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W" sheetId="1" r:id="rId5"/>
    <sheet state="visible" name="RUNS" sheetId="2" r:id="rId6"/>
    <sheet state="visible" name="Reading Orders" sheetId="3" r:id="rId7"/>
    <sheet state="visible" name="PREREQS" sheetId="4" r:id="rId8"/>
    <sheet state="visible" name="TRACKS" sheetId="5" r:id="rId9"/>
    <sheet state="visible" name="EVENTS" sheetId="6" r:id="rId10"/>
    <sheet state="visible" name="DASHBOARD" sheetId="7" r:id="rId11"/>
    <sheet state="visible" name="Sheet26" sheetId="8" r:id="rId12"/>
    <sheet state="visible" name="Run Order" sheetId="9" r:id="rId13"/>
    <sheet state="visible" name="To Read" sheetId="10" r:id="rId14"/>
    <sheet state="visible" name="DC" sheetId="11" r:id="rId15"/>
    <sheet state="visible" name="Ultimate Order" sheetId="12" r:id="rId16"/>
    <sheet state="visible" name="Master" sheetId="13" r:id="rId17"/>
    <sheet state="hidden" name="Ultimate Collection" sheetId="14" r:id="rId18"/>
    <sheet state="visible" name="Reading Orders (old)" sheetId="15" r:id="rId19"/>
    <sheet state="visible" name="Sheet8" sheetId="16" r:id="rId20"/>
  </sheets>
  <definedNames>
    <definedName hidden="1" localSheetId="2" name="_xlnm._FilterDatabase">'Reading Orders'!$A$1:$I$10755</definedName>
    <definedName hidden="1" localSheetId="12" name="_xlnm._FilterDatabase">Master!$A$1:$I$181</definedName>
  </definedNames>
  <calcPr/>
</workbook>
</file>

<file path=xl/sharedStrings.xml><?xml version="1.0" encoding="utf-8"?>
<sst xmlns="http://schemas.openxmlformats.org/spreadsheetml/2006/main" count="47521" uniqueCount="17331">
  <si>
    <t>Run ID</t>
  </si>
  <si>
    <t>▸</t>
  </si>
  <si>
    <t>Title</t>
  </si>
  <si>
    <t>Run 1</t>
  </si>
  <si>
    <t>hickman-ff</t>
  </si>
  <si>
    <t>Prereq Run ID</t>
  </si>
  <si>
    <t>Run 2</t>
  </si>
  <si>
    <t>simonson-thor</t>
  </si>
  <si>
    <t>Type</t>
  </si>
  <si>
    <t>Track</t>
  </si>
  <si>
    <t>Prerequisite Title</t>
  </si>
  <si>
    <t>Writer</t>
  </si>
  <si>
    <t>Artists</t>
  </si>
  <si>
    <t>Prerequisite Status</t>
  </si>
  <si>
    <t>Series (and Issues)</t>
  </si>
  <si>
    <t>Satisfied</t>
  </si>
  <si>
    <t>Issue Count</t>
  </si>
  <si>
    <t>Start Year</t>
  </si>
  <si>
    <t>End Year</t>
  </si>
  <si>
    <t>kree-skrull-war</t>
  </si>
  <si>
    <t>In Sheet</t>
  </si>
  <si>
    <t>Status</t>
  </si>
  <si>
    <t>Tier</t>
  </si>
  <si>
    <t>avengers-origin</t>
  </si>
  <si>
    <t>Why</t>
  </si>
  <si>
    <t>hard</t>
  </si>
  <si>
    <t>Notes</t>
  </si>
  <si>
    <t>Block</t>
  </si>
  <si>
    <t>Sequence</t>
  </si>
  <si>
    <t>Spine</t>
  </si>
  <si>
    <t>Rating</t>
  </si>
  <si>
    <t>Readiness</t>
  </si>
  <si>
    <t>Hard Prereqs</t>
  </si>
  <si>
    <t>Hard Read</t>
  </si>
  <si>
    <t>Hard Left</t>
  </si>
  <si>
    <t>Soft Prereqs</t>
  </si>
  <si>
    <t>Soft Read</t>
  </si>
  <si>
    <t>Soft Left</t>
  </si>
  <si>
    <t>Unlocks</t>
  </si>
  <si>
    <t xml:space="preserve">Completed </t>
  </si>
  <si>
    <t>Left</t>
  </si>
  <si>
    <t>% Done</t>
  </si>
  <si>
    <t>Standalone</t>
  </si>
  <si>
    <t>Avengers Origin</t>
  </si>
  <si>
    <t>Avengers</t>
  </si>
  <si>
    <t>Stan Lee</t>
  </si>
  <si>
    <t>Avengers #1, 4, 16</t>
  </si>
  <si>
    <t>Progress</t>
  </si>
  <si>
    <t>Run Title</t>
  </si>
  <si>
    <t>Issue</t>
  </si>
  <si>
    <t>Completed</t>
  </si>
  <si>
    <t>Column 1</t>
  </si>
  <si>
    <t>stern-avengers</t>
  </si>
  <si>
    <t>byrne-ff</t>
  </si>
  <si>
    <t>soft</t>
  </si>
  <si>
    <t>Formation and the Kooky Quartet roster</t>
  </si>
  <si>
    <t>hickman-secret-warriors</t>
  </si>
  <si>
    <t>Dark Reign: New Nation</t>
  </si>
  <si>
    <t>Core</t>
  </si>
  <si>
    <t>The Secret Warriors #0 story lives in this anthology.</t>
  </si>
  <si>
    <t>hercules-prince-of-power</t>
  </si>
  <si>
    <t>Secret Warriors #1</t>
  </si>
  <si>
    <t>Est. done</t>
  </si>
  <si>
    <t>Co-plotted with Bendis; Hickman scripts.</t>
  </si>
  <si>
    <t>Next up</t>
  </si>
  <si>
    <t>Secret Warriors #2</t>
  </si>
  <si>
    <t>secret-wars-1984</t>
  </si>
  <si>
    <t>The Kree-Skrull War</t>
  </si>
  <si>
    <t>Roy Thomas</t>
  </si>
  <si>
    <t>Neal Adams</t>
  </si>
  <si>
    <t>Avengers #89-97</t>
  </si>
  <si>
    <t>Secret Warriors #3</t>
  </si>
  <si>
    <t>busiek-avengers</t>
  </si>
  <si>
    <t>The first Marvel event, and still readable</t>
  </si>
  <si>
    <t>busiek-iron-man</t>
  </si>
  <si>
    <t>Secret Warriors #4</t>
  </si>
  <si>
    <t>mantlo-hulk</t>
  </si>
  <si>
    <t>Secret Warriors #5</t>
  </si>
  <si>
    <t>✓</t>
  </si>
  <si>
    <t>ISSUE</t>
  </si>
  <si>
    <t>bendis-disassembled</t>
  </si>
  <si>
    <t>Secret Warriors #6</t>
  </si>
  <si>
    <t>bendis-breakout</t>
  </si>
  <si>
    <t>Stern's Avengers</t>
  </si>
  <si>
    <t>Roger Stern</t>
  </si>
  <si>
    <t>John Buscema</t>
  </si>
  <si>
    <t>Avengers #227-285</t>
  </si>
  <si>
    <t>Secret Warriors #7</t>
  </si>
  <si>
    <t>Under Siege, and the best Monica Rambeau material anywhere</t>
  </si>
  <si>
    <t>bendis-house-of-m</t>
  </si>
  <si>
    <t>Secret Warriors #8</t>
  </si>
  <si>
    <t>bendis-civil-war</t>
  </si>
  <si>
    <t>brubaker-daredevil</t>
  </si>
  <si>
    <t>Secret Warriors #9</t>
  </si>
  <si>
    <t>bendis-initiative</t>
  </si>
  <si>
    <t>Dark Reign: The List - Secret Warriors</t>
  </si>
  <si>
    <t>Busiek's Avengers + Thunderbolts</t>
  </si>
  <si>
    <t>Kurt Busiek</t>
  </si>
  <si>
    <t>George Perez</t>
  </si>
  <si>
    <t>Thunderbolts (1997) #0-44; Avengers (1998) #0-56; Iron Man (1998) #7; Captain America (1998) #8; Quicksilver (1997) #10; Avengers: Forever (1998) #1-12; Avengers Annual (1999); Avengers Annual (2000); Maximum Security #1-3; Avengers: The Ultron Imperative; Avengers Annual (2001)</t>
  </si>
  <si>
    <t>Secret Warriors #10</t>
  </si>
  <si>
    <t>jms-thor</t>
  </si>
  <si>
    <t>The best 'how the Marvel Universe works' run ever written</t>
  </si>
  <si>
    <t>bendis-secret-invasion</t>
  </si>
  <si>
    <t>Secret Warriors #11</t>
  </si>
  <si>
    <t>Secret Warriors #12</t>
  </si>
  <si>
    <t>bendis-dark-reign</t>
  </si>
  <si>
    <t>Secret Warriors #13</t>
  </si>
  <si>
    <t>bendis-siege</t>
  </si>
  <si>
    <t>Avengers: Disassembled</t>
  </si>
  <si>
    <t>Brian Michael Bendis</t>
  </si>
  <si>
    <t>Secret Warriors #14</t>
  </si>
  <si>
    <t>Avengers (1999) #500-503; Avengers Finale</t>
  </si>
  <si>
    <t>The break that starts the modern era</t>
  </si>
  <si>
    <t>Secret Warriors #15</t>
  </si>
  <si>
    <t>Secret Warriors #16</t>
  </si>
  <si>
    <t>bendis-fear-itself</t>
  </si>
  <si>
    <t>bendis-heroic-age</t>
  </si>
  <si>
    <t>Siege: Secret Warriors</t>
  </si>
  <si>
    <t>hercules-aftermath</t>
  </si>
  <si>
    <t>New Avengers Breakout</t>
  </si>
  <si>
    <t>The Pulse #1-9; Secret War #1-5; New Avengers #1-10; Young Avengers #1-8; The Sentry #1-5; The Sentry/Fantastic Four; The Sentry/X-Men; The Sentry/Spider-Man; The Sentry/Hulk; The Sentry vs. The Void</t>
  </si>
  <si>
    <t>Secret Warriors #17</t>
  </si>
  <si>
    <t>bendis-avx</t>
  </si>
  <si>
    <t>The New Avengers launch; the status quo for a decade</t>
  </si>
  <si>
    <t>Secret Warriors #18</t>
  </si>
  <si>
    <t>messiah-complex</t>
  </si>
  <si>
    <t>Secret Warriors #19</t>
  </si>
  <si>
    <t>bendis-ultron</t>
  </si>
  <si>
    <t>bendis-civil-war-ii</t>
  </si>
  <si>
    <t>Secret Warriors #20</t>
  </si>
  <si>
    <t>House of M</t>
  </si>
  <si>
    <t>Young Avengers Special #1; Excalibur (2004) #8-14; House of M #1-8; Wolverine #33-35; The Pulse #10; Decimation: House of M – The Day After</t>
  </si>
  <si>
    <t>Secret Warriors #21</t>
  </si>
  <si>
    <t>Hard prereq for Decimation, AvX and the whole X-Men bridge</t>
  </si>
  <si>
    <t>ewing-ultimates</t>
  </si>
  <si>
    <t>ewing-mighty-avengers</t>
  </si>
  <si>
    <t>hickman-secret-wars</t>
  </si>
  <si>
    <t>Secret Warriors #22</t>
  </si>
  <si>
    <t>ewing-new-avengers</t>
  </si>
  <si>
    <t>Secret Warriors #23</t>
  </si>
  <si>
    <t>ewing-no-surrender</t>
  </si>
  <si>
    <t>Secret Warriors #24</t>
  </si>
  <si>
    <t>Total Runs</t>
  </si>
  <si>
    <t>Runs Read</t>
  </si>
  <si>
    <t>Spine Progress</t>
  </si>
  <si>
    <t>Issues Read</t>
  </si>
  <si>
    <t>Civil War</t>
  </si>
  <si>
    <t>Total Issues</t>
  </si>
  <si>
    <t>Percent Read</t>
  </si>
  <si>
    <t>Ready Now</t>
  </si>
  <si>
    <t>TOTAL</t>
  </si>
  <si>
    <t>New Avengers #11-25; New Avengers Annual #1; New Avengers: Illuminati (2006 one-shot); Spider-Woman: Origin #1-5; The Pulse #11-14; Young Avengers #9-12; Civil War: Young Avengers &amp; Runaways #1-4; Fantastic Four (1998) #536-543; Amazing Spider-Man (1999) #529-538; Civil War #1-7; Civil War: Casualties of War; Civil War: Front Line #1-11; Sensational Spider-Man Annual #1; Captain America (2004) #25; Civil War: The Confession; Civil War: The Initiative; Fallen Son #1-5</t>
  </si>
  <si>
    <t>ewing-cosmic</t>
  </si>
  <si>
    <t>annihilation-conquest</t>
  </si>
  <si>
    <t>The line-wide fracture everything after refers back to</t>
  </si>
  <si>
    <t>Secret Warriors #25</t>
  </si>
  <si>
    <t>cates-king-in-black</t>
  </si>
  <si>
    <t>Secret Warriors #26</t>
  </si>
  <si>
    <t>cates-thanos</t>
  </si>
  <si>
    <t>Secret Warriors #27</t>
  </si>
  <si>
    <t>Heinberg's Young Avengers</t>
  </si>
  <si>
    <t>heinberg-young-avengers</t>
  </si>
  <si>
    <t>Young Avengers</t>
  </si>
  <si>
    <t>Allan Heinberg</t>
  </si>
  <si>
    <t>hercules-origin</t>
  </si>
  <si>
    <t>Secret Warriors #28</t>
  </si>
  <si>
    <t>hickman-krakoa</t>
  </si>
  <si>
    <t>Dark Reign: Fantastic Four #1</t>
  </si>
  <si>
    <t>war-of-kings</t>
  </si>
  <si>
    <t>Hickman's audition. Introduces the multiversal-Reed idea.</t>
  </si>
  <si>
    <t>ewing-no-road-home</t>
  </si>
  <si>
    <t>Dark Reign: Fantastic Four #2</t>
  </si>
  <si>
    <t>ewing-avengers-inc</t>
  </si>
  <si>
    <t>ewing-defenders</t>
  </si>
  <si>
    <t>childrens-crusade</t>
  </si>
  <si>
    <t>aaron-avengers</t>
  </si>
  <si>
    <t>aaron-thor-jane</t>
  </si>
  <si>
    <t>Dark Reign: Fantastic Four #3</t>
  </si>
  <si>
    <t>robbie-reyes</t>
  </si>
  <si>
    <t>Dark Reign: Fantastic Four #4</t>
  </si>
  <si>
    <t>mackay-avengers</t>
  </si>
  <si>
    <t>mackay-moon-knight</t>
  </si>
  <si>
    <t>Dark Reign: Fantastic Four #5</t>
  </si>
  <si>
    <t>mcgregor-panthers-quest</t>
  </si>
  <si>
    <t>black-panther-origin</t>
  </si>
  <si>
    <t>Gillen's Loki</t>
  </si>
  <si>
    <t>gillen-loki</t>
  </si>
  <si>
    <t>Kieron Gillen</t>
  </si>
  <si>
    <t>Dark Reign: The Cabal</t>
  </si>
  <si>
    <t>Hickman writes the FF segment.</t>
  </si>
  <si>
    <t>mcgregor-panthers-rage</t>
  </si>
  <si>
    <t>Fantastic Four (1998) #570</t>
  </si>
  <si>
    <t>"Solve Everything" through the silent issue.</t>
  </si>
  <si>
    <t>kirby-black-panther</t>
  </si>
  <si>
    <t>Fantastic Four (1998) #571</t>
  </si>
  <si>
    <t>priest-black-panther</t>
  </si>
  <si>
    <t>Fantastic Four (1998) #572</t>
  </si>
  <si>
    <t>Gillen's Young Avengers</t>
  </si>
  <si>
    <t>gillen-young-avengers</t>
  </si>
  <si>
    <t>Young Avengers (2005) #1-12; Young Avengers (2013) #1-15; Uncanny X-Men (1981) #526; Avengers: The Children's Crusade #1-9; Avengers: The Children's Crusade - Young Avengers #1; Journey into Mystery (2011) #622-645; Exiled #1; New Mutants (2009) #42-43; The Mighty Thor (2011) #18-21; Marvel NOW! Point One #1</t>
  </si>
  <si>
    <t>hudlin-black-panther</t>
  </si>
  <si>
    <t>The most stylish superhero book of its decade</t>
  </si>
  <si>
    <t>Fantastic Four (1998) #573</t>
  </si>
  <si>
    <t>Fantastic Four (1998) #574</t>
  </si>
  <si>
    <t>coates-black-panther</t>
  </si>
  <si>
    <t>thompson-black-widow</t>
  </si>
  <si>
    <t>black-widow-origin</t>
  </si>
  <si>
    <t>The Initiative</t>
  </si>
  <si>
    <t>Fantastic Four (1998) #575</t>
  </si>
  <si>
    <t>New Avengers #26-37; New Avengers Annual #2; The Mighty Avengers #1-11; Avengers: The Initiative #1-13; Avengers: The Initiative Annual #1; World War Hulk #1-5; Thunderbolts #110-121; New Avengers: Illuminati #1-5</t>
  </si>
  <si>
    <t>englehart-cap</t>
  </si>
  <si>
    <t>cap-origin</t>
  </si>
  <si>
    <t>Hard prereq via World War Hulk</t>
  </si>
  <si>
    <t>classic-defenders</t>
  </si>
  <si>
    <t>Fantastic Four (1998) #576</t>
  </si>
  <si>
    <t>kirby-cap</t>
  </si>
  <si>
    <t>Fantastic Four (1998) #577</t>
  </si>
  <si>
    <t>stern-byrne-cap</t>
  </si>
  <si>
    <t>Secret Invasion</t>
  </si>
  <si>
    <t>Fantastic Four (1998) #578</t>
  </si>
  <si>
    <t>New Avengers #38-47; The Mighty Avengers #12-19; Avengers: The Initiative #14-19; Secret Invasion Prologue; Secret Invasion #1-8; Secret Invasion: Requiem #1; Secret Invasion: Dark Reign #1; Thunderbolts #122-125</t>
  </si>
  <si>
    <t>dematteis-cap</t>
  </si>
  <si>
    <t>Direct prequel to Secret Warriors, which you've read</t>
  </si>
  <si>
    <t>Fantastic Four (1998) #579</t>
  </si>
  <si>
    <t>gruenwald-cap</t>
  </si>
  <si>
    <t>waid-cap</t>
  </si>
  <si>
    <t>Fantastic Four (1998) #580</t>
  </si>
  <si>
    <t>Dark Reign</t>
  </si>
  <si>
    <t>zdarsky-cap</t>
  </si>
  <si>
    <t>New Avengers #48-60; New Avengers Annual #3; The Mighty Avengers #20-31; Dark Avengers #1-12; Avengers: The Initiative #20-30; Avengers: The Initiative Special #1; New Avengers: The Reunion #1-4; Dark Reign: The Hood #1-5; Dark Reign: The Cabal; Free Comic Book Day 2009: Avengers; Dark Avengers/Uncanny X-Men: Utopia #1; Uncanny X-Men #513-514; Dark Avengers/Uncanny X-Men: Exodus #1</t>
  </si>
  <si>
    <t>Fantastic Four (1998) #581</t>
  </si>
  <si>
    <t>Osborn in charge; the setup for Siege</t>
  </si>
  <si>
    <t>captain-america-white</t>
  </si>
  <si>
    <t>brubaker-cap</t>
  </si>
  <si>
    <t>secret-empire</t>
  </si>
  <si>
    <t>remender-cap</t>
  </si>
  <si>
    <t>Fantastic Four (1998) #582</t>
  </si>
  <si>
    <t>deconnick-captain-marvel</t>
  </si>
  <si>
    <t>carol-danvers-origin</t>
  </si>
  <si>
    <t>Fantastic Four (1998) #583</t>
  </si>
  <si>
    <t>Siege</t>
  </si>
  <si>
    <t>warlock-counter-earth</t>
  </si>
  <si>
    <t>leekirby-ff</t>
  </si>
  <si>
    <t>Dark Reign: The List – Avengers; Dark Avengers #13-16; Dark Avengers Annual #1; The Mighty Avengers #32-36; New Avengers #61-64; New Avengers Finale #1; Avengers: The Initiative #31-35; Siege: The Cabal #1; Origins of Siege #1; Siege Prologue; Siege #1-4; Siege: Embedded #1-4</t>
  </si>
  <si>
    <t>Asgard falls; leads directly into Hickman</t>
  </si>
  <si>
    <t>silver-surfer-origin</t>
  </si>
  <si>
    <t>Fantastic Four (1998) #584</t>
  </si>
  <si>
    <t>leekirby-thor</t>
  </si>
  <si>
    <t>Fantastic Four (1998) #585</t>
  </si>
  <si>
    <t>englehart-silver-surfer</t>
  </si>
  <si>
    <t>death-of-captain-marvel</t>
  </si>
  <si>
    <t>Heroric Age</t>
  </si>
  <si>
    <t>Enter the Heroic Age #1; Avengers: Prime #1-5; Avengers (2010) #1-12, #12.1; New Avengers (2010) #1-13; Secret Avengers #1-12, #12.1; Avengers Academy #1-14.1; Amazing Spider-Man (1999) #661-662; Avengers: The Children's Crusade #1-9; Children's Crusade: Young Avengers #1</t>
  </si>
  <si>
    <t>The reset, and where Children's Crusade lives</t>
  </si>
  <si>
    <t>Fantastic Four (1998) #586</t>
  </si>
  <si>
    <t>infinity-gauntlet</t>
  </si>
  <si>
    <t>Fantastic Four (1998) #587</t>
  </si>
  <si>
    <t>infinity-war</t>
  </si>
  <si>
    <t>infinity-crusade</t>
  </si>
  <si>
    <t>Fear Itself</t>
  </si>
  <si>
    <t>Fear Itself: The Book of the Skull #1; Fear Itself #1-7, #7.1-7.3; Fear Itself: The Home Front #1-7; Avengers (2010) #13-24; Avengers (2010) Annual #1; New Avengers (2010) #14-23, #16.1; New Avengers (1996) Annual #1; Secret Avengers #13-25; Avengers Academy #15-20; Avengers Assemble #1-8</t>
  </si>
  <si>
    <t>Fantastic Four (1998) #588</t>
  </si>
  <si>
    <t>infinity-epilogue</t>
  </si>
  <si>
    <t>A Thor event more than an Avengers one</t>
  </si>
  <si>
    <t>infinity-finale</t>
  </si>
  <si>
    <t>pre-annihilators</t>
  </si>
  <si>
    <t>FF (2011) #1</t>
  </si>
  <si>
    <t>annihilation</t>
  </si>
  <si>
    <t>Avengers vs. X-Men</t>
  </si>
  <si>
    <t>FF (2011) #2</t>
  </si>
  <si>
    <t>Avengers: X-Sanction #1-4; Avengers (2010) #24.1, #25-30; Avengers vs. X-Men #0, #1-12; New Avengers (2010) #24-30; Secret Avengers #26-28; Uncanny X-Men (2012) #11-20; Wolverine and the X-Men #9-15, #18; AvX: Consequences #1-5</t>
  </si>
  <si>
    <t>Hope Summers is the plot — needs the Messiah Trilogy to land</t>
  </si>
  <si>
    <t>realm-of-kings</t>
  </si>
  <si>
    <t>FF (2011) #3</t>
  </si>
  <si>
    <t>thanos-imperative</t>
  </si>
  <si>
    <t>annihilators</t>
  </si>
  <si>
    <t>FF (2011) #4</t>
  </si>
  <si>
    <t>Age of Ultron</t>
  </si>
  <si>
    <t>Avengers (2010) #31-34; New Avengers (2010) #31-34; Secret Avengers #29-37; Marvel NOW! Point One #1; Age of Ultron #1-10, #10AI</t>
  </si>
  <si>
    <t>born-again</t>
  </si>
  <si>
    <t>miller-daredevil</t>
  </si>
  <si>
    <t>Its ending leads into Hickman's Secret Wars</t>
  </si>
  <si>
    <t>FF (2011) #5</t>
  </si>
  <si>
    <t>miller-dd-coda</t>
  </si>
  <si>
    <t>daredevil-yellow</t>
  </si>
  <si>
    <t>smith-dd</t>
  </si>
  <si>
    <t>FF (2011) #6</t>
  </si>
  <si>
    <t>mack-dd</t>
  </si>
  <si>
    <t>bendis-daredevil</t>
  </si>
  <si>
    <t xml:space="preserve">Ewing Mighty Avengers </t>
  </si>
  <si>
    <t>Al Ewing</t>
  </si>
  <si>
    <t>Avengers Assemble (2012) #14-15; The Mighty Avengers (2013) #1-14; Avengers: Ultron Forever; New Avengers: Ultron Forever; Uncanny Avengers: Ultron Forever; Captain America and the Mighty Avengers #1-9; Captain Britain and the Mighty Defenders #1-2</t>
  </si>
  <si>
    <t>FF (2011) #7</t>
  </si>
  <si>
    <t>Blue Marvel, Monica Rambeau, the street-level Avengers nobody else writes</t>
  </si>
  <si>
    <t>waid-daredevil</t>
  </si>
  <si>
    <t>aaron-punisher-max</t>
  </si>
  <si>
    <t>slott-big-time</t>
  </si>
  <si>
    <t>FF (2011) #8</t>
  </si>
  <si>
    <t>soule-daredevil</t>
  </si>
  <si>
    <t>FF (2011) #9</t>
  </si>
  <si>
    <t>Ewing Ultimates</t>
  </si>
  <si>
    <t>zdarsky-daredevil</t>
  </si>
  <si>
    <t>Contest of Champions #1-10; All New, All-Different Avengers #0; The Ultimates (2015) #1-12; The Ultimates (2017) 2 #1-9, 100</t>
  </si>
  <si>
    <t>TARGET — direct sequel to Hickman's Secret Wars, and READY the moment you finish it</t>
  </si>
  <si>
    <t>FF (2011) #10</t>
  </si>
  <si>
    <t>kelly-deadpool</t>
  </si>
  <si>
    <t>deadpool-origin</t>
  </si>
  <si>
    <t>doom-modern</t>
  </si>
  <si>
    <t>doom-origin</t>
  </si>
  <si>
    <t>FF (2011) #11</t>
  </si>
  <si>
    <t>fraction-iron-man</t>
  </si>
  <si>
    <t>Fantastic Four (2012) #600</t>
  </si>
  <si>
    <t>infamous-iron-man</t>
  </si>
  <si>
    <t>FF (2011) #12</t>
  </si>
  <si>
    <t xml:space="preserve">Ewing New Avengers </t>
  </si>
  <si>
    <t>New Avengers (2015) #1-18; U.S. Avengers #1-12</t>
  </si>
  <si>
    <t>U.S.Avengers; Ewing at his most playful</t>
  </si>
  <si>
    <t>cantwell-iron-man</t>
  </si>
  <si>
    <t>Fantastic Four (2012) #601</t>
  </si>
  <si>
    <t>FF (2011) #13</t>
  </si>
  <si>
    <t>englehart-brunner-strange</t>
  </si>
  <si>
    <t>leeditko-strange</t>
  </si>
  <si>
    <t>stern-strange</t>
  </si>
  <si>
    <t>Fantastic Four (2012) #602</t>
  </si>
  <si>
    <t>Civil War II</t>
  </si>
  <si>
    <t>cates-strange</t>
  </si>
  <si>
    <t>aaron-strange</t>
  </si>
  <si>
    <t>Civil War II: Ulysses Infinite Comic #1; Civil War II #0-9; Civil War II: The Oath</t>
  </si>
  <si>
    <t>FF (2011) #14</t>
  </si>
  <si>
    <t>Bruce Banner's death — soft prereq for Immortal Hulk</t>
  </si>
  <si>
    <t>waid-strange</t>
  </si>
  <si>
    <t>mackay-strange</t>
  </si>
  <si>
    <t>Fantastic Four (2012) #603</t>
  </si>
  <si>
    <t>gillis-eternals</t>
  </si>
  <si>
    <t>FF (2011) #15</t>
  </si>
  <si>
    <t>gaiman-eternals</t>
  </si>
  <si>
    <t xml:space="preserve">Avengers: No Surrender </t>
  </si>
  <si>
    <t>Avengers (2016) #675-690</t>
  </si>
  <si>
    <t>Fantastic Four (2012) #604</t>
  </si>
  <si>
    <t>Sixteen issues, and the hard gate to Immortal Hulk</t>
  </si>
  <si>
    <t>kirby-eternals</t>
  </si>
  <si>
    <t>FF (2011) #16</t>
  </si>
  <si>
    <t>gillen-eternals</t>
  </si>
  <si>
    <t>Fantastic Four (2012) #605</t>
  </si>
  <si>
    <t>The "Reed and Sue grow old" done-in-one. Best single issue of the run.</t>
  </si>
  <si>
    <t>Fantastic Four (2012) #605.1</t>
  </si>
  <si>
    <t xml:space="preserve">Ewing Cosmic </t>
  </si>
  <si>
    <t>Rocket #1-6; Guardians of the Galaxy (2019) #1-18, Annual (2019), Annual (2020); Incoming!; Road to Empyre; Lords of Empyre: Emperor Hulkling; Empyre: Avengers #0; Empyre #1-6; Empyre: Aftermath - Avengers; S.W.O.R.D. (2020) #1-11; Cable: Reloaded; The Last Annihilation: Wiccan and Hulkling; The Last Annihilation: Wakanda</t>
  </si>
  <si>
    <t>simonson-ff</t>
  </si>
  <si>
    <t>Ewing's cosmic thesis, drawing on 40 years of your Cosmic column</t>
  </si>
  <si>
    <t>Fantastic Four (2012) #606</t>
  </si>
  <si>
    <t>waid-ff</t>
  </si>
  <si>
    <t>FF (2011) #17</t>
  </si>
  <si>
    <t>millar-ff</t>
  </si>
  <si>
    <t>north-ff</t>
  </si>
  <si>
    <t>slott-ff</t>
  </si>
  <si>
    <t>FF (2011) #18</t>
  </si>
  <si>
    <t>ketch-ghost-rider</t>
  </si>
  <si>
    <t>Aaron's Avengers</t>
  </si>
  <si>
    <t>Jason Aaron</t>
  </si>
  <si>
    <t>Avengers (2018) #1-66; Avengers: Forever #1-15; War of the Realms #1-6; War of the Realms: War Scrolls #1-3; War of the Realms: Omega; Marvel Comics #1000; Free Comic Book Day 2019; Heroes: Reborn (2021) #1-7;Free Comic Book Day 2021; Avengers Assemble Alpha; Avengers Assemble Omega; Marvel Age (2023) 1000</t>
  </si>
  <si>
    <t>way-aaron-ghost-rider</t>
  </si>
  <si>
    <t>The 1,000,000 BC Avengers, which his Thor run set up</t>
  </si>
  <si>
    <t>fraction-hawkeye</t>
  </si>
  <si>
    <t>Fantastic Four (2012) #607</t>
  </si>
  <si>
    <t>Fantastic Four (2012) #608</t>
  </si>
  <si>
    <t>Event</t>
  </si>
  <si>
    <t>Year</t>
  </si>
  <si>
    <t>Runs Touched</t>
  </si>
  <si>
    <t>Verdict</t>
  </si>
  <si>
    <t>Home</t>
  </si>
  <si>
    <t>Note</t>
  </si>
  <si>
    <t>Age of Apocalypse</t>
  </si>
  <si>
    <t>age-of-apocalypse</t>
  </si>
  <si>
    <t>read-it</t>
  </si>
  <si>
    <t>FF (2011) #19</t>
  </si>
  <si>
    <t>Self-contained in its own run. Fatal Attractions (fatal-attractions) is its soft prereq; Sins of Sinister (in hickman-krakoa) is its structural sequel.</t>
  </si>
  <si>
    <t>Avengers: No Road Home</t>
  </si>
  <si>
    <t>pak-hercules</t>
  </si>
  <si>
    <t>Annihilation</t>
  </si>
  <si>
    <t>Avengers: No Road Home #1-10</t>
  </si>
  <si>
    <t>Start of the DnA cosmic saga. Fully self-contained in its own run; Annihilation: Conquest (annihilation-conquest) is the direct sequel and already sits next to it in the Cosmic track.</t>
  </si>
  <si>
    <t>FF (2011) #20</t>
  </si>
  <si>
    <t>Avengers Disassembled</t>
  </si>
  <si>
    <t>Nyx and the Greek pantheon</t>
  </si>
  <si>
    <t>Start of the Bendis era. Self-contained (Avengers #500-503 + Finale) — the old 'Spider-Man' tag isn't supported by anything in Reading Orders; drop it.</t>
  </si>
  <si>
    <t>Avengers vs X-Men</t>
  </si>
  <si>
    <t>tie-ins-only</t>
  </si>
  <si>
    <t>All 24 core/VS/Consequences issues currently live only in bendis-avx. No X-Men-track run (Gillen's Uncanny, Schism/Regenesis, etc.) itemizes its own AvX tie-ins yet — a gap worth closing if you want the X-Men side represented.</t>
  </si>
  <si>
    <t>Blood Hunt</t>
  </si>
  <si>
    <t>FF (2011) #21</t>
  </si>
  <si>
    <t>mackay-avengers, mackay-strange, mackay-moon-knight, pkj-incredible-hulk</t>
  </si>
  <si>
    <t>Appears in four columns now, not three — pkj-incredible-hulk carries Hulk: Blood Hunt #1 and was missing from this row.</t>
  </si>
  <si>
    <t>lee-ditko-asm</t>
  </si>
  <si>
    <t>Self-contained — the Bendis column already absorbs the FF/ASM/Front Line tie-ins directly. brubaker-cap and hudlin-black-panther reference the era in their notes but carry no separately-titled Civil War issues.</t>
  </si>
  <si>
    <t>bendis-civil-war-ii, wilson-ms-marvel, hercules-aftermath, ewing-immortal-hulk</t>
  </si>
  <si>
    <t>Two more columns than previously listed: hercules-aftermath (Gods of War #1-4) and ewing-immortal-hulk (#3) both carry real tie-in issues.</t>
  </si>
  <si>
    <t>Fantastic Four (2012) #609</t>
  </si>
  <si>
    <t>world-war-hulk</t>
  </si>
  <si>
    <t>bendis-dark-reign, hickman-secret-warriors, hickman-ff, brand-new-day, heinberg-young-avengers</t>
  </si>
  <si>
    <t>summary-is-fine</t>
  </si>
  <si>
    <t>The Osborn-era status quo bridging Secret Invasion and Siege. Touches five columns but is connective branding more than one crossover to sit down and read.</t>
  </si>
  <si>
    <t>Devil's Reign</t>
  </si>
  <si>
    <t>zdarsky-daredevil, hickman-krakoa</t>
  </si>
  <si>
    <t>Core event (#1-6 + Omega) is core reading inside Zdarsky's Daredevil; hickman-krakoa only carries the 3-issue Devil's Reign: X-Men tie-in mini. New row.</t>
  </si>
  <si>
    <t>chaos-war</t>
  </si>
  <si>
    <t>Ewing Defenders</t>
  </si>
  <si>
    <t>Doomwar</t>
  </si>
  <si>
    <t>Fantastic Four (2012) #610</t>
  </si>
  <si>
    <t>doomwar, hudlin-black-panther</t>
  </si>
  <si>
    <t>Marvel Comics #1000-1001; Defenders (2021) #1-5; Strange Tales: Clea, Wong, and America; Defenders: Beyond #1-5</t>
  </si>
  <si>
    <t>It's the climax of Hudlin's run. Delete the standalone doomwar run, or empty it and keep it as a marker.</t>
  </si>
  <si>
    <t>Empyre</t>
  </si>
  <si>
    <t>Ten issues of Ewing entirely off the leash</t>
  </si>
  <si>
    <t>ewing-cosmic, slott-ff, hickman-krakoa, cates-symbiote</t>
  </si>
  <si>
    <t>Ewing and Slott's cosmic event. young-avengers-children no longer exists as a run — its Hulkling material (Lords of Empyre) now lives in ewing-cosmic. Added slott-ff, hickman-krakoa, and cates-symbiote (Web of Venom: Empyre's End), which all carry real tie-in issues.</t>
  </si>
  <si>
    <t>bendis-fear-itself, brubaker-cap, fraction-iron-man, fraction-thor-gillen-jim</t>
  </si>
  <si>
    <t>FF (2011) #22</t>
  </si>
  <si>
    <t>Three more columns than previously listed: brubaker-cap, fraction-iron-man, and fraction-thor-gillen-jim each carry the full #1-7 tie-in run, not just bendis-fear-itself.</t>
  </si>
  <si>
    <t>Heroes Reborn / Return</t>
  </si>
  <si>
    <t>busiek-avengers, aaron-avengers</t>
  </si>
  <si>
    <t>Explains why Busiek's Avengers #1 exists. Only Avengers-track issues are itemized (Heroes Reborn: The Return #1-4, Heroes Return #1) — no Iron Man or FF tie-ins are currently logged despite the old tag.</t>
  </si>
  <si>
    <t>bendis-house-of-m, x-men-decimation</t>
  </si>
  <si>
    <t>Required background for Krakoa. x-men-decimation only carries the one-shot epilogue (Decimation: House of M – The Day After).</t>
  </si>
  <si>
    <t>Fantastic Four (2012) #611</t>
  </si>
  <si>
    <t>doomwar</t>
  </si>
  <si>
    <t>Infinity Gauntlet</t>
  </si>
  <si>
    <t>The one everyone's heard of, and it holds up. Hard prereq for infinity-war, soft prereq for hickman-infinity, cates-thanos, and pre-annihilators. Its own sequels, Infinity War (1992) and Infinity Crusade (1993), run entirely within the Cosmic track and don't need their own row.</t>
  </si>
  <si>
    <t>Judgment Day</t>
  </si>
  <si>
    <t>gillen-eternals, hickman-krakoa</t>
  </si>
  <si>
    <t>FF (2011) #23</t>
  </si>
  <si>
    <t>No duplication. Correct as-is — Gillen's Eternals and hickman-krakoa each carry a full, non-overlapping half of the A.X.E. event.</t>
  </si>
  <si>
    <t>King in Black</t>
  </si>
  <si>
    <t>cates-king-in-black, hickman-krakoa</t>
  </si>
  <si>
    <t>Avengers Inc.</t>
  </si>
  <si>
    <t>New row. hickman-krakoa only carries the one-shot King in Black: Marauders tie-in. Zdarsky's Daredevil #26-27 run concurrent with the event but don't require reading it.</t>
  </si>
  <si>
    <t>Avengers Inc. #1-5</t>
  </si>
  <si>
    <t>Messiah Complex</t>
  </si>
  <si>
    <t>hickman-shield</t>
  </si>
  <si>
    <t>Your placeholder. Hard prereq for messiah-war and second-coming.</t>
  </si>
  <si>
    <t>S.H.I.E.L.D. (2010) #1</t>
  </si>
  <si>
    <t>One World Under Doom</t>
  </si>
  <si>
    <t>Recommended</t>
  </si>
  <si>
    <t>A detective story with Avengers in it</t>
  </si>
  <si>
    <t>In your FF column. The old 'Doctor Doom, Cap' tag isn't supported — no Doom-track or Cap-track issues are itemized yet.</t>
  </si>
  <si>
    <t>Onslaught</t>
  </si>
  <si>
    <t>pad-hulk, hickman-krakoa</t>
  </si>
  <si>
    <t>bendis-illuminati</t>
  </si>
  <si>
    <t>Busiek's Thunderbolts and Iron Man v3 both depend on it, but no Avengers- or Iron Man-track issues are itemized yet — only pad-hulk's Onslaught: Marvel Universe #1 and hickman-krakoa's retrospective X-Men: The Onslaught Revelation.</t>
  </si>
  <si>
    <t>S.H.I.E.L.D. (2010) #2</t>
  </si>
  <si>
    <t>Original Sin</t>
  </si>
  <si>
    <t>hickman-avengers, ewing-loki-aoa, aaron-original-sin</t>
  </si>
  <si>
    <t>hickman-avengers</t>
  </si>
  <si>
    <t>#7 is the trigger for Jane Foster. Corrected from 'Thor, Hulk' — the real spread is Hickman Saga (core #0-8), Loki, and Thor (both carrying the #5.1-5.5 tie-in chapters); no Hulk-track issues are logged.</t>
  </si>
  <si>
    <t>Schism / Regenesis</t>
  </si>
  <si>
    <t>schism-regensis</t>
  </si>
  <si>
    <t>bendis-doomsday</t>
  </si>
  <si>
    <t>New row. Hard prereq for both aaron-watxm and gillen-uncanny — the X-Men split this creates is why Wolverine and the X-Men currently starts mid-premise.</t>
  </si>
  <si>
    <t>Second Coming</t>
  </si>
  <si>
    <t>S.H.I.E.L.D. (2010) #3</t>
  </si>
  <si>
    <t>second-coming</t>
  </si>
  <si>
    <t>hickman-ultimates</t>
  </si>
  <si>
    <t>Best-constructed X-event. Hard prereq for bendis-avx, remender-xmen, and schism-regensis; soft prereq for liu-x-23.</t>
  </si>
  <si>
    <t>Secret Empire</t>
  </si>
  <si>
    <t>secret-empire, wilson-ms-marvel</t>
  </si>
  <si>
    <t>S.H.I.E.L.D. (2010) #4</t>
  </si>
  <si>
    <t>Spencer's Cap event. Kamala's Champions tie-ins belong to her run.</t>
  </si>
  <si>
    <t>hickman-avengers-world</t>
  </si>
  <si>
    <t>bendis-secret-invasion, pre-annihilators, war-of-kings, jms-thor</t>
  </si>
  <si>
    <t>Direct prequel to Secret Warriors. Corrected from 'Everything' — the real spread is bendis-secret-invasion (core), plus one-issue Beta Ray Bill tie-ins in pre-annihilators and jms-thor, and a 5-issue Inhumans tie-in mini inside war-of-kings.</t>
  </si>
  <si>
    <t>MacKay's Avengers</t>
  </si>
  <si>
    <t>Secret Wars</t>
  </si>
  <si>
    <t>Jed MacKay</t>
  </si>
  <si>
    <t>Avengers (2023) #1-36; Timeless; Free Comic Book Day 2024; Blood Hunt #1-5</t>
  </si>
  <si>
    <t>S.H.I.E.L.D. (2010) #5</t>
  </si>
  <si>
    <t>The Hickman payoff. Self-contained (don't confuse with the unrelated 1984 maxiseries in secret-wars-1984/stern-avengers, which shares issue titles but is a different event). Hard prereq for old-man-logan-2016 and slott-ff; soft prereq for ewing-new-avengers, ewing-ultimates, bendis-civil-war-ii, spiderman-worldwide, and ultimate-invasion.</t>
  </si>
  <si>
    <t>hickman-infinity</t>
  </si>
  <si>
    <t>hickman-secret-warriors, bendis-siege, jms-thor</t>
  </si>
  <si>
    <t>The current run; a deliberate back-to-basics</t>
  </si>
  <si>
    <t>Bendis wrote it; it ends his Dark Reign arc. JMS' run has already finished by then. Added hickman-secret-warriors, which carries the one-shot Siege: Secret Warriors tie-in.</t>
  </si>
  <si>
    <t>War of the Realms</t>
  </si>
  <si>
    <t>aaron-avengers, aaron-war-of-realms</t>
  </si>
  <si>
    <t>aaron-war-of-realms</t>
  </si>
  <si>
    <t>Aaron's ten-year Thor payoff. Includes War Scrolls #1-3 and Omega.</t>
  </si>
  <si>
    <t>S.H.I.E.L.D. (2010) #6</t>
  </si>
  <si>
    <t>World War Hulk</t>
  </si>
  <si>
    <t>bendis-initiative, world-war-hulk, wwh-aftersmash</t>
  </si>
  <si>
    <t>Pak's book, Hulk's story. Your Avengers block only tracks the fallout. Added wwh-aftersmash, the direct follow-up mini that Reading Orders already carries as its own run.</t>
  </si>
  <si>
    <t>S.H.I.E.L.D. (2011) #∞</t>
  </si>
  <si>
    <t>S.H.I.E.L.D. (2011) #1</t>
  </si>
  <si>
    <t>Black Panther Origin</t>
  </si>
  <si>
    <t>S.H.I.E.L.D. (2011) #2</t>
  </si>
  <si>
    <t>Black Panther</t>
  </si>
  <si>
    <t>Fantastic Four #52-53</t>
  </si>
  <si>
    <t>Two issues of peak Kirby</t>
  </si>
  <si>
    <t>S.H.I.E.L.D. (2011) #3</t>
  </si>
  <si>
    <t>tomb-of-dracula</t>
  </si>
  <si>
    <t>triumph-and-torment</t>
  </si>
  <si>
    <t>hulk-grey</t>
  </si>
  <si>
    <t>S.H.I.E.L.D. (2011) #4</t>
  </si>
  <si>
    <t>pad-hulk</t>
  </si>
  <si>
    <t>S.H.I.E.L.D. by Hickman &amp; Weaver (2018) #5</t>
  </si>
  <si>
    <t>Panther's Rage</t>
  </si>
  <si>
    <t>Ready to Read</t>
  </si>
  <si>
    <t>Don McGregor</t>
  </si>
  <si>
    <t>Rich Buckler, Billy Graham</t>
  </si>
  <si>
    <t>Jungle Action (1972) #6-22, #24</t>
  </si>
  <si>
    <t>S.H.I.E.L.D. by Hickman &amp; Weaver (2018) #6</t>
  </si>
  <si>
    <t>Arguably Marvel's first graphic novel, serialised 13 issues at a time</t>
  </si>
  <si>
    <t>The New Avengers: Illuminati (2006) #1</t>
  </si>
  <si>
    <t>New Avengers: Illuminati (2007) #1</t>
  </si>
  <si>
    <t xml:space="preserve">Satellite </t>
  </si>
  <si>
    <t>ewing-immortal-hulk</t>
  </si>
  <si>
    <t>New Avengers: Illuminati (2007) #2</t>
  </si>
  <si>
    <t>cates-thor</t>
  </si>
  <si>
    <t>Target Run</t>
  </si>
  <si>
    <t xml:space="preserve">Panther's Quest </t>
  </si>
  <si>
    <t>Marvel Comics Presents #13-37</t>
  </si>
  <si>
    <t>New Avengers: Illuminati (2007) #3</t>
  </si>
  <si>
    <t>New Avengers: Illuminati (2007) #4</t>
  </si>
  <si>
    <t>jenkins-hulk</t>
  </si>
  <si>
    <t>hulk-origin</t>
  </si>
  <si>
    <t>New Avengers: Illuminati (2007) #5</t>
  </si>
  <si>
    <t>pkj-incredible-hulk</t>
  </si>
  <si>
    <t>Ultimate Enemy #1</t>
  </si>
  <si>
    <t xml:space="preserve">Kirby's Black Panther </t>
  </si>
  <si>
    <t>Jack Kirby</t>
  </si>
  <si>
    <t>Black Panther (1977) #1-15; Marvel Premiere (1972) #51-53</t>
  </si>
  <si>
    <t>planet-hulk</t>
  </si>
  <si>
    <t>Kirby doing pulp adventure, unrelated to McGregor</t>
  </si>
  <si>
    <t>Coming</t>
  </si>
  <si>
    <t>Ultimate Enemy #2</t>
  </si>
  <si>
    <t>pkj-hulk</t>
  </si>
  <si>
    <t>Infernal Hulk vs. Fantastic Four (2026) #1</t>
  </si>
  <si>
    <t>Infernal Hulk vs. Avengers</t>
  </si>
  <si>
    <t>Infernal Hulk vs. Spider-Man (2027) #1</t>
  </si>
  <si>
    <t>Hulk War: Infernal Rage</t>
  </si>
  <si>
    <t>kelly-spiderman</t>
  </si>
  <si>
    <t>The Amazing Spider-Man (2025) #1000</t>
  </si>
  <si>
    <t>The Amazing Spider-Man (2025) #1001</t>
  </si>
  <si>
    <t>The Amazing Spider-Man (2025) #1002</t>
  </si>
  <si>
    <t>The Amazing Spider-Man (2025) #1003</t>
  </si>
  <si>
    <t>The Amazing Spider-Man (2025) #1004</t>
  </si>
  <si>
    <t>immortal-thor</t>
  </si>
  <si>
    <t>Thor (2026) (Ewing)</t>
  </si>
  <si>
    <t>ultimate-2026</t>
  </si>
  <si>
    <t xml:space="preserve"> Ultimate Impact: Reborn (2026) #5</t>
  </si>
  <si>
    <t>ewing-venom</t>
  </si>
  <si>
    <t xml:space="preserve"> Venom (2025) #262</t>
  </si>
  <si>
    <t>Ultimate Enemy #3</t>
  </si>
  <si>
    <t>waid-indestructible-hulk</t>
  </si>
  <si>
    <t>Ultimate Enemy #4</t>
  </si>
  <si>
    <t>Ultimate Mystery #1</t>
  </si>
  <si>
    <t>Captain America</t>
  </si>
  <si>
    <t>Priest's Black Panther</t>
  </si>
  <si>
    <t>Daredevil</t>
  </si>
  <si>
    <t>Fantastic Four</t>
  </si>
  <si>
    <t>Hulk</t>
  </si>
  <si>
    <t>Iron Man</t>
  </si>
  <si>
    <t>Doctor Strange</t>
  </si>
  <si>
    <t>Thor</t>
  </si>
  <si>
    <t>Spider-Man</t>
  </si>
  <si>
    <t>Christopher Priest</t>
  </si>
  <si>
    <t>Origin</t>
  </si>
  <si>
    <t>Frank Miller</t>
  </si>
  <si>
    <t>Lee/Kirby</t>
  </si>
  <si>
    <t>Mark Texeira</t>
  </si>
  <si>
    <t>Hulk: Gray</t>
  </si>
  <si>
    <t>Michelinie</t>
  </si>
  <si>
    <t>Lee/Ditko</t>
  </si>
  <si>
    <t>Lee/.Kirby</t>
  </si>
  <si>
    <t>Ultimate Spider-Man</t>
  </si>
  <si>
    <t>Ed Brubaker</t>
  </si>
  <si>
    <t>Black Panther (1998) #1-62; Avengers (1998) #19-23, #57-61, #65-70, #76; Deadpool (1997) #44; Incredible Hulk (2000) #33; Crew #1-7</t>
  </si>
  <si>
    <t>Daredevil: Yellow</t>
  </si>
  <si>
    <t>Byrne</t>
  </si>
  <si>
    <t>Peter David Hulk</t>
  </si>
  <si>
    <t>Armor Wars</t>
  </si>
  <si>
    <t>Enghlehart</t>
  </si>
  <si>
    <t>Rick Remender</t>
  </si>
  <si>
    <t>Smith/Mack</t>
  </si>
  <si>
    <t>North</t>
  </si>
  <si>
    <t>Planet/WWH</t>
  </si>
  <si>
    <t>Ellis</t>
  </si>
  <si>
    <t>The Oath</t>
  </si>
  <si>
    <t>Simonson</t>
  </si>
  <si>
    <t>Micheline ASM</t>
  </si>
  <si>
    <t>Immortal Hulk</t>
  </si>
  <si>
    <t>Matt Fraction</t>
  </si>
  <si>
    <t>Aaron</t>
  </si>
  <si>
    <t>JMS ASM</t>
  </si>
  <si>
    <t>Donn Cates</t>
  </si>
  <si>
    <t>Brand New Day</t>
  </si>
  <si>
    <t>End of Days (Bendis)</t>
  </si>
  <si>
    <t>Waid</t>
  </si>
  <si>
    <t>Ragnarok</t>
  </si>
  <si>
    <t>Slott Big Time</t>
  </si>
  <si>
    <t>Zdarsky</t>
  </si>
  <si>
    <t>JMS</t>
  </si>
  <si>
    <t>Superior Spider-Man</t>
  </si>
  <si>
    <t>Fraction</t>
  </si>
  <si>
    <t>Spider Verse</t>
  </si>
  <si>
    <t>Cates</t>
  </si>
  <si>
    <t>Worldwide</t>
  </si>
  <si>
    <t>Cosmic</t>
  </si>
  <si>
    <t>X-Men</t>
  </si>
  <si>
    <t>Moon Knight</t>
  </si>
  <si>
    <t>Hickman FF/Avengers</t>
  </si>
  <si>
    <t>Warlock</t>
  </si>
  <si>
    <t>Clearmont</t>
  </si>
  <si>
    <t>Moench</t>
  </si>
  <si>
    <t>Death of Captain Marvel</t>
  </si>
  <si>
    <t>Busiek Avengers</t>
  </si>
  <si>
    <t>Morrison</t>
  </si>
  <si>
    <t>Preist</t>
  </si>
  <si>
    <t>Lemire</t>
  </si>
  <si>
    <t>Dissassembled</t>
  </si>
  <si>
    <t>Infinity War/Crusade</t>
  </si>
  <si>
    <t>Whedon</t>
  </si>
  <si>
    <t>Coates</t>
  </si>
  <si>
    <t>Mackay</t>
  </si>
  <si>
    <t>Breakout</t>
  </si>
  <si>
    <t>#5 is the best sampling point in the run</t>
  </si>
  <si>
    <t>Annihilation Conquest</t>
  </si>
  <si>
    <t>Bendis Avengers</t>
  </si>
  <si>
    <t>War of Kings</t>
  </si>
  <si>
    <t>Realm of Kings</t>
  </si>
  <si>
    <t>Ewing Avengers</t>
  </si>
  <si>
    <t>Thanos Imperative</t>
  </si>
  <si>
    <t>Cates Venom/King in Black</t>
  </si>
  <si>
    <t>wwh-aftersmash</t>
  </si>
  <si>
    <t>Ultimate Mystery #2</t>
  </si>
  <si>
    <t>inhumans-origin</t>
  </si>
  <si>
    <t>Ultimate Mystery #3</t>
  </si>
  <si>
    <t>Ultimate Mystery #4</t>
  </si>
  <si>
    <t>jenkins-inhumans</t>
  </si>
  <si>
    <t xml:space="preserve">Hudlin's Black Panther </t>
  </si>
  <si>
    <t>Reginald Hudlin</t>
  </si>
  <si>
    <t>Black Panther (2005) #1-41; X-Men (1991) #175-176; Storm #1-6; Fantastic Four (1961) #544-550; Black Panther (2005) Annual #1; Black Panther (2009) #1-12; Doomwar #1-6; Klaws of the Panther #1-4</t>
  </si>
  <si>
    <t>immortal-iron-fist</t>
  </si>
  <si>
    <t>iron-fist-origin</t>
  </si>
  <si>
    <t>Ultimate Doom #1</t>
  </si>
  <si>
    <t>The Storm marriage and Doomwar</t>
  </si>
  <si>
    <t xml:space="preserve">Current </t>
  </si>
  <si>
    <t>Jonathan Hickman's Marvel Saga</t>
  </si>
  <si>
    <t>Next</t>
  </si>
  <si>
    <t>Walt Simonsin's Thor</t>
  </si>
  <si>
    <t>Jason Aaron's Thor</t>
  </si>
  <si>
    <t>Ragnarok -&gt; JMS Thor -&gt; Fraction/Kid Loki</t>
  </si>
  <si>
    <t>Frank Miller's Daredevil</t>
  </si>
  <si>
    <t>Peter David's Hulk</t>
  </si>
  <si>
    <t>Planet Hulk/World War Hulk</t>
  </si>
  <si>
    <t>Busiek's Avengers/Thunderbolts</t>
  </si>
  <si>
    <t>Bendis' Avengers</t>
  </si>
  <si>
    <t>Ewing's Avengers</t>
  </si>
  <si>
    <t>Chris Claremont's X-Men</t>
  </si>
  <si>
    <t>Alias</t>
  </si>
  <si>
    <t>michelinie-iron-man</t>
  </si>
  <si>
    <t>Englehart Captain America (to Brubaker)</t>
  </si>
  <si>
    <t>iron-man-origin</t>
  </si>
  <si>
    <t>McGregor's Black Panther (to Priest)</t>
  </si>
  <si>
    <t>Ultimate Doom #2</t>
  </si>
  <si>
    <t>oneil-iron-man</t>
  </si>
  <si>
    <t>Ultimate Doom #3</t>
  </si>
  <si>
    <t>armor-wars</t>
  </si>
  <si>
    <t>Ultimate Doom #4</t>
  </si>
  <si>
    <t>Coates' Black Panther</t>
  </si>
  <si>
    <t>Ta-Nehisi Coates</t>
  </si>
  <si>
    <t>Brian Stelfreeze</t>
  </si>
  <si>
    <t>Black Panther (2016) #1-18; Black Panther (2018) #1-25</t>
  </si>
  <si>
    <t>Ultimate Thor (2010) #1</t>
  </si>
  <si>
    <t>Starts, really, in Hickman's New Avengers — which you'll have read</t>
  </si>
  <si>
    <t>Hickman, with Carlos Pacheco. Sets up the Asgard material he then uses in The Ultimates.</t>
  </si>
  <si>
    <t>Ultimate Thor (2010) #2</t>
  </si>
  <si>
    <t>ellis-extremis</t>
  </si>
  <si>
    <t>Ultimate Thor (2010) #3</t>
  </si>
  <si>
    <t>bendis-alias</t>
  </si>
  <si>
    <t>Ultimate Thor (2010) #4</t>
  </si>
  <si>
    <t>Captain America Origin</t>
  </si>
  <si>
    <t>Joe Simon, Stan Lee, Jack Kirby</t>
  </si>
  <si>
    <t>Captain America Comics #1; Avengers #4; Tales of Suspense #63, 72-81; Sgt. Fury #13; Captain America #110-111, 113</t>
  </si>
  <si>
    <t>bendis-jj</t>
  </si>
  <si>
    <t>Avengers #4 is the real start of modern Cap</t>
  </si>
  <si>
    <t>Ultimate Fallout #1</t>
  </si>
  <si>
    <t>Post–Death of Spider-Man. Miles Morales debuts in #4.</t>
  </si>
  <si>
    <t>thompson-jj</t>
  </si>
  <si>
    <t>Ultimate Fallout #2</t>
  </si>
  <si>
    <t>Batman</t>
  </si>
  <si>
    <t>moench-moon-knight</t>
  </si>
  <si>
    <t>Superman</t>
  </si>
  <si>
    <t>Wonder Woman</t>
  </si>
  <si>
    <t>Justice Leage</t>
  </si>
  <si>
    <t>The Flash</t>
  </si>
  <si>
    <t xml:space="preserve">Aquaman </t>
  </si>
  <si>
    <t xml:space="preserve">Green Arrow </t>
  </si>
  <si>
    <t>Modern</t>
  </si>
  <si>
    <t>Year One</t>
  </si>
  <si>
    <t>Batman #404-407</t>
  </si>
  <si>
    <t>Ultimate Fallout #3</t>
  </si>
  <si>
    <t>huston-moon-knight</t>
  </si>
  <si>
    <t>The Man Who Laughs</t>
  </si>
  <si>
    <t>The Long Halloween</t>
  </si>
  <si>
    <t>The Long Halloween #1-13</t>
  </si>
  <si>
    <t>Dark Victory</t>
  </si>
  <si>
    <t>Dark Victory #1-13</t>
  </si>
  <si>
    <t>JLA: Earth 2</t>
  </si>
  <si>
    <t>Marc Waid</t>
  </si>
  <si>
    <t>Geoff Johns</t>
  </si>
  <si>
    <t xml:space="preserve">Green Arrow: The Longbow Hunters </t>
  </si>
  <si>
    <t>Ego</t>
  </si>
  <si>
    <t xml:space="preserve">Allstate Superman </t>
  </si>
  <si>
    <t xml:space="preserve">George Perez </t>
  </si>
  <si>
    <t>Tower of Babel</t>
  </si>
  <si>
    <t>The Killing Joke</t>
  </si>
  <si>
    <t xml:space="preserve">For All Seasons </t>
  </si>
  <si>
    <t>Crisis on Infinite Earths</t>
  </si>
  <si>
    <t>Manupaul</t>
  </si>
  <si>
    <t>Gotham Central by Brubaker</t>
  </si>
  <si>
    <t>A Death in the Family</t>
  </si>
  <si>
    <t>Batman #426-429</t>
  </si>
  <si>
    <t>Saga of the Swamp Thing</t>
  </si>
  <si>
    <t>Hush</t>
  </si>
  <si>
    <t>Batman #608-619</t>
  </si>
  <si>
    <t xml:space="preserve">Rebirth </t>
  </si>
  <si>
    <t xml:space="preserve">Absolute Wonder Woman </t>
  </si>
  <si>
    <t>Kingdom Come</t>
  </si>
  <si>
    <t xml:space="preserve">Flashpoint </t>
  </si>
  <si>
    <t xml:space="preserve">Planetary </t>
  </si>
  <si>
    <t>Under the Red Hood</t>
  </si>
  <si>
    <t>Batman #635-650</t>
  </si>
  <si>
    <t xml:space="preserve">Birthright </t>
  </si>
  <si>
    <t xml:space="preserve">Arkham Asylum </t>
  </si>
  <si>
    <t>The Dark Knight Returns</t>
  </si>
  <si>
    <t>Secret Identity</t>
  </si>
  <si>
    <t xml:space="preserve">Morrison </t>
  </si>
  <si>
    <t>Green Lantern - Geoff Johns</t>
  </si>
  <si>
    <t xml:space="preserve">Grant Morrison </t>
  </si>
  <si>
    <t>Grant Morrison DC Saga</t>
  </si>
  <si>
    <t>Batman and Son/The Black Glove</t>
  </si>
  <si>
    <t>Batman #655–658, 663–669, 672–675</t>
  </si>
  <si>
    <t xml:space="preserve">Absolute Superman </t>
  </si>
  <si>
    <t>Johns</t>
  </si>
  <si>
    <t>Hypercrisis</t>
  </si>
  <si>
    <t>Batman R.I.P.</t>
  </si>
  <si>
    <t>Batman #671-673</t>
  </si>
  <si>
    <t xml:space="preserve">Final Crisis </t>
  </si>
  <si>
    <t>Final Crisis #1–7</t>
  </si>
  <si>
    <t>Batman: The Return of Bruce Wayne</t>
  </si>
  <si>
    <t>Batman: The Return of Bruce Wayne #1–6</t>
  </si>
  <si>
    <t>Doom Patrol</t>
  </si>
  <si>
    <t>Batman and Robin</t>
  </si>
  <si>
    <t>Batman and Robin #1–16</t>
  </si>
  <si>
    <t>New Gods</t>
  </si>
  <si>
    <t>Batman Incorporated</t>
  </si>
  <si>
    <t>Batman Incorporated vol. 1 #1–8, vol. 2 #0–13</t>
  </si>
  <si>
    <t>lemire-moon-knight</t>
  </si>
  <si>
    <t>Snyder and Capullo</t>
  </si>
  <si>
    <t>ellis-moon-knight</t>
  </si>
  <si>
    <t>Green Lantern by Johns</t>
  </si>
  <si>
    <t>Batman: The Black Mirror</t>
  </si>
  <si>
    <t>Detective Comics #871–881</t>
  </si>
  <si>
    <t>Green Lantern Secret Origins</t>
  </si>
  <si>
    <t>Ultimate Fallout #4</t>
  </si>
  <si>
    <t>Court of Owls</t>
  </si>
  <si>
    <t>Batman #1–8, Annual 1, 10-12</t>
  </si>
  <si>
    <t>Green Lantern: Earth One</t>
  </si>
  <si>
    <t xml:space="preserve">Death of the Family/Endgame </t>
  </si>
  <si>
    <t>Batman #13-20, Annual 2, 23.2, 28, 34-40</t>
  </si>
  <si>
    <t>Englehart's Captain America</t>
  </si>
  <si>
    <t>Zero Year</t>
  </si>
  <si>
    <t>Batman #21–24, 0, 25-27, 29-33</t>
  </si>
  <si>
    <t>DC: New Frontier</t>
  </si>
  <si>
    <t>Superheavy</t>
  </si>
  <si>
    <t>Batman #41-51</t>
  </si>
  <si>
    <t>Watchmen</t>
  </si>
  <si>
    <t>New Teen Titans</t>
  </si>
  <si>
    <t>Absolute Batman</t>
  </si>
  <si>
    <t>Robin: Year One</t>
  </si>
  <si>
    <t>Batgirl: Year One</t>
  </si>
  <si>
    <t>Steve Englehart</t>
  </si>
  <si>
    <t>Knightfall</t>
  </si>
  <si>
    <t>Sal Buscema</t>
  </si>
  <si>
    <t>New 52</t>
  </si>
  <si>
    <t>Captain America #153-186</t>
  </si>
  <si>
    <t>Ultimate Fallout #5</t>
  </si>
  <si>
    <t>Cap quits over Watergate. Still startling</t>
  </si>
  <si>
    <t>Ultimate Fallout #6</t>
  </si>
  <si>
    <t>Ultimate Comics: The Ultimates #1</t>
  </si>
  <si>
    <t>welcome-back-frank</t>
  </si>
  <si>
    <t>punisher-origin</t>
  </si>
  <si>
    <t>Ultimate Comics: The Ultimates #2</t>
  </si>
  <si>
    <t>Kirby's Captain America</t>
  </si>
  <si>
    <t>Captain America (1968) #193-214</t>
  </si>
  <si>
    <t>ennis-punisher-max</t>
  </si>
  <si>
    <t>Ultimate Comics: The Ultimates #3</t>
  </si>
  <si>
    <t>Deranged in the best way — the Madbomb</t>
  </si>
  <si>
    <t>Ultimate Comics: The Ultimates #4</t>
  </si>
  <si>
    <t>lee-romita-asm</t>
  </si>
  <si>
    <t>Ultimate Hawkeye (2011) #1</t>
  </si>
  <si>
    <t xml:space="preserve">Stern/Byrne's Captain America </t>
  </si>
  <si>
    <t>Ultimate Hawkeye (2011) #2</t>
  </si>
  <si>
    <t>death-of-the-stacys</t>
  </si>
  <si>
    <t>John Byrne, Roger Stern</t>
  </si>
  <si>
    <t>Captain America #247-255</t>
  </si>
  <si>
    <t>joe-kelly-asm</t>
  </si>
  <si>
    <t>Nine issues, and the template for every modern Cap run</t>
  </si>
  <si>
    <t>Ultimate Hawkeye (2011) #3</t>
  </si>
  <si>
    <t>stern-asm</t>
  </si>
  <si>
    <t>Ultimate Hawkeye (2011) #4</t>
  </si>
  <si>
    <t>Series</t>
  </si>
  <si>
    <t>Issue(s)</t>
  </si>
  <si>
    <t>Collection</t>
  </si>
  <si>
    <t>death-of-jean-dewolff</t>
  </si>
  <si>
    <t>#1-7</t>
  </si>
  <si>
    <t>Power and Responsibility</t>
  </si>
  <si>
    <t>#1-13</t>
  </si>
  <si>
    <t>Ultimate Marvel Team-Up</t>
  </si>
  <si>
    <t>#1-3</t>
  </si>
  <si>
    <t>Ultimate Marvel Team Up Ultimate Collection</t>
  </si>
  <si>
    <t>Ultimate Daredevil &amp; Elektra</t>
  </si>
  <si>
    <t>#1-4</t>
  </si>
  <si>
    <t xml:space="preserve">Dematteis's Captain America </t>
  </si>
  <si>
    <t>#8-13</t>
  </si>
  <si>
    <t>Learning Curve</t>
  </si>
  <si>
    <t>Ultimate Elektra</t>
  </si>
  <si>
    <t>#1-5</t>
  </si>
  <si>
    <t>#4-5</t>
  </si>
  <si>
    <t>J.M. Dematteis</t>
  </si>
  <si>
    <t>Ultimate Iron-Man</t>
  </si>
  <si>
    <t>Captain America #261-278, 290-300</t>
  </si>
  <si>
    <t>Ultimate Comics: The Ultimates #5</t>
  </si>
  <si>
    <t>Ultimate Iron-Man Vol 2</t>
  </si>
  <si>
    <t>Devil's Due</t>
  </si>
  <si>
    <t>#1-8</t>
  </si>
  <si>
    <t>Note: Sam Humphries starts co-writing at #10, and takes over solo at #13 — so #12 is a clean stopping point and you have it right.</t>
  </si>
  <si>
    <t>#6-8</t>
  </si>
  <si>
    <t>Ultimate X-Men</t>
  </si>
  <si>
    <t>#1-6</t>
  </si>
  <si>
    <t>michelinie-asm</t>
  </si>
  <si>
    <t>The Tomorrow People</t>
  </si>
  <si>
    <t>The Red Skull material; Cap's most explicitly moral era</t>
  </si>
  <si>
    <t>#14-21</t>
  </si>
  <si>
    <t>#1/#2</t>
  </si>
  <si>
    <t>#10-16</t>
  </si>
  <si>
    <t>Double Trouble</t>
  </si>
  <si>
    <t>#7-14</t>
  </si>
  <si>
    <t>#9-16</t>
  </si>
  <si>
    <t>#22-27</t>
  </si>
  <si>
    <t>#7-20</t>
  </si>
  <si>
    <t>Return to Weapon X/World Tour</t>
  </si>
  <si>
    <t>The Ultimates</t>
  </si>
  <si>
    <t>Ultimate Comics: The Ultimates #6</t>
  </si>
  <si>
    <t>The Ultimates - Ultimate Collection</t>
  </si>
  <si>
    <t>#15-20</t>
  </si>
  <si>
    <t>Legacy</t>
  </si>
  <si>
    <t>#28-32</t>
  </si>
  <si>
    <t>Super Special #1</t>
  </si>
  <si>
    <t>#5-13</t>
  </si>
  <si>
    <t>Public Scrutiny</t>
  </si>
  <si>
    <t>Ultimate Fantastic Four</t>
  </si>
  <si>
    <t>#7-13</t>
  </si>
  <si>
    <t>#9</t>
  </si>
  <si>
    <t>#33-39</t>
  </si>
  <si>
    <t>Venom</t>
  </si>
  <si>
    <t>brand-new-day</t>
  </si>
  <si>
    <t>Ultimate Iron Man</t>
  </si>
  <si>
    <t>#21-25</t>
  </si>
  <si>
    <t>jms-asm</t>
  </si>
  <si>
    <t>Ultimate Iron Man Vol 2</t>
  </si>
  <si>
    <t>Ultimate Iron Man II</t>
  </si>
  <si>
    <t>Ultimate War</t>
  </si>
  <si>
    <t>Ultimate Comics: The Ultimates #7</t>
  </si>
  <si>
    <t>#21-27</t>
  </si>
  <si>
    <t>Hell &amp; Brimstone/Return of the King</t>
  </si>
  <si>
    <t>#26-33</t>
  </si>
  <si>
    <t>#28-33</t>
  </si>
  <si>
    <t>Return of the King</t>
  </si>
  <si>
    <t>#40-45</t>
  </si>
  <si>
    <t>Irresponsible</t>
  </si>
  <si>
    <t>#34-39</t>
  </si>
  <si>
    <t>#1/2</t>
  </si>
  <si>
    <t>#46</t>
  </si>
  <si>
    <t>Blockbuster</t>
  </si>
  <si>
    <t>Ultimate Six</t>
  </si>
  <si>
    <t>#47-53</t>
  </si>
  <si>
    <t>Cats &amp; Kings</t>
  </si>
  <si>
    <t>#47-49</t>
  </si>
  <si>
    <t>Ultimate Adventures</t>
  </si>
  <si>
    <t>#40-53</t>
  </si>
  <si>
    <t>Ultimate Comics: The Ultimates #8</t>
  </si>
  <si>
    <t>#50-59</t>
  </si>
  <si>
    <t>#7-18</t>
  </si>
  <si>
    <t>The Fantastic</t>
  </si>
  <si>
    <t>#60-#69</t>
  </si>
  <si>
    <t>#54-59</t>
  </si>
  <si>
    <t>Hollywood</t>
  </si>
  <si>
    <t>New Mutants</t>
  </si>
  <si>
    <t>Ultimate Nightmare</t>
  </si>
  <si>
    <t>#7-12</t>
  </si>
  <si>
    <t>superior-spider-man</t>
  </si>
  <si>
    <t>Doom</t>
  </si>
  <si>
    <t>#54-60</t>
  </si>
  <si>
    <t>Gruenwald's Captain America</t>
  </si>
  <si>
    <t>#46-49</t>
  </si>
  <si>
    <t>The Tempest</t>
  </si>
  <si>
    <t>Ultimate Comics: The Ultimates #9</t>
  </si>
  <si>
    <t>Annual #1</t>
  </si>
  <si>
    <t>#60-71</t>
  </si>
  <si>
    <t>Mark Gruenwald</t>
  </si>
  <si>
    <t>Carnage/Superstars</t>
  </si>
  <si>
    <t>#70-77</t>
  </si>
  <si>
    <t>Various</t>
  </si>
  <si>
    <t>Captain America #307-312, 318-323, 332-350, 354, 367, 401-408</t>
  </si>
  <si>
    <t>#13-20</t>
  </si>
  <si>
    <t>N-Zone/Inhuman</t>
  </si>
  <si>
    <t>#50-54</t>
  </si>
  <si>
    <t>Cry Wolf/The Most Dangerous Game</t>
  </si>
  <si>
    <t>Ultimate Secret</t>
  </si>
  <si>
    <t>#21-26</t>
  </si>
  <si>
    <t>Crossover</t>
  </si>
  <si>
    <t>Ultimate Vision</t>
  </si>
  <si>
    <t>#0</t>
  </si>
  <si>
    <t>#72-78</t>
  </si>
  <si>
    <t>Hobogoblin</t>
  </si>
  <si>
    <t>The Ultimates 2</t>
  </si>
  <si>
    <t>Inhuman</t>
  </si>
  <si>
    <t>#61-65</t>
  </si>
  <si>
    <t>#27-32</t>
  </si>
  <si>
    <t>Captain America No More' and the Cap-Wolf era</t>
  </si>
  <si>
    <t>Frightful</t>
  </si>
  <si>
    <t>#19-26</t>
  </si>
  <si>
    <t>Annual #2</t>
  </si>
  <si>
    <t>Devils</t>
  </si>
  <si>
    <t>#79-85</t>
  </si>
  <si>
    <t>Warriors</t>
  </si>
  <si>
    <t>Ultimate Extinction</t>
  </si>
  <si>
    <t>Ultimate Comics: The Ultimates #10</t>
  </si>
  <si>
    <t>The Most Dangerous Game/Hard Lessons</t>
  </si>
  <si>
    <t>Ultimate Wolverine vs Hulk</t>
  </si>
  <si>
    <t>Ultimate Galactus Trilogy</t>
  </si>
  <si>
    <t>#6-13</t>
  </si>
  <si>
    <t>#78-85</t>
  </si>
  <si>
    <t>#86-90</t>
  </si>
  <si>
    <t>The Ultimates 2 - Ultimate Collection</t>
  </si>
  <si>
    <t>#66-70</t>
  </si>
  <si>
    <t>The Ultimate Annuals Vol. 1</t>
  </si>
  <si>
    <t>Hard Lessons</t>
  </si>
  <si>
    <t>Magnetic North</t>
  </si>
  <si>
    <t>Ultimate X-Men/Fantastic Four</t>
  </si>
  <si>
    <t>#1-2</t>
  </si>
  <si>
    <t>Ultimate X4</t>
  </si>
  <si>
    <t>Ultimate X-Men/Ultimate Fantastic Four</t>
  </si>
  <si>
    <t>Ultimate Comics: The Ultimates #11</t>
  </si>
  <si>
    <t>Silver Sable</t>
  </si>
  <si>
    <t>#86-94</t>
  </si>
  <si>
    <t>Silver Sable/Deadpool</t>
  </si>
  <si>
    <t>#91-96</t>
  </si>
  <si>
    <t>#66-71</t>
  </si>
  <si>
    <t>Pheonix?</t>
  </si>
  <si>
    <t>Ultimate Comics Wolverine vs. Hulk</t>
  </si>
  <si>
    <t>The Ulimates</t>
  </si>
  <si>
    <t>#97-105</t>
  </si>
  <si>
    <t>The Ultimate Annuals Vol. 2</t>
  </si>
  <si>
    <t>Ultimate Power</t>
  </si>
  <si>
    <t>#1-9</t>
  </si>
  <si>
    <t>#72-74</t>
  </si>
  <si>
    <t>Magical</t>
  </si>
  <si>
    <t>#75-80</t>
  </si>
  <si>
    <t>spiderman-worldwide</t>
  </si>
  <si>
    <t>spider-verse</t>
  </si>
  <si>
    <t>#95-96</t>
  </si>
  <si>
    <t>Deadpool</t>
  </si>
  <si>
    <t>#33-46</t>
  </si>
  <si>
    <t>Ultimate Comics: The Ultimates #12</t>
  </si>
  <si>
    <t>#33-38</t>
  </si>
  <si>
    <t>God War</t>
  </si>
  <si>
    <t>#106-117</t>
  </si>
  <si>
    <t>Clone Saga</t>
  </si>
  <si>
    <t>#81-89</t>
  </si>
  <si>
    <t>#75-88</t>
  </si>
  <si>
    <t>Cable/Sentinels</t>
  </si>
  <si>
    <t>#39-46</t>
  </si>
  <si>
    <t>Devils/Silver Surfer</t>
  </si>
  <si>
    <t>#118-122</t>
  </si>
  <si>
    <t>Annual #3</t>
  </si>
  <si>
    <t>Ghosts</t>
  </si>
  <si>
    <t>#54-57</t>
  </si>
  <si>
    <t>zdarsky-asm</t>
  </si>
  <si>
    <t>Ultiamte Human</t>
  </si>
  <si>
    <t>Ultimate Hulk vs Iron Man: Ultimate Human</t>
  </si>
  <si>
    <t>Ultimate Knights/Death of a Goblin</t>
  </si>
  <si>
    <t>Astonishing Tales (2009) #1</t>
  </si>
  <si>
    <t>#89-93</t>
  </si>
  <si>
    <t>Apocalypse</t>
  </si>
  <si>
    <t>#123-128</t>
  </si>
  <si>
    <t>Ultimate Captain America</t>
  </si>
  <si>
    <t>March on Ultimatum</t>
  </si>
  <si>
    <t>Waid's Captain America</t>
  </si>
  <si>
    <t>Ultiamtes 3</t>
  </si>
  <si>
    <t>Ultimate Hulk</t>
  </si>
  <si>
    <t>Squadron Supreme</t>
  </si>
  <si>
    <t>Optional</t>
  </si>
  <si>
    <t>Hickman + Nick Pitarra, starring Cannonball and Sunspot. Pure trivia — it's here because he clearly loved those two before he made them the heart of Avengers. Collected in the Avengers by Hickman omnibus, which is why it shows up on these lists.</t>
  </si>
  <si>
    <t>#118-120</t>
  </si>
  <si>
    <t>And His Amazing Friends</t>
  </si>
  <si>
    <t>Mark Waid</t>
  </si>
  <si>
    <t>#90-97</t>
  </si>
  <si>
    <t>Ron Garney</t>
  </si>
  <si>
    <t>Ultimatium</t>
  </si>
  <si>
    <t>Ulitmate Origins</t>
  </si>
  <si>
    <t>Captain America #444-454; Captain America (1997) #1-23</t>
  </si>
  <si>
    <t>#121-128</t>
  </si>
  <si>
    <t>And His Amazing Friends/War of the Symbiotes</t>
  </si>
  <si>
    <t>The Ultimates 3 - Who Killed the Scarlet Witch?</t>
  </si>
  <si>
    <t>Ultimate Fantastic Four/X-Men</t>
  </si>
  <si>
    <t>Salem's Seven</t>
  </si>
  <si>
    <t>#94-97</t>
  </si>
  <si>
    <t>Absolute Power</t>
  </si>
  <si>
    <t>#129</t>
  </si>
  <si>
    <t>spencer-spider-man</t>
  </si>
  <si>
    <t>Ultimatum</t>
  </si>
  <si>
    <t>#1</t>
  </si>
  <si>
    <t>The sincere Cap that Brubaker then complicates</t>
  </si>
  <si>
    <t>#130</t>
  </si>
  <si>
    <t>Ultimate Origins</t>
  </si>
  <si>
    <t>#98</t>
  </si>
  <si>
    <t>#2</t>
  </si>
  <si>
    <t>Astonishing Tales (2009) #2</t>
  </si>
  <si>
    <t>#58</t>
  </si>
  <si>
    <t>#131</t>
  </si>
  <si>
    <t>byrne-alpha-flight</t>
  </si>
  <si>
    <t>Ultimatium X-Men/Fantastic Four</t>
  </si>
  <si>
    <t>claremont-xmen</t>
  </si>
  <si>
    <t>#59</t>
  </si>
  <si>
    <t>#3</t>
  </si>
  <si>
    <t>#132</t>
  </si>
  <si>
    <t>#58-59</t>
  </si>
  <si>
    <t>#60</t>
  </si>
  <si>
    <t>#99</t>
  </si>
  <si>
    <t>#100</t>
  </si>
  <si>
    <t>#4</t>
  </si>
  <si>
    <t>#133</t>
  </si>
  <si>
    <t>#5</t>
  </si>
  <si>
    <t>Ultimate Fantastic Four Requiem</t>
  </si>
  <si>
    <t>Ultimate X-Men Requiem</t>
  </si>
  <si>
    <t>Ultimate Spider-Man Requiem</t>
  </si>
  <si>
    <t>Astonishing Tales (2009) #3</t>
  </si>
  <si>
    <t>Ultimatum Requiem</t>
  </si>
  <si>
    <t>Ultimate X</t>
  </si>
  <si>
    <t>Ultimate Armor Wars</t>
  </si>
  <si>
    <t>Ultimate Comics Iron Man Armor Wars</t>
  </si>
  <si>
    <t>Ultimate Spider-Man Vol. 2</t>
  </si>
  <si>
    <t>Ultimate X: Origins</t>
  </si>
  <si>
    <t>Ultimate Avengers</t>
  </si>
  <si>
    <t>The World According to Peter Parker</t>
  </si>
  <si>
    <t>#7-15</t>
  </si>
  <si>
    <t>Next Generation</t>
  </si>
  <si>
    <t>Ultimate Avengers Vol. 2</t>
  </si>
  <si>
    <t>$1-6</t>
  </si>
  <si>
    <t>#7-8</t>
  </si>
  <si>
    <t>Chameleons</t>
  </si>
  <si>
    <t>Astonishing Tales (2009) #4</t>
  </si>
  <si>
    <t>Crime &amp; Punishement</t>
  </si>
  <si>
    <t>Ultimate Enemy</t>
  </si>
  <si>
    <t>#9-14</t>
  </si>
  <si>
    <t>Ultimate Mystery</t>
  </si>
  <si>
    <t>squadron-supreme</t>
  </si>
  <si>
    <t>Ultimate Comics Doomsday</t>
  </si>
  <si>
    <t>Ultimate Doom</t>
  </si>
  <si>
    <t>Ultimate New Ultimates</t>
  </si>
  <si>
    <t>Ultimate Comics Captain America</t>
  </si>
  <si>
    <t>Ultimate Thor</t>
  </si>
  <si>
    <t>Brubaker's Captain America</t>
  </si>
  <si>
    <t>Thor Reborn</t>
  </si>
  <si>
    <t>Ultimate Avengers Vol 3</t>
  </si>
  <si>
    <t>Ultimate Comics Thor</t>
  </si>
  <si>
    <t>Steve Epting</t>
  </si>
  <si>
    <t>Captain America (2004) #1-50, 600-619, 615.1; Captain America 65th Anniversary Special; Winter Soldier: Winter Kills; Civil War #1-7; Civil War: The Confession; Fallen Son: Iron Man; Captain America Reborn #1-6, Prologue; Captain America: Who Will Wield the Shield?; Secret Avengerss (2010) #1-12, 16-21; Fear Itself: Book of the Skrull; Fear Itself #1-7, 7.1; Captain America and Bucky #620-624; Captain America (2011) #1-19; Winter Soldier #1-19</t>
  </si>
  <si>
    <t>#15</t>
  </si>
  <si>
    <t>Death of Spider-Man Prelude</t>
  </si>
  <si>
    <t>#150-156</t>
  </si>
  <si>
    <t>#150-155</t>
  </si>
  <si>
    <t>Ultimate Avengers vs New Ultimates</t>
  </si>
  <si>
    <t>Blade vs Avengers</t>
  </si>
  <si>
    <t>#157</t>
  </si>
  <si>
    <t>Astonishing Tales (2009) #5</t>
  </si>
  <si>
    <t>#156-160</t>
  </si>
  <si>
    <t>Death of Spider-Man</t>
  </si>
  <si>
    <t>#3-4</t>
  </si>
  <si>
    <t>The Winter Soldier — one of the best superhero runs of the century</t>
  </si>
  <si>
    <t>aaron-god-of-thunder</t>
  </si>
  <si>
    <t>Avengers vs New Ultimates: Death of Spider-Man</t>
  </si>
  <si>
    <t>#158-160</t>
  </si>
  <si>
    <t>Ultimate Fallout</t>
  </si>
  <si>
    <t>Death of Spider-Man: Fallout</t>
  </si>
  <si>
    <t>#5-6</t>
  </si>
  <si>
    <t>Ultimate Comics Spider-Man</t>
  </si>
  <si>
    <t>Who is Miles Morales?/Scorpion</t>
  </si>
  <si>
    <t>Ultimate Comics Ultimates</t>
  </si>
  <si>
    <t>Vol 1: The Republic Is Burning</t>
  </si>
  <si>
    <t>Ultimate Hawkeye</t>
  </si>
  <si>
    <t>Ultimate Comics: Hawkeye</t>
  </si>
  <si>
    <t>Ultimate Comics X-Men</t>
  </si>
  <si>
    <t>Ultimate Comics: X-Men</t>
  </si>
  <si>
    <t>Nick Spencer Vol 1</t>
  </si>
  <si>
    <t>Scoprion/Divided We Fall, United We Stand</t>
  </si>
  <si>
    <t>Vol 2: Two Cities, Two Worlds</t>
  </si>
  <si>
    <t>Nick Spencer Vol 2</t>
  </si>
  <si>
    <t>Spider-Men</t>
  </si>
  <si>
    <t>Miles Morales: Ultimate Spider-Man</t>
  </si>
  <si>
    <t>Book 1</t>
  </si>
  <si>
    <t>aaron-original-sin</t>
  </si>
  <si>
    <t>#13-14</t>
  </si>
  <si>
    <t>Astonishing Tales (2009) #6</t>
  </si>
  <si>
    <t>Divided We Fall, United We Stand</t>
  </si>
  <si>
    <t>#14</t>
  </si>
  <si>
    <t>#15-16</t>
  </si>
  <si>
    <t>#16</t>
  </si>
  <si>
    <t>#16-17</t>
  </si>
  <si>
    <t>#17</t>
  </si>
  <si>
    <t>#17-18</t>
  </si>
  <si>
    <t>#18-18,1</t>
  </si>
  <si>
    <t>Ultimate Comics Ultimates/Ultimate Comics: X-Men</t>
  </si>
  <si>
    <t>Divided We Fall, United We Stand/Brian Wood Vol 1</t>
  </si>
  <si>
    <t>#18</t>
  </si>
  <si>
    <t>#18.1</t>
  </si>
  <si>
    <t>Shang-Chi: Master of Kung Fu</t>
  </si>
  <si>
    <t>#16.1</t>
  </si>
  <si>
    <t>Venom War</t>
  </si>
  <si>
    <t>#19-22</t>
  </si>
  <si>
    <t>#19-24</t>
  </si>
  <si>
    <t>A comedic Deadpool/Shang-Chi race. Same deal: it's in the collection, it's not part of the saga.</t>
  </si>
  <si>
    <t>Brian Wood Vol 1</t>
  </si>
  <si>
    <t>Ultimate Wolverine</t>
  </si>
  <si>
    <t>Ultimate Comics Wolverine: Legacies</t>
  </si>
  <si>
    <t>#23-28</t>
  </si>
  <si>
    <t>Brian Wood Vol 1/Brian Wood Vol 2</t>
  </si>
  <si>
    <t>Ultimate Comics Iron Man</t>
  </si>
  <si>
    <t>#23-33</t>
  </si>
  <si>
    <t>#29-33</t>
  </si>
  <si>
    <t>Brian Wood Vol 3</t>
  </si>
  <si>
    <t>#25-30</t>
  </si>
  <si>
    <t>Ultimate Comics Ultimates Disassembled</t>
  </si>
  <si>
    <t>Vol 5</t>
  </si>
  <si>
    <t>Hunger</t>
  </si>
  <si>
    <t>Cataclysm: Ultimates' Last Stand</t>
  </si>
  <si>
    <t>Cataclysm</t>
  </si>
  <si>
    <t>#0.1</t>
  </si>
  <si>
    <t>Cataclysm: Ultimate Spider-Man</t>
  </si>
  <si>
    <t>Book 3</t>
  </si>
  <si>
    <t>New Avengers (2013) #1</t>
  </si>
  <si>
    <t>Cataclysm: Ultiamte X-Men</t>
  </si>
  <si>
    <t>Captain America: White</t>
  </si>
  <si>
    <t>Cataclysm: Ultimates</t>
  </si>
  <si>
    <t>#2-3</t>
  </si>
  <si>
    <t>Jeph Loeb</t>
  </si>
  <si>
    <t>Captain America: White #0-5</t>
  </si>
  <si>
    <t>#3-5</t>
  </si>
  <si>
    <t>Survive</t>
  </si>
  <si>
    <t>#200</t>
  </si>
  <si>
    <t>Ultimate FF</t>
  </si>
  <si>
    <t>All-New Ultimates</t>
  </si>
  <si>
    <t>Ultimate All-New Ultimates</t>
  </si>
  <si>
    <t>Vol 1: Power for Power</t>
  </si>
  <si>
    <t>New Avengers (2013) #2</t>
  </si>
  <si>
    <t>#1-12</t>
  </si>
  <si>
    <t>#4-12</t>
  </si>
  <si>
    <t>Vol 1: Power for Power/Vol 2: No Gods, No Masters</t>
  </si>
  <si>
    <t>#6</t>
  </si>
  <si>
    <t>#10-12</t>
  </si>
  <si>
    <t>Ultimate End</t>
  </si>
  <si>
    <t>New Avengers (2013) #3</t>
  </si>
  <si>
    <t>aaron-king-thor</t>
  </si>
  <si>
    <t>Avengers (2013) #1</t>
  </si>
  <si>
    <t>Avengers (2013) #2</t>
  </si>
  <si>
    <t>Remender's Captain America</t>
  </si>
  <si>
    <t>Captain America (2012) #1-25</t>
  </si>
  <si>
    <t>ewing-immortal-thor</t>
  </si>
  <si>
    <t>Avengers (2013) #3</t>
  </si>
  <si>
    <t>Dimension Z. Oddly brutal and unfairly forgotten</t>
  </si>
  <si>
    <t>thor-ragnarok</t>
  </si>
  <si>
    <t>Avengers (2013) #4</t>
  </si>
  <si>
    <t>beta-ray-bill-djw</t>
  </si>
  <si>
    <t>New Avengers (2013) #4</t>
  </si>
  <si>
    <t>fraction-thor-gillen-jim</t>
  </si>
  <si>
    <t>Avengers (2013) #5</t>
  </si>
  <si>
    <t>ultimate-2024-y1</t>
  </si>
  <si>
    <t>ultimate-invasion</t>
  </si>
  <si>
    <t xml:space="preserve">Secret Empire </t>
  </si>
  <si>
    <t>Nick Spencer</t>
  </si>
  <si>
    <t>New Avengers (2013) #5</t>
  </si>
  <si>
    <t>Secret Empire #0-10; Secret Empire: Omega; Captain America: Steve Rogers #1-19; Captain America: Sam Wilson #1-24</t>
  </si>
  <si>
    <t>ultimate-2024-y2</t>
  </si>
  <si>
    <t>Required setup for Coates, though Coates isn't in your list</t>
  </si>
  <si>
    <t>New Avengers (2013) #6</t>
  </si>
  <si>
    <t>ultimate-2024-y3</t>
  </si>
  <si>
    <t>Avengers (2013) #6</t>
  </si>
  <si>
    <t>cates-symbiote</t>
  </si>
  <si>
    <t>Avengers (2013) #7</t>
  </si>
  <si>
    <t>Avengers (2013) #8</t>
  </si>
  <si>
    <t>Zdarsky's Captain America</t>
  </si>
  <si>
    <t>Chip Zdarsky</t>
  </si>
  <si>
    <t>Valerio Schiti</t>
  </si>
  <si>
    <t>Captain America (2025) #1-15; Wolverine: Weapons of Armageddon #1</t>
  </si>
  <si>
    <t>mackay-black-cat</t>
  </si>
  <si>
    <t>Avengers (2013) #9</t>
  </si>
  <si>
    <t>Current run; One World Under Doom crossover from #6</t>
  </si>
  <si>
    <t>Avengers (2013) #10</t>
  </si>
  <si>
    <t>Avengers (2013) #11</t>
  </si>
  <si>
    <t>Avengers (2013) #12</t>
  </si>
  <si>
    <t>Carol Danvers Origin</t>
  </si>
  <si>
    <t>Captain Marvel</t>
  </si>
  <si>
    <t>Gerry Conway, Chris Claremont</t>
  </si>
  <si>
    <t>Ms. Marvel #1-2; Avengers Annual #10</t>
  </si>
  <si>
    <t>vision-origins</t>
  </si>
  <si>
    <t>Feeds both DeConnick and Wilson's Ms. Marvel</t>
  </si>
  <si>
    <t>xmen-origins</t>
  </si>
  <si>
    <t>Avengers (2013) #13</t>
  </si>
  <si>
    <t>vision-marriage</t>
  </si>
  <si>
    <t>New Avengers (2013) #7</t>
  </si>
  <si>
    <t>visionquest</t>
  </si>
  <si>
    <t>Avengers (2013) #14</t>
  </si>
  <si>
    <t>DeConnick's Captain Marvel</t>
  </si>
  <si>
    <t>darker-than-scarlet</t>
  </si>
  <si>
    <t>Kelly Sue DeConnick</t>
  </si>
  <si>
    <t>Dexter Soy</t>
  </si>
  <si>
    <t>Captain Marvel (2012) #1-17</t>
  </si>
  <si>
    <t>Avengers (2013) #15</t>
  </si>
  <si>
    <t>Carol takes the name</t>
  </si>
  <si>
    <t>vision-modern</t>
  </si>
  <si>
    <t>Avengers (2013) #16</t>
  </si>
  <si>
    <t>claremont-wolverine-1988</t>
  </si>
  <si>
    <t>Avengers (2013) #17</t>
  </si>
  <si>
    <t>wolverine-origin</t>
  </si>
  <si>
    <t>New Avengers (2013) #8</t>
  </si>
  <si>
    <t>Kamala Kahn</t>
  </si>
  <si>
    <t>wilson-ms-marvel</t>
  </si>
  <si>
    <t>G. Willow Wilson</t>
  </si>
  <si>
    <t>Adrian Alphona</t>
  </si>
  <si>
    <t>All-New Marvel NOW! Point One #1; Ms. Marvel (2014) #1-19; All-New, All-Different Avengers #1-15; Ms. Marvel (2015) #1-38; Civil War II #1-8; All-New, All-Different Avengers Annual #1; Champions #1-27; Secret Empire #1-10; Secret Warriors (2017) #1-12; Avengers 672; Avengers (1963) #673-674; Champions Annula #1</t>
  </si>
  <si>
    <t>weapon-x</t>
  </si>
  <si>
    <t>Warm, funny, and the best new character Marvel made this century</t>
  </si>
  <si>
    <t>Infinity #1</t>
  </si>
  <si>
    <t>enemy-of-the-state</t>
  </si>
  <si>
    <t>Avengers (2013) #18</t>
  </si>
  <si>
    <t>wolverine-mystique</t>
  </si>
  <si>
    <t>New Avengers (2013) #9</t>
  </si>
  <si>
    <t>Silver Surfer Origin</t>
  </si>
  <si>
    <t>old-man-logan</t>
  </si>
  <si>
    <t>Fantastic Four #48-50; Silver Surfer #1</t>
  </si>
  <si>
    <t>Norrin's bargain with Galactus</t>
  </si>
  <si>
    <t>Infinity #2</t>
  </si>
  <si>
    <t>old-man-logan-2016</t>
  </si>
  <si>
    <t>liu-x-23</t>
  </si>
  <si>
    <t>x-23-innocence-lost</t>
  </si>
  <si>
    <t>Avengers (2013) #19</t>
  </si>
  <si>
    <t>pad-xfactor-1991</t>
  </si>
  <si>
    <t>New Avengers (2013) #10</t>
  </si>
  <si>
    <t>fatal-attractions</t>
  </si>
  <si>
    <t>Warlock on Counter Earth</t>
  </si>
  <si>
    <t>Infinity #3</t>
  </si>
  <si>
    <t>Marvel Premier #1-2; Warlock #1-8; Incredible Hulk #176;178</t>
  </si>
  <si>
    <t>generation-x</t>
  </si>
  <si>
    <t>Adam Warlock's origin — hard gate for the Starlin block</t>
  </si>
  <si>
    <t>Avengers (2013) #20</t>
  </si>
  <si>
    <t>Infinity #4</t>
  </si>
  <si>
    <t>whedon-xmen</t>
  </si>
  <si>
    <t>morrison-new-xmen</t>
  </si>
  <si>
    <t>shiar-empire</t>
  </si>
  <si>
    <t>deadly-genesis</t>
  </si>
  <si>
    <t>Avengers (2013) #21</t>
  </si>
  <si>
    <t xml:space="preserve">Death of Captain Marvel </t>
  </si>
  <si>
    <t>Jim Starlin</t>
  </si>
  <si>
    <t>Iron Man #55; Captain Marvel #25-34; Marvel Feature #12; Daredevil #105-107; Avengers #125, Annual 7/1977; Marvel Team-Up #55; Strange Tales #178-181; Warlock #9-15; Marvel Two-in-One Annual 2/1977; Doctor Strange (1974) #24-26; Marvel Graphic Novel #1: The Death of Captain Marvel</t>
  </si>
  <si>
    <t>x-men-decimation</t>
  </si>
  <si>
    <t>New Avengers (2013) #11</t>
  </si>
  <si>
    <t>Thanos, Death, Warlock and Drax all established here</t>
  </si>
  <si>
    <t>Infinity #5</t>
  </si>
  <si>
    <t>academy-x</t>
  </si>
  <si>
    <t>Avengers (2013) #22</t>
  </si>
  <si>
    <t>Engleheart's Silver Surfer</t>
  </si>
  <si>
    <t>Avengers (2013) #23</t>
  </si>
  <si>
    <t>messiah-war</t>
  </si>
  <si>
    <t>Infinity #6</t>
  </si>
  <si>
    <t>remender-xmen</t>
  </si>
  <si>
    <t>New Avengers (2013) #12</t>
  </si>
  <si>
    <t>ewing-loki-aoa</t>
  </si>
  <si>
    <t xml:space="preserve">Infinity Gauntlet </t>
  </si>
  <si>
    <t>Silver Surfer (1987) #34-50; Thanos Quest #1-2; Infinity Gauntlet #1-6; Warlock and the Infinity Watch #1-7</t>
  </si>
  <si>
    <t>New Avengers #13</t>
  </si>
  <si>
    <t>The one everyone has heard of, and it holds up</t>
  </si>
  <si>
    <t>New Avengers #14</t>
  </si>
  <si>
    <t>gillen-uncanny</t>
  </si>
  <si>
    <t>aaron-watxm</t>
  </si>
  <si>
    <t>New Avengers #15</t>
  </si>
  <si>
    <t>Infinity War</t>
  </si>
  <si>
    <t>Infinity War #1-6; Warlock and the Infinity Watch #8-17; Silver Surfer/Warlock: Resurrection #1-4</t>
  </si>
  <si>
    <t>Avengers World #1</t>
  </si>
  <si>
    <t>Hickman co-writes with Spencer. Read it if you want more of the world-building — global threats, Avengers outposts — rather than the Illuminati plot. It connects to nothing downstream.</t>
  </si>
  <si>
    <t>Diminishing returns, but the Warlock material stays good</t>
  </si>
  <si>
    <t>Avengers World #2</t>
  </si>
  <si>
    <t>krakoa-prelude</t>
  </si>
  <si>
    <t>from-the-ashes</t>
  </si>
  <si>
    <t>Avengers World #3</t>
  </si>
  <si>
    <t>Avengers World #4</t>
  </si>
  <si>
    <t>Avengers World #5</t>
  </si>
  <si>
    <t xml:space="preserve">Infinity Crusade </t>
  </si>
  <si>
    <t>Infinity Crusade #1-6; Warlock Chronicles #1-8; Warlock and the Infinity Watch #18-42</t>
  </si>
  <si>
    <t>Completists only</t>
  </si>
  <si>
    <t>Avengers (2013) #24.NOW</t>
  </si>
  <si>
    <t>Avengers (2013) #25</t>
  </si>
  <si>
    <t>Avengers (2013) #26</t>
  </si>
  <si>
    <t xml:space="preserve">Infinity Epilogue </t>
  </si>
  <si>
    <t>Avengers (2013) #27</t>
  </si>
  <si>
    <t>Infinity Abyss #1-6; Marvel: The End #1-6; Thanos #1-6</t>
  </si>
  <si>
    <t>Starlin's late-period return</t>
  </si>
  <si>
    <t>Avengers (2013) #28</t>
  </si>
  <si>
    <t>New Avengers (2013) #16.NOW</t>
  </si>
  <si>
    <t>New Avengers (2013) #17</t>
  </si>
  <si>
    <t>Keith Giffen, Dan Abnett, Andy Lanning</t>
  </si>
  <si>
    <t>Thanos #1-12; Drax the Destroyer #1-4; Annihilation: Prologue; Annihilation: Nova #1-4; Annihilation: Ronan #1-4; Annihilation: Silver Surfer #1-4; Annihilation: Super-Skrull #1-4; Annihilation #1-6; Annihilation: Heralds of Galactus #1-2; What If? Annihilation Reached Earth; Nova (2007) #1-3</t>
  </si>
  <si>
    <t>Original Sin #0</t>
  </si>
  <si>
    <t>Aaron. Structurally necessary — it's where the Illuminati's mind-wipe of Cap gets exposed, and Cap's turn in Time Runs Out has no visible trigger without it. Not a masterpiece, but a solid mystery with a good hook. Skip the .1 minis (Hulk vs. Iron Man, Thor &amp; Loki); they're separate stories wearing the banner.</t>
  </si>
  <si>
    <t>Where the modern cosmic line actually starts</t>
  </si>
  <si>
    <t>Collected</t>
  </si>
  <si>
    <t>Read</t>
  </si>
  <si>
    <t>Book Type</t>
  </si>
  <si>
    <t>Author</t>
  </si>
  <si>
    <t>Character</t>
  </si>
  <si>
    <t>Issues</t>
  </si>
  <si>
    <t>Original Sin #1</t>
  </si>
  <si>
    <t>Trade Paperback</t>
  </si>
  <si>
    <t>Avengers #500–503 and Avengers Finale</t>
  </si>
  <si>
    <t>Start of modern Avengers https://old.reddit.com/user/Wonderllama5/comments/q3hquo/modern_avengers_comics_reading_order/</t>
  </si>
  <si>
    <t>Original Sin #2</t>
  </si>
  <si>
    <t>Michael Avon Oeming</t>
  </si>
  <si>
    <t>Avengers Disassembled: Iron Man, Thor &amp; Captain America</t>
  </si>
  <si>
    <t>Thor #80–85, Iron Man #84–89, Captain America &amp; The Falcon #5–7, and Captain America #29–32</t>
  </si>
  <si>
    <t>Original Sin #3</t>
  </si>
  <si>
    <t>Fantastic Four Volume 5: Disassembled</t>
  </si>
  <si>
    <t>Fantastic Four #514-519</t>
  </si>
  <si>
    <t>Pre-Annihilators</t>
  </si>
  <si>
    <t>Michael Avon Oeming, Daniel Berman</t>
  </si>
  <si>
    <t>Silver Surfer (2003) #1-6; Stormbreaker: The Saga of Beta Ray Bill #1-6; Silver Surfer: Requiem #1-4; Silver Surfer: In Thy Name #1-4; Beta Ray Bill: Godhunter #1-3; Secret Invasion Aftermath: Beta Ray Bill — The Green of Eden; Silver Surfer (2011) #1-3</t>
  </si>
  <si>
    <t>Original Sin #4</t>
  </si>
  <si>
    <t>Paul Jenkins</t>
  </si>
  <si>
    <t>Requiem in particular is a small masterpiece</t>
  </si>
  <si>
    <t>Spectacular Spider-Man Volume 4: Disassembled</t>
  </si>
  <si>
    <t>Spectacular Spider-Man (vol. 2) #15-20</t>
  </si>
  <si>
    <t>Original Sin #5</t>
  </si>
  <si>
    <t>Epic Collection</t>
  </si>
  <si>
    <t xml:space="preserve">Black Panther </t>
  </si>
  <si>
    <t>1977-1988</t>
  </si>
  <si>
    <t>Black Panther Epic Collection Vol. 2: Revenge of the Panther</t>
  </si>
  <si>
    <t>Black Panther #1–15, Marvel Premiere #51–53, Black Panther (vol. 2) #1–4 and material from Marvel Team-Up #100</t>
  </si>
  <si>
    <t>Original Sin #6</t>
  </si>
  <si>
    <t>Omnibus</t>
  </si>
  <si>
    <t>1998-2003</t>
  </si>
  <si>
    <t>Black Panther by Christopher Priest Omnibus Vol. 1</t>
  </si>
  <si>
    <t>Original Sin #7</t>
  </si>
  <si>
    <t>Black Panther (1998) #1-33, Deadpool (1997) #44 and material from Marvel Double-Shot #2</t>
  </si>
  <si>
    <t>Annihilation: Conquest</t>
  </si>
  <si>
    <t>Dan Abnett, Andy Lanning</t>
  </si>
  <si>
    <t>Annihilation: Saga; Annihilation: Conquest — Prologue; Annihilation: Conquest — Quasar #1-4; Annihilation: Conquest — Star-Lord #1-4; Annihilation: Conquest — Wraith #1-4; Annihilation: Conquest #1-6; Nova (2007) #4-22, Annual 1/2008; Guardians of the Galaxy (2008) #1-7</t>
  </si>
  <si>
    <t>Original Sin #8</t>
  </si>
  <si>
    <t>Black Panther by Christopher Priest Omnibus Vol. 2</t>
  </si>
  <si>
    <t>Black Panther (1998) #34-62, Incredible Hulk (2000) #33, The Crew (2003) #1-7, Thor (1966) #370</t>
  </si>
  <si>
    <t>Assembles the Guardians as we now know them</t>
  </si>
  <si>
    <t>Ta-Nehisi Coates, Evan Narcisse</t>
  </si>
  <si>
    <t>Rise of the Black Panther</t>
  </si>
  <si>
    <t>Rise Of The Black Panther #1-6</t>
  </si>
  <si>
    <t>Avengers (2013) #29</t>
  </si>
  <si>
    <t>Read as a block after Original Sin #7–8 and Original Sin Annual #1. Comic Book Herald argues #29–33 actually belong mid-event, right after Original Sin #2, holding only #34 for the end — they call it the event's worst continuity muddle. The block-after version is the majority position and the cleaner read; use CBH's only if you enjoy that kind of precision.</t>
  </si>
  <si>
    <t xml:space="preserve">Captain America </t>
  </si>
  <si>
    <t>1975-1977</t>
  </si>
  <si>
    <t>Captain America by Jack Kirby Omnibus</t>
  </si>
  <si>
    <t>Captain America (1976) #193-214 and Annual #3-4 and Marvel Treasury Special: Captain America's Bicentennial Battles</t>
  </si>
  <si>
    <t xml:space="preserve">1985-1989  </t>
  </si>
  <si>
    <t>Captain America by Mark Gruenwald Omnibus Vol. 1</t>
  </si>
  <si>
    <t>Captain America (1968) #307-350; Captain America Annual (1971) #8; Marvel Fanfare (1982) #29; Amazing Spider-Man (1963) #278; Iron Man (1968) #228; material from Marvel Fanfare (1982) #26, 31-32; Scourge subplot pages</t>
  </si>
  <si>
    <t>Avengers (2013) #30</t>
  </si>
  <si>
    <t xml:space="preserve">1989-1991  </t>
  </si>
  <si>
    <t>Captain America by Mark Gruenwald Omnibus Vol. 2</t>
  </si>
  <si>
    <t>Captain America (1968) #351-386, Captain America Annual (1971) #9-10, Adventures of Captain America (1991) #1-4, material from Daredevil Annual (1967) #7, Punisher Annual (1988) #4</t>
  </si>
  <si>
    <t>Avengers (2013) #31</t>
  </si>
  <si>
    <t>1991-1995</t>
  </si>
  <si>
    <t>Captain America by Mark Gruenwald Omnibus Vol. 3</t>
  </si>
  <si>
    <t>Paul Pelletier</t>
  </si>
  <si>
    <t>The Uncanny X-Men #475-478; X-Men: Emperor Vulcan #1-5; Secret Invasion: Inhumans #1-4; Secret Invasion: War of Kings; War of Kings Saga; X-Men: Kingbreaker #1-4; War of Kings #1-6; War of Kings: Darkhawk #1-2; War of Kings: Savage World of Skaar; War of Kings: Warriors #1-2; War of Kings: Ascension #1-4; War of Kings: Who Will Rule?; Guardians of the Galaxy (2008) #8-19; Nova (2007) #23-31</t>
  </si>
  <si>
    <t>1995-1999</t>
  </si>
  <si>
    <t>Captain America by Mark Waid, Ron Garney and Andy Kubert</t>
  </si>
  <si>
    <t>Inhumans vs Shi'ar; needs Rise and Fall of the Shi'ar Empire</t>
  </si>
  <si>
    <t>Captain America (1968) #444–454; Captain America (1998) #1–23; Iron Man/Captain America Annual 1998; Captain America: Sentinel of Liberty #1–12, Rough Cut; material from Captain America: The Legend; Captain America: Red, White &amp; Blue</t>
  </si>
  <si>
    <t>2004-2007</t>
  </si>
  <si>
    <t>Avengers (2013) #32</t>
  </si>
  <si>
    <t>Captain America by Ed Brubaker</t>
  </si>
  <si>
    <t>Captain America (2005) #1–25; Captain America 65th Anniversary Special; Winter Soldier: Winter Kills #1</t>
  </si>
  <si>
    <t>2007-2008</t>
  </si>
  <si>
    <t>The Death of Captain America</t>
  </si>
  <si>
    <t>Captain America (2005) #25–42</t>
  </si>
  <si>
    <t>Avengers (2013) #33</t>
  </si>
  <si>
    <t>2008-2010</t>
  </si>
  <si>
    <t>Captain America Lives!</t>
  </si>
  <si>
    <t>Captain America (2005) #43–50; Captain America #600–601; Captain America: Reborn #1–6, Digital Prologue</t>
  </si>
  <si>
    <t>2009-2012</t>
  </si>
  <si>
    <t>Captain America: The Trial of Captain America</t>
  </si>
  <si>
    <t>Captain America: Who Will Wield the Shield? #1; Captain America #602–615 (A stories), #615.1, #616-619; Steve Rogers: Super-Soldier #1–4; Captain America (2011) #1–10</t>
  </si>
  <si>
    <t>Avengers (2013) #34</t>
  </si>
  <si>
    <t>2011-2013</t>
  </si>
  <si>
    <t>Captain America: Return of the Winter Soldier</t>
  </si>
  <si>
    <t>Realm of Kings; Realm of Kings: Imperial Guard #1-5; Realm of Kings: Inhumans #1-5; Realm of Kings: Son of Hulk #1-4; Guardians of the Galaxy (2008) #20-25; Nova (2007) #32-36</t>
  </si>
  <si>
    <t>Captain America &amp; Bucky #620–628, Fear Itself #7.1: Captain America; Winter Soldier #1–14, Captain America (2011) #11–19</t>
  </si>
  <si>
    <t>Avengers (2013) #34.1</t>
  </si>
  <si>
    <t>Hyperion</t>
  </si>
  <si>
    <t>The Cancerverse arrives</t>
  </si>
  <si>
    <t xml:space="preserve">Captain Marvel </t>
  </si>
  <si>
    <t>1972-1985</t>
  </si>
  <si>
    <t>Captain Marvel: The Complete Collection</t>
  </si>
  <si>
    <t>Captain Marvel (1968) 25-34; Iron Man (1968) 55; Marvel Feature (1971) 12; Marvel Graphic Novel (1982) 1; Material from Daredevil (1964) 105 and Life of Captain Marvel (1985) 1-5</t>
  </si>
  <si>
    <t>Avengers (2013) #34.2</t>
  </si>
  <si>
    <t>Peter David</t>
  </si>
  <si>
    <t>1999-2004</t>
  </si>
  <si>
    <t>Starbrand</t>
  </si>
  <si>
    <t>Captain Marvel: Genis-Vell by Peter David</t>
  </si>
  <si>
    <t>Captain Marvel (1999) #0–35, Captain Marvel (2002) #1–25</t>
  </si>
  <si>
    <t>2012-2015</t>
  </si>
  <si>
    <t>Captain Marvel by Kelly Sue DeConnick</t>
  </si>
  <si>
    <t>New Avengers (2013) #18</t>
  </si>
  <si>
    <t>Captain Marvel (2012) #1–17; Captain Marvel (2014) #1–15; Avengers: The Enemy Within #1; Avengers Assemble #16–19; Avenging Spider-Man #9–10; Captain Marvel &amp; the Carol Corps #1–4</t>
  </si>
  <si>
    <t xml:space="preserve">Kelly Thompson </t>
  </si>
  <si>
    <t>2019-2021</t>
  </si>
  <si>
    <t>Captain Marvel by Kelly Thompson Vol. 1</t>
  </si>
  <si>
    <t>Captain Marvel (2019) #1–26, Star (2020) #1–5, Captain Marvel: The End #1</t>
  </si>
  <si>
    <t>New Avengers (2013) #19</t>
  </si>
  <si>
    <t>The Thanos Imperative</t>
  </si>
  <si>
    <t>Miguel Sepulveda</t>
  </si>
  <si>
    <t>The Thanos Imperative: Ignition; The Thanos Imperative #1-6; The Thanos Imperative: Devastation</t>
  </si>
  <si>
    <t>2021-2023</t>
  </si>
  <si>
    <t>Captain Marvel by Kelly Thompson Vol. 2</t>
  </si>
  <si>
    <t>Captain Marvel (2019) #27-50, Annual #1</t>
  </si>
  <si>
    <t>The end of the whole DnA saga, and a genuinely earned ending</t>
  </si>
  <si>
    <t>New Avengers (2013) #20</t>
  </si>
  <si>
    <t>The Road to Civil War</t>
  </si>
  <si>
    <t>New Avengers: Illuminati &amp; Amazing Spider-Man #529-531</t>
  </si>
  <si>
    <t>New Avengers (2013) #21</t>
  </si>
  <si>
    <t>Collected Edition</t>
  </si>
  <si>
    <t>Civil War #1-7, Marvel Spotlight: Civil War, Civil War Script Book</t>
  </si>
  <si>
    <t>Paula Jenkins</t>
  </si>
  <si>
    <t>Civil War: Front Line</t>
  </si>
  <si>
    <t>New Avengers (2013) #22</t>
  </si>
  <si>
    <t>Civil War: Frontline #1-11, Civil War: Choosing Sides, Civil War: The Return</t>
  </si>
  <si>
    <t>Fabian Nicieza, Matt Fraction, Frank Tieri</t>
  </si>
  <si>
    <t>Civil War: Underside</t>
  </si>
  <si>
    <t>Thunderbolts #103-105, Moon Knight #7-12, Heroes for Hire #1-3, Civil War: War Crimes, Punisher War Journal #1-3, Ghost Rider #8-11</t>
  </si>
  <si>
    <t>New Avengers (2013) #23</t>
  </si>
  <si>
    <t>Fabian Nicieza, Peter David, David Hine</t>
  </si>
  <si>
    <t>The Annihilators</t>
  </si>
  <si>
    <t>Civil War: X-Men</t>
  </si>
  <si>
    <t>Wolverine (Volume 3) #42-48, X-Factor #8-9, Cable &amp; Deadpool #30-32, Civil War: X-Men #1-4, Blade #5, Civil War Files, Civil War: Battle Damage Report</t>
  </si>
  <si>
    <t>Annihilators #1-4; Annihilators: Earthfall #1-4</t>
  </si>
  <si>
    <t>The coda to the DnA era</t>
  </si>
  <si>
    <t>Marc Guggenheim, J. Michael Straczynski, Reginald Hudlin, Zeb Wells</t>
  </si>
  <si>
    <t>Avengers (2013) #35</t>
  </si>
  <si>
    <t>Civil War: Fantastic Four</t>
  </si>
  <si>
    <t>Fantastic Four #536-543, Black Panther #18-25, She-Hulk #8, Civil War: Young Avengers / Runaways #1-4</t>
  </si>
  <si>
    <t>"Time Runs Out."</t>
  </si>
  <si>
    <t>Brian Michael Bendis, Ed Brubaker, Brian Reed</t>
  </si>
  <si>
    <t>Civil War: Avengers</t>
  </si>
  <si>
    <t>New Avengers: Illuminati, New Avengers #21-25, Ms Marvel #6-8, Iron Man/Captain America: Casualties of War, Iron Man #13-14, Winter Soldier: Winter Kills, Captain America #22-25, Civil War: The Confession, Civil War: The Initiative, Daily Bugle: Civil War Fallen Son Special</t>
  </si>
  <si>
    <t xml:space="preserve">J. Michael Straczynski, Roberto Aguirre-Sacasa </t>
  </si>
  <si>
    <t>New Avengers (2013) #24</t>
  </si>
  <si>
    <t>Civil War: Spider-Man</t>
  </si>
  <si>
    <t>The Amazing Spider-Man (vol. 1) #529-538, Sensational Spider-Man #28-34, Friendly Neighbourhood Spider-Man #11-16</t>
  </si>
  <si>
    <t>Fallen Son (Civil War Epilogue)</t>
  </si>
  <si>
    <t>Fallen Son: Wolverine, Fallen Son: New Avengers, Fallen Son: Captain America, Fallen Son: Spider-Man, and Fallen Son: Iron Man, as well as Captain America Comics #1 plus extras from Marvel Spotlight: Captain America Remember and the Official Handbook of the Marvel Universe</t>
  </si>
  <si>
    <t>Avengers (2013) #36</t>
  </si>
  <si>
    <t>Marvel Universe: The End</t>
  </si>
  <si>
    <t>Marvel Universe : The End #1-6</t>
  </si>
  <si>
    <t>blue-marvel</t>
  </si>
  <si>
    <r>
      <rPr>
        <color rgb="FF000000"/>
      </rPr>
      <t xml:space="preserve">Cosmic Reading Order: </t>
    </r>
    <r>
      <rPr>
        <color rgb="FF1155CC"/>
        <u/>
      </rPr>
      <t>https://cosmicorder.space/marvelcosmic</t>
    </r>
  </si>
  <si>
    <t>Infinity Finale</t>
  </si>
  <si>
    <t>Thanos: The Infinity Revelation OGN; Thanos vs. Hulk #1-4; Thanos: The Infinity Relativity OGN; The Infinity Entity #1-4; Thanos: The Infinity Finale OGN; Thanos: The Infinity Siblings OGN; Thanos: The Infinity Conflict OGN; Thanos: The Infinity Ending OGN</t>
  </si>
  <si>
    <t>New Avengers (2013) #25</t>
  </si>
  <si>
    <t>Thanos: Redemption</t>
  </si>
  <si>
    <t>The OGN cycle nobody read</t>
  </si>
  <si>
    <t>Thanos #1-12</t>
  </si>
  <si>
    <r>
      <rPr>
        <color rgb="FF000000"/>
      </rPr>
      <t xml:space="preserve">Cosmic Reading Order: </t>
    </r>
    <r>
      <rPr>
        <color rgb="FF1155CC"/>
        <u/>
      </rPr>
      <t>https://cosmicorder.space/marvelcosmic</t>
    </r>
  </si>
  <si>
    <t>Avengers (2013) #37</t>
  </si>
  <si>
    <t>Dan Abnett</t>
  </si>
  <si>
    <t>2005-2007</t>
  </si>
  <si>
    <t>Drax the Destroyer #1–4; Annihilation: Prologue; Annihilation: Nova #1–4; Annihilation: Silver Surfer #1–4; Annihilation: Super Skrull #1–4; Annihilation: Ronan #1–4, Annihilation #1–6; Annihilation: Heralds of Galactus #1–2; Annihilation: Nova Corps Files</t>
  </si>
  <si>
    <r>
      <rPr>
        <color rgb="FF000000"/>
      </rPr>
      <t xml:space="preserve">Cosmic Reading Order: </t>
    </r>
    <r>
      <rPr>
        <color rgb="FF1155CC"/>
        <u/>
      </rPr>
      <t>https://cosmicorder.space/marvelcosmic</t>
    </r>
  </si>
  <si>
    <t>New Avengers (2013) #26</t>
  </si>
  <si>
    <t>Nova (vol. 4) #1–12, Annual #1; Annihilation: Conquest Prologue #1; Annihilation: Conquest – Star-Lord #1–4; Annihilation: Conquest – Quasar #1–4; Annihilation: Conquest – Wraith #1–4; Annihilation: Conquest #1–6; Annihilation Saga</t>
  </si>
  <si>
    <r>
      <rPr>
        <color rgb="FF000000"/>
      </rPr>
      <t xml:space="preserve">Cosmic Reading Order: </t>
    </r>
    <r>
      <rPr>
        <color rgb="FF1155CC"/>
        <u/>
      </rPr>
      <t>https://cosmicorder.space/marvelcosmic</t>
    </r>
  </si>
  <si>
    <t>2005-2009</t>
  </si>
  <si>
    <t>Slott's Silver Surfer</t>
  </si>
  <si>
    <t>War of Kings Prelude: Road to War of Kings</t>
  </si>
  <si>
    <t>slott-silver-surfer</t>
  </si>
  <si>
    <t>Avengers (2013) #38</t>
  </si>
  <si>
    <t>Son of M #1–6; X-Men: Deadly Genesis #1–6; Silent War #1–6; Secret Invasion: Inhumans #1–4; Nova (2007) #13–22; Guardians of the Galaxy (2008) #1–12; Nova: The Origin of Richard Rider; War of Kings Saga</t>
  </si>
  <si>
    <t>Dan Slott</t>
  </si>
  <si>
    <r>
      <rPr>
        <color rgb="FF000000"/>
      </rPr>
      <t xml:space="preserve">Cosmic Reading Order: </t>
    </r>
    <r>
      <rPr>
        <color rgb="FF1155CC"/>
        <u/>
      </rPr>
      <t>https://cosmicorder.space/marvelcosmic</t>
    </r>
  </si>
  <si>
    <t>Silver Surfer (2014) #1-15</t>
  </si>
  <si>
    <t>2006-2009</t>
  </si>
  <si>
    <t>The Uncanny X-Men #475–486; X-Men: Emperor Vulcan #1–5; Secret Invasion: War of Kings; X-Men: Kingbreaker #1–4; War of Kings: Darkhawk #1–2; War of Kings: Warriors #1–2; War of Kings #1–6; War of Kings: Ascension #1–4; War of Kings: Savage World of Sakaar; Nova (2007) #23–28; Guardians of the Galaxy (2008) #13–19; War of Kings: Who Will Rule?; Marvel Spotlight: War of Kings</t>
  </si>
  <si>
    <r>
      <rPr>
        <color rgb="FF000000"/>
      </rPr>
      <t xml:space="preserve">Cosmic Reading Order: </t>
    </r>
    <r>
      <rPr>
        <color rgb="FF1155CC"/>
        <u/>
      </rPr>
      <t>https://cosmicorder.space/marvelcosmic</t>
    </r>
  </si>
  <si>
    <t>Doctor Who with the Silver Surfer, and it earns its ending</t>
  </si>
  <si>
    <t>New Avengers (2013) #27</t>
  </si>
  <si>
    <t>2009-2011</t>
  </si>
  <si>
    <t>War of Kings Aftermath: Realm of Kings</t>
  </si>
  <si>
    <t>Realm of Kings #1; Realm of Kings: Inhumans #1–5; Realm of Kings: Imperial Guard #1–5; Realm of Kings: Son of Hulk #1–4; Nova (2007) #29–36; Guardians of the Galaxy (2008) #20–25; Thanos Imperative #1–6, Ignition, Devastation; Annihilators #1–4; Annihilators: Earthfall #1–4; Thanos Sourcebook; material from I Am An Avenger #3</t>
  </si>
  <si>
    <r>
      <rPr>
        <color rgb="FF000000"/>
      </rPr>
      <t xml:space="preserve">Cosmic Reading Order: </t>
    </r>
    <r>
      <rPr>
        <color rgb="FF1155CC"/>
        <u/>
      </rPr>
      <t>https://cosmicorder.space/marvelcosmic</t>
    </r>
  </si>
  <si>
    <t>Donny Cates</t>
  </si>
  <si>
    <t>Avengers (2013) #39</t>
  </si>
  <si>
    <t>2017-2019</t>
  </si>
  <si>
    <t>Marvel Cosmic Universe by Donny Cates</t>
  </si>
  <si>
    <t>Thanos (2016) #13–18, Annual (2018) #1; Cosmic Ghost Rider (2018) #1–5; Death of the Inhumans (2018) #1–5; Silver Surfer: Black (2019) #1–5; Thanos Legacy (2018) #1 (A-story)</t>
  </si>
  <si>
    <r>
      <rPr>
        <color rgb="FF000000"/>
      </rPr>
      <t xml:space="preserve">Cosmic Reading Order: </t>
    </r>
    <r>
      <rPr>
        <color rgb="FF1155CC"/>
        <u/>
      </rPr>
      <t>https://cosmicorder.space/marvelcosmic</t>
    </r>
  </si>
  <si>
    <t xml:space="preserve">Daredevil </t>
  </si>
  <si>
    <t>1979-1983</t>
  </si>
  <si>
    <t>Daredevil by Frank Miller and Klaus Janson</t>
  </si>
  <si>
    <t>Daredevil #158–161, 163–191; What If? #28</t>
  </si>
  <si>
    <t>New Avengers (2013) #28</t>
  </si>
  <si>
    <t>1985-1986</t>
  </si>
  <si>
    <t>Daredevil by Frank Miller Companion</t>
  </si>
  <si>
    <t>Peter Parker, the Spectacular Spider-Man #27–28; Daredevil #219, 226–233; Daredevil: The Man Without Fear #1–5; Marvel Graphic Novel No. 24 – Daredevil: Love and War</t>
  </si>
  <si>
    <t xml:space="preserve">Cates' Thanos/Guardians </t>
  </si>
  <si>
    <t>Thanos (2016) #1-18, Annual 1/2018; Cosmic Ghost Rider #1-5; Thanos Legacy; Guardians of the Galaxy (2019) #1-12, Annual 1/2019; Revenge of the Cosmic Ghost Rider #1-5</t>
  </si>
  <si>
    <t>Kevin Smith</t>
  </si>
  <si>
    <t>1998-1999</t>
  </si>
  <si>
    <t>Avengers (2013) #40</t>
  </si>
  <si>
    <t>Daredevil: Guardian Devil</t>
  </si>
  <si>
    <t>Daredevil (vol. 2) #1-8</t>
  </si>
  <si>
    <t>TARGET — and it has zero hard prerequisites</t>
  </si>
  <si>
    <t>2001-2004</t>
  </si>
  <si>
    <t>New Avengers (2013) #29</t>
  </si>
  <si>
    <t>Daredevil by Bendis &amp; Maleev Vol. 1</t>
  </si>
  <si>
    <t>Daredevil (1998) #16–19, 26–50, 56–60</t>
  </si>
  <si>
    <t>2004-2006</t>
  </si>
  <si>
    <t>Daredevil by Bendis &amp; Maleev Vol. 2</t>
  </si>
  <si>
    <t>Daredevil (1998) #61–81; What If...Karen Page Had Lived?; Ultimate Marvel Team-Up #6–8</t>
  </si>
  <si>
    <t>Miller's Daredevil</t>
  </si>
  <si>
    <t>Avengers (2013) #41</t>
  </si>
  <si>
    <t>Daredevil #168-191, #219</t>
  </si>
  <si>
    <t xml:space="preserve">2006-2008  </t>
  </si>
  <si>
    <t>Daredevil by Brubaker &amp; Lark Vol. 1</t>
  </si>
  <si>
    <t xml:space="preserve">Daredevil (1998) #82–105  </t>
  </si>
  <si>
    <t>Highest quality-per-issue in the entire sheet</t>
  </si>
  <si>
    <t xml:space="preserve">2008-2009  </t>
  </si>
  <si>
    <t>Daredevil by Brubaker &amp; Lark Vol. 2</t>
  </si>
  <si>
    <t>Daredevil (1998) #106–119, Annual #1; Daredevil (1964) #500; Daredevil: Blood of the Tarantula #1</t>
  </si>
  <si>
    <t>New Avengers (2013) #30</t>
  </si>
  <si>
    <t xml:space="preserve">2011-2013  </t>
  </si>
  <si>
    <t>Daredevil by Mark Waid Vol. 1</t>
  </si>
  <si>
    <t>Daredevil (2011) #1–27, 10.1; Amazing Spider-Man #677; Avenging Spider-Man #6; The Punisher (vol. 9) #10</t>
  </si>
  <si>
    <t xml:space="preserve">2013-2015  </t>
  </si>
  <si>
    <t>Daredevil by Mark Waid Vol. 2</t>
  </si>
  <si>
    <t>Daredevil (2011) #28–36; Indestructible Hulk #9–10; Daredevil (2014) #1–18, 1.50, 0.1, 15.1</t>
  </si>
  <si>
    <t>Avengers (2013) #42</t>
  </si>
  <si>
    <t>Daredevil by Chip Zdarsky Vol. 1</t>
  </si>
  <si>
    <t>Daredevil (2019) #1-30, Annual #1</t>
  </si>
  <si>
    <t>Born Again</t>
  </si>
  <si>
    <t>Daredevil by Chip Zdarsky Vol. 2</t>
  </si>
  <si>
    <t>David Mazzucchelli</t>
  </si>
  <si>
    <t>Daredevil (2019) #31-36, Daredevil: Woman Without Fear (2022) #1-3, Devil's Reign (2021) #1-6, Devil's Reign Omega (2022) #1, Daredevil (2022) #1-14</t>
  </si>
  <si>
    <t>Daredevil #226-233</t>
  </si>
  <si>
    <t>Joe Kelly</t>
  </si>
  <si>
    <t xml:space="preserve">Deadpool </t>
  </si>
  <si>
    <t>The peak of the character, and of Miller</t>
  </si>
  <si>
    <t>1997-1999</t>
  </si>
  <si>
    <t>Deadpool by Joe Kelly</t>
  </si>
  <si>
    <t>Deadpool (vol. 3) #1–33, -1, 0; Daredevil/Deadpool Annual '97; Deadpool/Death Annual 1998; Baby's First Deadpool Book #1; Amazing Spider-Man #47, 611; material from Deadpool (vol. 3) #900</t>
  </si>
  <si>
    <t>New Avengers (2013) #31</t>
  </si>
  <si>
    <t>Fabian Nicieza, Reilly Brown</t>
  </si>
  <si>
    <t>2004-2008</t>
  </si>
  <si>
    <t>Cable &amp; Deadpool</t>
  </si>
  <si>
    <t>Cable &amp; Deadpool #1–50; Deadpool/GLI: Summer Fun Spectacular #1; material from Deadpool (vol. 5) #27</t>
  </si>
  <si>
    <t>2010-2012</t>
  </si>
  <si>
    <t>Uncanny X-Force by Rick Remender</t>
  </si>
  <si>
    <t xml:space="preserve">Uncanny X-Force #1–35, 5.1, 19.1; material from Wolverine: Road to Hell #1	</t>
  </si>
  <si>
    <t>New Avengers (2013) #32</t>
  </si>
  <si>
    <t xml:space="preserve">Gerry Duggan </t>
  </si>
  <si>
    <t>Deadpool by Posehn &amp; Duggan</t>
  </si>
  <si>
    <t>Deadpool (2012) 1-45, Deadpool: Dracula's Gauntlet 1-7, Death of Wolverine: Deadpool &amp; Captain America 1</t>
  </si>
  <si>
    <t xml:space="preserve">Doctor Doom </t>
  </si>
  <si>
    <t>Books of Doom by Ed Brunaker</t>
  </si>
  <si>
    <t>Fantastic Four (vol.1) #5-6, 39–40, 246–247, 258, 278–279, 350, 352; Amazing Spider-Man (vol. 1) #5; Marvel Super-Heroes #20; Giant-Size Super-Villain Team-Up #1-2; Super-Villain Team-Up #13-14; Champions (vol. 1) #16; Amazing Spider-Man Annual (1964) #14; Uncanny X-Men (vol. 1) #145-147; Iron Man (vol. 1) #149-150; Marvel Super Heroes Secret Wars #10-12; Marvel Graphic Novel: Emperor Doom, Doctor Strange and Doctor Doom - Triumph and Torment; Fantastic Four (vol. 2) #67-70, 500; Fantastic Four Special #1; Books of Doom #1-6; material from Fantastic Four (vol. 1) #236, 358; Fantastic Four Annual #2; Astonishing Tales #1-3, 6–8; Marvel Double-Shot #2</t>
  </si>
  <si>
    <t>Miller Coda</t>
  </si>
  <si>
    <t>Elektra: Assassin #1-8; Daredevil: Love and War</t>
  </si>
  <si>
    <t>Avengers (2013) #43</t>
  </si>
  <si>
    <t>Rodger Stern</t>
  </si>
  <si>
    <t>Dr. Strange and Dr. Doom: Triumph and Torment</t>
  </si>
  <si>
    <t>Doctor Strange and Doctor Doom: Triumph and Torment, Doctor Strange (vol. 2) #57 and material from Astonishing Tales #8 and Marvel Fanfare #16,43</t>
  </si>
  <si>
    <t>Miller and Sienkiewicz completely off the leash</t>
  </si>
  <si>
    <t xml:space="preserve">Stan Lee </t>
  </si>
  <si>
    <t xml:space="preserve">Doctor Strange </t>
  </si>
  <si>
    <t>1963-1966</t>
  </si>
  <si>
    <t>Doctor Strange Vol. 1</t>
  </si>
  <si>
    <t>Material from Strange Tales #110–111, 114–146 and Amazing Spider-Man Annual (1964) #2</t>
  </si>
  <si>
    <t>New Avengers (2013) #33</t>
  </si>
  <si>
    <t>Collected Miniseries</t>
  </si>
  <si>
    <t>Doctor Strange Epic Collection: Triumph and Torment</t>
  </si>
  <si>
    <t>Doctor Strange, Sorcerer Supreme #1–13, Marvel Graphic Novel: Doctor Strange and Doctor Doom - Triumph and Torment</t>
  </si>
  <si>
    <t>Brian K. Vaughan</t>
  </si>
  <si>
    <t>Doctor Strange: The Oath</t>
  </si>
  <si>
    <t>Doctor Strange: The Oath #1–5</t>
  </si>
  <si>
    <t>Greg Pak</t>
  </si>
  <si>
    <t>Avengers (2013) #44</t>
  </si>
  <si>
    <t>Doctor Strange: Strange Origin</t>
  </si>
  <si>
    <t>Doctor Strange: Season One and Doctor Strange vol. 4 #1</t>
  </si>
  <si>
    <t>Nocenti's Daredevil</t>
  </si>
  <si>
    <t>nocenti-daredevil</t>
  </si>
  <si>
    <t>Ann Nocenti</t>
  </si>
  <si>
    <t>John Romita Jr.</t>
  </si>
  <si>
    <t>Daredevil #236-291</t>
  </si>
  <si>
    <t>2015-2017</t>
  </si>
  <si>
    <t>The bridge from Miller to Bendis; Typhoid Mary is created here</t>
  </si>
  <si>
    <t>Doctor Strange by Aaron &amp; Bachalo</t>
  </si>
  <si>
    <t>Doctor Strange (2015) #1–20, Annual #1; Doctor Strange: Last Days of Magic #1</t>
  </si>
  <si>
    <t>Free Comic Book Day 2015 (Secret Wars) (2015) #0</t>
  </si>
  <si>
    <t>The FCBD 2015 prologue.</t>
  </si>
  <si>
    <t>2018-</t>
  </si>
  <si>
    <t>Doctor Strange by Donny Cates</t>
  </si>
  <si>
    <t>Doctor Strange vol. 4 #381–390, Doctor Strange: Damnation #1–4</t>
  </si>
  <si>
    <t>Secret Wars (2015) #1</t>
  </si>
  <si>
    <t>Doctor Strange by Jed MacKay Vol. 1: The Life of Doctor Strange</t>
  </si>
  <si>
    <t>Doctor Strange vol. 7 #1–5</t>
  </si>
  <si>
    <t>Doctor Strange by Jed MacKay Vol. 2: The War-Hound of the Vishanti</t>
  </si>
  <si>
    <t>Doctor Strange vol. 7 #6–10</t>
  </si>
  <si>
    <t>Daredevil - Guardian Devil</t>
  </si>
  <si>
    <t>Joe Quesada</t>
  </si>
  <si>
    <t>Secret Wars (2015) #2</t>
  </si>
  <si>
    <t>Daredevil (1998) #1-8</t>
  </si>
  <si>
    <t xml:space="preserve">Fantastic Four </t>
  </si>
  <si>
    <t>1961-1964</t>
  </si>
  <si>
    <t>The Fantastic Four Vol. 1</t>
  </si>
  <si>
    <t>Fantastic Four #1–30, Annual #1</t>
  </si>
  <si>
    <t>The Marvel Knights relaunch; required setup for Bendis</t>
  </si>
  <si>
    <t>1964-1967</t>
  </si>
  <si>
    <t>The Fantastic Four Vol. 2</t>
  </si>
  <si>
    <t>Fantastic Four #31–60, Annual #2–4; material from Not Brand Echh #1</t>
  </si>
  <si>
    <t>Secret Wars (2015) #3</t>
  </si>
  <si>
    <t>John Byrne</t>
  </si>
  <si>
    <t>1977-1983</t>
  </si>
  <si>
    <t>Fantastic Four by John Byrne Vol. 1</t>
  </si>
  <si>
    <t>Marvel Team-Up #61–62; Marvel Two-in-One #50; Fantastic Four #209–218, 220–221, 232–260, Annual #17; Avengers #233; The Thing #2</t>
  </si>
  <si>
    <t>1982-1986</t>
  </si>
  <si>
    <t>Fantastic Four by John Byrne Vol. 2</t>
  </si>
  <si>
    <t>Fantastic Four #261–295, Annual #18–19; Alpha Flight #4; The Thing #10, 19; Avengers Annual #14; material from Secret Wars II #2, Epic Illustrated #26–34, What If? #36, What The-?! #2, 10, The Thing #7, Fantastic Four Roast and Fantastic Four Special Edition</t>
  </si>
  <si>
    <t>Secret Wars (2015) #4</t>
  </si>
  <si>
    <t xml:space="preserve">2002-2005  </t>
  </si>
  <si>
    <t>Fantastic Four by Waid &amp; Wieringo</t>
  </si>
  <si>
    <t>Fantastic Four (vol. 3) #60–70, 500–524, 500 Director's Cut</t>
  </si>
  <si>
    <t>Captain Britain and the Mighty Defenders #1</t>
  </si>
  <si>
    <t>Daredevil: Yellow #1-6</t>
  </si>
  <si>
    <t>Grant Morrison</t>
  </si>
  <si>
    <t>Fantastic Four: 1234</t>
  </si>
  <si>
    <t>Ewing and Alan Davis. Two issues. It's the Battleworld book that most directly grapples with what Doom's world is, and it's a cheap way to see whether Ewing's voice works for you before his track.</t>
  </si>
  <si>
    <t>Fantastic Four 1234 #1-4, Marvel Knights Double-Shot #2</t>
  </si>
  <si>
    <t>Jonathan Hickman</t>
  </si>
  <si>
    <t xml:space="preserve">2009-2011  </t>
  </si>
  <si>
    <t>Fantastic Four by Jonathan Hickman Vol. 1</t>
  </si>
  <si>
    <t>Dark Reign: Fantastic Four #1–5; Dark Reign: The Cabal #1; Fantastic Four #570–588; FF #1–5</t>
  </si>
  <si>
    <r>
      <rPr>
        <color rgb="FF000000"/>
      </rPr>
      <t xml:space="preserve">Part of Hickman Marvel Run: </t>
    </r>
    <r>
      <rPr>
        <color rgb="FF1155CC"/>
        <u/>
      </rPr>
      <t>https://www.reddit.com/r/comicbooks/comments/5ggmo5/v20_reupload_jonathan_hickman_marvel_reading/#lightbox</t>
    </r>
  </si>
  <si>
    <t>Captain Britain and the Mighty Defenders #2</t>
  </si>
  <si>
    <t xml:space="preserve">2011-2012  </t>
  </si>
  <si>
    <t>Fantastic Four by Jonathan Hickman Vol. 2</t>
  </si>
  <si>
    <t>FF #6–23; Fantastic Four #600–611, 605.1</t>
  </si>
  <si>
    <r>
      <rPr>
        <color rgb="FF000000"/>
      </rPr>
      <t xml:space="preserve">Part of Hickman Marvel Run: </t>
    </r>
    <r>
      <rPr>
        <color rgb="FF1155CC"/>
        <u/>
      </rPr>
      <t>https://www.reddit.com/r/comicbooks/comments/5ggmo5/v20_reupload_jonathan_hickman_marvel_reading/#lightbox</t>
    </r>
  </si>
  <si>
    <t>Secret Wars (2015) #5</t>
  </si>
  <si>
    <t xml:space="preserve">Guardians of the Galaxy </t>
  </si>
  <si>
    <t>2006-2007</t>
  </si>
  <si>
    <t>Guardians of the Galaxy</t>
  </si>
  <si>
    <t xml:space="preserve">Hawkeye </t>
  </si>
  <si>
    <t xml:space="preserve">Daredevil - Parts of a Hole </t>
  </si>
  <si>
    <t xml:space="preserve">2012-2015  </t>
  </si>
  <si>
    <t>Hawkeye by Fraction &amp; Aja</t>
  </si>
  <si>
    <t>Hawkeye (2012) #1–22, Annual (2013) #1; Young Avengers Presents (2008) #6</t>
  </si>
  <si>
    <t>David Mack</t>
  </si>
  <si>
    <t>Siege (2015) #1</t>
  </si>
  <si>
    <t>Daredevil (1998) #9-15</t>
  </si>
  <si>
    <t>Gillen. The one Battleworld tie-in that's genuinely load-bearing — it's the Shield holding back the Deadlands, and it feeds directly into the main series. Also the best-written thing in the crossover.</t>
  </si>
  <si>
    <t>Echo's introduction</t>
  </si>
  <si>
    <t xml:space="preserve">Brian Michael Bendis </t>
  </si>
  <si>
    <t>2005-2006</t>
  </si>
  <si>
    <t>House of M (2005) #1–8; Spider-Man: House of M (2005) #1–5; Fantastic Four: House of M (2005) #1–3; Iron Man: House of M (2005) #1–3; New Thunderbolts (2004) #11; Black Panther (2005) #7; Uncanny X-Men (1981) #462–465; Wolverine (2003) #33–35; Captain America (2004) #10; Pulse (2004) #10; Cable &amp; Deadpool (2004) #17; Incredible Hulk (2000) #83–87; New X-Men (2004) #16–19; Exiles (2001) #69–71; Mutopia X (2005) #1–5; Decimation: House of M - The Day After (2005) #1; Giant-Size Ms. Marvel (2006) #1; Secrets of the House of M (2005) #1; Pulse: House of M Special (2005) #1; House of M: Director's Cut (2005) #1; House of M Sketchbook (2005) #1; material from Hulk: Broken Worlds (2009) #1</t>
  </si>
  <si>
    <t>2004-2015</t>
  </si>
  <si>
    <t xml:space="preserve">House of M Companion </t>
  </si>
  <si>
    <t>Siege (2015) #2</t>
  </si>
  <si>
    <t>Excalibur (2004) #8–14, New Avengers (2004) #16–20, House of M: Avengers (2007) #1–5, Civil War: House of M (2008) #1–5, House of M: Masters of Evil (2009) #1–4, What If? Spider-Man: House of M (2009), House of M (2015) #1–4, material from What If?</t>
  </si>
  <si>
    <t>Incredible Hulk</t>
  </si>
  <si>
    <t xml:space="preserve">1987-1990  </t>
  </si>
  <si>
    <t>Incredible Hulk by Peter David Vol. 1</t>
  </si>
  <si>
    <t>Incredible Hulk (vol. 2) #328, 331–368; Web of Spider-Man #44, Fantastic Four #320, material from Marvel Comics Presents #26 and 45</t>
  </si>
  <si>
    <t>Siege (2015) #3</t>
  </si>
  <si>
    <t>1990-1992</t>
  </si>
  <si>
    <t>Incredible Hulk by Peter David Vol. 2</t>
  </si>
  <si>
    <t xml:space="preserve">Incredible Hulk (vol. 2) #369–400, Annual #16–18; X-Factor (1986) #76; material from Marvel Holiday Special (1991) #2	</t>
  </si>
  <si>
    <t>Bendis' Daredevil</t>
  </si>
  <si>
    <t>Alex Maleev</t>
  </si>
  <si>
    <t xml:space="preserve">2005-2007  </t>
  </si>
  <si>
    <t>Daredevil (1998) #16-81</t>
  </si>
  <si>
    <t>Hulk: Planet Hulk</t>
  </si>
  <si>
    <t>Fantastic Four #533–535; Incredible Hulk (2000) #88–105, Giant-Size Hulk (2006) #1; What If? Planet Hulk; Planet Hulk Guidebook; material from New Avengers: Illuminati #1 and Amazing Fantasy (2004) #15</t>
  </si>
  <si>
    <t>Secret Wars (2015) #6</t>
  </si>
  <si>
    <t>Matt's identity goes public and never recovers</t>
  </si>
  <si>
    <t>Hulk: World War Hulk</t>
  </si>
  <si>
    <t>World War Hulk Prologue: World Breaker; World War Hulk #1–5; Incredible Hulk (2000) #106–111; Iron Man (2005) #19–20; Avengers: The Initiative #4–5; Irredeemable Ant-Man #10; World War Hulk: X-Men #1–3; Ghost Rider (2006) #12–13; Heroes for Hire (2006) #11–15; Punisher War Journal (2007) #12; World War Hulk: Gamma Corps #1–4; World War Hulk: Frontline #1–6; World War Hulk Aftersmash: One-Shot; World War Hulk Aftersmash: Damage Control #1–3; World War Hulk Aftersmash: Warbound #1–5; Planet Hulk Saga</t>
  </si>
  <si>
    <t>2018-2021</t>
  </si>
  <si>
    <t>Immortal Hulk (2018) #1–50; Immortal Hulk: The Best Defense (2018) #1; Defenders: The Best Defense (2018) #1; Absolute Carnage: The Immortal Hulk (2019) #1; Immortal Hulk (2020) #0; Empyre: The Immortal She-Hulk (2020) #1; King in Black: The Immortal Hulk (2020) #1; Gamma Flight (2021) #1–5; Immortal Hulk: Time of Monsters (2021) #1 (A-story); material from Avengers (2018) #684</t>
  </si>
  <si>
    <t>Siege (2015) #4</t>
  </si>
  <si>
    <t xml:space="preserve">Infinity </t>
  </si>
  <si>
    <t>1973-1982</t>
  </si>
  <si>
    <t>The Thanos Wars: Infinity Origins</t>
  </si>
  <si>
    <t>Iron Man (1968) #55, Captain Marvel (1968) #25–34, Marvel Feature (1971) #12, Avengers (1963) #125, Strange Tales (1951) #178–181, Warlock (1972) #9–15, Marvel Team-Up (1972) #55, Avengers Annual (1967) #7, Marvel Two-in-One Annual (1976) #2, Marvel Graphic Novel (1982) No. 1 – The Death of Captain Marvel, material from Daredevil (1964) #105 and Logan's Run (1977) #6</t>
  </si>
  <si>
    <t>1990-1991</t>
  </si>
  <si>
    <t>Secret Wars (2015) #7</t>
  </si>
  <si>
    <t>Silver Surfer (1987) #34–38, 40, 44–60; Thanos Quest #1–2; Infinity Gauntlet (1991) #1–6, Cloak and Dagger (1988) #18; Spider-Man (1990) #17; Incredible Hulk (vol. 2) #383–385; Doctor Strange, Sorcerer Supreme #31–36; Quasar #26–27; Sleepwalker #7</t>
  </si>
  <si>
    <t>Brubaker's Daredevil</t>
  </si>
  <si>
    <t>Michael Lark</t>
  </si>
  <si>
    <t>Daredevil (1998) #82-119, 500; Daredevil (1998) Annual</t>
  </si>
  <si>
    <t>Infinity War #1–6; Fantastic Four (1961) #366–370; Spider-Man (1990) #24; Deathlok (1991) #16; Daredevil (1964) #310; Warlock and the Infinity Watch #7–10; Doctor Strange, Sorcerer Supreme #42–47; Silver Surfer (1987) #67–69; Wonder Man (1991) #13–15; Alpha Flight (1983) #110–112; Silver Sable and the Wild Pack #4–5; Guardians of the Galaxy (1990) #27–29; Quasar #37–40; New Warriors (1990) #27; Marc Spector: Moon Knight #41–44; Nomad (1992) #7; Sleepwalker #18; material from Captain America (1968) #408, Alpha Flight (1983) #109 and Marvel Comics Presents (1988) #108–112</t>
  </si>
  <si>
    <t>Picks up mid-cliffhanger from Bendis</t>
  </si>
  <si>
    <t>Secret Wars (2015) #8</t>
  </si>
  <si>
    <t>Infinity Crusade #1–6; Warlock Chronicles #1–5; Warlock and the Infinity Watch #18–22; Thor #463–467; Iron Man #294–295; Avengers West Coast #96–97; Darkhawk #30–31; Cage #17; Alpha Flight #124–125, 127; Marc Spector: Moon Knight #57; Silver Surfer #83–85; Deathlok #28; material from Doctor Strange, Sorcerer Supreme #54–56, Alpha Flight #122–123, 126, Web of Spider-Man #104–106, Silver Sable and the Wild Pack #16–17 and Deathlok #29</t>
  </si>
  <si>
    <t>Secret Wars (2015) #9</t>
  </si>
  <si>
    <t>2014-2019</t>
  </si>
  <si>
    <t>Thanos: The Infinity Saga</t>
  </si>
  <si>
    <t>Thanos Annual (2014) #1, Thanos: The Infinity Revelation (2014), Thanos vs. Hulk (2014) #1–4, Thanos: The Infinity Relativity (2015), Infinity Entity (2016) #1–4, Thanos: The Infinity Finale (2016), Guardians of the Galaxy: Mother Entropy (2017) #1–5, Thanos: The Infinity Siblings (2018), Thanos: The Infinity Conflict (2018), Thanos: The Infinity Ending (2019)</t>
  </si>
  <si>
    <t>Inhumans</t>
  </si>
  <si>
    <t>Inhumans vol. 2 #1–12</t>
  </si>
  <si>
    <t>Avengers #1</t>
  </si>
  <si>
    <t>Hardcover</t>
  </si>
  <si>
    <t>Charles Soule</t>
  </si>
  <si>
    <t>2014-2015</t>
  </si>
  <si>
    <t>Inhuman #1-14, Annual, Original Sins #3</t>
  </si>
  <si>
    <t>Waid's Daredevil</t>
  </si>
  <si>
    <t>Chris Samnee</t>
  </si>
  <si>
    <t>Daredevil (2011) #1-36, 10.1; Daredevil (2014) #0.1-18, 1.5, 15.1; Amazing Spider-Man #667; The Punisher (2011) #9; Avenging Spider-Man #6</t>
  </si>
  <si>
    <t xml:space="preserve">Ed Brubaker and Matt Fraction </t>
  </si>
  <si>
    <t>Iron Fist</t>
  </si>
  <si>
    <t>2006-2010</t>
  </si>
  <si>
    <t>Immortal Iron Fist &amp; the Immortal Weapons</t>
  </si>
  <si>
    <t>Immortal Iron Fist (2006) #1–27, Annual (2007) #1; Immortal Iron Fist: Orson Randall and the Green Mist of Death (2008); Immortal Iron Fist: The Origin of Danny Rand (2008); Immortal Iron Fist: Orson Randall and the Death Queen of California (2008); Immortal Weapons (2009) #1–5; Immortal Weapons Sketchbook (2008) and material from Civil War: Choosing Sides (2006) and I Am An Avenger (2010) #1</t>
  </si>
  <si>
    <t>A deliberate clean-slate relaunch that actually works</t>
  </si>
  <si>
    <t>Avengers #4</t>
  </si>
  <si>
    <t>David Michelinie</t>
  </si>
  <si>
    <t>1978-1982</t>
  </si>
  <si>
    <t>Iron Man by David Michelinie, Bob Layton and John Romita Jr.</t>
  </si>
  <si>
    <t>Iron Man #115–157</t>
  </si>
  <si>
    <t>Iron Man Vol. 5: The Enemy Within</t>
  </si>
  <si>
    <t>Iron Man #158-177, Annual #5</t>
  </si>
  <si>
    <t>Avengers #16</t>
  </si>
  <si>
    <t>Iron Man Vol. 6: Duel of Iron</t>
  </si>
  <si>
    <t>Iron Man #178-195, Annual #6-7</t>
  </si>
  <si>
    <t>Avengers #89</t>
  </si>
  <si>
    <t>Soule's Daredevil</t>
  </si>
  <si>
    <t>Iron Man: Iron Monger</t>
  </si>
  <si>
    <t>Iron Man #193-200</t>
  </si>
  <si>
    <t>Daredevil (2015) #1-28, #595-612; Daredevil (2014) Annual; All-New All Different Point One</t>
  </si>
  <si>
    <t>Matt as a prosecutor; the identity genie back in the bottle</t>
  </si>
  <si>
    <t>Iron Man: Armor Wars Prologue</t>
  </si>
  <si>
    <t>Iron Man #215-224</t>
  </si>
  <si>
    <t>Iron Man: Armor Wars</t>
  </si>
  <si>
    <t>Iron Man #225-232</t>
  </si>
  <si>
    <t>Avengers #90</t>
  </si>
  <si>
    <t>Warren Ellis</t>
  </si>
  <si>
    <t>Iron Man: Extremis</t>
  </si>
  <si>
    <t>Iron Man (vol. 4) #1-6</t>
  </si>
  <si>
    <t>Avengers #91</t>
  </si>
  <si>
    <t>2008-2009</t>
  </si>
  <si>
    <t>The Invincible Iron Man Vol. 1</t>
  </si>
  <si>
    <t>The Invincible Iron Man #1-19</t>
  </si>
  <si>
    <t>Zdarsky's Daredevil</t>
  </si>
  <si>
    <t>Marco Checchetto</t>
  </si>
  <si>
    <t xml:space="preserve">Daredevil (2019) #1-36; Daredevil (2022) #1-14; Devil's Reign #1-6; Devil's Reign: Omega; Daredevil: Woman Without Fear #1-3; Daredevil Annual (2019) </t>
  </si>
  <si>
    <t>emperor-doom</t>
  </si>
  <si>
    <t>2009-2010</t>
  </si>
  <si>
    <t>The Invincible Iron Man Vol. 2</t>
  </si>
  <si>
    <t>The Invincible Iron Man #20-33</t>
  </si>
  <si>
    <t>Avengers #92</t>
  </si>
  <si>
    <t>Best Daredevil since Bendis, arguably since Miller</t>
  </si>
  <si>
    <t xml:space="preserve">Jessica Jones </t>
  </si>
  <si>
    <t>Alias #1–28; What If...Jessica Jones Had Joined Avengers?</t>
  </si>
  <si>
    <t>Avengers #93</t>
  </si>
  <si>
    <t>Jessica Jones: The Pulse: The Complete Collection</t>
  </si>
  <si>
    <t>Pulse #1-9, 11-14, New Avengers Annual #1</t>
  </si>
  <si>
    <t xml:space="preserve">Moon Knight </t>
  </si>
  <si>
    <t>2011-2012</t>
  </si>
  <si>
    <t xml:space="preserve">Moon Knight by Brian Michael Bendis &amp; Alex Maleev: The Complete Collection </t>
  </si>
  <si>
    <t>Moon Knight (vol. 6) #1–12</t>
  </si>
  <si>
    <t>Avengers #94</t>
  </si>
  <si>
    <t>Deadpool Origin</t>
  </si>
  <si>
    <t>Fabian Nicieza</t>
  </si>
  <si>
    <t>New Mutants #98; X-Force (1991) #2</t>
  </si>
  <si>
    <t>Moon Knight Vol. 1: From the Dead</t>
  </si>
  <si>
    <t>Moon Knight (vol. 7) #1-6</t>
  </si>
  <si>
    <t>dixon-doom</t>
  </si>
  <si>
    <t>Wade's debut and the Weapon X ties</t>
  </si>
  <si>
    <t>Avengers #95</t>
  </si>
  <si>
    <t>Moon Knight Vol. 2: The Dead Will Rise</t>
  </si>
  <si>
    <t>Moon Knight (vol. 7) #7-12</t>
  </si>
  <si>
    <t>Moon Knight Vol. 2: In the Night</t>
  </si>
  <si>
    <t>Moon Knight (vol. 7) #12-17</t>
  </si>
  <si>
    <t>Avengers #96</t>
  </si>
  <si>
    <t>Moon Knight by Jed MacKay</t>
  </si>
  <si>
    <t>Moon Knight (2021) #1-30, Avengers (2018) #45 (Moon Knight teaser), Devil's Reign: Moon Knight (2022) #1, Moon Knight Annual (2022) #1, Moon Knight Annual (2023) #1 (A story)</t>
  </si>
  <si>
    <t xml:space="preserve">Ms. Marvel </t>
  </si>
  <si>
    <t>Avengers #97</t>
  </si>
  <si>
    <t>Ms. Marvel</t>
  </si>
  <si>
    <t>Ms. Marvel (2014) #1–19; Marvel NOW! Point One #1 (Ms. Marvel story); S.H.I.E.L.D. #2; material from Amazing Spider-Man #7–8</t>
  </si>
  <si>
    <t>Kelly's Deadpool</t>
  </si>
  <si>
    <t>Deadpool (1997) #1-33</t>
  </si>
  <si>
    <t>Other</t>
  </si>
  <si>
    <t>Marvels</t>
  </si>
  <si>
    <t>Marvels #1-4</t>
  </si>
  <si>
    <t>Invented the modern Deadpool</t>
  </si>
  <si>
    <t>cantwell-doom</t>
  </si>
  <si>
    <t>Neil Gaiman</t>
  </si>
  <si>
    <t>The Amazing Spider-Man Annual (1964) #2</t>
  </si>
  <si>
    <t>Marvel 1602</t>
  </si>
  <si>
    <t>Marvel 1602 #1-8</t>
  </si>
  <si>
    <t>Stern wrote it. It's Monica Rambeau's origin, and Monica is the character his whole run is built around — she joins in #227 and the fight over her direction is literally what got him fired. This is the run's true prologue</t>
  </si>
  <si>
    <t>History of the Marvel Universe</t>
  </si>
  <si>
    <t>History of the Marvel Universe #1-6</t>
  </si>
  <si>
    <t>the-oath</t>
  </si>
  <si>
    <t>Avengers #212</t>
  </si>
  <si>
    <t>Shooter. Hank Pym's breakdown and the court-martial. Your #227 is the back half of this story — Marvel's own collection (The Trial of Yellowjacket) runs #212–230 for exactly this reason</t>
  </si>
  <si>
    <t>Garth Ennis</t>
  </si>
  <si>
    <t xml:space="preserve">Punisher </t>
  </si>
  <si>
    <t>2003-2006</t>
  </si>
  <si>
    <t>Punisher MAX by Garth Ennis Vol. 1</t>
  </si>
  <si>
    <t>Punisher: Born #1–4; Punisher (vol. 7) #1–30</t>
  </si>
  <si>
    <t>Englehart &amp; Gerber's Defenders</t>
  </si>
  <si>
    <t>Defenders</t>
  </si>
  <si>
    <t>Steve Englehart, Steve Gerber</t>
  </si>
  <si>
    <t>Defenders (1972) #1-16, #20-41</t>
  </si>
  <si>
    <t>Punisher MAX by Garth Ennis Vol. 2</t>
  </si>
  <si>
    <t>Avengers #213</t>
  </si>
  <si>
    <t>Punisher (vol. 7) #31–60; Punisher Presents: Barracuda #1–5; Punisher: The Tyger; Punisher: The Cell; Punisher: The End</t>
  </si>
  <si>
    <t>The Non-Team, the Headmen, the Elf with a Gun</t>
  </si>
  <si>
    <t xml:space="preserve">Secret Invasion </t>
  </si>
  <si>
    <t>Secret Invasion by Brian Michael Bendis</t>
  </si>
  <si>
    <t>Secret Invasion #1–8; Secret Invasion: Prologue; New Avengers (2004) #31–32, 39–49; Mighty Avengers (2007) #7, 12–20; New Avengers: Illuminati (2006) #1, 5</t>
  </si>
  <si>
    <t>Avengers #223</t>
  </si>
  <si>
    <t>Grant/Michelinie/Zelenetz. The immediate lead-in. Minimum viable prologue is #212–213 alone if you want to keep it short.</t>
  </si>
  <si>
    <t>Jim Shooter</t>
  </si>
  <si>
    <t>Marvel Super Heroes Secret Wars #1–12; Thor (1966) #383; She-Hulk (2004) #10; What If? (1989) #4, 114</t>
  </si>
  <si>
    <t>Avengers #224</t>
  </si>
  <si>
    <t>1985-1988</t>
  </si>
  <si>
    <t>Secret Wars II</t>
  </si>
  <si>
    <t>Secret Wars II #1–9; New Mutants #30, 36–37; Captain America #308; Uncanny X-Men #196, 202–203; Iron Man #197; Fantastic Four #282, 285, 288, 316–319; Web of Spider-Man #6; The Amazing Spider-Man #268, 273–274; Daredevil #223; Incredible Hulk (vol. 2) #312; Avengers #260–261, 265–266; Dazzler #40; Alpha Flight #28; The Thing #30; Doctor Strange #74; Cloak and Dagger #4; Power Pack #18; Thor #363; Power Man and Iron Fist #121; Peter Parker, the Spectacular Spider-Man #111; Defenders #152; Deadpool Team-Up #1; Quasar #8</t>
  </si>
  <si>
    <t>2014-2016</t>
  </si>
  <si>
    <t>Secret Wars by Jonathan Hickman</t>
  </si>
  <si>
    <t xml:space="preserve">Doctor Doom: Origins </t>
  </si>
  <si>
    <t>Avengers (2012) #35-44, New Avengers (2013) #24-33, Free Comic Book Day 2015 (Secret Wars) #0 (A story), Secret Wars (2015) #1-9</t>
  </si>
  <si>
    <t>Doctor Doom</t>
  </si>
  <si>
    <r>
      <rPr>
        <color rgb="FF000000"/>
      </rPr>
      <t xml:space="preserve">Part of Hickman Marvel Run: </t>
    </r>
    <r>
      <rPr>
        <color rgb="FF1155CC"/>
        <u/>
      </rPr>
      <t>https://www.reddit.com/r/comicbooks/comments/5ggmo5/v20_reupload_jonathan_hickman_marvel_reading/#lightbox</t>
    </r>
  </si>
  <si>
    <t>Fantastic Four #5-6, 10, 16-17, 23, 39-40, 57-60, 84-87, Annual #2</t>
  </si>
  <si>
    <t>Avengers #225</t>
  </si>
  <si>
    <t>Gene Luen Yang</t>
  </si>
  <si>
    <t>Shang Chi</t>
  </si>
  <si>
    <t>Doom across sixty years of other people's books</t>
  </si>
  <si>
    <t>Shang-Chi by Gene Luen Yang Vol. 1</t>
  </si>
  <si>
    <t>Shang-Chi (vol. 1) #1–5</t>
  </si>
  <si>
    <t>Avengers #226</t>
  </si>
  <si>
    <t>Shang-Chi by Gene Luen Yang Vol. 2</t>
  </si>
  <si>
    <t>Shang-Chi (vol. 2) #1-6</t>
  </si>
  <si>
    <t xml:space="preserve">Shang-Chi by Gene Luen Yang Vol. 3 </t>
  </si>
  <si>
    <t>Shang-Chi (vol. 2) #7-12, Marvel's Voices: Identity (vol. 1) #1 (Shang-Chi story)</t>
  </si>
  <si>
    <t>Vision and the Scarlet Witch (1982) #1</t>
  </si>
  <si>
    <t>Mantlo. Overlaps #226–229. Establishes Magneto as Wanda and Pietro's father</t>
  </si>
  <si>
    <t xml:space="preserve">Spider-Man </t>
  </si>
  <si>
    <t>1962-1966</t>
  </si>
  <si>
    <t>The Amazing Spider-Man Vol. 1</t>
  </si>
  <si>
    <t>Amazing Fantasy #15; Amazing Spider-Man #1–38, Annual #1–2; material from Strange Tales Annual #2 and Fantastic Four Annual #1</t>
  </si>
  <si>
    <t>1966-1968</t>
  </si>
  <si>
    <t>The Amazing Spider-Man Vol. 2</t>
  </si>
  <si>
    <t>The Amazing Spider-Man #39–67, Annual #3–5; Spectacular Spider-Man magazine #1–2; material from Not Brand Echh #2, 6, 11</t>
  </si>
  <si>
    <t>Doctor Doom: Modern</t>
  </si>
  <si>
    <t>John Byrne, David Michelinie</t>
  </si>
  <si>
    <t>Iron Man #149-150; Fantastic Four #236, 246-247, 258-260; Fantastic Four Special 2005; Fantastic Four (1998) #67-70, 500</t>
  </si>
  <si>
    <t>ennis-ghost-rider</t>
  </si>
  <si>
    <t>1967-1972</t>
  </si>
  <si>
    <t>The Amazing Spider-Man Vol. 3</t>
  </si>
  <si>
    <t>The Amazing Spider-Man #68–104, Annual #6–8 (covers only)</t>
  </si>
  <si>
    <t>Vision and the Scarlet Witch (1982) #2</t>
  </si>
  <si>
    <t>Doom at his most fully realised</t>
  </si>
  <si>
    <t>Gerry Conway</t>
  </si>
  <si>
    <t>Spider-Man: Death of the Stacys</t>
  </si>
  <si>
    <t>The Amazing Spider-Man #88-92, 121-122</t>
  </si>
  <si>
    <t>J. M. DeMatteis</t>
  </si>
  <si>
    <t>Spider-Man: Kraven's Last Hunt</t>
  </si>
  <si>
    <t>Web of Spider-Man #31-32, Amazing Spider-Man #293-294, Spectacular Spider-Man #131-132</t>
  </si>
  <si>
    <t>Vision and the Scarlet Witch (1982) #3</t>
  </si>
  <si>
    <t>J. Michael Straczynski</t>
  </si>
  <si>
    <t>The Amazing Spider-Man by J. Michael Straczynski Vol. 1</t>
  </si>
  <si>
    <t>The Amazing Spider-Man (vol. 2) #30–58; Amazing Spider-Man #500–514, 509 Director's Cut</t>
  </si>
  <si>
    <t>Start of modern Spider-Man https://old.reddit.com/r/comicbooks/comments/rk35oe/is_this_a_good_comic_to_start_with/hp7azua/</t>
  </si>
  <si>
    <t>Vision and the Scarlet Witch (1982) #4</t>
  </si>
  <si>
    <t>The Amazing Spider-Man by J. Michael Straczynski Vol. 2</t>
  </si>
  <si>
    <t>The Amazing Spider-Man #515–545; Friendly Neighborhood Spider-Man #1–4, 24; Marvel Knights: Spider-Man #19–22; Sensational Spider-Man #41; Spider-Man: The Other Sketchbook #1; Spider-Man: One More Day Sketchbook #1</t>
  </si>
  <si>
    <t>Avengers #227</t>
  </si>
  <si>
    <t>2012-2014</t>
  </si>
  <si>
    <t>Superior Spider-Man Vol. 1</t>
  </si>
  <si>
    <t>The Amazing Spider-Man (1999) #698–699, 700 (A-story); Superior Spider-Man (2013) #1–31, Annual (2013) #1–2</t>
  </si>
  <si>
    <t>Emperor Doom</t>
  </si>
  <si>
    <t>David Michelinie, Mark Gruenwald, Jim Shooter</t>
  </si>
  <si>
    <t>2016-2018</t>
  </si>
  <si>
    <t>Miles Morales: Spider-Man Vol. 2</t>
  </si>
  <si>
    <t>Marvel Graphic Novel #27: Emperor Doom</t>
  </si>
  <si>
    <t>Spider-Man (2016) #1–21; Spider-Man (2017) #234–240; Spider-Gwen (2015B) #16–18; Spider-Men II #1–5; Generations: Miles Morales, Spider-Man &amp; Peter Parker, Spider-Man #1</t>
  </si>
  <si>
    <t>Avengers #228</t>
  </si>
  <si>
    <t>Steve Engleheart</t>
  </si>
  <si>
    <t>Thanos</t>
  </si>
  <si>
    <t>Doom actually winning</t>
  </si>
  <si>
    <t>Avengers vs. Thanos</t>
  </si>
  <si>
    <t>Iron-Man #55, Captain Marvel #25–33, Marvel Feature #12, Daredevil #105–107, Avengers #125, Warlock #9-11, 15, Avengers Annual #7, Marvel Two-In-One Annual #2, and material from Logan's Run #6</t>
  </si>
  <si>
    <t xml:space="preserve">Jim Starlin </t>
  </si>
  <si>
    <t>Avengers #229</t>
  </si>
  <si>
    <t>1975-1976</t>
  </si>
  <si>
    <t>Warlock by Jim Starlin – The Complete Collection</t>
  </si>
  <si>
    <t>Strange Tales #178–181; Warlock #9–15; Avengers Annual #7; Marvel Two-in-One Annual #2</t>
  </si>
  <si>
    <t>Thanos #1–12</t>
  </si>
  <si>
    <t>Avengers #230</t>
  </si>
  <si>
    <t>1971-1973</t>
  </si>
  <si>
    <t>Avengers Omnibus Vol. 4 (Avengers The Kree/Skrull War)</t>
  </si>
  <si>
    <t>Avengers #89–119; Daredevil #99; Defenders #8–11</t>
  </si>
  <si>
    <t>Avengers #231</t>
  </si>
  <si>
    <t>Avengers by Kurt Busiek and George Pérez Vol. 1</t>
  </si>
  <si>
    <t>Avengers (vol. 3) #1–23, 0, Rough Cut, Annual '99; Iron Man (vol. 3) #7; Captain America (vol. 3) #8; Quicksilver #10; Avengers/Squadron Supreme Annual 1998; Avengers Forever #1–12</t>
  </si>
  <si>
    <t>Doctor Strange &amp; Doctor Doom: Triumph and Torment</t>
  </si>
  <si>
    <t>Marvel Graphic Novel #49: Doctor Strange &amp; Doctor Doom: Triumph and Torment</t>
  </si>
  <si>
    <t>Avengers #232</t>
  </si>
  <si>
    <t>1999-2002</t>
  </si>
  <si>
    <t>Avengers by Kurt Busiek and George Pérez Vol. 2</t>
  </si>
  <si>
    <t>Avengers (vol. 3) #24–56, 1½, Annual 2000, Annual 2001; Thunderbolts #42–44; Avengers: The Ultron Imperative; Maximum Security #1–3; Maximum Security: Dangerous Planet</t>
  </si>
  <si>
    <t>The best Doom story, and the best Strange team-up</t>
  </si>
  <si>
    <t>2004-0005</t>
  </si>
  <si>
    <t xml:space="preserve">Secret War by Brian Michael Bendis  </t>
  </si>
  <si>
    <t>Secret War (2004) #1-5, Pulse (2004) #6-9, Secret War: From the Files of Nick Fury (2005)</t>
  </si>
  <si>
    <t>Fantastic Four #256</t>
  </si>
  <si>
    <t>Light touch-points with #233–235.</t>
  </si>
  <si>
    <t>New Avengers Vol. 1</t>
  </si>
  <si>
    <t>Avengers (1963) #500–503, Avengers Finale, New Avengers (2005) #1–31, Annual #1, New Avengers and the Fantastic Four #1, Giant-Size Spider-Woman #1, New Avengers: Illuminati (2006) #1, Civil War: The Confession #1, Civil War: The Initiative #1, New Avengers: Most Wanted Files #1</t>
  </si>
  <si>
    <t>Doctor Strange #60</t>
  </si>
  <si>
    <t>2008-</t>
  </si>
  <si>
    <t>New Avengers Vol. 2</t>
  </si>
  <si>
    <t>New Avengers #11-25, New Avengers Guest Starring the Fantastic Four, Giant-Size Spider-Woman #1, New Avengers Annual #1, New Avengers: Illuminati (vol. 1) #1, Civil War: The Confession</t>
  </si>
  <si>
    <t>Avengers #233</t>
  </si>
  <si>
    <t>Dixon's Doom</t>
  </si>
  <si>
    <t>New Avengers Vol. 3</t>
  </si>
  <si>
    <t>Civil War: The Initiative, New Avengers #26-37, New Avengers Annual #2, New Avengers: Illuminati (vol. 2) #1-5</t>
  </si>
  <si>
    <t>Chuck Dixon</t>
  </si>
  <si>
    <t>Doom: The Emperor Returns #1-3</t>
  </si>
  <si>
    <t>Avengers #234</t>
  </si>
  <si>
    <t>Doom reclaiming Latveria</t>
  </si>
  <si>
    <t>New Avengers Vol. 4</t>
  </si>
  <si>
    <t>New Avengers #38-54, Secret Invasion: Dark Reign</t>
  </si>
  <si>
    <t>Avengers #235</t>
  </si>
  <si>
    <t>New Avengers Vol. 5</t>
  </si>
  <si>
    <t>Avengers: Free Comic Book Day 2009 Special, New Avengers #55-64, Dark Reign: The List- Avengers, New Avengers Annual #3, New Avengers Finale; and material from Amazing Spider-Man #601, Breaking into Comics the Marvel Way #1</t>
  </si>
  <si>
    <t>Avengers #236</t>
  </si>
  <si>
    <t>Avengers vs. X-Men #0–12; Point One #1 (AVX story); AVX: Vs. #1–6; Avengers vs. X-Men: Infinite #1, 6, 10; Avengers Academy #29–33; Secret Avengers #26–28; Avengers (2010) #25–30; New Avengers (2010) #24–30; X-Men Legacy #266–270; Wolverine &amp; the X-Men #9–16, 18; AVX: Consequences #1–5; Uncanny X-Men (2012) #11–20; A-Babies vs. X-Babies #1</t>
  </si>
  <si>
    <t>Avengers #237</t>
  </si>
  <si>
    <t xml:space="preserve">Jonathan Hickman </t>
  </si>
  <si>
    <t>2012-2013</t>
  </si>
  <si>
    <t>Avengers by Jonathan Hickman Vol. 1</t>
  </si>
  <si>
    <t>Avengers (vol. 5) #1–23; New Avengers (vol. 3) #1–12; Infinity #1–6; Infinity: Against the Tide; Infinite Comic #1–2; material from Astonishing Tales (vol. 2) #1–6 and Shang-Chi: Master of Kung Fu (vol. 2) #1</t>
  </si>
  <si>
    <r>
      <rPr>
        <color rgb="FF000000"/>
      </rPr>
      <t xml:space="preserve">Part of Hickman Marvel Run: </t>
    </r>
    <r>
      <rPr>
        <color rgb="FF1155CC"/>
        <u/>
      </rPr>
      <t>https://www.reddit.com/r/comicbooks/comments/5ggmo5/v20_reupload_jonathan_hickman_marvel_reading/#lightbox</t>
    </r>
  </si>
  <si>
    <t>Books of Doom</t>
  </si>
  <si>
    <t>books-of-doom</t>
  </si>
  <si>
    <t>Avengers #238</t>
  </si>
  <si>
    <t>Books of Doom #1-6</t>
  </si>
  <si>
    <t>2013-2015</t>
  </si>
  <si>
    <t>Avengers by Jonathan Hickman Vol. 2</t>
  </si>
  <si>
    <t>Avengers (vol. 5) #24–44; New Avengers (vol. 3) #13–33</t>
  </si>
  <si>
    <r>
      <rPr>
        <color rgb="FF000000"/>
      </rPr>
      <t xml:space="preserve">Part of Hickman Marvel Run: </t>
    </r>
    <r>
      <rPr>
        <color rgb="FF1155CC"/>
        <u/>
      </rPr>
      <t>https://www.reddit.com/r/comicbooks/comments/5ggmo5/v20_reupload_jonathan_hickman_marvel_reading/#lightbox</t>
    </r>
  </si>
  <si>
    <t>The origin retold properly</t>
  </si>
  <si>
    <t>Hawkeye (1983) #1</t>
  </si>
  <si>
    <t>The Eternals</t>
  </si>
  <si>
    <t>Gruenwald writes and draws. Hawkeye and Mockingbird marry in #4 and walk straight into Avengers #239. Without it, Bobbi appears out of nowhere.</t>
  </si>
  <si>
    <t>Eternals by Gaiman &amp; Romita Jr.</t>
  </si>
  <si>
    <t>Eternals (2006) #1-7</t>
  </si>
  <si>
    <t>1962-1965</t>
  </si>
  <si>
    <t>The Mighty Thor Vol. 1</t>
  </si>
  <si>
    <t>Journey into Mystery #83–120, Annual #1</t>
  </si>
  <si>
    <t>Hawkeye (1983) #2</t>
  </si>
  <si>
    <t>1965-1968</t>
  </si>
  <si>
    <t>The Mighty Thor Vol. 2</t>
  </si>
  <si>
    <t>Journey into Mystery #121–125, Thor #126–152, Annual #2; material from Not Brand Echh #3</t>
  </si>
  <si>
    <t>1968-1971</t>
  </si>
  <si>
    <t>The Mighty Thor Vol. 3</t>
  </si>
  <si>
    <t>Thor #153–194</t>
  </si>
  <si>
    <t>Hawkeye (1983) #3</t>
  </si>
  <si>
    <t>Jonathan Maberry</t>
  </si>
  <si>
    <t>Doomwar #1-6</t>
  </si>
  <si>
    <t>Walter Simonson</t>
  </si>
  <si>
    <t>1983-1987</t>
  </si>
  <si>
    <t>Thor by Walter Simonson</t>
  </si>
  <si>
    <t>Thor (1966) #337–355, 357–369, 371–382; Balder the Brave #1–4</t>
  </si>
  <si>
    <t>Spins directly out of Hudlin's Black Panther</t>
  </si>
  <si>
    <t>Hawkeye (1983) #4</t>
  </si>
  <si>
    <t>Dan Jurgens</t>
  </si>
  <si>
    <t>1998-2001</t>
  </si>
  <si>
    <t>Thor: Heroes Reborn Vol. 1</t>
  </si>
  <si>
    <t>Thor (1998) #1–35, Rough Cut; Silver Surfer/Thor Annual 1998; Annual 1999 and Annual 2000; Peter Parker: Spider-Man (1999) #2, 11; Iron Man (1998) #21 (B-story), #22; Juggernaut: The Eighth Day</t>
  </si>
  <si>
    <t>Thor: Heroes Reborn Vol. 2</t>
  </si>
  <si>
    <t>Thor (1998) #36–85, Annual 2001; Iron Man (1998) #64; Avengers (1998) #63; material from Marvel Knights Double-Shot #1</t>
  </si>
  <si>
    <t>Avengers #239</t>
  </si>
  <si>
    <t>Spider-Woman #50 feeds the Morgan le Fay two-parter in #240–241 (OPT).</t>
  </si>
  <si>
    <t>Rob Rodi</t>
  </si>
  <si>
    <t>2004-2020</t>
  </si>
  <si>
    <t>Loki: God of Stories</t>
  </si>
  <si>
    <t>Loki (2004) #1-4, Loki (2010) #1-4, Loki: Agent of Asgard (2014) #1-17, Original Sin (2014) #5.1-5.5, Vote Loki (2016) #1-4, Loki (2019) #1-5, Avengers: Loki Unleashed (2019) #1, material from All-New Marvel Now! Point One (2014) #1, War of the Realms: Omega (2019) #1</t>
  </si>
  <si>
    <t>Avengers #240</t>
  </si>
  <si>
    <t>Thor by Straczynski &amp; Gillen</t>
  </si>
  <si>
    <t>Fantastic Four #536-537; Thor (2007) #1-12, 600-614, Annual #1; Thor Giant-Size Finale; Siege #1-4, #1 Director's Cut; Siege: Loki #1, New Mutants (2009) #11; Secret Invasion Aftermath: Beta Ray Bill - The Green of Eden; Beta Ray Bill: Godhunter #1-3; material from Dark Reign: The Cabal</t>
  </si>
  <si>
    <t xml:space="preserve">Matt Fraction </t>
  </si>
  <si>
    <t>2008-2012</t>
  </si>
  <si>
    <t>Thor by Matt Fraction</t>
  </si>
  <si>
    <t>Avengers #241</t>
  </si>
  <si>
    <t>Thor: Ages of Thunder, Reign of Blood, Man of War; Secret Invasion: Thor #1–3; Thor God-Size Special #1; Free Comic Book Day 2010 (Iron Man/Thor); Thor #615–621, 620.1; The Mighty Thor (2011) #1–22, 12.1, Annual #1; Fear Itself #1–7, 7.2: Thor; Journey into Mystery #642–644</t>
  </si>
  <si>
    <t>Infamous Iron Man</t>
  </si>
  <si>
    <t>Infamous Iron Man #1-12</t>
  </si>
  <si>
    <t>Loki: Journey into Mystery by Kieron Gillen</t>
  </si>
  <si>
    <t>Journey into Mystery #622–645, Exiled #1, New Mutants (2009) #42–43, The Mighty Thor (2011) #18–21</t>
  </si>
  <si>
    <t>Doom as Iron Man; Bendis' best late-period idea</t>
  </si>
  <si>
    <t>Avengers #242</t>
  </si>
  <si>
    <t>2012-2016</t>
  </si>
  <si>
    <t>Thor by Jason Aaron Vol. 1</t>
  </si>
  <si>
    <t>Thor: God of Thunder #1–25; Thor (2014) #1–8, Annual #1; Thors #1–4; Mighty Thor (2015) #1–12</t>
  </si>
  <si>
    <t>Marvel Super-Heroes Secret Wars (1984) #1</t>
  </si>
  <si>
    <t>2016-2019</t>
  </si>
  <si>
    <t>Thor by Jason Aaron Vol. 2</t>
  </si>
  <si>
    <t>Falls exactly between #242 and #243. From inside the Avengers title the event is invisible: the team vanishes at the end of #242 and returns in #243 with She-Hulk gone and Rhodey's Iron Man in her place, unexplained.</t>
  </si>
  <si>
    <t xml:space="preserve">Mighty Thor (2015) #13-23, 700-706; Unworthy Thor #1-5; Generations: The Unworthy Thor &amp; The Mighty Thor #1; Mighty Thor: At the Gates of Valhalla #1; Thor (2018) #1-16; War of the Realms #1-6; King Thor #1-4	</t>
  </si>
  <si>
    <t>Thunderbolts</t>
  </si>
  <si>
    <t>Marvel Super-Heroes Secret Wars (1984) #2</t>
  </si>
  <si>
    <t>Ultimate Collection: Thunderbolts by Warren Ellis and Mike Deodato</t>
  </si>
  <si>
    <t>Thunderbolts #110–121 and the prologue from Civil War: The Initiative</t>
  </si>
  <si>
    <t>Tim King</t>
  </si>
  <si>
    <t xml:space="preserve">Vision </t>
  </si>
  <si>
    <t>Cantwell's Doctor Doom</t>
  </si>
  <si>
    <t>Vision: The Complete Collection</t>
  </si>
  <si>
    <t>Vision (vol. 2) #1-12</t>
  </si>
  <si>
    <t>Christopher Cantwell</t>
  </si>
  <si>
    <t>Salvador Larroca</t>
  </si>
  <si>
    <t>Doctor Doom (2019) #1-10</t>
  </si>
  <si>
    <t>Marvel Super-Heroes Secret Wars (1984) #3</t>
  </si>
  <si>
    <t>Ten issues, and the best modern Doom</t>
  </si>
  <si>
    <t>Chris Claremont</t>
  </si>
  <si>
    <t>1975-1980</t>
  </si>
  <si>
    <t>The Uncanny X-Men Vol. 1</t>
  </si>
  <si>
    <t>Giant-Size X-Men #1; Uncanny X-Men #94–131, Annual #3</t>
  </si>
  <si>
    <t>Marvel Super-Heroes Secret Wars (1984) #4</t>
  </si>
  <si>
    <t>1980-1982</t>
  </si>
  <si>
    <t>The Uncanny X-Men Vol. 2</t>
  </si>
  <si>
    <t>The Uncanny X-Men #132–153, Annual #4–5; Avengers Annual #10; Phoenix: The Untold Story (one-shot); material from Marvel Fanfare #1–4, Marvel Treasury Edition #26–27, Marvel Team-Up #100 and Bizarre Adventures #27</t>
  </si>
  <si>
    <t>Marvel Super-Heroes Secret Wars (1984) #5</t>
  </si>
  <si>
    <t>1982-1983</t>
  </si>
  <si>
    <t>The Uncanny X-Men Vol. 3</t>
  </si>
  <si>
    <t>The Uncanny X-Men #154–175, Annual #6–7; Marvel Graphic Novel No. 5 – X-Men: God Loves, Man Kills; Wolverine (1982) #1–4; X-Men Special Edition (1983) #1; Magik #1–4</t>
  </si>
  <si>
    <t>1983-1985</t>
  </si>
  <si>
    <t>The Uncanny X-Men Vol. 4</t>
  </si>
  <si>
    <t>The Uncanny X-Men #176–193, Annual #8; Kitty Pryde and Wolverine #1–6; X-Men and Alpha Flight (1985) #1–2; material from Marvel Fanfare #40</t>
  </si>
  <si>
    <t>Marvel Super-Heroes Secret Wars (1984) #6</t>
  </si>
  <si>
    <t>X-Men: Mutant Massacre Prelude</t>
  </si>
  <si>
    <t>The Uncanny X-Men #194-209, X-Men Annual #9-10, New Mutants Special Edition #1, New Mutants Annual #2, Nightcrawler (1985) #1-4, Longshot (1985) #1-6, Avengers #263, Fantastic Four #286, X-Factor #1-8, X-Factor Annual #1, Iron Man Annual #8, Amazing Spider-Man #282; material from Marvel Fanfare #33; Classic X-Men #8, 43</t>
  </si>
  <si>
    <t>Lee &amp; Ditko's Doctor Strange</t>
  </si>
  <si>
    <t>Dr. Strange</t>
  </si>
  <si>
    <t>Steve Ditko</t>
  </si>
  <si>
    <t>Strange Tales (1951) #110-111, #114-168; Amazing Spider-Man Annual (1964) #2 (1965)</t>
  </si>
  <si>
    <t>1986-1987</t>
  </si>
  <si>
    <t>X-Men: Mutant Massacre</t>
  </si>
  <si>
    <t>Marvel Super-Heroes Secret Wars (1984) #7</t>
  </si>
  <si>
    <t>The Uncanny X-Men #210–219, Annual #11; X-Factor #9–17, Annual #2; New Mutants #46; Thor #373–374, 377–378; Power Pack #27; Daredevil #238; X-Men vs. Fantastic Four #1–4; X-Men vs. Avengers #1–4</t>
  </si>
  <si>
    <t>The one Silver Age run that rewards completeness — #130-146 unbroken</t>
  </si>
  <si>
    <t>1987-1988</t>
  </si>
  <si>
    <t>X-Men: Fall of the Mutants</t>
  </si>
  <si>
    <t>New Mutants #55–61; Uncanny X-Men #220–227; X-Factor #18–26; Captain America #339; Daredevil #252; Fantastic Four #312; Incredible Hulk #336–337, 340; Power Pack #35</t>
  </si>
  <si>
    <t>Marvel Super-Heroes Secret Wars (1984) #8</t>
  </si>
  <si>
    <t>X-Men: Inferno Prologue</t>
  </si>
  <si>
    <t>X-Factor #27–32, Annual #3; Uncanny X-Men #228–238; New Mutants #62–70, Annual #4; X-Men Annual #12; material from Marvel Age Annual #4 and Marvel Fanfare #40</t>
  </si>
  <si>
    <t>Marvel Super-Heroes Secret Wars (1984) #9</t>
  </si>
  <si>
    <t>1988-1989</t>
  </si>
  <si>
    <t>X-Men: Inferno</t>
  </si>
  <si>
    <t>The Uncanny X-Men #239–243; New Mutants #71–73; X-Factor #33–40, material from Annual #4; X-Terminators #1–4; Power Pack #40, 42–44; Avengers #298–300; Fantastic Four #322–324; Amazing Spider-Man #311–313; Spectacular Spider-Man #146–148; Web of Spider-Man #47–48; Daredevil #262–263, 265; Excalibur #6–7; Mutant Misadventures of Cloak and Dagger #4</t>
  </si>
  <si>
    <t>1989-1990</t>
  </si>
  <si>
    <t>X-Men by Chris Claremont and Jim Lee Vol. 1</t>
  </si>
  <si>
    <t>The Uncanny X-Men #244–269, Annual #13; Classic X-Men #39</t>
  </si>
  <si>
    <t>Marvel Super-Heroes Secret Wars (1984) #10</t>
  </si>
  <si>
    <t>1991-1992</t>
  </si>
  <si>
    <t>X-Men by Chris Claremont and Jim Lee Vol. 2</t>
  </si>
  <si>
    <t>The Uncanny X-Men #273–280; X-Factor #63–70; X-Men (1991) #1–9, material from #10–11; Ghost Rider (1990) #26–27</t>
  </si>
  <si>
    <t>Englehart &amp; Brunner's Doctor Strange</t>
  </si>
  <si>
    <t>Marvel Super-Heroes Secret Wars (1984) #11</t>
  </si>
  <si>
    <t>Frank Brunner</t>
  </si>
  <si>
    <t>Lobdell, Waid, etc</t>
  </si>
  <si>
    <t>Marvel Premiere (1972) #9-14; Doctor Strange (1974) #1-19</t>
  </si>
  <si>
    <t>X-Men: Age of Apocalypse</t>
  </si>
  <si>
    <t xml:space="preserve">The Uncanny X-Men #320–321; X-Men (1991) #40–41; Cable #20; X-Men Alpha, Amazing X-Men #1–4; Astonishing X-Men (1995) #1–4; Factor X #1–4; Gambit and the X-Ternals #1–4; Generation Next #1–4; Weapon X (1995) #1–4; X-Calibre #1–4; X-Man #1–4; X-Men Omega; Age of Apocalypse: The Chosen; X-Men Ashcan Edition #2
</t>
  </si>
  <si>
    <t>THE Doctor Strange run</t>
  </si>
  <si>
    <t>Marvel Super-Heroes Secret Wars (1984) #12</t>
  </si>
  <si>
    <t>1995-2006</t>
  </si>
  <si>
    <t>X-Men: Age of Apocalypse Companion</t>
  </si>
  <si>
    <t>X-Men Chronicles #1–2; Tales From the Age of Apocalypse #1–2; X-Man #−1 and 53–54; Blink #1–4; X-Universe #1–2; Exiles #60–61; X-Men: Age of Apocalypse #1–6 and one-shot; What If? (1989) #77, 81; What If? X-Men: Age of Apocalypse; material from Hulk: Broken Worlds #2, X-Men Prime, X-Man Annual '96, X-Men: Endangered Species, Exiles: Days of Then and Now and The Official Handbook of the Marvel Universe: Age of Apocalypse</t>
  </si>
  <si>
    <t>New X-Men</t>
  </si>
  <si>
    <t>New X-Men (2001) #114–154 and Annual #1</t>
  </si>
  <si>
    <t>Avengers #243</t>
  </si>
  <si>
    <t xml:space="preserve">Start of modern X-Men </t>
  </si>
  <si>
    <t>Wolverine Omnibus</t>
  </si>
  <si>
    <t>Wolverine vol.1 #1–4; Wolverine vol. 2, #1–10; Marvel Comics Presents #1–10, 72–84; Incredible Hulk #180–182, 340; Marvel Treasury Edition #26; Best of Marvel Comics (HC); Kitty Pryde and Wolverine #1–6; Spider-Man vs. Wolverine #1; Marvel Age Annual #4; Punisher War Journal #6–7; Uncanny X-Men #172–173</t>
  </si>
  <si>
    <t>Avengers #244</t>
  </si>
  <si>
    <t>Mark Miller</t>
  </si>
  <si>
    <t>2004-2009</t>
  </si>
  <si>
    <t>Wolverine by Mark Millar</t>
  </si>
  <si>
    <t>Wolverine (2003) #20–32, 66–72; Wolverine: Giant-Size Old Man Logan</t>
  </si>
  <si>
    <t>Avengers #245</t>
  </si>
  <si>
    <t>Christopher Yost</t>
  </si>
  <si>
    <t>2005-2012</t>
  </si>
  <si>
    <t>X-23</t>
  </si>
  <si>
    <t>Stern's Doctor Strange</t>
  </si>
  <si>
    <t>X-23 (2005) #1–6, X-23: Target X #1–6, X-23 (2010A) #1, X-23 (2010B) #1–21, Captain Universe/X-23 #1, Daken: Dark Wolverine #8–9; material from X-Men: To Serve and Protect #2, Wolverine: The Road to Hell #1, All-New Wolverine Saga</t>
  </si>
  <si>
    <t>Marshall Rogers</t>
  </si>
  <si>
    <t>Doctor Strange (1974) #14, #27-30, #32-33, #35-37, #47-62, #65-73, #75; Tomb of Dracula (1972) #44; Doctor Strange and Doctor Doom: Triumph and Torment</t>
  </si>
  <si>
    <t>Joss Whedon</t>
  </si>
  <si>
    <t>Avengers #246</t>
  </si>
  <si>
    <t>Astonishing X-Men by Joss Whedon and John Cassaday</t>
  </si>
  <si>
    <t>Triumph and Torment is the standout</t>
  </si>
  <si>
    <t>Astonishing X-Men (vol. 3) #1–24; Giant-Size Astonishing X-Men #1</t>
  </si>
  <si>
    <t>Allen Heinberg</t>
  </si>
  <si>
    <t xml:space="preserve">Young Avengers </t>
  </si>
  <si>
    <t>Young Avengers by Heinberg and Cheung</t>
  </si>
  <si>
    <t>Young Avengers (2005) #1–12, Young Avengers Special; Civil War: Young Avengers &amp; Runaways #1–4; Young Avengers Presents #1–6; Secret Invasion: Runaways/Young Avengers #1–3; Dark Reign: Young Avengers #1–5; Siege: Young Avengers #1; Avengers: The Children’s Crusade #1–9; Avengers: The Children’s Crusade - Young Avengers #1; Young Avengers (2005) #1 Director's Cut; material from Uncanny X-Men #526</t>
  </si>
  <si>
    <t>Avengers #247</t>
  </si>
  <si>
    <t>jurgens-thor</t>
  </si>
  <si>
    <t>2013-2014</t>
  </si>
  <si>
    <t>Young Avengers by Kieron Gillen &amp; Jamie McKelvie Omnibus</t>
  </si>
  <si>
    <t>Young Avengers (vol. 2) #1–15; material from Marvel Now! Point One #1 (Young Avengers Story)</t>
  </si>
  <si>
    <t>Avengers #248</t>
  </si>
  <si>
    <t>Marcos Martin</t>
  </si>
  <si>
    <t>West Coast Avengers (1984) #1</t>
  </si>
  <si>
    <t>Five issues, no homework, the best modern Strange story</t>
  </si>
  <si>
    <t>Stern wrote this. The West Coast team forms here, after #248. It is part of his run, not a spin-off you can wave at.</t>
  </si>
  <si>
    <t>West Coast Avengers (1984) #2</t>
  </si>
  <si>
    <t>West Coast Avengers (1984) #3</t>
  </si>
  <si>
    <t>West Coast Avengers (1984) #4</t>
  </si>
  <si>
    <t>Aaron's Doctor Strange</t>
  </si>
  <si>
    <t>Doctor Strange (2015) #1-20; Doctor Strange: The Last Days of Magic; Doctor Strange Annual (2016)</t>
  </si>
  <si>
    <t>Avengers Annual (1967) #13</t>
  </si>
  <si>
    <t>Magic has a price, paid in body horror</t>
  </si>
  <si>
    <t>Avengers #249</t>
  </si>
  <si>
    <t>Avengers #250</t>
  </si>
  <si>
    <t>Avengers #251</t>
  </si>
  <si>
    <t>Cates' Dr. Strange</t>
  </si>
  <si>
    <t>Avengers #252</t>
  </si>
  <si>
    <t>Doctor Strange,(2015) #381-390; Doctor Strange: Damnation #1-4</t>
  </si>
  <si>
    <t>Damnation — also sits in your Midnight Sons material</t>
  </si>
  <si>
    <t>Avengers #253</t>
  </si>
  <si>
    <t>Avengers #254</t>
  </si>
  <si>
    <t>Avengers #255</t>
  </si>
  <si>
    <t>The Legacy of Thanos.</t>
  </si>
  <si>
    <t>Waid's Doctor Strange</t>
  </si>
  <si>
    <t>Doctor Strange (2018) #1-20; Doctor Strange Annual (2019)</t>
  </si>
  <si>
    <t>Avengers #256</t>
  </si>
  <si>
    <t>Strange in space; a palate cleanser after Aaron</t>
  </si>
  <si>
    <t>Avengers #257</t>
  </si>
  <si>
    <t>Avengers #258</t>
  </si>
  <si>
    <t>Avengers #259</t>
  </si>
  <si>
    <t>MacKay's Doctor Strange</t>
  </si>
  <si>
    <t>Avengers Annual (1967) #14</t>
  </si>
  <si>
    <t>Doctor Strange: Sorcerer Supreme #48-51; Death of Doctor Strange #1-5; Death of Doctor Strange: Avengers; Strange Academy Presents: Death of Doctor Strange; Death of Doctor Strange: Spider-Man; Death of Doctor Strange: White Fox; Death of Doctor Strange: Blade; Death of Doctor Strange: Bloodstone; Death of Doctor Strange: X-Men/Black Knight; Strange (2022) #1-10; Doctor Strange (2023) #1-18; Blood Hunt #1-5</t>
  </si>
  <si>
    <t>Clea as Sorcerer Supreme, which is the good idea here</t>
  </si>
  <si>
    <t>Fantastic Four Annual (1963) #19</t>
  </si>
  <si>
    <t>Avengers #260</t>
  </si>
  <si>
    <t>Secret Wars II tie-ins.</t>
  </si>
  <si>
    <t>Avengers #261</t>
  </si>
  <si>
    <t>Kirby's Eternals</t>
  </si>
  <si>
    <t>Eternals</t>
  </si>
  <si>
    <t xml:space="preserve">Jack Kirby </t>
  </si>
  <si>
    <t>Eternals (1976) #1-19</t>
  </si>
  <si>
    <t>Secret Wars II #1</t>
  </si>
  <si>
    <t>Kirby unsupervised. Take that as you like</t>
  </si>
  <si>
    <t>You can skip the main series entirely; the tie-ins carry themselves.</t>
  </si>
  <si>
    <t>Secret Wars II #2</t>
  </si>
  <si>
    <t>Secret Wars II #3</t>
  </si>
  <si>
    <t>Secret Wars II #4</t>
  </si>
  <si>
    <t>Eternals (1985)</t>
  </si>
  <si>
    <t>Peter B. Gillis</t>
  </si>
  <si>
    <t>Eternals (1985) #1-12</t>
  </si>
  <si>
    <t>Secret Wars II #5</t>
  </si>
  <si>
    <t>The first attempt to fold the Eternals into the Marvel Universe</t>
  </si>
  <si>
    <t>Secret Wars II #6</t>
  </si>
  <si>
    <t>Secret Wars II #7</t>
  </si>
  <si>
    <t>Secret Wars II #8</t>
  </si>
  <si>
    <t>Gaiman's Eternals</t>
  </si>
  <si>
    <t>Secret Wars II #9</t>
  </si>
  <si>
    <t>Englehart. Runs alongside #260–272. Deliberately self-contained — the couple resign from the team — but it's where Wanda and Vision actually are for a third of your run, and it's the pregnancy that detonates years later.</t>
  </si>
  <si>
    <t>The Eternals as amnesiacs; a clean modern reintroduction</t>
  </si>
  <si>
    <t>Vision and the Scarlet Witch (1985) #1</t>
  </si>
  <si>
    <t>Vision and the Scarlet Witch (1985) #2</t>
  </si>
  <si>
    <t>#46-53</t>
  </si>
  <si>
    <t>#46
Ultimate Six #1-7</t>
  </si>
  <si>
    <t>Carnage</t>
  </si>
  <si>
    <t>#60-65</t>
  </si>
  <si>
    <t>Superstars</t>
  </si>
  <si>
    <t>Hobgoblin</t>
  </si>
  <si>
    <t>#86-90
Annual #1</t>
  </si>
  <si>
    <t>#91-96
Annual #2</t>
  </si>
  <si>
    <t>Ultimate Knights</t>
  </si>
  <si>
    <t>#106-111</t>
  </si>
  <si>
    <t>Death of a Goblin</t>
  </si>
  <si>
    <t>#112-117</t>
  </si>
  <si>
    <t>Vision and the Scarlet Witch (1985) #3</t>
  </si>
  <si>
    <t>War of the Symbiotes</t>
  </si>
  <si>
    <t>#129-133
Annual #3</t>
  </si>
  <si>
    <t>Ultimatum: Requiem</t>
  </si>
  <si>
    <t>Ultimatum: Spider-Man: Requiem #1-2
Fantastic Four Requiem
X-Men: Requiem</t>
  </si>
  <si>
    <t>Vol 2 #1-6</t>
  </si>
  <si>
    <t>Vol 2 #7-14</t>
  </si>
  <si>
    <t>Vol 2 #15
#150-155</t>
  </si>
  <si>
    <t>Ultimate Comics: Fallout #1-6</t>
  </si>
  <si>
    <t>Who is Miles Morales?</t>
  </si>
  <si>
    <t>Ultimate Comics: Fallout #4, #1-5</t>
  </si>
  <si>
    <t>Scorpion</t>
  </si>
  <si>
    <t>#6-10</t>
  </si>
  <si>
    <t>#11-18</t>
  </si>
  <si>
    <t>#16.1
#19-22</t>
  </si>
  <si>
    <t>Ultimate Fallout #4
Ultimate Spider-Man #1-12
Spider-Men #1-5</t>
  </si>
  <si>
    <t>Book 2</t>
  </si>
  <si>
    <t>Ultimate Spider-Man #13-28
#16.1</t>
  </si>
  <si>
    <t>Cataclysm: Ultimate Spider-Man #1-3
Ultimate Spider-Man #200
Miles Morales: The Ultimate Spider-Man #1-12</t>
  </si>
  <si>
    <t>Return to Weapon X</t>
  </si>
  <si>
    <t>World Tour</t>
  </si>
  <si>
    <t>Hellfire &amp; Brimstone</t>
  </si>
  <si>
    <t>Gillen's Eternals</t>
  </si>
  <si>
    <t>Ultimate War #1-4</t>
  </si>
  <si>
    <t>Cry Wolf</t>
  </si>
  <si>
    <t>#50-53</t>
  </si>
  <si>
    <t>The Most Dangerous Game</t>
  </si>
  <si>
    <t>#58-60
Annual #1</t>
  </si>
  <si>
    <t>#72-74
Annual #2</t>
  </si>
  <si>
    <t>Esad Ribic</t>
  </si>
  <si>
    <t>Cable</t>
  </si>
  <si>
    <t>Sentinels</t>
  </si>
  <si>
    <t>#81-88</t>
  </si>
  <si>
    <t>Eternals (2021) #1-13; Eternals: Thanos Rises; Eternals: Celestia; Eternals: The Heretic; A.X.E.: Judgement Day</t>
  </si>
  <si>
    <t>#98-100
Ultimate Fantastic Four #58-60</t>
  </si>
  <si>
    <t>#18.1
#19-23</t>
  </si>
  <si>
    <t>Brian Wood Vol 2</t>
  </si>
  <si>
    <t>#24-28</t>
  </si>
  <si>
    <t>Ultimates</t>
  </si>
  <si>
    <t>The Ultimates #1-13</t>
  </si>
  <si>
    <t>The Ultimates 2 #1-13</t>
  </si>
  <si>
    <t>Ultimates 2 Annual #1</t>
  </si>
  <si>
    <t>Ultimates 2 Annual #2</t>
  </si>
  <si>
    <t>Ultimates 3 #1-5</t>
  </si>
  <si>
    <t>Ultimates Comics Ultimates</t>
  </si>
  <si>
    <t>Vision and the Scarlet Witch (1985) #4</t>
  </si>
  <si>
    <t>Ultimate Comics X-Men #13-18
Ultimate Comics Ultimates #13-18
Ultimate Comics Spider-Man vol. 2 #13-18</t>
  </si>
  <si>
    <t>Ultimate Comics Ultimates Sam Humphries - Vol. 1</t>
  </si>
  <si>
    <t>#18.1
#13-24</t>
  </si>
  <si>
    <t>Ultimate Comics Ultimates: Disassembled</t>
  </si>
  <si>
    <t>Vol 2: No Gods, No Masters</t>
  </si>
  <si>
    <t>Recontextualises the Celestials in a way that plays off Hickman</t>
  </si>
  <si>
    <t>N-Zone</t>
  </si>
  <si>
    <t>#13-18</t>
  </si>
  <si>
    <t>#19-20
Annual #1</t>
  </si>
  <si>
    <t>#39-41
Annual #2</t>
  </si>
  <si>
    <t>Silver Surfer</t>
  </si>
  <si>
    <t>#42-46</t>
  </si>
  <si>
    <t>Ultimate X4 #1-2</t>
  </si>
  <si>
    <t>Marvel Team Up</t>
  </si>
  <si>
    <t>#1-16
Spider-Man Super Special</t>
  </si>
  <si>
    <t>Ultimate Daredevil and Elektra</t>
  </si>
  <si>
    <t>Ultimate Elektra: Devil's Due</t>
  </si>
  <si>
    <t>Ultimate Nightmare #1-5
Ultimate Secret #1-4
Ultimate Extinction #1-5</t>
  </si>
  <si>
    <t>Ultimate Iron Man Vol. 1</t>
  </si>
  <si>
    <t>Ultimate Iron Man Vol. 2</t>
  </si>
  <si>
    <t>Vision and the Scarlet Witch (1985) #5</t>
  </si>
  <si>
    <t>Ultimate Wolverine vs. Hulk</t>
  </si>
  <si>
    <t>Ultimate Vision #0-5</t>
  </si>
  <si>
    <t>Ultimate Human</t>
  </si>
  <si>
    <t>Ultimate Human #1-4</t>
  </si>
  <si>
    <t>Ultimate Origins #1-5</t>
  </si>
  <si>
    <t>Ultimate X-Men/Fantastic Four Annual #1
Ultimate Fantastic Four/Ultimate X-Men Annual #1
Ultimate Captain America Annual #1
Ultimate Spider-Man Annual #3
Ultimate Hulk Annual #1</t>
  </si>
  <si>
    <t>Ultimatum #1-5</t>
  </si>
  <si>
    <t>Ultimatum Spider-Man: Requiem #1-2
Ultimatum X-Men Requiem
Ultimaatum Fantastic Four Requiem</t>
  </si>
  <si>
    <t>Ultimate Comics Armor Wars</t>
  </si>
  <si>
    <t>Avengers Vol 1 #1-6</t>
  </si>
  <si>
    <t>Avengers Vol 2 #1-6</t>
  </si>
  <si>
    <t>Avengers Vol 3 #1-6</t>
  </si>
  <si>
    <t>Avengers vs. New Ultimates: Death of Spider-Man</t>
  </si>
  <si>
    <t>Avengers vs. New Ultimates #1-6</t>
  </si>
  <si>
    <t>Ultimate Comics: Doomsday</t>
  </si>
  <si>
    <t>Ultimate Doom #1-4
Ultimate Enemy #1-4
Ultimate Mysery #1-4</t>
  </si>
  <si>
    <t>Ultimate X #1-5</t>
  </si>
  <si>
    <t>Ultimate Comics: New Ultimates: Thor Reborn</t>
  </si>
  <si>
    <t>Ultimate Comics Hawkeye</t>
  </si>
  <si>
    <t>Ultimate Hawkeye #1-4</t>
  </si>
  <si>
    <t>Ultimate Comics: Iron Man</t>
  </si>
  <si>
    <t>Ultimate Comics: Wolverine</t>
  </si>
  <si>
    <t>Ultimate Wolverine #1-4</t>
  </si>
  <si>
    <t>Cataclysm: The Ultimates' Last Stand</t>
  </si>
  <si>
    <t>Cataclysm: Ultimate Spider-Man #1-3
Cataclysm: The Ultimates' Last Stand #1-5
Cataclysm: Ultimate X-Men #1-3
Cataclysm: The Ultimates #1-3
Hunger #1-4
Cataclsym #0,1
Survive #1</t>
  </si>
  <si>
    <t>Vision and the Scarlet Witch (1985) #6</t>
  </si>
  <si>
    <t>Vision and the Scarlet Witch (1985) #7</t>
  </si>
  <si>
    <t>Secret Wars (1984)</t>
  </si>
  <si>
    <t>Events</t>
  </si>
  <si>
    <t>Secret Wars (1984) #1-12</t>
  </si>
  <si>
    <t>Vision and the Scarlet Witch (1985) #8</t>
  </si>
  <si>
    <t>Battleworld's original; background for Hickman's</t>
  </si>
  <si>
    <t>Vision and the Scarlet Witch (1985) #9</t>
  </si>
  <si>
    <t>Vision and the Scarlet Witch (1985) #10</t>
  </si>
  <si>
    <t>Vision and the Scarlet Witch (1985) #11</t>
  </si>
  <si>
    <t>Lee &amp; Kirby's Fantastic Four</t>
  </si>
  <si>
    <t>Vision and the Scarlet Witch (1985) #12</t>
  </si>
  <si>
    <t>Fantastic Four #1-102; Fantastic Four Annual #1-6</t>
  </si>
  <si>
    <t>If you read one Silver Age block, make it #44-67</t>
  </si>
  <si>
    <t>Avengers #262</t>
  </si>
  <si>
    <t>"The Once and Future Kang." Namor joins in #262.</t>
  </si>
  <si>
    <t>Jonathan Hickman: The Marvel Saga</t>
  </si>
  <si>
    <t>Kid Loki</t>
  </si>
  <si>
    <t>Hercules</t>
  </si>
  <si>
    <t>Avengers #263</t>
  </si>
  <si>
    <t>Ultimate Universe 2024</t>
  </si>
  <si>
    <t>Ultimate Universe</t>
  </si>
  <si>
    <t>Kurt Busiek's Avengers</t>
  </si>
  <si>
    <t xml:space="preserve">Avengers by Brian Michael Bendis </t>
  </si>
  <si>
    <t xml:space="preserve">Al Ewing : Avengers </t>
  </si>
  <si>
    <t>Krakoa</t>
  </si>
  <si>
    <t>Vision and Scarlet Witch</t>
  </si>
  <si>
    <t>Ghost Rider</t>
  </si>
  <si>
    <t>Street</t>
  </si>
  <si>
    <t>Midnight Sons</t>
  </si>
  <si>
    <t>Horror</t>
  </si>
  <si>
    <t>Secret Warriors</t>
  </si>
  <si>
    <t>Fantastic Four #286</t>
  </si>
  <si>
    <t>Prologue: Siege</t>
  </si>
  <si>
    <t>Hulk: Grey</t>
  </si>
  <si>
    <t>Classic</t>
  </si>
  <si>
    <t>#263 has the Avengers pull Jean Grey's cocoon out of Jamaica Bay and then just… hands it off. FF #286 opens it. If you stop at #263, that plot thread simply dangles.</t>
  </si>
  <si>
    <t xml:space="preserve">Ultimate Invasion </t>
  </si>
  <si>
    <t>Intro to the Ultimate Universe</t>
  </si>
  <si>
    <t>The Setup and the Relaunch</t>
  </si>
  <si>
    <t>Disassembled</t>
  </si>
  <si>
    <t>The Mighty Avengers</t>
  </si>
  <si>
    <t>Second Genesis &amp; The Phoenix Saga</t>
  </si>
  <si>
    <t>Byrne's Fantastic Four</t>
  </si>
  <si>
    <t>Morrison X-Men</t>
  </si>
  <si>
    <t>House of X / Powers of X</t>
  </si>
  <si>
    <t>Fantastic Four #232-295; Fantastic Four Annual #17-19; Avengers Annual #14</t>
  </si>
  <si>
    <t>Doug Moench</t>
  </si>
  <si>
    <t>X-Factor #1</t>
  </si>
  <si>
    <t>Origins</t>
  </si>
  <si>
    <t>Danny Ketch</t>
  </si>
  <si>
    <t>Jessica Jones</t>
  </si>
  <si>
    <t>A deliberate return to Lee/Kirby by someone who understood why it worked</t>
  </si>
  <si>
    <t>Journey into Mystery #83</t>
  </si>
  <si>
    <t>Siege The Cabal</t>
  </si>
  <si>
    <t>Hulk: Grey #1</t>
  </si>
  <si>
    <t>Journey into Mystery Annual #1</t>
  </si>
  <si>
    <t>Amazing Fantasy #15</t>
  </si>
  <si>
    <t>Ultimate Invasion #1</t>
  </si>
  <si>
    <t>Ultimate Spider-Man #1</t>
  </si>
  <si>
    <t>Daredevil #168</t>
  </si>
  <si>
    <t>Captain America Comics #1</t>
  </si>
  <si>
    <t>Thunderbolts #1</t>
  </si>
  <si>
    <t>Avengers #500</t>
  </si>
  <si>
    <t>Avengers Assemble (2012) #14</t>
  </si>
  <si>
    <t>Giant-Size X-Men #1</t>
  </si>
  <si>
    <t>New X-Men #114</t>
  </si>
  <si>
    <t>House of X #1</t>
  </si>
  <si>
    <t>Strange Tales #110</t>
  </si>
  <si>
    <t>Iron Man #116</t>
  </si>
  <si>
    <t>Jungle Action #6</t>
  </si>
  <si>
    <t>Avengers #264</t>
  </si>
  <si>
    <t>Werewolf By Night #32</t>
  </si>
  <si>
    <t>Fantastic Four #1</t>
  </si>
  <si>
    <t>Secret Wars #1</t>
  </si>
  <si>
    <t>Eternals #1</t>
  </si>
  <si>
    <t>Fantastic Four #5</t>
  </si>
  <si>
    <t>Ghost Rider (1997) #1</t>
  </si>
  <si>
    <t>Alias #1</t>
  </si>
  <si>
    <t>Ghost Rider (1990) #1</t>
  </si>
  <si>
    <t>Tomb of Dracula #1</t>
  </si>
  <si>
    <t>Marvels #1</t>
  </si>
  <si>
    <t>Journey into Mystery #84</t>
  </si>
  <si>
    <t>Siege #1</t>
  </si>
  <si>
    <t>Hulk: Grey #2</t>
  </si>
  <si>
    <t>Thor #126</t>
  </si>
  <si>
    <t>The Amazing Spider-Man #1</t>
  </si>
  <si>
    <t>Ultimate Invasion #2</t>
  </si>
  <si>
    <t>Ultimate Spider-Man #2</t>
  </si>
  <si>
    <t>Daredevil #169</t>
  </si>
  <si>
    <t>Thunderbolts #2</t>
  </si>
  <si>
    <t>Avengers #501</t>
  </si>
  <si>
    <t>Avengers Assemble (2012) #15</t>
  </si>
  <si>
    <t>The Uncanny X-Men #94</t>
  </si>
  <si>
    <t>New X-Men #115</t>
  </si>
  <si>
    <t>Powers of X #1</t>
  </si>
  <si>
    <t>Strange Tales #111</t>
  </si>
  <si>
    <t>Iron Man #117</t>
  </si>
  <si>
    <t>Jungle Action #7</t>
  </si>
  <si>
    <t>Werewolf By Night #33</t>
  </si>
  <si>
    <t>Fantastic Four #2</t>
  </si>
  <si>
    <t>Avengers #265</t>
  </si>
  <si>
    <t>Secret Wars #2</t>
  </si>
  <si>
    <t>Avengers #57</t>
  </si>
  <si>
    <t>Eternals #2</t>
  </si>
  <si>
    <t>Fantastic Four #6</t>
  </si>
  <si>
    <t>Ghost Rider (1997) #2</t>
  </si>
  <si>
    <t>Alias #2</t>
  </si>
  <si>
    <t>Ghost Rider (1990) #2</t>
  </si>
  <si>
    <t>Tomb of Dracula #2</t>
  </si>
  <si>
    <t>Marvels #2</t>
  </si>
  <si>
    <t>#265–266 are the second Secret Wars II beat.</t>
  </si>
  <si>
    <t>Namor</t>
  </si>
  <si>
    <t>Journey into Mystery #85</t>
  </si>
  <si>
    <t>Thor #607</t>
  </si>
  <si>
    <t>Hulk: Grey #3</t>
  </si>
  <si>
    <t>Thor #127</t>
  </si>
  <si>
    <t>The Amazing Spider-Man #2</t>
  </si>
  <si>
    <t>Ultimate Invasion #3</t>
  </si>
  <si>
    <t>Ultimate Spider-Man #3</t>
  </si>
  <si>
    <t>Daredevil #170</t>
  </si>
  <si>
    <t>Tales of Suspense #63</t>
  </si>
  <si>
    <t>Thunderbolts #3</t>
  </si>
  <si>
    <t>Avengers #502</t>
  </si>
  <si>
    <t>The Mighty Avengers (2013) #1</t>
  </si>
  <si>
    <t>The Uncanny X-Men #95</t>
  </si>
  <si>
    <t>New X-Men #116</t>
  </si>
  <si>
    <t>House of X #2</t>
  </si>
  <si>
    <t>Strange Tales #114</t>
  </si>
  <si>
    <t>Iron Man #118</t>
  </si>
  <si>
    <t>Jungle Action #8</t>
  </si>
  <si>
    <t>Marvel Spotlight #28</t>
  </si>
  <si>
    <t>Fantastic Four #3</t>
  </si>
  <si>
    <t>Secret Wars #3</t>
  </si>
  <si>
    <t>Avengers #58</t>
  </si>
  <si>
    <t>Eternals #3</t>
  </si>
  <si>
    <t>Fanastic Four #10</t>
  </si>
  <si>
    <t>Ghost Rider (1997) #3</t>
  </si>
  <si>
    <t>Alias #3</t>
  </si>
  <si>
    <t>Spirits of Vengeance #1</t>
  </si>
  <si>
    <t>Tomb of Dracula #3</t>
  </si>
  <si>
    <t>Marvels #3</t>
  </si>
  <si>
    <t>Journey into Mystery #86</t>
  </si>
  <si>
    <t>Siege #2</t>
  </si>
  <si>
    <t>Hulk: Grey #4</t>
  </si>
  <si>
    <t>Thor #128</t>
  </si>
  <si>
    <t>The Amazing Spider-Man #3</t>
  </si>
  <si>
    <t>Avengers #266</t>
  </si>
  <si>
    <t>Ultimate Invasion #4</t>
  </si>
  <si>
    <t>Ultimate Spider-Man #4</t>
  </si>
  <si>
    <t>Daredevil #171</t>
  </si>
  <si>
    <t>Sgt Fury #13</t>
  </si>
  <si>
    <t>Thunderbolts #4</t>
  </si>
  <si>
    <t>Avengers #503</t>
  </si>
  <si>
    <t>The Mighty Avengers (2013) #2</t>
  </si>
  <si>
    <t>The Uncanny X-Men #96</t>
  </si>
  <si>
    <t>New X-Men #117</t>
  </si>
  <si>
    <t>Powers of X #2</t>
  </si>
  <si>
    <t>Strange Tales #115</t>
  </si>
  <si>
    <t>Iron Man #119</t>
  </si>
  <si>
    <t>Jungle Action #9</t>
  </si>
  <si>
    <t>Marvel Spotlight #29</t>
  </si>
  <si>
    <t>Fantastic Four #4</t>
  </si>
  <si>
    <t>Secret Wars #4</t>
  </si>
  <si>
    <t>Eternals #4</t>
  </si>
  <si>
    <t>Fantastic Four #16</t>
  </si>
  <si>
    <t>Ghost Rider (1997) #4</t>
  </si>
  <si>
    <t>Alias #4</t>
  </si>
  <si>
    <t>Nightstalkers #1</t>
  </si>
  <si>
    <t>Tomb of Dracula #4</t>
  </si>
  <si>
    <t>Marvels #4</t>
  </si>
  <si>
    <t>Slott's Fantastic Four</t>
  </si>
  <si>
    <t>Journey into Mystery #87</t>
  </si>
  <si>
    <t>Siege #3</t>
  </si>
  <si>
    <t>Hulk: Grey #5</t>
  </si>
  <si>
    <t>Thor #129</t>
  </si>
  <si>
    <t xml:space="preserve">Simonson's Fantastic Four </t>
  </si>
  <si>
    <t>The Amazing Spider-Man #4</t>
  </si>
  <si>
    <t>Ultimate Universe #0</t>
  </si>
  <si>
    <t>Ultimate Spider-Man #5</t>
  </si>
  <si>
    <t>Daredevil #172</t>
  </si>
  <si>
    <t>Tales of Suspense #72</t>
  </si>
  <si>
    <t>Thunderbolts #5</t>
  </si>
  <si>
    <t>Avengers Finale</t>
  </si>
  <si>
    <t>The Mighty Avengers (2013) #3</t>
  </si>
  <si>
    <t>Walt Simonson</t>
  </si>
  <si>
    <t>The Uncanny X-Men #97</t>
  </si>
  <si>
    <t>New X-Men Annual #1</t>
  </si>
  <si>
    <t>House of X #3</t>
  </si>
  <si>
    <t>Avengers #291-300; Fantastic Four #334-341, #343-350, #352-354; Fantastic Four Annual #23</t>
  </si>
  <si>
    <t>Strange Tales #116</t>
  </si>
  <si>
    <t>Iron Man #120</t>
  </si>
  <si>
    <t>Jungle Action #10</t>
  </si>
  <si>
    <t>Moon Knight #1</t>
  </si>
  <si>
    <t>Secret Wars #5</t>
  </si>
  <si>
    <t>Avengers #113</t>
  </si>
  <si>
    <t>Eternals #5</t>
  </si>
  <si>
    <t>Fantastic Four #17</t>
  </si>
  <si>
    <t>Ghost Rider (1997) #5</t>
  </si>
  <si>
    <t>Alias #5</t>
  </si>
  <si>
    <t>Morbius #1</t>
  </si>
  <si>
    <t>Tomb of Dracula #5</t>
  </si>
  <si>
    <t>Avengers #267</t>
  </si>
  <si>
    <t xml:space="preserve">History of the Marvel Universe </t>
  </si>
  <si>
    <t>Journey into Mystery #88</t>
  </si>
  <si>
    <t>Thor #608</t>
  </si>
  <si>
    <t>Hulk: Grey #6</t>
  </si>
  <si>
    <t>Thor #130</t>
  </si>
  <si>
    <t>The Amazing Spider-Man #5</t>
  </si>
  <si>
    <t>Ultimate Spider-Man #6</t>
  </si>
  <si>
    <t>Daredevil #173</t>
  </si>
  <si>
    <t>Tales of Suspense #73</t>
  </si>
  <si>
    <t>Thunderbolts #6</t>
  </si>
  <si>
    <t>The Mighty Avengers (2013) #4</t>
  </si>
  <si>
    <t>If Simonson's Thor lands, this is the encore</t>
  </si>
  <si>
    <t>The Uncanny X-Men #98</t>
  </si>
  <si>
    <t>New X-Men #118</t>
  </si>
  <si>
    <t>Powers of X #3</t>
  </si>
  <si>
    <t>Strange Tales #117</t>
  </si>
  <si>
    <t>Iron Man #121</t>
  </si>
  <si>
    <t>Jungle Action #11</t>
  </si>
  <si>
    <t>Moon Knight #2</t>
  </si>
  <si>
    <t>Secret Wars #6</t>
  </si>
  <si>
    <t>Avengers #127</t>
  </si>
  <si>
    <t>Eternals #6</t>
  </si>
  <si>
    <t>Fantastic Four #23</t>
  </si>
  <si>
    <t>Ghost Rider (1997) #6</t>
  </si>
  <si>
    <t>Alias #6</t>
  </si>
  <si>
    <t>Ghost Rider/Blaze: Spirits of Vengeance #2</t>
  </si>
  <si>
    <t>Tomb of Dracula #6</t>
  </si>
  <si>
    <t>History of the Marvel Universe #1</t>
  </si>
  <si>
    <t>Journey into Mystery #89</t>
  </si>
  <si>
    <t>New Mutants #11</t>
  </si>
  <si>
    <t>Avengers #38</t>
  </si>
  <si>
    <t>The Amazing Spider-Man #6</t>
  </si>
  <si>
    <t>Ultimate Spider-Man (2024) #1</t>
  </si>
  <si>
    <t>Ultimate Spider-Man #7</t>
  </si>
  <si>
    <t>Daredevil #174</t>
  </si>
  <si>
    <t>Tales of Suspense #74</t>
  </si>
  <si>
    <t>Thunderbolts #7</t>
  </si>
  <si>
    <t>The Pulse #1</t>
  </si>
  <si>
    <t>The Mighty Avengers (2013) #5</t>
  </si>
  <si>
    <t>The Uncanny X-Men #99</t>
  </si>
  <si>
    <t>New X-Men #119</t>
  </si>
  <si>
    <t>House of X #4</t>
  </si>
  <si>
    <t>Strange Tales #118</t>
  </si>
  <si>
    <t>Iron Man #122</t>
  </si>
  <si>
    <t>Jungle Action #12</t>
  </si>
  <si>
    <t>Moon Knight #3</t>
  </si>
  <si>
    <t>Fantastic Four #7</t>
  </si>
  <si>
    <t>Secret Wars #7</t>
  </si>
  <si>
    <t>Avengers #128</t>
  </si>
  <si>
    <t>Eternals #7</t>
  </si>
  <si>
    <t>Fantastic Four Annual #2</t>
  </si>
  <si>
    <t>Avengers #268</t>
  </si>
  <si>
    <t>Ghost Rider (1997) #7</t>
  </si>
  <si>
    <t>Alias #7</t>
  </si>
  <si>
    <t>Ghost Rider/Blaze: Spirits of Vengeance #3</t>
  </si>
  <si>
    <t>Tomb of Dracula #7</t>
  </si>
  <si>
    <t>History of the Marvel Universe #2</t>
  </si>
  <si>
    <t>Journey into Mystery #90</t>
  </si>
  <si>
    <t>Siege: Loki</t>
  </si>
  <si>
    <t>Incredible Hulk #312</t>
  </si>
  <si>
    <t>Avengers #39</t>
  </si>
  <si>
    <t>The Amazing Spider-Man #7</t>
  </si>
  <si>
    <t>Ultimate Spider-Man (2024) #2</t>
  </si>
  <si>
    <t>Ultimate Spider-Man #8</t>
  </si>
  <si>
    <t>Daredevil #175</t>
  </si>
  <si>
    <t>Tales of Suspense #75</t>
  </si>
  <si>
    <t>Thunderbolts #8</t>
  </si>
  <si>
    <t>The Pulse #2</t>
  </si>
  <si>
    <t>The Mighty Avengers (2013) #6</t>
  </si>
  <si>
    <t>The Uncanny X-Men #100</t>
  </si>
  <si>
    <t>New X-Men #120</t>
  </si>
  <si>
    <t>Powers of X #4</t>
  </si>
  <si>
    <t>Strange Tales #119</t>
  </si>
  <si>
    <t>Iron Man #123</t>
  </si>
  <si>
    <t>Jungle Action #13</t>
  </si>
  <si>
    <t>Moon Knight #4</t>
  </si>
  <si>
    <t>Fantastic Four #8</t>
  </si>
  <si>
    <t>Secret Wars #8</t>
  </si>
  <si>
    <t>Avengers #129</t>
  </si>
  <si>
    <t>Eternals #8</t>
  </si>
  <si>
    <t>Fantastic Four #39</t>
  </si>
  <si>
    <t>Ghost Rider (1997) #8</t>
  </si>
  <si>
    <t>Alias #8</t>
  </si>
  <si>
    <t>Ghost Rider/Blaze: Spirits of Vengeance #4</t>
  </si>
  <si>
    <t>Tomb of Dracula #8</t>
  </si>
  <si>
    <t>History of the Marvel Universe #3</t>
  </si>
  <si>
    <t>Deadpool (Kelly)</t>
  </si>
  <si>
    <t>Journey into Mystery #91</t>
  </si>
  <si>
    <t>Thor #609</t>
  </si>
  <si>
    <t>Incredible Hulk #313</t>
  </si>
  <si>
    <t>Avengers #40</t>
  </si>
  <si>
    <t>The Amazing Spider-Man #8</t>
  </si>
  <si>
    <t>Ultimate Spider-Man (2024) #3</t>
  </si>
  <si>
    <t>Ultimate Spider-Man #9</t>
  </si>
  <si>
    <t>Daredevil #176</t>
  </si>
  <si>
    <t>Tales of Suspense #76</t>
  </si>
  <si>
    <t>Thunderbolts #9</t>
  </si>
  <si>
    <t>The Pulse #3</t>
  </si>
  <si>
    <t>The Mighty Avengers (2013) #7</t>
  </si>
  <si>
    <t>The Uncanny X-Men #101</t>
  </si>
  <si>
    <t>New X-Men #121</t>
  </si>
  <si>
    <t>House of X #5</t>
  </si>
  <si>
    <t>Strange Tales #120</t>
  </si>
  <si>
    <t>Iron Man #124</t>
  </si>
  <si>
    <t>Jungle Action #14</t>
  </si>
  <si>
    <t>Moon Knight #5</t>
  </si>
  <si>
    <t>Fantastic Four #9</t>
  </si>
  <si>
    <t>Secret Wars #9</t>
  </si>
  <si>
    <t>Avengers #130</t>
  </si>
  <si>
    <t>Eternals #9</t>
  </si>
  <si>
    <t>Fantastic Four #40</t>
  </si>
  <si>
    <t>Ghost Rider (1997) #9</t>
  </si>
  <si>
    <t>Alias #9</t>
  </si>
  <si>
    <t>Ghost Rider/Blaze: Spirits of Vengeance #5</t>
  </si>
  <si>
    <t>Tomb of Dracula #9</t>
  </si>
  <si>
    <t>History of the Marvel Universe #4</t>
  </si>
  <si>
    <t>Journey into Mystery #92</t>
  </si>
  <si>
    <t>Avengers #269</t>
  </si>
  <si>
    <t>Siege #4</t>
  </si>
  <si>
    <t>Incredible Hulk #328</t>
  </si>
  <si>
    <t>Avengers #41</t>
  </si>
  <si>
    <t>The Amazing Spider-Man #9</t>
  </si>
  <si>
    <t>Ultimate Spider-Man (2024) #4</t>
  </si>
  <si>
    <t>Ultimate Spider-Man #10</t>
  </si>
  <si>
    <t>Daredevil #177</t>
  </si>
  <si>
    <t>Tales of Suspense #77</t>
  </si>
  <si>
    <t>Thunderbolts #10</t>
  </si>
  <si>
    <t>The Pulse #4</t>
  </si>
  <si>
    <t>The Mighty Avengers (2013) #8</t>
  </si>
  <si>
    <t>The Uncanny X-Men #102</t>
  </si>
  <si>
    <t>New X-Men #122</t>
  </si>
  <si>
    <t>Powers of X #5</t>
  </si>
  <si>
    <t>Strange Tales #121</t>
  </si>
  <si>
    <t>Iron Man #125</t>
  </si>
  <si>
    <t>Jungle Action #15</t>
  </si>
  <si>
    <t>Moon Knight #6</t>
  </si>
  <si>
    <t>Fantastic Four #10</t>
  </si>
  <si>
    <t>Secret Wars #10</t>
  </si>
  <si>
    <t>Avengers #131</t>
  </si>
  <si>
    <t>Eternals #10</t>
  </si>
  <si>
    <t>Fantastic Four #57</t>
  </si>
  <si>
    <t>Ghost Rider (1997) #10</t>
  </si>
  <si>
    <t>Alias #10</t>
  </si>
  <si>
    <t>Ghost Rider/Blaze: Spirits of Vengeance #6</t>
  </si>
  <si>
    <t>Tomb of Dracula #10</t>
  </si>
  <si>
    <t>History of the Marvel Universe #5</t>
  </si>
  <si>
    <t>Journey into Mystery #93</t>
  </si>
  <si>
    <t>Thor #610</t>
  </si>
  <si>
    <t>Incredible Hulk #331</t>
  </si>
  <si>
    <t>Avengers #42</t>
  </si>
  <si>
    <t>The Amazing Spider-Man #10</t>
  </si>
  <si>
    <t>Free Comic Book Day 2024: Ultimate Universe/Spider-Man</t>
  </si>
  <si>
    <t>Ultimate Spider-Man #11</t>
  </si>
  <si>
    <t>Daredevil #178</t>
  </si>
  <si>
    <t>Tales of Suspense #78</t>
  </si>
  <si>
    <t>Avengers (1999) #1</t>
  </si>
  <si>
    <t>The Pulse #5</t>
  </si>
  <si>
    <t>The Mighty Avengers (2013) #9</t>
  </si>
  <si>
    <t>The Uncanny X-Men #103</t>
  </si>
  <si>
    <t>New X-Men #123</t>
  </si>
  <si>
    <t>House of X #6</t>
  </si>
  <si>
    <t>Strange Tales #122</t>
  </si>
  <si>
    <t>Iron Man #126</t>
  </si>
  <si>
    <t>Jungle Action #16</t>
  </si>
  <si>
    <t>Moon Knight #7</t>
  </si>
  <si>
    <t>Fantastic Four #11</t>
  </si>
  <si>
    <t>Avengers #270</t>
  </si>
  <si>
    <t>Secret Wars #11</t>
  </si>
  <si>
    <t>Avengers #132</t>
  </si>
  <si>
    <t>Eternals #11</t>
  </si>
  <si>
    <t>Fantastic Four #58</t>
  </si>
  <si>
    <t>Ghost Rider (1997) #11</t>
  </si>
  <si>
    <t>Alias #11</t>
  </si>
  <si>
    <t>Ghost Rider/Blaze: Spirits of Vengeance #7</t>
  </si>
  <si>
    <t>Tomb of Dracula #11</t>
  </si>
  <si>
    <t>History of the Marvel Universe #6</t>
  </si>
  <si>
    <t>Under Siege. The peak of the run and one of the best Avengers stories ever published.</t>
  </si>
  <si>
    <t>Journey into Mystery #94</t>
  </si>
  <si>
    <t>Thor #611</t>
  </si>
  <si>
    <t>Incredible Hulk #332</t>
  </si>
  <si>
    <t>Avengers #43</t>
  </si>
  <si>
    <t>The Amazing Spider-Man #11</t>
  </si>
  <si>
    <t>Ultimate Spider-Man (2024) #5</t>
  </si>
  <si>
    <t>Ultimate Spider-Man #12</t>
  </si>
  <si>
    <t>Daredevil #179</t>
  </si>
  <si>
    <t xml:space="preserve">Waid's Fantastic Four </t>
  </si>
  <si>
    <t>Tales of Suspense #79</t>
  </si>
  <si>
    <t>Avengers (1999) #2</t>
  </si>
  <si>
    <t>Secret War #1</t>
  </si>
  <si>
    <t>The Mighty Avengers (2013) #10</t>
  </si>
  <si>
    <t>The Uncanny X-Men #104</t>
  </si>
  <si>
    <t>New X-Men #124</t>
  </si>
  <si>
    <t>Powers of X #6</t>
  </si>
  <si>
    <t>Strange Tales #123</t>
  </si>
  <si>
    <t>Iron Man #127</t>
  </si>
  <si>
    <t>Jungle Action #17</t>
  </si>
  <si>
    <t>Moon Knight #8</t>
  </si>
  <si>
    <t>Fantastic Four #12</t>
  </si>
  <si>
    <t>Secret Wars #12</t>
  </si>
  <si>
    <t>Avengers #133</t>
  </si>
  <si>
    <t>Eternals #12</t>
  </si>
  <si>
    <t>Fantastic Four #59</t>
  </si>
  <si>
    <t>Ghost Rider (1997) #12</t>
  </si>
  <si>
    <t>Fantastic Four (1998) #60-70, #500-524</t>
  </si>
  <si>
    <t>Alias #12</t>
  </si>
  <si>
    <t>Ghost Rider/Blaze: Spirits of Vengeance #8</t>
  </si>
  <si>
    <t>Tomb of Dracula #12</t>
  </si>
  <si>
    <t>Journey into Mystery #95</t>
  </si>
  <si>
    <t>Thor #612</t>
  </si>
  <si>
    <t>Incredible Hulk #333</t>
  </si>
  <si>
    <t>Avengers #44</t>
  </si>
  <si>
    <t>The Amazing Spider-Man #12</t>
  </si>
  <si>
    <t>Ultimate Spider-Man (2024) #6</t>
  </si>
  <si>
    <t>Ultimate Spider-Man #13</t>
  </si>
  <si>
    <t>Daredevil #180</t>
  </si>
  <si>
    <t>Tales of Suspense #80</t>
  </si>
  <si>
    <t>Avengers (1999) #3</t>
  </si>
  <si>
    <t>Secret War #2</t>
  </si>
  <si>
    <t>The Mighty Avengers (2013) #11</t>
  </si>
  <si>
    <t>The Uncanny X-Men #105</t>
  </si>
  <si>
    <t>New X-Men #125</t>
  </si>
  <si>
    <t>Dawn of X</t>
  </si>
  <si>
    <t>Strange Tales #124</t>
  </si>
  <si>
    <t>Iron Man #128</t>
  </si>
  <si>
    <t>Jungle Action #18</t>
  </si>
  <si>
    <t>Moon Knight #9</t>
  </si>
  <si>
    <t>Fantastic Four #13</t>
  </si>
  <si>
    <t>Avengers #271</t>
  </si>
  <si>
    <t>Avengers #134</t>
  </si>
  <si>
    <t>Eternals #13</t>
  </si>
  <si>
    <t>Fantastic Four #60</t>
  </si>
  <si>
    <t>Ghost Rider (1997) #13</t>
  </si>
  <si>
    <t>Alias #13</t>
  </si>
  <si>
    <t>Ghost Rider/Blaze: Spirits of Vengeance #9</t>
  </si>
  <si>
    <t>Tomb of Dracula #13</t>
  </si>
  <si>
    <t>Marvel 1602 #1</t>
  </si>
  <si>
    <t>Journey into Mystery #96</t>
  </si>
  <si>
    <t>Thor #613</t>
  </si>
  <si>
    <t>Warm, funny, and the best Doom story of its decade</t>
  </si>
  <si>
    <t>Incredible Hulk #334</t>
  </si>
  <si>
    <t>Avengers #45</t>
  </si>
  <si>
    <t>The Amazing Spider-Man #13</t>
  </si>
  <si>
    <t>Ultimate Spider-Man (2024) #7</t>
  </si>
  <si>
    <t>Ultimate Daredevil &amp; Elektra #1</t>
  </si>
  <si>
    <t>Daredevil #181</t>
  </si>
  <si>
    <t>Tales of Suspense #81</t>
  </si>
  <si>
    <t>Thunderbolts #11</t>
  </si>
  <si>
    <t>Secret War #3</t>
  </si>
  <si>
    <t>The Mighty Avengers (2013) #12</t>
  </si>
  <si>
    <t>The Uncanny X-Men #106</t>
  </si>
  <si>
    <t>New X-Men #126</t>
  </si>
  <si>
    <t>X-Men (2019) #1</t>
  </si>
  <si>
    <t>Strange Tales #125</t>
  </si>
  <si>
    <t>Iron Man #129</t>
  </si>
  <si>
    <t>Jungle Action #19</t>
  </si>
  <si>
    <t>Moon Knight #10</t>
  </si>
  <si>
    <t>Fantastic Four #14</t>
  </si>
  <si>
    <t>Counter-Earth</t>
  </si>
  <si>
    <t>Avengers #135</t>
  </si>
  <si>
    <t>Eternals #14</t>
  </si>
  <si>
    <t>Fantastic Four #84</t>
  </si>
  <si>
    <t>Ghost Rider (1997) #14</t>
  </si>
  <si>
    <t>Alias #14</t>
  </si>
  <si>
    <t>Ghost Rider/Blaze: Spirits of Vengeance #10</t>
  </si>
  <si>
    <t>Tomb of Dracula #14</t>
  </si>
  <si>
    <t>Marvel 1602 #2</t>
  </si>
  <si>
    <t>Journey into Mystery #97</t>
  </si>
  <si>
    <t>Thor #614</t>
  </si>
  <si>
    <t>Incredible Hulk #335</t>
  </si>
  <si>
    <t>Avengers #46</t>
  </si>
  <si>
    <t>The Amazing Spider-Man #14</t>
  </si>
  <si>
    <t>Ultimate Spider-Man (2024) #8</t>
  </si>
  <si>
    <t>Ultimate Daredevil &amp; Elektra #2</t>
  </si>
  <si>
    <t>Daredevil #182</t>
  </si>
  <si>
    <t>Captain America #110</t>
  </si>
  <si>
    <t>Thunderbolts #12</t>
  </si>
  <si>
    <t>Secret War #4</t>
  </si>
  <si>
    <t>The Mighty Avengers (2013) #13</t>
  </si>
  <si>
    <t>The Uncanny X-Men #107</t>
  </si>
  <si>
    <t>New X-Men #127</t>
  </si>
  <si>
    <t>Avengers #272</t>
  </si>
  <si>
    <t>Marauders #1</t>
  </si>
  <si>
    <t>Strange Tales #126</t>
  </si>
  <si>
    <t>Iron Man #130</t>
  </si>
  <si>
    <t>Jungle Action #20</t>
  </si>
  <si>
    <t>Moon Knight #11</t>
  </si>
  <si>
    <t>Fantastic Four #15</t>
  </si>
  <si>
    <t>Marvel Premier #1</t>
  </si>
  <si>
    <t>Giant-Size Avengers #4</t>
  </si>
  <si>
    <t>Eternals #15</t>
  </si>
  <si>
    <t>Fantastic Four #85</t>
  </si>
  <si>
    <t>Ghost Rider (1997) #15</t>
  </si>
  <si>
    <t>Alias #15</t>
  </si>
  <si>
    <t>Ghost Rider/Blaze: Spirits of Vengeance #11</t>
  </si>
  <si>
    <t>Tomb of Dracula #15</t>
  </si>
  <si>
    <t>Marvel 1602 #3</t>
  </si>
  <si>
    <t>Journey into Mystery #98</t>
  </si>
  <si>
    <t>Thor #615</t>
  </si>
  <si>
    <t>Incredible Hulk #336</t>
  </si>
  <si>
    <t>Avengers #47</t>
  </si>
  <si>
    <t>The Amazing Spider-Man #15</t>
  </si>
  <si>
    <t>Ultimate Spider-Man (2024) #9</t>
  </si>
  <si>
    <t>Ultimate Daredevil &amp; Elektra #3</t>
  </si>
  <si>
    <t>Daredevil #183</t>
  </si>
  <si>
    <t>Captain America #111</t>
  </si>
  <si>
    <t>Live Kree or Die/Building the Teams</t>
  </si>
  <si>
    <t>Secret War #5</t>
  </si>
  <si>
    <t>The Mighty Avengers (2013) #14</t>
  </si>
  <si>
    <t>The Uncanny X-Men #108</t>
  </si>
  <si>
    <t>New X-Men #128</t>
  </si>
  <si>
    <t>Excalibur (2019) #1</t>
  </si>
  <si>
    <t>Strange Tales #127</t>
  </si>
  <si>
    <t>Iron Man #131</t>
  </si>
  <si>
    <t>Jungle Action #21</t>
  </si>
  <si>
    <t>Moon Knight #12</t>
  </si>
  <si>
    <t>Marvel Premier #2</t>
  </si>
  <si>
    <t>Avengers #185</t>
  </si>
  <si>
    <t>Eternals #16</t>
  </si>
  <si>
    <t>Fantastic Four #86</t>
  </si>
  <si>
    <t>Ghost Rider (1997) #16</t>
  </si>
  <si>
    <t>Daredevil (1998) #36</t>
  </si>
  <si>
    <t>Ghost Rider/Blaze: Spirits of Vengeance #12</t>
  </si>
  <si>
    <t>Tomb of Dracula #16</t>
  </si>
  <si>
    <t>Marvel 1602 #4</t>
  </si>
  <si>
    <t>Journey into Mystery #99</t>
  </si>
  <si>
    <t>Thor #616</t>
  </si>
  <si>
    <t>Incredible Hulk #337</t>
  </si>
  <si>
    <t>Avengers #48</t>
  </si>
  <si>
    <t>The Amazing Spider-Man #16</t>
  </si>
  <si>
    <t>Ultimate Spider-Man (2024) #10</t>
  </si>
  <si>
    <t>Ultimate Daredevil &amp; Elektra #4</t>
  </si>
  <si>
    <t>Daredevil #184</t>
  </si>
  <si>
    <t>Captain America #113</t>
  </si>
  <si>
    <t>Thunderbolts #13</t>
  </si>
  <si>
    <t>The Pulse #6</t>
  </si>
  <si>
    <t>Avengers: Ultron Forever</t>
  </si>
  <si>
    <t>The Uncanny X-Men #109</t>
  </si>
  <si>
    <t>Avengers #273</t>
  </si>
  <si>
    <t>New X-Men #129</t>
  </si>
  <si>
    <t>New Mutants (2019) #1</t>
  </si>
  <si>
    <t>Strange Tales #128</t>
  </si>
  <si>
    <t>Iron Man #132</t>
  </si>
  <si>
    <t>Jungle Action #22</t>
  </si>
  <si>
    <t>Moon Knight #13</t>
  </si>
  <si>
    <t>Warlock #1</t>
  </si>
  <si>
    <t>Avengers #186</t>
  </si>
  <si>
    <t>Eternals #17</t>
  </si>
  <si>
    <t>Fantastic Four #87</t>
  </si>
  <si>
    <t>Ghost Rider (1997) #17</t>
  </si>
  <si>
    <t>Alias #16</t>
  </si>
  <si>
    <t>Ghost Rider/Blaze: Spirits of Vengeance #13</t>
  </si>
  <si>
    <t>Tomb of Dracula #17</t>
  </si>
  <si>
    <t>Marvel 1602 #5</t>
  </si>
  <si>
    <t>Journey into Mystery #100</t>
  </si>
  <si>
    <t>Thor #617</t>
  </si>
  <si>
    <t>Incredible Hulk #338</t>
  </si>
  <si>
    <t>Avengers #49</t>
  </si>
  <si>
    <t>The Amazing Spider-Man Annual (1964) #1</t>
  </si>
  <si>
    <t>Ultimate Spider-Man (2024) #11</t>
  </si>
  <si>
    <t>Ultimate Elektra #1</t>
  </si>
  <si>
    <t>Daredevil #185</t>
  </si>
  <si>
    <t>Thunderbolts #14</t>
  </si>
  <si>
    <t>The Pulse #7</t>
  </si>
  <si>
    <t>New Avengers: Ultron Forever</t>
  </si>
  <si>
    <t>The Uncanny X-Men #110</t>
  </si>
  <si>
    <t>New X-Men #130</t>
  </si>
  <si>
    <t>X-Force (2020) #1</t>
  </si>
  <si>
    <t>Strange Tales #129</t>
  </si>
  <si>
    <t>Iron Man #133</t>
  </si>
  <si>
    <t>Jungle Action #24</t>
  </si>
  <si>
    <t>Moon Knight #14</t>
  </si>
  <si>
    <t>Fantastic Four #18</t>
  </si>
  <si>
    <t>Warlock #2</t>
  </si>
  <si>
    <t>Avengers #187</t>
  </si>
  <si>
    <t>Eternals #18</t>
  </si>
  <si>
    <t>Marvel Super Heroes #20</t>
  </si>
  <si>
    <t>Ghost Rider (1997) #18</t>
  </si>
  <si>
    <t>Alias #17</t>
  </si>
  <si>
    <t>Ghost Rider/Blaze: Spirits of Vengeance #14</t>
  </si>
  <si>
    <t>Tomb of Dracula #18</t>
  </si>
  <si>
    <t>Marvel 1602 #6</t>
  </si>
  <si>
    <t>Journey into Mystery #101</t>
  </si>
  <si>
    <t>Thor #618</t>
  </si>
  <si>
    <t>Incredible Hulk #339</t>
  </si>
  <si>
    <t>Avengers #274</t>
  </si>
  <si>
    <t>Avengers #50</t>
  </si>
  <si>
    <t>The Amazing Spider-Man #17</t>
  </si>
  <si>
    <t>Ultimate Spider-Man (2024) #12</t>
  </si>
  <si>
    <t>Ultimate Elektra #2</t>
  </si>
  <si>
    <t>Daredevil #186</t>
  </si>
  <si>
    <t>Captain America: White #0</t>
  </si>
  <si>
    <t>Avengers (1999) #4</t>
  </si>
  <si>
    <t>The Pulse #8</t>
  </si>
  <si>
    <t xml:space="preserve">Uncanny Avengers: Ultron Forever </t>
  </si>
  <si>
    <t>The Uncanny X-Men #111</t>
  </si>
  <si>
    <t>New X-Men #131</t>
  </si>
  <si>
    <t>Fallen Angels (2019) #1</t>
  </si>
  <si>
    <t>Strange Tales #130</t>
  </si>
  <si>
    <t xml:space="preserve">Mark Millar's Fantastic Four </t>
  </si>
  <si>
    <t>Iron Man #134</t>
  </si>
  <si>
    <t>Moon Knight #15</t>
  </si>
  <si>
    <t>Fantastic Four Annual #1</t>
  </si>
  <si>
    <t>Warlock #3</t>
  </si>
  <si>
    <t xml:space="preserve">Marriage </t>
  </si>
  <si>
    <t>Eternals #19</t>
  </si>
  <si>
    <t>Astonishing Tales #1</t>
  </si>
  <si>
    <t>Mark Millar</t>
  </si>
  <si>
    <t>Ghost Rider (1997) #19</t>
  </si>
  <si>
    <t>Alias #18</t>
  </si>
  <si>
    <t>Ghost Rider/Blaze: Spirits of Vengeance #15</t>
  </si>
  <si>
    <t>Tomb of Dracula #19</t>
  </si>
  <si>
    <t>Marvel 1602 #7</t>
  </si>
  <si>
    <t>Fantastic Four (1998) #554-569</t>
  </si>
  <si>
    <t>Journey into Mystery #102</t>
  </si>
  <si>
    <t>Thor #619</t>
  </si>
  <si>
    <t>Incredible Hulk #340</t>
  </si>
  <si>
    <t>Thor #221</t>
  </si>
  <si>
    <t>The Amazing Spider-Man #18</t>
  </si>
  <si>
    <t>Ultimate Black Panther #1</t>
  </si>
  <si>
    <t>Ultimate Elektra #3</t>
  </si>
  <si>
    <t>Daredevil #187</t>
  </si>
  <si>
    <t>Captain America: White #1</t>
  </si>
  <si>
    <t>Thunderbolts #15</t>
  </si>
  <si>
    <t>The Pulse #9</t>
  </si>
  <si>
    <t>Captain America and the Mighty Avengers #1</t>
  </si>
  <si>
    <t>The Uncanny X-Men #112</t>
  </si>
  <si>
    <t>New X-Men #132</t>
  </si>
  <si>
    <t>Marauders #2</t>
  </si>
  <si>
    <t>Strange Tales #131</t>
  </si>
  <si>
    <t>Iron Man #135</t>
  </si>
  <si>
    <t>Black Panther #1</t>
  </si>
  <si>
    <t>Moon Knight #16</t>
  </si>
  <si>
    <t>Avengers #275</t>
  </si>
  <si>
    <t>Fantastic Four #19</t>
  </si>
  <si>
    <t>Warlock #4</t>
  </si>
  <si>
    <t>Vision and the Scarlet Witch #1</t>
  </si>
  <si>
    <t>Astonishing Tales #2</t>
  </si>
  <si>
    <t>Ghost Rider (1997) #20</t>
  </si>
  <si>
    <t>Alias #19</t>
  </si>
  <si>
    <t>Ghost Rider/Blaze: Spirits of Vengeance #16</t>
  </si>
  <si>
    <t>Tomb of Dracula #20</t>
  </si>
  <si>
    <t>Immediately precedes Hickman and sets up several of his pieces</t>
  </si>
  <si>
    <t>Marvel 1602 #8</t>
  </si>
  <si>
    <t>Journey into Mystery #103</t>
  </si>
  <si>
    <t>Thor #620</t>
  </si>
  <si>
    <t>Incredible Hulk #341</t>
  </si>
  <si>
    <t>Thor #356</t>
  </si>
  <si>
    <t>The Amazing Spider-Man #19</t>
  </si>
  <si>
    <t>Ultimate Black Panther #2</t>
  </si>
  <si>
    <t>Ultimate Elektra #4</t>
  </si>
  <si>
    <t>Daredevil #188</t>
  </si>
  <si>
    <t>Captain America: White #2</t>
  </si>
  <si>
    <t>Avengers (1999) #5</t>
  </si>
  <si>
    <t>New Avengers #1</t>
  </si>
  <si>
    <t>Captain America and the Mighty Avengers #2</t>
  </si>
  <si>
    <t>The Uncanny X-Men #113</t>
  </si>
  <si>
    <t>New X-Men #133</t>
  </si>
  <si>
    <t>X-Men (2019) #2</t>
  </si>
  <si>
    <t>Strange Tales #132</t>
  </si>
  <si>
    <t>Iron Man #136</t>
  </si>
  <si>
    <t>Black Panther #2</t>
  </si>
  <si>
    <t>Moon Knight #17</t>
  </si>
  <si>
    <t>Fantastic Four #20</t>
  </si>
  <si>
    <t>Warlock #5</t>
  </si>
  <si>
    <t>Vision and the Scarlet Witch #2</t>
  </si>
  <si>
    <t>Eternals (2006) #1</t>
  </si>
  <si>
    <t>Astonishing Tales #3</t>
  </si>
  <si>
    <t>Ghost Rider (1997) #21</t>
  </si>
  <si>
    <t>Alias #20</t>
  </si>
  <si>
    <t>Ghost Rider/Blaze: Spirits of Vengeance #17</t>
  </si>
  <si>
    <t>Tomb of Dracula #21</t>
  </si>
  <si>
    <t>Journey into Mystery #104</t>
  </si>
  <si>
    <t>Thor #621</t>
  </si>
  <si>
    <t>Incredible Hulk #342</t>
  </si>
  <si>
    <t>Thor #400</t>
  </si>
  <si>
    <t>The Amazing Spider-Man #20</t>
  </si>
  <si>
    <t>Avengers #276</t>
  </si>
  <si>
    <t>Ultimate Black Panther #3</t>
  </si>
  <si>
    <t>Ultimate Elektra #5</t>
  </si>
  <si>
    <t>Daredevil #189</t>
  </si>
  <si>
    <t>Captain America: White #3</t>
  </si>
  <si>
    <t>Thunderbolts #16</t>
  </si>
  <si>
    <t>New Avengers #2</t>
  </si>
  <si>
    <t>Captain America and the Mighty Avengers #3</t>
  </si>
  <si>
    <t>The Uncanny X-Men #114</t>
  </si>
  <si>
    <t>New X-Men #134</t>
  </si>
  <si>
    <t>Excalibur (2019) #2</t>
  </si>
  <si>
    <t>Strange Tales #133</t>
  </si>
  <si>
    <t>Iron Man #137</t>
  </si>
  <si>
    <t>Black Panther #3</t>
  </si>
  <si>
    <t>Moon Knight #18</t>
  </si>
  <si>
    <t>Fantastic Four #21</t>
  </si>
  <si>
    <t>Warlock #6</t>
  </si>
  <si>
    <t>Vision and the Scarlet Witch #3</t>
  </si>
  <si>
    <t>Eternals (2006) #2</t>
  </si>
  <si>
    <t>Astonishing Tales #4</t>
  </si>
  <si>
    <t>Ghost Rider (1997) #22</t>
  </si>
  <si>
    <t>Alias #21</t>
  </si>
  <si>
    <t>Ghost Rider/Blaze: Spirits of Vengeance #18</t>
  </si>
  <si>
    <t>Tomb of Dracula #22</t>
  </si>
  <si>
    <t>Silver Surfer (2014) #1</t>
  </si>
  <si>
    <t>Journey into Mystery #105</t>
  </si>
  <si>
    <t>Part One: Journey into Mystery</t>
  </si>
  <si>
    <t>Incredible Hulk #343</t>
  </si>
  <si>
    <t>Thor #437</t>
  </si>
  <si>
    <t>The Amazing Spider-Man #21</t>
  </si>
  <si>
    <t>Ultimate Black Panther #4</t>
  </si>
  <si>
    <t>Ultimate Iron-Man #1</t>
  </si>
  <si>
    <t>Daredevil #190</t>
  </si>
  <si>
    <t>Captain America: White #4</t>
  </si>
  <si>
    <t>Avengers (1999) #6</t>
  </si>
  <si>
    <t>New Avengers #3</t>
  </si>
  <si>
    <t>Captain America and the Mighty Avengers #4</t>
  </si>
  <si>
    <t>The Uncanny X-Men #115</t>
  </si>
  <si>
    <t>New X-Men #135</t>
  </si>
  <si>
    <t>Excalibur (2019) #3</t>
  </si>
  <si>
    <t>Strange Tales #134</t>
  </si>
  <si>
    <t>Iron Man #138</t>
  </si>
  <si>
    <t>Black Panther #4</t>
  </si>
  <si>
    <t>Moon Knight #19</t>
  </si>
  <si>
    <t>Avengers #277</t>
  </si>
  <si>
    <t>Fantastic Four #22</t>
  </si>
  <si>
    <t>Warlock #7</t>
  </si>
  <si>
    <t>Vision and the Scarlet Witch #4</t>
  </si>
  <si>
    <t>Eternals (2006) #3</t>
  </si>
  <si>
    <t>Astonishing Tales #5</t>
  </si>
  <si>
    <t>Ghost Rider (1997) #23</t>
  </si>
  <si>
    <t>Daredevil (1998) #46</t>
  </si>
  <si>
    <t>Ghost Rider/Blaze: Spirits of Vengeance #19</t>
  </si>
  <si>
    <t>Tomb of Dracula #23</t>
  </si>
  <si>
    <t>Silver Surfer (2014) #2</t>
  </si>
  <si>
    <t>Journey into Mystery #106</t>
  </si>
  <si>
    <t>Journey into Mystery #622</t>
  </si>
  <si>
    <t>Incredible Hulk #344</t>
  </si>
  <si>
    <t>Thor Annual #5</t>
  </si>
  <si>
    <t>The Amazing Spider-Man #22</t>
  </si>
  <si>
    <t>Ultimate Black Panther #5</t>
  </si>
  <si>
    <t>Ultimate Iron-Man #2</t>
  </si>
  <si>
    <t>Daredevil #191</t>
  </si>
  <si>
    <t>Captain America: White #5</t>
  </si>
  <si>
    <t>Iron Man (2000) #7</t>
  </si>
  <si>
    <t>New Avengers #4</t>
  </si>
  <si>
    <t>Captain America and the Mighty Avengers #5</t>
  </si>
  <si>
    <t>The Uncanny X-Men #116</t>
  </si>
  <si>
    <t>New X-Men #136</t>
  </si>
  <si>
    <t>New Mutants (2019) #2</t>
  </si>
  <si>
    <t>Strange Tales #135</t>
  </si>
  <si>
    <t>Iron Man #139</t>
  </si>
  <si>
    <t>Black Panther #5</t>
  </si>
  <si>
    <t>Moon Knight #20</t>
  </si>
  <si>
    <t>Warlock #8</t>
  </si>
  <si>
    <t>Vision and the Scarlet Witch (2015) #1</t>
  </si>
  <si>
    <t>Eternals (2006) #4</t>
  </si>
  <si>
    <t>Astonishing Tales #6</t>
  </si>
  <si>
    <t>Ghost Rider (1997) #24</t>
  </si>
  <si>
    <t>Daredevil (1998) #47</t>
  </si>
  <si>
    <t>Ghost Rider/Blaze: Spirits of Vengeance #20</t>
  </si>
  <si>
    <t>Tomb of Dracula #24</t>
  </si>
  <si>
    <t>Silver Surfer (2014) #3</t>
  </si>
  <si>
    <t>Journey into Mystery #107</t>
  </si>
  <si>
    <t>Journey into Mystery #622.1</t>
  </si>
  <si>
    <t>Incredible Hulk #345</t>
  </si>
  <si>
    <t>Captain America #324</t>
  </si>
  <si>
    <t>The Champions #1</t>
  </si>
  <si>
    <t>The Amazing Spider-Man #23</t>
  </si>
  <si>
    <t>Ultimate Black Panther #6</t>
  </si>
  <si>
    <t>Ultimate Iron-Man #3</t>
  </si>
  <si>
    <t>Daredevil #219</t>
  </si>
  <si>
    <t>Captain America: White #6</t>
  </si>
  <si>
    <t>Captain America (1997) #8</t>
  </si>
  <si>
    <t>New Avengers #5</t>
  </si>
  <si>
    <t>Captain America and the Mighty Avengers #6</t>
  </si>
  <si>
    <t>The Uncanny X-Men #117</t>
  </si>
  <si>
    <t>New X-Men #137</t>
  </si>
  <si>
    <t>Marauders #3</t>
  </si>
  <si>
    <t>The Amazing Spider-Man Annual (1964) #2 (1965)</t>
  </si>
  <si>
    <t>Under Siege tie-ins</t>
  </si>
  <si>
    <t>Iron Man #140</t>
  </si>
  <si>
    <t>Sara Pichelli</t>
  </si>
  <si>
    <t>Black Panther #6</t>
  </si>
  <si>
    <t>Moon Knight #21</t>
  </si>
  <si>
    <t>Fantastic Four (2018) #1-46</t>
  </si>
  <si>
    <t>Fantastic Four #24</t>
  </si>
  <si>
    <t>Incredible Hulk #176</t>
  </si>
  <si>
    <t>Vision and the Scarlet Witch (2015) #2</t>
  </si>
  <si>
    <t>Eternals (2006) #5</t>
  </si>
  <si>
    <t>Astonishing Tales #7</t>
  </si>
  <si>
    <t>Ghost Rider (1997) #25</t>
  </si>
  <si>
    <t>Daredevil (1998) #48</t>
  </si>
  <si>
    <t>Ghost Rider/Blaze: Spirits of Vengeance #21</t>
  </si>
  <si>
    <t>Tomb of Dracula #25</t>
  </si>
  <si>
    <t>Silver Surfer (2014) #4</t>
  </si>
  <si>
    <t>Journey into Mystery #108</t>
  </si>
  <si>
    <t>Journey into Mystery #623</t>
  </si>
  <si>
    <t>Incredible Hulk #346</t>
  </si>
  <si>
    <t>The Champions #2</t>
  </si>
  <si>
    <t>The Amazing Spider-Man #24</t>
  </si>
  <si>
    <t>Ultimate Black Panther #7</t>
  </si>
  <si>
    <t>Ultimate Iron-Man #4</t>
  </si>
  <si>
    <t>Daredevil #226</t>
  </si>
  <si>
    <t>Quicksilver #10</t>
  </si>
  <si>
    <t>New Avengers #6</t>
  </si>
  <si>
    <t>Captain America and the Mighty Avengers #7</t>
  </si>
  <si>
    <t>The Uncanny X-Men #118</t>
  </si>
  <si>
    <t>New X-Men #138</t>
  </si>
  <si>
    <t>Brings the team back after Secret Wars</t>
  </si>
  <si>
    <t>X-Men (2019) #3</t>
  </si>
  <si>
    <t>Strange Tales #136</t>
  </si>
  <si>
    <t>Iron Man #141</t>
  </si>
  <si>
    <t>Black Panther #7</t>
  </si>
  <si>
    <t>Moon Knight #22</t>
  </si>
  <si>
    <t>Fantastic Four #25</t>
  </si>
  <si>
    <t>Incredible Hulk #177</t>
  </si>
  <si>
    <t>Vision and the Scarlet Witch (2015) #3</t>
  </si>
  <si>
    <t>Eternals (2006) #6</t>
  </si>
  <si>
    <t>Astonishing Tales #8</t>
  </si>
  <si>
    <t>Ghost Rider (1997) #26</t>
  </si>
  <si>
    <t>Alias #22</t>
  </si>
  <si>
    <t>Ghost Rider/Blaze: Spirits of Vengeance #22</t>
  </si>
  <si>
    <t>Tomb of Dracula #26</t>
  </si>
  <si>
    <t>Silver Surfer (2014) #5</t>
  </si>
  <si>
    <t>Journey into Mystery #109</t>
  </si>
  <si>
    <t>The Amazing Spider-Man #283</t>
  </si>
  <si>
    <t>Journey into Mystery #624</t>
  </si>
  <si>
    <t>Incredible Hulk #347</t>
  </si>
  <si>
    <t>The Champions #3</t>
  </si>
  <si>
    <t>The Amazing Spider-Man #25</t>
  </si>
  <si>
    <t>Ultimate Black Panther #8</t>
  </si>
  <si>
    <t>Ultimate Iron-Man #5</t>
  </si>
  <si>
    <t>Daredevil #227</t>
  </si>
  <si>
    <t>Captain America #153</t>
  </si>
  <si>
    <t>Thunderbolts #17</t>
  </si>
  <si>
    <t>Young Avengers #1</t>
  </si>
  <si>
    <t>Captain America and the Mighty Avengers #8</t>
  </si>
  <si>
    <t>The Uncanny X-Men #119</t>
  </si>
  <si>
    <t>New X-Men #139</t>
  </si>
  <si>
    <t>X-Force (2020) #2</t>
  </si>
  <si>
    <t>Strange Tales #137</t>
  </si>
  <si>
    <t>Iron Man #142</t>
  </si>
  <si>
    <t>Black Panther #8</t>
  </si>
  <si>
    <t>Moon Knight #23</t>
  </si>
  <si>
    <t>Fantastic Four #26</t>
  </si>
  <si>
    <t>Incredible Hulk #178</t>
  </si>
  <si>
    <t>Vision and the Scarlet Witch (2015) #4</t>
  </si>
  <si>
    <t>Eternals (2006) #7</t>
  </si>
  <si>
    <t>Super-Villain Team-Up #13</t>
  </si>
  <si>
    <t>Ghost Rider (1997) #27</t>
  </si>
  <si>
    <t>Alias #23</t>
  </si>
  <si>
    <t>Ghost Rider/Blaze: Spirits of Vengeance #23</t>
  </si>
  <si>
    <t>Tomb of Dracula #27</t>
  </si>
  <si>
    <t>Silver Surfer (2014) #6</t>
  </si>
  <si>
    <t>Journey into Mystery #110</t>
  </si>
  <si>
    <t>Journey into Mystery #625</t>
  </si>
  <si>
    <t>Incredible Hulk #348</t>
  </si>
  <si>
    <t>The Champions #4</t>
  </si>
  <si>
    <t>The Amazing Spider-Man #26</t>
  </si>
  <si>
    <t>Ultimate Black Panther #9</t>
  </si>
  <si>
    <t>Ultimate Iron-Man II #1</t>
  </si>
  <si>
    <t>Daredevil #228</t>
  </si>
  <si>
    <t>Captain America #154</t>
  </si>
  <si>
    <t>Avengers (1999) #7</t>
  </si>
  <si>
    <t>Young Avengers #2</t>
  </si>
  <si>
    <t>Captain America and the Mighty Avengers #9</t>
  </si>
  <si>
    <t>The Uncanny X-Men #120</t>
  </si>
  <si>
    <t>New X-Men #140</t>
  </si>
  <si>
    <t>X-Force (2020) #3</t>
  </si>
  <si>
    <t>Strange Tales #138</t>
  </si>
  <si>
    <t>Iron Man #143</t>
  </si>
  <si>
    <t>Black Panther #9</t>
  </si>
  <si>
    <t>Moon Knight #24</t>
  </si>
  <si>
    <t>Fantastic Four #27</t>
  </si>
  <si>
    <t>Vision and the Scarlet Witch (2015) #5</t>
  </si>
  <si>
    <t>Avengers Annual (1967) #15</t>
  </si>
  <si>
    <t>Super-Villain Team-Up #14</t>
  </si>
  <si>
    <t>Ghost Rider (1997) #28</t>
  </si>
  <si>
    <t>Alias #24</t>
  </si>
  <si>
    <t>Nightstalkers #2</t>
  </si>
  <si>
    <t>Tomb of Dracula #28</t>
  </si>
  <si>
    <t>Silver Surfer (2014) #7</t>
  </si>
  <si>
    <t>Journey into Mystery #111</t>
  </si>
  <si>
    <t>Journey into Mystery #626</t>
  </si>
  <si>
    <t>Freedom Force; Quicksilver revealed as the traitor.</t>
  </si>
  <si>
    <t>Web of Spider-Man #44</t>
  </si>
  <si>
    <t>The Champions #5</t>
  </si>
  <si>
    <t>The Amazing Spider-Man #27</t>
  </si>
  <si>
    <t>Ultimate Black Panther #10</t>
  </si>
  <si>
    <t>Ultimate Iron-Man II #2</t>
  </si>
  <si>
    <t>Daredevil #229</t>
  </si>
  <si>
    <t>Captain America #155</t>
  </si>
  <si>
    <t>Thunderbolts #18</t>
  </si>
  <si>
    <t>Young Avengers #3</t>
  </si>
  <si>
    <t>The Uncanny X-Men #121</t>
  </si>
  <si>
    <t>New X-Men #141</t>
  </si>
  <si>
    <t>X-Men (2019) #4</t>
  </si>
  <si>
    <t>Strange Tales #139</t>
  </si>
  <si>
    <t>Iron Man #144</t>
  </si>
  <si>
    <t>Black Panther #10</t>
  </si>
  <si>
    <t>Moon Knight #25</t>
  </si>
  <si>
    <t>Fantastic Four #28</t>
  </si>
  <si>
    <t>Iron-Man #55</t>
  </si>
  <si>
    <t>Vision and the Scarlet Witch (2015) #6</t>
  </si>
  <si>
    <t>Eternals (2008) #1</t>
  </si>
  <si>
    <t>Fantastic Four #198</t>
  </si>
  <si>
    <t>Ghost Rider/Blaze: Spirits of Vengenace #1</t>
  </si>
  <si>
    <t>Alias #25</t>
  </si>
  <si>
    <t>Nightstalkers #3</t>
  </si>
  <si>
    <t>Tomb of Dracula #29</t>
  </si>
  <si>
    <t>Silver Surfer (2014) #8</t>
  </si>
  <si>
    <t>Journey into Mystery #112</t>
  </si>
  <si>
    <t>Journey into Mystery #627</t>
  </si>
  <si>
    <t>Incredible Hulk #349</t>
  </si>
  <si>
    <t>The Champions #6</t>
  </si>
  <si>
    <t>The Amazing Spider-Man #28</t>
  </si>
  <si>
    <t>Ultimate Black Panther #11</t>
  </si>
  <si>
    <t>Ultimate Iron-Man II #3</t>
  </si>
  <si>
    <t>Daredevil #230</t>
  </si>
  <si>
    <t>Captain America #156</t>
  </si>
  <si>
    <t>Avengers (1999) #8</t>
  </si>
  <si>
    <t>Young Avengers #4</t>
  </si>
  <si>
    <t>The Uncanny X-Men #122</t>
  </si>
  <si>
    <t>New X-Men #142</t>
  </si>
  <si>
    <t>Cable (2020) #1</t>
  </si>
  <si>
    <t>Strange Tales #140</t>
  </si>
  <si>
    <t>Iron Man #145</t>
  </si>
  <si>
    <t>Black Panther #11</t>
  </si>
  <si>
    <t>Moon Knight #26</t>
  </si>
  <si>
    <t>Fantastic Four #29</t>
  </si>
  <si>
    <t>Captain Marvel #25</t>
  </si>
  <si>
    <t>Vision and the Scarlet Witch (2015) #7</t>
  </si>
  <si>
    <t>Eternals (2008) #2</t>
  </si>
  <si>
    <t>Fantastic Four #199</t>
  </si>
  <si>
    <t>Ghost Rider (1997) #32</t>
  </si>
  <si>
    <t>Alias #26</t>
  </si>
  <si>
    <t>Nightstalkers #4</t>
  </si>
  <si>
    <t>Tomb of Dracula #30</t>
  </si>
  <si>
    <t>West Coast Avengers Annual #1</t>
  </si>
  <si>
    <t>Silver Surfer (2014) #9</t>
  </si>
  <si>
    <t>Journey into Mystery #113</t>
  </si>
  <si>
    <t>Journey into Mystery #628</t>
  </si>
  <si>
    <t>Fantastic Four #320</t>
  </si>
  <si>
    <t>The Champions #7</t>
  </si>
  <si>
    <t>Ultimate X-Men (1991) #1</t>
  </si>
  <si>
    <t>Ultimate Iron-Man II #4</t>
  </si>
  <si>
    <t>Daredevil #231</t>
  </si>
  <si>
    <t>Captain America #157</t>
  </si>
  <si>
    <t>Thunderbolts #19</t>
  </si>
  <si>
    <t>Young Avengers #5</t>
  </si>
  <si>
    <t>Loki</t>
  </si>
  <si>
    <t>The Uncanny X-Men #123</t>
  </si>
  <si>
    <t>New X-Men #143</t>
  </si>
  <si>
    <t>Marauders #4</t>
  </si>
  <si>
    <t>Strange Tales #141</t>
  </si>
  <si>
    <t>Iron Man #146</t>
  </si>
  <si>
    <t>Black Panther #12</t>
  </si>
  <si>
    <t>Moon Knight #27</t>
  </si>
  <si>
    <t>Fantastic Four #30</t>
  </si>
  <si>
    <t>Captain Marvel #26</t>
  </si>
  <si>
    <t>Vision and the Scarlet Witch (2015) #8</t>
  </si>
  <si>
    <t>Eternals (2008) #3</t>
  </si>
  <si>
    <t>Fantastic Four #200</t>
  </si>
  <si>
    <t>Ghost Rider (1997) #33</t>
  </si>
  <si>
    <t>Alias #27</t>
  </si>
  <si>
    <t>Nightstalkers #5</t>
  </si>
  <si>
    <t>Tomb of Dracula #31</t>
  </si>
  <si>
    <t>Silver Surfer (2014) #10</t>
  </si>
  <si>
    <t>F4</t>
  </si>
  <si>
    <t>Journey into Mystery #114</t>
  </si>
  <si>
    <t>Journey into Mystery #629</t>
  </si>
  <si>
    <t>Incredible Hulk #350</t>
  </si>
  <si>
    <t>The Champions #8</t>
  </si>
  <si>
    <t>The Amazing Spider-Man #29</t>
  </si>
  <si>
    <t>Ultimate X-Men (1991) #2</t>
  </si>
  <si>
    <t>Ultimate Iron-Man II #5</t>
  </si>
  <si>
    <t>Daredevil #232</t>
  </si>
  <si>
    <t>Ryan North's Fantastic Four</t>
  </si>
  <si>
    <t>Avengers #278</t>
  </si>
  <si>
    <t>Ryan North</t>
  </si>
  <si>
    <t>Iban Coello</t>
  </si>
  <si>
    <t>Captain America #158</t>
  </si>
  <si>
    <t>Fantastic Four (2018) #48; Fantastic Four (2022) #1-33; Giant-Size Fantastic Four (2024); One World Under Doom #1-9; G.O.D.S. One World Under Doom</t>
  </si>
  <si>
    <t>Avengers (1999) #9</t>
  </si>
  <si>
    <t>Young Avengers #6</t>
  </si>
  <si>
    <t>All-New Marvel NOW! Point One #1</t>
  </si>
  <si>
    <t>The Uncanny X-Men #124</t>
  </si>
  <si>
    <t>New X-Men #144</t>
  </si>
  <si>
    <t>New Mutants (2019) #3</t>
  </si>
  <si>
    <t>Strange Tales #142</t>
  </si>
  <si>
    <t>Iron Man #147</t>
  </si>
  <si>
    <t>Black Panther #13</t>
  </si>
  <si>
    <t>Moon Knight #28</t>
  </si>
  <si>
    <t>Captain Marvel #27</t>
  </si>
  <si>
    <t>Vision and the Scarlet Witch (2015) #9</t>
  </si>
  <si>
    <t>Eternals (2008) #4</t>
  </si>
  <si>
    <t>"Doomquest" Iron Man #149</t>
  </si>
  <si>
    <t>Ghost Rider (1997) #34</t>
  </si>
  <si>
    <t>Alias #28</t>
  </si>
  <si>
    <t>Nightstalkers #6</t>
  </si>
  <si>
    <t>Tomb of Dracula #32</t>
  </si>
  <si>
    <t>Silver Surfer (2014) #11</t>
  </si>
  <si>
    <t>Journey into Mystery #115</t>
  </si>
  <si>
    <t>Journey into Mystery #630</t>
  </si>
  <si>
    <t>A deliberate soft reset into done-in-one stories</t>
  </si>
  <si>
    <t>Incredible Hulk #351</t>
  </si>
  <si>
    <t>The Champions #9</t>
  </si>
  <si>
    <t>The Amazing Spider-Man #30</t>
  </si>
  <si>
    <t>Ultimate X-Men (1991) #3</t>
  </si>
  <si>
    <t>Ultimate Marvel Team-Up #1</t>
  </si>
  <si>
    <t>Daredevil #233</t>
  </si>
  <si>
    <t>Captain America #159</t>
  </si>
  <si>
    <t>Thunderbolts #20</t>
  </si>
  <si>
    <t>The Sentry #1</t>
  </si>
  <si>
    <t>Loki: Agent of Asgard #1</t>
  </si>
  <si>
    <t>The Uncanny X-Men Annual #3</t>
  </si>
  <si>
    <t>New X-Men #145</t>
  </si>
  <si>
    <t>Avengers #279</t>
  </si>
  <si>
    <t>New Mutants (2019) #4</t>
  </si>
  <si>
    <t>Strange Tales #143</t>
  </si>
  <si>
    <t>Iron Man #148</t>
  </si>
  <si>
    <t>Black Panther #14</t>
  </si>
  <si>
    <t>Moon Knight #29</t>
  </si>
  <si>
    <t>Fantastic Four #31</t>
  </si>
  <si>
    <t>Captain Marvel #28</t>
  </si>
  <si>
    <t>Vision and the Scarlet Witch (2015) #10</t>
  </si>
  <si>
    <t>Eternals (2008) #5</t>
  </si>
  <si>
    <t>"Doomquest" Iron Man #150</t>
  </si>
  <si>
    <t>Ghost Rider (1997) #35</t>
  </si>
  <si>
    <t>Pulse #1</t>
  </si>
  <si>
    <t>Nightstalkers #7</t>
  </si>
  <si>
    <t>Tomb of Dracula #33</t>
  </si>
  <si>
    <t>Silver Surfer (2014) #12</t>
  </si>
  <si>
    <t>Journey into Mystery #116</t>
  </si>
  <si>
    <t>Journey into Mystery #631</t>
  </si>
  <si>
    <t>Incredible Hulk #352</t>
  </si>
  <si>
    <t>The Champions #10</t>
  </si>
  <si>
    <t>The Amazing Spider-Man #31</t>
  </si>
  <si>
    <t>Ultimate X-Men (1991) #4</t>
  </si>
  <si>
    <t>Ultimate Marvel Team-Up #2</t>
  </si>
  <si>
    <t>Elektra: Assassin #1</t>
  </si>
  <si>
    <t>Captain America #160</t>
  </si>
  <si>
    <t>Avengers (1999) #10</t>
  </si>
  <si>
    <t>The Sentry #2</t>
  </si>
  <si>
    <t>Loki: Agent of Asgard #2</t>
  </si>
  <si>
    <t>The Uncanny X-Men #125</t>
  </si>
  <si>
    <t>New X-Men #146</t>
  </si>
  <si>
    <t>New Mutants (2019) #5</t>
  </si>
  <si>
    <t>Strange Tales #144</t>
  </si>
  <si>
    <t>Iron Man #149</t>
  </si>
  <si>
    <t>Black Panther #15</t>
  </si>
  <si>
    <t>Moon Knight #30</t>
  </si>
  <si>
    <t>Fantastic Four #32</t>
  </si>
  <si>
    <t>Captain Marvel #29</t>
  </si>
  <si>
    <t>Vision and the Scarlet Witch (2015) #11</t>
  </si>
  <si>
    <t>Eternals (2008) #6</t>
  </si>
  <si>
    <t>Fantastic Four #246</t>
  </si>
  <si>
    <t>Ghost Rider (1997) #36</t>
  </si>
  <si>
    <t>Pulse #2</t>
  </si>
  <si>
    <t>Nightstalkers #8</t>
  </si>
  <si>
    <t>Tomb of Dracula #34</t>
  </si>
  <si>
    <t>Silver Surfer (2014) #13</t>
  </si>
  <si>
    <t>Journey into Mystery #117</t>
  </si>
  <si>
    <t>Journey into Mystery #632</t>
  </si>
  <si>
    <t>Incredible Hulk #353</t>
  </si>
  <si>
    <t>Avengers #280</t>
  </si>
  <si>
    <t>The Champions #11</t>
  </si>
  <si>
    <t>The Amazing Spider-Man #32</t>
  </si>
  <si>
    <t>Ultimate X-Men (1991) #5</t>
  </si>
  <si>
    <t>Ultimate Marvel Team-Up #3</t>
  </si>
  <si>
    <t>Elektra: Assassin #2</t>
  </si>
  <si>
    <t>Captain America #161</t>
  </si>
  <si>
    <t>Thunderbolts #21</t>
  </si>
  <si>
    <t>The Sentry #3</t>
  </si>
  <si>
    <t>Loki: Agent of Asgard #3</t>
  </si>
  <si>
    <t>Bob Harras fill-in. Jarvis epilogue to Under Siege.</t>
  </si>
  <si>
    <t>The Uncanny X-Men #126</t>
  </si>
  <si>
    <t>New X-Men #147</t>
  </si>
  <si>
    <t>Excalibur (2019) #4</t>
  </si>
  <si>
    <t>Strange Tales #145</t>
  </si>
  <si>
    <t>Iron Man #150</t>
  </si>
  <si>
    <t>Marvel Premier #51</t>
  </si>
  <si>
    <t>Moon Knight #31</t>
  </si>
  <si>
    <t>Fantastic Four #33</t>
  </si>
  <si>
    <t>Captain Marvel #30</t>
  </si>
  <si>
    <t>Vision and the Scarlet Witch (2015) #12</t>
  </si>
  <si>
    <t>Eternals (2008) #7</t>
  </si>
  <si>
    <t>Fantastic Four #247</t>
  </si>
  <si>
    <t>Ghost Rider (1997) #37</t>
  </si>
  <si>
    <t>Pulse #3</t>
  </si>
  <si>
    <t>Nightstalkers #9</t>
  </si>
  <si>
    <t>Tomb of Dracula #35</t>
  </si>
  <si>
    <t>Silver Surfer (2014) #14</t>
  </si>
  <si>
    <t>Journey into Mystery #118</t>
  </si>
  <si>
    <t>Journey into Mystery #633</t>
  </si>
  <si>
    <t>Incredible Hulk #354</t>
  </si>
  <si>
    <t>The Champions #12</t>
  </si>
  <si>
    <t>The Amazing Spider-Man #33</t>
  </si>
  <si>
    <t>Ultimate X-Men (1991) #6</t>
  </si>
  <si>
    <t>Ultimate Marvel Team-Up #4</t>
  </si>
  <si>
    <t>Elektra: Assassin #3</t>
  </si>
  <si>
    <t>Captain America #162</t>
  </si>
  <si>
    <t>Avengers (1999) #11</t>
  </si>
  <si>
    <t>The Sentry #4</t>
  </si>
  <si>
    <t>Loki: Agent of Asgard #4</t>
  </si>
  <si>
    <t>The Uncanny X-Men #127</t>
  </si>
  <si>
    <t>New X-Men #148</t>
  </si>
  <si>
    <t>Excalibur (2019) #5</t>
  </si>
  <si>
    <t>Strange Tales #146</t>
  </si>
  <si>
    <t>Iron Man #151</t>
  </si>
  <si>
    <t>Marvel Premier #52</t>
  </si>
  <si>
    <t>Moon Knight #32</t>
  </si>
  <si>
    <t>Avengers #281</t>
  </si>
  <si>
    <t>Fantastic Four #34</t>
  </si>
  <si>
    <t>Captain Marvel #31</t>
  </si>
  <si>
    <t xml:space="preserve">VisionQuest </t>
  </si>
  <si>
    <t>Eternals (2008) #8</t>
  </si>
  <si>
    <t>Fantastic Four #258</t>
  </si>
  <si>
    <t>Ghost Rider (1997) #38</t>
  </si>
  <si>
    <t>Pulse #4</t>
  </si>
  <si>
    <t>Nightstalkers #10</t>
  </si>
  <si>
    <t>Tomb of Dracula #36</t>
  </si>
  <si>
    <t>Silver Surfer (2014) #15</t>
  </si>
  <si>
    <t>"Assault on Olympus." Stern's last issues.</t>
  </si>
  <si>
    <t>Journey into Mystery #119</t>
  </si>
  <si>
    <t>Journey into Mystery #634</t>
  </si>
  <si>
    <t>Marvel Comics Presents #45</t>
  </si>
  <si>
    <t>The Champions #13</t>
  </si>
  <si>
    <t>The Amazing Spider-Man #34</t>
  </si>
  <si>
    <t>Ultimate X-Men (1991) #7</t>
  </si>
  <si>
    <t>Ultimate Marvel Team-Up #5</t>
  </si>
  <si>
    <t>Danny Ketch's Ghost Rider</t>
  </si>
  <si>
    <t>Elektra: Assassin #4</t>
  </si>
  <si>
    <t>Captain America #163</t>
  </si>
  <si>
    <t>Thunderbolts #22</t>
  </si>
  <si>
    <t>The Sentry #5</t>
  </si>
  <si>
    <t>Loki: Agent of Asgard #5</t>
  </si>
  <si>
    <t>The Uncanny X-Men #128</t>
  </si>
  <si>
    <t>New X-Men #149</t>
  </si>
  <si>
    <t>Fallen Angels (2019) #2</t>
  </si>
  <si>
    <t>Howard Mackie</t>
  </si>
  <si>
    <t>Iron Man #152</t>
  </si>
  <si>
    <t>Marvel Premier #53</t>
  </si>
  <si>
    <t>Moon Knight #33</t>
  </si>
  <si>
    <t>Fantastic Four #35</t>
  </si>
  <si>
    <t>Ghost Rider (1990) #1-28, #32-93; Ghost Rider/Blaze: Spirits of Vengenace #1; Ghost Rider (1990) Annual #1; Ghost Rider (1990) Annual #2; Ghost Rider Finale</t>
  </si>
  <si>
    <t>Captain Marvel #32</t>
  </si>
  <si>
    <t>West Coast Avengers #42</t>
  </si>
  <si>
    <t>Eternals (2008) #9</t>
  </si>
  <si>
    <t>Ghost Rider (1997) #39</t>
  </si>
  <si>
    <t>Pulse #5</t>
  </si>
  <si>
    <t>Nightstalkers #11</t>
  </si>
  <si>
    <t>Tomb of Dracula #37</t>
  </si>
  <si>
    <t>Vaughan's Runaways</t>
  </si>
  <si>
    <t>Journey into Mystery #120</t>
  </si>
  <si>
    <t>Journey into Mystery #635</t>
  </si>
  <si>
    <t>Incredible Hulk #355</t>
  </si>
  <si>
    <t>The Champions #14</t>
  </si>
  <si>
    <t>The Amazing Spider-Man #35</t>
  </si>
  <si>
    <t>Ultimate X-Men (1991) #8</t>
  </si>
  <si>
    <t>Ultimate Marvel Team-Up #6</t>
  </si>
  <si>
    <t>Elektra: Assassin #5</t>
  </si>
  <si>
    <t>Avengers #282</t>
  </si>
  <si>
    <t>Captain America #164</t>
  </si>
  <si>
    <t>Avengers: Forever</t>
  </si>
  <si>
    <t>The Sentry/Fantastic Four</t>
  </si>
  <si>
    <t>Original Sin: #5.1</t>
  </si>
  <si>
    <t>The Uncanny X-Men #129</t>
  </si>
  <si>
    <t>New X-Men #150</t>
  </si>
  <si>
    <t>Fallen Angels (2019) #3</t>
  </si>
  <si>
    <t>Doctor Strange (1974) #14</t>
  </si>
  <si>
    <t>The 90s Ghost Rider, in all its excess</t>
  </si>
  <si>
    <t>Iron Man #153</t>
  </si>
  <si>
    <t>Moon Knight #34</t>
  </si>
  <si>
    <t>Fantastic Four #36</t>
  </si>
  <si>
    <t>Avengers #125</t>
  </si>
  <si>
    <t>West Coast Avengers #43</t>
  </si>
  <si>
    <t>Eternals (2008) #10</t>
  </si>
  <si>
    <t>Fantastic Four Annual #20</t>
  </si>
  <si>
    <t>Ghost Rider (1997) #40</t>
  </si>
  <si>
    <t>Pulse #6</t>
  </si>
  <si>
    <t>Nightstalkers #12</t>
  </si>
  <si>
    <t>Tomb of Dracula #38</t>
  </si>
  <si>
    <t>Runaways #1</t>
  </si>
  <si>
    <t>Fantastic Four #570</t>
  </si>
  <si>
    <t>Journey into Mystery #121</t>
  </si>
  <si>
    <t>Journey into Mystery #636</t>
  </si>
  <si>
    <t>Incredible Hulk #356</t>
  </si>
  <si>
    <t>The Champions #15</t>
  </si>
  <si>
    <t>The Amazing Spider-Man #36</t>
  </si>
  <si>
    <t>Ultimate X-Men (1991) #9</t>
  </si>
  <si>
    <t>Ultimate Marvel Team-Up #7</t>
  </si>
  <si>
    <t>Elektra: Assassin #6</t>
  </si>
  <si>
    <t>Captain America #165</t>
  </si>
  <si>
    <t>Avengers: Forever #1</t>
  </si>
  <si>
    <t>The Sentry/X-Men</t>
  </si>
  <si>
    <t>Original Sin: #5.2</t>
  </si>
  <si>
    <t>The Uncanny X-Men #130</t>
  </si>
  <si>
    <t>New X-Men #151</t>
  </si>
  <si>
    <t>Fallen Angels (2019) #4</t>
  </si>
  <si>
    <t>Doctor Strange (1974) #27</t>
  </si>
  <si>
    <t>Iron Man #154</t>
  </si>
  <si>
    <t>Black Panther (1998) #1</t>
  </si>
  <si>
    <t>Moon Knight #35</t>
  </si>
  <si>
    <t>Fantastic Four #37</t>
  </si>
  <si>
    <t>Captain Marvel #33</t>
  </si>
  <si>
    <t>West Coast Avengers #44</t>
  </si>
  <si>
    <t>Eternals (2008) #11</t>
  </si>
  <si>
    <t>Ghost Rider (1997) #41</t>
  </si>
  <si>
    <t>Pulse #7</t>
  </si>
  <si>
    <t>Nightstalkers #13</t>
  </si>
  <si>
    <t>Avengers #283</t>
  </si>
  <si>
    <t>Tomb of Dracula #39</t>
  </si>
  <si>
    <t>Runaways #2</t>
  </si>
  <si>
    <t>Fantastic Four #571</t>
  </si>
  <si>
    <t>Journey into Mystery #122</t>
  </si>
  <si>
    <t>Exiled #1</t>
  </si>
  <si>
    <t>Marvel Comics Presents #26</t>
  </si>
  <si>
    <t>The Champions #16</t>
  </si>
  <si>
    <t>The Amazing Spider-Man #37</t>
  </si>
  <si>
    <t>Ultimate X-Men (1991) #10</t>
  </si>
  <si>
    <t>Ultimate Marvel Team-Up #8</t>
  </si>
  <si>
    <t>Elektra: Assassin #7</t>
  </si>
  <si>
    <t>Captain America #166</t>
  </si>
  <si>
    <t>Avengers: Forever #2</t>
  </si>
  <si>
    <t xml:space="preserve">The Sentry/Spider-Man </t>
  </si>
  <si>
    <t>Original Sin: #5.3</t>
  </si>
  <si>
    <t>The Uncanny X-Men #131</t>
  </si>
  <si>
    <t>New X-Men #152</t>
  </si>
  <si>
    <t>Fallen Angels (2019) #5</t>
  </si>
  <si>
    <t>Doctor Strange (1974) #28</t>
  </si>
  <si>
    <t>Iron Man #155</t>
  </si>
  <si>
    <t>Black Panther (1998) #2</t>
  </si>
  <si>
    <t>Moon Knight #36</t>
  </si>
  <si>
    <t>Fantastic Four #38</t>
  </si>
  <si>
    <t>Captain Marvel #34</t>
  </si>
  <si>
    <t>West Coast Avengers #45</t>
  </si>
  <si>
    <t>Eternals (2008) #12</t>
  </si>
  <si>
    <t>Doom #1</t>
  </si>
  <si>
    <t>Ghost Rider (1997) #42</t>
  </si>
  <si>
    <t>Pulse #8</t>
  </si>
  <si>
    <t>Nightstalkers #14</t>
  </si>
  <si>
    <t>Tomb of Dracula #40</t>
  </si>
  <si>
    <t>Runaways #3</t>
  </si>
  <si>
    <t>Fantastic Four #572</t>
  </si>
  <si>
    <t>Journey into Mystery #123</t>
  </si>
  <si>
    <t>Journey into Mystery #637</t>
  </si>
  <si>
    <t>Incredible Hulk #357</t>
  </si>
  <si>
    <t>The Champions #17</t>
  </si>
  <si>
    <t>The Amazing Spider-Man #38</t>
  </si>
  <si>
    <t>The Ultimates (2024) #1</t>
  </si>
  <si>
    <t>Ultimate X-Men #1</t>
  </si>
  <si>
    <t>Elektra: Assassin #8</t>
  </si>
  <si>
    <t>Avengers #284</t>
  </si>
  <si>
    <t>Captain America #167</t>
  </si>
  <si>
    <t>Avengers: Forever #3</t>
  </si>
  <si>
    <t>The Sentry/Hulk</t>
  </si>
  <si>
    <t>Original Sin: #5.4</t>
  </si>
  <si>
    <t>The Uncanny X-Men #132</t>
  </si>
  <si>
    <t>New X-Men #153</t>
  </si>
  <si>
    <t>Fallen Angels (2019) #6</t>
  </si>
  <si>
    <t>Tomb of Dracula #44</t>
  </si>
  <si>
    <t>Iron Man #156</t>
  </si>
  <si>
    <t>Black Panther (1998) #3</t>
  </si>
  <si>
    <t>Moon Knight #37</t>
  </si>
  <si>
    <t>Marvel Feature #12</t>
  </si>
  <si>
    <t>West Coast Avengers #46</t>
  </si>
  <si>
    <t>Eternals (2008) #13</t>
  </si>
  <si>
    <t>Doom #2</t>
  </si>
  <si>
    <t>Ghost Rider (1997) #43</t>
  </si>
  <si>
    <t>Pulse #9</t>
  </si>
  <si>
    <t>Nightstalkers #15</t>
  </si>
  <si>
    <t>Tomb of Dracula #41</t>
  </si>
  <si>
    <t>Runaways #4</t>
  </si>
  <si>
    <t>Fantastic Four #573</t>
  </si>
  <si>
    <t>Journey into Mystery #124</t>
  </si>
  <si>
    <t>New Mutants #42</t>
  </si>
  <si>
    <t>Incredible Hulk #358</t>
  </si>
  <si>
    <t>Prince of Power</t>
  </si>
  <si>
    <t>Lee/Romita</t>
  </si>
  <si>
    <t>The Ultimates (2024) #2</t>
  </si>
  <si>
    <t>Ultimate X-Men #2</t>
  </si>
  <si>
    <t>Daredevil: Love and War</t>
  </si>
  <si>
    <t>Captain America #168</t>
  </si>
  <si>
    <t>Avengers: Forever #4</t>
  </si>
  <si>
    <t>The Sentry vs The Void</t>
  </si>
  <si>
    <t>Original Sin: #5.5</t>
  </si>
  <si>
    <t>The Uncanny X-Men #133</t>
  </si>
  <si>
    <t>New X-Men #154</t>
  </si>
  <si>
    <t>Excalibur (2019) #6</t>
  </si>
  <si>
    <t>Doctor Strange (1974) #29</t>
  </si>
  <si>
    <t>Iron Man #157</t>
  </si>
  <si>
    <t>Black Panther (1998) #4</t>
  </si>
  <si>
    <t>Moon Knight #38</t>
  </si>
  <si>
    <t>Daredevil #105</t>
  </si>
  <si>
    <t xml:space="preserve">Darker Than Scarlet </t>
  </si>
  <si>
    <t>Eternals: Thanos Rises</t>
  </si>
  <si>
    <t>Doom #3</t>
  </si>
  <si>
    <t>Ghost Rider (1997) #44</t>
  </si>
  <si>
    <t>Pulse #10</t>
  </si>
  <si>
    <t>Nightstalkers #16</t>
  </si>
  <si>
    <t>Tomb of Dracula #42</t>
  </si>
  <si>
    <t>Runaways #5</t>
  </si>
  <si>
    <t>Ennis' Ghost Rider</t>
  </si>
  <si>
    <t>Fantastic Four #574</t>
  </si>
  <si>
    <t>Journey into Mystery #125</t>
  </si>
  <si>
    <t>Journey into Mystery #638</t>
  </si>
  <si>
    <t>Incredible Hulk #359</t>
  </si>
  <si>
    <t>Avengers #285</t>
  </si>
  <si>
    <t>Hercules: Prince of Power #1</t>
  </si>
  <si>
    <t>The Amazing Spider-Man #39</t>
  </si>
  <si>
    <t>The Ultimates (2024) #3</t>
  </si>
  <si>
    <t>Ultimate X-Men #3</t>
  </si>
  <si>
    <t>Daredevil: The Man Without Fear #1</t>
  </si>
  <si>
    <t>Captain America #169</t>
  </si>
  <si>
    <t>Avengers: Forever #5</t>
  </si>
  <si>
    <t>Ghost Rider: Road to Damnation #1-6; Ghost Rider: Trail of Tears #1-6</t>
  </si>
  <si>
    <t>New Avengers #7</t>
  </si>
  <si>
    <t>Loki: Agent of Asgard #6</t>
  </si>
  <si>
    <t>The Uncanny X-Men #134</t>
  </si>
  <si>
    <t>Astonishing X-Men</t>
  </si>
  <si>
    <t>New Mutants (2019) #6</t>
  </si>
  <si>
    <t>Doctor Strange (1974) #30</t>
  </si>
  <si>
    <t>Denny O'Neil</t>
  </si>
  <si>
    <t>Black Panther (1998) #5</t>
  </si>
  <si>
    <t xml:space="preserve">Charlie Huston </t>
  </si>
  <si>
    <t>Fantastic Four #41</t>
  </si>
  <si>
    <t>Daredevil #106</t>
  </si>
  <si>
    <t>Avengers West Coast #47</t>
  </si>
  <si>
    <t>Eternals: Celestia</t>
  </si>
  <si>
    <t>Books of Doom #1</t>
  </si>
  <si>
    <t>Ghost Rider (1997) #45</t>
  </si>
  <si>
    <t>Pulse #11</t>
  </si>
  <si>
    <t>Nightstalkers #17</t>
  </si>
  <si>
    <t>Tomb of Dracula #43</t>
  </si>
  <si>
    <t>Runaways #6</t>
  </si>
  <si>
    <t>Twelve issues, self-contained, nasty</t>
  </si>
  <si>
    <t>Fantastic Four #575</t>
  </si>
  <si>
    <t>New Mutants #43</t>
  </si>
  <si>
    <t>Incredible Hulk #360</t>
  </si>
  <si>
    <t>Hercules: Prince of Power #2</t>
  </si>
  <si>
    <t>The Amazing Spider-Man #40</t>
  </si>
  <si>
    <t>The Ultimates (2024) #4</t>
  </si>
  <si>
    <t>Ultimate X-Men #4</t>
  </si>
  <si>
    <t>Daredevil: The Man Without Fear #2</t>
  </si>
  <si>
    <t>Captain America #170</t>
  </si>
  <si>
    <t>Avengers: Forever #6</t>
  </si>
  <si>
    <t>New Avengers #8</t>
  </si>
  <si>
    <t>Loki: Agent of Asgard #7</t>
  </si>
  <si>
    <t>The Uncanny X-Men #135</t>
  </si>
  <si>
    <t>Astonishing X-Men #1</t>
  </si>
  <si>
    <t>New Mutants (2019) #7</t>
  </si>
  <si>
    <t>Doctor Strange (1974) #32</t>
  </si>
  <si>
    <t>Iron Man #158</t>
  </si>
  <si>
    <t>Black Panther (1998) #6</t>
  </si>
  <si>
    <t>Moon Knight (2006) #1</t>
  </si>
  <si>
    <t>Fantastic Four #42</t>
  </si>
  <si>
    <t>Daredevil #107</t>
  </si>
  <si>
    <t>Avengers West Coast #48</t>
  </si>
  <si>
    <t xml:space="preserve">Eternals: The Heretic </t>
  </si>
  <si>
    <t>Books of Doom #2</t>
  </si>
  <si>
    <t>Ghost Rider (1997) #46</t>
  </si>
  <si>
    <t>Pulse #12</t>
  </si>
  <si>
    <t>Nightstalkers #18</t>
  </si>
  <si>
    <t>Runaways #7</t>
  </si>
  <si>
    <t>Fantastic Four #576</t>
  </si>
  <si>
    <t>Journey into Mystery #639</t>
  </si>
  <si>
    <t>Incredible Hulk #361</t>
  </si>
  <si>
    <t>Hercules: Prince of Power #3</t>
  </si>
  <si>
    <t>The Amazing Spider-Man #41</t>
  </si>
  <si>
    <t>The Ultimates (2024) #5</t>
  </si>
  <si>
    <t>Ultimate X-Men #5</t>
  </si>
  <si>
    <t>Daredevil: The Man Without Fear #3</t>
  </si>
  <si>
    <t>Michelinie/Shooter. Collected with #278–285.</t>
  </si>
  <si>
    <t>Captain America #171</t>
  </si>
  <si>
    <t>Avengers: Forever #7</t>
  </si>
  <si>
    <t>New Avengers #9</t>
  </si>
  <si>
    <t>Loki: Agent of Asgard #8</t>
  </si>
  <si>
    <t>The Uncanny X-Men #136</t>
  </si>
  <si>
    <t>Astonishing X-Men #2</t>
  </si>
  <si>
    <t>New Mutants (2019) #8</t>
  </si>
  <si>
    <t>Doctor Strange (1974) #33</t>
  </si>
  <si>
    <t>Iron Man #159</t>
  </si>
  <si>
    <t>Black Panther (1998) #7</t>
  </si>
  <si>
    <t>Moon Knight (2006) #2</t>
  </si>
  <si>
    <t>Fantastic Four #43</t>
  </si>
  <si>
    <t>Marvel Team-Up #55</t>
  </si>
  <si>
    <t>Avengers West Coast #49</t>
  </si>
  <si>
    <t xml:space="preserve">A.X.E.: Judgement Day </t>
  </si>
  <si>
    <t>Books of Doom #3</t>
  </si>
  <si>
    <t>Ghost Rider (1997) #47</t>
  </si>
  <si>
    <t>Pulse #13</t>
  </si>
  <si>
    <t>Aaron's Ghost Rider</t>
  </si>
  <si>
    <t>Tomb of Dracula #45</t>
  </si>
  <si>
    <t>Runaways #8</t>
  </si>
  <si>
    <t>Fantastic Four #577</t>
  </si>
  <si>
    <t>Journey into Mystery #640</t>
  </si>
  <si>
    <t>Incredible Hulk #362</t>
  </si>
  <si>
    <t>Hercules: Prince of Power #4</t>
  </si>
  <si>
    <t>The Amazing Spider-Man #42</t>
  </si>
  <si>
    <t>The Ultimates (2024) #6</t>
  </si>
  <si>
    <t>Ultimate X-Men #6</t>
  </si>
  <si>
    <t>Daredevil: The Man Without Fear #4</t>
  </si>
  <si>
    <t>Captain America #172</t>
  </si>
  <si>
    <t>Avengers: Forever #8</t>
  </si>
  <si>
    <t>New Avengers #10</t>
  </si>
  <si>
    <t>Loki: Agent of Asgard #9</t>
  </si>
  <si>
    <t>The Uncanny X-Men #137</t>
  </si>
  <si>
    <t>Astonishing X-Men #3</t>
  </si>
  <si>
    <t>New Mutants (2019) #9</t>
  </si>
  <si>
    <t>Doctor Strange (1974) #35</t>
  </si>
  <si>
    <t>Iron Man #160</t>
  </si>
  <si>
    <t>Black Panther (1998) #8</t>
  </si>
  <si>
    <t>Moon Knight (2006) #3</t>
  </si>
  <si>
    <t>Fantastic Four Annual #3</t>
  </si>
  <si>
    <t>Strange Tales #178</t>
  </si>
  <si>
    <t>Alpha Flight #39</t>
  </si>
  <si>
    <t>Avengers West Coast #50</t>
  </si>
  <si>
    <t>Books of Doom #4</t>
  </si>
  <si>
    <t>Ghost Rider (1997) #48</t>
  </si>
  <si>
    <t>Pulse #14</t>
  </si>
  <si>
    <t>Midnight Suns (2022) #1</t>
  </si>
  <si>
    <t>Tomb of Dracula #46</t>
  </si>
  <si>
    <t>Runaways #9</t>
  </si>
  <si>
    <t>Fantastic Four #578</t>
  </si>
  <si>
    <t>Journey into Mystery #641</t>
  </si>
  <si>
    <t>Incredible Hulk #363</t>
  </si>
  <si>
    <t>Hercules: Prince of Power (1984) #1</t>
  </si>
  <si>
    <t>Marrina/Namor setup for #282+.</t>
  </si>
  <si>
    <t>The Amazing Spider-Man #43</t>
  </si>
  <si>
    <t>The Ultimates (2024) #7</t>
  </si>
  <si>
    <t>Ultimate Spider-Man #14</t>
  </si>
  <si>
    <t>Daredevil: The Man Without Fear #5</t>
  </si>
  <si>
    <t>Captain America #173</t>
  </si>
  <si>
    <t>Avengers: Forever #9</t>
  </si>
  <si>
    <t>Young Avengers #7</t>
  </si>
  <si>
    <t>Loki: Agent of Asgard #10</t>
  </si>
  <si>
    <t>The Uncanny X-Men #138</t>
  </si>
  <si>
    <t>Astonishing X-Men #4</t>
  </si>
  <si>
    <t>New Mutants (2019) #10</t>
  </si>
  <si>
    <t>Doctor Strange (1974) #36</t>
  </si>
  <si>
    <t>Iron Man #161</t>
  </si>
  <si>
    <t>Black Panther (1998) #9</t>
  </si>
  <si>
    <t>Moon Knight (2006) #4</t>
  </si>
  <si>
    <t>Fantastic Four #44</t>
  </si>
  <si>
    <t>Strange Tales #179</t>
  </si>
  <si>
    <t>Avengers West Coast #51</t>
  </si>
  <si>
    <t>Books of Doom #5</t>
  </si>
  <si>
    <t>Ghost Rider (1997) #49</t>
  </si>
  <si>
    <t>Jessica Jones #1</t>
  </si>
  <si>
    <t>Midnight Suns (2022) #2</t>
  </si>
  <si>
    <t>Tomb of Dracula #47</t>
  </si>
  <si>
    <t>Runaways #10</t>
  </si>
  <si>
    <t>Fantastic Four #579</t>
  </si>
  <si>
    <t>The Mighty Thor #18</t>
  </si>
  <si>
    <t>Way &amp; Aaron's Ghost Rider</t>
  </si>
  <si>
    <t>Incredible Hulk #364</t>
  </si>
  <si>
    <t>Hercules: Prince of Power (1984) #2</t>
  </si>
  <si>
    <t>The Amazing Spider-Man #44</t>
  </si>
  <si>
    <t>Ultimate Universe: One Year In</t>
  </si>
  <si>
    <t>Ultimate Spider-Man #15</t>
  </si>
  <si>
    <t>Guardian Devil by Kevin Smith</t>
  </si>
  <si>
    <t>Daniel Way, Jason Aaron</t>
  </si>
  <si>
    <t>Captain America #174</t>
  </si>
  <si>
    <t>Avengers: Forever #10</t>
  </si>
  <si>
    <t>Young Avengers #8</t>
  </si>
  <si>
    <t>Loki: Agent of Asgard #11</t>
  </si>
  <si>
    <t>The X-Men vs. The Avengers (1987) #1</t>
  </si>
  <si>
    <t>Ghost Rider (2006) #1-35; Ghost Rider (2006) Annual #1; Ghost Rider (2006) Annual #2; Ghost Riders: Heaven's on Fire #1-6</t>
  </si>
  <si>
    <t>Days of Future Past &amp; The Brood Saga</t>
  </si>
  <si>
    <t>Astonishing X-Men #5</t>
  </si>
  <si>
    <t>New Mutants (2019) #11</t>
  </si>
  <si>
    <t>Doctor Strange (1974) #37</t>
  </si>
  <si>
    <t>Iron Man #162</t>
  </si>
  <si>
    <t>Black Panther (1998) #10</t>
  </si>
  <si>
    <t>Moon Knight (2006) #5</t>
  </si>
  <si>
    <t>Fantastic Four #45</t>
  </si>
  <si>
    <t>Strange Tales #180</t>
  </si>
  <si>
    <t>Avengers West Coast #52</t>
  </si>
  <si>
    <t>Books of Doom #6</t>
  </si>
  <si>
    <t>Sits between #285 and #286. Stern wrote #1–3 and was pulled off #4 — Marvel vetoed his plan to turn Magneto villain again, the same fight that ended his Avengers tenure. #4 is DeFalco cleaning up. Read it knowing that.</t>
  </si>
  <si>
    <t>Ghost Rider (1997) Annual #1</t>
  </si>
  <si>
    <t>Jessica Jones #2</t>
  </si>
  <si>
    <t>Midnight Suns (2022) #3</t>
  </si>
  <si>
    <t>Tomb of Dracula #48</t>
  </si>
  <si>
    <t>Runaways #11</t>
  </si>
  <si>
    <t>Fantastic Four #580</t>
  </si>
  <si>
    <t>Thor #131</t>
  </si>
  <si>
    <t>Journey into Mystery #642</t>
  </si>
  <si>
    <t>Incredible Hulk #365</t>
  </si>
  <si>
    <t>Hercules: Prince of Power (1984) #3</t>
  </si>
  <si>
    <t>The Amazing Spider-Man #45</t>
  </si>
  <si>
    <t>Year Two</t>
  </si>
  <si>
    <t>Ultimate Spider-Man #16</t>
  </si>
  <si>
    <t>Daredevil (1998) #1</t>
  </si>
  <si>
    <t>Captain America #175</t>
  </si>
  <si>
    <t>Avengers: Forever #11</t>
  </si>
  <si>
    <t>Aaron's half (#20-35) is where it becomes great</t>
  </si>
  <si>
    <t>Loki: Agent of Asgard #12</t>
  </si>
  <si>
    <t>The Uncanny X-Men Annual #4</t>
  </si>
  <si>
    <t>Astonishing X-Men #6</t>
  </si>
  <si>
    <t>X-Force (2020) #4</t>
  </si>
  <si>
    <t>Doctor Strange (1974) #47</t>
  </si>
  <si>
    <t>Iron Man #163</t>
  </si>
  <si>
    <t>Black Panther (1998) #11</t>
  </si>
  <si>
    <t>Moon Knight (2006) #6</t>
  </si>
  <si>
    <t>Fantastic Four #46</t>
  </si>
  <si>
    <t>Strange Tales #181</t>
  </si>
  <si>
    <t>Avengers West Coast #53</t>
  </si>
  <si>
    <t>Doomwar #1</t>
  </si>
  <si>
    <t>Ghost Rider (1997) #50</t>
  </si>
  <si>
    <t>Jessica Jones #3</t>
  </si>
  <si>
    <t>Midnight Suns (2022) #4</t>
  </si>
  <si>
    <t>Tomb of Dracula #49</t>
  </si>
  <si>
    <t>Runaways #12</t>
  </si>
  <si>
    <t>Fantastic Four #581</t>
  </si>
  <si>
    <t>Thor #132</t>
  </si>
  <si>
    <t>The Mighty Thor #19</t>
  </si>
  <si>
    <t>Incredible Hulk #366</t>
  </si>
  <si>
    <t>Hercules: Prince of Power (1984) #4</t>
  </si>
  <si>
    <t>The Amazing Spider-Man #46</t>
  </si>
  <si>
    <t>The X-Men vs. The Avengers (1987) #2</t>
  </si>
  <si>
    <t>Ultimate Spider-Man #17</t>
  </si>
  <si>
    <t>Daredevil (1998) #2</t>
  </si>
  <si>
    <t>Captain America #176</t>
  </si>
  <si>
    <t>Avengers: Forever #12</t>
  </si>
  <si>
    <t>Young Avengers Special #1</t>
  </si>
  <si>
    <t>Loki: Agent of Asgard #13</t>
  </si>
  <si>
    <t>The Uncanny X-Men #139</t>
  </si>
  <si>
    <t>Giant-Size X-Men #3 (2005)</t>
  </si>
  <si>
    <t>X-Force (2020) #5</t>
  </si>
  <si>
    <t>Doctor Strange (1974) #48</t>
  </si>
  <si>
    <t>Iron Man #164</t>
  </si>
  <si>
    <t>Black Panther (1998) #12</t>
  </si>
  <si>
    <t>Moon Knight (2006) #7</t>
  </si>
  <si>
    <t>Fantastic Four #47</t>
  </si>
  <si>
    <t>Warlock #9</t>
  </si>
  <si>
    <t>Avengers West Coast #54</t>
  </si>
  <si>
    <t>Doomwar #2</t>
  </si>
  <si>
    <t>Ghost Rider (1997) #51</t>
  </si>
  <si>
    <t>Jessica Jones #4</t>
  </si>
  <si>
    <t>Midnight Suns (2022) #5</t>
  </si>
  <si>
    <t>Tomb of Dracula #50</t>
  </si>
  <si>
    <t>Runaways #13</t>
  </si>
  <si>
    <t>Fantastic Four #582</t>
  </si>
  <si>
    <t>Thor #133</t>
  </si>
  <si>
    <t>Journey into Mystery #643</t>
  </si>
  <si>
    <t>Incredible Hulk #367</t>
  </si>
  <si>
    <t>Marvel Graphic Novel #37 - "Full Circle"</t>
  </si>
  <si>
    <t>The Amazing Spider-Man #47</t>
  </si>
  <si>
    <t>Ultimate Spider-Man (2024) #13</t>
  </si>
  <si>
    <t>Ultimate Spider-Man #18</t>
  </si>
  <si>
    <t>Daredevil (1998) #3</t>
  </si>
  <si>
    <t>Captain America #177</t>
  </si>
  <si>
    <t>Shifting the Status Quo</t>
  </si>
  <si>
    <t>Excalibur (2004) #8</t>
  </si>
  <si>
    <t>Loki: Agent of Asgard #14</t>
  </si>
  <si>
    <t>The Uncanny X-Men #140</t>
  </si>
  <si>
    <t>Astonishing X-Men #7</t>
  </si>
  <si>
    <t>Marvel’s Voices #1 “The Race”</t>
  </si>
  <si>
    <t>Doctor Strange (1974) #49</t>
  </si>
  <si>
    <t>Iron Man #165</t>
  </si>
  <si>
    <t>Avengers (1999) #19</t>
  </si>
  <si>
    <t>Moon Knight (2006) #8</t>
  </si>
  <si>
    <t>Fantastic Four #48</t>
  </si>
  <si>
    <t>Warlock #10</t>
  </si>
  <si>
    <t>Avengers West Coast #55</t>
  </si>
  <si>
    <t>Doomwar #3</t>
  </si>
  <si>
    <t>Ghost Rider (1997) #52</t>
  </si>
  <si>
    <t>Jessica Jones #5</t>
  </si>
  <si>
    <t>Tomb of Dracula #51</t>
  </si>
  <si>
    <t>Runaways #14</t>
  </si>
  <si>
    <t>The X-Men vs. The Avengers (1987) #3</t>
  </si>
  <si>
    <t>Fantastic Four #583</t>
  </si>
  <si>
    <t>Thor #134</t>
  </si>
  <si>
    <t>The Mighty Thor #20</t>
  </si>
  <si>
    <t>Incredible Hulk #368</t>
  </si>
  <si>
    <t>The Amazing Spider-Man #48</t>
  </si>
  <si>
    <t>Ultimate Spider-Man (2024) #14</t>
  </si>
  <si>
    <t>Ultimate Spider-Man #19</t>
  </si>
  <si>
    <t>Daredevil (1998) #4</t>
  </si>
  <si>
    <t>Captain America #178</t>
  </si>
  <si>
    <t>Thunderbolts #0</t>
  </si>
  <si>
    <t>Excalibur (2004) #9</t>
  </si>
  <si>
    <t>Loki: Agent of Asgard #15</t>
  </si>
  <si>
    <t>The Uncanny X-Men #141</t>
  </si>
  <si>
    <t>Astonishing X-Men #8</t>
  </si>
  <si>
    <t>Incoming #1 Bar Sinister"</t>
  </si>
  <si>
    <t>Doctor Strange (1974) #50</t>
  </si>
  <si>
    <t>Iron Man #166</t>
  </si>
  <si>
    <t>Avengers (1999) #20</t>
  </si>
  <si>
    <t>Moon Knight (2006) #9</t>
  </si>
  <si>
    <t>Fantastic Four #49</t>
  </si>
  <si>
    <t>Warlock #11</t>
  </si>
  <si>
    <t>Avengers West Coast #56</t>
  </si>
  <si>
    <t>Doomwar #4</t>
  </si>
  <si>
    <t>Ghost Rider (1997) #53</t>
  </si>
  <si>
    <t>Jessica Jones #6</t>
  </si>
  <si>
    <t>Tomb of Dracula #52</t>
  </si>
  <si>
    <t>Runaways #15</t>
  </si>
  <si>
    <t>Fantastic Four #584</t>
  </si>
  <si>
    <t>Thor #135</t>
  </si>
  <si>
    <t>Journey into Mystery #644</t>
  </si>
  <si>
    <t>Incredible Hulk #369</t>
  </si>
  <si>
    <t>The Amazing Spider-Man #49</t>
  </si>
  <si>
    <t>Ultimate Spider-Man (2024) #15</t>
  </si>
  <si>
    <t>Ultimate Spider-Man #20</t>
  </si>
  <si>
    <t>Daredevil (1998) #5</t>
  </si>
  <si>
    <t>Captain America #179</t>
  </si>
  <si>
    <t>Thunderbolts #23</t>
  </si>
  <si>
    <t>Excalibur (2004) #10</t>
  </si>
  <si>
    <t>Loki: Agent of Asgard #16</t>
  </si>
  <si>
    <t>The Uncanny X-Men #142</t>
  </si>
  <si>
    <t>Astonishing X-Men #9</t>
  </si>
  <si>
    <t>Juggernaut (2020) #1</t>
  </si>
  <si>
    <t>Doctor Strange (1974) #51</t>
  </si>
  <si>
    <t>Iron Man #167</t>
  </si>
  <si>
    <t>Avengers (1999) #21</t>
  </si>
  <si>
    <t>Moon Knight (2006) #10</t>
  </si>
  <si>
    <t>Fantastic Four #50</t>
  </si>
  <si>
    <t>The X-Men vs. The Avengers (1987) #4</t>
  </si>
  <si>
    <t>Warlock #12</t>
  </si>
  <si>
    <t>Avengers West Coast #57</t>
  </si>
  <si>
    <t>Doomwar #5</t>
  </si>
  <si>
    <t>Ghost Rider (1997) #54</t>
  </si>
  <si>
    <t>Jessica Jones #7</t>
  </si>
  <si>
    <t>Tomb of Dracula #53</t>
  </si>
  <si>
    <t>Runaways #16</t>
  </si>
  <si>
    <t>Fantastic Four #585</t>
  </si>
  <si>
    <t>Thor #136</t>
  </si>
  <si>
    <t>The Mighty Thor #21</t>
  </si>
  <si>
    <t>Incredible Hulk Annual #16</t>
  </si>
  <si>
    <t>The Amazing Spider-Man #50</t>
  </si>
  <si>
    <t>Ultimate Spider-Man (2024) #16</t>
  </si>
  <si>
    <t>Ultimate Spider-Man #21</t>
  </si>
  <si>
    <t>Daredevil (1998) #6</t>
  </si>
  <si>
    <t>Captain America #180</t>
  </si>
  <si>
    <t>Thunderbolts #24</t>
  </si>
  <si>
    <t>Excalibur (2004) #11</t>
  </si>
  <si>
    <t>Loki: Agent of Asgard #17</t>
  </si>
  <si>
    <t>The Uncanny X-Men #143</t>
  </si>
  <si>
    <t>Astonishing X-Men #10</t>
  </si>
  <si>
    <t>Juggernaut (2020) #2</t>
  </si>
  <si>
    <t>Doctor Strange (1974) #52</t>
  </si>
  <si>
    <t>Iron Man #168</t>
  </si>
  <si>
    <t>Avengers (1999) #22</t>
  </si>
  <si>
    <t>Moon Knight (2006) #11</t>
  </si>
  <si>
    <t>Fantastic Four #51</t>
  </si>
  <si>
    <t>Warlock #13</t>
  </si>
  <si>
    <t>Avengers West Coast #60</t>
  </si>
  <si>
    <t>Doomwar #6</t>
  </si>
  <si>
    <t>Robbie Reyes/Modern Ghost Rider</t>
  </si>
  <si>
    <t>Ghost Rider (1997) #55</t>
  </si>
  <si>
    <t>Jessica Jones #8</t>
  </si>
  <si>
    <t>Tomb of Dracula #54</t>
  </si>
  <si>
    <t>Runaways #17</t>
  </si>
  <si>
    <t>Fantastic Four #586</t>
  </si>
  <si>
    <t>Thor #137</t>
  </si>
  <si>
    <t>Journey into Mystery #645</t>
  </si>
  <si>
    <t>Incredible Hulk #370</t>
  </si>
  <si>
    <t>Felipe Smith, Ed Brisson, Benjamin Percy</t>
  </si>
  <si>
    <t>The Amazing Spider-Man #51</t>
  </si>
  <si>
    <t>Free Comic Book Day 2025: Amazing Spider-Man/Ultimate Universe</t>
  </si>
  <si>
    <t>Ultimate Marvel Team-Up #10</t>
  </si>
  <si>
    <t>Daredevil (1998) #7</t>
  </si>
  <si>
    <t>All-New Ghost Rider #1-12; Ghost Rider (2016) #1-5; Ghost Rider (2019) #1-7; Ghost Rider (2022) #1-21; Ghost Rider: Final Vengeance</t>
  </si>
  <si>
    <t>Captain America #181</t>
  </si>
  <si>
    <t>Avengers (1999) #12</t>
  </si>
  <si>
    <t>Excalibur (2004) #12</t>
  </si>
  <si>
    <t>The Uncanny X-Men #144</t>
  </si>
  <si>
    <t>Avengers #286</t>
  </si>
  <si>
    <t>Astonishing X-Men #11</t>
  </si>
  <si>
    <t>Juggernaut (2020) #3</t>
  </si>
  <si>
    <t>Doctor Strange (1974) #53</t>
  </si>
  <si>
    <t>Iron Man #169</t>
  </si>
  <si>
    <t>Avengers (1999) #23</t>
  </si>
  <si>
    <t>Moon Knight (2006) #12</t>
  </si>
  <si>
    <t>Fantastic Four #52</t>
  </si>
  <si>
    <t>Warlock #14</t>
  </si>
  <si>
    <t>Avengers West Coast #61</t>
  </si>
  <si>
    <t>Infamous Iron Man #1</t>
  </si>
  <si>
    <t>Ghost Rider (1997) #56</t>
  </si>
  <si>
    <t>Ralph Macchio scripting over Stern's plots for #286–287. The last issues with his name on them</t>
  </si>
  <si>
    <t>Jessica Jones #9</t>
  </si>
  <si>
    <t>Tomb of Dracula #55</t>
  </si>
  <si>
    <t>Runaways #18</t>
  </si>
  <si>
    <t>Fantastic Four #587</t>
  </si>
  <si>
    <t>Thor #138</t>
  </si>
  <si>
    <t>Part Two: Young Avengers</t>
  </si>
  <si>
    <t>Incredible Hulk #371</t>
  </si>
  <si>
    <t>A new Rider, and the current run</t>
  </si>
  <si>
    <t>The Amazing Spider-Man #52</t>
  </si>
  <si>
    <t>Ultimate Spider-Man (2024) #17</t>
  </si>
  <si>
    <t>Ultimate Marvel Team-Up #11</t>
  </si>
  <si>
    <t>Daredevil (1998) #8</t>
  </si>
  <si>
    <t>Captain America #182</t>
  </si>
  <si>
    <t>Avengers (1999) #13</t>
  </si>
  <si>
    <t>Excalibur (2004) #13</t>
  </si>
  <si>
    <t>Contest of Champions #1</t>
  </si>
  <si>
    <t>The Uncanny X-Men #145</t>
  </si>
  <si>
    <t>Astonishing X-Men #12</t>
  </si>
  <si>
    <t>Juggernaut (2020) #4</t>
  </si>
  <si>
    <t>Doctor Strange (1974) #54</t>
  </si>
  <si>
    <t>Iron Man #170</t>
  </si>
  <si>
    <t>Black Panther (1998) #13</t>
  </si>
  <si>
    <t>Moon Knight (2006) #13</t>
  </si>
  <si>
    <t>Fantastic Four #53</t>
  </si>
  <si>
    <t>Warlock #15</t>
  </si>
  <si>
    <t>Avengers West Coast #62</t>
  </si>
  <si>
    <t>Infamous Iron Man #2</t>
  </si>
  <si>
    <t>Ghost Rider (1997) #57</t>
  </si>
  <si>
    <t>Jessica Jones #10</t>
  </si>
  <si>
    <t>Tomb of Dracula #56</t>
  </si>
  <si>
    <t>Fantastic Four #588</t>
  </si>
  <si>
    <t>Thor #139</t>
  </si>
  <si>
    <t>Marvel Now! Point One #1</t>
  </si>
  <si>
    <t>Incredible Hulk #372</t>
  </si>
  <si>
    <t>Avengers #287</t>
  </si>
  <si>
    <t>The Amazing Spider-Man #53</t>
  </si>
  <si>
    <t>Ultimate Spider-Man: Incursion #1</t>
  </si>
  <si>
    <t>Ultimate Marvel Team-Up #12</t>
  </si>
  <si>
    <t xml:space="preserve">Parts of a Hole by David Mack </t>
  </si>
  <si>
    <t>Captain America #183</t>
  </si>
  <si>
    <t>Avengers (1999) #14</t>
  </si>
  <si>
    <t>Excalibur (2004) #14</t>
  </si>
  <si>
    <t>Contest of Champions #2</t>
  </si>
  <si>
    <t>The Uncanny X-Men #146</t>
  </si>
  <si>
    <t>Astonishing X-Men #13</t>
  </si>
  <si>
    <t>Juggernaut (2020) #5</t>
  </si>
  <si>
    <t>Doctor Strange (1974) #55</t>
  </si>
  <si>
    <t>Iron Man #171</t>
  </si>
  <si>
    <t>Black Panther (1998) #14</t>
  </si>
  <si>
    <t>Fantastic Four #54</t>
  </si>
  <si>
    <t>Avengers Annual (1967) #7</t>
  </si>
  <si>
    <t xml:space="preserve">Avengers: Disassembled </t>
  </si>
  <si>
    <t>Infamous Iron Man #3</t>
  </si>
  <si>
    <t>Ghost Rider (1997) #58</t>
  </si>
  <si>
    <t>Jessica Jones #11</t>
  </si>
  <si>
    <t>Tomb of Dracula #57</t>
  </si>
  <si>
    <t>Captain Marvel (2012) #1</t>
  </si>
  <si>
    <t>S.H.I.E.L.D.</t>
  </si>
  <si>
    <t>Thor #140</t>
  </si>
  <si>
    <t>Incredible Hulk #373</t>
  </si>
  <si>
    <t>Thor: Blood Oath #1</t>
  </si>
  <si>
    <t>The Amazing Spider-Man #54</t>
  </si>
  <si>
    <t>Ultimate Spider-Man (2024) #18</t>
  </si>
  <si>
    <t>Ultimate Marvel Team-Up #13</t>
  </si>
  <si>
    <t>Avengers #288</t>
  </si>
  <si>
    <t>Daredevil (1998) #9</t>
  </si>
  <si>
    <t>Captain America #184</t>
  </si>
  <si>
    <t>Thunderbolts #25</t>
  </si>
  <si>
    <t>House of M #1</t>
  </si>
  <si>
    <t>Contest of Champions #3</t>
  </si>
  <si>
    <t>The Uncanny X-Men #147</t>
  </si>
  <si>
    <t>Astonishing X-Men #14</t>
  </si>
  <si>
    <t>X-Men (2019) #5</t>
  </si>
  <si>
    <t>Doctor Strange (1974) #56</t>
  </si>
  <si>
    <t>Iron Man #172</t>
  </si>
  <si>
    <t>Black Panther (1998) #15</t>
  </si>
  <si>
    <t>Moon Knight (2014) #1</t>
  </si>
  <si>
    <t>Fantastic Four #55</t>
  </si>
  <si>
    <t>Marvel Two-in-One Annual #2</t>
  </si>
  <si>
    <t>Infamous Iron Man #4</t>
  </si>
  <si>
    <t>Ghost Rider (1997) #59</t>
  </si>
  <si>
    <t>Jessica Jones #12</t>
  </si>
  <si>
    <t>Tomb of Dracula #58</t>
  </si>
  <si>
    <t>Captain Marvel (2012) #2</t>
  </si>
  <si>
    <t>S.H.I.E.L.D. #1</t>
  </si>
  <si>
    <t>Thor #141</t>
  </si>
  <si>
    <t>Incredible Hulk #374</t>
  </si>
  <si>
    <t>Thor: Blood Oath #2</t>
  </si>
  <si>
    <t>The Amazing Spider-Man #55</t>
  </si>
  <si>
    <t>Ultimate Spider-Man: Incursion #2</t>
  </si>
  <si>
    <t>Ultimate Marvel Team-Up #14</t>
  </si>
  <si>
    <t>Daredevil (1998) #10</t>
  </si>
  <si>
    <t>Captain America #185</t>
  </si>
  <si>
    <t>Thunderbolts #26</t>
  </si>
  <si>
    <t>House of M #2</t>
  </si>
  <si>
    <t>Contest of Champions #4</t>
  </si>
  <si>
    <t>The Uncanny X-Men #148</t>
  </si>
  <si>
    <t>Astonishing X-Men #15</t>
  </si>
  <si>
    <t>Giant-Size X-Men: Jean Grey &amp; Emma Frost</t>
  </si>
  <si>
    <t>Incredible Hulk #449</t>
  </si>
  <si>
    <t>Doctor Strange (1974) #57</t>
  </si>
  <si>
    <t>Iron Man #173</t>
  </si>
  <si>
    <t>Black Panther (1998) #16</t>
  </si>
  <si>
    <t>Moon Knight (2014) #2</t>
  </si>
  <si>
    <t>Fantastic Four #56</t>
  </si>
  <si>
    <t>Doctor Strange (1974) #24</t>
  </si>
  <si>
    <t xml:space="preserve">Avengers Forever </t>
  </si>
  <si>
    <t>First appearance of the Thunderbolts.</t>
  </si>
  <si>
    <t>Infamous Iron Man #5</t>
  </si>
  <si>
    <t>Ghost Rider (1997) #60</t>
  </si>
  <si>
    <t>Defenders (2017) #1</t>
  </si>
  <si>
    <t>Tomb of Dracula #59</t>
  </si>
  <si>
    <t>Captain Marvel (2012) #3</t>
  </si>
  <si>
    <t>S.H.I.E.L.D. #2</t>
  </si>
  <si>
    <t>Thor #142</t>
  </si>
  <si>
    <t>Incredible Hulk #375</t>
  </si>
  <si>
    <t>Thor: Blood Oath #3</t>
  </si>
  <si>
    <t>The Amazing Spider-Man #56</t>
  </si>
  <si>
    <t>Ultimate Spider-Man (2024) #19</t>
  </si>
  <si>
    <t>Ultimate Marvel Team-Up #15</t>
  </si>
  <si>
    <t>Daredevil (1998) #11</t>
  </si>
  <si>
    <t>Captain America #186</t>
  </si>
  <si>
    <t>Thunderbolts #27</t>
  </si>
  <si>
    <t>House of M #3</t>
  </si>
  <si>
    <t>Contest of Champions #5</t>
  </si>
  <si>
    <t>The Uncanny X-Men #149</t>
  </si>
  <si>
    <t>Astonishing X-Men #16</t>
  </si>
  <si>
    <t>Giant-Size X-Men: Nightcrawler</t>
  </si>
  <si>
    <t>Doctor Strange (1974) #58</t>
  </si>
  <si>
    <t>Iron Man #174</t>
  </si>
  <si>
    <t>Black Panther (1998) #17</t>
  </si>
  <si>
    <t>Moon Knight (2014) #3</t>
  </si>
  <si>
    <t>Fraction &amp; Aja's Hawkeye</t>
  </si>
  <si>
    <t>Fantastic Four Annual #4</t>
  </si>
  <si>
    <t>Doctor Strange (1974) #25</t>
  </si>
  <si>
    <t xml:space="preserve">The Children </t>
  </si>
  <si>
    <t>Infamous Iron Man #6</t>
  </si>
  <si>
    <t>Hawkeye</t>
  </si>
  <si>
    <t>Ghost Rider (1997) #61</t>
  </si>
  <si>
    <t>Defenders (2017) #2</t>
  </si>
  <si>
    <t>Tomb of Dracula #60</t>
  </si>
  <si>
    <t>Captain Marvel (2012) #4</t>
  </si>
  <si>
    <t>David Aja</t>
  </si>
  <si>
    <t>S.H.I.E.L.D. #3</t>
  </si>
  <si>
    <t>Thor #143</t>
  </si>
  <si>
    <t>Young Avengers Presents #6; Hawkeye (2012) #1-22; Hawkeye Annual #1</t>
  </si>
  <si>
    <t>Thunderbolts: Distant Rumblings #-1</t>
  </si>
  <si>
    <t>Incredible Hulk #376</t>
  </si>
  <si>
    <t>Thor: Blood Oath #4</t>
  </si>
  <si>
    <t>The Amazing Spider-Man #57</t>
  </si>
  <si>
    <t>Ultimate Spider-Man: Incursion #3</t>
  </si>
  <si>
    <t>Ultimate Marvel Team-Up #16</t>
  </si>
  <si>
    <t>Daredevil (1998) #12</t>
  </si>
  <si>
    <t>Roger Stern/John Byrne</t>
  </si>
  <si>
    <t>Avengers (1999) #15</t>
  </si>
  <si>
    <t>Busiek. Flashback-month prequel.</t>
  </si>
  <si>
    <t>Wolverine #33</t>
  </si>
  <si>
    <t>Contest of Champions #6</t>
  </si>
  <si>
    <t>The Uncanny X-Men #150</t>
  </si>
  <si>
    <t>Astonishing X-Men #17</t>
  </si>
  <si>
    <t>Giant-Size X-Men Fantomex</t>
  </si>
  <si>
    <t>Doctor Strange (1974) #59</t>
  </si>
  <si>
    <t>Iron Man #175</t>
  </si>
  <si>
    <t>Black Panther (1998) #18</t>
  </si>
  <si>
    <t>Moon Knight (2014) #4</t>
  </si>
  <si>
    <t>Doctor Strange (1974) #26</t>
  </si>
  <si>
    <t>The most formally inventive mainstream Marvel book of the 2010s</t>
  </si>
  <si>
    <t>Infamous Iron Man #7</t>
  </si>
  <si>
    <t>Ghost Rider (1997) #62</t>
  </si>
  <si>
    <t>Defenders (2017) #3</t>
  </si>
  <si>
    <t>Tomb of Dracula #61</t>
  </si>
  <si>
    <t>Captain Marvel (2012) #5</t>
  </si>
  <si>
    <t>S.H.I.E.L.D. #4</t>
  </si>
  <si>
    <t>Thor #144</t>
  </si>
  <si>
    <t>Incredible Hulk #377</t>
  </si>
  <si>
    <t>Hercules #1</t>
  </si>
  <si>
    <t>The Amazing Spider-Man #58</t>
  </si>
  <si>
    <t>Ultimate Spider-Man (2024) #20</t>
  </si>
  <si>
    <t>Ultimate X-Men #7</t>
  </si>
  <si>
    <t>Daredevil (1998) #13</t>
  </si>
  <si>
    <t>Captain America #247</t>
  </si>
  <si>
    <t>Avengers (1999) #16</t>
  </si>
  <si>
    <t>Wolverine #34</t>
  </si>
  <si>
    <t>All New, All-Different Avengers #0</t>
  </si>
  <si>
    <t>The Uncanny X-Men Annual #5</t>
  </si>
  <si>
    <t>Astonishing X-Men #18</t>
  </si>
  <si>
    <t>Giant-Size X-Men: Storm</t>
  </si>
  <si>
    <t>Doctor Strange (1974) #60</t>
  </si>
  <si>
    <t>Iron Man #176</t>
  </si>
  <si>
    <t>Thunderbolts (1997) #1</t>
  </si>
  <si>
    <t>Black Panther (1998) #19</t>
  </si>
  <si>
    <t>Moon Knight (2014) #5</t>
  </si>
  <si>
    <t>Infamous Iron Man #8</t>
  </si>
  <si>
    <t>Ghost Rider (1997) #63</t>
  </si>
  <si>
    <t>Defenders (2017) #4</t>
  </si>
  <si>
    <t>Tomb of Dracula #62</t>
  </si>
  <si>
    <t>Captain Marvel (2012) #6</t>
  </si>
  <si>
    <t>S.H.I.E.L.D. #5</t>
  </si>
  <si>
    <t>Thor #145</t>
  </si>
  <si>
    <t>Incredible Hulk #378</t>
  </si>
  <si>
    <t>Hercules #2</t>
  </si>
  <si>
    <t>The Amazing Spider-Man #59</t>
  </si>
  <si>
    <t>Ultimate Spider-Man: Incursion #4</t>
  </si>
  <si>
    <t>Ultimate X-Men #8</t>
  </si>
  <si>
    <t>Daredevil (1998) #14</t>
  </si>
  <si>
    <t>Captain America #248</t>
  </si>
  <si>
    <t>Avengers Annual (1999)</t>
  </si>
  <si>
    <t>Wolverine #35</t>
  </si>
  <si>
    <t>Contest of Champions #7</t>
  </si>
  <si>
    <t>Avengers Annual (1967) #10</t>
  </si>
  <si>
    <t>Astonishing X-Men #19</t>
  </si>
  <si>
    <t>X-Men (2019) #6</t>
  </si>
  <si>
    <t>Doctor Strange (1974) #61</t>
  </si>
  <si>
    <t>Iron Man #177</t>
  </si>
  <si>
    <t>Black Panther (1998) #20</t>
  </si>
  <si>
    <t>Moon Knight (2014) #6</t>
  </si>
  <si>
    <t>Infamous Iron Man #9</t>
  </si>
  <si>
    <t>Ghost Rider (1997) #64</t>
  </si>
  <si>
    <t>Defenders (2017) #5</t>
  </si>
  <si>
    <t>Tomb of Dracula #63</t>
  </si>
  <si>
    <t>Captain Marvel (2012) #7</t>
  </si>
  <si>
    <t>S.H.I.E.L.D. #6</t>
  </si>
  <si>
    <t>Thor #146</t>
  </si>
  <si>
    <t>Incredible Hulk #379</t>
  </si>
  <si>
    <t>Hercules #3</t>
  </si>
  <si>
    <t>The Amazing Spider-Man #60</t>
  </si>
  <si>
    <t>Ultimate Spider-Man (2024) #21</t>
  </si>
  <si>
    <t>Ultimate X-Men #9</t>
  </si>
  <si>
    <t>Daredevil (1998) #15</t>
  </si>
  <si>
    <t>Captain America #249</t>
  </si>
  <si>
    <t>Avengers (1999) #17</t>
  </si>
  <si>
    <t>House of M #4</t>
  </si>
  <si>
    <t>Contest of Champions #8</t>
  </si>
  <si>
    <t>The Uncanny X-Men #151</t>
  </si>
  <si>
    <t>Astonishing X-Men #20</t>
  </si>
  <si>
    <t>X-Force (2020) #6</t>
  </si>
  <si>
    <t>Doctor Strange (1974) #62</t>
  </si>
  <si>
    <t>Iron Man #178</t>
  </si>
  <si>
    <t>Thunderbolts (1997) #2</t>
  </si>
  <si>
    <t>Black Panther (1998) #21</t>
  </si>
  <si>
    <t>Jeff Lemire</t>
  </si>
  <si>
    <t>Silver Surfer (1997) #34</t>
  </si>
  <si>
    <t>Infamous Iron Man #10</t>
  </si>
  <si>
    <t>Ghost Rider (1997) #65</t>
  </si>
  <si>
    <t>Defenders (2017) #6</t>
  </si>
  <si>
    <t>Tomb of Dracula #64</t>
  </si>
  <si>
    <t>Captain Marvel (2012) #8</t>
  </si>
  <si>
    <t xml:space="preserve">S.H.I.E.L.D.: Infinity </t>
  </si>
  <si>
    <t>Thor #147</t>
  </si>
  <si>
    <t>Incredible Hulk #380</t>
  </si>
  <si>
    <t>Hercules #4</t>
  </si>
  <si>
    <t>The Amazing Spider-Man #61</t>
  </si>
  <si>
    <t>Ultimate Spider-Man: Incursion #5</t>
  </si>
  <si>
    <t>Ultimate X-Men #10</t>
  </si>
  <si>
    <t>Captain America #250</t>
  </si>
  <si>
    <t>Thunderbolts #28</t>
  </si>
  <si>
    <t>House of M #5</t>
  </si>
  <si>
    <t>Contest of Champions #9</t>
  </si>
  <si>
    <t>The Uncanny X-Men #152</t>
  </si>
  <si>
    <t>Astonishing X-Men #21</t>
  </si>
  <si>
    <t>Excalibur (2019) #7</t>
  </si>
  <si>
    <t>Doctor Strange (1974) #65</t>
  </si>
  <si>
    <t>Iron Man #179</t>
  </si>
  <si>
    <t>Black Panther (1998) #22</t>
  </si>
  <si>
    <t>Moon Knight (2016) #1</t>
  </si>
  <si>
    <t>Fantastic Four #61</t>
  </si>
  <si>
    <t>Silver Surfer (1997) #35</t>
  </si>
  <si>
    <t>Infamous Iron Man #11</t>
  </si>
  <si>
    <t>Ghost Rider (1997) #66</t>
  </si>
  <si>
    <t>Defenders (2017) #7</t>
  </si>
  <si>
    <t>Tomb of Dracula #65</t>
  </si>
  <si>
    <t>Captain Marvel (2012) #9</t>
  </si>
  <si>
    <t>Thor #148</t>
  </si>
  <si>
    <t>Young Avengers #9</t>
  </si>
  <si>
    <t>Incredible Hulk #381</t>
  </si>
  <si>
    <t>Hercules #5</t>
  </si>
  <si>
    <t>The Amazing Spider-Man #62</t>
  </si>
  <si>
    <t>Ultimate Spider-Man (2024) #22</t>
  </si>
  <si>
    <t>Ultimate X-Men #11</t>
  </si>
  <si>
    <t>Daredevil (1998) #16</t>
  </si>
  <si>
    <t>Captain America #251</t>
  </si>
  <si>
    <t>Thunderbolts #29</t>
  </si>
  <si>
    <t>The Pulse #10</t>
  </si>
  <si>
    <t>Contest of Champions #10</t>
  </si>
  <si>
    <t>Hercules: Origin</t>
  </si>
  <si>
    <t>The Uncanny X-Men #153</t>
  </si>
  <si>
    <t>Thunderbolts (1997) #3</t>
  </si>
  <si>
    <t>Astonishing X-Men #22</t>
  </si>
  <si>
    <t>Excalibur (2019) #8</t>
  </si>
  <si>
    <t>Doctor Strange (1974) #66</t>
  </si>
  <si>
    <t>Iron Man #180</t>
  </si>
  <si>
    <t>Deadpool (1997) #44</t>
  </si>
  <si>
    <t>Stan Lee, Various</t>
  </si>
  <si>
    <t>Moon Knight (2016) #2</t>
  </si>
  <si>
    <t>Fantastic Four #62</t>
  </si>
  <si>
    <t>Silver Surfer (1997) #36</t>
  </si>
  <si>
    <t>Journey into Mystery Annual #1; Thor (1966) #126-130, #221, #356, #400, #437; Avengers (1963) #38-50; Thor Annual #5; Champions #1-17</t>
  </si>
  <si>
    <t>Infamous Iron Man #12</t>
  </si>
  <si>
    <t>Ghost Rider (1997) #67</t>
  </si>
  <si>
    <t>Defenders (2017) #8</t>
  </si>
  <si>
    <t>Tomb of Dracula #66</t>
  </si>
  <si>
    <t>Captain Marvel (2012) #10</t>
  </si>
  <si>
    <t>Thor #149</t>
  </si>
  <si>
    <t>Young Avengers #10</t>
  </si>
  <si>
    <t>Incredible Hulk #382</t>
  </si>
  <si>
    <t>Ares: God of War #1</t>
  </si>
  <si>
    <t>The Amazing Spider-Man #63</t>
  </si>
  <si>
    <t>Ultimate Spider-Man (2024) #23</t>
  </si>
  <si>
    <t>Ultimate X-Men #12</t>
  </si>
  <si>
    <t>Daredevil (1998) #17</t>
  </si>
  <si>
    <t>Captain America #252</t>
  </si>
  <si>
    <t>Thunderbolts #30</t>
  </si>
  <si>
    <t>House of M #6</t>
  </si>
  <si>
    <t>The Ultimates (2015) #1</t>
  </si>
  <si>
    <t>Background for Pak &amp; Van Lente</t>
  </si>
  <si>
    <t>The Uncanny X-Men #154</t>
  </si>
  <si>
    <t>Astonishing X-Men #23</t>
  </si>
  <si>
    <t>X-Force (2020) #7</t>
  </si>
  <si>
    <t>Doctor Strange (1974) #67</t>
  </si>
  <si>
    <t>Iron Man #181</t>
  </si>
  <si>
    <t>Black Panther (1998) #23</t>
  </si>
  <si>
    <t>Moon Knight (2016) #3</t>
  </si>
  <si>
    <t>Fantastic Four #63</t>
  </si>
  <si>
    <t>Silver Surfer (1997) #37</t>
  </si>
  <si>
    <t>Doctor Doom #1</t>
  </si>
  <si>
    <t>Ghost Rider (1997) #68</t>
  </si>
  <si>
    <t>Thunderbolts (1997) #4</t>
  </si>
  <si>
    <t>Defenders (2017) #9</t>
  </si>
  <si>
    <t>Tomb of Dracula #67</t>
  </si>
  <si>
    <t>Captain Marvel (2012) #11</t>
  </si>
  <si>
    <t>Thor #150</t>
  </si>
  <si>
    <t>Young Avengers #11</t>
  </si>
  <si>
    <t>Incredible Hulk #383</t>
  </si>
  <si>
    <t>Ares: God of War #2</t>
  </si>
  <si>
    <t>The Amazing Spider-Man #64</t>
  </si>
  <si>
    <t>Ultimate Spider-Man (2024) #24</t>
  </si>
  <si>
    <t>Ultimate X-Men #13</t>
  </si>
  <si>
    <t>Daredevil (1998) #18</t>
  </si>
  <si>
    <t>Captain America #253</t>
  </si>
  <si>
    <t>Avengers (1999) #18</t>
  </si>
  <si>
    <t>House of M #7</t>
  </si>
  <si>
    <t>The Ultimates (2015) #2</t>
  </si>
  <si>
    <t>The Uncanny X-Men #155</t>
  </si>
  <si>
    <t>Astonishing X-Men #24</t>
  </si>
  <si>
    <t>X-Force (2020) #8</t>
  </si>
  <si>
    <t>Doctor Strange (1974) #68</t>
  </si>
  <si>
    <t>Iron Man #182</t>
  </si>
  <si>
    <t>Black Panther (1998) #24</t>
  </si>
  <si>
    <t>Moon Knight (2016) #4</t>
  </si>
  <si>
    <t>Fantastic Four #64</t>
  </si>
  <si>
    <t>Silver Surfer (1997) #38</t>
  </si>
  <si>
    <t>Doctor Doom #2</t>
  </si>
  <si>
    <t>Ghost Rider (1997) #69</t>
  </si>
  <si>
    <t>Defenders (2017) #10</t>
  </si>
  <si>
    <t>Tomb of Dracula #68</t>
  </si>
  <si>
    <t>Captain Marvel (2012) #12</t>
  </si>
  <si>
    <t>Thor #151</t>
  </si>
  <si>
    <t>Young Avengers #12</t>
  </si>
  <si>
    <t>Incredible Hulk #384</t>
  </si>
  <si>
    <t>Ares: God of War #3</t>
  </si>
  <si>
    <t>The Amazing Spider-Man #65</t>
  </si>
  <si>
    <t>Ultimate Black Panther #12</t>
  </si>
  <si>
    <t>Ultimate X-Men #14</t>
  </si>
  <si>
    <t>Daredevil (1998) #19</t>
  </si>
  <si>
    <t>Captain America #254</t>
  </si>
  <si>
    <t>Avengers (1999) #0</t>
  </si>
  <si>
    <t>House of M #8</t>
  </si>
  <si>
    <t>Thunderbolts '97 (1997) #1</t>
  </si>
  <si>
    <t>The Ultimates (2015) #3</t>
  </si>
  <si>
    <t>The Uncanny X-Men #156</t>
  </si>
  <si>
    <t>Giant-Size Astonishing X-Men</t>
  </si>
  <si>
    <t>X-Force (2020) #9</t>
  </si>
  <si>
    <t>Doctor Strange (1974) #69</t>
  </si>
  <si>
    <t>Iron Man #183</t>
  </si>
  <si>
    <t>Black Panther (1998) #25</t>
  </si>
  <si>
    <t>Moon Knight (2016) #5</t>
  </si>
  <si>
    <t>Fantastic Four #65</t>
  </si>
  <si>
    <t>Thanos Quest #1</t>
  </si>
  <si>
    <t>Doctor Doom #3</t>
  </si>
  <si>
    <t>Ghost Rider (1997) #70</t>
  </si>
  <si>
    <t>Jessica Jones #13</t>
  </si>
  <si>
    <t>Tomb of Dracula #69</t>
  </si>
  <si>
    <t>Captain Marvel (2012) #13</t>
  </si>
  <si>
    <t>S.H.I.E.L.D. (2011) #5</t>
  </si>
  <si>
    <t>Thor #152</t>
  </si>
  <si>
    <t>Young Avengers #13</t>
  </si>
  <si>
    <t>Incredible Hulk #385</t>
  </si>
  <si>
    <t>Ares: God of War #4</t>
  </si>
  <si>
    <t>The Amazing Spider-Man #66</t>
  </si>
  <si>
    <t>Ultimate Black Panther #13</t>
  </si>
  <si>
    <t>Ultimate Spider-Man #22</t>
  </si>
  <si>
    <t>Daredevil (1998) #26</t>
  </si>
  <si>
    <t>Captain America #255</t>
  </si>
  <si>
    <t>Decimation: House of M - The Day After</t>
  </si>
  <si>
    <t>The Ultimates (2015) #4</t>
  </si>
  <si>
    <t>The Uncanny X-Men #157</t>
  </si>
  <si>
    <t>Rick Remender - Dark Angel</t>
  </si>
  <si>
    <t>X-Force (2020) #10</t>
  </si>
  <si>
    <t>Doctor Strange (1974) #70</t>
  </si>
  <si>
    <t>Iron Man #184</t>
  </si>
  <si>
    <t>Black Panther (1998) #26</t>
  </si>
  <si>
    <t>Moon Knight (2016) #6</t>
  </si>
  <si>
    <t>Fantastic Four #66</t>
  </si>
  <si>
    <t>Thanos Quest #2</t>
  </si>
  <si>
    <t>Hercules: Prince of Power</t>
  </si>
  <si>
    <t>Doctor Doom #4</t>
  </si>
  <si>
    <t>Ghost Rider (1997) #71</t>
  </si>
  <si>
    <t>Jessica Jones #14</t>
  </si>
  <si>
    <t>Tomb of Dracula #70</t>
  </si>
  <si>
    <t>Captain Marvel (2012) #14</t>
  </si>
  <si>
    <t>S.H.I.E.L.D. (2011) #6</t>
  </si>
  <si>
    <t>Thunderbolts (1997) #5</t>
  </si>
  <si>
    <t>Thor #153</t>
  </si>
  <si>
    <t>Bob Layton</t>
  </si>
  <si>
    <t>Young Avengers #14</t>
  </si>
  <si>
    <t>Incredible Hulk #386</t>
  </si>
  <si>
    <t>Ares: God of War #5</t>
  </si>
  <si>
    <t>Hercules: Prince of Power #1-4; Hercules: Prince of Power (1984) #1-4; Marvel Graphic Novel #37 - ""Full Circle""; Avengers (1963) #281-285; Thor: Blood Oath #1-4; Hercules #1-5; Ares: God of War #1-5"</t>
  </si>
  <si>
    <t>The Amazing Spider-Man #67</t>
  </si>
  <si>
    <t>Ultimate Black Panther #14</t>
  </si>
  <si>
    <t>Ultimate Spider-Man #23</t>
  </si>
  <si>
    <t>Daredevil (1998) #27</t>
  </si>
  <si>
    <t>Thunderbolts #31</t>
  </si>
  <si>
    <t>The Ultimates (2015) #5</t>
  </si>
  <si>
    <t>Avengers (2018) #1</t>
  </si>
  <si>
    <t>The Uncanny X-Men #158</t>
  </si>
  <si>
    <t>Uncanny X-Force #1</t>
  </si>
  <si>
    <t>Wolverine (2020) #1</t>
  </si>
  <si>
    <t>Doctor Strange (1974) #71</t>
  </si>
  <si>
    <t>Iron Man #185</t>
  </si>
  <si>
    <t>Black Panther (1998) #27</t>
  </si>
  <si>
    <t>Moon Knight (2016) #7</t>
  </si>
  <si>
    <t>Fantastic Four #67</t>
  </si>
  <si>
    <t>Silver Surfer (1997) #39</t>
  </si>
  <si>
    <t>Doctor Doom #5</t>
  </si>
  <si>
    <t>Ghost Rider (1997) #72</t>
  </si>
  <si>
    <t>Layton's comedic take, which Pak builds on</t>
  </si>
  <si>
    <t>Jessica Jones #15</t>
  </si>
  <si>
    <t>Werewolf by Night (1972) #1</t>
  </si>
  <si>
    <t>Captain Marvel (2012) #15</t>
  </si>
  <si>
    <t>Fantastic Four/FF</t>
  </si>
  <si>
    <t>Thor #154</t>
  </si>
  <si>
    <t>Young Avengers #15</t>
  </si>
  <si>
    <t>Incredible Hulk #387</t>
  </si>
  <si>
    <t xml:space="preserve">Incredible Hercules </t>
  </si>
  <si>
    <t>The Amazing Spider-Man #68</t>
  </si>
  <si>
    <t>Ultimate Black Panther #15</t>
  </si>
  <si>
    <t>Ultimate Spider-Man #24</t>
  </si>
  <si>
    <t>Thunderbolts (1997) #6</t>
  </si>
  <si>
    <t>Daredevil (1998) #28</t>
  </si>
  <si>
    <t>Captain America #261</t>
  </si>
  <si>
    <t>Thunderbolts #32</t>
  </si>
  <si>
    <t>New Avengers #11</t>
  </si>
  <si>
    <t>The Ultimates (2015) #6</t>
  </si>
  <si>
    <t>Avengers (2018) #2</t>
  </si>
  <si>
    <t>The Uncanny X-Men #159</t>
  </si>
  <si>
    <t>Uncanny X-Force #2</t>
  </si>
  <si>
    <t>Wolverine (2020) #2</t>
  </si>
  <si>
    <t>Doctor Strange (1974) #72</t>
  </si>
  <si>
    <t>Iron Man #186</t>
  </si>
  <si>
    <t>Black Panther (1998) #28</t>
  </si>
  <si>
    <t>Moon Knight (2016) #8</t>
  </si>
  <si>
    <t>Fantastic Four #68</t>
  </si>
  <si>
    <t>Silver Surfer (1997) #40</t>
  </si>
  <si>
    <t>Doctor Doom #6</t>
  </si>
  <si>
    <t>Ghost Rider (1997) #73</t>
  </si>
  <si>
    <t>Jessica Jones #16</t>
  </si>
  <si>
    <t>Werewolf by Night (1972) #2</t>
  </si>
  <si>
    <t>Captain Marvel (2012) #16</t>
  </si>
  <si>
    <t>FF #1</t>
  </si>
  <si>
    <t>Thor #155</t>
  </si>
  <si>
    <t>Part Three: Loki: Agent of Asgard</t>
  </si>
  <si>
    <t>Incredible Hulk Annual #17</t>
  </si>
  <si>
    <t>Incredible Hercules #116</t>
  </si>
  <si>
    <t>The Amazing Spider-Man #69</t>
  </si>
  <si>
    <t>Ultimate Black Panther #16</t>
  </si>
  <si>
    <t>Ultimate Spider-Man #25</t>
  </si>
  <si>
    <t>Daredevil (1998) #29</t>
  </si>
  <si>
    <t>Captain America #262</t>
  </si>
  <si>
    <t>Thunderbolts #33</t>
  </si>
  <si>
    <t>New Avengers #12</t>
  </si>
  <si>
    <t>The Ultimates (2015) #7</t>
  </si>
  <si>
    <t>Avengers (2018) #3</t>
  </si>
  <si>
    <t>The Uncanny X-Men #160</t>
  </si>
  <si>
    <t>Uncanny X-Force #3</t>
  </si>
  <si>
    <t>Wolverine (2020) #3</t>
  </si>
  <si>
    <t>Doctor Strange (1974) #73</t>
  </si>
  <si>
    <t>Iron Man #187</t>
  </si>
  <si>
    <t>Black Panther (1998) #29</t>
  </si>
  <si>
    <t>Thunderbolts (1997) #7</t>
  </si>
  <si>
    <t>Moon Knight (2016) #9</t>
  </si>
  <si>
    <t>Fantastic Four Annual #5</t>
  </si>
  <si>
    <t>Silver Surfer (1997) #41</t>
  </si>
  <si>
    <t xml:space="preserve">Young Avengers Special </t>
  </si>
  <si>
    <t>Doctor Doom #7</t>
  </si>
  <si>
    <t>Ghost Rider (1997) #74</t>
  </si>
  <si>
    <t>Jessica Jones #17</t>
  </si>
  <si>
    <t>Werewolf by Night (1972) #3</t>
  </si>
  <si>
    <t>Captain Marvel (2012) #17</t>
  </si>
  <si>
    <t>FF #2</t>
  </si>
  <si>
    <t>Thor #156</t>
  </si>
  <si>
    <t>All-New All Marvel Now! Point One</t>
  </si>
  <si>
    <t>Incredible Hulk #388</t>
  </si>
  <si>
    <t>Incredible Hercules #117</t>
  </si>
  <si>
    <t>The Amazing Spider-Man #70</t>
  </si>
  <si>
    <t>Ultimate Black Panther #17</t>
  </si>
  <si>
    <t>Ultimate Spider-Man #26</t>
  </si>
  <si>
    <t>Daredevil (1998) #30</t>
  </si>
  <si>
    <t>Captain America #263</t>
  </si>
  <si>
    <t>The Ultimates (2015) #8</t>
  </si>
  <si>
    <t>Avengers (2018) #4</t>
  </si>
  <si>
    <t>Magik #1</t>
  </si>
  <si>
    <t>Uncanny X-Force #4</t>
  </si>
  <si>
    <t>X-Men/Fantastic Four (2020) #1</t>
  </si>
  <si>
    <t>Doctor Strange (1974) #75</t>
  </si>
  <si>
    <t>Iron Man #188</t>
  </si>
  <si>
    <t>Black Panther (1998) #30</t>
  </si>
  <si>
    <t>Moon Knight (2016) #10</t>
  </si>
  <si>
    <t>Fantastic Four #69</t>
  </si>
  <si>
    <t>Silver Surfer (1997) #42</t>
  </si>
  <si>
    <t>Young Avengers Presents #3</t>
  </si>
  <si>
    <t>Doctor Doom #8</t>
  </si>
  <si>
    <t>Ghost Rider (1997) #75</t>
  </si>
  <si>
    <t>Jessica Jones #18</t>
  </si>
  <si>
    <t>Werewolf by Night (1972) #4</t>
  </si>
  <si>
    <t>MacKay's Black Cat</t>
  </si>
  <si>
    <t>FF #3</t>
  </si>
  <si>
    <t>Thor #157</t>
  </si>
  <si>
    <t>Incredible Hulk #389</t>
  </si>
  <si>
    <t>Thunderbolts (1997) #8</t>
  </si>
  <si>
    <t>Incredible Hercules #118</t>
  </si>
  <si>
    <t>The Amazing Spider-Man #71</t>
  </si>
  <si>
    <t>Ultimate Black Panther #18</t>
  </si>
  <si>
    <t>Ultimate Spider-Man #27</t>
  </si>
  <si>
    <t>Daredevil (1998) #31</t>
  </si>
  <si>
    <t>Captain America #264</t>
  </si>
  <si>
    <t>The Ultimates (2015) #9</t>
  </si>
  <si>
    <t>Avengers (2018) #5</t>
  </si>
  <si>
    <t>Magik #2</t>
  </si>
  <si>
    <t>Uncanny X-Force #5</t>
  </si>
  <si>
    <t>X-Men/Fantastic Four (2020) #2</t>
  </si>
  <si>
    <t>Doctor Strange and Doctor Doom: Triumph and Torment</t>
  </si>
  <si>
    <t>Iron Man #189</t>
  </si>
  <si>
    <t>Black Panther (1998) #31</t>
  </si>
  <si>
    <t>Moon Knight (2016) #11</t>
  </si>
  <si>
    <t>Fantastic Four #70</t>
  </si>
  <si>
    <t>Silver Surfer (1997) #43</t>
  </si>
  <si>
    <t>Avengers: The Children's Crusade #1</t>
  </si>
  <si>
    <t>Incredible Hercules</t>
  </si>
  <si>
    <t>Doctor Doom #9</t>
  </si>
  <si>
    <t>Ghost Rider (1997) #76</t>
  </si>
  <si>
    <t>Jessica Jones: Blind Spot #1</t>
  </si>
  <si>
    <t>Werewolf by Night (1972) #5</t>
  </si>
  <si>
    <t>Black Cat #1</t>
  </si>
  <si>
    <t>FF #4</t>
  </si>
  <si>
    <t>Greg Pak, Fred Van Lente</t>
  </si>
  <si>
    <t>Thor #158</t>
  </si>
  <si>
    <t>Incredible Hulk #390</t>
  </si>
  <si>
    <t>Incredible Hercules #116-141; Assault on New Olympus Prologue; Hercules: Fall of an Avenger #1-2; Heroic Age: Prince of Power #1-4</t>
  </si>
  <si>
    <t>Incredible Hercules #119</t>
  </si>
  <si>
    <t>The Amazing Spider-Man #72</t>
  </si>
  <si>
    <t>Ultimate Black Panther #19</t>
  </si>
  <si>
    <t>Ultimate Spider-Man Super Special #1</t>
  </si>
  <si>
    <t>Daredevil (1998) #32</t>
  </si>
  <si>
    <t>Heroes for Hire (1997) #7</t>
  </si>
  <si>
    <t>Captain America #265</t>
  </si>
  <si>
    <t>The Ultimates (2015) #10</t>
  </si>
  <si>
    <t>Avengers (2018) #6</t>
  </si>
  <si>
    <t>Magik #3</t>
  </si>
  <si>
    <t>Uncanny X-Force #6</t>
  </si>
  <si>
    <t>X-Men/Fantastic Four (2020) #3</t>
  </si>
  <si>
    <t>Iron Man #190</t>
  </si>
  <si>
    <t>Black Panther (1998) #32</t>
  </si>
  <si>
    <t>Moon Knight (2016) #12</t>
  </si>
  <si>
    <t>Fantastic Four #71</t>
  </si>
  <si>
    <t>Funniest sustained superhero run of the 2000s</t>
  </si>
  <si>
    <t>Silver Surfer (1997) #44</t>
  </si>
  <si>
    <t>Avengers: The Children's Crusade #2</t>
  </si>
  <si>
    <t>Doctor Doom #10</t>
  </si>
  <si>
    <t>Ghost Rider (1997) #77</t>
  </si>
  <si>
    <t>Jessica Jones: Blind Spot #2</t>
  </si>
  <si>
    <t>Werewolf by Night (1972) #6</t>
  </si>
  <si>
    <t>Black Cat #2</t>
  </si>
  <si>
    <t>FF #5</t>
  </si>
  <si>
    <t>Thor #159</t>
  </si>
  <si>
    <t>Incredible Hulk #391</t>
  </si>
  <si>
    <t>Incredible Hercules #120</t>
  </si>
  <si>
    <t>The Amazing Spider-Man #73</t>
  </si>
  <si>
    <t>Ultimate Black Panther #20</t>
  </si>
  <si>
    <t>Ultimates #1</t>
  </si>
  <si>
    <t>Daredevil (1998) #33</t>
  </si>
  <si>
    <t>Captain America #266</t>
  </si>
  <si>
    <t>Thunderbolts #34</t>
  </si>
  <si>
    <t>Spider-Woman: Origin #1</t>
  </si>
  <si>
    <t>The Ultimates (2015) #11</t>
  </si>
  <si>
    <t>Avengers (2018) #7</t>
  </si>
  <si>
    <t>Magik #4</t>
  </si>
  <si>
    <t>Uncanny X-Force #7</t>
  </si>
  <si>
    <t>X-Men/Fantastic Four (2020) #4</t>
  </si>
  <si>
    <t>Thunderbolts (1997) #9</t>
  </si>
  <si>
    <t>Docotr Strange: The Oath</t>
  </si>
  <si>
    <t>Iron Man #191</t>
  </si>
  <si>
    <t>Black Panther (1998) #33</t>
  </si>
  <si>
    <t>Moon Knight (2016) #13</t>
  </si>
  <si>
    <t>Fantastic Four #72</t>
  </si>
  <si>
    <t>Silver Surfer (1997) #45</t>
  </si>
  <si>
    <t>Fresh Start</t>
  </si>
  <si>
    <t>Avengers: The Children's Crusade #3</t>
  </si>
  <si>
    <t>Doom (2024) #1</t>
  </si>
  <si>
    <t>Ghost Rider (1997) #78</t>
  </si>
  <si>
    <t>Jessica Jones: Blind Spot #3</t>
  </si>
  <si>
    <t>Werewolf by Night (1972) #7</t>
  </si>
  <si>
    <t>Black Cat #3</t>
  </si>
  <si>
    <t>Venom (absolutel Carnage, King in Black)</t>
  </si>
  <si>
    <t xml:space="preserve">Daredevil/Devils Reign </t>
  </si>
  <si>
    <t>FF #6</t>
  </si>
  <si>
    <t>Eternals/Judgement Day</t>
  </si>
  <si>
    <t>Thor #160</t>
  </si>
  <si>
    <t>Immortal X-Men, X-Men Red</t>
  </si>
  <si>
    <t>Captain America: Sentinel of Liberty, Symbol of Truth</t>
  </si>
  <si>
    <t>Invincible Iron Man</t>
  </si>
  <si>
    <t>X-Factor #76</t>
  </si>
  <si>
    <t>Incredible Hercules #121</t>
  </si>
  <si>
    <t xml:space="preserve">Avengers Ultron Unlimited </t>
  </si>
  <si>
    <t>The Amazing Spider-Man #74</t>
  </si>
  <si>
    <t>Busiek</t>
  </si>
  <si>
    <t>Ultimate Black Panther #21</t>
  </si>
  <si>
    <t>Age of Ultron #1-10</t>
  </si>
  <si>
    <t>Bendis</t>
  </si>
  <si>
    <t>Ultimates #2</t>
  </si>
  <si>
    <t>Daredevil (1998) #34</t>
  </si>
  <si>
    <t xml:space="preserve">New Avengers: Illuminati </t>
  </si>
  <si>
    <t>Captain America #267</t>
  </si>
  <si>
    <t>Thunderbolts #35</t>
  </si>
  <si>
    <t>Spider-Woman: Origin #2</t>
  </si>
  <si>
    <t>Silver Surfer #1-18</t>
  </si>
  <si>
    <t>The Ultimates (2015) #12</t>
  </si>
  <si>
    <t>Avengers (2018) #8</t>
  </si>
  <si>
    <t>Dark Avengers/Uncanny X-Men: Utopia</t>
  </si>
  <si>
    <t>Avengers: Heroic Age</t>
  </si>
  <si>
    <t>The Uncanny X-Men Annual #6</t>
  </si>
  <si>
    <t>Uncanny X-Force #8</t>
  </si>
  <si>
    <t>Marauders #5</t>
  </si>
  <si>
    <t>Doctor Strange (2015) #1</t>
  </si>
  <si>
    <t>Recents:</t>
  </si>
  <si>
    <t>Iron Man #192</t>
  </si>
  <si>
    <t>Conan the Barbarian (Jason Aaron)</t>
  </si>
  <si>
    <t>Black Panther (1998) #34</t>
  </si>
  <si>
    <t>Lee/Kirby (Thor, Fantastic Four)</t>
  </si>
  <si>
    <t>Moon Knight (2016) #14</t>
  </si>
  <si>
    <t>Wolverine: Weapon X</t>
  </si>
  <si>
    <t>Fantastic Four #73</t>
  </si>
  <si>
    <t>Silver Surfer (1997) #46</t>
  </si>
  <si>
    <t xml:space="preserve">X-Men: God Loves Men Kills </t>
  </si>
  <si>
    <t>Avengers: The Children's Crusade #4</t>
  </si>
  <si>
    <t>Ghost Rider (1997) #79</t>
  </si>
  <si>
    <t>Jessica Jones: Purple Daughter #1</t>
  </si>
  <si>
    <t>Werewolf by Night (1972) #8</t>
  </si>
  <si>
    <t>Black Cat #4</t>
  </si>
  <si>
    <t>Thunderbolts (1997) #10</t>
  </si>
  <si>
    <t>FF #7</t>
  </si>
  <si>
    <t>Thor #161</t>
  </si>
  <si>
    <t>Incredible Hulk #392</t>
  </si>
  <si>
    <t>Incredible Hercules #122</t>
  </si>
  <si>
    <t>The Amazing Spider-Man #75</t>
  </si>
  <si>
    <t>Ultimate Black Panther #22</t>
  </si>
  <si>
    <t>Ultimates #3</t>
  </si>
  <si>
    <t>Daredevil (1998) #35</t>
  </si>
  <si>
    <t>Captain America #268</t>
  </si>
  <si>
    <t>Thunderbolts #36</t>
  </si>
  <si>
    <t>Spider-Woman: Origin #3</t>
  </si>
  <si>
    <t>The Ultimates 2 (2017) #1</t>
  </si>
  <si>
    <t>Avengers (2018) #9</t>
  </si>
  <si>
    <t>The Uncanny X-Men #161</t>
  </si>
  <si>
    <t>Uncanny X-Force #9</t>
  </si>
  <si>
    <t>Marauders #6</t>
  </si>
  <si>
    <t>Doctor Strange (2015) #2</t>
  </si>
  <si>
    <t>Iron Man #193</t>
  </si>
  <si>
    <t>Black Panther (1998) #35</t>
  </si>
  <si>
    <t>Jed Mackay</t>
  </si>
  <si>
    <t>Fantastic Four #74</t>
  </si>
  <si>
    <t>Silver Surfer (1997) #47</t>
  </si>
  <si>
    <t>Avengers: The Children's Crusade #5</t>
  </si>
  <si>
    <t>Ghost Rider (1997) #80</t>
  </si>
  <si>
    <t>Jessica Jones: Purple Daughter #2</t>
  </si>
  <si>
    <t>Werewolf by Night (1972) #9</t>
  </si>
  <si>
    <t>Black Cat #5</t>
  </si>
  <si>
    <t>FF #8</t>
  </si>
  <si>
    <t>Thor #162</t>
  </si>
  <si>
    <t>Original Sin #5.1</t>
  </si>
  <si>
    <t>Incredible Hulk #393</t>
  </si>
  <si>
    <t>Incredible Hercules #123</t>
  </si>
  <si>
    <t>The Amazing Spider-Man #76</t>
  </si>
  <si>
    <t>Chaos War</t>
  </si>
  <si>
    <t>Ultimate Black Panther #23</t>
  </si>
  <si>
    <t>Ultimate X-Men #15</t>
  </si>
  <si>
    <t>Captain America #269</t>
  </si>
  <si>
    <t>Spider-Woman: Origin #4</t>
  </si>
  <si>
    <t>The Ultimates 2 (2017) #2</t>
  </si>
  <si>
    <t>Heroes Reborn: The Return (1997) #1</t>
  </si>
  <si>
    <t>Avengers (2018) #10</t>
  </si>
  <si>
    <t>Chaos War #1-5; Chaos War: Chaos King; Chaos War: God Squad; Chaos War: Ares; Incredible Hulks #620-622</t>
  </si>
  <si>
    <t>The Uncanny X-Men #162</t>
  </si>
  <si>
    <t>Uncanny X-Force #10</t>
  </si>
  <si>
    <t>Marauders #7</t>
  </si>
  <si>
    <t>Doctor Strange (2015) #3</t>
  </si>
  <si>
    <t>Iron Man #194</t>
  </si>
  <si>
    <t>Black Panther (1998) #36</t>
  </si>
  <si>
    <t>Avengers (2018) #45</t>
  </si>
  <si>
    <t>Fantastic Four #75</t>
  </si>
  <si>
    <t>Peter David. The bridge that brings the Avengers back from the Heroes Reborn pocket universe. Avengers #1 opens mid-return without it.</t>
  </si>
  <si>
    <t>Silver Surfer (1997) #48</t>
  </si>
  <si>
    <t>Avengers: The Children's Crusade #6</t>
  </si>
  <si>
    <t>Ghost Rider (1997) #81</t>
  </si>
  <si>
    <t>Jessica Jones: Purple Daughter #3</t>
  </si>
  <si>
    <t>Werewolf by Night (1972) #10</t>
  </si>
  <si>
    <t>Black Cat #6</t>
  </si>
  <si>
    <t>FF #9</t>
  </si>
  <si>
    <t>Thor #163</t>
  </si>
  <si>
    <t>Original Sin #5.2</t>
  </si>
  <si>
    <t>The payoff to Incredible Hercules</t>
  </si>
  <si>
    <t>Incredible Hulk #394</t>
  </si>
  <si>
    <t>Incredible Hercules #124</t>
  </si>
  <si>
    <t>The Amazing Spider-Man #77</t>
  </si>
  <si>
    <t>Ultimate X-Men (1991) #11</t>
  </si>
  <si>
    <t>Ultimate X-Men #16</t>
  </si>
  <si>
    <t>Daredevil (1998) #37</t>
  </si>
  <si>
    <t>Captain America #270</t>
  </si>
  <si>
    <t>Avengers Annual (2000)</t>
  </si>
  <si>
    <t>Spider-Woman: Origin #5</t>
  </si>
  <si>
    <t>The Ultimates 2 (2017) #3</t>
  </si>
  <si>
    <t>Avengers (2018) #11</t>
  </si>
  <si>
    <t>The Uncanny X-Men #163</t>
  </si>
  <si>
    <t>Uncanny X-Force #11</t>
  </si>
  <si>
    <t>Marauders #8</t>
  </si>
  <si>
    <t>Doctor Strange (2015) #4</t>
  </si>
  <si>
    <t>Iron Man #195</t>
  </si>
  <si>
    <t>Incredible Hulk (2000) #33</t>
  </si>
  <si>
    <t>Moon Knight (2021) #1</t>
  </si>
  <si>
    <t>Fantastic Four #76</t>
  </si>
  <si>
    <t>Silver Surfer (1997) #49</t>
  </si>
  <si>
    <t>Avengers: The Children's Crusade #7</t>
  </si>
  <si>
    <t>Ghost Rider (1997) #82</t>
  </si>
  <si>
    <t>Punisher</t>
  </si>
  <si>
    <t>Werewolf by Night (1972) #11</t>
  </si>
  <si>
    <t>Heroes Reborn: The Return (1997) #2</t>
  </si>
  <si>
    <t>Black Cat #7</t>
  </si>
  <si>
    <t>FF #10</t>
  </si>
  <si>
    <t>Thor #164</t>
  </si>
  <si>
    <t>Original Sin #5.3</t>
  </si>
  <si>
    <t>Incredible Hulk Annual #18</t>
  </si>
  <si>
    <t>Incredible Hercules #125</t>
  </si>
  <si>
    <t>The Amazing Spider-Man #78</t>
  </si>
  <si>
    <t>Ultimate X-Men (1991) #12</t>
  </si>
  <si>
    <t>Ultimate X-Men #17</t>
  </si>
  <si>
    <t>Daredevil (1998) #38</t>
  </si>
  <si>
    <t>Captain America #271</t>
  </si>
  <si>
    <t>Avengers (1999) #24</t>
  </si>
  <si>
    <t>The Pulse #11</t>
  </si>
  <si>
    <t>The Ultimates 2 (2017) #4</t>
  </si>
  <si>
    <t>Avengers (2018) #12</t>
  </si>
  <si>
    <t>The Uncanny X-Men #164</t>
  </si>
  <si>
    <t>Uncanny X-Force #12</t>
  </si>
  <si>
    <t>Cable (2020) #2</t>
  </si>
  <si>
    <t>Doctor Strange (2015) #5</t>
  </si>
  <si>
    <t>Iron Man #196</t>
  </si>
  <si>
    <t>Black Panther (1998) #37</t>
  </si>
  <si>
    <t>Moon Knight (2021) #2</t>
  </si>
  <si>
    <t>Fantastic Four #77</t>
  </si>
  <si>
    <t>Silver Surfer (1997) #50</t>
  </si>
  <si>
    <t>Avengers: The Children's Crusade #8</t>
  </si>
  <si>
    <t>Ghost Rider (1997) #83</t>
  </si>
  <si>
    <t>Punisher: Born #1</t>
  </si>
  <si>
    <t>Werewolf by Night (1972) #12</t>
  </si>
  <si>
    <t>Black Cat #8</t>
  </si>
  <si>
    <t>FF #11</t>
  </si>
  <si>
    <t>Thor #165</t>
  </si>
  <si>
    <t>Original Sin #5.4</t>
  </si>
  <si>
    <t>Incredible Hulk #395</t>
  </si>
  <si>
    <t>Incredible Hercules #126</t>
  </si>
  <si>
    <t>The Amazing Spider-Man #79</t>
  </si>
  <si>
    <t>Ultimate X-Men (1991) #13</t>
  </si>
  <si>
    <t>Ultimate X-Men #18</t>
  </si>
  <si>
    <t>Daredevil (1998) #39</t>
  </si>
  <si>
    <t>Captain America #272</t>
  </si>
  <si>
    <t>Thunderbolts #37</t>
  </si>
  <si>
    <t>The Pulse #12</t>
  </si>
  <si>
    <t>The Ultimates 2 (2017) #5</t>
  </si>
  <si>
    <t>Avengers (2018) #13</t>
  </si>
  <si>
    <t>Heroes Reborn: The Return (1997) #3</t>
  </si>
  <si>
    <t>The Uncanny X-Men #165</t>
  </si>
  <si>
    <t>Uncanny X-Force #13</t>
  </si>
  <si>
    <t>Cable (2020) #3</t>
  </si>
  <si>
    <t>Doctor Strange (2015) #6</t>
  </si>
  <si>
    <t>Iron Man #197</t>
  </si>
  <si>
    <t>Black Panther (1998) #38</t>
  </si>
  <si>
    <t>Moon Knight (2021) #3</t>
  </si>
  <si>
    <t>Fantastic Four #78</t>
  </si>
  <si>
    <t>Infinity Gauntlet #1</t>
  </si>
  <si>
    <t>Avengers: The Children's Crusade #9</t>
  </si>
  <si>
    <t>Ghost Rider (1997) #84</t>
  </si>
  <si>
    <t>Punisher: Born #2</t>
  </si>
  <si>
    <t>Werewolf by Night (1972) #13</t>
  </si>
  <si>
    <t>Black Cat #9</t>
  </si>
  <si>
    <t>Fantastic Four #600</t>
  </si>
  <si>
    <t>Thor #166</t>
  </si>
  <si>
    <t>Original Sin #5.5</t>
  </si>
  <si>
    <t>Incredible Hulk #396</t>
  </si>
  <si>
    <t>Incredible Hercules #127</t>
  </si>
  <si>
    <t>The Amazing Spider-Man #80</t>
  </si>
  <si>
    <t>Ultimate X-Men (1991) #14</t>
  </si>
  <si>
    <t>Ultimate X-Men #19</t>
  </si>
  <si>
    <t>Daredevil (1998) #40</t>
  </si>
  <si>
    <t>Captain America #273</t>
  </si>
  <si>
    <t>Thunderbolts #38</t>
  </si>
  <si>
    <t>The Pulse #13</t>
  </si>
  <si>
    <t>The Ultimates 2 (2017) #6</t>
  </si>
  <si>
    <t>Avengers (2018) #14</t>
  </si>
  <si>
    <t>The Uncanny X-Men #166</t>
  </si>
  <si>
    <t>Uncanny X-Force #14</t>
  </si>
  <si>
    <t>Cable (2020) #4</t>
  </si>
  <si>
    <t>Docotr Strange: The Last Days of Magic</t>
  </si>
  <si>
    <t>Herc / Hercules: Aftermath</t>
  </si>
  <si>
    <t>Iron Man #198</t>
  </si>
  <si>
    <t>Black Panther (1998) #39</t>
  </si>
  <si>
    <t>Moon Knight (2021) #4</t>
  </si>
  <si>
    <t>Heroes Reborn: The Return (1997) #4</t>
  </si>
  <si>
    <t>Fantastic Four #79</t>
  </si>
  <si>
    <t>Infinity Gauntlet #2</t>
  </si>
  <si>
    <t>Young Avengers (1996) #1</t>
  </si>
  <si>
    <t>Ghost Rider (1997) #85</t>
  </si>
  <si>
    <t>Herc #1-10, #6.1; Wolverine/Hercules #1-4; Hercules #1-5; Civil War II: Gods of War #1-4</t>
  </si>
  <si>
    <t>Punisher: Born #3</t>
  </si>
  <si>
    <t>Werewolf by Night (1972) #14</t>
  </si>
  <si>
    <t>Black Cat #10</t>
  </si>
  <si>
    <t>FF #12</t>
  </si>
  <si>
    <t>Thor #167</t>
  </si>
  <si>
    <t>Incredible Hulk #397</t>
  </si>
  <si>
    <t>Incredible Hercules #128</t>
  </si>
  <si>
    <t>The Amazing Spider-Man #81</t>
  </si>
  <si>
    <t>Ultimate X-Men (1991) #15</t>
  </si>
  <si>
    <t>Ultimate X-Men #20</t>
  </si>
  <si>
    <t>Daredevil (1998) #41</t>
  </si>
  <si>
    <t>Captain America #274</t>
  </si>
  <si>
    <t>Thunderbolts #39</t>
  </si>
  <si>
    <t>The Pulse #14</t>
  </si>
  <si>
    <t>Depowered Herc; the coda</t>
  </si>
  <si>
    <t>The Ultimates 2 (2017) #7</t>
  </si>
  <si>
    <t>Avengers (2018) #15</t>
  </si>
  <si>
    <t>The New Mutants and Rogue</t>
  </si>
  <si>
    <t>Uncanny X-Force #15</t>
  </si>
  <si>
    <t>Marauders #9</t>
  </si>
  <si>
    <t>Doctor Strange (2015) #7</t>
  </si>
  <si>
    <t>Iron Man #199</t>
  </si>
  <si>
    <t>Black Panther (1998) #40</t>
  </si>
  <si>
    <t>Moon Knight (2021) #5</t>
  </si>
  <si>
    <t>Fantastic Four #80</t>
  </si>
  <si>
    <t>Infinity Gauntlet #3</t>
  </si>
  <si>
    <t>Young Avengers (1996) #2</t>
  </si>
  <si>
    <t>Ghost Rider (1997) #86</t>
  </si>
  <si>
    <t>Punisher: Born #4</t>
  </si>
  <si>
    <t>Werewolf by Night (1972) #15</t>
  </si>
  <si>
    <t>Black Cat #11</t>
  </si>
  <si>
    <t>Fantastic Four #601</t>
  </si>
  <si>
    <t>Thor #168</t>
  </si>
  <si>
    <t>Incredible Hulk #398</t>
  </si>
  <si>
    <t>Incredible Hercules #129</t>
  </si>
  <si>
    <t>The Amazing Spider-Man #82</t>
  </si>
  <si>
    <t>Ultimate X-Men (1991) #16</t>
  </si>
  <si>
    <t>Ultimate Spider-Man #28</t>
  </si>
  <si>
    <t>Daredevil (1998) #42</t>
  </si>
  <si>
    <t>Captain America #275</t>
  </si>
  <si>
    <t>Avengers (1999) #25</t>
  </si>
  <si>
    <t>Avengers (1998) #1</t>
  </si>
  <si>
    <t>The Ultimates 2 (2017) #8</t>
  </si>
  <si>
    <t>Avengers (2018) #16</t>
  </si>
  <si>
    <t>Marvel Graphic Novel #4: The New Mutants</t>
  </si>
  <si>
    <t>Uncanny X-Force #16</t>
  </si>
  <si>
    <t>Marauders #10</t>
  </si>
  <si>
    <t>Doctor Strange (2015) #8</t>
  </si>
  <si>
    <t>Iron Man #200</t>
  </si>
  <si>
    <t>Black Panther (1998) #41</t>
  </si>
  <si>
    <t>Moon Knight (2021) #6</t>
  </si>
  <si>
    <t>Fantastic Four Annual #6</t>
  </si>
  <si>
    <t>Infinity Gauntlet #4</t>
  </si>
  <si>
    <t>Young Avengers (1996) #3</t>
  </si>
  <si>
    <t>Ghost Rider (1997) #87</t>
  </si>
  <si>
    <t>Punisher: The Tyger</t>
  </si>
  <si>
    <t>Werewolf by Night (1972) #16</t>
  </si>
  <si>
    <t>Black Cat #12</t>
  </si>
  <si>
    <t>FF #13</t>
  </si>
  <si>
    <t>Thor #169</t>
  </si>
  <si>
    <t>Incredible Hulk #399</t>
  </si>
  <si>
    <t>Incredible Hercules #130</t>
  </si>
  <si>
    <t>The Amazing Spider-Man #83</t>
  </si>
  <si>
    <t>Ultimate X-Men (1991) #17</t>
  </si>
  <si>
    <t>Ultimate Spider-Man #29</t>
  </si>
  <si>
    <t>Daredevil (1998) #43</t>
  </si>
  <si>
    <t>Captain America #276</t>
  </si>
  <si>
    <t>Avengers (1999) #26</t>
  </si>
  <si>
    <t>The Ultimates 2 (2017) #9</t>
  </si>
  <si>
    <t>Avengers (2018) #17</t>
  </si>
  <si>
    <t>New Mutants #1</t>
  </si>
  <si>
    <t>Uncanny X-Force #17</t>
  </si>
  <si>
    <t>Marauders #11</t>
  </si>
  <si>
    <t>Doctor Strange (2015) #9</t>
  </si>
  <si>
    <t>Black Panther (1998) #42</t>
  </si>
  <si>
    <t>Moon Knight (2021) #7</t>
  </si>
  <si>
    <t>Fantastic Four #81</t>
  </si>
  <si>
    <t>Infinity Gauntlet #5</t>
  </si>
  <si>
    <t>Young Avengers (1996) #4</t>
  </si>
  <si>
    <t>Ghost Rider (1997) #88</t>
  </si>
  <si>
    <t>Punisher #1</t>
  </si>
  <si>
    <t>Werewolf by Night (1972) #17</t>
  </si>
  <si>
    <t>Black Cat Annual #1</t>
  </si>
  <si>
    <t>Fantastic Four #602</t>
  </si>
  <si>
    <t>Incredible Hulk #400</t>
  </si>
  <si>
    <t>Avengers (1998) #2</t>
  </si>
  <si>
    <t>Incredible Hercules #131</t>
  </si>
  <si>
    <t>The Amazing Spider-Man #84</t>
  </si>
  <si>
    <t>Ultimate X-Men (1991) #18</t>
  </si>
  <si>
    <t>Ultimate Spider-Man #30</t>
  </si>
  <si>
    <t>Daredevil (1998) #44</t>
  </si>
  <si>
    <t>Captain America #277</t>
  </si>
  <si>
    <t>Avengers (1999) #27</t>
  </si>
  <si>
    <t>The Ultimates 2 (2017) #100</t>
  </si>
  <si>
    <t>Avengers (2018) #18</t>
  </si>
  <si>
    <t>New Mutants #2</t>
  </si>
  <si>
    <t>Uncanny X-Force #18</t>
  </si>
  <si>
    <t>Marauders #12</t>
  </si>
  <si>
    <t>Doctor Strange (2015) #10</t>
  </si>
  <si>
    <t>Iron Man #219</t>
  </si>
  <si>
    <t>Black Panther (1998) #43</t>
  </si>
  <si>
    <t>Moon Knight (2021) #8</t>
  </si>
  <si>
    <t>Fantastic Four #82</t>
  </si>
  <si>
    <t>Infinity Gauntlet #6</t>
  </si>
  <si>
    <t>Young Avengers (1996) #5</t>
  </si>
  <si>
    <t>Ghost Rider (1997) #89</t>
  </si>
  <si>
    <t>Punisher #2</t>
  </si>
  <si>
    <t>Werewolf by Night (1972) #18</t>
  </si>
  <si>
    <t>Black Cat/Spider-Man Free Comic Book Day</t>
  </si>
  <si>
    <t>FF #14</t>
  </si>
  <si>
    <t>Thor #337</t>
  </si>
  <si>
    <t>Marvel Holiday Special #2</t>
  </si>
  <si>
    <t>Incredible Hercules #132</t>
  </si>
  <si>
    <t>The Amazing Spider-Man #85</t>
  </si>
  <si>
    <t>Ultimate X-Men (1991) #19</t>
  </si>
  <si>
    <t>Ultimate Spider-Man #31</t>
  </si>
  <si>
    <t>Daredevil (1998) #45</t>
  </si>
  <si>
    <t>Hickman Saga</t>
  </si>
  <si>
    <t>Captain America #278</t>
  </si>
  <si>
    <t>Thunderbolts #40</t>
  </si>
  <si>
    <t>Caselli</t>
  </si>
  <si>
    <t>New Avengers</t>
  </si>
  <si>
    <t>Dark Reign: New Nation; Secret Warriors (2009) #1-28; Dark Reign: The List - Secret Warriors; Siege: Secret Warriors</t>
  </si>
  <si>
    <t>Avengers (2018) #19</t>
  </si>
  <si>
    <t>New Mutants #3</t>
  </si>
  <si>
    <t>Uncanny X-Force #19</t>
  </si>
  <si>
    <t>Wolverine (2020) #4</t>
  </si>
  <si>
    <t>Doctor Strange (2015) #11</t>
  </si>
  <si>
    <t>Iron Man #220</t>
  </si>
  <si>
    <t>Black Panther (1998) #44</t>
  </si>
  <si>
    <t>Moon Knight (2021) #9</t>
  </si>
  <si>
    <t>Fantastic Four #83</t>
  </si>
  <si>
    <t>Warlock and the Infinity Watch #1</t>
  </si>
  <si>
    <t>Young Avengers (1996) #6</t>
  </si>
  <si>
    <t>Ghost Rider (1997) #90</t>
  </si>
  <si>
    <t>Punisher #3</t>
  </si>
  <si>
    <t>Werewolf by Night (1972) #19</t>
  </si>
  <si>
    <t>Avengers (1998) #3</t>
  </si>
  <si>
    <t>Black Cat (2020) #1</t>
  </si>
  <si>
    <t>Fantastic Four #603</t>
  </si>
  <si>
    <t>Thor #338</t>
  </si>
  <si>
    <t>Incredible Hulk #401</t>
  </si>
  <si>
    <t>Nick Fury and the whole Hickman thesis in miniature</t>
  </si>
  <si>
    <t>Incredible Hercules #133</t>
  </si>
  <si>
    <t>The Amazing Spider-Man #86</t>
  </si>
  <si>
    <t>Ultimate X-Men (1991) #20</t>
  </si>
  <si>
    <t>Ultimate Spider-Man #32</t>
  </si>
  <si>
    <t>Captain America #290</t>
  </si>
  <si>
    <t>Thunderbolts #41</t>
  </si>
  <si>
    <t>Civil War: Young Avengers &amp; Runaways #1</t>
  </si>
  <si>
    <t>New Avengers (2015) #1</t>
  </si>
  <si>
    <t>War of the Realms #1</t>
  </si>
  <si>
    <t>The Uncanny X-Men #167</t>
  </si>
  <si>
    <t>Uncanny X-Force #20</t>
  </si>
  <si>
    <t>Wolverine (2020) #5</t>
  </si>
  <si>
    <t>Doctor Strange (2015) #12</t>
  </si>
  <si>
    <t>Iron Man #221</t>
  </si>
  <si>
    <t>Black Panther (1998) #45</t>
  </si>
  <si>
    <t>Moon Knight (2021) #10</t>
  </si>
  <si>
    <t>Warlock and the Infinity Watch #2</t>
  </si>
  <si>
    <t>Young Avengers (1996) #7</t>
  </si>
  <si>
    <t>Ghost Rider (1997) #91</t>
  </si>
  <si>
    <t>Punisher #4</t>
  </si>
  <si>
    <t>Werewolf by Night (1972) #20</t>
  </si>
  <si>
    <t>Black Cat (2020) #2</t>
  </si>
  <si>
    <t>FF #15</t>
  </si>
  <si>
    <t>Thor #339</t>
  </si>
  <si>
    <t>Incredible Hulk #402</t>
  </si>
  <si>
    <t>Incredible Hercules #134</t>
  </si>
  <si>
    <t>The Amazing Spider-Man #87</t>
  </si>
  <si>
    <t>Ultimate X-Men (1991) #21</t>
  </si>
  <si>
    <t>Ultimates #4</t>
  </si>
  <si>
    <t>Captain America #291</t>
  </si>
  <si>
    <t>Avengers (1999) #28</t>
  </si>
  <si>
    <t>Civil War: Young Avengers &amp; Runaways #2</t>
  </si>
  <si>
    <t>New Avengers (2015) #2</t>
  </si>
  <si>
    <t>War of the Realms #2</t>
  </si>
  <si>
    <t>Marvel Graphic Novel #5: X-Men: God Loves, Man Kills</t>
  </si>
  <si>
    <t>Uncanny X-Force #21</t>
  </si>
  <si>
    <t>X-Men (2019) #7</t>
  </si>
  <si>
    <t>Doctor Strange (2015) #13</t>
  </si>
  <si>
    <t>Iron Man #222</t>
  </si>
  <si>
    <t>Black Panther (1998) #46</t>
  </si>
  <si>
    <t>Moon Knight (2021) #11</t>
  </si>
  <si>
    <t>Warlock and the Infinity Watch #3</t>
  </si>
  <si>
    <t>Young Avengers (1996) #8</t>
  </si>
  <si>
    <t>Ghost Rider (1997) #92</t>
  </si>
  <si>
    <t>Punisher #5</t>
  </si>
  <si>
    <t>Werewolf by Night (1972) #32</t>
  </si>
  <si>
    <t>Black Cat (2020) #3</t>
  </si>
  <si>
    <t>Fantastic Four #604</t>
  </si>
  <si>
    <t>Thor #340</t>
  </si>
  <si>
    <t>Incredible Hulk #403</t>
  </si>
  <si>
    <t>Incredible Hercules #135</t>
  </si>
  <si>
    <t>Thunderbolts (1997) #11</t>
  </si>
  <si>
    <t>Death of the Stacys</t>
  </si>
  <si>
    <t>Ultimate X-Men (1991) #22</t>
  </si>
  <si>
    <t>Ultimates #5</t>
  </si>
  <si>
    <t>Captain America #292</t>
  </si>
  <si>
    <t>Avengers (1999) #29</t>
  </si>
  <si>
    <t>Civil War: Young Avengers &amp; Runaways #3</t>
  </si>
  <si>
    <t>New Avengers (2015) #3</t>
  </si>
  <si>
    <t>War of the Realms #3</t>
  </si>
  <si>
    <t>The Uncanny X-Men #168</t>
  </si>
  <si>
    <t>Uncanny X-Force #22</t>
  </si>
  <si>
    <t>X-Men (2019) #8</t>
  </si>
  <si>
    <t>Doctor Strange (2015) #14</t>
  </si>
  <si>
    <t>Iron Man #223</t>
  </si>
  <si>
    <t>Black Panther (1998) #47</t>
  </si>
  <si>
    <t>Moon Knight (2021) #12</t>
  </si>
  <si>
    <t>Warlock and the Infinity Watch #4</t>
  </si>
  <si>
    <t>Young Avengers (1996) #9</t>
  </si>
  <si>
    <t>Ghost Rider (1997) #93</t>
  </si>
  <si>
    <t>Punisher #6</t>
  </si>
  <si>
    <t>Werewolf by Night (1972) #33</t>
  </si>
  <si>
    <t>Black Cat (2020) #4</t>
  </si>
  <si>
    <t>FF #16</t>
  </si>
  <si>
    <t>Thor #341</t>
  </si>
  <si>
    <t>Incredible Hulk #404</t>
  </si>
  <si>
    <t>Incredible Hercules #136</t>
  </si>
  <si>
    <t>The Amazing Spider-Man #88</t>
  </si>
  <si>
    <t>The Ultimates (2024) #8</t>
  </si>
  <si>
    <t>Ultimates #6</t>
  </si>
  <si>
    <t>Daredevil (1998) #49</t>
  </si>
  <si>
    <t>Captain America #293</t>
  </si>
  <si>
    <t>Avengers (1999) #30</t>
  </si>
  <si>
    <t>Civil War: Young Avengers &amp; Runaways #4</t>
  </si>
  <si>
    <t>New Avengers (2015) #4</t>
  </si>
  <si>
    <t>War of the Realms: War Scrolls #1</t>
  </si>
  <si>
    <t>The Uncanny X-Men #169</t>
  </si>
  <si>
    <t>Uncanny X-Force #23</t>
  </si>
  <si>
    <t>X-Men (2019) #9</t>
  </si>
  <si>
    <t>Doctor Strange (2015) #15</t>
  </si>
  <si>
    <t>Iron Man #224</t>
  </si>
  <si>
    <t>Black Panther (1998) #48</t>
  </si>
  <si>
    <t>Moon Knight (2021) #13</t>
  </si>
  <si>
    <t>Thunderbolts (1997) #12</t>
  </si>
  <si>
    <t>Warlock and the Infinity Watch #5</t>
  </si>
  <si>
    <t>Young Avengers (1996) #10</t>
  </si>
  <si>
    <t>Ghost Rider (1997) Annual #2</t>
  </si>
  <si>
    <t>Punisher #7</t>
  </si>
  <si>
    <t>Werewolfe by Night (2020)</t>
  </si>
  <si>
    <t>Black Cat (2020) #5</t>
  </si>
  <si>
    <t>Hickman's Fantastic Four / FF</t>
  </si>
  <si>
    <t>Fantastic Four #605</t>
  </si>
  <si>
    <t>Thor #342</t>
  </si>
  <si>
    <t>Eaglesham, Epting</t>
  </si>
  <si>
    <t>Incredible Hulk #405</t>
  </si>
  <si>
    <t>Incredible Hercules #137</t>
  </si>
  <si>
    <t>Dark Reign: Fantastic Four #1-5; Dark Reign: The Cabal; Fantastic Four (1961) #570-588, #600-611, #605.1; FF #1-23</t>
  </si>
  <si>
    <t>The Amazing Spider-Man #89</t>
  </si>
  <si>
    <t>The Ultimates (2024) #9</t>
  </si>
  <si>
    <t>Ultimates #7</t>
  </si>
  <si>
    <t>Daredevil (1998) #50</t>
  </si>
  <si>
    <t>Captain America #294</t>
  </si>
  <si>
    <t>The Nefaria Protocols</t>
  </si>
  <si>
    <t>New Avengers #16</t>
  </si>
  <si>
    <t>New Avengers (2015) #5</t>
  </si>
  <si>
    <t>War of the Realms: War Scrolls #2</t>
  </si>
  <si>
    <t>The Uncanny X-Men #170</t>
  </si>
  <si>
    <t>Uncanny X-Force #24</t>
  </si>
  <si>
    <t>New Mutants (2019) #12</t>
  </si>
  <si>
    <t>Doctor Strange (2015) #16</t>
  </si>
  <si>
    <t>Iron Man #225</t>
  </si>
  <si>
    <t>Black Panther (1998) #49</t>
  </si>
  <si>
    <t>Moon Knight (2021) #14</t>
  </si>
  <si>
    <t>Fantastic Four #88</t>
  </si>
  <si>
    <t>Council of Reeds; Reed's guilt is the engine for the entire saga</t>
  </si>
  <si>
    <t>Warlock and the Infinity Watch #6</t>
  </si>
  <si>
    <t>Young Avengers (1996) #11</t>
  </si>
  <si>
    <t>Ghost Rider Finale</t>
  </si>
  <si>
    <t>Punisher #8</t>
  </si>
  <si>
    <t>Black Cat (2020) #6</t>
  </si>
  <si>
    <t>Fantastic Four #605.1</t>
  </si>
  <si>
    <t>Thor #343</t>
  </si>
  <si>
    <t>Incredible Hulk #406</t>
  </si>
  <si>
    <t>Assault on New Olympus Prologue</t>
  </si>
  <si>
    <t>Thunderbolts (1997) #13</t>
  </si>
  <si>
    <t>The Amazing Spider-Man #90</t>
  </si>
  <si>
    <t>The Ultimates (2024) #10</t>
  </si>
  <si>
    <t>Ultimates #8</t>
  </si>
  <si>
    <t>Daredevil (1998) #51</t>
  </si>
  <si>
    <t>Captain America #295</t>
  </si>
  <si>
    <t>Avengers (1999) #31</t>
  </si>
  <si>
    <t>New Avengers #17</t>
  </si>
  <si>
    <t>New Avengers (2015) #6</t>
  </si>
  <si>
    <t>War of the Realms: War Scrolls #3</t>
  </si>
  <si>
    <t>The Uncanny X-Men #171</t>
  </si>
  <si>
    <t>Uncanny X-Force #25</t>
  </si>
  <si>
    <t>Marvel Voices: Indigenous Voices (3rd/4th)</t>
  </si>
  <si>
    <t>Doctor Strange (2015) #17</t>
  </si>
  <si>
    <t>Iron Man #226</t>
  </si>
  <si>
    <t>Black Panther (1998) #50</t>
  </si>
  <si>
    <t>Moon Knight (2021) #15</t>
  </si>
  <si>
    <t>Fantastic Four #89</t>
  </si>
  <si>
    <t>Warlock and the Infinity Watch #7</t>
  </si>
  <si>
    <t>Young Avengers (1996) #12</t>
  </si>
  <si>
    <t>Punisher #9</t>
  </si>
  <si>
    <t>Black Cat (2020) #7</t>
  </si>
  <si>
    <t>Fantastic Four #606</t>
  </si>
  <si>
    <t>Thor #344</t>
  </si>
  <si>
    <t>Incredible Hulk #407</t>
  </si>
  <si>
    <t>Incredible Hercules #138</t>
  </si>
  <si>
    <t>The Amazing Spider-Man #91</t>
  </si>
  <si>
    <t>The Ultimates (2024) #11</t>
  </si>
  <si>
    <t>Ultimates #9</t>
  </si>
  <si>
    <t>Daredevil (1998) #52</t>
  </si>
  <si>
    <t>Captain America #296</t>
  </si>
  <si>
    <t>Thunderbolts #42</t>
  </si>
  <si>
    <t>New Avengers #18</t>
  </si>
  <si>
    <t>New Avengers (2015) #7</t>
  </si>
  <si>
    <t>War of the Realms #4</t>
  </si>
  <si>
    <t>New Mutants #4</t>
  </si>
  <si>
    <t>Uncanny X-Force #26</t>
  </si>
  <si>
    <t>Marvel Voices: Legacy (4th/7th)</t>
  </si>
  <si>
    <t>Doctor Strange (2015) #18</t>
  </si>
  <si>
    <t>Iron Man #227</t>
  </si>
  <si>
    <t>Black Panther (1998) #51</t>
  </si>
  <si>
    <t>Moon Knight (2021) #16</t>
  </si>
  <si>
    <t>Thunderbolts (1997) #14</t>
  </si>
  <si>
    <t>Fantastic Four #90</t>
  </si>
  <si>
    <t>Young Avengers (1996) #13</t>
  </si>
  <si>
    <t>Ghost Rider: Road to Damnation #1</t>
  </si>
  <si>
    <t>Punisher #10</t>
  </si>
  <si>
    <t>Black Cat (2020) Annual #1</t>
  </si>
  <si>
    <t>FF #17</t>
  </si>
  <si>
    <t>Thor #345</t>
  </si>
  <si>
    <t>Epilogue: War of the Realms</t>
  </si>
  <si>
    <t>Incredible Hulk #408</t>
  </si>
  <si>
    <t>Incredible Hercules #139</t>
  </si>
  <si>
    <t>The Amazing Spider-Man #92</t>
  </si>
  <si>
    <t>The Ultimates (2024) #12</t>
  </si>
  <si>
    <t>Ultimates #10</t>
  </si>
  <si>
    <t>Daredevil (1998) #53</t>
  </si>
  <si>
    <t>Captain America #297</t>
  </si>
  <si>
    <t>Avengers (1999) #32</t>
  </si>
  <si>
    <t>New Avengers #19</t>
  </si>
  <si>
    <t>New Avengers (2015) #8</t>
  </si>
  <si>
    <t>Avengers (2018) #20</t>
  </si>
  <si>
    <t>New Mutants #5</t>
  </si>
  <si>
    <t>Uncanny X-Force #27</t>
  </si>
  <si>
    <t>X-Men (2019) #10</t>
  </si>
  <si>
    <t>Doctor Strange (2015) #19</t>
  </si>
  <si>
    <t>Iron Man #228</t>
  </si>
  <si>
    <t>Black Panther (1998) #52</t>
  </si>
  <si>
    <t>Moon Knight Annual (2022)</t>
  </si>
  <si>
    <t>Fantastic Four #91</t>
  </si>
  <si>
    <t>Infinity War #1</t>
  </si>
  <si>
    <t>Young Avengers (1996) #14</t>
  </si>
  <si>
    <t>Ghost Rider: Road to Damnation #2</t>
  </si>
  <si>
    <t>Punisher #11</t>
  </si>
  <si>
    <t>Black Cat (2020) #8</t>
  </si>
  <si>
    <t>FF #18</t>
  </si>
  <si>
    <t>Thor #346</t>
  </si>
  <si>
    <t>Asgardians of the Galaxy #1</t>
  </si>
  <si>
    <t>Incredible Hulk #409</t>
  </si>
  <si>
    <t>Incredible Hercules #140</t>
  </si>
  <si>
    <t>The Amazing Spider-Man #121</t>
  </si>
  <si>
    <t>The Ultimates (2024) #13</t>
  </si>
  <si>
    <t>Ultimates #11</t>
  </si>
  <si>
    <t>Daredevil (1998) #54</t>
  </si>
  <si>
    <t>Captain America #298</t>
  </si>
  <si>
    <t>Thunderbolts #43</t>
  </si>
  <si>
    <t>New Avengers #20</t>
  </si>
  <si>
    <t>New Avengers (2015) #9</t>
  </si>
  <si>
    <t>War of the Realms #5</t>
  </si>
  <si>
    <t>Avengers (1998) #4</t>
  </si>
  <si>
    <t>New Mutants #6</t>
  </si>
  <si>
    <t>Uncanny X-Force #28</t>
  </si>
  <si>
    <t>Empyre: X-Men #1</t>
  </si>
  <si>
    <t>Doctor Strange (2015) #20</t>
  </si>
  <si>
    <t>Captain America #340</t>
  </si>
  <si>
    <t>Black Panther (1998) #53</t>
  </si>
  <si>
    <t>Moon Knight (2021) #17</t>
  </si>
  <si>
    <t>Fantastic Four #92</t>
  </si>
  <si>
    <t>Infinity War #2</t>
  </si>
  <si>
    <t>Young Avengers (1996) #15</t>
  </si>
  <si>
    <t>Ghost Rider: Road to Damnation #3</t>
  </si>
  <si>
    <t>Punisher #12</t>
  </si>
  <si>
    <t>Black Cat (2020) #9</t>
  </si>
  <si>
    <t>Fantastic Four #607</t>
  </si>
  <si>
    <t>Thor #347</t>
  </si>
  <si>
    <t>Asgardians of the Galaxy #2</t>
  </si>
  <si>
    <t>Incredible Hulk Annual #19</t>
  </si>
  <si>
    <t>Incredible Hercules #141</t>
  </si>
  <si>
    <t>The Amazing Spider-Man #122</t>
  </si>
  <si>
    <t>The Ultimates (2024) #14</t>
  </si>
  <si>
    <t>Dustin Weaver</t>
  </si>
  <si>
    <t>Ultimates #12</t>
  </si>
  <si>
    <t>S.H.I.E.L.D. (2010) #1-6 + S.H.I.E.L.D.: Infinity #1 + S.H.I.E.L.D. (2011) #1-6</t>
  </si>
  <si>
    <t>Daredevil (1998) #55</t>
  </si>
  <si>
    <t>Captain America #299</t>
  </si>
  <si>
    <t>Avengers (1999) #33</t>
  </si>
  <si>
    <t>New Avengers Annual #1</t>
  </si>
  <si>
    <t>New Avengers (2015) #10</t>
  </si>
  <si>
    <t>War of the Realms #6</t>
  </si>
  <si>
    <t>New Mutants #7</t>
  </si>
  <si>
    <t>Uncanny X-Force #29</t>
  </si>
  <si>
    <t>Empyre: X-Men #2</t>
  </si>
  <si>
    <t>Docotr Strange Annual (2016)</t>
  </si>
  <si>
    <t>Thunderbolts (1997) #15</t>
  </si>
  <si>
    <t>Iron Man #229</t>
  </si>
  <si>
    <t>Black Panther (1998) #54</t>
  </si>
  <si>
    <t>Moon Knight (2021) #18</t>
  </si>
  <si>
    <t>Fantastic Four #93</t>
  </si>
  <si>
    <t>Infinity War #3</t>
  </si>
  <si>
    <t>Empyre #1</t>
  </si>
  <si>
    <t>Ghost Rider: Road to Damnation #4</t>
  </si>
  <si>
    <t>The missing quarter of the saga — da Vinci, Newton, Nostradamus</t>
  </si>
  <si>
    <t>Punisher #13</t>
  </si>
  <si>
    <t>Black Cat (2020) #10</t>
  </si>
  <si>
    <t>Fantastic Four #608</t>
  </si>
  <si>
    <t>Thor #348</t>
  </si>
  <si>
    <t>Asgardians of the Galaxy #3</t>
  </si>
  <si>
    <t>Incredible Hulk #410</t>
  </si>
  <si>
    <t>Hercules: Fall of an Avenger #1</t>
  </si>
  <si>
    <t>The Ultimates (2024) #15</t>
  </si>
  <si>
    <t>Ultimates #13</t>
  </si>
  <si>
    <t>Daredevil (1998) #56</t>
  </si>
  <si>
    <t>Captain America #300</t>
  </si>
  <si>
    <t>Thunderbolts #44</t>
  </si>
  <si>
    <t>New Avengers: Illuminati</t>
  </si>
  <si>
    <t>New Avengers (2015) #11</t>
  </si>
  <si>
    <t>War of the Realms: Omega #1</t>
  </si>
  <si>
    <t>Wolverine #1</t>
  </si>
  <si>
    <t>Uncanny X-Force #30</t>
  </si>
  <si>
    <t>Empyre: X-Men #3</t>
  </si>
  <si>
    <t>Captain America #341</t>
  </si>
  <si>
    <t>Black Panther (1998) #55</t>
  </si>
  <si>
    <t>Moon Knight (2021) #19</t>
  </si>
  <si>
    <t>Fantastic Four #94</t>
  </si>
  <si>
    <t>Warlock and the Infinity Watch #8</t>
  </si>
  <si>
    <t>Empyre #2</t>
  </si>
  <si>
    <t>Ghost Rider: Road to Damnation #5</t>
  </si>
  <si>
    <t>Punisher #14</t>
  </si>
  <si>
    <t>Giant-Size Black Cat: Infinity Score</t>
  </si>
  <si>
    <t>FF #19</t>
  </si>
  <si>
    <t>Thor #349</t>
  </si>
  <si>
    <t>Asgardians of the Galaxy #4</t>
  </si>
  <si>
    <t>Incredible Hulk #411</t>
  </si>
  <si>
    <t>Hercules: Fall of an Avenger #2</t>
  </si>
  <si>
    <t>The Ultimates (2024) #16</t>
  </si>
  <si>
    <t>Ultimate Fantastic Four #1</t>
  </si>
  <si>
    <t>Daredevil (1998) #57</t>
  </si>
  <si>
    <t>Avengers (1998) #5</t>
  </si>
  <si>
    <t>Avengers (1999) #34</t>
  </si>
  <si>
    <t>Fantastic Four (1998) #536</t>
  </si>
  <si>
    <t>New Avengers (2015) #12</t>
  </si>
  <si>
    <t>Marvel Comics #1000</t>
  </si>
  <si>
    <t>Wolverine #2</t>
  </si>
  <si>
    <t>Uncanny X-Force #31</t>
  </si>
  <si>
    <t>Empyre: X-Men #4</t>
  </si>
  <si>
    <t>Doctor Strange (2018) #1</t>
  </si>
  <si>
    <t>Iron Man #230</t>
  </si>
  <si>
    <t>Black Panther (1998) #56</t>
  </si>
  <si>
    <t>Moon Knight (2021) #20</t>
  </si>
  <si>
    <t>Fantastic Four #95</t>
  </si>
  <si>
    <t>Infinity War #4</t>
  </si>
  <si>
    <t>Empyre #3</t>
  </si>
  <si>
    <t>Ghost Rider: Road to Damnation #6</t>
  </si>
  <si>
    <t>Punisher #15</t>
  </si>
  <si>
    <t>Iron Cat #1</t>
  </si>
  <si>
    <t>FF #20</t>
  </si>
  <si>
    <t>Thor #350</t>
  </si>
  <si>
    <t>Asgardians of the Galaxy #5</t>
  </si>
  <si>
    <t>Incredible Hulk #412</t>
  </si>
  <si>
    <t>Heroic Age: Prince of Power #1</t>
  </si>
  <si>
    <t>The Ultimates (2024) #17</t>
  </si>
  <si>
    <t>Ultimate Fantastic Four #2</t>
  </si>
  <si>
    <t>Daredevil (1998) #58</t>
  </si>
  <si>
    <t>Captain America #307</t>
  </si>
  <si>
    <t>Maximum Security</t>
  </si>
  <si>
    <t>Fantastic Four (1998) #537</t>
  </si>
  <si>
    <t>New Avengers (2015) #13</t>
  </si>
  <si>
    <t>Free Comic Book Day 2019</t>
  </si>
  <si>
    <t>Wolverine #3</t>
  </si>
  <si>
    <t>Uncanny X-Force #32</t>
  </si>
  <si>
    <t>X-Men (2019) #11</t>
  </si>
  <si>
    <t>Doctor Strange (2018) #2</t>
  </si>
  <si>
    <t>Iron Man #231</t>
  </si>
  <si>
    <t>Black Panther (1998) #57</t>
  </si>
  <si>
    <t>Moon Knight (2021) #21</t>
  </si>
  <si>
    <t>Fantastic Four #96</t>
  </si>
  <si>
    <t>Warlock and the Infinity Watch #9</t>
  </si>
  <si>
    <t>Empyre #4</t>
  </si>
  <si>
    <t>Ghost Rider: Trail of Tears #1</t>
  </si>
  <si>
    <t>Punisher #16</t>
  </si>
  <si>
    <t>Iron Cat #2</t>
  </si>
  <si>
    <t>FF #21</t>
  </si>
  <si>
    <t>Thor #351</t>
  </si>
  <si>
    <t>Asgardians of the Galaxy #6</t>
  </si>
  <si>
    <t>Marvel Holiday Special #3</t>
  </si>
  <si>
    <t>Heroic Age: Prince of Power #2</t>
  </si>
  <si>
    <t>The Ultimates (2024) #18</t>
  </si>
  <si>
    <t>Ultimate Fantastic Four #3</t>
  </si>
  <si>
    <t>Daredevil (1998) #59</t>
  </si>
  <si>
    <t>Thunderbolts (1997) #16</t>
  </si>
  <si>
    <t>Captain America #308</t>
  </si>
  <si>
    <t>Maximum Security #1</t>
  </si>
  <si>
    <t>The Amazing Spider-Man (1999) #529</t>
  </si>
  <si>
    <t>New Avengers (2015) #14</t>
  </si>
  <si>
    <t>Avengers (2018) #21</t>
  </si>
  <si>
    <t>Wolverine #4</t>
  </si>
  <si>
    <t>Uncanny X-Force #33</t>
  </si>
  <si>
    <t>X-Factor (2020) #1</t>
  </si>
  <si>
    <t>Doctor Strange (2018) #3</t>
  </si>
  <si>
    <t>Iron Man #232</t>
  </si>
  <si>
    <t>Black Panther (1998) #58</t>
  </si>
  <si>
    <t>Moon Knight (2021) #22</t>
  </si>
  <si>
    <t>Fantastic Four #97</t>
  </si>
  <si>
    <t>Infinity War #5</t>
  </si>
  <si>
    <t>Empyre #5</t>
  </si>
  <si>
    <t>Ghost Rider: Trail of Tears #2</t>
  </si>
  <si>
    <t>Punisher #17</t>
  </si>
  <si>
    <t>Iron Cat #3</t>
  </si>
  <si>
    <t>Illuminati Prelude</t>
  </si>
  <si>
    <t>Fantastic Four #609</t>
  </si>
  <si>
    <t>Thor #352</t>
  </si>
  <si>
    <t>Asgardians of the Galaxy #7</t>
  </si>
  <si>
    <t>Incredible Hulk Vs. Venom #1</t>
  </si>
  <si>
    <t>Heroic Age: Prince of Power #3</t>
  </si>
  <si>
    <t>The Ultimates (2024) #19</t>
  </si>
  <si>
    <t>Ultimate Fantastic Four #4</t>
  </si>
  <si>
    <t>Daredevil (1998) #60</t>
  </si>
  <si>
    <t>Captain America #309</t>
  </si>
  <si>
    <t>New Avengers: Illuminati (2006); New Avengers: Illuminati #1-5</t>
  </si>
  <si>
    <t>Maximum Security #2</t>
  </si>
  <si>
    <t>The Amazing Spider-Man (1999) #530</t>
  </si>
  <si>
    <t>New Avengers (2015) #15</t>
  </si>
  <si>
    <t>Avengers (2018) #22</t>
  </si>
  <si>
    <t>The Uncanny X-Men #172</t>
  </si>
  <si>
    <t>Uncanny X-Force #34</t>
  </si>
  <si>
    <t>X-Factor (2020) #2</t>
  </si>
  <si>
    <t>Doctor Strange (2018) #4</t>
  </si>
  <si>
    <t xml:space="preserve">Kurt Busiek </t>
  </si>
  <si>
    <t>Black Panther (1998) #59</t>
  </si>
  <si>
    <t>Moon Knight (2021) #23</t>
  </si>
  <si>
    <t>Fantastic Four #98</t>
  </si>
  <si>
    <t>Warlock and the Infinity Watch #10</t>
  </si>
  <si>
    <t>Empyre #6</t>
  </si>
  <si>
    <t>Ghost Rider: Trail of Tears #3</t>
  </si>
  <si>
    <t>Punisher #18</t>
  </si>
  <si>
    <t>Avengers (1998) #6</t>
  </si>
  <si>
    <t>Iron Cat #4</t>
  </si>
  <si>
    <t>Fantastic Four #610</t>
  </si>
  <si>
    <t>Thor #353</t>
  </si>
  <si>
    <t>Incredible Hulk #413</t>
  </si>
  <si>
    <t>Heroic Age: Prince of Power #4</t>
  </si>
  <si>
    <t>Ultimate Wolverine #1</t>
  </si>
  <si>
    <t>Ultimate Fantastic Four #5</t>
  </si>
  <si>
    <t>Daredevil (1998) #61</t>
  </si>
  <si>
    <t>Captain America #310</t>
  </si>
  <si>
    <t>Avengers (1999) #35</t>
  </si>
  <si>
    <t>The Amazing Spider-Man (1999) #531</t>
  </si>
  <si>
    <t>New Avengers (2015) #16</t>
  </si>
  <si>
    <t>Avengers (2018) #23</t>
  </si>
  <si>
    <t>The Uncanny X-Men #173</t>
  </si>
  <si>
    <t>Uncanny X-Force #35</t>
  </si>
  <si>
    <t>X-Factor (2020) #3</t>
  </si>
  <si>
    <t>Doctor Strange (2018) #5</t>
  </si>
  <si>
    <t>Iron Man: The Iron Age #1</t>
  </si>
  <si>
    <t>Black Panther (1998) #60</t>
  </si>
  <si>
    <t>Moon Knight (2021) #24</t>
  </si>
  <si>
    <t>Fantastic Four #99</t>
  </si>
  <si>
    <t>Infinity War #6</t>
  </si>
  <si>
    <t>Lords of Empyre: Emperor Hulkling</t>
  </si>
  <si>
    <t>Ghost Rider: Trail of Tears #4</t>
  </si>
  <si>
    <t>Punisher #19</t>
  </si>
  <si>
    <t>Iron Cat #5</t>
  </si>
  <si>
    <t>FF #22</t>
  </si>
  <si>
    <t>Thor #354</t>
  </si>
  <si>
    <t>Thor #12</t>
  </si>
  <si>
    <t>Incredible Hulk #414</t>
  </si>
  <si>
    <t>Ultimate Wolverine #2</t>
  </si>
  <si>
    <t>Ultimate Fantastic Four #6</t>
  </si>
  <si>
    <t>Daredevil (1998) #62</t>
  </si>
  <si>
    <t>Captain America #311</t>
  </si>
  <si>
    <t>Maximum Security #3</t>
  </si>
  <si>
    <t>Civil War #1</t>
  </si>
  <si>
    <t>New Avengers (2015) #17</t>
  </si>
  <si>
    <t>Avengers (2018) #24</t>
  </si>
  <si>
    <t>The Uncanny X-Men #174</t>
  </si>
  <si>
    <t>Uncanny Avengers #1</t>
  </si>
  <si>
    <t>Children of the Atom #1</t>
  </si>
  <si>
    <t>Doctor Strange (2018) #6</t>
  </si>
  <si>
    <t>Iron Man (1998) #7</t>
  </si>
  <si>
    <t>Iron Man: The Iron Age #2</t>
  </si>
  <si>
    <t>Black Panther (1998) #61</t>
  </si>
  <si>
    <t>Moon Knight (2021) #25</t>
  </si>
  <si>
    <t>Fantastic Four #100</t>
  </si>
  <si>
    <t>Warlock and the Infinity Watch #11</t>
  </si>
  <si>
    <t>Ghost Rider: Trail of Tears #5</t>
  </si>
  <si>
    <t>Punisher #20</t>
  </si>
  <si>
    <t>Hawkeye by Fraction</t>
  </si>
  <si>
    <t>Fantastic Four #611</t>
  </si>
  <si>
    <t>Thor #355</t>
  </si>
  <si>
    <t>Incredible Hulk #415</t>
  </si>
  <si>
    <t>Chaos War #1</t>
  </si>
  <si>
    <t>Ultimate Wolverine #3</t>
  </si>
  <si>
    <t>Ultimate Marvel Team-Up #9</t>
  </si>
  <si>
    <t>Daredevil (1998) #63</t>
  </si>
  <si>
    <t>Captain America #312</t>
  </si>
  <si>
    <t>Interstellar Intrigues &amp; Global Guard</t>
  </si>
  <si>
    <t>The Amazing Spider-Man (1999) #532</t>
  </si>
  <si>
    <t>New Avengers (2015) #18</t>
  </si>
  <si>
    <t>Avengers (2018) #25</t>
  </si>
  <si>
    <t>The Uncanny X-Men #175</t>
  </si>
  <si>
    <t>Uncanny Avengers #2</t>
  </si>
  <si>
    <t>Children of the Atom #2</t>
  </si>
  <si>
    <t>Doctor Strange (2018) #7</t>
  </si>
  <si>
    <t>Iron Man (1998) #1</t>
  </si>
  <si>
    <t>Black Panther (1998) #62</t>
  </si>
  <si>
    <t>Moon Knight: City of the Dead #1</t>
  </si>
  <si>
    <t>Fantastic Four #101</t>
  </si>
  <si>
    <t>Warlock and the Infinity Watch #12</t>
  </si>
  <si>
    <t>Scarlet Witch (2015) #1</t>
  </si>
  <si>
    <t>Ghost Rider: Trail of Tears #6</t>
  </si>
  <si>
    <t>Punisher #21</t>
  </si>
  <si>
    <t>Young Avengers Presents #6</t>
  </si>
  <si>
    <t>FF #23</t>
  </si>
  <si>
    <t>Captain America (1998) #8</t>
  </si>
  <si>
    <t>War of the Realms: War Scroll #2</t>
  </si>
  <si>
    <t>Incredible Hulk #416</t>
  </si>
  <si>
    <t>Chaos War #2</t>
  </si>
  <si>
    <t>Ultimate Wolverine #4</t>
  </si>
  <si>
    <t>Ultimate Spider-Man #33</t>
  </si>
  <si>
    <t>Daredevil (1998) #64</t>
  </si>
  <si>
    <t>Captain America #318</t>
  </si>
  <si>
    <t>Avengers (1999) #36</t>
  </si>
  <si>
    <t>New Avengers #21</t>
  </si>
  <si>
    <t>U.S. Avengers #1</t>
  </si>
  <si>
    <t>Avengers (2018) #26</t>
  </si>
  <si>
    <t>The Uncanny X-Men Annual #7</t>
  </si>
  <si>
    <t>Uncanny Avengers #3</t>
  </si>
  <si>
    <t>Children of the Atom #3</t>
  </si>
  <si>
    <t>Doctor Strange (2018) #8</t>
  </si>
  <si>
    <t>Iron Man (1998) #2</t>
  </si>
  <si>
    <t>Avengers (1999) #57</t>
  </si>
  <si>
    <t>Moon Knight: City of the Dead #2</t>
  </si>
  <si>
    <t>Warlock and the Infinity Watch #13</t>
  </si>
  <si>
    <t>Scarlet Witch (2015) #2</t>
  </si>
  <si>
    <t>Way &amp; Aaron</t>
  </si>
  <si>
    <t>Punisher #22</t>
  </si>
  <si>
    <t>Hawkeye #1</t>
  </si>
  <si>
    <t>Illuminati</t>
  </si>
  <si>
    <t>Thor #357</t>
  </si>
  <si>
    <t>Ultimate Doomsday</t>
  </si>
  <si>
    <t>Hulk: Future Imperfect #1</t>
  </si>
  <si>
    <t>Choas War: Chaos King</t>
  </si>
  <si>
    <t>Ultimate Wolverine #5</t>
  </si>
  <si>
    <t>Ultimate Spider-Man #34</t>
  </si>
  <si>
    <t>Daredevil (1998) #65</t>
  </si>
  <si>
    <t>Captain America #319</t>
  </si>
  <si>
    <t>Avengers (1999) #37</t>
  </si>
  <si>
    <t>New Avengers #22</t>
  </si>
  <si>
    <t>Ultimate Comics Enemy #1-4; Ultiamte Comics Mystery #1-4; Ultimate Comics Doom #1-4</t>
  </si>
  <si>
    <t>U.S. Avengers #2</t>
  </si>
  <si>
    <t>Avengers (2018) #27</t>
  </si>
  <si>
    <t>New Mutants #8</t>
  </si>
  <si>
    <t>Uncanny Avengers #4</t>
  </si>
  <si>
    <t>Hellions #1</t>
  </si>
  <si>
    <t>Doctor Strange (2018) #9</t>
  </si>
  <si>
    <t>Iron Man (1998) #3</t>
  </si>
  <si>
    <t>Avengers (1999) #58</t>
  </si>
  <si>
    <t>Moon Knight: City of the Dead #3</t>
  </si>
  <si>
    <t>Fantastic Four #232</t>
  </si>
  <si>
    <t>Warlock and the Infinity Watch #14</t>
  </si>
  <si>
    <t>Scarlet Witch (2015) #3</t>
  </si>
  <si>
    <t>Ghost Rider (2006) #1</t>
  </si>
  <si>
    <t>Punisher #23</t>
  </si>
  <si>
    <t>Hawkeye #2</t>
  </si>
  <si>
    <t>New Avengers: Illuminati (2006)</t>
  </si>
  <si>
    <t>Thor #358</t>
  </si>
  <si>
    <t>Hulk: Future Imperfect #2</t>
  </si>
  <si>
    <t>Chaos War: God Squad</t>
  </si>
  <si>
    <t>Ultimate Wolverine #6</t>
  </si>
  <si>
    <t>Ultimate Spider-Man #35</t>
  </si>
  <si>
    <t>Daredevil (1998) #66</t>
  </si>
  <si>
    <t>Captain America #320</t>
  </si>
  <si>
    <t>Avengers (1999) #38</t>
  </si>
  <si>
    <t>Civil War #2</t>
  </si>
  <si>
    <t>U.S. Avengers #3</t>
  </si>
  <si>
    <t>Avengers (2018) #28</t>
  </si>
  <si>
    <t>New Mutants #9</t>
  </si>
  <si>
    <t>Uncanny Avengers #5</t>
  </si>
  <si>
    <t>Hellions #2</t>
  </si>
  <si>
    <t>Doctor Strange (2018) #10</t>
  </si>
  <si>
    <t>Iron Man (1998) #4</t>
  </si>
  <si>
    <t>Avengers (1999) #59</t>
  </si>
  <si>
    <t>Moon Knight: City of the Dead #4</t>
  </si>
  <si>
    <t>Fantastic Four #233</t>
  </si>
  <si>
    <t>Warlock and the Infinity Watch #15</t>
  </si>
  <si>
    <t>Scarlet Witch (2015) #4</t>
  </si>
  <si>
    <t>Ghost Rider (2006) #2</t>
  </si>
  <si>
    <t>Punisher #24</t>
  </si>
  <si>
    <t>Hawkeye #3</t>
  </si>
  <si>
    <t>New Avengers: Illuminati #1</t>
  </si>
  <si>
    <t>Thor #359</t>
  </si>
  <si>
    <t>Incredible Hulk #417</t>
  </si>
  <si>
    <t>Chaos War: Ares</t>
  </si>
  <si>
    <t>Ultimate Wolverine #7</t>
  </si>
  <si>
    <t>Ultimate Spider-Man #36</t>
  </si>
  <si>
    <t>Daredevil (1998) #67</t>
  </si>
  <si>
    <t>Captain America #321</t>
  </si>
  <si>
    <t>Avengers (1999) #39</t>
  </si>
  <si>
    <t>The Amazing Spider-Man (1999) #533</t>
  </si>
  <si>
    <t>U.S. Avengers #4</t>
  </si>
  <si>
    <t>Avengers (2018) #29</t>
  </si>
  <si>
    <t>New Mutants #10</t>
  </si>
  <si>
    <t>Uncanny Avengers #6</t>
  </si>
  <si>
    <t>Hellions #3</t>
  </si>
  <si>
    <t>Doctor Strange (2018) #11</t>
  </si>
  <si>
    <t>Iron Man (1998) #5</t>
  </si>
  <si>
    <t>Avengers (1999) #60</t>
  </si>
  <si>
    <t>Moon Knight: City of the Dead #5</t>
  </si>
  <si>
    <t>Fantastic Four #234</t>
  </si>
  <si>
    <t>Warlock and the Infinity Watch #16</t>
  </si>
  <si>
    <t>Scarlet Witch (2015) #5</t>
  </si>
  <si>
    <t>Ghost Rider (2006) #3</t>
  </si>
  <si>
    <t>Avengers (1998) #7</t>
  </si>
  <si>
    <t>Punisher #25</t>
  </si>
  <si>
    <t>Hawkeye #4</t>
  </si>
  <si>
    <t>New Avengers: Illuminati #2</t>
  </si>
  <si>
    <t>Thor #360</t>
  </si>
  <si>
    <t>Incredible Hulk #418</t>
  </si>
  <si>
    <t>Chaos War #3</t>
  </si>
  <si>
    <t>Ultimate Wolverine #8</t>
  </si>
  <si>
    <t>Ultimate Spider-Man #37</t>
  </si>
  <si>
    <t>Daredevil (1998) #68</t>
  </si>
  <si>
    <t>Captain America #322</t>
  </si>
  <si>
    <t>Avengers (1999) #40</t>
  </si>
  <si>
    <t>Civil War #3</t>
  </si>
  <si>
    <t>U.S. Avengers #5</t>
  </si>
  <si>
    <t>Avengers (2018) #30</t>
  </si>
  <si>
    <t>Uncanny Avengers #7</t>
  </si>
  <si>
    <t>Hellions #4</t>
  </si>
  <si>
    <t>Doctor Strange (2018) #12</t>
  </si>
  <si>
    <t>Iron Man (1998) #6</t>
  </si>
  <si>
    <t>Avengers (1999) #61</t>
  </si>
  <si>
    <t>Moon Knight Annual (2023)</t>
  </si>
  <si>
    <t>Fantastic Four #235</t>
  </si>
  <si>
    <t>Warlock and the Infinity Watch #17</t>
  </si>
  <si>
    <t>Scarlet Witch (2015) #6</t>
  </si>
  <si>
    <t>Ghost Rider (2006) #4</t>
  </si>
  <si>
    <t>Punisher #26</t>
  </si>
  <si>
    <t>Hawkeye #5</t>
  </si>
  <si>
    <t>New Avengers: Illuminati #3</t>
  </si>
  <si>
    <t>Balder and the Brave #1</t>
  </si>
  <si>
    <t>Incredible Hulk #419</t>
  </si>
  <si>
    <t>Chaos War #4</t>
  </si>
  <si>
    <t>Ultimate Wolverine #9</t>
  </si>
  <si>
    <t>Ultimate Spider-Man #38</t>
  </si>
  <si>
    <t>Daredevil (1998) #69</t>
  </si>
  <si>
    <t>Captain America #323</t>
  </si>
  <si>
    <t>The Kang Dynasty</t>
  </si>
  <si>
    <t>The Amazing Spider-Man (1999) #534</t>
  </si>
  <si>
    <t>U.S. Avengers #6</t>
  </si>
  <si>
    <t>Avengers (2018) #31</t>
  </si>
  <si>
    <t>New Mutants #12</t>
  </si>
  <si>
    <t>Uncanny Avengers #8</t>
  </si>
  <si>
    <t>Giant-Size X-Men: Magneto</t>
  </si>
  <si>
    <t>Thunderbolts (1997) #17</t>
  </si>
  <si>
    <t>Doctor Strange (2018) #13</t>
  </si>
  <si>
    <t>The Crew #1</t>
  </si>
  <si>
    <t>Moon Knight (2021) #26</t>
  </si>
  <si>
    <t>Fantastic Four #236</t>
  </si>
  <si>
    <t>Silver Surfer: Homecoming</t>
  </si>
  <si>
    <t>Scarlet Witch (2015) #7</t>
  </si>
  <si>
    <t>Ghost Rider (2006) #5</t>
  </si>
  <si>
    <t>Punisher #27</t>
  </si>
  <si>
    <t>Hawkeye #6</t>
  </si>
  <si>
    <t>New Avengers: Illuminati #4</t>
  </si>
  <si>
    <t>Thor #361</t>
  </si>
  <si>
    <t>War of the Realms Omega</t>
  </si>
  <si>
    <t>Incredible Hulk Annual #20</t>
  </si>
  <si>
    <t>Chaos War #5</t>
  </si>
  <si>
    <t>Ultimate Wolverine #10</t>
  </si>
  <si>
    <t>Ultimate Spider-Man #39</t>
  </si>
  <si>
    <t>Daredevil (1998) #70</t>
  </si>
  <si>
    <t>Captain America #332</t>
  </si>
  <si>
    <t>Avengers (1999) #41</t>
  </si>
  <si>
    <t>Civil War #4</t>
  </si>
  <si>
    <t>U.S. Avengers #7</t>
  </si>
  <si>
    <t>Avengers (2018) #32</t>
  </si>
  <si>
    <t>New Mutants #13</t>
  </si>
  <si>
    <t>Uncanny Avengers #9</t>
  </si>
  <si>
    <t>X-Force (2020) #11</t>
  </si>
  <si>
    <t>Doctor Strange (2018) #14</t>
  </si>
  <si>
    <t>The Crew #2</t>
  </si>
  <si>
    <t>Moon Knight (2021) #27</t>
  </si>
  <si>
    <t>Fantastic Four #237</t>
  </si>
  <si>
    <t>Silver Surfer/Warlock: Resurrection #1</t>
  </si>
  <si>
    <t>Ultimate Comics: Ultimates</t>
  </si>
  <si>
    <t>Scarlet Witch (2015) #8</t>
  </si>
  <si>
    <t>Ghost Rider (2006) #6</t>
  </si>
  <si>
    <t>Punisher #28</t>
  </si>
  <si>
    <t>Thunderbolts (1997) #18</t>
  </si>
  <si>
    <t>Hawkeye #17</t>
  </si>
  <si>
    <t>New Avengers: Illuminati #5</t>
  </si>
  <si>
    <t>Thor #362</t>
  </si>
  <si>
    <t>Ultimate Comics Thor #1-4; Ultimate Fallout #1-6; Ultimate Comics: Ultimates #1-12; Ultimate Comics: Hawkeye #1-4</t>
  </si>
  <si>
    <t>Loki #1</t>
  </si>
  <si>
    <t>Incredible Hulk #420</t>
  </si>
  <si>
    <t>Incredible Hulks #620</t>
  </si>
  <si>
    <t>Ultimate Wolverine #11</t>
  </si>
  <si>
    <t>Ultimate X-Men #21</t>
  </si>
  <si>
    <t>Daredevil (1998) #71</t>
  </si>
  <si>
    <t>Captain America #333</t>
  </si>
  <si>
    <t>Avengers (1999) #42</t>
  </si>
  <si>
    <t>The Amazing Spider-Man (1999) #535</t>
  </si>
  <si>
    <t>U.S. Avengers #8</t>
  </si>
  <si>
    <t>Avengers (2018) #33</t>
  </si>
  <si>
    <t>New Mutants #14</t>
  </si>
  <si>
    <t>Uncanny Avengers #10</t>
  </si>
  <si>
    <t>X-Force (2020) #12</t>
  </si>
  <si>
    <t>Doctor Strange (2018) #15</t>
  </si>
  <si>
    <t>The Crew #3</t>
  </si>
  <si>
    <t>Ultimate-line groundwork that Secret Wars cashes in</t>
  </si>
  <si>
    <t>Moon Knight (2021) #28</t>
  </si>
  <si>
    <t>Fantastic Four #238</t>
  </si>
  <si>
    <t>Silver Surfer/Warlock: Resurrection #2</t>
  </si>
  <si>
    <t>Scarlet Witch (2015) #9</t>
  </si>
  <si>
    <t>Ghost Rider (2006) #7</t>
  </si>
  <si>
    <t>Punisher #29</t>
  </si>
  <si>
    <t>Hawkeye #7</t>
  </si>
  <si>
    <t>Doomsday</t>
  </si>
  <si>
    <t>Balder and the Brave #2</t>
  </si>
  <si>
    <t>Loki #2</t>
  </si>
  <si>
    <t>Incredible Hulk #421</t>
  </si>
  <si>
    <t>Incredible Hulks #621</t>
  </si>
  <si>
    <t>Ultimate Wolverine #12</t>
  </si>
  <si>
    <t>Ultimate X-Men #22</t>
  </si>
  <si>
    <t>Avengers (1998) #8</t>
  </si>
  <si>
    <t>Daredevil (1998) #72</t>
  </si>
  <si>
    <t>Captain America #334</t>
  </si>
  <si>
    <t>Avengers (1999) #43</t>
  </si>
  <si>
    <t>Fantastic Four (1998) #538</t>
  </si>
  <si>
    <t>U.S. Avengers #9</t>
  </si>
  <si>
    <t>Avengers (2018) #34</t>
  </si>
  <si>
    <t>Madelyne Pryor &amp; The Morlocks</t>
  </si>
  <si>
    <t>Uncanny Avengers #11</t>
  </si>
  <si>
    <t>Excalibur (2019) #9</t>
  </si>
  <si>
    <t>Doctor Strange (2018) #16</t>
  </si>
  <si>
    <t>Iron Man (1998) #8</t>
  </si>
  <si>
    <t>The Crew #4</t>
  </si>
  <si>
    <t>Moon Knight (2021) #29</t>
  </si>
  <si>
    <t>Fantastic Four #239</t>
  </si>
  <si>
    <t>Silver Surfer/Warlock: Resurrection #3</t>
  </si>
  <si>
    <t>Scarlet Witch (2015) #10</t>
  </si>
  <si>
    <t>Ghost Rider (2006) #8</t>
  </si>
  <si>
    <t>Punisher #30</t>
  </si>
  <si>
    <t>Hawkeye #8</t>
  </si>
  <si>
    <t>Ultimate Comics Enemy #1</t>
  </si>
  <si>
    <t>Balder and the Brave #3</t>
  </si>
  <si>
    <t>Loki #3</t>
  </si>
  <si>
    <t>Incredible Hulk #422</t>
  </si>
  <si>
    <t>Incredible Hulks #622</t>
  </si>
  <si>
    <t xml:space="preserve">Ultimate Hawkeye </t>
  </si>
  <si>
    <t>Ultimate X-Men #23</t>
  </si>
  <si>
    <t>Daredevil (1998) #73</t>
  </si>
  <si>
    <t>Captain America #335</t>
  </si>
  <si>
    <t>Avengers (1999) #44</t>
  </si>
  <si>
    <t>Fantastic Four (1998) #539</t>
  </si>
  <si>
    <t>U.S. Avengers #10</t>
  </si>
  <si>
    <t>Avengers (2018) #35</t>
  </si>
  <si>
    <t>The Uncanny X-Men #176</t>
  </si>
  <si>
    <t>Uncanny Avengers #12</t>
  </si>
  <si>
    <t>Excalibur (2019) #10</t>
  </si>
  <si>
    <t>Doctor Strange (2018) #17</t>
  </si>
  <si>
    <t>Iron Man (1998) #9</t>
  </si>
  <si>
    <t>The Crew #5</t>
  </si>
  <si>
    <t>Moon Knight (2021) #30</t>
  </si>
  <si>
    <t>Fantastic Four #240</t>
  </si>
  <si>
    <t>Silver Surfer/Warlock: Resurrection #4</t>
  </si>
  <si>
    <t>Scarlet Witch (2015) #11</t>
  </si>
  <si>
    <t>Ghost Rider (2006) #9</t>
  </si>
  <si>
    <t>Punisher #31</t>
  </si>
  <si>
    <t>Hawkeye #9</t>
  </si>
  <si>
    <t>Thunderbolts (1997) #19</t>
  </si>
  <si>
    <t>Ultimate Comics Enemy #2</t>
  </si>
  <si>
    <t>Balder and the Brave #4</t>
  </si>
  <si>
    <t>Loki #4</t>
  </si>
  <si>
    <t>Incredible Hulk #423</t>
  </si>
  <si>
    <t>Aftermath</t>
  </si>
  <si>
    <t>Ultimate Universe: Two Years In</t>
  </si>
  <si>
    <t>Ultimate X-Men #24</t>
  </si>
  <si>
    <t>Daredevil (1998) #74</t>
  </si>
  <si>
    <t>Captain America #336</t>
  </si>
  <si>
    <t>Avengers: The Ultron Imperative</t>
  </si>
  <si>
    <t>Fantastic Four (1998) #540</t>
  </si>
  <si>
    <t>U.S. Avengers #11</t>
  </si>
  <si>
    <t>Avengers (2018) #36</t>
  </si>
  <si>
    <t>The Uncanny X-Men #177</t>
  </si>
  <si>
    <t>Uncanny Avengers #13</t>
  </si>
  <si>
    <t>Excalibur (2019) #11</t>
  </si>
  <si>
    <t>Doctor Strange (2018) #18</t>
  </si>
  <si>
    <t>Iron Man (1998) #10</t>
  </si>
  <si>
    <t>The Crew #6</t>
  </si>
  <si>
    <t>Vengeance of the Moon Knight (2024) #1</t>
  </si>
  <si>
    <t>Fantastic Four #241</t>
  </si>
  <si>
    <t>Infinity Crusade</t>
  </si>
  <si>
    <t>Scarlet Witch (2015) #12</t>
  </si>
  <si>
    <t>Ghost Rider (2006) #10</t>
  </si>
  <si>
    <t>Punisher #32</t>
  </si>
  <si>
    <t>Hawkeye #10</t>
  </si>
  <si>
    <t>Ultimate Comics Enemy #3</t>
  </si>
  <si>
    <t>Thor #363</t>
  </si>
  <si>
    <t>Loki #5</t>
  </si>
  <si>
    <t>Tales to Astonish #1</t>
  </si>
  <si>
    <t>Herc #1</t>
  </si>
  <si>
    <t>Year Three</t>
  </si>
  <si>
    <t>Ultimate X-Men #25</t>
  </si>
  <si>
    <t>Daredevil (1998) #75</t>
  </si>
  <si>
    <t>Captain America #337</t>
  </si>
  <si>
    <t>Avengers (1999) #45</t>
  </si>
  <si>
    <t>Fantastic Four (1998) #541</t>
  </si>
  <si>
    <t>U.S. Avengers #12</t>
  </si>
  <si>
    <t>Avengers (2018) #37</t>
  </si>
  <si>
    <t>The Uncanny X-Men #178</t>
  </si>
  <si>
    <t>Hickman's Avengers World</t>
  </si>
  <si>
    <t>Uncanny Avengers #14</t>
  </si>
  <si>
    <t>Excalibur (2019) #12</t>
  </si>
  <si>
    <t>Avengers (1998) #9</t>
  </si>
  <si>
    <t>Doctor Strange (2018) #19</t>
  </si>
  <si>
    <t>Iron Man (1998) #11</t>
  </si>
  <si>
    <t>The Crew #7</t>
  </si>
  <si>
    <t>Vengeance of the Moon Knight (2024) #2</t>
  </si>
  <si>
    <t>Fantastic Four #242</t>
  </si>
  <si>
    <t>Infinity Crusade #1</t>
  </si>
  <si>
    <t>Scarlet Witch (2015) #13</t>
  </si>
  <si>
    <t>Ghost Rider (2006) #11</t>
  </si>
  <si>
    <t>Punisher #33</t>
  </si>
  <si>
    <t>Hawkeye #11</t>
  </si>
  <si>
    <t>Ultimate Comics Enemy #4</t>
  </si>
  <si>
    <t>Thor #364</t>
  </si>
  <si>
    <t>Incredible Hulk #424</t>
  </si>
  <si>
    <t>Herc #2</t>
  </si>
  <si>
    <t>Ultimate Endgame #1</t>
  </si>
  <si>
    <t>Ultimate War #1</t>
  </si>
  <si>
    <t>Daredevil (1998) #76</t>
  </si>
  <si>
    <t>Captain America #338</t>
  </si>
  <si>
    <t>Avengers (1999) #46</t>
  </si>
  <si>
    <t>Fantastic Four (1998) #542</t>
  </si>
  <si>
    <t>No Surrender</t>
  </si>
  <si>
    <t>Avengers (2018) #38</t>
  </si>
  <si>
    <t>The Uncanny X-Men #179</t>
  </si>
  <si>
    <t>Uncanny Avengers #15</t>
  </si>
  <si>
    <t>X of Swords</t>
  </si>
  <si>
    <t>Doctor Strange (2018) #20</t>
  </si>
  <si>
    <t>Iron Man (1998) #12</t>
  </si>
  <si>
    <t>Avengers (1999) #65</t>
  </si>
  <si>
    <t>Vengeance of the Moon Knight (2024) #3</t>
  </si>
  <si>
    <t>Fantastic Four #243</t>
  </si>
  <si>
    <t>Warlock Chronicles #1</t>
  </si>
  <si>
    <t>Scarlet Witch (2015) #14</t>
  </si>
  <si>
    <t>Ghost Rider (2006) #12</t>
  </si>
  <si>
    <t>Punisher #34</t>
  </si>
  <si>
    <t>Hawkeye #12</t>
  </si>
  <si>
    <t>Ultiamte Comics Mystery #1</t>
  </si>
  <si>
    <t>Thor #365</t>
  </si>
  <si>
    <t>Incredible Hulk #425</t>
  </si>
  <si>
    <t>Herc #3</t>
  </si>
  <si>
    <t>Ultimate Black Panther #24</t>
  </si>
  <si>
    <t>Ultimate War #2</t>
  </si>
  <si>
    <t>Daredevil (1998) #77</t>
  </si>
  <si>
    <t>Captain America #339</t>
  </si>
  <si>
    <t>Avengers Annual (2001)</t>
  </si>
  <si>
    <t>Civil War: Casualties of War</t>
  </si>
  <si>
    <t>Avengers (2016) #675</t>
  </si>
  <si>
    <t>Avengers (2018) #39</t>
  </si>
  <si>
    <t>Thunderbolts (1997) #20</t>
  </si>
  <si>
    <t>The Uncanny X-Men #180</t>
  </si>
  <si>
    <t>Uncanny Avengers #16</t>
  </si>
  <si>
    <t>X-Men (2019) #12</t>
  </si>
  <si>
    <t>Docotr Strange Annual (2019)</t>
  </si>
  <si>
    <t>Iron Man (1998) #13</t>
  </si>
  <si>
    <t>Avengers (1999) #66</t>
  </si>
  <si>
    <t>Vengeance of the Moon Knight (2024) #4</t>
  </si>
  <si>
    <t>Fantastic Four #244</t>
  </si>
  <si>
    <t>Warlock and the Infinity Watch #18</t>
  </si>
  <si>
    <t>Scarlet Witch (2015) #15</t>
  </si>
  <si>
    <t>Ghost Rider (2006) #13</t>
  </si>
  <si>
    <t>Punisher #35</t>
  </si>
  <si>
    <t>Hawkeye #13</t>
  </si>
  <si>
    <t>Ultiamte Comics Mystery #2</t>
  </si>
  <si>
    <t>Thor #366</t>
  </si>
  <si>
    <t>Incredible Hulk #426</t>
  </si>
  <si>
    <t>Herc #4</t>
  </si>
  <si>
    <t>Ultimate X-Men (1991) #23</t>
  </si>
  <si>
    <t>Ultimate War #3</t>
  </si>
  <si>
    <t>Daredevil (1998) #78</t>
  </si>
  <si>
    <t>Avengers (1999) #47</t>
  </si>
  <si>
    <t>New Avengers #23</t>
  </si>
  <si>
    <t>Avengers (2016) #676</t>
  </si>
  <si>
    <t>Avengers (2018) #40</t>
  </si>
  <si>
    <t>New Mutants #15</t>
  </si>
  <si>
    <t>Uncanny Avengers #17</t>
  </si>
  <si>
    <t>X of Words: Creation</t>
  </si>
  <si>
    <t>Iron Man and Captain America Annual (1998)</t>
  </si>
  <si>
    <t>Avengers (1999) #67</t>
  </si>
  <si>
    <t>Blood Hunt #1</t>
  </si>
  <si>
    <t>Fantastic Four #245</t>
  </si>
  <si>
    <t>Infinity Crusade #2</t>
  </si>
  <si>
    <t>The Vision #1</t>
  </si>
  <si>
    <t>Ghost Rider (2006) #14</t>
  </si>
  <si>
    <t>Punisher #36</t>
  </si>
  <si>
    <t>Hawkeye Annual #1</t>
  </si>
  <si>
    <t>Ultiamte Comics Mystery #3</t>
  </si>
  <si>
    <t>Thor #367</t>
  </si>
  <si>
    <t>Incredible Hulk #427</t>
  </si>
  <si>
    <t>Herc #5</t>
  </si>
  <si>
    <t>Ultimate Wolverine #13</t>
  </si>
  <si>
    <t>Ultimate War #4</t>
  </si>
  <si>
    <t>Daredevil (1998) #79</t>
  </si>
  <si>
    <t>Captain America / Citizen V '98 (1998) #1</t>
  </si>
  <si>
    <t>Avengers (1999) #48</t>
  </si>
  <si>
    <t>New Avengers #24</t>
  </si>
  <si>
    <t>Avengers (2016) #677</t>
  </si>
  <si>
    <t>Avengers (2018) #41</t>
  </si>
  <si>
    <t>New Mutants #16</t>
  </si>
  <si>
    <t>Uncanny Avengers #18</t>
  </si>
  <si>
    <t>X-Factor #4</t>
  </si>
  <si>
    <t>Doctor Strange (2015) #381</t>
  </si>
  <si>
    <t>Iron Man (1998) #14</t>
  </si>
  <si>
    <t>Avengers (1999) #68</t>
  </si>
  <si>
    <t>Vengeance of the Moon Knight (2024) #5</t>
  </si>
  <si>
    <t>Warlock Chronicles #2</t>
  </si>
  <si>
    <t>The Vision #2</t>
  </si>
  <si>
    <t>Ghost Rider (2006) #15</t>
  </si>
  <si>
    <t>Punisher #37</t>
  </si>
  <si>
    <t>Hawkeye #14</t>
  </si>
  <si>
    <t>Ultiamte Comics Mystery #4</t>
  </si>
  <si>
    <t>Thor #368</t>
  </si>
  <si>
    <t>Incredible Hulk #428</t>
  </si>
  <si>
    <t>Herc #6</t>
  </si>
  <si>
    <t>The Ultimates (2024) #20</t>
  </si>
  <si>
    <t>After Ultimate War</t>
  </si>
  <si>
    <t>Daredevil (1998) #80</t>
  </si>
  <si>
    <t>Infinity</t>
  </si>
  <si>
    <t>Captain America #342</t>
  </si>
  <si>
    <t>Avengers (1999) #49</t>
  </si>
  <si>
    <t>Civil War #5</t>
  </si>
  <si>
    <t>Avengers (2016) #678</t>
  </si>
  <si>
    <t>Avengers (2018) #42</t>
  </si>
  <si>
    <t>New Mutants #17</t>
  </si>
  <si>
    <t>Uncanny Avengers #19</t>
  </si>
  <si>
    <t>Thunderbolts (1997) #21</t>
  </si>
  <si>
    <t>Wolverine (2020) #6</t>
  </si>
  <si>
    <t>Cheung, Opena</t>
  </si>
  <si>
    <t>Doctor Strange (2015) #382</t>
  </si>
  <si>
    <t>Infinity #1-6</t>
  </si>
  <si>
    <t>Iron Man (1998) #15</t>
  </si>
  <si>
    <t>Avengers (1999) #69</t>
  </si>
  <si>
    <t>Blood Hunt #2</t>
  </si>
  <si>
    <t>Warlock and the Infinity Watch #19</t>
  </si>
  <si>
    <t>The Vision #3</t>
  </si>
  <si>
    <t>Ghost Rider (2006) #16</t>
  </si>
  <si>
    <t>Punisher #38</t>
  </si>
  <si>
    <t>Hawkeye #15</t>
  </si>
  <si>
    <t>Ultimate Comics Doom #1</t>
  </si>
  <si>
    <t>Thor #369</t>
  </si>
  <si>
    <t>Incredible Hulk #429</t>
  </si>
  <si>
    <t>Herc #6.1</t>
  </si>
  <si>
    <t>Ultimate Endgame #2</t>
  </si>
  <si>
    <t>Ultimate X-Men #26</t>
  </si>
  <si>
    <t>Daredevil (1998) #81</t>
  </si>
  <si>
    <t>Thanos and the Builders; the saga's midpoint</t>
  </si>
  <si>
    <t>Captain America #343</t>
  </si>
  <si>
    <t>Avengers (1999) #50</t>
  </si>
  <si>
    <t>New Avengers #25</t>
  </si>
  <si>
    <t>Avengers (2016) #679</t>
  </si>
  <si>
    <t>Avengers (2018) #43</t>
  </si>
  <si>
    <t>The Uncanny X-Men #181</t>
  </si>
  <si>
    <t>Uncanny Avengers #20</t>
  </si>
  <si>
    <t>X-Force (2020) #13</t>
  </si>
  <si>
    <t>Doctor Strange (2015) #383</t>
  </si>
  <si>
    <t>Iron Man (1998) #16</t>
  </si>
  <si>
    <t>Avengers (1999) #70</t>
  </si>
  <si>
    <t>Avengers (1998) #10</t>
  </si>
  <si>
    <t>Vengeance of the Moon Knight (2024) #6</t>
  </si>
  <si>
    <t>Fantastic Four #248</t>
  </si>
  <si>
    <t>Infinity Crusade #3</t>
  </si>
  <si>
    <t>The Vision #4</t>
  </si>
  <si>
    <t>Ghost Rider (2006) Annual #1</t>
  </si>
  <si>
    <t>Punisher #39</t>
  </si>
  <si>
    <t>Hawkeye #16</t>
  </si>
  <si>
    <t>Ultimate Comics Doom #2</t>
  </si>
  <si>
    <t>Thor #370</t>
  </si>
  <si>
    <t>Incredible Hulk #430</t>
  </si>
  <si>
    <t>Herc #7</t>
  </si>
  <si>
    <t>Ultimate X-Men (1991) #24</t>
  </si>
  <si>
    <t>Ultimate X-Men #27</t>
  </si>
  <si>
    <t>Captain America #344</t>
  </si>
  <si>
    <t>Avengers (1999) #51</t>
  </si>
  <si>
    <t>The Amazing Spider-Man (1999) #536</t>
  </si>
  <si>
    <t>Avengers (2016) #680</t>
  </si>
  <si>
    <t>Avengers (2018) #44</t>
  </si>
  <si>
    <t>The Uncanny X-Men #182</t>
  </si>
  <si>
    <t>Uncanny Avengers #21</t>
  </si>
  <si>
    <t>Marauders #13</t>
  </si>
  <si>
    <t>Doctor Strange (2015) #384</t>
  </si>
  <si>
    <t>Iron Man (1998) #17</t>
  </si>
  <si>
    <t>Avengers (1999) #76</t>
  </si>
  <si>
    <t>Blood Hunt #3</t>
  </si>
  <si>
    <t>Fantastic Four #249</t>
  </si>
  <si>
    <t>Warlock Chronicles #3</t>
  </si>
  <si>
    <t>The Vision #5</t>
  </si>
  <si>
    <t>Ghost Rider (2006) #17</t>
  </si>
  <si>
    <t>Punisher #40</t>
  </si>
  <si>
    <t>Ultimate Comics Doom #3</t>
  </si>
  <si>
    <t>Thor #371</t>
  </si>
  <si>
    <t>Incredible Hulk #431</t>
  </si>
  <si>
    <t>Herc #8</t>
  </si>
  <si>
    <t>Ultimate Wolverine #14</t>
  </si>
  <si>
    <t>Ultimate X-Men #28</t>
  </si>
  <si>
    <t>Daredevil (1998) #82</t>
  </si>
  <si>
    <t>Thunderbolts (1997) #22</t>
  </si>
  <si>
    <t>Captain America #345</t>
  </si>
  <si>
    <t>Avengers (1999) #52</t>
  </si>
  <si>
    <t>Civil War #6</t>
  </si>
  <si>
    <t>Avengers (2016) #681</t>
  </si>
  <si>
    <t>The Uncanny X-Men #183</t>
  </si>
  <si>
    <t>Uncanny Avengers #22</t>
  </si>
  <si>
    <t>Hellions #5</t>
  </si>
  <si>
    <t>Doctor Strange (2015) #385</t>
  </si>
  <si>
    <t>Iron Man (1998) #18</t>
  </si>
  <si>
    <t>Vengeance of the Moon Knight (2024) #7</t>
  </si>
  <si>
    <t>Fantastic Four #250</t>
  </si>
  <si>
    <t>Warlock and the Infinity Watch #20</t>
  </si>
  <si>
    <t>The Vision #6</t>
  </si>
  <si>
    <t>Ghost Rider (2006) #18</t>
  </si>
  <si>
    <t>Punisher #41</t>
  </si>
  <si>
    <t>Hawkeye #18</t>
  </si>
  <si>
    <t>Ultimate Comics Doom #4</t>
  </si>
  <si>
    <t>Thor #372</t>
  </si>
  <si>
    <t>Incredible Hulk #432</t>
  </si>
  <si>
    <t>Herc #9</t>
  </si>
  <si>
    <t>The Ultimates (2024) #21</t>
  </si>
  <si>
    <t>Ultimate X-Men #29</t>
  </si>
  <si>
    <t>Daredevil (1998) #83</t>
  </si>
  <si>
    <t>Captain America #346</t>
  </si>
  <si>
    <t>Avengers (1999) #53</t>
  </si>
  <si>
    <t>The Amazing Spider-Man (1999) #537</t>
  </si>
  <si>
    <t>Avengers (2016) #682</t>
  </si>
  <si>
    <t>Heroes: Reborn (2021) #1</t>
  </si>
  <si>
    <t>The Uncanny X-Men #184</t>
  </si>
  <si>
    <t>Uncanny Avengers #23</t>
  </si>
  <si>
    <t>New Mutants (2019) #13</t>
  </si>
  <si>
    <t>Doctor Strange: Damnation #1</t>
  </si>
  <si>
    <t>Iron Man (1998) #19</t>
  </si>
  <si>
    <t>Black Panther (2005) #1</t>
  </si>
  <si>
    <t>Blood Hunt #4</t>
  </si>
  <si>
    <t>Fantastic Four #251</t>
  </si>
  <si>
    <t>Infinity Crusade #4</t>
  </si>
  <si>
    <t>Avengers (1998) #11</t>
  </si>
  <si>
    <t>The Vision #7</t>
  </si>
  <si>
    <t>Ghost Rider (2006) #19</t>
  </si>
  <si>
    <t>Punisher #42</t>
  </si>
  <si>
    <t>Hawkeye #19</t>
  </si>
  <si>
    <t>Thor #373</t>
  </si>
  <si>
    <t>Incredible Hulk #433</t>
  </si>
  <si>
    <t>Herc #10</t>
  </si>
  <si>
    <t>Ultimate Endgame #3</t>
  </si>
  <si>
    <t>Ultimate X-Men #30</t>
  </si>
  <si>
    <t>Daredevil (1998) #84</t>
  </si>
  <si>
    <t>Captain America #347</t>
  </si>
  <si>
    <t>Avengers (1999) #54</t>
  </si>
  <si>
    <t>Civil War #7</t>
  </si>
  <si>
    <t>Avengers (2016) #683</t>
  </si>
  <si>
    <t>Heroes: Reborn (2021) #2</t>
  </si>
  <si>
    <t>The Uncanny X-Men #185</t>
  </si>
  <si>
    <t>Uncanny Avengers #24</t>
  </si>
  <si>
    <t>Cable (2020) #5</t>
  </si>
  <si>
    <t>Doctor Strange (2015) #386</t>
  </si>
  <si>
    <t>Iron Man (1998) #20</t>
  </si>
  <si>
    <t>Black Panther (2005) #2</t>
  </si>
  <si>
    <t>Vengeance of the Moon Knight (2024) #8</t>
  </si>
  <si>
    <t>Fantastic Four #252</t>
  </si>
  <si>
    <t>Warlock Chronicles #4</t>
  </si>
  <si>
    <t>The Vision #8</t>
  </si>
  <si>
    <t>Ghost Rider (2006) #20</t>
  </si>
  <si>
    <t>Punisher #43</t>
  </si>
  <si>
    <t>Hawkeye #20</t>
  </si>
  <si>
    <t>Ultimate Comics Thor #1</t>
  </si>
  <si>
    <t>Thor #374</t>
  </si>
  <si>
    <t>Incredible Hulk #434</t>
  </si>
  <si>
    <t>Wolverine/Hercules #1</t>
  </si>
  <si>
    <t>Ultimate Wolverine #15</t>
  </si>
  <si>
    <t>Ultimate X-Men #31</t>
  </si>
  <si>
    <t>Daredevil (1998) #85</t>
  </si>
  <si>
    <t>Captain America #348</t>
  </si>
  <si>
    <t>Avengers (1999) #55</t>
  </si>
  <si>
    <t>The Amazing Spider-Man (1999) #538</t>
  </si>
  <si>
    <t>Avengers / Squadron Supreme '98 (1998) #1</t>
  </si>
  <si>
    <t>Avengers (2016) #684</t>
  </si>
  <si>
    <t>Hickman's Avengers / New Avengers</t>
  </si>
  <si>
    <t>Heroes: Reborn (2021) #3</t>
  </si>
  <si>
    <t>The Uncanny X-Men #186</t>
  </si>
  <si>
    <t>Uncanny Avengers #25</t>
  </si>
  <si>
    <t>Excalibur (2019) #13</t>
  </si>
  <si>
    <t>Doctor Strange: Damnation #2</t>
  </si>
  <si>
    <t>Iron Man (1998) #21</t>
  </si>
  <si>
    <t>Black Panther (2005) #3</t>
  </si>
  <si>
    <t>Blood Hunt #5</t>
  </si>
  <si>
    <t>Busiek, art Carlos Pacheco</t>
  </si>
  <si>
    <t>Fantastic Four #253</t>
  </si>
  <si>
    <t>Opena, Deodato</t>
  </si>
  <si>
    <t>Warlock and the Infinity Watch #21</t>
  </si>
  <si>
    <t>Astonishing Tales #1-6; Shang Chi Master of Kung Fu Super Issue; New Avengers (2013) #1-7, #14-33; Avengers (2012) #1-13, #24-44, #34.1, #34.2</t>
  </si>
  <si>
    <t>The Vision #9</t>
  </si>
  <si>
    <t>Ghost Rider (2006) #21</t>
  </si>
  <si>
    <t>Punisher #44</t>
  </si>
  <si>
    <t>Hawkeye #21</t>
  </si>
  <si>
    <t>Ultimate Comics Thor #2</t>
  </si>
  <si>
    <t>Thor #375</t>
  </si>
  <si>
    <t>Incredible Hulk #435</t>
  </si>
  <si>
    <t>Wolverine/Hercules #2</t>
  </si>
  <si>
    <t>The Ultimates (2024) #22</t>
  </si>
  <si>
    <t>Ultimate X-Men #32</t>
  </si>
  <si>
    <t>Daredevil (1998) #86</t>
  </si>
  <si>
    <t>Captain America #349</t>
  </si>
  <si>
    <t>Avengers (1999) #56</t>
  </si>
  <si>
    <t>Civil War: Front Line #1</t>
  </si>
  <si>
    <t>Avengers (2016) #685</t>
  </si>
  <si>
    <t>Everything dies. Also where T'Challa's arc for Coates begins</t>
  </si>
  <si>
    <t>Heroes: Reborn (2021) #4</t>
  </si>
  <si>
    <t>Opens with Astonishing Tales: Mojoworld #1-6 and the Shang-Chi one-shot - both correct, both Hickman</t>
  </si>
  <si>
    <t>The Uncanny X-Men #187</t>
  </si>
  <si>
    <t>X-Men (2019) #13</t>
  </si>
  <si>
    <t>Doctor Strange (2015) #387</t>
  </si>
  <si>
    <t>Iron Man (1998) #22</t>
  </si>
  <si>
    <t>Black Panther (2005) #4</t>
  </si>
  <si>
    <t>Vengeance of the Moon Knight (2024) #9</t>
  </si>
  <si>
    <t>Fantastic Four #254</t>
  </si>
  <si>
    <t>Infinity Crusade #5</t>
  </si>
  <si>
    <t>The Vision #10</t>
  </si>
  <si>
    <t>Ghost Rider (2006) #22</t>
  </si>
  <si>
    <t>Punisher #45</t>
  </si>
  <si>
    <t>Hawkeye #22</t>
  </si>
  <si>
    <t>Avengers Forever (1998) #1</t>
  </si>
  <si>
    <t>Ultimate Comics Thor #3</t>
  </si>
  <si>
    <t>Thor #376</t>
  </si>
  <si>
    <t>Savage Hulk #1</t>
  </si>
  <si>
    <t>Wolverine/Hercules #3</t>
  </si>
  <si>
    <t>Ultimate Endgame #4</t>
  </si>
  <si>
    <t>Ultimate X-Men #33</t>
  </si>
  <si>
    <t>Daredevil (1998) #87</t>
  </si>
  <si>
    <t>Captain America #350</t>
  </si>
  <si>
    <t>Civil War: Front Line #2</t>
  </si>
  <si>
    <t>Avengers (2016) #686</t>
  </si>
  <si>
    <t>Heroes: Reborn (2021) #5</t>
  </si>
  <si>
    <t>The Uncanny X-Men #188</t>
  </si>
  <si>
    <t>Wolverine and the X-Men #1</t>
  </si>
  <si>
    <t>X of Swords: Stasis</t>
  </si>
  <si>
    <t>Doctor Strange: Damnation #3</t>
  </si>
  <si>
    <t>Iron Man (1998) #23</t>
  </si>
  <si>
    <t>Black Panther (2005) #5</t>
  </si>
  <si>
    <t>Moon Knight: First of Khonshu #1</t>
  </si>
  <si>
    <t>Fantastic Four #255</t>
  </si>
  <si>
    <t>Warlock Chronicles #5</t>
  </si>
  <si>
    <t>The Vision #11</t>
  </si>
  <si>
    <t>Ghost Rider (2006) #23</t>
  </si>
  <si>
    <t>Punisher #46</t>
  </si>
  <si>
    <t>Ms. Marvel by Wilson</t>
  </si>
  <si>
    <t>Ultimate Comics Thor #4</t>
  </si>
  <si>
    <t>Thor #377</t>
  </si>
  <si>
    <t>Incredible Hulk #436</t>
  </si>
  <si>
    <t>Wolverine/Hercules #4</t>
  </si>
  <si>
    <t>Ultimate Wolverine #16</t>
  </si>
  <si>
    <t>Ultimate Spider-Man #40</t>
  </si>
  <si>
    <t>Daredevil (1998) #88</t>
  </si>
  <si>
    <t>Captain America #354</t>
  </si>
  <si>
    <t>Civil War: Front Line #3</t>
  </si>
  <si>
    <t>Avengers (2016) #687</t>
  </si>
  <si>
    <t>Heroes: Reborn (2021) #6</t>
  </si>
  <si>
    <t>New Mutants #18</t>
  </si>
  <si>
    <t>Wolverine and the X-Men #2</t>
  </si>
  <si>
    <t>X-Men (2019) #14</t>
  </si>
  <si>
    <t>Doctor Strange (2015) #388</t>
  </si>
  <si>
    <t>Iron Man (1998) #24</t>
  </si>
  <si>
    <t>Black Panther (2005) #6</t>
  </si>
  <si>
    <t>Moon Knight: First of Khonshu #2</t>
  </si>
  <si>
    <t>Avengers Forever (1998) #2</t>
  </si>
  <si>
    <t>Warlock and the Infinity Watch #22</t>
  </si>
  <si>
    <t>The Vision #12</t>
  </si>
  <si>
    <t>Ghost Rider (2006) #24</t>
  </si>
  <si>
    <t>Punisher #47</t>
  </si>
  <si>
    <t>Thor #378</t>
  </si>
  <si>
    <t>Hulk: Cutting Edge #1</t>
  </si>
  <si>
    <t>The Ultimates (2024) #23</t>
  </si>
  <si>
    <t>Ultimate Spider-Man #41</t>
  </si>
  <si>
    <t>Daredevil (1998) #89</t>
  </si>
  <si>
    <t>Captain America #367</t>
  </si>
  <si>
    <t>Civil War: Front Line #4</t>
  </si>
  <si>
    <t>Avengers (2016) #688</t>
  </si>
  <si>
    <t>Heroes: Reborn (2021) #7</t>
  </si>
  <si>
    <t>New Mutants #19</t>
  </si>
  <si>
    <t>Wolverine and the X-Men #3</t>
  </si>
  <si>
    <t>Marauders #14</t>
  </si>
  <si>
    <t>Doctor Strange: Damnation #4</t>
  </si>
  <si>
    <t>Iron Man (1998) #25</t>
  </si>
  <si>
    <t>Black Panther (2005) #7</t>
  </si>
  <si>
    <t>Moon Knight: First of Khonshu #3</t>
  </si>
  <si>
    <t>Fantastic Four #257</t>
  </si>
  <si>
    <t>Infinity Crusade #6</t>
  </si>
  <si>
    <t>VisionQuest #1</t>
  </si>
  <si>
    <t>Ghost Rider (2006) #25</t>
  </si>
  <si>
    <t>Punisher #48</t>
  </si>
  <si>
    <t>Ms. Marvel (2014) #1</t>
  </si>
  <si>
    <t>Thor #379</t>
  </si>
  <si>
    <t>Incredible Hulk #437</t>
  </si>
  <si>
    <t>Ultimate Endgame #5</t>
  </si>
  <si>
    <t>Ultimate Spider-Man #42</t>
  </si>
  <si>
    <t>Daredevil (1998) #90</t>
  </si>
  <si>
    <t>Captain America #401</t>
  </si>
  <si>
    <t>Civil War: Front Line #5</t>
  </si>
  <si>
    <t>Avengers (2016) #689</t>
  </si>
  <si>
    <t>Avengers (2018) #46</t>
  </si>
  <si>
    <t>New Mutants #20</t>
  </si>
  <si>
    <t>Wolverine and the X-Men #4</t>
  </si>
  <si>
    <t>Marauders #15</t>
  </si>
  <si>
    <t>Doctor Strange (2015) #389</t>
  </si>
  <si>
    <t>Avengers Forever (1998) #3</t>
  </si>
  <si>
    <t>Secret Wars (2015)</t>
  </si>
  <si>
    <t>Iron Man Annual 1999</t>
  </si>
  <si>
    <t>X-Men (1991) #175</t>
  </si>
  <si>
    <t>Moon Knight: First of Khonshu #4</t>
  </si>
  <si>
    <t>Fantastic Four Annual #17</t>
  </si>
  <si>
    <t>Warlock Chronicles #6</t>
  </si>
  <si>
    <t>VisionQuest #2</t>
  </si>
  <si>
    <t>Ghost Rider (2006) #26</t>
  </si>
  <si>
    <t>Punisher #49</t>
  </si>
  <si>
    <t>Secret Wars #0-9</t>
  </si>
  <si>
    <t>Ms. Marvel (2014) #2</t>
  </si>
  <si>
    <t>Thor #380</t>
  </si>
  <si>
    <t>Incredible Hulk #438</t>
  </si>
  <si>
    <t>The Ultimates (2024) #24</t>
  </si>
  <si>
    <t>Ultimate Spider-Man #43</t>
  </si>
  <si>
    <t>Daredevil (1998) #91</t>
  </si>
  <si>
    <t>Captain America #402</t>
  </si>
  <si>
    <t>Civil War: Front Line #6</t>
  </si>
  <si>
    <t>Avengers (2016) #690</t>
  </si>
  <si>
    <t>Avengers (2018) #47</t>
  </si>
  <si>
    <t>New Mutants #21</t>
  </si>
  <si>
    <t>Wolverine and the X-Men #5</t>
  </si>
  <si>
    <t>Excalibur (2019) #14</t>
  </si>
  <si>
    <t>Doctor Strange (2015) #390</t>
  </si>
  <si>
    <t>Black Panther (2005) #8</t>
  </si>
  <si>
    <t>Moon Knight: First of Khonshu #5</t>
  </si>
  <si>
    <t>The payoff for six years of setup</t>
  </si>
  <si>
    <t>Warlock and the Infinity Watch #23</t>
  </si>
  <si>
    <t>VisionQuest #3</t>
  </si>
  <si>
    <t>Ghost Rider (2006) Annual #2</t>
  </si>
  <si>
    <t>Punisher Presents: Barracuda #1</t>
  </si>
  <si>
    <t>Ms. Marvel (2014) #3</t>
  </si>
  <si>
    <t>Thor #381</t>
  </si>
  <si>
    <t>Incredible Hulk #439</t>
  </si>
  <si>
    <t>Ultimate Universe Finale</t>
  </si>
  <si>
    <t>Ultimate Spider-Man #44</t>
  </si>
  <si>
    <t>Daredevil (1998) #92</t>
  </si>
  <si>
    <t>Captain America #403</t>
  </si>
  <si>
    <t>Avengers Forever (1998) #4</t>
  </si>
  <si>
    <t>Civil War: Front Line #7</t>
  </si>
  <si>
    <t>No Road Home</t>
  </si>
  <si>
    <t>Free Comic Book Day 2021</t>
  </si>
  <si>
    <t>The Uncanny X-Men #189</t>
  </si>
  <si>
    <t>Wolverine and the X-Men #6</t>
  </si>
  <si>
    <t>Wolverine (2020) #7</t>
  </si>
  <si>
    <t>X-Men (1991) #176</t>
  </si>
  <si>
    <t>Moon Knight: First of Khonshu #6</t>
  </si>
  <si>
    <t>Fantastic Four #259</t>
  </si>
  <si>
    <t>Warlock Chronicles #7</t>
  </si>
  <si>
    <t>VisionQuest #4</t>
  </si>
  <si>
    <t>Ghost Rider (2006) #27</t>
  </si>
  <si>
    <t>Punisher Presents: Barracuda #2</t>
  </si>
  <si>
    <t>Ms. Marvel (2014) #4</t>
  </si>
  <si>
    <t>Thor #382</t>
  </si>
  <si>
    <t>Incredible Hulk #440</t>
  </si>
  <si>
    <t>Ultimate Impact - Reborn #1</t>
  </si>
  <si>
    <t>Ultimate Spider-Man #45</t>
  </si>
  <si>
    <t>Daredevil (1998) #93</t>
  </si>
  <si>
    <t>Captain America #404</t>
  </si>
  <si>
    <t>Civil War: Front Line #8</t>
  </si>
  <si>
    <t>Avengers: No Road Home #1</t>
  </si>
  <si>
    <t>Avengers (2018) #48</t>
  </si>
  <si>
    <t>The Uncanny X-Men #190</t>
  </si>
  <si>
    <t>Wolverine and the X-Men #7</t>
  </si>
  <si>
    <t>X-Force (2020) #14</t>
  </si>
  <si>
    <t>Doctor Strange: Sorcerer Supreme #48</t>
  </si>
  <si>
    <t>Iron Man (2012) #1</t>
  </si>
  <si>
    <t>Black Panther (2005) #9</t>
  </si>
  <si>
    <t>Moon Knight: First of Khonshu #7</t>
  </si>
  <si>
    <t>Fantastic Four #260</t>
  </si>
  <si>
    <t>Warlock and the Infinity Watch #24</t>
  </si>
  <si>
    <t>Scarlet Witch (2023) #1</t>
  </si>
  <si>
    <t>Ghost Rider (2006) #28</t>
  </si>
  <si>
    <t>Punisher Presents: Barracuda #3</t>
  </si>
  <si>
    <t>Ms. Marvel (2014) #5</t>
  </si>
  <si>
    <t>Incredible Hulk #441</t>
  </si>
  <si>
    <t>Civil War II: Gods of War #1</t>
  </si>
  <si>
    <t>Ultimate Impact - Reborn #2</t>
  </si>
  <si>
    <t>Ultimate Spider-Man #1/2</t>
  </si>
  <si>
    <t>Daredevil (1998) #94</t>
  </si>
  <si>
    <t>Avengers Forever (1998) #5</t>
  </si>
  <si>
    <t>Captain America #405</t>
  </si>
  <si>
    <t>Civil War: Front Line #9</t>
  </si>
  <si>
    <t>Avengers: No Road Home #2</t>
  </si>
  <si>
    <t>Avengers (2018) #49</t>
  </si>
  <si>
    <t>The Uncanny X-Men #191</t>
  </si>
  <si>
    <t>Wolverine and the X-Men #8</t>
  </si>
  <si>
    <t>Hellions #6</t>
  </si>
  <si>
    <t>Doctor Strange: Sorcerer Supreme #49</t>
  </si>
  <si>
    <t>Iron Man (2012) #2</t>
  </si>
  <si>
    <t>Black Panther (2005) #10</t>
  </si>
  <si>
    <t>Moon Knight: First of Khonshu #8</t>
  </si>
  <si>
    <t>Fantastic Four #261</t>
  </si>
  <si>
    <t>Warlock Chronicles #8</t>
  </si>
  <si>
    <t>Scarlet Witch (2023) #2</t>
  </si>
  <si>
    <t>Ghost Rider (2006) #29</t>
  </si>
  <si>
    <t>Punisher Presents: Barracuda #4</t>
  </si>
  <si>
    <t>Ms. Marvel (2014) #6</t>
  </si>
  <si>
    <t>Ultimate Comics: Ultimates #1</t>
  </si>
  <si>
    <t>Thor (1998) #1</t>
  </si>
  <si>
    <t>Incredible Hulk #442</t>
  </si>
  <si>
    <t>Civil War II: Gods of War #2</t>
  </si>
  <si>
    <t>Ultimate Impact - Reborn #3</t>
  </si>
  <si>
    <t>Ultimate X-Men #34</t>
  </si>
  <si>
    <t>Daredevil (1998) #95</t>
  </si>
  <si>
    <t>Captain America #406</t>
  </si>
  <si>
    <t>Civil War: Front Line #10</t>
  </si>
  <si>
    <t>Avengers: No Road Home #3</t>
  </si>
  <si>
    <t>Avengers (2018) #50</t>
  </si>
  <si>
    <t>New Mutants Annual #1</t>
  </si>
  <si>
    <t>Wolverine and the X-Men #9</t>
  </si>
  <si>
    <t>Cable (2020) #6</t>
  </si>
  <si>
    <t>Doctor Strange: Sorcerer Supreme #50</t>
  </si>
  <si>
    <t>Iron Man (2012) #3</t>
  </si>
  <si>
    <t>Black Panther (2005) #11</t>
  </si>
  <si>
    <t>Moon Knight: First of Khonshu #9</t>
  </si>
  <si>
    <t>Fantastic Four #262</t>
  </si>
  <si>
    <t>Warlock and the Infinity Watch #25</t>
  </si>
  <si>
    <t>Scarlet Witch (2023) #3</t>
  </si>
  <si>
    <t>Ghost Rider (2006) #30</t>
  </si>
  <si>
    <t>Punisher Presents: Barracuda #5</t>
  </si>
  <si>
    <t>Ms. Marvel (2014) #7</t>
  </si>
  <si>
    <t>Ultimate Comics: Ultimates #2</t>
  </si>
  <si>
    <t>Thor (1998) #2</t>
  </si>
  <si>
    <t>Incredible Hulk #443</t>
  </si>
  <si>
    <t>Civil War II: Gods of War #3</t>
  </si>
  <si>
    <t>Ultimate Impact - Reborn #4</t>
  </si>
  <si>
    <t>Ultimate X-Men #35</t>
  </si>
  <si>
    <t>Daredevil (1998) #96</t>
  </si>
  <si>
    <t>Captain America #407</t>
  </si>
  <si>
    <t>Avengers Forever (1998) #6</t>
  </si>
  <si>
    <t>Civil War: Front Line #11</t>
  </si>
  <si>
    <t>Avengers: No Road Home #4</t>
  </si>
  <si>
    <t>Avengers Forever (2021) #1</t>
  </si>
  <si>
    <t>New Mutants #22</t>
  </si>
  <si>
    <t>Wolverine and the X-Men #10</t>
  </si>
  <si>
    <t>X-Men (2019) #15</t>
  </si>
  <si>
    <t>Doctor Strange: Sorcerer Supreme #51</t>
  </si>
  <si>
    <t>Iron Man (2012) #4</t>
  </si>
  <si>
    <t>Black Panther (2005) #12</t>
  </si>
  <si>
    <t>Moon Knight: First of Khonshu #10</t>
  </si>
  <si>
    <t>Fantastic Four #263</t>
  </si>
  <si>
    <t>Warlock and the Infinity Watch #26</t>
  </si>
  <si>
    <t>Scarlet Witch (2023) #4</t>
  </si>
  <si>
    <t>Ghost Rider (2006) #31</t>
  </si>
  <si>
    <t>Punisher #50</t>
  </si>
  <si>
    <t>Ms. Marvel (2014) #8</t>
  </si>
  <si>
    <t>Ultimate Comics: Ultimates #3</t>
  </si>
  <si>
    <t>Thor (1998) #3</t>
  </si>
  <si>
    <t>Cable #34</t>
  </si>
  <si>
    <t>Civil War II: Gods of War #4</t>
  </si>
  <si>
    <t>Ultimate Impact - Reborn #5</t>
  </si>
  <si>
    <t>Ultimate X-Men #36</t>
  </si>
  <si>
    <t>Daredevil (1998) #97</t>
  </si>
  <si>
    <t>Captain America #408</t>
  </si>
  <si>
    <t>Fantastic Four #543</t>
  </si>
  <si>
    <t>Avengers: No Road Home #5</t>
  </si>
  <si>
    <t>Avengers (2018) #51</t>
  </si>
  <si>
    <t>New Mutants #23</t>
  </si>
  <si>
    <t>Wolverine and the X-Men #11</t>
  </si>
  <si>
    <t>Excalibur (2019) #15</t>
  </si>
  <si>
    <t>The Death of Doctor Strange #1</t>
  </si>
  <si>
    <t>Iron Man (2012) #5</t>
  </si>
  <si>
    <t>Tomb of Dracula</t>
  </si>
  <si>
    <t>Black Panther (2005) #13</t>
  </si>
  <si>
    <t>Moon Knight: First of Khonshu #11</t>
  </si>
  <si>
    <t>Fantastic Four #264</t>
  </si>
  <si>
    <t>Warlock and the Infinity Watch #27</t>
  </si>
  <si>
    <t>Scarlet Witch (2023) #5</t>
  </si>
  <si>
    <t>Ghost Rider (2006) #32</t>
  </si>
  <si>
    <t>Punisher #51</t>
  </si>
  <si>
    <t>Ms. Marvel (2014) #9</t>
  </si>
  <si>
    <t>Ultimate Comics: Ultimates #4</t>
  </si>
  <si>
    <t>Thor (1998) #4</t>
  </si>
  <si>
    <t>Incredible Hulk #444</t>
  </si>
  <si>
    <t>Marv Wolfman</t>
  </si>
  <si>
    <t>Ultimate Impact - Reborn #6</t>
  </si>
  <si>
    <t>Ultimate X-Men #37</t>
  </si>
  <si>
    <t>Daredevil (1998) #98</t>
  </si>
  <si>
    <t>Tomb of Dracula (1972) #1-70</t>
  </si>
  <si>
    <t>Sensational Spider-Man Annual #1</t>
  </si>
  <si>
    <t>Avengers: No Road Home #6</t>
  </si>
  <si>
    <t>Avengers (2018) #52</t>
  </si>
  <si>
    <t>New Mutants #24</t>
  </si>
  <si>
    <t>Wolverine and the X-Men #12</t>
  </si>
  <si>
    <t>X of Swords: Destruction</t>
  </si>
  <si>
    <t>The Death of Doctor Strange #2</t>
  </si>
  <si>
    <t>Iron Man (2012) #6</t>
  </si>
  <si>
    <t>Black Panther (2005) #14</t>
  </si>
  <si>
    <t>Moon Knight: First of Khonshu #12</t>
  </si>
  <si>
    <t>Fantastic Four #265</t>
  </si>
  <si>
    <t>Warlock and the Infinity Watch #28</t>
  </si>
  <si>
    <t>Avengers Forever (1998) #7</t>
  </si>
  <si>
    <t>Scarlet Witch (2023) #6</t>
  </si>
  <si>
    <t>Ghost Rider (2006) #33</t>
  </si>
  <si>
    <t>Punisher #52</t>
  </si>
  <si>
    <t>Ms. Marvel (2014) #10</t>
  </si>
  <si>
    <t>Ultimate Comics: Hawkeye #1</t>
  </si>
  <si>
    <t>Thor (1998) #5</t>
  </si>
  <si>
    <t>Incredible Hulk #445</t>
  </si>
  <si>
    <t>Ultimate X-Men #38</t>
  </si>
  <si>
    <t>Daredevil (1998) #99</t>
  </si>
  <si>
    <t>Captain America #444</t>
  </si>
  <si>
    <t>Captain America (2004) #25</t>
  </si>
  <si>
    <t>Avengers: No Road Home #7</t>
  </si>
  <si>
    <t>Avengers Forever (2021) #2</t>
  </si>
  <si>
    <t>New Mutants #25</t>
  </si>
  <si>
    <t>Wolverine and the X-Men #13</t>
  </si>
  <si>
    <t>Reign of X</t>
  </si>
  <si>
    <t>Death of Doctor Strange: Avengers</t>
  </si>
  <si>
    <t>Black Panther (2005) #15</t>
  </si>
  <si>
    <t>Moon Knight: First of Khonshu #13</t>
  </si>
  <si>
    <t>Fantastic Four #266</t>
  </si>
  <si>
    <t>Warlock and the Infinity Watch #29</t>
  </si>
  <si>
    <t>One of Marvel's best runs, and nobody talks about it</t>
  </si>
  <si>
    <t>Scarlet Witch (2023) #7</t>
  </si>
  <si>
    <t>Ghost Rider (2006) #34</t>
  </si>
  <si>
    <t>Punisher #53</t>
  </si>
  <si>
    <t>Ms. Marvel (2014) #11</t>
  </si>
  <si>
    <t>Ultimate Comics: Hawkeye #2</t>
  </si>
  <si>
    <t>Thor (1998) #6</t>
  </si>
  <si>
    <t>Onslaught: Marvel Universe #1</t>
  </si>
  <si>
    <t>Ultimate X-Men #39</t>
  </si>
  <si>
    <t>Daredevil (1998) #100</t>
  </si>
  <si>
    <t>Captain America #445</t>
  </si>
  <si>
    <t>Civil War: The Confession</t>
  </si>
  <si>
    <t>Avengers: No Road Home #8</t>
  </si>
  <si>
    <t>Avengers (2018) #53</t>
  </si>
  <si>
    <t>Kitty Pryde and Wolverine #1</t>
  </si>
  <si>
    <t>Wolverine and the X-Men #14</t>
  </si>
  <si>
    <t>Excalibur (2019) #16</t>
  </si>
  <si>
    <t>Strange Academy Presents: Death of Doctor Strange</t>
  </si>
  <si>
    <t>Invincible Iron Man (2008) #1</t>
  </si>
  <si>
    <t>Black Panther (2005) #16</t>
  </si>
  <si>
    <t>Moon Knight: First of Khonshu #14</t>
  </si>
  <si>
    <t>Fantastic Four #267</t>
  </si>
  <si>
    <t>Warlock and the Infinity Watch #30</t>
  </si>
  <si>
    <t>Scarlet Witch (2023) #8</t>
  </si>
  <si>
    <t>Ghost Rider (2006) #35</t>
  </si>
  <si>
    <t>Punisher #54</t>
  </si>
  <si>
    <t>Ms. Marvel (2014) #12</t>
  </si>
  <si>
    <t>Ultimate Comics: Hawkeye #3</t>
  </si>
  <si>
    <t>Thor (1998) #7</t>
  </si>
  <si>
    <t>Incredible Hulk #446</t>
  </si>
  <si>
    <t>Ultimate Spider-Man #46</t>
  </si>
  <si>
    <t>Daredevil (1998) Annual</t>
  </si>
  <si>
    <t>Captain America #446</t>
  </si>
  <si>
    <t>Civil War: The Initiative</t>
  </si>
  <si>
    <t>Avengers Forever (1998) #8</t>
  </si>
  <si>
    <t>Avengers: No Road Home #9</t>
  </si>
  <si>
    <t>Avengers Forever (2021) #3</t>
  </si>
  <si>
    <t>Kitty Pryde and Wolverine #2</t>
  </si>
  <si>
    <t>Wolverine and the X-Men #15</t>
  </si>
  <si>
    <t>X-Men (2019) #16</t>
  </si>
  <si>
    <t>The Death of Doctor Strange #3</t>
  </si>
  <si>
    <t>Invincible Iron Man (2008) #2</t>
  </si>
  <si>
    <t>Black Panther (2005) #17</t>
  </si>
  <si>
    <t>Moon Knight: First of Khonshu #15</t>
  </si>
  <si>
    <t>Fantastic Four #268</t>
  </si>
  <si>
    <t>Warlock and the Infinity Watch #31</t>
  </si>
  <si>
    <t>Scarlet Witch (2023) #9</t>
  </si>
  <si>
    <t>Ghost Riders: Heaven's on Fire #1</t>
  </si>
  <si>
    <t>Punisher #55</t>
  </si>
  <si>
    <t>Ms. Marvel (2014) #13</t>
  </si>
  <si>
    <t>Ultimate Comics: Hawkeye #4</t>
  </si>
  <si>
    <t>Thor (1998) #8</t>
  </si>
  <si>
    <t>Incredible Hulk #447</t>
  </si>
  <si>
    <t>Ultimate Six #1</t>
  </si>
  <si>
    <t>Daredevil (1998) #101</t>
  </si>
  <si>
    <t>Captain America #447</t>
  </si>
  <si>
    <t>Fallen Son #1</t>
  </si>
  <si>
    <t>Avengers: No Road Home #10</t>
  </si>
  <si>
    <t>Avengers (2018) #54</t>
  </si>
  <si>
    <t>Kitty Pryde and Wolverine #3</t>
  </si>
  <si>
    <t>Wolverine and the X-Men #16</t>
  </si>
  <si>
    <t>X-Force (2020) #15</t>
  </si>
  <si>
    <t>Death of Doctor Strange: Spider-Man</t>
  </si>
  <si>
    <t>Invincible Iron Man (2008) #3</t>
  </si>
  <si>
    <t>Black Panther (2005) #18</t>
  </si>
  <si>
    <t>Marc Spector: Moon Knight (2026) #1</t>
  </si>
  <si>
    <t>Fantastic Four #269</t>
  </si>
  <si>
    <t>Warlock and the Infinity Watch #32</t>
  </si>
  <si>
    <t>Scarlet Witch (2023) #10</t>
  </si>
  <si>
    <t>Ghost Riders: Heaven's on Fire #2</t>
  </si>
  <si>
    <t>Punisher #56</t>
  </si>
  <si>
    <t>Ms. Marvel (2014) #14</t>
  </si>
  <si>
    <t>Ultimate Comics: Ultimates #5</t>
  </si>
  <si>
    <t>Thor Annual 1999</t>
  </si>
  <si>
    <t>Incredible Hulk #448</t>
  </si>
  <si>
    <t>Ultimate Six #2</t>
  </si>
  <si>
    <t>Daredevil (1998) #102</t>
  </si>
  <si>
    <t>Captain America #448</t>
  </si>
  <si>
    <t>Fallen Son #2</t>
  </si>
  <si>
    <t>Avengers Forever (2021) #4</t>
  </si>
  <si>
    <t>Kitty Pryde and Wolverine #4</t>
  </si>
  <si>
    <t>Wolverine and the X-Men #17</t>
  </si>
  <si>
    <t>X-Force (2020) #16</t>
  </si>
  <si>
    <t>Avengers Forever (1998) #9</t>
  </si>
  <si>
    <t>Death of Doctor Strange: White Fox</t>
  </si>
  <si>
    <t>Invincible Iron Man (2008) #4</t>
  </si>
  <si>
    <t>Black Panther (2005) #19</t>
  </si>
  <si>
    <t>Marc Spector: Moon Knight (2026) #2</t>
  </si>
  <si>
    <t>Fantastic Four #270</t>
  </si>
  <si>
    <t>Warlock and the Infinity Watch #33</t>
  </si>
  <si>
    <t xml:space="preserve">Scarlet Witch (2023) Annual </t>
  </si>
  <si>
    <t>Ghost Riders: Heaven's on Fire #3</t>
  </si>
  <si>
    <t>Punisher #57</t>
  </si>
  <si>
    <t>Ms. Marvel (2014) #15</t>
  </si>
  <si>
    <t>Ultimate Comics: Ultimates #6</t>
  </si>
  <si>
    <t>Thor (1998) #9</t>
  </si>
  <si>
    <t>Incredible Hulk: Hercules Unleashed #1</t>
  </si>
  <si>
    <t>Ultimate Six #3</t>
  </si>
  <si>
    <t>Daredevil (1998) #103</t>
  </si>
  <si>
    <t>Captain America #449</t>
  </si>
  <si>
    <t>Fallen Son #3</t>
  </si>
  <si>
    <t>Rocket #1</t>
  </si>
  <si>
    <t>Avengers (2018) #55</t>
  </si>
  <si>
    <t>Kitty Pryde and Wolverine #5</t>
  </si>
  <si>
    <t>Wolverine and the X-Men #18</t>
  </si>
  <si>
    <t>Cable (2020) #7</t>
  </si>
  <si>
    <t>Death of Doctor Strange: Blade</t>
  </si>
  <si>
    <t>Invincible Iron Man (2008) #5</t>
  </si>
  <si>
    <t>Black Panther (2005) #20</t>
  </si>
  <si>
    <t>Marc Spector: Moon Knight (2026) #3</t>
  </si>
  <si>
    <t>Fantastic Four Annual #18</t>
  </si>
  <si>
    <t>Warlock and the Infinity Watch #34</t>
  </si>
  <si>
    <t>The Vision and the Scarlet Witch (2023) #1</t>
  </si>
  <si>
    <t>Ghost Riders: Heaven's on Fire #4</t>
  </si>
  <si>
    <t>Punisher #58</t>
  </si>
  <si>
    <t>Ms. Marvel (2014) #16</t>
  </si>
  <si>
    <t>Ultimate Comics: Ultimates #7</t>
  </si>
  <si>
    <t>Thor (1998) #10</t>
  </si>
  <si>
    <t>Ultimate Six #4</t>
  </si>
  <si>
    <t>Daredevil (1998) #104</t>
  </si>
  <si>
    <t>Captain America #450</t>
  </si>
  <si>
    <t>Fallen Son #4</t>
  </si>
  <si>
    <t>Rocket #2</t>
  </si>
  <si>
    <t>Avengers Forever (2021) #5</t>
  </si>
  <si>
    <t>Kitty Pryde and Wolverine #6</t>
  </si>
  <si>
    <t>Wolverine and the X-Men #19</t>
  </si>
  <si>
    <t>Cable (2020) #8</t>
  </si>
  <si>
    <t>The Death of Doctor Strange #4</t>
  </si>
  <si>
    <t>Invincible Iron Man (2008) #6</t>
  </si>
  <si>
    <t>Black Panther (2005) #21</t>
  </si>
  <si>
    <t>Marc Spector: Moon Knight (2026) #4</t>
  </si>
  <si>
    <t>Hulk Origin</t>
  </si>
  <si>
    <t>Fantastic Four #271</t>
  </si>
  <si>
    <t>Warlock and the Infinity Watch #35</t>
  </si>
  <si>
    <t>Avengers Forever (1998) #10</t>
  </si>
  <si>
    <t>The Vision and the Scarlet Witch (2023) #2</t>
  </si>
  <si>
    <t>Ghost Riders: Heaven's on Fire #5</t>
  </si>
  <si>
    <t>Punisher #59</t>
  </si>
  <si>
    <t>Ms. Marvel (2014) #17</t>
  </si>
  <si>
    <t>Ultimate Comics: Ultimates #8</t>
  </si>
  <si>
    <t>Thor (1998) #11</t>
  </si>
  <si>
    <t>Incredible Hulk #450</t>
  </si>
  <si>
    <t>Ultimate Six #5</t>
  </si>
  <si>
    <t>Daredevil (1998) #105</t>
  </si>
  <si>
    <t>Captain America #451</t>
  </si>
  <si>
    <t>Fallen Son #5</t>
  </si>
  <si>
    <t>Rocket #3</t>
  </si>
  <si>
    <t>Avengers (2018) #56</t>
  </si>
  <si>
    <t>The Uncanny X-Men #192</t>
  </si>
  <si>
    <t>Wolverine and the X-Men #20</t>
  </si>
  <si>
    <t>Marauders #16</t>
  </si>
  <si>
    <t>Death of Doctor Strange: Bloodstone</t>
  </si>
  <si>
    <t>Invincible Iron Man (2008) #7</t>
  </si>
  <si>
    <t>Black Panther (2005) #22</t>
  </si>
  <si>
    <t>Marc Spector: Moon Knight (2026) #5</t>
  </si>
  <si>
    <t>Fantastic Four #272</t>
  </si>
  <si>
    <t>Warlock and the Infinity Watch #36</t>
  </si>
  <si>
    <t>The Vision and the Scarlet Witch (2023) #3</t>
  </si>
  <si>
    <t>Ghost Riders: Heaven's on Fire #6</t>
  </si>
  <si>
    <t>Punisher #60</t>
  </si>
  <si>
    <t>Ms. Marvel (2014) #18</t>
  </si>
  <si>
    <t>Ultimate Comics: Ultimates #9</t>
  </si>
  <si>
    <t>Thor (1998) #12</t>
  </si>
  <si>
    <t>Incredible Hulk Annual (1997) #1</t>
  </si>
  <si>
    <t>Ultimate Six #6</t>
  </si>
  <si>
    <t>Daredevil (1998) #106</t>
  </si>
  <si>
    <t>Captain America #452</t>
  </si>
  <si>
    <t>Rocket #4</t>
  </si>
  <si>
    <t>Avengers Forever (2021) #6</t>
  </si>
  <si>
    <t>The Uncanny X-Men Annual #8</t>
  </si>
  <si>
    <t>Wolverine and the X-Men #21</t>
  </si>
  <si>
    <t>New Mutants (2019) #14</t>
  </si>
  <si>
    <t>Death of Doctor Strange: X-Men/Black Knight</t>
  </si>
  <si>
    <t>Invincible Iron Man (2008) #8</t>
  </si>
  <si>
    <t>Black Panther (2005) #23</t>
  </si>
  <si>
    <t>Marc Spector: Moon Knight (2026) #6</t>
  </si>
  <si>
    <t>Fantastic Four #273</t>
  </si>
  <si>
    <t>Warlock and the Infinity Watch #37</t>
  </si>
  <si>
    <t>The Vision and the Scarlet Witch (2023) #4</t>
  </si>
  <si>
    <t>Robbie Reyes</t>
  </si>
  <si>
    <t>Frank Castle: The Punisher #61</t>
  </si>
  <si>
    <t>Ms. Marvel (2014) #19</t>
  </si>
  <si>
    <t>Avengers Forever (1998) #11</t>
  </si>
  <si>
    <t>Ultimate Comics: Ultimates #10</t>
  </si>
  <si>
    <t>Thor (1998) #13</t>
  </si>
  <si>
    <t>Incredible Hulk #451</t>
  </si>
  <si>
    <t>Ultimate Six #7</t>
  </si>
  <si>
    <t>Daredevil (1998) #107</t>
  </si>
  <si>
    <t>Captain America #453</t>
  </si>
  <si>
    <t>New Avengers #26</t>
  </si>
  <si>
    <t>Rocket #5</t>
  </si>
  <si>
    <t>Avengers (2018) #57</t>
  </si>
  <si>
    <t>X-Men &amp; Alpha Flight #1</t>
  </si>
  <si>
    <t>Wolverine and the X-Men #22</t>
  </si>
  <si>
    <t>Excalibur (2019) #17</t>
  </si>
  <si>
    <t>The Death of Doctor Strange #5</t>
  </si>
  <si>
    <t>Invincible Iron Man (2008) #9</t>
  </si>
  <si>
    <t>Black Panther (2005) #24</t>
  </si>
  <si>
    <t>Marc Spector: Moon Knight (2026) #7</t>
  </si>
  <si>
    <t>Fantastic Four #274</t>
  </si>
  <si>
    <t>Warlock and the Infinity Watch #38</t>
  </si>
  <si>
    <t>The Vision and the Scarlet Witch (2023) #5</t>
  </si>
  <si>
    <t>All-New Ghost Rider #1</t>
  </si>
  <si>
    <t>Frank Castle: The Punisher #62</t>
  </si>
  <si>
    <t>Al-New, All-Different Avengers #1</t>
  </si>
  <si>
    <t>Ultimate Comics: Ultimates #11</t>
  </si>
  <si>
    <t>Thor (1998) #14</t>
  </si>
  <si>
    <t>Incredible Hulk #452</t>
  </si>
  <si>
    <t>Ultimate Spider-Man #47</t>
  </si>
  <si>
    <t>Daredevil (1998) #108</t>
  </si>
  <si>
    <t>Captain America #454</t>
  </si>
  <si>
    <t>The Mighty Avengers #1</t>
  </si>
  <si>
    <t>Rocket #6</t>
  </si>
  <si>
    <t>Avengers Forever (2021) #7</t>
  </si>
  <si>
    <t>X-Men &amp; Alpha Flight #2</t>
  </si>
  <si>
    <t>Wolverine and the X-Men #23</t>
  </si>
  <si>
    <t>X-Men (2019) #17</t>
  </si>
  <si>
    <t>Strange (2022) #1</t>
  </si>
  <si>
    <t>Invincible Iron Man (2008) #10</t>
  </si>
  <si>
    <t>Black Panther (2005) #25</t>
  </si>
  <si>
    <t>Marc Spector: Moon Knight (2026) #8</t>
  </si>
  <si>
    <t>Fantastic Four #275</t>
  </si>
  <si>
    <t>Warlock and the Infinity Watch #39</t>
  </si>
  <si>
    <t>All-New Ghost Rider #2</t>
  </si>
  <si>
    <t>Frank Castle: The Punisher #63</t>
  </si>
  <si>
    <t>Al-New, All-Different Avengers #2</t>
  </si>
  <si>
    <t>Ultimate Comics: Ultimates #12</t>
  </si>
  <si>
    <t>Thor (1998) #15</t>
  </si>
  <si>
    <t>Incredible Hulk #453</t>
  </si>
  <si>
    <t>Ultimate Spider-Man #48</t>
  </si>
  <si>
    <t>Daredevil (1998) #109</t>
  </si>
  <si>
    <t>Captain America (1997) #1</t>
  </si>
  <si>
    <t>Avengers Forever (1998) #12</t>
  </si>
  <si>
    <t>The Mighty Avengers #2</t>
  </si>
  <si>
    <t>Guardians of the Galaxy Annual (2019)</t>
  </si>
  <si>
    <t>Avengers (2018) #58</t>
  </si>
  <si>
    <t>The Uncanny X-Men #193</t>
  </si>
  <si>
    <t>Wolverine and the X-Men #24</t>
  </si>
  <si>
    <t>S.W.O.R.D. (2020) #1</t>
  </si>
  <si>
    <t>Strange (2022) #2</t>
  </si>
  <si>
    <t>Invincible Iron Man (2008) #11</t>
  </si>
  <si>
    <t>Storm #1</t>
  </si>
  <si>
    <t>Fantastic Four #276</t>
  </si>
  <si>
    <t>Warlock and the Infinity Watch #40</t>
  </si>
  <si>
    <t>All-New Ghost Rider #3</t>
  </si>
  <si>
    <t>Frank Castle: The Punisher #64</t>
  </si>
  <si>
    <t>Al-New, All-Different Avengers #3</t>
  </si>
  <si>
    <t>Avengers World</t>
  </si>
  <si>
    <t>Thor (1998) #16</t>
  </si>
  <si>
    <t>Incredible Hulk #454</t>
  </si>
  <si>
    <t>Ultimate Spider-Man #49</t>
  </si>
  <si>
    <t>Daredevil (1998) #110</t>
  </si>
  <si>
    <t>Captain America (1997) #2</t>
  </si>
  <si>
    <t>The Mighty Avengers #3</t>
  </si>
  <si>
    <t>Guardians of the Galaxy (2020) #1</t>
  </si>
  <si>
    <t>Avengers (2018) #59</t>
  </si>
  <si>
    <t>The Uncanny X-Men #194</t>
  </si>
  <si>
    <t>Wolverine and the X-Men #25</t>
  </si>
  <si>
    <t>Wolverine (2020) #8</t>
  </si>
  <si>
    <t>Strange (2022) #3</t>
  </si>
  <si>
    <t>Invincible Iron Man (2008) #12</t>
  </si>
  <si>
    <t>Storm #2</t>
  </si>
  <si>
    <t>Fantastic Four #277</t>
  </si>
  <si>
    <t>Warlock and the Infinity Watch #41</t>
  </si>
  <si>
    <t>All-New Ghost Rider #4</t>
  </si>
  <si>
    <t>Frank Castle: The Punisher #65</t>
  </si>
  <si>
    <t>Al-New, All-Different Avengers #4</t>
  </si>
  <si>
    <t>Thor (1998) #17</t>
  </si>
  <si>
    <t>Incredible Hulk #455</t>
  </si>
  <si>
    <t>Ultimate X-Men #40</t>
  </si>
  <si>
    <t>Daredevil (1998) #111</t>
  </si>
  <si>
    <t>Captain America (1997) #3</t>
  </si>
  <si>
    <t>The Mighty Avengers #4</t>
  </si>
  <si>
    <t>Guardians of the Galaxy (2020) #2</t>
  </si>
  <si>
    <t>Thunderbolts (1997) #0</t>
  </si>
  <si>
    <t>Avengers 1,000,000 BC</t>
  </si>
  <si>
    <t>New Mutants #26</t>
  </si>
  <si>
    <t>Wolverine and the X-Men #26</t>
  </si>
  <si>
    <t>Wolverine (2020) #9</t>
  </si>
  <si>
    <t>Strange (2022) #4</t>
  </si>
  <si>
    <t>Invincible Iron Man (2008) #13</t>
  </si>
  <si>
    <t>Storm #3</t>
  </si>
  <si>
    <t>Fantastic Four #278</t>
  </si>
  <si>
    <t>Warlock and the Infinity Watch #42</t>
  </si>
  <si>
    <t>All-New Ghost Rider #5</t>
  </si>
  <si>
    <t>Frank Castle: The Punisher #66</t>
  </si>
  <si>
    <t>Al-New, All-Different Avengers #5</t>
  </si>
  <si>
    <t>Thor (1998) #18</t>
  </si>
  <si>
    <t>Incredible Hulk #456</t>
  </si>
  <si>
    <t>Ultimate X-Men #41</t>
  </si>
  <si>
    <t>Daredevil (1998) #112</t>
  </si>
  <si>
    <t>Captain America (1997) #4</t>
  </si>
  <si>
    <t>The Mighty Avengers #5</t>
  </si>
  <si>
    <t>Guardians of the Galaxy (2020) #3</t>
  </si>
  <si>
    <t>Avengers Forever (2021) #8</t>
  </si>
  <si>
    <t>New Mutants #27</t>
  </si>
  <si>
    <t>Wolverine and the X-Men #27</t>
  </si>
  <si>
    <t>Wolverine (2020) #10</t>
  </si>
  <si>
    <t>Strange (2022) #5</t>
  </si>
  <si>
    <t>Invincible Iron Man (2008) #14</t>
  </si>
  <si>
    <t>Storm #4</t>
  </si>
  <si>
    <t>Fantastic Four #279</t>
  </si>
  <si>
    <t>All-New Ghost Rider #6</t>
  </si>
  <si>
    <t>Frank Castle: The Punisher #67</t>
  </si>
  <si>
    <t>Al-New, All-Different Avengers #6</t>
  </si>
  <si>
    <t>Thor Annual 2000</t>
  </si>
  <si>
    <t>Tim Sale</t>
  </si>
  <si>
    <t>Incredible Hulk #457</t>
  </si>
  <si>
    <t>Hulk: Grey #1-6</t>
  </si>
  <si>
    <t>Ultimate X-Men #42</t>
  </si>
  <si>
    <t>Daredevil (1998) #113</t>
  </si>
  <si>
    <t>Captain America (1997) #5</t>
  </si>
  <si>
    <t>Thunderbolts (1997) #23</t>
  </si>
  <si>
    <t>The Mighty Avengers #6</t>
  </si>
  <si>
    <t>Guardians of the Galaxy (2020) #4</t>
  </si>
  <si>
    <t>Avengers Forever (2021) #9</t>
  </si>
  <si>
    <t>New Mutants #28</t>
  </si>
  <si>
    <t>Wolverine and the X-Men #28</t>
  </si>
  <si>
    <t>X-Men (2019) #18</t>
  </si>
  <si>
    <t>Strange (2022) #6</t>
  </si>
  <si>
    <t>Invincible Iron Man (2008) #15</t>
  </si>
  <si>
    <t>Storm #5</t>
  </si>
  <si>
    <t>Fantastic Four #280</t>
  </si>
  <si>
    <t>Infinity Abyss #1</t>
  </si>
  <si>
    <t>All-New Ghost Rider #7</t>
  </si>
  <si>
    <t>Frank Castle: The Punisher #68</t>
  </si>
  <si>
    <t>Al-New, All-Different Avengers #7</t>
  </si>
  <si>
    <t>Thor (1998) #19</t>
  </si>
  <si>
    <t>Incredible Hulk #458</t>
  </si>
  <si>
    <t>Ultimate X-Men #43</t>
  </si>
  <si>
    <t>Daredevil (1998) #114</t>
  </si>
  <si>
    <t>Captain America (1997) #6</t>
  </si>
  <si>
    <t>Avengers: The Initiative #1</t>
  </si>
  <si>
    <t>Guardians of the Galaxy (2020) #5</t>
  </si>
  <si>
    <t>Avengers (2018) #61</t>
  </si>
  <si>
    <t>The Uncanny X-Men #195</t>
  </si>
  <si>
    <t>Wolverine and the X-Men #29</t>
  </si>
  <si>
    <t>X-Men (2019) #19</t>
  </si>
  <si>
    <t>Does your Silver Age Hulk homework in six issues</t>
  </si>
  <si>
    <t>Strange (2022) #7</t>
  </si>
  <si>
    <t>Invincible Iron Man (2008) #16</t>
  </si>
  <si>
    <t>Storm #6</t>
  </si>
  <si>
    <t>Fantastic Four #281</t>
  </si>
  <si>
    <t>Infinity Abyss #2</t>
  </si>
  <si>
    <t>All-New Ghost Rider #8</t>
  </si>
  <si>
    <t>Frank Castle: The Punisher #69</t>
  </si>
  <si>
    <t>Al-New, All-Different Avengers #8</t>
  </si>
  <si>
    <t>Thor (1998) #20</t>
  </si>
  <si>
    <t>Incredible Hulk #459</t>
  </si>
  <si>
    <t>Ultimate X-Men #44</t>
  </si>
  <si>
    <t>Daredevil (1998) #115</t>
  </si>
  <si>
    <t>Captain America (1997) #7</t>
  </si>
  <si>
    <t>Avengers: The Initiative #2</t>
  </si>
  <si>
    <t>Incoming!</t>
  </si>
  <si>
    <t>Avengers Forever (2021) #10</t>
  </si>
  <si>
    <t>The Uncanny X-Men #196</t>
  </si>
  <si>
    <t>Wolverine and the X-Men #30</t>
  </si>
  <si>
    <t>Thunderbolts (1997) #24</t>
  </si>
  <si>
    <t>X-Force (2020) #17</t>
  </si>
  <si>
    <t>Strange (2022) #8</t>
  </si>
  <si>
    <t>Invincible Iron Man (2008) #17</t>
  </si>
  <si>
    <t>Fantastic Four #544</t>
  </si>
  <si>
    <t>Fantastic Four #282</t>
  </si>
  <si>
    <t>Infinity Abyss #3</t>
  </si>
  <si>
    <t>All-New Ghost Rider #9</t>
  </si>
  <si>
    <t>Frank Castle: The Punisher #70</t>
  </si>
  <si>
    <t>Ms. Marvel (2016) #1</t>
  </si>
  <si>
    <t>Thor (1998) #21</t>
  </si>
  <si>
    <t>Heroes Reborn: The Return #1</t>
  </si>
  <si>
    <t>Ultimate X-Men #45</t>
  </si>
  <si>
    <t>Daredevil (1998) #116</t>
  </si>
  <si>
    <t>Avengers: The Initiative #3</t>
  </si>
  <si>
    <t>Road to Empyre</t>
  </si>
  <si>
    <t>Avengers (2018) #62</t>
  </si>
  <si>
    <t>The Uncanny X-Men #197</t>
  </si>
  <si>
    <t>Wolverine and the X-Men #31</t>
  </si>
  <si>
    <t>X-Factor (2020) #5</t>
  </si>
  <si>
    <t>Strange (2022) #9</t>
  </si>
  <si>
    <t>Invincible Iron Man (2008) #18</t>
  </si>
  <si>
    <t>Fantastic Four #545</t>
  </si>
  <si>
    <t>Fantastic Four #283</t>
  </si>
  <si>
    <t>Infinity Abyss #4</t>
  </si>
  <si>
    <t>All-New Ghost Rider #10</t>
  </si>
  <si>
    <t>Punisher: The Cell</t>
  </si>
  <si>
    <t>Ms. Marvel (2016) #2</t>
  </si>
  <si>
    <t>Shang Chi Master of Kung Fu Super Issue</t>
  </si>
  <si>
    <t>Thor (1998) #22</t>
  </si>
  <si>
    <t>Heroes Reborn: The Return #2</t>
  </si>
  <si>
    <t>Avengers (1998) #12</t>
  </si>
  <si>
    <t>Ultimate X-Men #46</t>
  </si>
  <si>
    <t>Daredevil (1998) #117</t>
  </si>
  <si>
    <t>Captain America (1997) #9</t>
  </si>
  <si>
    <t>World War Hulk #1</t>
  </si>
  <si>
    <t>Empyre: Avengers #0</t>
  </si>
  <si>
    <t>Avengers Forever (2021) #11</t>
  </si>
  <si>
    <t>The Uncanny X-Men #198</t>
  </si>
  <si>
    <t>Wolverine and the X-Men #32</t>
  </si>
  <si>
    <t>Cable (2020) #9</t>
  </si>
  <si>
    <t>Strange (2022) #10</t>
  </si>
  <si>
    <t>Invincible Iron Man (2008) #19</t>
  </si>
  <si>
    <t>Fantastic Four #546</t>
  </si>
  <si>
    <t>Fantastic Four #284</t>
  </si>
  <si>
    <t>Infinity Abyss #5</t>
  </si>
  <si>
    <t>All-New Ghost Rider #11</t>
  </si>
  <si>
    <t>Frank Castle: The Punisher #71</t>
  </si>
  <si>
    <t>Ms. Marvel (2016) #3</t>
  </si>
  <si>
    <t>Thor (1998) #23</t>
  </si>
  <si>
    <t>Heroes Reborn: The Return #3</t>
  </si>
  <si>
    <t>Ultimate X-Men #47</t>
  </si>
  <si>
    <t>Daredevil (1998) #118</t>
  </si>
  <si>
    <t>Captain America (1997) #10</t>
  </si>
  <si>
    <t>Avengers: The Initiative #4</t>
  </si>
  <si>
    <t>Avengers Assemble Alpha</t>
  </si>
  <si>
    <t>The Uncanny X-Men #199</t>
  </si>
  <si>
    <t>Wolverine and the X-Men #33</t>
  </si>
  <si>
    <t>Marauders #17</t>
  </si>
  <si>
    <t>Doctor Strange (2023) #1</t>
  </si>
  <si>
    <t>Invincible Iron Man (2008) #20</t>
  </si>
  <si>
    <t>Fantastic Four #547</t>
  </si>
  <si>
    <t>Fantastic Four #285</t>
  </si>
  <si>
    <t>Infinity Abyss #6</t>
  </si>
  <si>
    <t>All-New Ghost Rider #12</t>
  </si>
  <si>
    <t>Frank Castle: The Punisher #72</t>
  </si>
  <si>
    <t>Ms. Marvel (2016) #4</t>
  </si>
  <si>
    <t>Thor (1998) #24</t>
  </si>
  <si>
    <t>Heroes Reborn: The Return #4</t>
  </si>
  <si>
    <t>Avengers (1998) #13</t>
  </si>
  <si>
    <t>Ultimate X-Men #48</t>
  </si>
  <si>
    <t>Daredevil (1998) #119</t>
  </si>
  <si>
    <t>Captain America (1997) #11</t>
  </si>
  <si>
    <t>World War Hulk #2</t>
  </si>
  <si>
    <t>Avengers (2018) #63</t>
  </si>
  <si>
    <t>New Mutants #29</t>
  </si>
  <si>
    <t>Wolverine and the X-Men #34</t>
  </si>
  <si>
    <t>Hellions #7</t>
  </si>
  <si>
    <t>Doctor Strange (2023) #2</t>
  </si>
  <si>
    <t>Invincible Iron Man (2008) #21</t>
  </si>
  <si>
    <t>Fantastic Four #548</t>
  </si>
  <si>
    <t>Mantlo's Incredible Hulk</t>
  </si>
  <si>
    <t>Marvel: The End #1</t>
  </si>
  <si>
    <t>Ghost Rider (2016) #1</t>
  </si>
  <si>
    <t>Frank Castle: The Punisher #73</t>
  </si>
  <si>
    <t>Ms. Marvel (2016) #5</t>
  </si>
  <si>
    <t>Thor (1998) #25</t>
  </si>
  <si>
    <t>Incredible Hulk #460</t>
  </si>
  <si>
    <t>Bill Mantlo</t>
  </si>
  <si>
    <t>Ultimate X-Men #49</t>
  </si>
  <si>
    <t>Incredible Hulk (1968) #245-313</t>
  </si>
  <si>
    <t>Daredevil #500</t>
  </si>
  <si>
    <t>Captain America (1997) #12</t>
  </si>
  <si>
    <t>World War Hulk #3</t>
  </si>
  <si>
    <t>Avengers Forever (2021) #12</t>
  </si>
  <si>
    <t>New Mutants #30</t>
  </si>
  <si>
    <t>Wolverine and the X-Men #35</t>
  </si>
  <si>
    <t>Hellions #8</t>
  </si>
  <si>
    <t>Doctor Strange (2023) #3</t>
  </si>
  <si>
    <t>Invincible Iron Man (2008) #22</t>
  </si>
  <si>
    <t>Fantastic Four #549</t>
  </si>
  <si>
    <t>Fantastic Four Annual #19</t>
  </si>
  <si>
    <t>Marvel: The End #2</t>
  </si>
  <si>
    <t>Ghost Rider (2016) #2</t>
  </si>
  <si>
    <t>Frank Castle: The Punisher #74</t>
  </si>
  <si>
    <t>Ms. Marvel (2016) #6</t>
  </si>
  <si>
    <t>Thor (1998) #26</t>
  </si>
  <si>
    <t>Incredible Hulk #461</t>
  </si>
  <si>
    <t>Ultimate X-Men #50</t>
  </si>
  <si>
    <t>Avengers (1998) #14</t>
  </si>
  <si>
    <t>Captain America (1997) #13</t>
  </si>
  <si>
    <t>World War Hulk #4</t>
  </si>
  <si>
    <t>Crossroads era; the context PAD builds on</t>
  </si>
  <si>
    <t>Avengers (2018) #64</t>
  </si>
  <si>
    <t>New Mutants #31</t>
  </si>
  <si>
    <t>#269-272 (The Breakthrough), #311-312 (The Abuse), #300-313 (Crossroads)</t>
  </si>
  <si>
    <t>Wolverine and the X-Men #36</t>
  </si>
  <si>
    <t>X-Force (2020) #18</t>
  </si>
  <si>
    <t>Doctor Strange (2023) #4</t>
  </si>
  <si>
    <t>Invincible Iron Man (2008) #23</t>
  </si>
  <si>
    <t>Fantastic Four #550</t>
  </si>
  <si>
    <t>Marvel: The End #3</t>
  </si>
  <si>
    <t>Ghost Rider (2016) #3</t>
  </si>
  <si>
    <t>Frank Castle: The Punisher #75</t>
  </si>
  <si>
    <t>Al-New, All-Different Avengers #9</t>
  </si>
  <si>
    <t>Avengers #2</t>
  </si>
  <si>
    <t>Thor (1998) #27</t>
  </si>
  <si>
    <t>Incredible Hulk #462</t>
  </si>
  <si>
    <t>Ultimate X-Men #51</t>
  </si>
  <si>
    <t>Daredevil (2011) #1</t>
  </si>
  <si>
    <t>Captain America (1997) #14</t>
  </si>
  <si>
    <t>World War Hulk #5</t>
  </si>
  <si>
    <t>Avengers Forever (2021) #13</t>
  </si>
  <si>
    <t>New Mutants #32</t>
  </si>
  <si>
    <t>Wolverine and the X-Men #37</t>
  </si>
  <si>
    <t>X-Force (2020) #19</t>
  </si>
  <si>
    <t>Doctor Strange (2023) #5</t>
  </si>
  <si>
    <t>Invincible Iron Man (2008) #24</t>
  </si>
  <si>
    <t>Black Panther (2005) #26</t>
  </si>
  <si>
    <t>Fantastic Four #287</t>
  </si>
  <si>
    <t>Marvel: The End #4</t>
  </si>
  <si>
    <t>Ghost Rider (2016) #4</t>
  </si>
  <si>
    <t>PunisherMAX #1</t>
  </si>
  <si>
    <t>Al-New, All-Different Avengers #10</t>
  </si>
  <si>
    <t>Avengers #3</t>
  </si>
  <si>
    <t>Thor (1998) #28</t>
  </si>
  <si>
    <t>Incredible Hulk #463</t>
  </si>
  <si>
    <t>Ultimate X-Men #52</t>
  </si>
  <si>
    <t>Thunderbolts (1997) #25</t>
  </si>
  <si>
    <t>Daredevil (2011) #2</t>
  </si>
  <si>
    <t>Captain America (1997) #15</t>
  </si>
  <si>
    <t>Avengers: The Initiative #5</t>
  </si>
  <si>
    <t>Avengers (2018) #65</t>
  </si>
  <si>
    <t>New Mutants #33</t>
  </si>
  <si>
    <t>Wolverine and the X-Men #38</t>
  </si>
  <si>
    <t>X-Men (2019) #20</t>
  </si>
  <si>
    <t>Doctor Strange (2023) #6</t>
  </si>
  <si>
    <t>Invincible Iron Man (2008) #25</t>
  </si>
  <si>
    <t>Black Panther (2005) #27</t>
  </si>
  <si>
    <t>Fantastic Four #288</t>
  </si>
  <si>
    <t>Marvel: The End #5</t>
  </si>
  <si>
    <t>Ghost Rider (2016) #5</t>
  </si>
  <si>
    <t>PunisherMAX #2</t>
  </si>
  <si>
    <t>Al-New, All-Different Avengers #11</t>
  </si>
  <si>
    <t>Thor (1998) #29</t>
  </si>
  <si>
    <t>Incredible Hulk #464</t>
  </si>
  <si>
    <t>Ultimate X-Men #53</t>
  </si>
  <si>
    <t>Daredevil (2011) #3</t>
  </si>
  <si>
    <t>Captain America (1997) #16</t>
  </si>
  <si>
    <t>New Avengers #27</t>
  </si>
  <si>
    <t>Avengers Forever (2021) #14</t>
  </si>
  <si>
    <t>New Mutants #34</t>
  </si>
  <si>
    <t>Wolverine and the X-Men #39</t>
  </si>
  <si>
    <t>Hellions #9</t>
  </si>
  <si>
    <t>Doctor Strange (2023) #7</t>
  </si>
  <si>
    <t>Free Comic Book Day 2010: Iron Man/Thor</t>
  </si>
  <si>
    <t>Black Panther (2005) #28</t>
  </si>
  <si>
    <t>Fantastic Four #289</t>
  </si>
  <si>
    <t>Marvel: The End #6</t>
  </si>
  <si>
    <t>Ghost Rider (2019) #1</t>
  </si>
  <si>
    <t>PunisherMAX #3</t>
  </si>
  <si>
    <t>Al-New, All-Different Avengers #12</t>
  </si>
  <si>
    <t>Thor (1998) #30</t>
  </si>
  <si>
    <t>Incredible Hulk #465</t>
  </si>
  <si>
    <t>Ultimate Spider-Man #50</t>
  </si>
  <si>
    <t>Thunderbolts (1997) #26</t>
  </si>
  <si>
    <t>Daredevil (2011) #4</t>
  </si>
  <si>
    <t>Captain America (1997) #17</t>
  </si>
  <si>
    <t>New Avengers #28</t>
  </si>
  <si>
    <t>Empyre: Aftermath - Avengers</t>
  </si>
  <si>
    <t>Avengers (2018) #66</t>
  </si>
  <si>
    <t>New Mutants #35</t>
  </si>
  <si>
    <t>Wolverine and the X-Men #40</t>
  </si>
  <si>
    <t>Hellions #10</t>
  </si>
  <si>
    <t>Doctor Strange (2023) #8</t>
  </si>
  <si>
    <t>Invincible Iron Man Annual (2010)</t>
  </si>
  <si>
    <t>Black Panther (2005) #29</t>
  </si>
  <si>
    <t>Fantastic Four #290</t>
  </si>
  <si>
    <t>Thanos #1</t>
  </si>
  <si>
    <t>Ghost Rider (2019) #2</t>
  </si>
  <si>
    <t>PunisherMAX #4</t>
  </si>
  <si>
    <t>Ms. Marvel (2016) #7</t>
  </si>
  <si>
    <t>Avengers #5</t>
  </si>
  <si>
    <t>Thor (1998) #31</t>
  </si>
  <si>
    <t>Incredible Hulk #466</t>
  </si>
  <si>
    <t>Ultimate Spider-Man #51</t>
  </si>
  <si>
    <t>Daredevil (2011) #5</t>
  </si>
  <si>
    <t>Captain America (1997) #18</t>
  </si>
  <si>
    <t>New Avengers #29</t>
  </si>
  <si>
    <t>Guardians of the Galaxy (2020) #6</t>
  </si>
  <si>
    <t>Avengers Forever (2021) #15</t>
  </si>
  <si>
    <t>Asgardian Wars, The Trial of Magneto &amp; The Mutant Massacre</t>
  </si>
  <si>
    <t>Wolverine and the X-Men #41</t>
  </si>
  <si>
    <t>S.W.O.R.D. (2020) #2</t>
  </si>
  <si>
    <t>Doctor Strange (2023) #9</t>
  </si>
  <si>
    <t>Invincible Iron Man (2008) #26</t>
  </si>
  <si>
    <t>Black Panther (2005) #30</t>
  </si>
  <si>
    <t>Fantastic Four #291</t>
  </si>
  <si>
    <t>Thanos #2</t>
  </si>
  <si>
    <t>Ghost Rider (2019) #3</t>
  </si>
  <si>
    <t>PunisherMAX #5</t>
  </si>
  <si>
    <t>Civil War II #1</t>
  </si>
  <si>
    <t>Thor (1998) #32</t>
  </si>
  <si>
    <t>Byrrne's Hulk</t>
  </si>
  <si>
    <t>Incredible Hulk #467</t>
  </si>
  <si>
    <t>Ultimate Spider-Man #52</t>
  </si>
  <si>
    <t>byrnne-hulk</t>
  </si>
  <si>
    <t>Daredevil (2011) #6</t>
  </si>
  <si>
    <t>Captain America (1997) #19</t>
  </si>
  <si>
    <t>Thunderbolts (1997) #27</t>
  </si>
  <si>
    <t>New Avengers #30</t>
  </si>
  <si>
    <t>Guardians of the Galaxy (2020) #7</t>
  </si>
  <si>
    <t>Avengers Assemble Omega</t>
  </si>
  <si>
    <t>New Mutants Special Edition #1</t>
  </si>
  <si>
    <t>Wolverine and the X-Men #42</t>
  </si>
  <si>
    <t>S.W.O.R.D. (2020) #3</t>
  </si>
  <si>
    <t>Doctor Strange (2023) #10</t>
  </si>
  <si>
    <t>Invincible Iron Man (2008) #27</t>
  </si>
  <si>
    <t>Black Panther (2005) #31</t>
  </si>
  <si>
    <t>Fantastic Four #292</t>
  </si>
  <si>
    <t>Thanos #3</t>
  </si>
  <si>
    <t>Ghost Rider (2019) #4</t>
  </si>
  <si>
    <t>PunisherMAX #6</t>
  </si>
  <si>
    <t>Civil War II #2</t>
  </si>
  <si>
    <t>Thor Annual 2001</t>
  </si>
  <si>
    <t>Incredible Hulk: The End #1</t>
  </si>
  <si>
    <t>Ultimate Spider-Man #53</t>
  </si>
  <si>
    <t>Daredevil (2011) #7</t>
  </si>
  <si>
    <t>Captain America (1997) #20</t>
  </si>
  <si>
    <t>New Avengers #31</t>
  </si>
  <si>
    <t>Guardians of the Galaxy (2020) #8</t>
  </si>
  <si>
    <t>Marvel Age (2023) 1000</t>
  </si>
  <si>
    <t>The Uncanny X-Men Annual #9</t>
  </si>
  <si>
    <t>S.W.O.R.D. (2020) #4</t>
  </si>
  <si>
    <t>Doctor Strange (2023) #11</t>
  </si>
  <si>
    <t>Invincible Iron Man (2008) #28</t>
  </si>
  <si>
    <t>Black Panther (2005) #32</t>
  </si>
  <si>
    <t>Fantastic Four #293</t>
  </si>
  <si>
    <t>Thanos #4</t>
  </si>
  <si>
    <t>Ghost Rider (2019) #5</t>
  </si>
  <si>
    <t>PunisherMAX #7</t>
  </si>
  <si>
    <t>Civil War II #3</t>
  </si>
  <si>
    <t>Avengers #6</t>
  </si>
  <si>
    <t>Thor (1998) #33</t>
  </si>
  <si>
    <t>Hulk #77</t>
  </si>
  <si>
    <t>Ultimate Spider-Man #54</t>
  </si>
  <si>
    <t>The Amazing Spider-Man #677</t>
  </si>
  <si>
    <t>Captain America (1997) #21</t>
  </si>
  <si>
    <t>New Avengers #32</t>
  </si>
  <si>
    <t>Guardians of the Galaxy (2020) #9</t>
  </si>
  <si>
    <t>The Uncanny X-Men #200</t>
  </si>
  <si>
    <t>The Uncanny X-Men (2012) #1</t>
  </si>
  <si>
    <t>King in Black: Marauders</t>
  </si>
  <si>
    <t>Doctor Strange (2023) #12</t>
  </si>
  <si>
    <t>Invincible Iron Man (2008) #29</t>
  </si>
  <si>
    <t>Black Panther (2005) #33</t>
  </si>
  <si>
    <t>Fantastic Four #294</t>
  </si>
  <si>
    <t>Thanos #5</t>
  </si>
  <si>
    <t>Ghost Rider (2019) #6</t>
  </si>
  <si>
    <t>PunisherMAX #8</t>
  </si>
  <si>
    <t>Civil War II #4</t>
  </si>
  <si>
    <t>Avengers #7</t>
  </si>
  <si>
    <t>Thor (1998) #34</t>
  </si>
  <si>
    <t>Avengers (1998) #15</t>
  </si>
  <si>
    <t>Hulk #78</t>
  </si>
  <si>
    <t>Ultimate Spider-Man #55</t>
  </si>
  <si>
    <t>Daredevil (2011) #8</t>
  </si>
  <si>
    <t>Captain America (1997) #22</t>
  </si>
  <si>
    <t>New Avengers #33</t>
  </si>
  <si>
    <t>Guardians of the Galaxy (2020) #10</t>
  </si>
  <si>
    <t>Timeless</t>
  </si>
  <si>
    <t>New Mutants #36</t>
  </si>
  <si>
    <t>The Uncanny X-Men (2012) #2</t>
  </si>
  <si>
    <t>Savage Avengers #18</t>
  </si>
  <si>
    <t>Doctor Strange (2023) #13</t>
  </si>
  <si>
    <t>Invincible Iron Man (2008) #30</t>
  </si>
  <si>
    <t>Black Panther (2005) #34</t>
  </si>
  <si>
    <t>Fantastic Four #295</t>
  </si>
  <si>
    <t>Thanos #6</t>
  </si>
  <si>
    <t>Ghost Rider (2019) #7</t>
  </si>
  <si>
    <t>PunisherMAX #9</t>
  </si>
  <si>
    <t>Ms. Marvel (2016) #8</t>
  </si>
  <si>
    <t>Avengers #8</t>
  </si>
  <si>
    <t>Thor (1998) #35</t>
  </si>
  <si>
    <t>Hulk #79</t>
  </si>
  <si>
    <t>Ultimate Spider-Man #56</t>
  </si>
  <si>
    <t>Daredevil (2011) #9</t>
  </si>
  <si>
    <t>Captain America (1997) #23</t>
  </si>
  <si>
    <t>New Avengers #34</t>
  </si>
  <si>
    <t>Guardians of the Galaxy (2020) #11</t>
  </si>
  <si>
    <t>Avengers (2023) #1</t>
  </si>
  <si>
    <t>The Uncanny X-Men #201</t>
  </si>
  <si>
    <t>The Uncanny X-Men (2012) #3</t>
  </si>
  <si>
    <t>Savage Avengers #19</t>
  </si>
  <si>
    <t>Doctor Strange (2023) #14</t>
  </si>
  <si>
    <t>Invincible Iron Man (2008) #31</t>
  </si>
  <si>
    <t>Black Panther (2005) #35</t>
  </si>
  <si>
    <t xml:space="preserve">Infinity Finale </t>
  </si>
  <si>
    <t>Ghost Rider (2022) #1</t>
  </si>
  <si>
    <t>PunisherMAX #10</t>
  </si>
  <si>
    <t>Ms. Marvel (2016) #9</t>
  </si>
  <si>
    <t>Avengers #9</t>
  </si>
  <si>
    <t>Thor (1998) #36</t>
  </si>
  <si>
    <t>Hulk #80</t>
  </si>
  <si>
    <t>Ultimate Spider-Man #57</t>
  </si>
  <si>
    <t>Daredevil (2011) #10</t>
  </si>
  <si>
    <t>New Avengers #35</t>
  </si>
  <si>
    <t>Guardians of the Galaxy (2020) #12</t>
  </si>
  <si>
    <t>Avengers (2023) #2</t>
  </si>
  <si>
    <t>The Uncanny X-Men #202</t>
  </si>
  <si>
    <t>The Uncanny X-Men (2012) #4</t>
  </si>
  <si>
    <t>Cable (2020) #10</t>
  </si>
  <si>
    <t>Invincible Iron Man (2008) #32</t>
  </si>
  <si>
    <t>Black Panther (2005) #36</t>
  </si>
  <si>
    <t>Avengers #291</t>
  </si>
  <si>
    <t xml:space="preserve">Thanos: The Infinity Revelation </t>
  </si>
  <si>
    <t>Avengers (1998) #16</t>
  </si>
  <si>
    <t>Ghost Rider (2022) #2</t>
  </si>
  <si>
    <t>PunisherMAX #11</t>
  </si>
  <si>
    <t>Ms. Marvel (2016) #10</t>
  </si>
  <si>
    <t>Avengers #10</t>
  </si>
  <si>
    <t>Thor (1998) #37</t>
  </si>
  <si>
    <t>Hulk #81</t>
  </si>
  <si>
    <t>Jerry Ordway</t>
  </si>
  <si>
    <t>Ultimate Spider-Man #58</t>
  </si>
  <si>
    <t>Daredevil (2011) #10.1</t>
  </si>
  <si>
    <t>Captain America (2004) #1</t>
  </si>
  <si>
    <t>The Mighty Avengers #7</t>
  </si>
  <si>
    <t>Avengers (2023) #3</t>
  </si>
  <si>
    <t>New Mutants #37</t>
  </si>
  <si>
    <t>The Uncanny X-Men (2012) #5</t>
  </si>
  <si>
    <t>Wolverine (2020) #11</t>
  </si>
  <si>
    <t>Doctor Strange (2023) #15</t>
  </si>
  <si>
    <t>Invincible Iron Man (2008) #33</t>
  </si>
  <si>
    <t>Black Panther (2005) #37</t>
  </si>
  <si>
    <t>Avengers #292</t>
  </si>
  <si>
    <t>Thanos vs. Hulk #1</t>
  </si>
  <si>
    <t>Ghost Rider (2022) #3</t>
  </si>
  <si>
    <t>PunisherMAX #12</t>
  </si>
  <si>
    <t>Ms. Marvel (2016) #11</t>
  </si>
  <si>
    <t>Avengers #11</t>
  </si>
  <si>
    <t>Thor (1998) #38</t>
  </si>
  <si>
    <t>Hulk #82</t>
  </si>
  <si>
    <t>Ultimate Spider-Man #59</t>
  </si>
  <si>
    <t>Avenging Spider-Man #6</t>
  </si>
  <si>
    <t>Captain America (2004) #2</t>
  </si>
  <si>
    <t>The Mighty Avengers #8</t>
  </si>
  <si>
    <t>Avengers (2023) #4</t>
  </si>
  <si>
    <t>Avengers 1999 (1999) #1</t>
  </si>
  <si>
    <t>The Uncanny X-Men (2012) #6</t>
  </si>
  <si>
    <t>Marauders #18</t>
  </si>
  <si>
    <t>Invincible Iron Man (2008) #500</t>
  </si>
  <si>
    <t>Black Panther (2005) #38</t>
  </si>
  <si>
    <t>Avengers #293</t>
  </si>
  <si>
    <t>Thanos vs. Hulk #2</t>
  </si>
  <si>
    <t>Ghost Rider (2022) #4</t>
  </si>
  <si>
    <t>John Francis Moore</t>
  </si>
  <si>
    <t>PunisherMAX #13</t>
  </si>
  <si>
    <t>Dale Keown, Gary Frank</t>
  </si>
  <si>
    <t>Al-New, All-Different Avengers #13</t>
  </si>
  <si>
    <t>Incredible Hulk #312-313, 328, 331-467; Fantastic Four #320; Incredible Hulk Annual #16-20; Incredible Hulk Annual (1997); Incredible Hulk Vs. Venom; Hulk: Future Imperfect #1-2; Tales to Astonish #1; Savage Hulk; Onslaught: Marvel Universe; Incredible Hulk: Hercules Unleashed; Heroes Reborn: The Return #1-4; Incredible Hulk: The End</t>
  </si>
  <si>
    <t>Avengers #12</t>
  </si>
  <si>
    <t>Thor (1998) #39</t>
  </si>
  <si>
    <t>Hulk: Destruction #1</t>
  </si>
  <si>
    <t>Ultimate Fantastic Four #7</t>
  </si>
  <si>
    <t>Punisher (2011) #10</t>
  </si>
  <si>
    <t>Captain America (2004) #3</t>
  </si>
  <si>
    <t>New Avengers #36</t>
  </si>
  <si>
    <t>Avengers (2023) #5</t>
  </si>
  <si>
    <t>X-Factor #2</t>
  </si>
  <si>
    <t>The Uncanny X-Men (2012) #7</t>
  </si>
  <si>
    <t>Marauders #19</t>
  </si>
  <si>
    <t>Invincible Iron Man (2008) #500.1</t>
  </si>
  <si>
    <t>Black Panther (2005) Annual #1</t>
  </si>
  <si>
    <t>Avengers #294</t>
  </si>
  <si>
    <t>Thanos vs. Hulk #3</t>
  </si>
  <si>
    <t>Ghost Rider (2022) #5</t>
  </si>
  <si>
    <t>Green Door, Devil Hulk, the personality architecture Ewing inherits wholesale</t>
  </si>
  <si>
    <t>PunisherMAX #14</t>
  </si>
  <si>
    <t>Al-New, All-Different Avengers #14</t>
  </si>
  <si>
    <t>202 entries - this block runs well past PAD's #331-467 into Hulk (2004), Future Imperfect and Maestro. Consider splitting. TPB coverage past #400 is patchy</t>
  </si>
  <si>
    <t>Avengers #13</t>
  </si>
  <si>
    <t>Thor (1998) #40</t>
  </si>
  <si>
    <t>Hulk: Destruction #2</t>
  </si>
  <si>
    <t>Ultimate Fantastic Four #8</t>
  </si>
  <si>
    <t>Daredevil (2011) #11</t>
  </si>
  <si>
    <t>Captain America (2004) #4</t>
  </si>
  <si>
    <t>New Avengers #37</t>
  </si>
  <si>
    <t>Avengers (2023) #6</t>
  </si>
  <si>
    <t>Avengers (1998) #17</t>
  </si>
  <si>
    <t>X-Factor #3</t>
  </si>
  <si>
    <t>The Uncanny X-Men (2012) #8</t>
  </si>
  <si>
    <t>Hellions #11</t>
  </si>
  <si>
    <t>Doctor Strange (2023) #16</t>
  </si>
  <si>
    <t>Invincible Iron Man (2008) #501</t>
  </si>
  <si>
    <t>Black Panther (2005) #39</t>
  </si>
  <si>
    <t>Avengers #295</t>
  </si>
  <si>
    <t>Thanos vs. Hulk #4</t>
  </si>
  <si>
    <t>Ghost Rider (2022) #6</t>
  </si>
  <si>
    <t>PunisherMAX #15</t>
  </si>
  <si>
    <t>Al-New, All-Different Avengers #15</t>
  </si>
  <si>
    <t>Thor (1998) #41</t>
  </si>
  <si>
    <t>Hulk: Destruction #3</t>
  </si>
  <si>
    <t>Ultimate Fantastic Four #9</t>
  </si>
  <si>
    <t>Daredevil (2011) #12</t>
  </si>
  <si>
    <t>Captain America (2004) #5</t>
  </si>
  <si>
    <t>The Mighty Avengers #9</t>
  </si>
  <si>
    <t>S.W.O.R.D. (2020) #5</t>
  </si>
  <si>
    <t>Avengers (2023) #7</t>
  </si>
  <si>
    <t>The Uncanny X-Men #203</t>
  </si>
  <si>
    <t>The Uncanny X-Men (2012) #9</t>
  </si>
  <si>
    <t>Excalibur (2019) #18</t>
  </si>
  <si>
    <t>Invincible Iron Man (2008) #502</t>
  </si>
  <si>
    <t>Black Panther (2005) #40</t>
  </si>
  <si>
    <t>Avengers #296</t>
  </si>
  <si>
    <t xml:space="preserve">Thanos: The Infinity Relativity </t>
  </si>
  <si>
    <t>Ghost Rider (2022) #7</t>
  </si>
  <si>
    <t>PunisherMAX #16</t>
  </si>
  <si>
    <t>Al-New, All-Different Avengers Annual #1</t>
  </si>
  <si>
    <t>Thor (1998) #42</t>
  </si>
  <si>
    <t>Hulk: Destruction #4</t>
  </si>
  <si>
    <t>Ultimate Fantastic Four #10</t>
  </si>
  <si>
    <t>Daredevil (2011) #13</t>
  </si>
  <si>
    <t>Captain America (2004) #6</t>
  </si>
  <si>
    <t>The Mighty Avengers #10</t>
  </si>
  <si>
    <t>Guardians of the Galaxy (2020) #13</t>
  </si>
  <si>
    <t>Avengers (2023) #8</t>
  </si>
  <si>
    <t>The Uncanny X-Men #204</t>
  </si>
  <si>
    <t>The Uncanny X-Men (2012) #10</t>
  </si>
  <si>
    <t>Excalibur (2019) #19</t>
  </si>
  <si>
    <t>Doctor Strange (2023) #17</t>
  </si>
  <si>
    <t>Thunderbolts (1997) #28</t>
  </si>
  <si>
    <t>Invincible Iron Man (2008) #503</t>
  </si>
  <si>
    <t>Black Panther (2005) #41</t>
  </si>
  <si>
    <t>Avengers #297</t>
  </si>
  <si>
    <t>The Infinity Entity</t>
  </si>
  <si>
    <t>Ghost Rider (2022) #8</t>
  </si>
  <si>
    <t>PunisherMAX #17</t>
  </si>
  <si>
    <t>Civil War II #5</t>
  </si>
  <si>
    <t>Avengers #14</t>
  </si>
  <si>
    <t>Thor (1998) #43</t>
  </si>
  <si>
    <t>Hulk #83</t>
  </si>
  <si>
    <t>Ultimate Spider-Man #60</t>
  </si>
  <si>
    <t>Ultimate Fantastic Four #11</t>
  </si>
  <si>
    <t>Daredevil (2011) #14</t>
  </si>
  <si>
    <t>Captain America (2004) #7</t>
  </si>
  <si>
    <t>The Mighty Avengers #11</t>
  </si>
  <si>
    <t>Guardians of the Galaxy (2020) #14</t>
  </si>
  <si>
    <t>Avengers (2023) #9</t>
  </si>
  <si>
    <t>New Mutants #38</t>
  </si>
  <si>
    <t>The Uncanny X-Men (2012) #11</t>
  </si>
  <si>
    <t>Cable (2020) #11</t>
  </si>
  <si>
    <t>Fear Itself #1</t>
  </si>
  <si>
    <t>Black Panther (2009) #1</t>
  </si>
  <si>
    <t>Avengers #298</t>
  </si>
  <si>
    <t xml:space="preserve">Thanos: The Infinity Finale </t>
  </si>
  <si>
    <t>Ghost Rider (2022) #9</t>
  </si>
  <si>
    <t>PunisherMAX #18</t>
  </si>
  <si>
    <t>Civil War II #6</t>
  </si>
  <si>
    <t>Avengers #15</t>
  </si>
  <si>
    <t>Thor (1998) #44</t>
  </si>
  <si>
    <t>Hulk #84</t>
  </si>
  <si>
    <t>Ultimate Spider-Man #61</t>
  </si>
  <si>
    <t>Ultimate Fantastic Four #12</t>
  </si>
  <si>
    <t>Daredevil (2011) #15</t>
  </si>
  <si>
    <t>Captain America (2004) #8</t>
  </si>
  <si>
    <t>New Avengers Annual #2</t>
  </si>
  <si>
    <t>Guardians of the Galaxy (2020) #15</t>
  </si>
  <si>
    <t>Avengers (2023) #10</t>
  </si>
  <si>
    <t>New Mutants #39</t>
  </si>
  <si>
    <t>The Uncanny X-Men (2012) #12</t>
  </si>
  <si>
    <t>Thunderbolts (1997) #29</t>
  </si>
  <si>
    <t>Cable (2020) #12</t>
  </si>
  <si>
    <t>Doctor Strange (2023) #18</t>
  </si>
  <si>
    <t>Fear Itself #2</t>
  </si>
  <si>
    <t>Black Panther (2009) #2</t>
  </si>
  <si>
    <t>Avengers #299</t>
  </si>
  <si>
    <t>Thanos: The Infinity Siblings</t>
  </si>
  <si>
    <t>Ghost Rider (2022) #10</t>
  </si>
  <si>
    <t>PunisherMAX #19</t>
  </si>
  <si>
    <t>Civil War II #7</t>
  </si>
  <si>
    <t>Thor (1998) #45</t>
  </si>
  <si>
    <t>Hulk #85</t>
  </si>
  <si>
    <t>Ultimate Spider-Man #62</t>
  </si>
  <si>
    <t>Ultimate Fantastic Four #13</t>
  </si>
  <si>
    <t>Daredevil (2011) #16</t>
  </si>
  <si>
    <t>Captain America (2004) #9</t>
  </si>
  <si>
    <t>Thunderbolts #110</t>
  </si>
  <si>
    <t>Guardians of the Galaxy Annual (2020)</t>
  </si>
  <si>
    <t>Avengers (2023) #11</t>
  </si>
  <si>
    <t>New Mutants #40</t>
  </si>
  <si>
    <t>The Uncanny X-Men (2012) #13</t>
  </si>
  <si>
    <t>X-Factor (2020) #6</t>
  </si>
  <si>
    <t>Paul Jenkins' Hulk</t>
  </si>
  <si>
    <t>Invincible Iron Man (2008) #504</t>
  </si>
  <si>
    <t>Black Panther (2009) #3</t>
  </si>
  <si>
    <t>Avengers #300</t>
  </si>
  <si>
    <t xml:space="preserve">Thanos: The Infinity Conflict </t>
  </si>
  <si>
    <t>Ghost Rider (2022) #11</t>
  </si>
  <si>
    <t>PunisherMAX #20</t>
  </si>
  <si>
    <t>Civil War II #8</t>
  </si>
  <si>
    <t>Avengers #17</t>
  </si>
  <si>
    <t>Thor (1998) #46</t>
  </si>
  <si>
    <t>Hulk #86</t>
  </si>
  <si>
    <t>Ultimate Spider-Man #63</t>
  </si>
  <si>
    <t>Ultimate Fantastic Four #14</t>
  </si>
  <si>
    <t>Daredevil (2011) #17</t>
  </si>
  <si>
    <t>Captain America (2004) #10</t>
  </si>
  <si>
    <t>Thunderbolts #111</t>
  </si>
  <si>
    <t>Incredible Hulk (2000) #12-33</t>
  </si>
  <si>
    <t>S.W.O.R.D. (2020) #6</t>
  </si>
  <si>
    <t>Avengers (2023) #12</t>
  </si>
  <si>
    <t>The Uncanny X-Men #205</t>
  </si>
  <si>
    <t>The Uncanny X-Men (2012) #14</t>
  </si>
  <si>
    <t>New Mutants (2019) #15</t>
  </si>
  <si>
    <t>Invincible Iron Man (2008) #505</t>
  </si>
  <si>
    <t>Black Panther (2009) #4</t>
  </si>
  <si>
    <t>Fantastic Four #334</t>
  </si>
  <si>
    <t>Thanos: The Infinity Ending</t>
  </si>
  <si>
    <t>Ghost Rider (2022) #12</t>
  </si>
  <si>
    <t>PunisherMAX #21</t>
  </si>
  <si>
    <t>Ms. Marvel (2016) #12</t>
  </si>
  <si>
    <t>Thor (1998) #47</t>
  </si>
  <si>
    <t>Hulk #87</t>
  </si>
  <si>
    <t>Thunderbolts (1997) #30</t>
  </si>
  <si>
    <t>Ultimate Spider-Man #64</t>
  </si>
  <si>
    <t>Ultimate Fantastic Four #15</t>
  </si>
  <si>
    <t>Daredevil (2011) #18</t>
  </si>
  <si>
    <t>Captain America (2004) #11</t>
  </si>
  <si>
    <t>Thunderbolts #112</t>
  </si>
  <si>
    <t>Guardians of the Galaxy (2020) #16</t>
  </si>
  <si>
    <t>Avengers (2023) #13</t>
  </si>
  <si>
    <t>The Uncanny X-Men #206</t>
  </si>
  <si>
    <t>The Uncanny X-Men (2012) #15</t>
  </si>
  <si>
    <t>Children of Atom #4</t>
  </si>
  <si>
    <t>Fear Itself #3</t>
  </si>
  <si>
    <t>Black Panther (2009) #5</t>
  </si>
  <si>
    <t>Fantastic Four #335</t>
  </si>
  <si>
    <t>Dan Abnett and Andy Lanning</t>
  </si>
  <si>
    <t>Ghost Rider (2022) #13</t>
  </si>
  <si>
    <t>PunisherMAX #22</t>
  </si>
  <si>
    <t>Champions #1</t>
  </si>
  <si>
    <t>Thor (1998) #48</t>
  </si>
  <si>
    <t>Quiet, character-driven Banner</t>
  </si>
  <si>
    <t>Giant-Size Hulk #1 (2006)</t>
  </si>
  <si>
    <t>Ultimate Spider-Man #65</t>
  </si>
  <si>
    <t>Ultimate Fantastic Four #16</t>
  </si>
  <si>
    <t>Daredevil (2011) #19</t>
  </si>
  <si>
    <t>Captain America (2004) #12</t>
  </si>
  <si>
    <t>Thunderbolts #113</t>
  </si>
  <si>
    <t>S.W.O.R.D. (2020) #7</t>
  </si>
  <si>
    <t>Free Comic Book Day 2024: Blood Hunt/X-Men</t>
  </si>
  <si>
    <t>New Mutants #41</t>
  </si>
  <si>
    <t>The Uncanny X-Men (2012) #16</t>
  </si>
  <si>
    <t>Marvel Voices: Pride (8th/10th)</t>
  </si>
  <si>
    <t>Fear Itself #4</t>
  </si>
  <si>
    <t>Black Panther (2009) #6</t>
  </si>
  <si>
    <t>Fantastic Four #336</t>
  </si>
  <si>
    <t>Ghost Rider (2022) #14</t>
  </si>
  <si>
    <t>Punisher: The End</t>
  </si>
  <si>
    <t>Champions #2</t>
  </si>
  <si>
    <t>Avengers #18</t>
  </si>
  <si>
    <t>Thor (1998) #49</t>
  </si>
  <si>
    <t>Ultimate Spider-Man #66</t>
  </si>
  <si>
    <t>Ultimate Fantastic Four #17</t>
  </si>
  <si>
    <t>Daredevil (2011) #20</t>
  </si>
  <si>
    <t>Captain America (2004) #13</t>
  </si>
  <si>
    <t>Thunderbolts #114</t>
  </si>
  <si>
    <t>Guardians of the Galaxy (2020) #17</t>
  </si>
  <si>
    <t>The Uncanny X-Men (2012) #17</t>
  </si>
  <si>
    <t>Fear Itself #5</t>
  </si>
  <si>
    <t>Black Panther (2009) #7</t>
  </si>
  <si>
    <t>Fantastic Four #337</t>
  </si>
  <si>
    <t>Avengers (1998) #18</t>
  </si>
  <si>
    <t>Ghost Rider (2022) #15</t>
  </si>
  <si>
    <t>Iron First</t>
  </si>
  <si>
    <t>Champions #3</t>
  </si>
  <si>
    <t>Thor (1998) #50</t>
  </si>
  <si>
    <t>Incredible Hulk (2000) #12</t>
  </si>
  <si>
    <t>Ultimate Spider-Man #67</t>
  </si>
  <si>
    <t>Ultimate Fantastic Four #18</t>
  </si>
  <si>
    <t>Daredevil (2011) #21</t>
  </si>
  <si>
    <t>Captain America (2004) #14</t>
  </si>
  <si>
    <t>Thunderbolts #115</t>
  </si>
  <si>
    <t>Cable: Reloaded</t>
  </si>
  <si>
    <t>Avengers (2023) #14</t>
  </si>
  <si>
    <t>The Uncanny X-Men (2012) #18</t>
  </si>
  <si>
    <t>New Mutants (2019) #16</t>
  </si>
  <si>
    <t>Invincible Iron Man (2008) #506</t>
  </si>
  <si>
    <t>Black Panther (2009) #8</t>
  </si>
  <si>
    <t>Fantastic Four #338</t>
  </si>
  <si>
    <t>Ghost Rider (2022) #16</t>
  </si>
  <si>
    <t>Heroes for Hire #1</t>
  </si>
  <si>
    <t>Champions #4</t>
  </si>
  <si>
    <t>Thor (1998) #51</t>
  </si>
  <si>
    <t>Incredible Hulk (2000) #13</t>
  </si>
  <si>
    <t>Ultimate Spider-Man #68</t>
  </si>
  <si>
    <t>Daredevil (2011) #22</t>
  </si>
  <si>
    <t>Captain America (2004) #15</t>
  </si>
  <si>
    <t>Thunderbolts #116</t>
  </si>
  <si>
    <t>The Last Annihilation: Wiccan and Hulkling</t>
  </si>
  <si>
    <t>New Mutants #44</t>
  </si>
  <si>
    <t>The Uncanny X-Men (2012) #19</t>
  </si>
  <si>
    <t>New Mutants (2019) #17</t>
  </si>
  <si>
    <t>Invincible Iron Man (2008) #507</t>
  </si>
  <si>
    <t>Black Panther (2009) #9</t>
  </si>
  <si>
    <t>Fantastic Four #339</t>
  </si>
  <si>
    <t>Ghost Rider (2022) #17</t>
  </si>
  <si>
    <t>Marvel Premier #15</t>
  </si>
  <si>
    <t>Champions #5</t>
  </si>
  <si>
    <t>Avengers #19</t>
  </si>
  <si>
    <t>Thor (1998) #52</t>
  </si>
  <si>
    <t>Incredible Hulk (2000) #14</t>
  </si>
  <si>
    <t>Ultimate Spider-Man #69</t>
  </si>
  <si>
    <t>Daredevil (2011) #23</t>
  </si>
  <si>
    <t>Captain America (2004) #16</t>
  </si>
  <si>
    <t>Avengers (1998) #0</t>
  </si>
  <si>
    <t>Thunderbolts #117</t>
  </si>
  <si>
    <t>The Last Annihilation: Wakanda</t>
  </si>
  <si>
    <t>Avengers (2023) #15</t>
  </si>
  <si>
    <t>New Mutants #45</t>
  </si>
  <si>
    <t>The Uncanny X-Men (2012) #20</t>
  </si>
  <si>
    <t>New Mutants (2019) #18</t>
  </si>
  <si>
    <t>Invincible Iron Man (2008) #508</t>
  </si>
  <si>
    <t>Black Panther (2009) #10</t>
  </si>
  <si>
    <t>Fantastic Four #340</t>
  </si>
  <si>
    <t>Ghost Rider (2022) #18</t>
  </si>
  <si>
    <t>Marvel Premier #16</t>
  </si>
  <si>
    <t>Ms. Marvel (2016) #13</t>
  </si>
  <si>
    <t>Thor (1998) #53</t>
  </si>
  <si>
    <t>Incredible Hulk (2000) #15</t>
  </si>
  <si>
    <t>Ultimate Spider-Man #70</t>
  </si>
  <si>
    <t>Daredevil (2011) #24</t>
  </si>
  <si>
    <t>Captain America (2004) #17</t>
  </si>
  <si>
    <t>Thunderbolts #118</t>
  </si>
  <si>
    <t>Guardians of the Galaxy (2020) #18</t>
  </si>
  <si>
    <t>Schism + Regensis</t>
  </si>
  <si>
    <t>X-Corp #1</t>
  </si>
  <si>
    <t>Fear Itself #6</t>
  </si>
  <si>
    <t>Black Panther (2009) #11</t>
  </si>
  <si>
    <t>Fantastic Four #341</t>
  </si>
  <si>
    <t>Ghost Rider (2022) #19</t>
  </si>
  <si>
    <t>Marvel Premier #17</t>
  </si>
  <si>
    <t>Ms. Marvel (2016) #14</t>
  </si>
  <si>
    <t>Thor (1998) #54</t>
  </si>
  <si>
    <t>Incredible Hulk (2000) #16</t>
  </si>
  <si>
    <t>Ultimate Spider-Man #71</t>
  </si>
  <si>
    <t>Daredevil (2011) #25</t>
  </si>
  <si>
    <t>Captain America 65th Anniversary</t>
  </si>
  <si>
    <t>Thunderbolts #119</t>
  </si>
  <si>
    <t>S.W.O.R.D. (2020) #8</t>
  </si>
  <si>
    <t>X-Factor #5</t>
  </si>
  <si>
    <t>X-Men: Schism #1</t>
  </si>
  <si>
    <t>X-Factor (2020) #7</t>
  </si>
  <si>
    <t>Invincible Iron Man (2008) #509</t>
  </si>
  <si>
    <t>Black Panther (2009) #12</t>
  </si>
  <si>
    <t>Fantastic Four #343</t>
  </si>
  <si>
    <t>Ghost Rider (2022) #20</t>
  </si>
  <si>
    <t>Marvel Premier #18</t>
  </si>
  <si>
    <t>Ms. Marvel (2016) #15</t>
  </si>
  <si>
    <t>Avengers #20</t>
  </si>
  <si>
    <t>Thor (1998) #55</t>
  </si>
  <si>
    <t>Incredible Hulk (2000) #17</t>
  </si>
  <si>
    <t>Ultimate Spider-Man #72</t>
  </si>
  <si>
    <t>Daredevil (2011) #26</t>
  </si>
  <si>
    <t>Captain America (2004) #18</t>
  </si>
  <si>
    <t>Thunderbolts #120</t>
  </si>
  <si>
    <t>S.W.O.R.D. (2020) #9</t>
  </si>
  <si>
    <t>Avengers (2023) #16</t>
  </si>
  <si>
    <t>X-Factor #6</t>
  </si>
  <si>
    <t>X-Men: Schism #2</t>
  </si>
  <si>
    <t>Excalibur (2019) #20</t>
  </si>
  <si>
    <t>Fear Itself #7</t>
  </si>
  <si>
    <t>Fantastic Four #344</t>
  </si>
  <si>
    <t>Thanos #7</t>
  </si>
  <si>
    <t>Ghost Rider (2022) #21</t>
  </si>
  <si>
    <t>Marvel Premier #19</t>
  </si>
  <si>
    <t>Ms. Marvel (2016) #16</t>
  </si>
  <si>
    <t>Avengers (1998) #19</t>
  </si>
  <si>
    <t>Thor (1998) #56</t>
  </si>
  <si>
    <t>Incredible Hulk (2000) #18</t>
  </si>
  <si>
    <t>Ultimate Spider-Man #73</t>
  </si>
  <si>
    <t>Daredevil (2011) #27</t>
  </si>
  <si>
    <t>Captain America (2004) #19</t>
  </si>
  <si>
    <t>Thunderbolts #121</t>
  </si>
  <si>
    <t>S.W.O.R.D. (2020) #10</t>
  </si>
  <si>
    <t>X-Factor #7</t>
  </si>
  <si>
    <t>X-Men: Schism #3</t>
  </si>
  <si>
    <t>X-Factor (2020) #8</t>
  </si>
  <si>
    <t>Fear Itself #7.3</t>
  </si>
  <si>
    <t>Fantastic Four #345</t>
  </si>
  <si>
    <t>Thanos #8</t>
  </si>
  <si>
    <t>Ghost Rider: Final Vengeance</t>
  </si>
  <si>
    <t>Marvel Premier #20</t>
  </si>
  <si>
    <t>Ms. Marvel (2016) #17</t>
  </si>
  <si>
    <t>Avengers #21</t>
  </si>
  <si>
    <t>Thor (1998) #57</t>
  </si>
  <si>
    <t>Incredible Hulk (2000) #19</t>
  </si>
  <si>
    <t>Ultimate Spider-Man #74</t>
  </si>
  <si>
    <t>Planet Hulk</t>
  </si>
  <si>
    <t>Daredevil (2011) #28</t>
  </si>
  <si>
    <t>Captain America (2004) #20</t>
  </si>
  <si>
    <t>S.W.O.R.D. (2020) #11</t>
  </si>
  <si>
    <t>Avengers (2023) #17</t>
  </si>
  <si>
    <t>X-Factor #8</t>
  </si>
  <si>
    <t>Generation Hope #10</t>
  </si>
  <si>
    <t>Children of Atom #5</t>
  </si>
  <si>
    <t>Invincible Iron Man (2008) #510</t>
  </si>
  <si>
    <t>Fantastic Four #346</t>
  </si>
  <si>
    <t>Thanos #9</t>
  </si>
  <si>
    <t>Marvel Premier #21</t>
  </si>
  <si>
    <t>Ms. Marvel (2016) #18</t>
  </si>
  <si>
    <t>Thor (1998) #58</t>
  </si>
  <si>
    <t>Carlo Pagulayan</t>
  </si>
  <si>
    <t>Incredible Hulk (2000) #20</t>
  </si>
  <si>
    <t>Ultimate Spider-Man #75</t>
  </si>
  <si>
    <t>Incredible Hulk (2000) #88-105; Giant-Size Hulk; Amazing Fantasty (2004) #15; Fantastic Four #533-535; New Avengers: Illuminati</t>
  </si>
  <si>
    <t>Daredevil (2011) #29</t>
  </si>
  <si>
    <t>Captain America (2004) #21</t>
  </si>
  <si>
    <t>Defenders Saga</t>
  </si>
  <si>
    <t>Avengers (2023) #18</t>
  </si>
  <si>
    <t>New Mutants Annual #2</t>
  </si>
  <si>
    <t>Generation Hope #11</t>
  </si>
  <si>
    <t>Wolverine (2020) #12</t>
  </si>
  <si>
    <t>Invincible Iron Man (2008) #511</t>
  </si>
  <si>
    <t>Fantastic Four #347</t>
  </si>
  <si>
    <t>Thanos #10</t>
  </si>
  <si>
    <t>Marvel Premier #22</t>
  </si>
  <si>
    <t>Secret Empire #1</t>
  </si>
  <si>
    <t>Thunderbolts (1997) #31</t>
  </si>
  <si>
    <t>Thor (1998) #59</t>
  </si>
  <si>
    <t>Incredible Hulk (2000) #21</t>
  </si>
  <si>
    <t>Ultimate Spider-Man #76</t>
  </si>
  <si>
    <t>Daredevil (2011) #30</t>
  </si>
  <si>
    <t>Captain America (2004) #22</t>
  </si>
  <si>
    <t>Avengers (2023) #19</t>
  </si>
  <si>
    <t>The Uncanny X-Men Annual #10</t>
  </si>
  <si>
    <t>X-Men: Schism #4</t>
  </si>
  <si>
    <t>Marauders #20</t>
  </si>
  <si>
    <t>Invincible Iron Man (2008) #512</t>
  </si>
  <si>
    <t>Fantastic Four #348</t>
  </si>
  <si>
    <t>Thanos #11</t>
  </si>
  <si>
    <t>Marvel Premier #23</t>
  </si>
  <si>
    <t>Secret Empire #2</t>
  </si>
  <si>
    <t>Avengers #22</t>
  </si>
  <si>
    <t>Sakaar, Miek and the Warbound — all recur in Immortal Hulk</t>
  </si>
  <si>
    <t>Thor (1998) #60</t>
  </si>
  <si>
    <t>Incredible Hulk (2000) #22</t>
  </si>
  <si>
    <t>Ultimate Spider-Man #77</t>
  </si>
  <si>
    <t>Daredevil (2011) #31</t>
  </si>
  <si>
    <t>Captain America (2004) #23</t>
  </si>
  <si>
    <t>Marvel Comics #1001</t>
  </si>
  <si>
    <t>Avengers (2023) #20</t>
  </si>
  <si>
    <t>The Uncanny X-Men #207</t>
  </si>
  <si>
    <t>X-Men: Schism #5</t>
  </si>
  <si>
    <t>Way of X #1</t>
  </si>
  <si>
    <t>Invincible Iron Man (2008) #513</t>
  </si>
  <si>
    <t>Fantastic Four #349</t>
  </si>
  <si>
    <t>Thanos #12</t>
  </si>
  <si>
    <t>Marvel Premier #24</t>
  </si>
  <si>
    <t>Secret Empire #3</t>
  </si>
  <si>
    <t>Avengers #23</t>
  </si>
  <si>
    <t>Thor (1998) #61</t>
  </si>
  <si>
    <t>Incredible Hulk (2000) #23</t>
  </si>
  <si>
    <t>Ultimate Spider-Man #78</t>
  </si>
  <si>
    <t xml:space="preserve">The Gas Lak Trilogy </t>
  </si>
  <si>
    <t>Daredevil (2011) #32</t>
  </si>
  <si>
    <t>Captain America (2004) #24</t>
  </si>
  <si>
    <t>Defenders (2021) #1</t>
  </si>
  <si>
    <t>Avengers (2023) #21</t>
  </si>
  <si>
    <t>The Uncanny X-Men #208</t>
  </si>
  <si>
    <t>X-Men: Regensis</t>
  </si>
  <si>
    <t>Way of X #2</t>
  </si>
  <si>
    <t>Invincible Iron Man (2008) #514</t>
  </si>
  <si>
    <t>Klaws of the Panther #1</t>
  </si>
  <si>
    <t>Fantastic Four #350</t>
  </si>
  <si>
    <t>Drax the Destroyer #1</t>
  </si>
  <si>
    <t>Marvel Premier #25</t>
  </si>
  <si>
    <t>Secret Empire #4</t>
  </si>
  <si>
    <t>Thor (1998) #62</t>
  </si>
  <si>
    <t>Incredible Hulk (2000) #24</t>
  </si>
  <si>
    <t>Ultimate Spider-Man #79</t>
  </si>
  <si>
    <t>Thunderbolts (1997) #32</t>
  </si>
  <si>
    <t>Ultimate Nightmare #1</t>
  </si>
  <si>
    <t>Daredevil (2011) #33</t>
  </si>
  <si>
    <t>Winter Soldier: Winter Kills</t>
  </si>
  <si>
    <t>Avengers: The Initiative #6</t>
  </si>
  <si>
    <t>Defenders (2021) #2</t>
  </si>
  <si>
    <t>Avengers (2023) #22</t>
  </si>
  <si>
    <t>The Uncanny X-Men #209</t>
  </si>
  <si>
    <t>Generation Hope #12</t>
  </si>
  <si>
    <t>X-Factor (2020) #9</t>
  </si>
  <si>
    <t>Invincible Iron Man (2008) #515</t>
  </si>
  <si>
    <t>Klaws of the Panther #2</t>
  </si>
  <si>
    <t>Fantastic Four #352</t>
  </si>
  <si>
    <t>Drax the Destroyer #2</t>
  </si>
  <si>
    <t>Power Man and Iron First #48</t>
  </si>
  <si>
    <t>Secret Empire #5</t>
  </si>
  <si>
    <t>Thor (1998) #63</t>
  </si>
  <si>
    <t>Incredible Hulk (2000) #25</t>
  </si>
  <si>
    <t>Ultimate Spider-Man #80</t>
  </si>
  <si>
    <t>Ultimate Nightmare #2</t>
  </si>
  <si>
    <t>Daredevil (2011) #34</t>
  </si>
  <si>
    <t>Avengers: The Initiative #7</t>
  </si>
  <si>
    <t>Defenders (2021) #3</t>
  </si>
  <si>
    <t>Avengers (2023) #23</t>
  </si>
  <si>
    <t>The Uncanny X-Men #210</t>
  </si>
  <si>
    <t>X-Men: Legacy #259</t>
  </si>
  <si>
    <t>The Hellfire Gala</t>
  </si>
  <si>
    <t>Invincible Iron Man (2008) #516</t>
  </si>
  <si>
    <t>Klaws of the Panther #3</t>
  </si>
  <si>
    <t>Fantastic Four #353</t>
  </si>
  <si>
    <t>Drax the Destroyer #3</t>
  </si>
  <si>
    <t>Power Man and Iron First #49</t>
  </si>
  <si>
    <t>Secret Empire #6</t>
  </si>
  <si>
    <t>Thor (1998) #64</t>
  </si>
  <si>
    <t>Incredible Hulk (2000) #26</t>
  </si>
  <si>
    <t>Ultimate Spider-Man #81</t>
  </si>
  <si>
    <t>Ultimate Nightmare #3</t>
  </si>
  <si>
    <t>Daredevil (2011) #35</t>
  </si>
  <si>
    <t>Avengers: The Initiative #8</t>
  </si>
  <si>
    <t>Defenders (2021) #4</t>
  </si>
  <si>
    <t>Avengers (2023) #24</t>
  </si>
  <si>
    <t>X-Factor #9</t>
  </si>
  <si>
    <t>X-Men: Legacy #260</t>
  </si>
  <si>
    <t>Marauders #21</t>
  </si>
  <si>
    <t>Invincible Iron Man (2008) #517</t>
  </si>
  <si>
    <t>Klaws of the Panther #4</t>
  </si>
  <si>
    <t>Fantastic Four #354</t>
  </si>
  <si>
    <t>Drax the Destroyer #4</t>
  </si>
  <si>
    <t>Power Man and Iron First #50</t>
  </si>
  <si>
    <t>Secret Empire #7</t>
  </si>
  <si>
    <t>The Incusions</t>
  </si>
  <si>
    <t>Thor (1998) #65</t>
  </si>
  <si>
    <t>Incredible Hulk (2000) #27</t>
  </si>
  <si>
    <t>Ultimate Spider-Man #82</t>
  </si>
  <si>
    <t>Ultimate Nightmare #4</t>
  </si>
  <si>
    <t>Daredevil (2011) #36</t>
  </si>
  <si>
    <t>Avengers: The Initiative #9</t>
  </si>
  <si>
    <t>Defenders (2021) #5</t>
  </si>
  <si>
    <t>Avengers (2023) #25</t>
  </si>
  <si>
    <t>The Uncanny X-Men #211</t>
  </si>
  <si>
    <t>The Uncanny X-Men #544</t>
  </si>
  <si>
    <t>Thunderbolts (1997) #33</t>
  </si>
  <si>
    <t>X-Force (2020) #20</t>
  </si>
  <si>
    <t>Invincible Iron Man (2008) #518</t>
  </si>
  <si>
    <t>Fantastic Four Annual #23</t>
  </si>
  <si>
    <t>Annihilation: Prologue</t>
  </si>
  <si>
    <t>Power Man and Iron First #51</t>
  </si>
  <si>
    <t>Secret Empire #8</t>
  </si>
  <si>
    <t>Thor (1998) #66</t>
  </si>
  <si>
    <t>Incredible Hulk (2000) #28</t>
  </si>
  <si>
    <t>Ultimate Spider-Man #83</t>
  </si>
  <si>
    <t>Ultimate Nightmare #5</t>
  </si>
  <si>
    <t>Daredevil (2014) #0.1</t>
  </si>
  <si>
    <t>Avengers: The Initiative #10</t>
  </si>
  <si>
    <t>Strange Tales: Clea, Wong, and America</t>
  </si>
  <si>
    <t>Avengers (2023) #26</t>
  </si>
  <si>
    <t>X-Factor #10</t>
  </si>
  <si>
    <t>Hellions #12</t>
  </si>
  <si>
    <t>Invincible Iron Man (2008) #519</t>
  </si>
  <si>
    <t>Black Panther (2016) #1</t>
  </si>
  <si>
    <t>Annihilation: Nova #1</t>
  </si>
  <si>
    <t>Power Man and Iron First #52</t>
  </si>
  <si>
    <t>Secret Empire #9</t>
  </si>
  <si>
    <t>Thor (1998) #67</t>
  </si>
  <si>
    <t>Incredible Hulk (2000) #29</t>
  </si>
  <si>
    <t>Ultimate Spider-Man #84</t>
  </si>
  <si>
    <t>Ultimate X-Men #54</t>
  </si>
  <si>
    <t>Daredevil (2014) #1</t>
  </si>
  <si>
    <t>Avengers: The Initiative #11</t>
  </si>
  <si>
    <t>Defenders: Beyond #1</t>
  </si>
  <si>
    <t>Avengers (2023) #27</t>
  </si>
  <si>
    <t>New Mutants #46</t>
  </si>
  <si>
    <t>Excalibur (2019) #21</t>
  </si>
  <si>
    <t>Invincible Iron Man (2008) #520</t>
  </si>
  <si>
    <t>Black Panther (2016) #2</t>
  </si>
  <si>
    <t>Fantastic Four (1998) #60</t>
  </si>
  <si>
    <t>Annihilation: Nova #2</t>
  </si>
  <si>
    <t>Power Man and Iron First #53</t>
  </si>
  <si>
    <t>Secret Empire #10</t>
  </si>
  <si>
    <t>Avengers #24</t>
  </si>
  <si>
    <t>Thor (1998) #68</t>
  </si>
  <si>
    <t>Avengers (1998) #20</t>
  </si>
  <si>
    <t>Incredible Hulk (2000) #30</t>
  </si>
  <si>
    <t>Ultimate Spider-Man #85</t>
  </si>
  <si>
    <t>Ultimate X-Men #55</t>
  </si>
  <si>
    <t>Daredevil (2014) #1.5</t>
  </si>
  <si>
    <t>Avengers: The Initiative #12</t>
  </si>
  <si>
    <t>Defenders: Beyond #2</t>
  </si>
  <si>
    <t>Avengers (2023) #28</t>
  </si>
  <si>
    <t>X-Men (2019) #21</t>
  </si>
  <si>
    <t>Invincible Iron Man (2008) #521</t>
  </si>
  <si>
    <t>Black Panther (2016) #3</t>
  </si>
  <si>
    <t>Fantastic Four (1998) #61</t>
  </si>
  <si>
    <t>Annihilation: Nova #3</t>
  </si>
  <si>
    <t>Power Man and Iron First #54</t>
  </si>
  <si>
    <t>Secret Warriors (2017) #1</t>
  </si>
  <si>
    <t>Incredible Hulk (2000) #106-111; World War Hulk #1-5; World War Hulk Prologue: World Breaker; World War Hulk: X-Men #1-3</t>
  </si>
  <si>
    <t>Avengers #25</t>
  </si>
  <si>
    <t>Thor (1998) #69</t>
  </si>
  <si>
    <t>Incredible Hulk (2000) #31</t>
  </si>
  <si>
    <t>Ultimate Spider-Man Annual #1</t>
  </si>
  <si>
    <t>Ultimate X-Men #56</t>
  </si>
  <si>
    <t>Daredevil (2014) #2</t>
  </si>
  <si>
    <t>Avengers: The Initiative #13</t>
  </si>
  <si>
    <t>Defenders: Beyond #3</t>
  </si>
  <si>
    <t>Avengers (2023) #29</t>
  </si>
  <si>
    <t>Power Pack #27</t>
  </si>
  <si>
    <t>Generation Hope #13</t>
  </si>
  <si>
    <t>Planet-Size X-Men</t>
  </si>
  <si>
    <t>Invincible Iron Man (2008) #522</t>
  </si>
  <si>
    <t>Black Panther (2016) #4</t>
  </si>
  <si>
    <t>Fantastic Four (1998) #62</t>
  </si>
  <si>
    <t>Annihilation: Nova #4</t>
  </si>
  <si>
    <t>Power Man and Iron First #55</t>
  </si>
  <si>
    <t>Secret Warriors (2017) #2</t>
  </si>
  <si>
    <t>Avengers #26</t>
  </si>
  <si>
    <t>Thor (1998) #70</t>
  </si>
  <si>
    <t>Incredible Hulk (2000) #32</t>
  </si>
  <si>
    <t>Ultimate Spider-Man #86</t>
  </si>
  <si>
    <t>Ultimate X-Men #57</t>
  </si>
  <si>
    <t>Daredevil (2014) #3</t>
  </si>
  <si>
    <t>The Illuminati get what's coming; hard prereq for Immortal Hulk</t>
  </si>
  <si>
    <t>Avengers: The Initiative Annual #1</t>
  </si>
  <si>
    <t>Defenders: Beyond #4</t>
  </si>
  <si>
    <t>Avengers (2023) #30</t>
  </si>
  <si>
    <t>The Uncanny X-Men #212</t>
  </si>
  <si>
    <t>Generation Hope #14</t>
  </si>
  <si>
    <t>New Mutants (2019) #19</t>
  </si>
  <si>
    <t>Invincible Iron Man (2008) #523</t>
  </si>
  <si>
    <t>Black Panther (2016) #5</t>
  </si>
  <si>
    <t>Fantastic Four (1998) #63</t>
  </si>
  <si>
    <t>Annihilation: Ronan #1</t>
  </si>
  <si>
    <t>Power Man and Iron First #56</t>
  </si>
  <si>
    <t>Secret Warriors (2017) #3</t>
  </si>
  <si>
    <t>Avengers (1998) #21</t>
  </si>
  <si>
    <t>Avengers #27</t>
  </si>
  <si>
    <t>Thor (1998) #71</t>
  </si>
  <si>
    <t>Ultimate Spider-Man #87</t>
  </si>
  <si>
    <t>Ultimate X-Men #58</t>
  </si>
  <si>
    <t>Daredevil (2014) #4</t>
  </si>
  <si>
    <t>Defenders: Beyond #5</t>
  </si>
  <si>
    <t>Avengers (2023) #31</t>
  </si>
  <si>
    <t>X-Factor #11</t>
  </si>
  <si>
    <t>Generation Hope #15</t>
  </si>
  <si>
    <t>X-Corp #2</t>
  </si>
  <si>
    <t>Invincible Iron Man (2008) #524</t>
  </si>
  <si>
    <t>Black Panther (2016) #6</t>
  </si>
  <si>
    <t>Fantastic Four (1998) #64</t>
  </si>
  <si>
    <t>Annihilation: Ronan #2</t>
  </si>
  <si>
    <t>Power Man and Iron First #57</t>
  </si>
  <si>
    <t>Secret Warriors (2017) #4</t>
  </si>
  <si>
    <t>Avengers #28</t>
  </si>
  <si>
    <t>Thor (1998) #72</t>
  </si>
  <si>
    <t xml:space="preserve">Planet Hulk </t>
  </si>
  <si>
    <t>Ultimate Spider-Man #88</t>
  </si>
  <si>
    <t>Ultimate X-Men #59</t>
  </si>
  <si>
    <t>Daredevil (2014) #5</t>
  </si>
  <si>
    <t>Fallen Son: Iron Man</t>
  </si>
  <si>
    <t>New Avengers #38</t>
  </si>
  <si>
    <t>Avengers (2023) #32</t>
  </si>
  <si>
    <t>The Uncanny X-Men #213</t>
  </si>
  <si>
    <t>Wolverine (2020) #13</t>
  </si>
  <si>
    <t>Invincible Iron Man (2008) #525</t>
  </si>
  <si>
    <t>Black Panther (2016) #7</t>
  </si>
  <si>
    <t>Fantastic Four (1998) #65</t>
  </si>
  <si>
    <t>Annihilation: Ronan #3</t>
  </si>
  <si>
    <t>Power Man and Iron First #58</t>
  </si>
  <si>
    <t>Secret Warriors (2017) #5</t>
  </si>
  <si>
    <t>Thor (1998) #73</t>
  </si>
  <si>
    <t>Amazing Fantasy (2004) #15</t>
  </si>
  <si>
    <t>Ultimate Spider-Man #89</t>
  </si>
  <si>
    <t>Ultimate X-Men #60</t>
  </si>
  <si>
    <t>Daredevil (2014) #6</t>
  </si>
  <si>
    <t>Captain America (2004) #26</t>
  </si>
  <si>
    <t>New Avengers #39</t>
  </si>
  <si>
    <t>Avengers Inc. #1</t>
  </si>
  <si>
    <t>Avengers (2023) #33</t>
  </si>
  <si>
    <t>X-Factor #12</t>
  </si>
  <si>
    <t>Invincible Iron Man (2008) #526</t>
  </si>
  <si>
    <t>Black Panther (2016) #8</t>
  </si>
  <si>
    <t>Fantastic Four (1998) #66</t>
  </si>
  <si>
    <t>Annihilation: Ronan #4</t>
  </si>
  <si>
    <t>Power Man and Iron First #59</t>
  </si>
  <si>
    <t>Champions #6</t>
  </si>
  <si>
    <t>Thor (1998) #74</t>
  </si>
  <si>
    <t>Fantastic Four #533</t>
  </si>
  <si>
    <t>Ultimate Spider-Man #90</t>
  </si>
  <si>
    <t>Ultimate X-Men Annual #1</t>
  </si>
  <si>
    <t>Daredevil (2014) #7</t>
  </si>
  <si>
    <t>Captain America (2004) #27</t>
  </si>
  <si>
    <t>Avengers (1998) #22</t>
  </si>
  <si>
    <t>The Mighty Avengers #12</t>
  </si>
  <si>
    <t>Avengers Inc. #2</t>
  </si>
  <si>
    <t>Avengers (2023) #34</t>
  </si>
  <si>
    <t>Fall of the Mutants</t>
  </si>
  <si>
    <t>Way of X #3</t>
  </si>
  <si>
    <t>Invincible Iron Man (2008) #527</t>
  </si>
  <si>
    <t>Black Panther (2016) #9</t>
  </si>
  <si>
    <t>Fantastic Four (1998) #67</t>
  </si>
  <si>
    <t>Annihilation: Silver Surfer #1</t>
  </si>
  <si>
    <t>Power Man and Iron First #60</t>
  </si>
  <si>
    <t>Champions #7</t>
  </si>
  <si>
    <t>Avengers #29</t>
  </si>
  <si>
    <t>Thor (1998) #75</t>
  </si>
  <si>
    <t>Fantastic Four #534</t>
  </si>
  <si>
    <t>Ultimate Spider-Man #91</t>
  </si>
  <si>
    <t>Daredevil (2014) #8</t>
  </si>
  <si>
    <t>Captain America (2004) #28</t>
  </si>
  <si>
    <t>New Avengers #40</t>
  </si>
  <si>
    <t>Avengers Inc. #3</t>
  </si>
  <si>
    <t>Avengers (2023) #35</t>
  </si>
  <si>
    <t>The Uncanny X-Men #214</t>
  </si>
  <si>
    <t>Marvel Voices: Pride (12th)</t>
  </si>
  <si>
    <t>Black Panther (2016) #10</t>
  </si>
  <si>
    <t>Fantastic Four (1998) #68</t>
  </si>
  <si>
    <t>Annihilation: Silver Surfer #2</t>
  </si>
  <si>
    <t>Power Man and Iron First #61</t>
  </si>
  <si>
    <t>Champions #8</t>
  </si>
  <si>
    <t>Avengers #30</t>
  </si>
  <si>
    <t>Thor (1998) #76</t>
  </si>
  <si>
    <t>Fantastic Four #535</t>
  </si>
  <si>
    <t>Ultimate Spider-Man #92</t>
  </si>
  <si>
    <t>Daredevil (2014) #9</t>
  </si>
  <si>
    <t>Captain America (2004) #29</t>
  </si>
  <si>
    <t xml:space="preserve">Secret Invasion Prologue </t>
  </si>
  <si>
    <t>Avengers Inc. #4</t>
  </si>
  <si>
    <t>Avengers (2023) #36</t>
  </si>
  <si>
    <t>The Uncanny X-Men #215</t>
  </si>
  <si>
    <t>X-Men: Legacy #260.1</t>
  </si>
  <si>
    <t>Children of Atom #6</t>
  </si>
  <si>
    <t>Iron Man (2020) #1</t>
  </si>
  <si>
    <t>Black Panther (2016) #11</t>
  </si>
  <si>
    <t>Fantastic Four (1998) #69</t>
  </si>
  <si>
    <t>Annihilation: Silver Surfer #3</t>
  </si>
  <si>
    <t>Power Man and Iron First #62</t>
  </si>
  <si>
    <t>Champions #9</t>
  </si>
  <si>
    <t>Avengers #31</t>
  </si>
  <si>
    <t>Thor (1998) #77</t>
  </si>
  <si>
    <t>Ultimate Spider-Man #93</t>
  </si>
  <si>
    <t>Daredevil (2014) #10</t>
  </si>
  <si>
    <t>Captain America (2004) #30</t>
  </si>
  <si>
    <t>Secret Invasion #1</t>
  </si>
  <si>
    <t>Avengers Inc. #5</t>
  </si>
  <si>
    <t>Young Avengers by Gillen</t>
  </si>
  <si>
    <t>The Uncanny X-Men #216</t>
  </si>
  <si>
    <t>Decimation</t>
  </si>
  <si>
    <t>X-Factor (2020) #10</t>
  </si>
  <si>
    <t>Iron Man (2020) #2</t>
  </si>
  <si>
    <t>Black Panther (2016) #12</t>
  </si>
  <si>
    <t>Fantastic Four (1998) #70</t>
  </si>
  <si>
    <t>Annihilation: Silver Surfer #4</t>
  </si>
  <si>
    <t>Immortal Iron Fist #1</t>
  </si>
  <si>
    <t>Champions #10</t>
  </si>
  <si>
    <t>Avengers #32</t>
  </si>
  <si>
    <t>Thor (1998) #78</t>
  </si>
  <si>
    <t>Incredible Hulk (2000) #88</t>
  </si>
  <si>
    <t>Ultimate Spider-Man #94</t>
  </si>
  <si>
    <t>Daredevil (2014) #11</t>
  </si>
  <si>
    <t>Thunderbolts (1997) #34</t>
  </si>
  <si>
    <t>Captain America (2004) #31</t>
  </si>
  <si>
    <t>Secret Invasion #2</t>
  </si>
  <si>
    <t>Young Avengers (2005) #1</t>
  </si>
  <si>
    <t>X-Factor #13</t>
  </si>
  <si>
    <t>Trials of X</t>
  </si>
  <si>
    <t>Iron Man (2020) #3</t>
  </si>
  <si>
    <t>Black Panther (2016) #13</t>
  </si>
  <si>
    <t>Fantastic Four (1998) #500</t>
  </si>
  <si>
    <t>Annihilation: Super-Skrull #1</t>
  </si>
  <si>
    <t>Immortal Iron Fist #2</t>
  </si>
  <si>
    <t>Champions #11</t>
  </si>
  <si>
    <t>Avengers #33</t>
  </si>
  <si>
    <t>Thor (1998) #79</t>
  </si>
  <si>
    <t>Incredible Hulk (2000) #89</t>
  </si>
  <si>
    <t>Ultimate Spider-Man #95</t>
  </si>
  <si>
    <t>Daredevil (2014) #12</t>
  </si>
  <si>
    <t>Captain America (2004) #32</t>
  </si>
  <si>
    <t>The Mighty Avengers #13</t>
  </si>
  <si>
    <t>Young Avengers (2005) #2</t>
  </si>
  <si>
    <t>X-Factor #14</t>
  </si>
  <si>
    <t>Son of M #1</t>
  </si>
  <si>
    <t>Marauders #22</t>
  </si>
  <si>
    <t>Iron Man (2020) #4</t>
  </si>
  <si>
    <t>Black Panther (2016) #14</t>
  </si>
  <si>
    <t>Fantastic Four (1998) #501</t>
  </si>
  <si>
    <t>Annihilation: Super-Skrull #2</t>
  </si>
  <si>
    <t>Immortal Iron Fist #3</t>
  </si>
  <si>
    <t>Champions #12</t>
  </si>
  <si>
    <t>World War Hulk; Aftersmash</t>
  </si>
  <si>
    <t>Avengers #34</t>
  </si>
  <si>
    <t>Incredible Hulk (2000) #90</t>
  </si>
  <si>
    <t>Ultimate Spider-Man #96</t>
  </si>
  <si>
    <t>Daredevil (2014) #13</t>
  </si>
  <si>
    <t>Captain America (2004) #33</t>
  </si>
  <si>
    <t>New Avengers #41</t>
  </si>
  <si>
    <t>Young Avengers (2005) #3</t>
  </si>
  <si>
    <t>X-Factor #15</t>
  </si>
  <si>
    <t>Son of M #2</t>
  </si>
  <si>
    <t>Hellions #13</t>
  </si>
  <si>
    <t>Iron Man (2020) #5</t>
  </si>
  <si>
    <t>Black Panther (2016) #15</t>
  </si>
  <si>
    <t>Fantastic Four (1998) #502</t>
  </si>
  <si>
    <t>Annihilation: Super-Skrull #3</t>
  </si>
  <si>
    <t>Immortal Iron Fist #4</t>
  </si>
  <si>
    <t>World War Hulk: Aftersmash; The Incredible Hercules #112-115; World War Hulk: Aftersmash #1-5</t>
  </si>
  <si>
    <t>Secret Warriors (2017) #6</t>
  </si>
  <si>
    <t>Avengers #34.1</t>
  </si>
  <si>
    <t>Thor (1998) #80</t>
  </si>
  <si>
    <t>Incredible Hulk (2000) #91</t>
  </si>
  <si>
    <t>Ultimate Spider-Man Annual #2</t>
  </si>
  <si>
    <t>Daredevil (2014) #14</t>
  </si>
  <si>
    <t>Captain America (2004) #34</t>
  </si>
  <si>
    <t>New Avengers #42</t>
  </si>
  <si>
    <t>Young Avengers (2005) #4</t>
  </si>
  <si>
    <t>New Mutants #47</t>
  </si>
  <si>
    <t>Son of M #3</t>
  </si>
  <si>
    <t>Hellions #14</t>
  </si>
  <si>
    <t>Iron Man (2020) #6</t>
  </si>
  <si>
    <t>Black Panther (2016) #16</t>
  </si>
  <si>
    <t>Fantastic Four (1998) #503</t>
  </si>
  <si>
    <t>Annihilation: Super-Skrull #4</t>
  </si>
  <si>
    <t>Immortal Iron Fist #5</t>
  </si>
  <si>
    <t>Secret Warriors (2017) #7</t>
  </si>
  <si>
    <t>Avengers #34.2</t>
  </si>
  <si>
    <t>Thor (1998) #81</t>
  </si>
  <si>
    <t>Incredible Hulk (2000) #92</t>
  </si>
  <si>
    <t>Ultimate Spider-Man #97</t>
  </si>
  <si>
    <t>Daredevil (2014) #15</t>
  </si>
  <si>
    <t>Captain America (2004) #35</t>
  </si>
  <si>
    <t>New Avengers #43</t>
  </si>
  <si>
    <t>Young Avengers (2005) #5</t>
  </si>
  <si>
    <t>New Mutants #48</t>
  </si>
  <si>
    <t>Son of M #4</t>
  </si>
  <si>
    <t>Hellions #15</t>
  </si>
  <si>
    <t>Thunderbolts (1997) #35</t>
  </si>
  <si>
    <t>Iron Man (2020) #7</t>
  </si>
  <si>
    <t>Black Panther (2016) #17</t>
  </si>
  <si>
    <t>Fantastic Four (1998) #504</t>
  </si>
  <si>
    <t>Annihilation #1</t>
  </si>
  <si>
    <t>Immortal Iron Fist #6</t>
  </si>
  <si>
    <t>Secret Warriors (2017) #8</t>
  </si>
  <si>
    <t>Thor (1998) #82</t>
  </si>
  <si>
    <t>Hard prereq for Incredible Hercules</t>
  </si>
  <si>
    <t>Incredible Hulk (2000) #93</t>
  </si>
  <si>
    <t>Ultimate Spider-Man #98</t>
  </si>
  <si>
    <t>Ultimates Annual #1</t>
  </si>
  <si>
    <t>Daredevil (2014) #15.1</t>
  </si>
  <si>
    <t>Captain America (2004) #36</t>
  </si>
  <si>
    <t>The Mighty Avengers #14</t>
  </si>
  <si>
    <t>Young Avengers (2005) #6</t>
  </si>
  <si>
    <t>New Mutants #49</t>
  </si>
  <si>
    <t>Son of M #5</t>
  </si>
  <si>
    <t>New Mutants (2019) #20</t>
  </si>
  <si>
    <t>Iron Man (2020) #8</t>
  </si>
  <si>
    <t>Black Panther (2016) #18</t>
  </si>
  <si>
    <t>Fantastic Four (1998) #505</t>
  </si>
  <si>
    <t>Annihilation #2</t>
  </si>
  <si>
    <t>Immortal Iron Fist #7</t>
  </si>
  <si>
    <t>Secret Warriors (2017) #9</t>
  </si>
  <si>
    <t>Thor (1998) #83</t>
  </si>
  <si>
    <t>Incredible Hulk (2000) #94</t>
  </si>
  <si>
    <t>Ultimate Spider-Man #99</t>
  </si>
  <si>
    <t>Ultimate Secret #1</t>
  </si>
  <si>
    <t>Daredevil (2014) #16</t>
  </si>
  <si>
    <t>Captain America (2004) #37</t>
  </si>
  <si>
    <t>The Mighty Avengers #15</t>
  </si>
  <si>
    <t>Young Avengers (2005) #7</t>
  </si>
  <si>
    <t>New Mutants #50</t>
  </si>
  <si>
    <t>Son of M #6</t>
  </si>
  <si>
    <t>Iron Man (2020) #9</t>
  </si>
  <si>
    <t>Black Panther (2018) #1</t>
  </si>
  <si>
    <t>Fantastic Four (1998) #506</t>
  </si>
  <si>
    <t>Annihilation #3</t>
  </si>
  <si>
    <t>Immortal Iron Fist #8</t>
  </si>
  <si>
    <t>Secret Warriors (2017) #10</t>
  </si>
  <si>
    <t>Thor (1998) #84</t>
  </si>
  <si>
    <t>Incredible Hulk (2000) #95</t>
  </si>
  <si>
    <t>Ultimate Spider-Man #100</t>
  </si>
  <si>
    <t>Ultimate Secret #2</t>
  </si>
  <si>
    <t>Daredevil (2014) #17</t>
  </si>
  <si>
    <t>Captain America (2004) #38</t>
  </si>
  <si>
    <t>New Avengers #44</t>
  </si>
  <si>
    <t>Young Avengers (2005) #8</t>
  </si>
  <si>
    <t>New Mutants #51</t>
  </si>
  <si>
    <t xml:space="preserve"> X-Men - The 198 #1</t>
  </si>
  <si>
    <t>Cable: Releoaded #1</t>
  </si>
  <si>
    <t>Iron Man (2020) #10</t>
  </si>
  <si>
    <t>Black Panther (2018) #2</t>
  </si>
  <si>
    <t>Fantastic Four (1998) #507</t>
  </si>
  <si>
    <t>Annihilation #4</t>
  </si>
  <si>
    <t>Immortal Iron Fist #9</t>
  </si>
  <si>
    <t>Secret Warriors (2017) #11</t>
  </si>
  <si>
    <t>Thor (1998) #85</t>
  </si>
  <si>
    <t>Giant-Size Hulk #1</t>
  </si>
  <si>
    <t>Ultimate Spider-Man #101</t>
  </si>
  <si>
    <t>Ultimate Secret #3</t>
  </si>
  <si>
    <t>Daredevil (2014) #18</t>
  </si>
  <si>
    <t>Captain America (2004) #39</t>
  </si>
  <si>
    <t>The Mighty Avengers #16</t>
  </si>
  <si>
    <t>The Uncanny X-Men #217</t>
  </si>
  <si>
    <t xml:space="preserve"> X-Men - The 198 #2</t>
  </si>
  <si>
    <t>X-Men: The Trial of Magneto #1</t>
  </si>
  <si>
    <t>Iron Man (2020) #11</t>
  </si>
  <si>
    <t>Black Panther (2018) #3</t>
  </si>
  <si>
    <t>Fantastic Four (1998) #508</t>
  </si>
  <si>
    <t>Thunderbolts (1997) #36</t>
  </si>
  <si>
    <t>Annihilation #5</t>
  </si>
  <si>
    <t>Immortal Iron Fist #10</t>
  </si>
  <si>
    <t>Secret Warriors (2017) #12</t>
  </si>
  <si>
    <t>J. Michael Straczynski /Kieron Gillen</t>
  </si>
  <si>
    <t>Incredible Hulk (2000) #96</t>
  </si>
  <si>
    <t>Ultimate Spider-Man #102</t>
  </si>
  <si>
    <t>Ultimate Secret #4</t>
  </si>
  <si>
    <t>Captain America (2004) #40</t>
  </si>
  <si>
    <t>New Avengers #45</t>
  </si>
  <si>
    <t>Young Avengers (2005) #9</t>
  </si>
  <si>
    <t>The Uncanny X-Men #218</t>
  </si>
  <si>
    <t xml:space="preserve"> X-Men - The 198 #3</t>
  </si>
  <si>
    <t>X-Men: The Trial of Magneto #2</t>
  </si>
  <si>
    <t>Iron Man (2020) #12</t>
  </si>
  <si>
    <t>Black Panther (2018) #4</t>
  </si>
  <si>
    <t>Fantastic Four (1998) #509</t>
  </si>
  <si>
    <t>Annihilation #6</t>
  </si>
  <si>
    <t>Immortal Iron Fist #11</t>
  </si>
  <si>
    <t>Ms. Marvel (2016) #19</t>
  </si>
  <si>
    <t>Incredible Hulk (2000) #97</t>
  </si>
  <si>
    <t>Ultimate Spider-Man #103</t>
  </si>
  <si>
    <t>Ultimate Vision #0</t>
  </si>
  <si>
    <t>Daredevil (2014) Annual</t>
  </si>
  <si>
    <t>Captain America (2004) #41</t>
  </si>
  <si>
    <t>The Mighty Avengers #17</t>
  </si>
  <si>
    <t>Young Avengers (2005) #10</t>
  </si>
  <si>
    <t>The Uncanny X-Men #219</t>
  </si>
  <si>
    <t xml:space="preserve"> X-Men - The 198 #4</t>
  </si>
  <si>
    <t>X-Men: The Trial of Magneto #3</t>
  </si>
  <si>
    <t>Iron Man (2020) #13</t>
  </si>
  <si>
    <t>Black Panther (2018) #5</t>
  </si>
  <si>
    <t>Fantastic Four (1998) #510</t>
  </si>
  <si>
    <t>Annihilation: Heralds of Galactus #1</t>
  </si>
  <si>
    <t>Immortal Iron Fist #12</t>
  </si>
  <si>
    <t>Ms. Marvel (2016) #20</t>
  </si>
  <si>
    <t>Time Runs Out</t>
  </si>
  <si>
    <t>Incredible Hulk (2000) #98</t>
  </si>
  <si>
    <t>Ultimate Spider-Man #104</t>
  </si>
  <si>
    <t>Ultimates 2 #1</t>
  </si>
  <si>
    <t>Daredevil (2015) #1</t>
  </si>
  <si>
    <t>Captain America (2004) #42</t>
  </si>
  <si>
    <t>New Avengers #46</t>
  </si>
  <si>
    <t>Young Avengers (2005) #11</t>
  </si>
  <si>
    <t>X-Factor #16</t>
  </si>
  <si>
    <t xml:space="preserve"> X-Men - The 198 #5</t>
  </si>
  <si>
    <t>X-Men: The Trial of Magneto #4</t>
  </si>
  <si>
    <t>Iron Man (2020) #14</t>
  </si>
  <si>
    <t>Black Panther (2018) #6</t>
  </si>
  <si>
    <t>Fantastic Four (1998) #511</t>
  </si>
  <si>
    <t>Annihilation: Heralds of Galactus #2</t>
  </si>
  <si>
    <t>Immortal Iron Fist #13</t>
  </si>
  <si>
    <t>Ms. Marvel (2016) #21</t>
  </si>
  <si>
    <t>Avengers #35</t>
  </si>
  <si>
    <t>Thor (2007) #1</t>
  </si>
  <si>
    <t>Incredible Hulk (2000) #99</t>
  </si>
  <si>
    <t>Ultimate Spider-Man #105</t>
  </si>
  <si>
    <t>Ultimates 2 #2</t>
  </si>
  <si>
    <t>All-New, All-Different Point One</t>
  </si>
  <si>
    <t>Captain America (2004) #43</t>
  </si>
  <si>
    <t>The Mighty Avengers #18</t>
  </si>
  <si>
    <t>Avengers (1998) #23</t>
  </si>
  <si>
    <t>Young Avengers (2005) #12</t>
  </si>
  <si>
    <t>X-Factor #17</t>
  </si>
  <si>
    <t>X-Men: Deadly Genesis #1</t>
  </si>
  <si>
    <t>New Mutants (2019) #21</t>
  </si>
  <si>
    <t>Iron Man (2020) #15</t>
  </si>
  <si>
    <t>Black Panther (2018) #7</t>
  </si>
  <si>
    <t>Fantastic Four (1998) #512</t>
  </si>
  <si>
    <t>What If: Annihilation Reached Earth?</t>
  </si>
  <si>
    <t>Immortal Iron Fist #14</t>
  </si>
  <si>
    <t>Ms. Marvel (2016) #22</t>
  </si>
  <si>
    <t>Thor (2007) #2</t>
  </si>
  <si>
    <t>Incredible Hulk (2000) #100</t>
  </si>
  <si>
    <t>Ultimate Spider-Man #106</t>
  </si>
  <si>
    <t>Ultimates 2 #3</t>
  </si>
  <si>
    <t>Daredevil (2015) #2</t>
  </si>
  <si>
    <t>Captain America (2004) #44</t>
  </si>
  <si>
    <t>Avengers: The Initiative #14</t>
  </si>
  <si>
    <t>The Uncanny X-Men (1981) #526</t>
  </si>
  <si>
    <t>New Mutants Annual #3</t>
  </si>
  <si>
    <t>X-Men: Deadly Genesis #2</t>
  </si>
  <si>
    <t>New Mutants (2019) #22</t>
  </si>
  <si>
    <t>Iron Man (2020) #16</t>
  </si>
  <si>
    <t>Black Panther (2018) #8</t>
  </si>
  <si>
    <t>Fantastic Four (1998) #513</t>
  </si>
  <si>
    <t>Nova (2007) #1</t>
  </si>
  <si>
    <t>Immortal Iron Fist #15</t>
  </si>
  <si>
    <t>Ms. Marvel (2016) #23</t>
  </si>
  <si>
    <t>Avengers #36</t>
  </si>
  <si>
    <t>Thor (2007) #3</t>
  </si>
  <si>
    <t>Incredible Hulk (2000) #101</t>
  </si>
  <si>
    <t>Ultimate Spider-Man #107</t>
  </si>
  <si>
    <t>Ultimates 2 #4</t>
  </si>
  <si>
    <t>Daredevil (2015) #3</t>
  </si>
  <si>
    <t>Captain America (2004) #45</t>
  </si>
  <si>
    <t>Avengers: The Initiative #15</t>
  </si>
  <si>
    <t>New Mutants #52</t>
  </si>
  <si>
    <t>X-Men: Deadly Genesis #3</t>
  </si>
  <si>
    <t>New Mutants (2019) #23</t>
  </si>
  <si>
    <t>Iron Man (2020) #17</t>
  </si>
  <si>
    <t>Black Panther (2018) #9</t>
  </si>
  <si>
    <t>Fantastic Four (1998) #514</t>
  </si>
  <si>
    <t>Nova (2007) #2</t>
  </si>
  <si>
    <t>Immortal Iron Fist #16</t>
  </si>
  <si>
    <t>Ms. Marvel (2016) #24</t>
  </si>
  <si>
    <t>Indestructible Hulk</t>
  </si>
  <si>
    <t>Thor (2007) #4</t>
  </si>
  <si>
    <t>Incredible Hulk (2000) #102</t>
  </si>
  <si>
    <t>Ultimate Spider-Man #108</t>
  </si>
  <si>
    <t>Ultimates 2 #5</t>
  </si>
  <si>
    <t>Daredevil (2015) #4</t>
  </si>
  <si>
    <t>Captain America (2004) #46</t>
  </si>
  <si>
    <t>Secret Invasion #3</t>
  </si>
  <si>
    <t>Leinil Yu</t>
  </si>
  <si>
    <t>New Mutants #53</t>
  </si>
  <si>
    <t>Indestructible Hulk #1-20</t>
  </si>
  <si>
    <t>X-Men: Deadly Genesis #4</t>
  </si>
  <si>
    <t>Hellions #16</t>
  </si>
  <si>
    <t>Iron Man (2020) #18</t>
  </si>
  <si>
    <t>Black Panther (2018) #10</t>
  </si>
  <si>
    <t>Fantastic Four (1998) #515</t>
  </si>
  <si>
    <t>Nova (2007) #3</t>
  </si>
  <si>
    <t>Immortal Iron Fist #17</t>
  </si>
  <si>
    <t>Avengers 672</t>
  </si>
  <si>
    <t>Avengers #37</t>
  </si>
  <si>
    <t>Thor (2007) #5</t>
  </si>
  <si>
    <t>Incredible Hulk (2000) #103</t>
  </si>
  <si>
    <t>Avengers 2000 (2000) #1</t>
  </si>
  <si>
    <t>Ultimate Spider-Man #109</t>
  </si>
  <si>
    <t>Ultimate X-Men #61</t>
  </si>
  <si>
    <t>Daredevil (2015) #5</t>
  </si>
  <si>
    <t>Captain America (2004) #47</t>
  </si>
  <si>
    <t>Secret Invasion #4</t>
  </si>
  <si>
    <t>New Mutants #54</t>
  </si>
  <si>
    <t>X-Men: Deadly Genesis #5</t>
  </si>
  <si>
    <t>Hellions #17</t>
  </si>
  <si>
    <t>Iron Man (2020) #19</t>
  </si>
  <si>
    <t>Black Panther (2018) #11</t>
  </si>
  <si>
    <t>Fantastic Four (1998) #516</t>
  </si>
  <si>
    <t>Immortal Iron Fist #18</t>
  </si>
  <si>
    <t>Champions #13</t>
  </si>
  <si>
    <t>Thor (2007) #6</t>
  </si>
  <si>
    <t>Incredible Hulk (2000) #104</t>
  </si>
  <si>
    <t>Banner as a working scientist; a genuinely fresh angle</t>
  </si>
  <si>
    <t>Ultimate Spider-Man #110</t>
  </si>
  <si>
    <t>Ultimate X-Men #62</t>
  </si>
  <si>
    <t>Daredevil (2015) #6</t>
  </si>
  <si>
    <t>Captain America (2004) #48</t>
  </si>
  <si>
    <t>Avengers: The Initiative #16</t>
  </si>
  <si>
    <t>X-Factor #18</t>
  </si>
  <si>
    <t>X-Men: Deadly Genesis #6</t>
  </si>
  <si>
    <t>Marauders #23</t>
  </si>
  <si>
    <t>Iron Man (2020) #20</t>
  </si>
  <si>
    <t>Black Panther (2018) #12</t>
  </si>
  <si>
    <t>Fantastic Four (1998) #517</t>
  </si>
  <si>
    <t>Annihilation: Saga</t>
  </si>
  <si>
    <t>Immortal Iron Fist #19</t>
  </si>
  <si>
    <t>Avengers #673</t>
  </si>
  <si>
    <t>Thor (2007) #7</t>
  </si>
  <si>
    <t>Incredible Hulk (2000) #105</t>
  </si>
  <si>
    <t>Ultimate Spider-Man #111</t>
  </si>
  <si>
    <t>Ultimate X-Men #63</t>
  </si>
  <si>
    <t>Daredevil (2015) #7</t>
  </si>
  <si>
    <t>Captain America (2004) #49</t>
  </si>
  <si>
    <t>Avengers: The Initiative #17</t>
  </si>
  <si>
    <t>Avengers: The Children's Crusade - Young Avengers #1</t>
  </si>
  <si>
    <t>X-Factor #19</t>
  </si>
  <si>
    <t>New X-Men (2004) #24</t>
  </si>
  <si>
    <t>Way of X #4</t>
  </si>
  <si>
    <t>Iron Man (2020) #21</t>
  </si>
  <si>
    <t>Black Panther (2018) #13</t>
  </si>
  <si>
    <t>Fantastic Four (1998) #518</t>
  </si>
  <si>
    <t>Annihilation: Conquest - Prologue</t>
  </si>
  <si>
    <t>Immortal Iron Fist #20</t>
  </si>
  <si>
    <t>Champions #14</t>
  </si>
  <si>
    <t>Avengers (1998) #24</t>
  </si>
  <si>
    <t>Thor (2007) #8</t>
  </si>
  <si>
    <t xml:space="preserve">World War Hulk </t>
  </si>
  <si>
    <t>Ultimate Spider-Man #112</t>
  </si>
  <si>
    <t>Ultimate X-Men #64</t>
  </si>
  <si>
    <t>Daredevil (2015) #8</t>
  </si>
  <si>
    <t>Captain America (2004) #50</t>
  </si>
  <si>
    <t>Avengers: The Initiative #18</t>
  </si>
  <si>
    <t>X-Factor #20</t>
  </si>
  <si>
    <t>New X-Men (2004) #25</t>
  </si>
  <si>
    <t>Way of X #5</t>
  </si>
  <si>
    <t>Iron Man (2020) #22</t>
  </si>
  <si>
    <t>Black Panther (2018) #14</t>
  </si>
  <si>
    <t>Fantastic Four (1998) #519</t>
  </si>
  <si>
    <t>Annihilation: Conquest - Quasar #1</t>
  </si>
  <si>
    <t>Immortal Iron Fist #21</t>
  </si>
  <si>
    <t>Avengers #674</t>
  </si>
  <si>
    <t>Thor (2007) #9</t>
  </si>
  <si>
    <t>Incredible Hulk (2000) #106</t>
  </si>
  <si>
    <t>Ultimate Spider-Man #113</t>
  </si>
  <si>
    <t>Ultimate X-Men #65</t>
  </si>
  <si>
    <t>Daredevil (2015) #9</t>
  </si>
  <si>
    <t>Captain America (2004) #600</t>
  </si>
  <si>
    <t>Secret Invasion #5</t>
  </si>
  <si>
    <t>The Uncanny X-Men Annual #11</t>
  </si>
  <si>
    <t>New X-Men (2004) #26</t>
  </si>
  <si>
    <t>X-Men: The Onslaught Revelation</t>
  </si>
  <si>
    <t>Iron Man (2020) #23</t>
  </si>
  <si>
    <t>Black Panther (2018) #15</t>
  </si>
  <si>
    <t>Fantastic Four (1998) #520</t>
  </si>
  <si>
    <t>Annihilation: Conquest - Quasar #2</t>
  </si>
  <si>
    <t>Immortal Iron Fist #22</t>
  </si>
  <si>
    <t>Champions #15</t>
  </si>
  <si>
    <t>Thor (2007) #10</t>
  </si>
  <si>
    <t>World War Hulk Prologue: World Breaker #1</t>
  </si>
  <si>
    <t>Ultimate Spider-Man #114</t>
  </si>
  <si>
    <t>Ultimate Fantastic Four #19</t>
  </si>
  <si>
    <t>Daredevil (2015) #10</t>
  </si>
  <si>
    <t>Captain America (2004) #601</t>
  </si>
  <si>
    <t>The Mighty Avengers #19</t>
  </si>
  <si>
    <t>Fantastic Four vs X-Men #1</t>
  </si>
  <si>
    <t>New X-Men (2004) #27</t>
  </si>
  <si>
    <t>Excalibur (2019) #22</t>
  </si>
  <si>
    <t>Iron Man (2020) #24</t>
  </si>
  <si>
    <t>Black Panther (2018) #16</t>
  </si>
  <si>
    <t>Fantastic Four (1998) #521</t>
  </si>
  <si>
    <t>Annihilation: Conquest - Quasar #3</t>
  </si>
  <si>
    <t>Immortal Iron Fist #23</t>
  </si>
  <si>
    <t>Ms. Marvel (2016) #25</t>
  </si>
  <si>
    <t>Thor (2007) #11</t>
  </si>
  <si>
    <t>Avengers (1998) #1½</t>
  </si>
  <si>
    <t>Ultimate Spider-Man #115</t>
  </si>
  <si>
    <t>Ultimate Fantastic Four #20</t>
  </si>
  <si>
    <t>Daredevil (2015) #11</t>
  </si>
  <si>
    <t>Captain America: Reborn Prologue</t>
  </si>
  <si>
    <t>Secret Invasion #6</t>
  </si>
  <si>
    <t>Fantastic Four vs X-Men #2</t>
  </si>
  <si>
    <t>New X-Men (2004) #28</t>
  </si>
  <si>
    <t>Excalibur (2019) #23</t>
  </si>
  <si>
    <t>Iron Man (2020) #25</t>
  </si>
  <si>
    <t>Black Panther (2018) #17</t>
  </si>
  <si>
    <t>Fantastic Four (1998) #522</t>
  </si>
  <si>
    <t>Annihilation: Conquest - Quasar #4</t>
  </si>
  <si>
    <t>Immortal Iron Fist #24</t>
  </si>
  <si>
    <t>Ms. Marvel (2016) #26</t>
  </si>
  <si>
    <t>Thor (2007) #12</t>
  </si>
  <si>
    <t>Iron Man (2012) #19</t>
  </si>
  <si>
    <t>Ultimate Spider-Man #116</t>
  </si>
  <si>
    <t>Ultimate Fantastic Four #21</t>
  </si>
  <si>
    <t>Daredevil (2015) #12</t>
  </si>
  <si>
    <t>Stern and Bruce Timm, 1999. A retro Silver-Age story catalogued as Avengers vol. 1 #1.5, not a vol. 3 issue. Charming, detachable.</t>
  </si>
  <si>
    <t>Captain America: Reborn #1</t>
  </si>
  <si>
    <t>Secret Invasion #7</t>
  </si>
  <si>
    <t>Fantastic Four vs X-Men #3</t>
  </si>
  <si>
    <t>New X-Men (2004) #29</t>
  </si>
  <si>
    <t>X-Men (2021) #1</t>
  </si>
  <si>
    <t>Black Panther (2018) #18</t>
  </si>
  <si>
    <t>Fantastic Four (1998) #523</t>
  </si>
  <si>
    <t>Annihilation; Conquest - Star-Lord #1</t>
  </si>
  <si>
    <t>Immortal Iron Fist #25</t>
  </si>
  <si>
    <t>Ms. Marvel (2016) #27</t>
  </si>
  <si>
    <t>Thor Annual (2009)</t>
  </si>
  <si>
    <t xml:space="preserve">Heroes For Hire (2006) #11 </t>
  </si>
  <si>
    <t>Ultimate Spider-Man #117</t>
  </si>
  <si>
    <t>Ultimate Fantastic Four #22</t>
  </si>
  <si>
    <t>Daredevil (2015) #13</t>
  </si>
  <si>
    <t>Captain America: Reborn #2</t>
  </si>
  <si>
    <t>Secret Invasion #8</t>
  </si>
  <si>
    <t>Journey into Mystery (2011) #622</t>
  </si>
  <si>
    <t>Fantastic Four vs X-Men #4</t>
  </si>
  <si>
    <t>New X-Men (2004) #30</t>
  </si>
  <si>
    <t>Marauders #24</t>
  </si>
  <si>
    <t>Black Panther (2018) #19</t>
  </si>
  <si>
    <t>Fantastic Four (1998) #524</t>
  </si>
  <si>
    <t>Annihilation; Conquest - Star-Lord #2</t>
  </si>
  <si>
    <t>Immortal Iron Fist #26</t>
  </si>
  <si>
    <t>Ms. Marvel (2016) #28</t>
  </si>
  <si>
    <t>Thor (2007) #600</t>
  </si>
  <si>
    <t>Heroes For Hire (2006) #12</t>
  </si>
  <si>
    <t>Ultimate Spider-Man #118</t>
  </si>
  <si>
    <t>Ultimate Fantastic Four #23</t>
  </si>
  <si>
    <t>Daredevil (2015) #14</t>
  </si>
  <si>
    <t>Captain America: Reborn #3</t>
  </si>
  <si>
    <t>New Avengers #47</t>
  </si>
  <si>
    <t>Journey into Mystery (2011) #623</t>
  </si>
  <si>
    <t>New Mutants #55</t>
  </si>
  <si>
    <t>New X-Men (2004) #31</t>
  </si>
  <si>
    <t>Marauders #25</t>
  </si>
  <si>
    <t>Black Panther (2018) #20</t>
  </si>
  <si>
    <t>Annihilation; Conquest - Star-Lord #3</t>
  </si>
  <si>
    <t>Immortal Iron Fist #27</t>
  </si>
  <si>
    <t>Ms. Marvel (2016) #29</t>
  </si>
  <si>
    <t>Secret Invasion Aftermath: Beta Ray Bill - The Green of Eden</t>
  </si>
  <si>
    <t>Heroes For Hire (2006) #13</t>
  </si>
  <si>
    <t>Ultimate Spider-Man #119</t>
  </si>
  <si>
    <t>Ultimate Fantastic Four #24</t>
  </si>
  <si>
    <t>Daredevil (2015) #15</t>
  </si>
  <si>
    <t>Captain America: Reborn #4</t>
  </si>
  <si>
    <t>Thunderbolts (1997) #37</t>
  </si>
  <si>
    <t>Avengers: The Initiative #19</t>
  </si>
  <si>
    <t>Journey into Mystery (2011) #624</t>
  </si>
  <si>
    <t>Joe Bennett</t>
  </si>
  <si>
    <t>New Mutants #56</t>
  </si>
  <si>
    <t>Immortal Hulk #1-50; Gamma Flight #1-5; Civil War II #3</t>
  </si>
  <si>
    <t>New X-Men (2004) #32</t>
  </si>
  <si>
    <t>Hellions #18</t>
  </si>
  <si>
    <t>Black Panther (2018) #21</t>
  </si>
  <si>
    <t>Fantastic Four (2018) #48</t>
  </si>
  <si>
    <t>Annihilation; Conquest - Star-Lord #4</t>
  </si>
  <si>
    <t>The Defenders</t>
  </si>
  <si>
    <t>Ms. Marvel (2016) #30</t>
  </si>
  <si>
    <t>Thor (2007) #601</t>
  </si>
  <si>
    <t>Irredeemable Ant-Man #10</t>
  </si>
  <si>
    <t>Ultimate Spider-Man #120</t>
  </si>
  <si>
    <t>Ultimate Fantastic Four #25</t>
  </si>
  <si>
    <t>Daredevil (2015) #16</t>
  </si>
  <si>
    <t>Captain America: Reborn #5</t>
  </si>
  <si>
    <t>Secret Invasion: Requiem #1</t>
  </si>
  <si>
    <t>Journey into Mystery (2011) #625</t>
  </si>
  <si>
    <t>New Mutants #57</t>
  </si>
  <si>
    <t>X-Men #188</t>
  </si>
  <si>
    <t>X-Men: The Trial of Magneto #5</t>
  </si>
  <si>
    <t>TARGET — the capstone, and the best horror comic in your sheet</t>
  </si>
  <si>
    <t>Black Panther (2018) #22</t>
  </si>
  <si>
    <t>Fantastic Four (2022) #1</t>
  </si>
  <si>
    <t>Annihilation: Conquest - Wraith #1</t>
  </si>
  <si>
    <t>Your block already includes its own prerequisites (Civil War II #3, Avengers #675-690) - nice</t>
  </si>
  <si>
    <t>Ms. Marvel (2016) #31</t>
  </si>
  <si>
    <t>Beta Ray Bill: Godhunter #1</t>
  </si>
  <si>
    <t>Ultimate Spider-Man #121</t>
  </si>
  <si>
    <t>Ultimate Fantastic Four #26</t>
  </si>
  <si>
    <t>Daredevil (2015) #17</t>
  </si>
  <si>
    <t>Captain America: Reborn #6</t>
  </si>
  <si>
    <t>Secret Invasion: Dark Reign #1</t>
  </si>
  <si>
    <t>Journey into Mystery (2011) #626</t>
  </si>
  <si>
    <t>New Mutants #58</t>
  </si>
  <si>
    <t>X-Men #189</t>
  </si>
  <si>
    <t>New Mutants (2019) #24</t>
  </si>
  <si>
    <t>Black Panther (2018) #23</t>
  </si>
  <si>
    <t>Fantastic Four (2022) #2</t>
  </si>
  <si>
    <t>Annihilation: Conquest - Wraith #2</t>
  </si>
  <si>
    <t>Ms. Marvel (2016) #32</t>
  </si>
  <si>
    <t>Thor (2007) #602</t>
  </si>
  <si>
    <t>Ultimate Spider-Man #122</t>
  </si>
  <si>
    <t>Ultimate Fantastic Four Annual #1</t>
  </si>
  <si>
    <t>Daredevil (2015) #18</t>
  </si>
  <si>
    <t>Captain America: Who Will Wield the Shield?</t>
  </si>
  <si>
    <t>Thunderbolts #122</t>
  </si>
  <si>
    <t>Journey into Mystery (2011) #627</t>
  </si>
  <si>
    <t>X-Factor #21</t>
  </si>
  <si>
    <t>X-Men #190</t>
  </si>
  <si>
    <t xml:space="preserve">Giant-Size X-Men: Thunderbird </t>
  </si>
  <si>
    <t>Black Panther (2018) #24</t>
  </si>
  <si>
    <t>Fantastic Four (2022) #3</t>
  </si>
  <si>
    <t>Annihilation: Conquest - Wraith #3</t>
  </si>
  <si>
    <t>Ms. Marvel (2016) #33</t>
  </si>
  <si>
    <t>Thunderbolts 2000 (2000) #1</t>
  </si>
  <si>
    <t>Beta Ray Bill: Godhunter #2</t>
  </si>
  <si>
    <t>World War Hulk: Frontline #1</t>
  </si>
  <si>
    <t>Ultimate Spider-Man #123</t>
  </si>
  <si>
    <t>Ultimate Extinction #1</t>
  </si>
  <si>
    <t>Daredevil (2015) #19</t>
  </si>
  <si>
    <t>Captain America #602</t>
  </si>
  <si>
    <t>Thunderbolts #123</t>
  </si>
  <si>
    <t>Journey into Mystery (2011) #628</t>
  </si>
  <si>
    <t>X-Factor #22</t>
  </si>
  <si>
    <t>X-Men #191</t>
  </si>
  <si>
    <t>Black Panther (2018) #25</t>
  </si>
  <si>
    <t>Fantastic Four (2022) #4</t>
  </si>
  <si>
    <t>Annihilation: Conquest - Wraith #4</t>
  </si>
  <si>
    <t>Ms. Marvel (2016) #34</t>
  </si>
  <si>
    <t>Beta Ray Bill: Godhunter #3</t>
  </si>
  <si>
    <t>World War Hulk: Gamma Corps #1</t>
  </si>
  <si>
    <t>Ultimate Spider-Man #124</t>
  </si>
  <si>
    <t>Ultimate Extinction #2</t>
  </si>
  <si>
    <t>Daredevil (2015) #20</t>
  </si>
  <si>
    <t>Captain America #603</t>
  </si>
  <si>
    <t>Thunderbolts #124</t>
  </si>
  <si>
    <t>Journey into Mystery (2011) #629</t>
  </si>
  <si>
    <t>X-Factor #23</t>
  </si>
  <si>
    <t>X-Men #192</t>
  </si>
  <si>
    <t>X-Men (2021) #2</t>
  </si>
  <si>
    <t>Fantastic Four (2022) #5</t>
  </si>
  <si>
    <t>Nova (2007) #4</t>
  </si>
  <si>
    <t>Ms. Marvel (2016) #35</t>
  </si>
  <si>
    <t>Thor (2007) #603</t>
  </si>
  <si>
    <t>World War Hulk: Gamma Corps #2</t>
  </si>
  <si>
    <t>Ultimate Spider-Man #125</t>
  </si>
  <si>
    <t>Ultimate Extinction #3</t>
  </si>
  <si>
    <t>Daredevil (2015) #21</t>
  </si>
  <si>
    <t>Captain America #604</t>
  </si>
  <si>
    <t>Thunderbolts #125</t>
  </si>
  <si>
    <t>Journey into Mystery (2011) #630</t>
  </si>
  <si>
    <t>The Uncanny X-Men #220</t>
  </si>
  <si>
    <t>X-Men #193</t>
  </si>
  <si>
    <t>X-Men (2021) #3</t>
  </si>
  <si>
    <t>Fantastic Four (2022) #6</t>
  </si>
  <si>
    <t>Nova (2007) #5</t>
  </si>
  <si>
    <t>Ms. Marvel (2016) #36</t>
  </si>
  <si>
    <t>Secret Wars #0</t>
  </si>
  <si>
    <t>Thor (2007) #604</t>
  </si>
  <si>
    <t>World War Hulk: Gamma Corps #3</t>
  </si>
  <si>
    <t>Ultimate Spider-Man #126</t>
  </si>
  <si>
    <t>Ultimate Extinction #4</t>
  </si>
  <si>
    <t>Daredevil (2015) #22</t>
  </si>
  <si>
    <t>Captain America #605</t>
  </si>
  <si>
    <t>Thunderbolts (1997) #38</t>
  </si>
  <si>
    <t>Journey into Mystery (2011) #631</t>
  </si>
  <si>
    <t>The Uncanny X-Men #221</t>
  </si>
  <si>
    <t>X-Men #194</t>
  </si>
  <si>
    <t>Marvel Voices: Pride (13th)</t>
  </si>
  <si>
    <t>Fantastic Four (2022) #7</t>
  </si>
  <si>
    <t>Nova (2007) #6</t>
  </si>
  <si>
    <t>Ms. Marvel (2016) #37</t>
  </si>
  <si>
    <t>Thor (2007) #605</t>
  </si>
  <si>
    <t>World War Hulk: Gamma Corps #4</t>
  </si>
  <si>
    <t>Ultimate Spider-Man #127</t>
  </si>
  <si>
    <t>Ultimate Extinction #5</t>
  </si>
  <si>
    <t>Daredevil (2015) #23</t>
  </si>
  <si>
    <t>Secret Avengers (2010) #1</t>
  </si>
  <si>
    <t>The Mighty Avengers #20</t>
  </si>
  <si>
    <t>Journey into Mystery (2011) #632</t>
  </si>
  <si>
    <t>The Uncanny X-Men #222</t>
  </si>
  <si>
    <t>X-Men #195</t>
  </si>
  <si>
    <t>Marvel Voices: Identity (2nd, 5th, 7th)</t>
  </si>
  <si>
    <t>Fantastic Four (2022) #8</t>
  </si>
  <si>
    <t>Nova (2007) #7</t>
  </si>
  <si>
    <t>Ms. Marvel (2016) #38</t>
  </si>
  <si>
    <t>Thor (2007) #606</t>
  </si>
  <si>
    <t>Iron Man (2012) #20</t>
  </si>
  <si>
    <t>Ultimate Spider-Man #128</t>
  </si>
  <si>
    <t>Ultimate Wolverine vs Hulk #1</t>
  </si>
  <si>
    <t>Daredevil (2015) #24</t>
  </si>
  <si>
    <t>Secret Avengers (2010) #2</t>
  </si>
  <si>
    <t>New Avengers #48</t>
  </si>
  <si>
    <t>Journey into Mystery (2011) #633</t>
  </si>
  <si>
    <t>The Uncanny X-Men #223</t>
  </si>
  <si>
    <t>X-Men #196</t>
  </si>
  <si>
    <t>Marvel Voices: Communicades (11th, 12th, 13th)</t>
  </si>
  <si>
    <t>Fantastic Four (2022) #9</t>
  </si>
  <si>
    <t>Nova (2007) #8</t>
  </si>
  <si>
    <t>Champions #16</t>
  </si>
  <si>
    <t>Siege: The Cabal</t>
  </si>
  <si>
    <t>World War Hulk: X-Men #1</t>
  </si>
  <si>
    <t>Ultimate Spider-Man Annual #3</t>
  </si>
  <si>
    <t>Ultimate Wolverine vs Hulk #2</t>
  </si>
  <si>
    <t>Daredevil (2015) #25</t>
  </si>
  <si>
    <t>Secret Avengers (2010) #3</t>
  </si>
  <si>
    <t>New Avengers #49</t>
  </si>
  <si>
    <t>Journey into Mystery (2011) #634</t>
  </si>
  <si>
    <t>The Uncanny X-Men #224</t>
  </si>
  <si>
    <t>X-Men #197</t>
  </si>
  <si>
    <t>Marvel Voices: Heritage (1st)</t>
  </si>
  <si>
    <t>Fantastic Four (2022) #10</t>
  </si>
  <si>
    <t>Nova (2007) #9</t>
  </si>
  <si>
    <t>Champions #17</t>
  </si>
  <si>
    <t>Thunderbolts (1997) #39</t>
  </si>
  <si>
    <t>World War Hulk: X-Men #2</t>
  </si>
  <si>
    <t>Ultimate Spider-Man #129</t>
  </si>
  <si>
    <t>Ultimate Wolverine vs Hulk #3</t>
  </si>
  <si>
    <t>Daredevil (2015) #26</t>
  </si>
  <si>
    <t>Secret Avengers (2010) #4</t>
  </si>
  <si>
    <t>Dark Avengers #1</t>
  </si>
  <si>
    <t>Journey into Mystery (2011) #635</t>
  </si>
  <si>
    <t>X-Factor #24</t>
  </si>
  <si>
    <t>X-Men #198</t>
  </si>
  <si>
    <t>Marvel Voices: Legacy (6th)</t>
  </si>
  <si>
    <t>Fantastic Four (2022) #11</t>
  </si>
  <si>
    <t>Nova (2007) #10</t>
  </si>
  <si>
    <t>PKJ's Incredible Hulk</t>
  </si>
  <si>
    <t>Champions #18</t>
  </si>
  <si>
    <t>Captain Britain and the Mighty Defender #1</t>
  </si>
  <si>
    <t>Thor (2007) #607</t>
  </si>
  <si>
    <t>World War Hulk: X-Men #3</t>
  </si>
  <si>
    <t>Ultimate Spider-Man #130</t>
  </si>
  <si>
    <t>Ultimate Wolverine vs Hulk #4</t>
  </si>
  <si>
    <t>Daredevil (2015) #27</t>
  </si>
  <si>
    <t>Secret Avengers (2010) #5</t>
  </si>
  <si>
    <t>New Avengers #50</t>
  </si>
  <si>
    <t>Phillip Kennedy Johnson</t>
  </si>
  <si>
    <t>Journey into Mystery (2011) #636</t>
  </si>
  <si>
    <t>X-Factor #25</t>
  </si>
  <si>
    <t>Nic Klein</t>
  </si>
  <si>
    <t>X-Men #199</t>
  </si>
  <si>
    <t>X-Men : Curse of the Man Thing</t>
  </si>
  <si>
    <t>Fantastic Four (2022) #12</t>
  </si>
  <si>
    <t xml:space="preserve">Incredible Hulk (2023) #1-30; Infernal Hulk #1-10; Incredible Hulk Annual (2023); Giant-Size Hulk (2024); Hulk: Blood Hunt; Infernal Hulk vs. Wolverine; Infernal Hulk vs. Fantastic Four; Infernal Hulk vs. Spider-Man; Infernal Hulk vs. Avengers </t>
  </si>
  <si>
    <t>Nova (2007) Annual #1</t>
  </si>
  <si>
    <t>Champions #19</t>
  </si>
  <si>
    <t>Captain Britain and the Mighty Defender #2</t>
  </si>
  <si>
    <t>Ultimate Spider-Man #131</t>
  </si>
  <si>
    <t>Ultimate Wolverine vs Hulk #5</t>
  </si>
  <si>
    <t>Daredevil (2015) #28</t>
  </si>
  <si>
    <t>Secret Avengers (2010) #6</t>
  </si>
  <si>
    <t>New Avengers #51</t>
  </si>
  <si>
    <t>X-Factor #26</t>
  </si>
  <si>
    <t>X-Men #200</t>
  </si>
  <si>
    <t>X-Force (2020) #21</t>
  </si>
  <si>
    <t>Fantastic Four (2022) #13</t>
  </si>
  <si>
    <t>Nova (2007) #11</t>
  </si>
  <si>
    <t>Champions #20</t>
  </si>
  <si>
    <t>Incredible Hulk (2000) #107</t>
  </si>
  <si>
    <t>Ultimate Spider-Man #132</t>
  </si>
  <si>
    <t>Ultimate Wolverine vs Hulk #6</t>
  </si>
  <si>
    <t>Hulk as folk horror; the direct continuation of Ewing</t>
  </si>
  <si>
    <t>Daredevil (2015) #595</t>
  </si>
  <si>
    <t>Avengers (1998) #25</t>
  </si>
  <si>
    <t>Includes 'Infernal Hulk' and 'Hulk War' - recent enough that TPB collection is uncertain</t>
  </si>
  <si>
    <t>Secret Avengers (2010) #7</t>
  </si>
  <si>
    <t>New Avengers #52</t>
  </si>
  <si>
    <t>Journey into Mystery (2011) #637</t>
  </si>
  <si>
    <t>The Uncanny X-Men #225</t>
  </si>
  <si>
    <t>X-Men #201</t>
  </si>
  <si>
    <t>X-Force (2020) #22</t>
  </si>
  <si>
    <t>Fantastic Four (2022) #14</t>
  </si>
  <si>
    <t>Nova (2007) #12</t>
  </si>
  <si>
    <t>Champions #21</t>
  </si>
  <si>
    <t>Secret Wars: Siege #1</t>
  </si>
  <si>
    <t>Thor (2007) #608</t>
  </si>
  <si>
    <t>Incredible Hulk (2000) #108</t>
  </si>
  <si>
    <t>Ultimate Spider-Man #133</t>
  </si>
  <si>
    <t>Ultimates 2 #6</t>
  </si>
  <si>
    <t>Daredevil (2015) #596</t>
  </si>
  <si>
    <t>Secret Avengers (2010) #8</t>
  </si>
  <si>
    <t>New Avengers #53</t>
  </si>
  <si>
    <t>New Mutants (2009) #42</t>
  </si>
  <si>
    <t>The Uncanny X-Men #226</t>
  </si>
  <si>
    <t>X-Men #202</t>
  </si>
  <si>
    <t>Wolverine (2020) #14</t>
  </si>
  <si>
    <t>Fantastic Four (2022) #15</t>
  </si>
  <si>
    <t>Annihilation: Conquest #1</t>
  </si>
  <si>
    <t>Champions #22</t>
  </si>
  <si>
    <t>Secret Wars: Siege #2</t>
  </si>
  <si>
    <t>World War Hulk: Frontline #2</t>
  </si>
  <si>
    <t>Ultimate Spider-Man Requiem #1</t>
  </si>
  <si>
    <t>Ultimates 2 #7</t>
  </si>
  <si>
    <t>Daredevil (2015) #597</t>
  </si>
  <si>
    <t>Secret Avengers (2010) #9</t>
  </si>
  <si>
    <t>New Avengers #54</t>
  </si>
  <si>
    <t>Journey into Mystery (2011) #638</t>
  </si>
  <si>
    <t>The Uncanny X-Men #227</t>
  </si>
  <si>
    <t>X-Men #203</t>
  </si>
  <si>
    <t>Wolverine (2020) #15</t>
  </si>
  <si>
    <t>Fantastic Four (2022) #16</t>
  </si>
  <si>
    <t>Annihilation: Conquest #2</t>
  </si>
  <si>
    <t>Champions #23</t>
  </si>
  <si>
    <t>Secret Wars: Siege #3</t>
  </si>
  <si>
    <t>Punisher War Journal (2006) #12</t>
  </si>
  <si>
    <t>Avengers (1998) #26</t>
  </si>
  <si>
    <t>Ultimate Spider-Man Requiem #2</t>
  </si>
  <si>
    <t>Ultimates 2 #8</t>
  </si>
  <si>
    <t>Daredevil (2015) #598</t>
  </si>
  <si>
    <t>Secret Avengers (2010) #10</t>
  </si>
  <si>
    <t>New Mutants (2009) #43</t>
  </si>
  <si>
    <t>New Mutants #59</t>
  </si>
  <si>
    <t>X-Men #204</t>
  </si>
  <si>
    <t>Wolverine (2020) #16</t>
  </si>
  <si>
    <t>Fantastic Four (2022) #17</t>
  </si>
  <si>
    <t>Annihilation: Conquest #3</t>
  </si>
  <si>
    <t>Champions #24</t>
  </si>
  <si>
    <t>Thor (2007) #609</t>
  </si>
  <si>
    <t>Ultimate Comics Spider-Man #1</t>
  </si>
  <si>
    <t>Ultimates 2 #9</t>
  </si>
  <si>
    <t>Daredevil (2015) #599</t>
  </si>
  <si>
    <t>Secret Avengers (2010) #11</t>
  </si>
  <si>
    <t>Free Comic Book Day 2009: Avengers</t>
  </si>
  <si>
    <t>Journey into Mystery (2011) #639</t>
  </si>
  <si>
    <t>New Mutants #60</t>
  </si>
  <si>
    <t>New X-Men (2004) #33</t>
  </si>
  <si>
    <t>X-Corp #3</t>
  </si>
  <si>
    <t>Fantastic Four (2022) #18</t>
  </si>
  <si>
    <t>Annihilation: Conquest #4</t>
  </si>
  <si>
    <t>Champions #25</t>
  </si>
  <si>
    <t>Secret Wars: Siege #4</t>
  </si>
  <si>
    <t>Ultimate Comics Spider-Man #2</t>
  </si>
  <si>
    <t>Ultimates 2 #10</t>
  </si>
  <si>
    <t>Daredevil (2015) #600</t>
  </si>
  <si>
    <t>Secret Avengers (2010) #12</t>
  </si>
  <si>
    <t>Dark Avengers #2</t>
  </si>
  <si>
    <t>Journey into Mystery (2011) #640</t>
  </si>
  <si>
    <t>New Mutants #61</t>
  </si>
  <si>
    <t>New X-Men (2004) #34</t>
  </si>
  <si>
    <t>X-Corp #4</t>
  </si>
  <si>
    <t>Fantastic Four (2022) #19</t>
  </si>
  <si>
    <t>Annihilation: Conquest #5</t>
  </si>
  <si>
    <t>Champions #26</t>
  </si>
  <si>
    <t>Thor (2007) #610</t>
  </si>
  <si>
    <t>World War Hulk: Frontline #3</t>
  </si>
  <si>
    <t>Ultimate Comics Spider-Man #3</t>
  </si>
  <si>
    <t>Ultimates 2 #11</t>
  </si>
  <si>
    <t>Daredevil (2015) #601</t>
  </si>
  <si>
    <t>Secret Avengers (2010) #16</t>
  </si>
  <si>
    <t>Dark Avengers #3</t>
  </si>
  <si>
    <t>Avengers (1998) #27</t>
  </si>
  <si>
    <t>Journey into Mystery (2011) #641</t>
  </si>
  <si>
    <t>The Outback Era &amp; Excalibur</t>
  </si>
  <si>
    <t>New X-Men (2004) #35</t>
  </si>
  <si>
    <t>X-Corp #5</t>
  </si>
  <si>
    <t>Fantastic Four (2022) #20</t>
  </si>
  <si>
    <t>Annihilation: Conquest #6</t>
  </si>
  <si>
    <t>Champions #27</t>
  </si>
  <si>
    <t>Thor (2007) #611</t>
  </si>
  <si>
    <t>Ultimate Comics Spider-Man #4</t>
  </si>
  <si>
    <t>Ultimates 2 #12</t>
  </si>
  <si>
    <t>Daredevil (2015) #602</t>
  </si>
  <si>
    <t>Iron Fist Origin</t>
  </si>
  <si>
    <t>Secret Avengers (2010) #17</t>
  </si>
  <si>
    <t>Dark Avengers #4</t>
  </si>
  <si>
    <t>The Mighty Thor (2011) #18</t>
  </si>
  <si>
    <t>X-Factor #27</t>
  </si>
  <si>
    <t>New X-Men (2004) #36</t>
  </si>
  <si>
    <t>Wolverine (2020) #17</t>
  </si>
  <si>
    <t>Fantastic Four (2022) #21</t>
  </si>
  <si>
    <t>Roy Thomas, Len Wein, Doug Moench, Chris Claremont</t>
  </si>
  <si>
    <t>Guardians of the Galaxy (2008) #1</t>
  </si>
  <si>
    <t>Champions Annula #1</t>
  </si>
  <si>
    <t>Thor (2007) #612</t>
  </si>
  <si>
    <t>Marvel Premiere (1972) #15-25</t>
  </si>
  <si>
    <t>Incredible Hulk (2000) #109</t>
  </si>
  <si>
    <t>Ultimate Comics Spider-Man #5</t>
  </si>
  <si>
    <t>Ultimates 2 #13</t>
  </si>
  <si>
    <t>Daredevil (2015) #603</t>
  </si>
  <si>
    <t>Secret Avengers (2010) #18</t>
  </si>
  <si>
    <t>Dark Avengers #5</t>
  </si>
  <si>
    <t>Journey into Mystery (2011) #642</t>
  </si>
  <si>
    <t>X-Factor #28</t>
  </si>
  <si>
    <t>New X-Men (2004) #37</t>
  </si>
  <si>
    <t>Wolverine (2020) #18</t>
  </si>
  <si>
    <t>Fantastic Four (2022) #22</t>
  </si>
  <si>
    <t>Guardians of the Galaxy (2008) #2</t>
  </si>
  <si>
    <t>Strange Academy</t>
  </si>
  <si>
    <t>Thor (2007) #613</t>
  </si>
  <si>
    <t>Incredible Hulk (2000) #110</t>
  </si>
  <si>
    <t>Ultimate Comics Spider-Man #6</t>
  </si>
  <si>
    <t>Daredevil (2015) #604</t>
  </si>
  <si>
    <t>Secret Avengers (2010) #19</t>
  </si>
  <si>
    <t>Dark Avengers #6</t>
  </si>
  <si>
    <t>The Mighty Thor (2011) #19</t>
  </si>
  <si>
    <t>X-Factor #29</t>
  </si>
  <si>
    <t>New X-Men (2004) #38</t>
  </si>
  <si>
    <t>Wolverine (2020) #19</t>
  </si>
  <si>
    <t>K'un-Lun and the mantle</t>
  </si>
  <si>
    <t>Fantastic Four (2022) #23</t>
  </si>
  <si>
    <t>Thunderbolts (1997) #40</t>
  </si>
  <si>
    <t>Guardians of the Galaxy (2008) #3</t>
  </si>
  <si>
    <t>Strange Academy #1</t>
  </si>
  <si>
    <t>Thor (2007) #614</t>
  </si>
  <si>
    <t>Heroes For Hire (2006) #14</t>
  </si>
  <si>
    <t>Ultimate Comics Spider-Man #7</t>
  </si>
  <si>
    <t>Daredevil (2015) #605</t>
  </si>
  <si>
    <t>Secret Avengers (2010) #20</t>
  </si>
  <si>
    <t>Avengers: The Initiative #20</t>
  </si>
  <si>
    <t>Journey into Mystery (2011) #643</t>
  </si>
  <si>
    <t>The Uncanny X-Men #228</t>
  </si>
  <si>
    <t>New X-Men (2004) #39</t>
  </si>
  <si>
    <t>Death of Dr. Strange: X-Men</t>
  </si>
  <si>
    <t>Fantastic Four (2022) #24</t>
  </si>
  <si>
    <t>Guardians of the Galaxy (2008) #4</t>
  </si>
  <si>
    <t>Strange Academy #2</t>
  </si>
  <si>
    <t>Thor Giant-Size Finale</t>
  </si>
  <si>
    <t>Heroes For Hire (2006) #15</t>
  </si>
  <si>
    <t>Ultimate Comics Spider-Man #8</t>
  </si>
  <si>
    <t>Daredevil (2015) #606</t>
  </si>
  <si>
    <t>Secret Avengers (2010) #21</t>
  </si>
  <si>
    <t>Avengers: The Initiative Special #1</t>
  </si>
  <si>
    <t>The Mighty Thor (2011) #20</t>
  </si>
  <si>
    <t>The Uncanny X-Men #229</t>
  </si>
  <si>
    <t>New X-Men (2004) #40</t>
  </si>
  <si>
    <t>X-Men (2021) #4</t>
  </si>
  <si>
    <t>Fantastic Four (2022) #25</t>
  </si>
  <si>
    <t>Guardians of the Galaxy (2008) #5</t>
  </si>
  <si>
    <t>Strange Academy #3</t>
  </si>
  <si>
    <t xml:space="preserve">Matt Fraction/Kieron Gillen </t>
  </si>
  <si>
    <t>Ultimate Comics Spider-Man #9</t>
  </si>
  <si>
    <t>Daredevil (2015) #607</t>
  </si>
  <si>
    <t>Captain America #606</t>
  </si>
  <si>
    <t>New Avengers: The Reunion #1</t>
  </si>
  <si>
    <t>Journey into Mystery (2011) #644</t>
  </si>
  <si>
    <t>The Uncanny X-Men #230</t>
  </si>
  <si>
    <t>New X-Men (2004) #41</t>
  </si>
  <si>
    <t>Marauders #26</t>
  </si>
  <si>
    <t>Fantastic Four (2022) #26</t>
  </si>
  <si>
    <t>Guardians of the Galaxy (2008) #6</t>
  </si>
  <si>
    <t>Strange Academy #4</t>
  </si>
  <si>
    <t>Thor: Ages of Thunder</t>
  </si>
  <si>
    <t>World War Hulk: Frontline #4</t>
  </si>
  <si>
    <t>Ultimate Comics Spider-Man #10</t>
  </si>
  <si>
    <t>Daredevil (2015) #608</t>
  </si>
  <si>
    <t>Thunderbolts (1997) #41</t>
  </si>
  <si>
    <t>Captain America #607</t>
  </si>
  <si>
    <t>New Avengers: The Reunion #2</t>
  </si>
  <si>
    <t>The Mighty Thor (2011) #21</t>
  </si>
  <si>
    <t>New Mutants #62</t>
  </si>
  <si>
    <t>New X-Men (2004) #42</t>
  </si>
  <si>
    <t>X-Men (2021) #5</t>
  </si>
  <si>
    <t>Fantastic Four (2022) #27</t>
  </si>
  <si>
    <t>Guardians of the Galaxy (2008) #7</t>
  </si>
  <si>
    <t>Strange Academy #5</t>
  </si>
  <si>
    <t xml:space="preserve">Thor: Reign of Blood </t>
  </si>
  <si>
    <t>World War Hulk: Frontline #5</t>
  </si>
  <si>
    <t>Ultimate Comics Spider-Man #11</t>
  </si>
  <si>
    <t>Daredevil (2015) #609</t>
  </si>
  <si>
    <t>Captain America #608</t>
  </si>
  <si>
    <t>New Avengers: The Reunion #3</t>
  </si>
  <si>
    <t>Journey into Mystery (2011) #645</t>
  </si>
  <si>
    <t>New Mutants #63</t>
  </si>
  <si>
    <t>New X-Men (2004) #43</t>
  </si>
  <si>
    <t>X-Men (2021) #6</t>
  </si>
  <si>
    <t>Fantastic Four (2022) #28</t>
  </si>
  <si>
    <t>Nova (2007) #13</t>
  </si>
  <si>
    <t>Strange Academy #6</t>
  </si>
  <si>
    <t>Thor: Man of War</t>
  </si>
  <si>
    <t>Ultimate Comics Spider-Man #12</t>
  </si>
  <si>
    <t>Daredevil (2015) #610</t>
  </si>
  <si>
    <t>Captain America #609</t>
  </si>
  <si>
    <t>New Avengers: The Reunion #4</t>
  </si>
  <si>
    <t>Marvel NOW! Point One #1</t>
  </si>
  <si>
    <t>New Mutants #64</t>
  </si>
  <si>
    <t>X-Men: Endangered Species</t>
  </si>
  <si>
    <t>X-Men (2021) #7</t>
  </si>
  <si>
    <t>Giant-Size Fantastic Four (2024)</t>
  </si>
  <si>
    <t>Nova (2007) #14</t>
  </si>
  <si>
    <t>Strange Academy #7</t>
  </si>
  <si>
    <t>Thor God-Size Special #1</t>
  </si>
  <si>
    <t>Incredible Hulk (2000) #111</t>
  </si>
  <si>
    <t>Ultimate Comics Spider-Man #13</t>
  </si>
  <si>
    <t>Daredevil (2015) #611</t>
  </si>
  <si>
    <t>Captain America #610</t>
  </si>
  <si>
    <t>Avengers (1998) #28</t>
  </si>
  <si>
    <t>The Mighty Avengers #21</t>
  </si>
  <si>
    <t>Young Avengers (2013) #1</t>
  </si>
  <si>
    <t>New Mutants #65</t>
  </si>
  <si>
    <t>Peter David's X-Factor</t>
  </si>
  <si>
    <t>X-Men (2021) #8</t>
  </si>
  <si>
    <t>One World Under Doom #1</t>
  </si>
  <si>
    <t>Nova (2007) #15</t>
  </si>
  <si>
    <t>Strange Academy #8</t>
  </si>
  <si>
    <t>Thor (2007) #615</t>
  </si>
  <si>
    <t>World War Hulk: Frontline #6</t>
  </si>
  <si>
    <t>Ultimate Comics Spider-Man #14</t>
  </si>
  <si>
    <t>Immortal Iron Fist</t>
  </si>
  <si>
    <t>Daredevil (2015) #612</t>
  </si>
  <si>
    <t>Captain America (2004) #611</t>
  </si>
  <si>
    <t>The Mighty Avengers #22</t>
  </si>
  <si>
    <t>Young Avengers (2013) #2</t>
  </si>
  <si>
    <t>New Mutants #66</t>
  </si>
  <si>
    <t>X-Factor #65</t>
  </si>
  <si>
    <t>X-Force (2020) #23</t>
  </si>
  <si>
    <t>Fantastic Four (2022) #29</t>
  </si>
  <si>
    <t>Ed Brubaker, Matt Fraction</t>
  </si>
  <si>
    <t>Nova (2007) #16</t>
  </si>
  <si>
    <t>Strange Academy #9</t>
  </si>
  <si>
    <t>Thor (2007) #616</t>
  </si>
  <si>
    <t>Immortal Iron Fist #1-27</t>
  </si>
  <si>
    <t xml:space="preserve">What If? Planet Hulk </t>
  </si>
  <si>
    <t>Ultimate Comics Spider-Man #150</t>
  </si>
  <si>
    <t>Captain America (2004) #612</t>
  </si>
  <si>
    <t>The Mighty Avengers #23</t>
  </si>
  <si>
    <t>Young Avengers (2013) #3</t>
  </si>
  <si>
    <t>X-Factor #30</t>
  </si>
  <si>
    <t>X-Factor #66</t>
  </si>
  <si>
    <t>X-Force (2020) #24</t>
  </si>
  <si>
    <t>One World Under Doom #2</t>
  </si>
  <si>
    <t>Nova (2007) #17</t>
  </si>
  <si>
    <t>Strange Academy #10</t>
  </si>
  <si>
    <t>Thor (2007) #617</t>
  </si>
  <si>
    <t>World War Hulk: Aftersmash</t>
  </si>
  <si>
    <t>Ultimate Comics Spider-Man #151</t>
  </si>
  <si>
    <t>Daredevil (2019) #1</t>
  </si>
  <si>
    <t>Captain America (2004) #613</t>
  </si>
  <si>
    <t>The Mighty Avengers #24</t>
  </si>
  <si>
    <t>Young Avengers (2013) #4</t>
  </si>
  <si>
    <t>X-Factor #31</t>
  </si>
  <si>
    <t>X-Factor #67</t>
  </si>
  <si>
    <t>Inferno #1</t>
  </si>
  <si>
    <t>No prerequisites, gorgeous, and it fills your Iron Fist gap</t>
  </si>
  <si>
    <t>Fantastic Four (2022) #30</t>
  </si>
  <si>
    <t>Nova (2007) #18</t>
  </si>
  <si>
    <t>Strange Academy #11</t>
  </si>
  <si>
    <t>Avengers (1998) #29</t>
  </si>
  <si>
    <t>Thor (2007) #618</t>
  </si>
  <si>
    <t>World War Hulk: Aftersmash #1</t>
  </si>
  <si>
    <t>Ultimate Comics Spider-Man #152</t>
  </si>
  <si>
    <t>Daredevil (2019) #2</t>
  </si>
  <si>
    <t>Captain America (2004) #614</t>
  </si>
  <si>
    <t>The Mighty Avengers #25</t>
  </si>
  <si>
    <t>Young Avengers (2013) #5</t>
  </si>
  <si>
    <t>X-Factor #32</t>
  </si>
  <si>
    <t>X-Factor #68</t>
  </si>
  <si>
    <t>Inferno #2</t>
  </si>
  <si>
    <t>One World Under Doom #3</t>
  </si>
  <si>
    <t>Nova (2007) #19</t>
  </si>
  <si>
    <t>Strange Academy #12</t>
  </si>
  <si>
    <t>Thor (2007) #619</t>
  </si>
  <si>
    <t>The Incredible Hercules #112</t>
  </si>
  <si>
    <t>Ultimate Comics Spider-Man #153</t>
  </si>
  <si>
    <t>Daredevil (2019) #3</t>
  </si>
  <si>
    <t>Captain America (2004) #615</t>
  </si>
  <si>
    <t>The Mighty Avengers #26</t>
  </si>
  <si>
    <t>Young Avengers (2013) #6</t>
  </si>
  <si>
    <t>The Uncanny X-Men #231</t>
  </si>
  <si>
    <t>X-Factor #69</t>
  </si>
  <si>
    <t>Inferno #3</t>
  </si>
  <si>
    <t>Fantastic Four (2022) #31</t>
  </si>
  <si>
    <t>Nova (2007) #20</t>
  </si>
  <si>
    <t>Strange Academy Presents: The Death of Doctor Strange</t>
  </si>
  <si>
    <t>Thor (2007) #620</t>
  </si>
  <si>
    <t>The Incredible Hercules #113</t>
  </si>
  <si>
    <t>Ultimate Comics Spider-Man #154</t>
  </si>
  <si>
    <t>Daredevil (2019) #4</t>
  </si>
  <si>
    <t>Captain America (2004) #615.1</t>
  </si>
  <si>
    <t>Dark Reign: The Hood #1</t>
  </si>
  <si>
    <t>Young Avengers (2013) #7</t>
  </si>
  <si>
    <t>The Uncanny X-Men #232</t>
  </si>
  <si>
    <t>X-Factor #70</t>
  </si>
  <si>
    <t>Inferno #4</t>
  </si>
  <si>
    <t>One World Under Doom #4</t>
  </si>
  <si>
    <t>Nova (2007) #21</t>
  </si>
  <si>
    <t>Strange Academy #13</t>
  </si>
  <si>
    <t>Thor (2007) #620.1</t>
  </si>
  <si>
    <t>The Incredible Hercules #114</t>
  </si>
  <si>
    <t>Ultimate Comics Spider-Man #155</t>
  </si>
  <si>
    <t>Countdown to Ultimate Power</t>
  </si>
  <si>
    <t>Daredevil (2019) #5</t>
  </si>
  <si>
    <t>Captain America (2004) #616</t>
  </si>
  <si>
    <t>Dark Reign: The Hood #2</t>
  </si>
  <si>
    <t>Young Avengers (2013) #8</t>
  </si>
  <si>
    <t>The Uncanny X-Men #233</t>
  </si>
  <si>
    <t>X-Factor #71</t>
  </si>
  <si>
    <t>X-Force (2020) #25</t>
  </si>
  <si>
    <t>Avengers (1998) #30</t>
  </si>
  <si>
    <t>Fantastic Four (2022) #32</t>
  </si>
  <si>
    <t>Nova (2007) #22</t>
  </si>
  <si>
    <t>Strange Academy #14</t>
  </si>
  <si>
    <t>Thor (2007) #621</t>
  </si>
  <si>
    <t>The Incredible Hercules #115</t>
  </si>
  <si>
    <t>Ultimate Comics Spider-Man #156</t>
  </si>
  <si>
    <t>Ultimate X-Men #66</t>
  </si>
  <si>
    <t>Daredevil (2019) #6</t>
  </si>
  <si>
    <t>Captain America (2004) #617</t>
  </si>
  <si>
    <t>Dark Reign: The Hood #3</t>
  </si>
  <si>
    <t>Young Avengers (2013) #9</t>
  </si>
  <si>
    <t>The Uncanny X-Men #234</t>
  </si>
  <si>
    <t>X-Factor #72</t>
  </si>
  <si>
    <t>X-Force (2020) #26</t>
  </si>
  <si>
    <t>One World Under Doom #5</t>
  </si>
  <si>
    <t>Strange Academy #15</t>
  </si>
  <si>
    <t>The Mighty Thor #1</t>
  </si>
  <si>
    <t>Damage Control (2022) #1</t>
  </si>
  <si>
    <t>Ultimate Comics Spider-Man #157</t>
  </si>
  <si>
    <t>Ultimate X-Men #67</t>
  </si>
  <si>
    <t>Daredevil (2019) #7</t>
  </si>
  <si>
    <t>Captain America (2004) #618</t>
  </si>
  <si>
    <t>Dark Reign: The Hood #4</t>
  </si>
  <si>
    <t>Young Avengers (2013) #10</t>
  </si>
  <si>
    <t>New Mutants Annual #4</t>
  </si>
  <si>
    <t>X-Factor #73</t>
  </si>
  <si>
    <t>Marauders #27</t>
  </si>
  <si>
    <t>Fantastic Four (2022) #33</t>
  </si>
  <si>
    <t>The Uncanny X-Men #475</t>
  </si>
  <si>
    <t>Strange Academy #16</t>
  </si>
  <si>
    <t>The Mighty Thor #2</t>
  </si>
  <si>
    <t>Damage Control (2022) #2</t>
  </si>
  <si>
    <t>Ultimate Comics Spider-Man #158</t>
  </si>
  <si>
    <t>Ultimate X-Men #68</t>
  </si>
  <si>
    <t>Daredevil (2019) #8</t>
  </si>
  <si>
    <t>Captain America (2004) #619</t>
  </si>
  <si>
    <t>Dark Reign: The Hood #5</t>
  </si>
  <si>
    <t>Young Avengers (2013) #11</t>
  </si>
  <si>
    <t>The Uncanny X-Men Annual #12</t>
  </si>
  <si>
    <t>X-Factor #74</t>
  </si>
  <si>
    <t>X Lives of Wolverine #1</t>
  </si>
  <si>
    <t>G.O.D.S. One World Under Doom</t>
  </si>
  <si>
    <t>The Uncanny X-Men #476</t>
  </si>
  <si>
    <t>Strange Academy #17</t>
  </si>
  <si>
    <t>Avengers (1998) #31</t>
  </si>
  <si>
    <t>The Mighty Thor #3</t>
  </si>
  <si>
    <t>Damage Control (2022) #3</t>
  </si>
  <si>
    <t>Ultimate Comics Spider-Man #159</t>
  </si>
  <si>
    <t>Ultimate X-Men #69</t>
  </si>
  <si>
    <t>Daredevil (2019) #9</t>
  </si>
  <si>
    <t>Fear Itslef: Book of the Skrull</t>
  </si>
  <si>
    <t>Avengers: The Initiative #21</t>
  </si>
  <si>
    <t>Young Avengers (2013) #12</t>
  </si>
  <si>
    <t>The Uncanny X-Men #235</t>
  </si>
  <si>
    <t>X-Factor #75</t>
  </si>
  <si>
    <t>X Death of Wolverine #1</t>
  </si>
  <si>
    <t>One World Under Doom #6</t>
  </si>
  <si>
    <t>The Uncanny X-Men #477</t>
  </si>
  <si>
    <t>Strange Academy #18</t>
  </si>
  <si>
    <t>The Mighty Thor #4</t>
  </si>
  <si>
    <t>World War Hulk Aftersmash: Warbound #1</t>
  </si>
  <si>
    <t>Ultimate Comics Spider-Man #160</t>
  </si>
  <si>
    <t>Ultimate X-Men #70</t>
  </si>
  <si>
    <t>Daredevil (2019) #10</t>
  </si>
  <si>
    <t>Avengers: The Initiative #22</t>
  </si>
  <si>
    <t>Young Avengers (2013) #13</t>
  </si>
  <si>
    <t>The Uncanny X-Men #236</t>
  </si>
  <si>
    <t>X Lives of Wolverine #2</t>
  </si>
  <si>
    <t>One World Under Doom #7</t>
  </si>
  <si>
    <t>The Uncanny X-Men #478</t>
  </si>
  <si>
    <t>Strange Academy: Finals #1</t>
  </si>
  <si>
    <t>The Mighty Thor #5</t>
  </si>
  <si>
    <t>World War Hulk Aftersmash: Warbound #2</t>
  </si>
  <si>
    <t>Ultimate X-Men #71</t>
  </si>
  <si>
    <t>Daredevil (2019) #11</t>
  </si>
  <si>
    <t>Avengers: The Initiative #23</t>
  </si>
  <si>
    <t>Young Avengers (2013) #14</t>
  </si>
  <si>
    <t>The Uncanny X-Men #237</t>
  </si>
  <si>
    <t>X-Factor #77</t>
  </si>
  <si>
    <t>X Death of Wolverine #2</t>
  </si>
  <si>
    <t>One World Under Doom #8</t>
  </si>
  <si>
    <t>Secret Invasion: Inhumans #1</t>
  </si>
  <si>
    <t>Strange Academy: Finals #2</t>
  </si>
  <si>
    <t>The Mighty Thor #6</t>
  </si>
  <si>
    <t>Iron Man Origin</t>
  </si>
  <si>
    <t>World War Hulk Aftersmash: Warbound #3</t>
  </si>
  <si>
    <t>Ultimate X-Men #72</t>
  </si>
  <si>
    <t>Daredevil (2019) #12</t>
  </si>
  <si>
    <t>Thunderbolts (1997) #42</t>
  </si>
  <si>
    <t>Avengers: The Initiative #24</t>
  </si>
  <si>
    <t>Young Avengers (2013) #15</t>
  </si>
  <si>
    <t>The Uncanny X-Men #238</t>
  </si>
  <si>
    <t>X-Factor #78</t>
  </si>
  <si>
    <t>X Lives of Wolverine #3</t>
  </si>
  <si>
    <t>One World Under Doom #9</t>
  </si>
  <si>
    <t>Tales of Suspense #39, 48, 58</t>
  </si>
  <si>
    <t>Secret Invasion: Inhumans #2</t>
  </si>
  <si>
    <t>Strange Academy: Finals #3</t>
  </si>
  <si>
    <t>World War Hulk Aftersmash: Warbound #4</t>
  </si>
  <si>
    <t>Ultimate X-Men #73</t>
  </si>
  <si>
    <t>Daredevil (2019) #13</t>
  </si>
  <si>
    <t>Avengers: The Initiative #25</t>
  </si>
  <si>
    <t>AXIS</t>
  </si>
  <si>
    <t>New Mutants #67</t>
  </si>
  <si>
    <t>X-Factor #79</t>
  </si>
  <si>
    <t>X Death of Wolverine #3</t>
  </si>
  <si>
    <t>Secret Invasion: Inhumans #3</t>
  </si>
  <si>
    <t>Strange Academy: Finals #4</t>
  </si>
  <si>
    <t>World War Hulk Aftersmash: Warbound #5</t>
  </si>
  <si>
    <t>Ultimate X-Men #74</t>
  </si>
  <si>
    <t>Daredevil (2019) #14</t>
  </si>
  <si>
    <t>New Avengers #55</t>
  </si>
  <si>
    <t>Three issues, and then you can skip to #116</t>
  </si>
  <si>
    <t>Uncanny Avengers (2012) #1</t>
  </si>
  <si>
    <t>New Mutants #68</t>
  </si>
  <si>
    <t>X-Factor #80</t>
  </si>
  <si>
    <t>X Lives of Wolverine #4</t>
  </si>
  <si>
    <t>Secret Invasion: Inhumans #4</t>
  </si>
  <si>
    <t>Strange Academy: Finals #5</t>
  </si>
  <si>
    <t>Ultimate X-Men Annual #2</t>
  </si>
  <si>
    <t>Daredevil (2019) #15</t>
  </si>
  <si>
    <t>Dark Avengers/Uncanny X-Men: Utopia #1</t>
  </si>
  <si>
    <t>Uncanny Avengers (2012) #2</t>
  </si>
  <si>
    <t>New Mutants #69</t>
  </si>
  <si>
    <t>X-Factor #81</t>
  </si>
  <si>
    <t>X Death of Wolverine #4</t>
  </si>
  <si>
    <t>X-Men: Emperor Vulcan #1</t>
  </si>
  <si>
    <t>Strange Academy: Finals #6</t>
  </si>
  <si>
    <t>Indestructible Hulk #1</t>
  </si>
  <si>
    <t>Daredevil (2019) #16</t>
  </si>
  <si>
    <t>The Uncanny X-Men #513</t>
  </si>
  <si>
    <t>Uncanny Avengers (2012) #3</t>
  </si>
  <si>
    <t>New Mutants #70</t>
  </si>
  <si>
    <t>X-Factor #82</t>
  </si>
  <si>
    <t>X Lives of Wolverine #5</t>
  </si>
  <si>
    <t>X-Men: Emperor Vulcan #2</t>
  </si>
  <si>
    <t>Doom Academy #1</t>
  </si>
  <si>
    <t>Indestructible Hulk #2</t>
  </si>
  <si>
    <t>Ultimate Comics Spider-Man (2011) #1</t>
  </si>
  <si>
    <t>Avengers (1998) #32</t>
  </si>
  <si>
    <t>Daredevil (2019) #17</t>
  </si>
  <si>
    <t>Fear Itself #7.1: Captain America</t>
  </si>
  <si>
    <t>Dark Avengers #7</t>
  </si>
  <si>
    <t>Uncanny Avengers (2012) #4</t>
  </si>
  <si>
    <t>Marvel Comics Presents #1</t>
  </si>
  <si>
    <t>X-Factor #83</t>
  </si>
  <si>
    <t>X Death of Wolverine #5</t>
  </si>
  <si>
    <t>X-Men: Emperor Vulcan #3</t>
  </si>
  <si>
    <t>Doom Academy #2</t>
  </si>
  <si>
    <t>Indestructible Hulk #3</t>
  </si>
  <si>
    <t>Ultimate Comics Spider-Man (2011) #2</t>
  </si>
  <si>
    <t>Ultimate Fantastic Four #27</t>
  </si>
  <si>
    <t>Daredevil (2019) #18</t>
  </si>
  <si>
    <t>Captain America and Bucky #620</t>
  </si>
  <si>
    <t>The Uncanny X-Men #514</t>
  </si>
  <si>
    <t>Uncanny Avengers (2012) #5</t>
  </si>
  <si>
    <t>Marvel Comics Presents #2</t>
  </si>
  <si>
    <t>X-Factor #84</t>
  </si>
  <si>
    <t>Wolverine (2020) #20</t>
  </si>
  <si>
    <t>X-Men: Emperor Vulcan #4</t>
  </si>
  <si>
    <t>Doom Academy #3</t>
  </si>
  <si>
    <t>Indestructible Hulk #4</t>
  </si>
  <si>
    <t>Ultimate Comics Spider-Man (2011) #3</t>
  </si>
  <si>
    <t>Ultimate Fantastic Four #28</t>
  </si>
  <si>
    <t>Daredevil (2019) #19</t>
  </si>
  <si>
    <t>Captain America and Bucky #621</t>
  </si>
  <si>
    <t>Dark Avengers #8</t>
  </si>
  <si>
    <t>Uncanny Avengers (2012) #6</t>
  </si>
  <si>
    <t>Marvel Comics Presents #3</t>
  </si>
  <si>
    <t>X-Factor #85</t>
  </si>
  <si>
    <t>Wolverine (2020) #21</t>
  </si>
  <si>
    <t>X-Men: Emperor Vulcan #5</t>
  </si>
  <si>
    <t>Doom Academy #4</t>
  </si>
  <si>
    <t>Indestructible Hulk #5</t>
  </si>
  <si>
    <t>Ultimate Comics Spider-Man (2011) #4</t>
  </si>
  <si>
    <t>Ultimate Fantastic Four #29</t>
  </si>
  <si>
    <t>Daredevil (2019) #20</t>
  </si>
  <si>
    <t>Captain America and Bucky #622</t>
  </si>
  <si>
    <t>Dark Avengers/Uncanny X-Men: Exodus #1</t>
  </si>
  <si>
    <t>Uncanny Avengers (2012) #7</t>
  </si>
  <si>
    <t>Marvel Comics Presents #4</t>
  </si>
  <si>
    <t>X-Factor #86</t>
  </si>
  <si>
    <t>Wolverine (2020) #22</t>
  </si>
  <si>
    <t>War of Kings Saga</t>
  </si>
  <si>
    <t>Doom Academy #5</t>
  </si>
  <si>
    <t>Thunderbolts (1997) #43</t>
  </si>
  <si>
    <t>Indestructible Hulk #6</t>
  </si>
  <si>
    <t>Ultimate Comics Spider-Man (2011) #5</t>
  </si>
  <si>
    <t>Ultimate Fantastic Four #30</t>
  </si>
  <si>
    <t>Daredevil (2019) #21</t>
  </si>
  <si>
    <t>Captain America and Bucky #623</t>
  </si>
  <si>
    <t>Dark Avengers #9</t>
  </si>
  <si>
    <t>Uncanny Avengers (2012) #8</t>
  </si>
  <si>
    <t>Marvel Comics Presents #5</t>
  </si>
  <si>
    <t>X-Factor #87</t>
  </si>
  <si>
    <t>Wolverine (2020) #23</t>
  </si>
  <si>
    <t>Secret Invasion; War of Kings</t>
  </si>
  <si>
    <t>Black Bolt</t>
  </si>
  <si>
    <t>Indestructible Hulk #7</t>
  </si>
  <si>
    <t>Ultimate Comics Spider-Man (2011) #6</t>
  </si>
  <si>
    <t>Ultimate Fantastic Four #31</t>
  </si>
  <si>
    <t>Daredevil (2019) Annual #1</t>
  </si>
  <si>
    <t>Captain America and Bucky #624</t>
  </si>
  <si>
    <t>Dark Avengers #10</t>
  </si>
  <si>
    <t>Uncanny Avengers (2012) #9</t>
  </si>
  <si>
    <t>Marvel Comics Presents #6</t>
  </si>
  <si>
    <t>X-Factor #88</t>
  </si>
  <si>
    <t>Marauders Annual (2021)</t>
  </si>
  <si>
    <t>X-Men: Kingbreaker #1</t>
  </si>
  <si>
    <t>Black Bolt #1</t>
  </si>
  <si>
    <t>Indestructible Hulk #8</t>
  </si>
  <si>
    <t>Ultimate Comics Spider-Man (2011) #7</t>
  </si>
  <si>
    <t>Ultimate Fantastic Four #32</t>
  </si>
  <si>
    <t>Daredevil (2019) #22</t>
  </si>
  <si>
    <t>Captain America (2011) #1</t>
  </si>
  <si>
    <t>Dark Avengers #11</t>
  </si>
  <si>
    <t>Uncanny Avengers (2012) #10</t>
  </si>
  <si>
    <t>Marvel Comics Presents #7</t>
  </si>
  <si>
    <t>X-Factor #89</t>
  </si>
  <si>
    <t>X-Force Annual (2022)</t>
  </si>
  <si>
    <t>X-Men: Kingbreaker #2</t>
  </si>
  <si>
    <t>Black Bolt #2</t>
  </si>
  <si>
    <t>Michelinie &amp; Layton's Iron Man</t>
  </si>
  <si>
    <t>Indestructible Hulk #9</t>
  </si>
  <si>
    <t>Ultimate Comics Spider-Man (2011) #8</t>
  </si>
  <si>
    <t>Ultimate Fantastic Four Annual #2</t>
  </si>
  <si>
    <t>Daredevil (2019) #23</t>
  </si>
  <si>
    <t>Captain America (2011) #2</t>
  </si>
  <si>
    <t>Dark Avengers #12</t>
  </si>
  <si>
    <t>Iron Man #116-157</t>
  </si>
  <si>
    <t>Uncanny Avengers (2012) #11</t>
  </si>
  <si>
    <t>Marvel Comics Presents #8</t>
  </si>
  <si>
    <t>Madrox #1</t>
  </si>
  <si>
    <t>X-Force (2020) #27</t>
  </si>
  <si>
    <t>X-Men: Kingbreaker #3</t>
  </si>
  <si>
    <t>Black Bolt #3</t>
  </si>
  <si>
    <t>Avengers (1998) #33</t>
  </si>
  <si>
    <t>Indestructible Hulk #10</t>
  </si>
  <si>
    <t>Ultimate Comics Spider-Man (2011) #9</t>
  </si>
  <si>
    <t>Daredevil (2019) #24</t>
  </si>
  <si>
    <t>Captain America (2011) #3</t>
  </si>
  <si>
    <t>The Mighty Avengers #27</t>
  </si>
  <si>
    <t>Uncanny Avengers (2012) #12</t>
  </si>
  <si>
    <t>Marvel Comics Presents #9</t>
  </si>
  <si>
    <t>Madrox #2</t>
  </si>
  <si>
    <t>X-Force (2020) #28</t>
  </si>
  <si>
    <t>X-Men: Kingbreaker #4</t>
  </si>
  <si>
    <t>Demon in a Bottle, and Doomquest</t>
  </si>
  <si>
    <t>Black Bolt #4</t>
  </si>
  <si>
    <t>Indestructible Hulk #11</t>
  </si>
  <si>
    <t>Ultimate Comics Spider-Man (2011) #10</t>
  </si>
  <si>
    <t>Daredevil (2019) #25</t>
  </si>
  <si>
    <t>Captain America (2011) #4</t>
  </si>
  <si>
    <t>The Mighty Avengers #28</t>
  </si>
  <si>
    <t>Uncanny Avengers (2012) #13</t>
  </si>
  <si>
    <t>Marvel Comics Presents #10</t>
  </si>
  <si>
    <t>Madrox #3</t>
  </si>
  <si>
    <t>X-Force (2020) #29</t>
  </si>
  <si>
    <t>War of Kings #1</t>
  </si>
  <si>
    <t>Black Bolt #5</t>
  </si>
  <si>
    <t>Indestructible Hulk #12</t>
  </si>
  <si>
    <t>Ultimate Comics Spider-Man (2011) #11</t>
  </si>
  <si>
    <t>Daredevil (2019) #26</t>
  </si>
  <si>
    <t>Captain America (2011) #5</t>
  </si>
  <si>
    <t>The Mighty Avengers #29</t>
  </si>
  <si>
    <t>Uncanny Avengers (2012) #14</t>
  </si>
  <si>
    <t>Thunderbolts (1997) #44</t>
  </si>
  <si>
    <t>Madrox #4</t>
  </si>
  <si>
    <t>Devil's Reign: X-Men #1</t>
  </si>
  <si>
    <t>War of Kings #2</t>
  </si>
  <si>
    <t>Black Bolt #6</t>
  </si>
  <si>
    <t>Indestructible Hulk #13</t>
  </si>
  <si>
    <t>Ultimate Comics Spider-Man (2011) #12</t>
  </si>
  <si>
    <t>Daredevil (2019) #27</t>
  </si>
  <si>
    <t>Captain America (2011) #6</t>
  </si>
  <si>
    <t>The Mighty Avengers #30</t>
  </si>
  <si>
    <t>Uncanny Avengers (2012) #15</t>
  </si>
  <si>
    <t>Madrox #5</t>
  </si>
  <si>
    <t>Devil's Reign: X-Men #2</t>
  </si>
  <si>
    <t>War of Kings: Darkhawk #1</t>
  </si>
  <si>
    <t>Black Bolt #7</t>
  </si>
  <si>
    <t>Indestructible Hulk #14</t>
  </si>
  <si>
    <t>Spider-Men #1</t>
  </si>
  <si>
    <t>Daredevil (2019) #28</t>
  </si>
  <si>
    <t>Captain America (2011) #7</t>
  </si>
  <si>
    <t>The Mighty Avengers #31</t>
  </si>
  <si>
    <t>Uncanny Avengers (2012) #16</t>
  </si>
  <si>
    <t>X-Factor (2006) #1</t>
  </si>
  <si>
    <t>Devil's Reign: X-Men #3</t>
  </si>
  <si>
    <t>War of Kings: Darkhawk #2</t>
  </si>
  <si>
    <t>Black Bolt #8</t>
  </si>
  <si>
    <t>Indestructible Hulk #15</t>
  </si>
  <si>
    <t>Spider-Men #2</t>
  </si>
  <si>
    <t>Daredevil (2019) #29</t>
  </si>
  <si>
    <t>Captain America (2011) #8</t>
  </si>
  <si>
    <t>Avengers: The Initiative #26</t>
  </si>
  <si>
    <t>Uncanny Avengers (2012) #17</t>
  </si>
  <si>
    <t>X-Factor (2006) #2</t>
  </si>
  <si>
    <t>War of Kings: Savage World of Skaar</t>
  </si>
  <si>
    <t>Black Bolt #9</t>
  </si>
  <si>
    <t>Avengers (1998) #34</t>
  </si>
  <si>
    <t>Indestructible Hulk #16</t>
  </si>
  <si>
    <t>Spider-Men #3</t>
  </si>
  <si>
    <t>Daredevil (2019) #30</t>
  </si>
  <si>
    <t>Captain America (2011) #9</t>
  </si>
  <si>
    <t>Avengers: The Initiative #27</t>
  </si>
  <si>
    <t>Uncanny Avengers (2012) #18</t>
  </si>
  <si>
    <t>Wolverine #5</t>
  </si>
  <si>
    <t>X-Factor (2006) #3</t>
  </si>
  <si>
    <t>War of Kings: Warriors #1</t>
  </si>
  <si>
    <t>Black Bolt #10</t>
  </si>
  <si>
    <t>Fear Itself #7.2</t>
  </si>
  <si>
    <t>Indestructible Hulk #17</t>
  </si>
  <si>
    <t>Spider-Men #4</t>
  </si>
  <si>
    <t>Ultimates Annual #2</t>
  </si>
  <si>
    <t>Daredevil (2019) #31</t>
  </si>
  <si>
    <t>Captain America (2011) #10</t>
  </si>
  <si>
    <t>Avengers: The Initiative #28</t>
  </si>
  <si>
    <t>Uncanny Avengers (2012) #19</t>
  </si>
  <si>
    <t>Wolverine #6</t>
  </si>
  <si>
    <t>X-Factor (2006) #4</t>
  </si>
  <si>
    <t>War of Kings: Warriors #2</t>
  </si>
  <si>
    <t>Black Bolt #11</t>
  </si>
  <si>
    <t>The Mighty Thor #7</t>
  </si>
  <si>
    <t>Indestructible Hulk #18</t>
  </si>
  <si>
    <t>O'Neil Iron Man</t>
  </si>
  <si>
    <t>Spider-Men #5</t>
  </si>
  <si>
    <t>Daredevil (2019) #32</t>
  </si>
  <si>
    <t>Captain America (2011) #11</t>
  </si>
  <si>
    <t>Dennis O'Neil</t>
  </si>
  <si>
    <t>Avengers: The Initiative #29</t>
  </si>
  <si>
    <t>Uncanny Avengers (2012) #20</t>
  </si>
  <si>
    <t>Wolverine #7</t>
  </si>
  <si>
    <t>Iron Man #158-200</t>
  </si>
  <si>
    <t>X-Factor (2006) #5</t>
  </si>
  <si>
    <t>Sabertooth #1</t>
  </si>
  <si>
    <t>Guardians of the Galaxy (2008) #8</t>
  </si>
  <si>
    <t>Black Bolt #12</t>
  </si>
  <si>
    <t>The Mighty Thor #8</t>
  </si>
  <si>
    <t>Indestructible Hulk #19</t>
  </si>
  <si>
    <t>Ultimate Comics Spider-Man (2011) #13</t>
  </si>
  <si>
    <t>Daredevil (2019) #33</t>
  </si>
  <si>
    <t>Captain America (2011) #12</t>
  </si>
  <si>
    <t>Avengers: The Initiative #30</t>
  </si>
  <si>
    <t>Uncanny Avengers (2012) #21</t>
  </si>
  <si>
    <t>Wolverine #8</t>
  </si>
  <si>
    <t>X-Factor (2006) #6</t>
  </si>
  <si>
    <t>Sabertooth #2</t>
  </si>
  <si>
    <t>Guardians of the Galaxy (2008) #9</t>
  </si>
  <si>
    <t>Tony loses everything; the bleakest stretch he has</t>
  </si>
  <si>
    <t>Avengers Infinity #1</t>
  </si>
  <si>
    <t>Slott's She-Hulk</t>
  </si>
  <si>
    <t>The Mighty Thor #9</t>
  </si>
  <si>
    <t>Indestructible Hulk #20</t>
  </si>
  <si>
    <t>Ultimate Comics Spider-Man (2011) #14</t>
  </si>
  <si>
    <t>Daredevil (2019) #34</t>
  </si>
  <si>
    <t>Captain America (2011) #13</t>
  </si>
  <si>
    <t>New Avengers #56</t>
  </si>
  <si>
    <t>Uncanny Avengers (2012) #22</t>
  </si>
  <si>
    <t>Wolverine #9</t>
  </si>
  <si>
    <t>X-Factor (2006) #7</t>
  </si>
  <si>
    <t>Sabertooth #3</t>
  </si>
  <si>
    <t>Guardians of the Galaxy (2008) #10</t>
  </si>
  <si>
    <t>She-Hulk (2004) #1</t>
  </si>
  <si>
    <t>The Mighty Thor #10</t>
  </si>
  <si>
    <t xml:space="preserve">Immortal Hulk </t>
  </si>
  <si>
    <t>Ultimate Comics Spider-Man (2011) #15</t>
  </si>
  <si>
    <t>Daredevil (2019) #35</t>
  </si>
  <si>
    <t>Captain America (2011) #14</t>
  </si>
  <si>
    <t>New Avengers #57</t>
  </si>
  <si>
    <t>Uncanny Avengers Annual #1</t>
  </si>
  <si>
    <t>Wolverine #10</t>
  </si>
  <si>
    <t>X-Factor (2006) #8</t>
  </si>
  <si>
    <t>Sabertooth #4</t>
  </si>
  <si>
    <t>Guardians of the Galaxy (2008) #11</t>
  </si>
  <si>
    <t>She-Hulk (2004) #2</t>
  </si>
  <si>
    <t>The Mighty Thor #11</t>
  </si>
  <si>
    <t>Ultimate Comics Spider-Man (2011) #16</t>
  </si>
  <si>
    <t>Daredevil (2019) #36</t>
  </si>
  <si>
    <t>Captain America (2011) #15</t>
  </si>
  <si>
    <t>New Avengers Annual #3</t>
  </si>
  <si>
    <t>Uncanny Avengers (2012) #23</t>
  </si>
  <si>
    <t>Excalibur: The Sword is Drawn</t>
  </si>
  <si>
    <t>X-Factor (2006) #9</t>
  </si>
  <si>
    <t>Sabertooth #5</t>
  </si>
  <si>
    <t>Guardians of the Galaxy (2008) #12</t>
  </si>
  <si>
    <t>She-Hulk (2004) #3</t>
  </si>
  <si>
    <t>The Mighty Thor #12</t>
  </si>
  <si>
    <t>Ultimate Comics Spider-Man (2011) #17</t>
  </si>
  <si>
    <t>Devil's Reign #1</t>
  </si>
  <si>
    <t>Captain America (2011) #16</t>
  </si>
  <si>
    <t>New Avengers #58</t>
  </si>
  <si>
    <t>Uncanny Avengers (2012) #24</t>
  </si>
  <si>
    <t>Excalibur #1</t>
  </si>
  <si>
    <t>X-Factor (2006) #10</t>
  </si>
  <si>
    <t>Sabertooth and the Exiles #1</t>
  </si>
  <si>
    <t>Guardians of the Galaxy (2008) #13</t>
  </si>
  <si>
    <t>She-Hulk (2004) #4</t>
  </si>
  <si>
    <t>The Mighty Thor #12.1</t>
  </si>
  <si>
    <t>Ultimate Comics Spider-Man (2011) #18</t>
  </si>
  <si>
    <t>Devil's Reign #2</t>
  </si>
  <si>
    <t>Captain America (2011) #17</t>
  </si>
  <si>
    <t>New Avengers #59</t>
  </si>
  <si>
    <t>Uncanny Avengers (2012) #25</t>
  </si>
  <si>
    <t>Excalibur #2</t>
  </si>
  <si>
    <t>X-Factor (2006) #11</t>
  </si>
  <si>
    <t>Sabertooth and the Exiles #2</t>
  </si>
  <si>
    <t>Guardians of the Galaxy (2008) #14</t>
  </si>
  <si>
    <t>She-Hulk (2004) #5</t>
  </si>
  <si>
    <t>Avengers Infinity #2</t>
  </si>
  <si>
    <t>Ultimate Comics Spider-Man (2011) #16.1</t>
  </si>
  <si>
    <t>Daredevil: Woman Without Fear #1</t>
  </si>
  <si>
    <t>Captain America (2011) #18</t>
  </si>
  <si>
    <t>New Avengers #60</t>
  </si>
  <si>
    <t>Magneto (2014) #9</t>
  </si>
  <si>
    <t>Excalibur #3</t>
  </si>
  <si>
    <t>X-Factor (2006) #12</t>
  </si>
  <si>
    <t>Sabertooth and the Exiles #3</t>
  </si>
  <si>
    <t>Guardians of the Galaxy (2008) #15</t>
  </si>
  <si>
    <t>She-Hulk (2004) #6</t>
  </si>
  <si>
    <t>Ultimate Comics Spider-Man (2011) #19</t>
  </si>
  <si>
    <t>Devil's Reign #3</t>
  </si>
  <si>
    <t>Captain America (2011) #19</t>
  </si>
  <si>
    <t>Magneto (2014) #10</t>
  </si>
  <si>
    <t>Excalibur #4</t>
  </si>
  <si>
    <t>X-Factor (2006) #13</t>
  </si>
  <si>
    <t>Sabertooth and the Exiles #4</t>
  </si>
  <si>
    <t>Guardians of the Galaxy (2008) #16</t>
  </si>
  <si>
    <t>She-Hulk (2004) #7</t>
  </si>
  <si>
    <t>Ultimate Comics Spider-Man (2011) #20</t>
  </si>
  <si>
    <t>Ultimate Power #1</t>
  </si>
  <si>
    <t>Daredevil: Woman Without Fear #2</t>
  </si>
  <si>
    <t>Winter Soldier #1</t>
  </si>
  <si>
    <t>Dark Reign: The List - Avengers</t>
  </si>
  <si>
    <t>Captain America (2013) #22</t>
  </si>
  <si>
    <t>Excalibur #5</t>
  </si>
  <si>
    <t>X-Factor (2006) #14</t>
  </si>
  <si>
    <t>Sabertooth and the Exiles #5</t>
  </si>
  <si>
    <t>Guardians of the Galaxy (2008) #17</t>
  </si>
  <si>
    <t>She-Hulk (2004) #8</t>
  </si>
  <si>
    <t>Ultimate Comics Spider-Man (2011) #21</t>
  </si>
  <si>
    <t>Ultimate Power #2</t>
  </si>
  <si>
    <t>Devil's Reign #4</t>
  </si>
  <si>
    <t>Winter Soldier #2</t>
  </si>
  <si>
    <t>David Michelinie, Bob Layton</t>
  </si>
  <si>
    <t>Dark Avengers Annual #1</t>
  </si>
  <si>
    <t>Captain America (2013) #23</t>
  </si>
  <si>
    <t>Inferno</t>
  </si>
  <si>
    <t>Iron Man #219-232; Captain America (1968) #340-341</t>
  </si>
  <si>
    <t>X-Factor (2006) #15</t>
  </si>
  <si>
    <t>Secret X-Men #1</t>
  </si>
  <si>
    <t>Nova (2007) #23</t>
  </si>
  <si>
    <t>She-Hulk (2004) #9</t>
  </si>
  <si>
    <t>Ultimate Comics Spider-Man (2011) #22</t>
  </si>
  <si>
    <t>Ultimate Power #3</t>
  </si>
  <si>
    <t>Devil's Reign #5</t>
  </si>
  <si>
    <t>Winter Soldier #3</t>
  </si>
  <si>
    <t>The Mighty Avengers #32</t>
  </si>
  <si>
    <t>Captain America (2013) #24</t>
  </si>
  <si>
    <t>X-Factor #33</t>
  </si>
  <si>
    <t>X-Factor (2006) #16</t>
  </si>
  <si>
    <t>Avengers Infinity #3</t>
  </si>
  <si>
    <t>Excalibur (2019) #24</t>
  </si>
  <si>
    <t>Nova (2007) #24</t>
  </si>
  <si>
    <t>She-Hulk (2004) #10</t>
  </si>
  <si>
    <t>Ultimate Comics Spider-Man (2011) #23</t>
  </si>
  <si>
    <t>The best pure superhero-ethics story Iron Man has</t>
  </si>
  <si>
    <t>Ultimate Power #4</t>
  </si>
  <si>
    <t>Daredevil: Woman Without Fear #3</t>
  </si>
  <si>
    <t>Winter Soldier #4</t>
  </si>
  <si>
    <t>The Mighty Avengers #33</t>
  </si>
  <si>
    <t>Captain America (2013) #25</t>
  </si>
  <si>
    <t>X-Factor #34</t>
  </si>
  <si>
    <t>X-Factor (2006) #17</t>
  </si>
  <si>
    <t>Excalibur (2019) #25</t>
  </si>
  <si>
    <t>Nova (2007) #25</t>
  </si>
  <si>
    <t>She-Hulk (2004) #11</t>
  </si>
  <si>
    <t>Ultimate Comics Spider-Man (2011) #24</t>
  </si>
  <si>
    <t>Ultimate Power #5</t>
  </si>
  <si>
    <t>Devil's Reign #6</t>
  </si>
  <si>
    <t>Winter Soldier #5</t>
  </si>
  <si>
    <t>The Mighty Avengers #34</t>
  </si>
  <si>
    <t>AXIS #1</t>
  </si>
  <si>
    <t>X-Factor #35</t>
  </si>
  <si>
    <t>X-Factor (2006) #18</t>
  </si>
  <si>
    <t>Excalibur (2019) #26</t>
  </si>
  <si>
    <t>Nova (2007) #26</t>
  </si>
  <si>
    <t>She-Hulk (2004) #12</t>
  </si>
  <si>
    <t>Ultimate Comics Spider-Man (2011) #25</t>
  </si>
  <si>
    <t>Ultimate X-Men #75</t>
  </si>
  <si>
    <t>Devil's Reign: Omega</t>
  </si>
  <si>
    <t>Winter Soldier #6</t>
  </si>
  <si>
    <t>Dark Avengers #13</t>
  </si>
  <si>
    <t>AXIS #2</t>
  </si>
  <si>
    <t>The Uncanny X-Men #239</t>
  </si>
  <si>
    <t>X-Factor (2006) #19</t>
  </si>
  <si>
    <t>X-Men (2021) #9</t>
  </si>
  <si>
    <t>Nova (2007) #27</t>
  </si>
  <si>
    <t>She-Hulk (2005) #1</t>
  </si>
  <si>
    <t>Ultimate Comics Spider-Man (2011) #26</t>
  </si>
  <si>
    <t>Ultimate X-Men #76</t>
  </si>
  <si>
    <t>Daredevil (2022) #1</t>
  </si>
  <si>
    <t>Winter Soldier #7</t>
  </si>
  <si>
    <t>Dark Avengers #14</t>
  </si>
  <si>
    <t>Magneto #11</t>
  </si>
  <si>
    <t>The Uncanny X-Men #240</t>
  </si>
  <si>
    <t>X-Factor (2006) #20</t>
  </si>
  <si>
    <t>X-Men (2021) #10</t>
  </si>
  <si>
    <t>Nova (2007) #28</t>
  </si>
  <si>
    <t>She-Hulk (2005) #2</t>
  </si>
  <si>
    <t>Ultimate Comics Spider-Man (2011) #27</t>
  </si>
  <si>
    <t>Ultimate X-Men #77</t>
  </si>
  <si>
    <t>Daredevil (2022) #2</t>
  </si>
  <si>
    <t>Winter Soldier #8</t>
  </si>
  <si>
    <t>Dark Avengers #15</t>
  </si>
  <si>
    <t>AXIS #3</t>
  </si>
  <si>
    <t>X-Factor #36</t>
  </si>
  <si>
    <t>X-Factor (2006) #21</t>
  </si>
  <si>
    <t>X-Men and Moon Girl</t>
  </si>
  <si>
    <t>War of Kings: Ascension #1</t>
  </si>
  <si>
    <t>She-Hulk (2005) #3</t>
  </si>
  <si>
    <t>Avengers Infinity #4</t>
  </si>
  <si>
    <t>Ultimate Comics Spider-Man (2011) #28</t>
  </si>
  <si>
    <t>Ultimate X-Men #78</t>
  </si>
  <si>
    <t>Daredevil (2022) #3</t>
  </si>
  <si>
    <t>Winter Soldier #9</t>
  </si>
  <si>
    <t>Siege: The Cabal #1</t>
  </si>
  <si>
    <t>Magneto #12</t>
  </si>
  <si>
    <t>X-Terminators #1</t>
  </si>
  <si>
    <t>X-Factor (2006) #22</t>
  </si>
  <si>
    <t>Destiny of X (I)</t>
  </si>
  <si>
    <t>War of Kings: Ascension #2</t>
  </si>
  <si>
    <t>She-Hulk (2005) #4</t>
  </si>
  <si>
    <t>Cataclysm: Ultimate Comics Spider-Man #1</t>
  </si>
  <si>
    <t>Ultimate X-Men #79</t>
  </si>
  <si>
    <t>Daredevil (2022) #4</t>
  </si>
  <si>
    <t>Winter Soldier #10</t>
  </si>
  <si>
    <t>Avengers: The Initiative #31</t>
  </si>
  <si>
    <t>AXIS: Revolutions #1</t>
  </si>
  <si>
    <t>X-Terminators #2</t>
  </si>
  <si>
    <t>X-Factor (2006) #23</t>
  </si>
  <si>
    <t>Immortal X-Men #1</t>
  </si>
  <si>
    <t>War of Kings: Ascension #3</t>
  </si>
  <si>
    <t>She-Hulk (2005) #5</t>
  </si>
  <si>
    <t>The Mighty Thor #13</t>
  </si>
  <si>
    <t>Cataclysm: The Ultimate's Last Stand #1</t>
  </si>
  <si>
    <t>Ultimate X-Men #80</t>
  </si>
  <si>
    <t>Daredevil (2022) #5</t>
  </si>
  <si>
    <t>Winter Soldier #11</t>
  </si>
  <si>
    <t>Origins of Siege #1</t>
  </si>
  <si>
    <t>AXIS: Carnage #1</t>
  </si>
  <si>
    <t>X-Terminators #3</t>
  </si>
  <si>
    <t>X-Factor (2006) #24</t>
  </si>
  <si>
    <t>Immortal X-Men #2</t>
  </si>
  <si>
    <t>War of Kings: Ascension #4</t>
  </si>
  <si>
    <t>She-Hulk (2005) #6</t>
  </si>
  <si>
    <t>The Mighty Thor #14</t>
  </si>
  <si>
    <t>Cataclysm: The Ultimate's Last Stand #2</t>
  </si>
  <si>
    <t>Countdown to Ultimate Human</t>
  </si>
  <si>
    <t>Maximum Security Dangerous Planet (2000) #1</t>
  </si>
  <si>
    <t>Daredevil (2022) #6</t>
  </si>
  <si>
    <t>Winter Soldier #12</t>
  </si>
  <si>
    <t xml:space="preserve">Siege Prologue </t>
  </si>
  <si>
    <t>AXIS: Hobgoblin #1</t>
  </si>
  <si>
    <t>X-Terminators #4</t>
  </si>
  <si>
    <t>X-Factor (2006) #25</t>
  </si>
  <si>
    <t>Immortal X-Men #3</t>
  </si>
  <si>
    <t>War of Kings #3-6</t>
  </si>
  <si>
    <t>She-Hulk (2005) #7</t>
  </si>
  <si>
    <t>The Mighty Thor #15</t>
  </si>
  <si>
    <t>Immortal Hulk #1</t>
  </si>
  <si>
    <t>Cataclysm: Ultimate Comics Spider-Man #2</t>
  </si>
  <si>
    <t>Ultimate Fantastic Four #33</t>
  </si>
  <si>
    <t>Daredevil (2022) #7</t>
  </si>
  <si>
    <t>Winter Soldier #13</t>
  </si>
  <si>
    <t>AXIS #4</t>
  </si>
  <si>
    <t>New Mutants #71</t>
  </si>
  <si>
    <t>X-Factor (2006) #26</t>
  </si>
  <si>
    <t>Legion of X #1</t>
  </si>
  <si>
    <t>War of Kings: Who Will Rule?</t>
  </si>
  <si>
    <t>She-Hulk (2005) #8</t>
  </si>
  <si>
    <t>The Mighty Thor #16</t>
  </si>
  <si>
    <t>Immortal Hulk #2</t>
  </si>
  <si>
    <t>Cataclysm: Ultimate Comics Spider-Man #3</t>
  </si>
  <si>
    <t>Ultimate Fantastic Four #34</t>
  </si>
  <si>
    <t>Daredevil (2022) #8</t>
  </si>
  <si>
    <t>Winter Soldier #14</t>
  </si>
  <si>
    <t>Avengers: The Initiative #32</t>
  </si>
  <si>
    <t>All-New X-Factor #16</t>
  </si>
  <si>
    <t>New Mutants #72</t>
  </si>
  <si>
    <t>X-Factor (2006) #27</t>
  </si>
  <si>
    <t>Legion of X #2</t>
  </si>
  <si>
    <t>Guardians of the Galaxy (2008) #18</t>
  </si>
  <si>
    <t>She-Hulk (2005) #9</t>
  </si>
  <si>
    <t>The Mighty Thor #17</t>
  </si>
  <si>
    <t>Immortal Hulk #3</t>
  </si>
  <si>
    <t>Cataclysm: The Ultimate's Last Stand #3</t>
  </si>
  <si>
    <t>Ultimate Fantastic Four #35</t>
  </si>
  <si>
    <t>Daredevil (2022) #9</t>
  </si>
  <si>
    <t>Winter Soldier #15</t>
  </si>
  <si>
    <t>New Avengers #61</t>
  </si>
  <si>
    <t>AXIS: Hobgoblin #2</t>
  </si>
  <si>
    <t>Excalibur #6</t>
  </si>
  <si>
    <t>X-Factor (2006) #28</t>
  </si>
  <si>
    <t>Legion of X #3</t>
  </si>
  <si>
    <t>Guardians of the Galaxy (2008) #19</t>
  </si>
  <si>
    <t>She-Hulk (2005) #10</t>
  </si>
  <si>
    <t>Immortal Hulk #4</t>
  </si>
  <si>
    <t>Cataclysm: The Ultimate's Last Stand #4</t>
  </si>
  <si>
    <t>Ultimate Fantastic Four #36</t>
  </si>
  <si>
    <t>Daredevil (2022) #10</t>
  </si>
  <si>
    <t>Winter Soldier #16</t>
  </si>
  <si>
    <t>New Avengers #62</t>
  </si>
  <si>
    <t>Amazing X-Men (2014) #14</t>
  </si>
  <si>
    <t>Excalibur #7</t>
  </si>
  <si>
    <t>X-Factor (2006) #29</t>
  </si>
  <si>
    <t>Knight of X #1</t>
  </si>
  <si>
    <t>Nova (2007) #29</t>
  </si>
  <si>
    <t>She-Hulk (2005) #11</t>
  </si>
  <si>
    <t>Immortal Hulk #5</t>
  </si>
  <si>
    <t>Cataclysm: The Ultimate's Last Stand #5</t>
  </si>
  <si>
    <t>Ultimate Fantastic Four #37</t>
  </si>
  <si>
    <t>Daredevil (2022) #11</t>
  </si>
  <si>
    <t>Winter Soldier #17</t>
  </si>
  <si>
    <t>The Mighty Avengers #35</t>
  </si>
  <si>
    <t>AXIS #5</t>
  </si>
  <si>
    <t>The Uncanny X-Men #241</t>
  </si>
  <si>
    <t>X-Factor (2006) #30</t>
  </si>
  <si>
    <t>Knight of X #2</t>
  </si>
  <si>
    <t>Nova (2007) #30</t>
  </si>
  <si>
    <t>She-Hulk (2005) #12</t>
  </si>
  <si>
    <t>Immortal Hulk #6</t>
  </si>
  <si>
    <t>Ultimate Spider-Man #200</t>
  </si>
  <si>
    <t>Ultimate Fantastic Four #38</t>
  </si>
  <si>
    <t>Daredevil (2022) #12</t>
  </si>
  <si>
    <t>Winter Soldier #18</t>
  </si>
  <si>
    <t>Deadpool (2012) #37</t>
  </si>
  <si>
    <t>New Mutants #73</t>
  </si>
  <si>
    <t>Busiek's Iron Man</t>
  </si>
  <si>
    <t>X-Factor (2006) #31</t>
  </si>
  <si>
    <t>Knight of X #3</t>
  </si>
  <si>
    <t>Nova (2007) #31</t>
  </si>
  <si>
    <t>She-Hulk (2005) #13</t>
  </si>
  <si>
    <t>Immortal Hulk #7</t>
  </si>
  <si>
    <t>Miles Morales: Ultimate Spider-Man #1</t>
  </si>
  <si>
    <t>Ultimate Fantastic Four #39</t>
  </si>
  <si>
    <t>Daredevil (2022) #13</t>
  </si>
  <si>
    <t>Winter Soldier #19</t>
  </si>
  <si>
    <t>Iron Man: The Iron Age #1-2; Avengers (1998) #7-8; Iron Man (1998) #1-25; Iron Man/Captain America Annual 1998; Iron Man Annual 1999</t>
  </si>
  <si>
    <t>Avengers: The Initiative #33</t>
  </si>
  <si>
    <t>AXIS #6</t>
  </si>
  <si>
    <t>X-Factor #37</t>
  </si>
  <si>
    <t>X-Factor (2006) #32</t>
  </si>
  <si>
    <t>Knight of X #4</t>
  </si>
  <si>
    <t>She-Hulk (2005) #14</t>
  </si>
  <si>
    <t>Immortal Hulk #8</t>
  </si>
  <si>
    <t>Miles Morales: Ultimate Spider-Man #2</t>
  </si>
  <si>
    <t>Ultimate Fantastic Four #40</t>
  </si>
  <si>
    <t>Daredevil (2022) #14</t>
  </si>
  <si>
    <t>Avengers: The Initiative #34</t>
  </si>
  <si>
    <t>AXIS: Revolutions #2</t>
  </si>
  <si>
    <t>The Uncanny X-Men #242</t>
  </si>
  <si>
    <t>X-Factor (2006) #33</t>
  </si>
  <si>
    <t>Knight of X #5</t>
  </si>
  <si>
    <t>Post-Heroes Reborn reset</t>
  </si>
  <si>
    <t>She-Hulk (2005) #15</t>
  </si>
  <si>
    <t>Immortal Hulk #9</t>
  </si>
  <si>
    <t>Miles Morales: Ultimate Spider-Man #3</t>
  </si>
  <si>
    <t>Ultimate Fantastic Four #41</t>
  </si>
  <si>
    <t>Captain America (2025) #1</t>
  </si>
  <si>
    <t>AXIS: Carnage #2</t>
  </si>
  <si>
    <t>X-Factor #38</t>
  </si>
  <si>
    <t>X-Factor (2006) #34</t>
  </si>
  <si>
    <t>X-Men: Red #1</t>
  </si>
  <si>
    <t>Guardians of the Galaxy (2008) #20</t>
  </si>
  <si>
    <t>She-Hulk (2005) #16</t>
  </si>
  <si>
    <t>Immortal Hulk #10</t>
  </si>
  <si>
    <t>Miles Morales: Ultimate Spider-Man #4</t>
  </si>
  <si>
    <t>Ultimate Fantastic Four #42</t>
  </si>
  <si>
    <t>Captain America (2025) #2</t>
  </si>
  <si>
    <t>New Avengers #63</t>
  </si>
  <si>
    <t>AXIS #7</t>
  </si>
  <si>
    <t>The Uncanny X-Men #243</t>
  </si>
  <si>
    <t>X-Factor (2006) #35</t>
  </si>
  <si>
    <t>X-Men: Red #2</t>
  </si>
  <si>
    <t>Guardians of the Galaxy (2008) #21</t>
  </si>
  <si>
    <t>She-Hulk (2005) #17</t>
  </si>
  <si>
    <t>Immortal Hulk #11</t>
  </si>
  <si>
    <t>Miles Morales: Ultimate Spider-Man #5</t>
  </si>
  <si>
    <t>Thunderbolts (1997) #45</t>
  </si>
  <si>
    <t>Ultimate Fantastic Four #43</t>
  </si>
  <si>
    <t>Captain America (2025) #3</t>
  </si>
  <si>
    <t>New Avengers #64</t>
  </si>
  <si>
    <t>Avengers World #16</t>
  </si>
  <si>
    <t>X-Factor #39</t>
  </si>
  <si>
    <t>X-Factor (2006) #36</t>
  </si>
  <si>
    <t>X-Men: Red #3</t>
  </si>
  <si>
    <t>Guardians of the Galaxy (2008) #22</t>
  </si>
  <si>
    <t>She-Hulk (2005) #18</t>
  </si>
  <si>
    <t>The Mighty Thor #22</t>
  </si>
  <si>
    <t>Nicieza-era MS tie-in.</t>
  </si>
  <si>
    <t>Immortal Hulk #12</t>
  </si>
  <si>
    <t>Miles Morales: Ultimate Spider-Man #6</t>
  </si>
  <si>
    <t>Ultimate Fantastic Four #44</t>
  </si>
  <si>
    <t>Captain America (2025) #4</t>
  </si>
  <si>
    <t>The Mighty Avengers #36</t>
  </si>
  <si>
    <t>AXIS: Carnage #3</t>
  </si>
  <si>
    <t>New Mutants #74</t>
  </si>
  <si>
    <t>X-Factor (2006) #37</t>
  </si>
  <si>
    <t>Marauders (2022) #1</t>
  </si>
  <si>
    <t>Guardians of the Galaxy (2008) #23</t>
  </si>
  <si>
    <t>She-Hulk (2005) #19</t>
  </si>
  <si>
    <t>The Mighty Thor Annual #1</t>
  </si>
  <si>
    <t>Immortal Hulk #13</t>
  </si>
  <si>
    <t>Miles Morales: Ultimate Spider-Man #7</t>
  </si>
  <si>
    <t>Ultimate Fantastic Four #45</t>
  </si>
  <si>
    <t>Captain America (2025) #5</t>
  </si>
  <si>
    <t>AXIS: Revolutions #3</t>
  </si>
  <si>
    <t>New Mutants #75</t>
  </si>
  <si>
    <t>X-Factor (2006) #38</t>
  </si>
  <si>
    <t>Marauders (2022) #2</t>
  </si>
  <si>
    <t>Guardians of the Galaxy (2008) #24</t>
  </si>
  <si>
    <t>She-Hulk (2005) #20</t>
  </si>
  <si>
    <t>Immortal Hulk #14</t>
  </si>
  <si>
    <t>Miles Morales: Ultimate Spider-Man #8</t>
  </si>
  <si>
    <t>Ultimate Fantastic Four #46</t>
  </si>
  <si>
    <t>Captain America (2025) #6</t>
  </si>
  <si>
    <t>Avengers: The Initiative #35</t>
  </si>
  <si>
    <t>AXIS: Revolutions #4</t>
  </si>
  <si>
    <t>X-Factor #40</t>
  </si>
  <si>
    <t>X-Factor (2006) #39</t>
  </si>
  <si>
    <t>Marauders (2022) #3</t>
  </si>
  <si>
    <t>Nova (2007) #32</t>
  </si>
  <si>
    <t>She-Hulk (2005) #21</t>
  </si>
  <si>
    <t>Avengers (1998) #35</t>
  </si>
  <si>
    <t>Thor: God of Thunder #1</t>
  </si>
  <si>
    <t>Immortal Hulk #15</t>
  </si>
  <si>
    <t>Miles Morales: Ultimate Spider-Man #9</t>
  </si>
  <si>
    <t>Ultimate Vision #1</t>
  </si>
  <si>
    <t>Captain America (2025) #7</t>
  </si>
  <si>
    <t>Dark Avengers #16</t>
  </si>
  <si>
    <t>AXIS: Hobgoblin #3</t>
  </si>
  <si>
    <t>The Siege Perilous</t>
  </si>
  <si>
    <t>X-Factor (2006) #40</t>
  </si>
  <si>
    <t>Marauders (2022) #4</t>
  </si>
  <si>
    <t>Nova (2007) #33</t>
  </si>
  <si>
    <t>Grevioux Blue Marvel</t>
  </si>
  <si>
    <t>Thor: God of Thunder #2</t>
  </si>
  <si>
    <t>Immortal Hulk #16</t>
  </si>
  <si>
    <t>Miles Morales: Ultimate Spider-Man #10</t>
  </si>
  <si>
    <t>Ultimate Vision #2</t>
  </si>
  <si>
    <t>Captain America (2025) #8</t>
  </si>
  <si>
    <t>Siege: Embedded #1</t>
  </si>
  <si>
    <t>AXIS #8</t>
  </si>
  <si>
    <t>The Uncanny X-Men #244</t>
  </si>
  <si>
    <t>X-Factor (2006) #41</t>
  </si>
  <si>
    <t>X-Men (2021) #11</t>
  </si>
  <si>
    <t>Nova (2007) #34</t>
  </si>
  <si>
    <t>Adam: The Legend of the Blue Marvel #1</t>
  </si>
  <si>
    <t>Thor: God of Thunder #3</t>
  </si>
  <si>
    <t>Immortal Hulk #17</t>
  </si>
  <si>
    <t>Miles Morales: Ultimate Spider-Man #11</t>
  </si>
  <si>
    <t>Ultimate Vision #3</t>
  </si>
  <si>
    <t>Wolverine: Weapons of Armageddon #1</t>
  </si>
  <si>
    <t>Siege: Embedded #2</t>
  </si>
  <si>
    <t>AXIS #9</t>
  </si>
  <si>
    <t>The Uncanny X-Men #245</t>
  </si>
  <si>
    <t>X-Factor (2006) #42</t>
  </si>
  <si>
    <t>X-Men (2021) #12</t>
  </si>
  <si>
    <t>Nova (2007) #35</t>
  </si>
  <si>
    <t>Adam: The Legend of the Blue Marvel #2</t>
  </si>
  <si>
    <t>Thor: God of Thunder #4</t>
  </si>
  <si>
    <t>Immortal Hulk #18</t>
  </si>
  <si>
    <t>Miles Morales: Ultimate Spider-Man #12</t>
  </si>
  <si>
    <t>Ultimate Vision #4</t>
  </si>
  <si>
    <t>Captain America (2025) #9</t>
  </si>
  <si>
    <t>Siege: Embedded #3</t>
  </si>
  <si>
    <t>Superior Iron Man #1</t>
  </si>
  <si>
    <t>Excalibur #8</t>
  </si>
  <si>
    <t>X-Factor (2006) #43</t>
  </si>
  <si>
    <t>Free Comic Book Day 2022: Judgement Day</t>
  </si>
  <si>
    <t>Realm of Kings: Imperial Guard #1</t>
  </si>
  <si>
    <t>Adam: The Legend of the Blue Marvel #3</t>
  </si>
  <si>
    <t>Thor: God of Thunder #5</t>
  </si>
  <si>
    <t>Immortal Hulk #19</t>
  </si>
  <si>
    <t>Ultimate Vision #5</t>
  </si>
  <si>
    <t>Captain America (2025) #10</t>
  </si>
  <si>
    <t>Siege: Embedded #4</t>
  </si>
  <si>
    <t>Superior Iron Man #2</t>
  </si>
  <si>
    <t>Excalibur #9</t>
  </si>
  <si>
    <t>X-Factor (2006) #44</t>
  </si>
  <si>
    <t>X-Men: Red #4</t>
  </si>
  <si>
    <t>Realm of Kings: Imperial Guard #2</t>
  </si>
  <si>
    <t>Adam: The Legend of the Blue Marvel #4</t>
  </si>
  <si>
    <t>Thor: God of Thunder #6</t>
  </si>
  <si>
    <t>Immortal Hulk #20</t>
  </si>
  <si>
    <t>Spectacular Spider-Man #43</t>
  </si>
  <si>
    <t>Captain America (2025) #11</t>
  </si>
  <si>
    <t>New Avengers Finale #1</t>
  </si>
  <si>
    <t>Excalibur #10</t>
  </si>
  <si>
    <t>X-Factor (2006) #45</t>
  </si>
  <si>
    <t>Marauders (2022) #5</t>
  </si>
  <si>
    <t>Realm of Kings: Imperial Guard #3</t>
  </si>
  <si>
    <t>Adam: The Legend of the Blue Marvel #5</t>
  </si>
  <si>
    <t>Thor: God of Thunder #7</t>
  </si>
  <si>
    <t>Immortal Hulk #21</t>
  </si>
  <si>
    <t>Spectacular Spider-Man #44</t>
  </si>
  <si>
    <t>Captain America (2025) #12</t>
  </si>
  <si>
    <t>Heroic Age</t>
  </si>
  <si>
    <t>Excalibur: Mojo Mayhem</t>
  </si>
  <si>
    <t>X-Factor (2006) #46</t>
  </si>
  <si>
    <t>X-Men: Hellfire Gala</t>
  </si>
  <si>
    <t>Realm of Kings: Imperial Guard #4</t>
  </si>
  <si>
    <t>Venom by Al Ewing</t>
  </si>
  <si>
    <t>Thor: God of Thunder #8</t>
  </si>
  <si>
    <t>Immortal Hulk #22</t>
  </si>
  <si>
    <t>Spectacular Spider-Man #45</t>
  </si>
  <si>
    <t>Captain America (2025) #13</t>
  </si>
  <si>
    <t>Enter the Heroic Age #1</t>
  </si>
  <si>
    <t>Excalibur #11</t>
  </si>
  <si>
    <t>X-Factor (2006) #47</t>
  </si>
  <si>
    <t>Extremis</t>
  </si>
  <si>
    <t>The Amazing Spider-Man (2022) #9</t>
  </si>
  <si>
    <t>Realm of Kings: Imperial Guard #5</t>
  </si>
  <si>
    <t>Venom (2022) #1</t>
  </si>
  <si>
    <t>Thor: God of Thunder #9</t>
  </si>
  <si>
    <t>Immortal Hulk #23</t>
  </si>
  <si>
    <t>Spectacular Spider-Man #46</t>
  </si>
  <si>
    <t>Captain America (2025) #14</t>
  </si>
  <si>
    <t>Avengers: Prime #1</t>
  </si>
  <si>
    <t>Avengers (1998) #36</t>
  </si>
  <si>
    <t>Adi Granov</t>
  </si>
  <si>
    <t>New Mutants #76</t>
  </si>
  <si>
    <t>X-Factor (2006) #48</t>
  </si>
  <si>
    <t>Invincible Iron Man (2004) #1-6</t>
  </si>
  <si>
    <t>Immortal X-Men #4</t>
  </si>
  <si>
    <t>Realm of Kings: Inhumans #1</t>
  </si>
  <si>
    <t>Venom (2022) #2</t>
  </si>
  <si>
    <t>Thor: God of Thunder #10</t>
  </si>
  <si>
    <t>Immortal Hulk #24</t>
  </si>
  <si>
    <t>Spectacular Spider-Man #47</t>
  </si>
  <si>
    <t>Captain America (2025) #15</t>
  </si>
  <si>
    <t>Avengers: Prime #2</t>
  </si>
  <si>
    <t>X-Factor #41</t>
  </si>
  <si>
    <t>X-Factor (2006) #49</t>
  </si>
  <si>
    <t>Legion of X #4</t>
  </si>
  <si>
    <t>Realm of Kings: Inhumans #2</t>
  </si>
  <si>
    <t>Venom (2022) #3</t>
  </si>
  <si>
    <t>Thor: God of Thunder #11</t>
  </si>
  <si>
    <t>Immortal Hulk #25</t>
  </si>
  <si>
    <t>Spectacular Spider-Man #48</t>
  </si>
  <si>
    <t>Avengers: Prime #3</t>
  </si>
  <si>
    <t>X-Factor #42</t>
  </si>
  <si>
    <t>X-Factor (2006) #50</t>
  </si>
  <si>
    <t>Legion of X #5</t>
  </si>
  <si>
    <t>Realm of Kings: Inhumans #3</t>
  </si>
  <si>
    <t>Venom (2022) #4</t>
  </si>
  <si>
    <t>Thor: God of Thunder #12</t>
  </si>
  <si>
    <t>Immortal Hulk #26</t>
  </si>
  <si>
    <t>Spectacular Spider-Man #49</t>
  </si>
  <si>
    <t>Secret Empire #0</t>
  </si>
  <si>
    <t>Avengers: Prime #4</t>
  </si>
  <si>
    <t>Six issues that redefined the character and the movies</t>
  </si>
  <si>
    <t>X-Factor #43</t>
  </si>
  <si>
    <t xml:space="preserve">Ms Marvel and Wolverine </t>
  </si>
  <si>
    <t>Realm of Kings: Inhumans #4</t>
  </si>
  <si>
    <t>Venom (2022) #5</t>
  </si>
  <si>
    <t>Thor: God of Thunder #13</t>
  </si>
  <si>
    <t>Immortal Hulk #27</t>
  </si>
  <si>
    <t>Spectacular Spider-Man #50</t>
  </si>
  <si>
    <t>Avengers: Prime #5</t>
  </si>
  <si>
    <t>X-Factor #44</t>
  </si>
  <si>
    <t>Judgement Day</t>
  </si>
  <si>
    <t>Realm of Kings: Inhumans #5</t>
  </si>
  <si>
    <t>Venom (2022) #6</t>
  </si>
  <si>
    <t>Thor: God of Thunder #14</t>
  </si>
  <si>
    <t>Immortal Hulk #28</t>
  </si>
  <si>
    <t>Spectacular Spider-Man #51</t>
  </si>
  <si>
    <t>Avengers (2010) #1</t>
  </si>
  <si>
    <t>X-Factor #45</t>
  </si>
  <si>
    <t xml:space="preserve">A.X.E.: Eve of Judgement </t>
  </si>
  <si>
    <t>Realm of Kings: Son of Hulk #1</t>
  </si>
  <si>
    <t>Venom (2022) #7</t>
  </si>
  <si>
    <t>Thor: God of Thunder #15</t>
  </si>
  <si>
    <t>Immortal Hulk #29</t>
  </si>
  <si>
    <t>Spectacular Spider-Man #52</t>
  </si>
  <si>
    <t>Avengers (2010) #2</t>
  </si>
  <si>
    <t>Avengers (1998) #37</t>
  </si>
  <si>
    <t>X-Factor #46</t>
  </si>
  <si>
    <t>A.X.E.: Judgement Day #1</t>
  </si>
  <si>
    <t>Realm of Kings: Son of Hulk #2</t>
  </si>
  <si>
    <t>Venom (2022) #8</t>
  </si>
  <si>
    <t>Thor: God of Thunder #16</t>
  </si>
  <si>
    <t>Immortal Hulk #30</t>
  </si>
  <si>
    <t>Spectacular Spider-Man #53</t>
  </si>
  <si>
    <t>Avengers (2010) #3</t>
  </si>
  <si>
    <t>X-Factor #47</t>
  </si>
  <si>
    <t>Immortal X-Men #5</t>
  </si>
  <si>
    <t>Realm of Kings: Son of Hulk #3</t>
  </si>
  <si>
    <t>Venom (2022) #9</t>
  </si>
  <si>
    <t>Thor: God of Thunder #17</t>
  </si>
  <si>
    <t>Immortal Hulk #31</t>
  </si>
  <si>
    <t>Spectacular Spider-Man #54</t>
  </si>
  <si>
    <t>Avengers (2010) #4</t>
  </si>
  <si>
    <t>X-Factor #48</t>
  </si>
  <si>
    <t>X-Men: Red #5</t>
  </si>
  <si>
    <t>Realm of Kings: Son of Hulk #4</t>
  </si>
  <si>
    <t>Venom (2022) #10</t>
  </si>
  <si>
    <t>Thor: God of Thunder #18</t>
  </si>
  <si>
    <t>Immortal Hulk #32</t>
  </si>
  <si>
    <t>Spectacular Spider-Man #55</t>
  </si>
  <si>
    <t>Ultimate X-Men #81</t>
  </si>
  <si>
    <t>Avengers (2010) #5</t>
  </si>
  <si>
    <t>X-Factor Annual #4</t>
  </si>
  <si>
    <t>A.X.E.: Judgement Day #2</t>
  </si>
  <si>
    <t>Guardians of the Galaxy (2008) #25</t>
  </si>
  <si>
    <t>Venom (2022) #11</t>
  </si>
  <si>
    <t>Thor: God of Thunder #19</t>
  </si>
  <si>
    <t>Immortal Hulk #33</t>
  </si>
  <si>
    <t>Spectacular Spider-Man #56</t>
  </si>
  <si>
    <t>Ultimate X-Men #82</t>
  </si>
  <si>
    <t>Avengers (2010) #6</t>
  </si>
  <si>
    <t>New Mutants Annual #5</t>
  </si>
  <si>
    <t>A.X.E.: Death to the Mutants #1</t>
  </si>
  <si>
    <t>Nova (2007) #36</t>
  </si>
  <si>
    <t>Venom (2022) #12</t>
  </si>
  <si>
    <t>Thor: God of Thunder #20</t>
  </si>
  <si>
    <t>Immortal Hulk #34</t>
  </si>
  <si>
    <t>Spectacular Spider-Man #57</t>
  </si>
  <si>
    <t>Ultimate X-Men #83</t>
  </si>
  <si>
    <t>New Avengers (1996) #1</t>
  </si>
  <si>
    <t>The Uncanny X-Men Annual #13</t>
  </si>
  <si>
    <t>X-Men (2021) #13</t>
  </si>
  <si>
    <t>The Tahnos Imperative</t>
  </si>
  <si>
    <t>Venom (2022) #13</t>
  </si>
  <si>
    <t>Thor: God of Thunder #21</t>
  </si>
  <si>
    <t>Immortal Hulk #35</t>
  </si>
  <si>
    <t>Spectacular Spider-Man #58</t>
  </si>
  <si>
    <t>Ultimate X-Men #84</t>
  </si>
  <si>
    <t>New Avengers (1996) #2</t>
  </si>
  <si>
    <t>Avengers (1998) #38</t>
  </si>
  <si>
    <t>The Uncanny X-Men #246</t>
  </si>
  <si>
    <t>A.X.E.: Judgement Day #3</t>
  </si>
  <si>
    <t>The Thanos Imperative: Ignition</t>
  </si>
  <si>
    <t>Venom (2022) #14</t>
  </si>
  <si>
    <t>Thor: God of Thunder #22</t>
  </si>
  <si>
    <t>Immortal Hulk #36</t>
  </si>
  <si>
    <t>Spectacular Spider-Man #59</t>
  </si>
  <si>
    <t>Ultimate X-Men #85</t>
  </si>
  <si>
    <t>New Avengers (1996) #3</t>
  </si>
  <si>
    <t>The Uncanny X-Men #247</t>
  </si>
  <si>
    <t>A.X.E.: Death to the Mutants #2</t>
  </si>
  <si>
    <t>The Thanos Imperative #1</t>
  </si>
  <si>
    <t>Venom (2022) #15</t>
  </si>
  <si>
    <t>Thor: God of Thunder #23</t>
  </si>
  <si>
    <t>Immortal Hulk #37</t>
  </si>
  <si>
    <t>Spectacular Spider-Man #60</t>
  </si>
  <si>
    <t>Ultimate X-Men #86</t>
  </si>
  <si>
    <t xml:space="preserve">Secret Empire Omega </t>
  </si>
  <si>
    <t>New Avengers (1996) #4</t>
  </si>
  <si>
    <t>The Uncanny X-Men #248</t>
  </si>
  <si>
    <t>Immortal X-Men #6</t>
  </si>
  <si>
    <t>The Thanos Imperative #2</t>
  </si>
  <si>
    <t>Venom (2022) #16</t>
  </si>
  <si>
    <t>Thor: God of Thunder #24</t>
  </si>
  <si>
    <t>Immortal Hulk #38</t>
  </si>
  <si>
    <t>Spectacular Spider-Man #61</t>
  </si>
  <si>
    <t>Ultimate X-Men #87</t>
  </si>
  <si>
    <t>New Avengers (1996) #5</t>
  </si>
  <si>
    <t>The Uncanny X-Men #249</t>
  </si>
  <si>
    <t>X-Force (2020) #30</t>
  </si>
  <si>
    <t>The Thanos Imperative #3</t>
  </si>
  <si>
    <t>Venom (2022) #17</t>
  </si>
  <si>
    <t>Immortal Hulk #39</t>
  </si>
  <si>
    <t>Spectacular Spider-Man #85</t>
  </si>
  <si>
    <t>Ultimate X-Men #88</t>
  </si>
  <si>
    <t>New Avengers (1996) #6</t>
  </si>
  <si>
    <t>The Uncanny X-Men #250</t>
  </si>
  <si>
    <t>X-Force (2020) #31</t>
  </si>
  <si>
    <t>The Thanos Imperative #4</t>
  </si>
  <si>
    <t>Venom (2022) #18</t>
  </si>
  <si>
    <t>Immortal Hulk #40</t>
  </si>
  <si>
    <t>The Amazing Spider-Man #224</t>
  </si>
  <si>
    <t>Ultimate X-Men #89</t>
  </si>
  <si>
    <t>Secret Avengers #1</t>
  </si>
  <si>
    <t>The Uncanny X-Men #251</t>
  </si>
  <si>
    <t>Wolverine (2020) #24</t>
  </si>
  <si>
    <t>The Thanos Imperative #5</t>
  </si>
  <si>
    <t>Venom (2022) #19</t>
  </si>
  <si>
    <t>Immortal Hulk #41</t>
  </si>
  <si>
    <t>The Amazing Spider-Man #225</t>
  </si>
  <si>
    <t>Ultimate Fantastic Four #47</t>
  </si>
  <si>
    <t>Secret Avengers #2</t>
  </si>
  <si>
    <t>The Uncanny X-Men #252</t>
  </si>
  <si>
    <t>Wolverine (2020) #25</t>
  </si>
  <si>
    <t>Avengers (1998) #39</t>
  </si>
  <si>
    <t>The Thanos Imperative #6</t>
  </si>
  <si>
    <t>Venom (2022) #20</t>
  </si>
  <si>
    <t>Immortal Hulk #42</t>
  </si>
  <si>
    <t>The Amazing Spider-Man #226</t>
  </si>
  <si>
    <t>Ultimate Fantastic Four #48</t>
  </si>
  <si>
    <t>Secret Avengers #3</t>
  </si>
  <si>
    <t>The Uncanny X-Men #253</t>
  </si>
  <si>
    <t>X-Force (2020) #32</t>
  </si>
  <si>
    <t>The Thanos Imperative: Devastation</t>
  </si>
  <si>
    <t>Fraction's Invincible Iron Man</t>
  </si>
  <si>
    <t>Venom (2022) #21</t>
  </si>
  <si>
    <t>Immortal Hulk #43</t>
  </si>
  <si>
    <t>The Amazing Spider-Man #227</t>
  </si>
  <si>
    <t>Ultimate Fantastic Four #49</t>
  </si>
  <si>
    <t>Secret Avengers #4</t>
  </si>
  <si>
    <t>The Uncanny X-Men #254</t>
  </si>
  <si>
    <t>X-Force (2020) #33</t>
  </si>
  <si>
    <t>Free Comic Book Day 2023</t>
  </si>
  <si>
    <t>Immortal Hulk #44</t>
  </si>
  <si>
    <t>The Amazing Spider-Man #228</t>
  </si>
  <si>
    <t>Ultimate Fantastic Four #50</t>
  </si>
  <si>
    <t>Invincible Iron Man (2008) #1-527, 500.1; Fear Itself #1-7, 7.3; Free Comic Book Day 2010: Iron Man/Thor, Invincible Iron Man Annual (2010)</t>
  </si>
  <si>
    <t>Secret Avengers #5</t>
  </si>
  <si>
    <t>The Uncanny X-Men #255</t>
  </si>
  <si>
    <t>Marauders (2022) #6</t>
  </si>
  <si>
    <t>Silver Surfer (2003) #1</t>
  </si>
  <si>
    <t>Venom (2022) #22</t>
  </si>
  <si>
    <t>Immortal Hulk #45</t>
  </si>
  <si>
    <t>The Amazing Spider-Man #229</t>
  </si>
  <si>
    <t>Ultimate Fantastic Four #51</t>
  </si>
  <si>
    <t>Avengers Academy #1</t>
  </si>
  <si>
    <t>Days of Future Present &amp; The X-Tinction Agenda</t>
  </si>
  <si>
    <t>X-Men (2021) #14</t>
  </si>
  <si>
    <t>Silver Surfer (2003) #2</t>
  </si>
  <si>
    <t>Venom (2022) #23</t>
  </si>
  <si>
    <t>Immortal Hulk #46</t>
  </si>
  <si>
    <t>The Amazing Spider-Man #230</t>
  </si>
  <si>
    <t>Ultimate Fantastic Four #52</t>
  </si>
  <si>
    <t>Avengers Academy #2</t>
  </si>
  <si>
    <t>Avengers (1998) #40</t>
  </si>
  <si>
    <t>New Mutants #77</t>
  </si>
  <si>
    <t>X-Men: Red #6</t>
  </si>
  <si>
    <t>Silver Surfer (2003) #3</t>
  </si>
  <si>
    <t>Venom (2022) #24</t>
  </si>
  <si>
    <t>Needs Extremis; set inside Secret Invasion and Fear Itself</t>
  </si>
  <si>
    <t>Immortal Hulk #47</t>
  </si>
  <si>
    <t>The Amazing Spider-Man #231</t>
  </si>
  <si>
    <t>Ultimate Fantastic Four #53</t>
  </si>
  <si>
    <t>Avengers Academy #3</t>
  </si>
  <si>
    <t>New Mutants #78</t>
  </si>
  <si>
    <t>A.X.E.: Judgement Day #4</t>
  </si>
  <si>
    <t>Silver Surfer (2003) #4</t>
  </si>
  <si>
    <t>Venom (2022) #25</t>
  </si>
  <si>
    <t>Immortal Hulk #48</t>
  </si>
  <si>
    <t>The Amazing Spider-Man #232</t>
  </si>
  <si>
    <t>Avengers Academy #4</t>
  </si>
  <si>
    <t>New Mutants #79</t>
  </si>
  <si>
    <t>X-Men: Red #7</t>
  </si>
  <si>
    <t>Silver Surfer (2003) #5</t>
  </si>
  <si>
    <t>Venom (2022) #26</t>
  </si>
  <si>
    <t>Immortal Hulk #49</t>
  </si>
  <si>
    <t>The Amazing Spider-Man #233</t>
  </si>
  <si>
    <t>The Amazing Spider-Man (1999) #661</t>
  </si>
  <si>
    <t>New Mutants #80</t>
  </si>
  <si>
    <t>Legion of X #6</t>
  </si>
  <si>
    <t>Silver Surfer (2003) #6</t>
  </si>
  <si>
    <t>Venom (2022) #27</t>
  </si>
  <si>
    <t>Immortal Hulk #50</t>
  </si>
  <si>
    <t>The Amazing Spider-Man #234</t>
  </si>
  <si>
    <t>The Amazing Spider-Man (1999) #662</t>
  </si>
  <si>
    <t>New Mutants #81</t>
  </si>
  <si>
    <t>A.X.E.: Judgement Day #5</t>
  </si>
  <si>
    <t>Stormbreaker: the Saga of Beta Ray #1</t>
  </si>
  <si>
    <t>Venom (2022) #28</t>
  </si>
  <si>
    <t>Gamma Flight #1</t>
  </si>
  <si>
    <t>The Amazing Spider-Man Annual (1964) #17</t>
  </si>
  <si>
    <t>Avengers Academy #5</t>
  </si>
  <si>
    <t>New Mutants #82</t>
  </si>
  <si>
    <t>Immortal X-Men #7</t>
  </si>
  <si>
    <t>Stormbreaker: the Saga of Beta Ray #2</t>
  </si>
  <si>
    <t>Venom (2022) #29</t>
  </si>
  <si>
    <t>Avengers (1998) #41</t>
  </si>
  <si>
    <t>Gamma Flight #2</t>
  </si>
  <si>
    <t>The Amazing Spider-Man #235</t>
  </si>
  <si>
    <t>Secret Avengers #6</t>
  </si>
  <si>
    <t>New Mutants #83</t>
  </si>
  <si>
    <t>A.X.E.: Death to the Mutants #3</t>
  </si>
  <si>
    <t>Stormbreaker: the Saga of Beta Ray #3</t>
  </si>
  <si>
    <t>Venom (2022) #30</t>
  </si>
  <si>
    <t>Thor: God of Thunder #25</t>
  </si>
  <si>
    <t>Gamma Flight #3</t>
  </si>
  <si>
    <t>The Amazing Spider-Man #236</t>
  </si>
  <si>
    <t>Secret Avengers #7</t>
  </si>
  <si>
    <t>Excalibur #12</t>
  </si>
  <si>
    <t>A.X.E.: Starfox</t>
  </si>
  <si>
    <t>Stormbreaker: the Saga of Beta Ray #4</t>
  </si>
  <si>
    <t>Venom (2022) #31</t>
  </si>
  <si>
    <t>Thor (2014) #1</t>
  </si>
  <si>
    <t>Gamma Flight #4</t>
  </si>
  <si>
    <t>The Amazing Spider-Man #237</t>
  </si>
  <si>
    <t>Ultimate Fantastic Four #54</t>
  </si>
  <si>
    <t>Secret Avengers #8</t>
  </si>
  <si>
    <t>Excalibur #13</t>
  </si>
  <si>
    <t>A.X.E.: Avengers</t>
  </si>
  <si>
    <t>Stormbreaker: the Saga of Beta Ray #5</t>
  </si>
  <si>
    <t>Carnage (2023) #5</t>
  </si>
  <si>
    <t>Thor (2014) #2</t>
  </si>
  <si>
    <t>Gamma Flight #5</t>
  </si>
  <si>
    <t>The Amazing Spider-Man #238</t>
  </si>
  <si>
    <t>Ultimate Fantastic Four #55</t>
  </si>
  <si>
    <t>Secret Avengers #9</t>
  </si>
  <si>
    <t>Excalibur #14</t>
  </si>
  <si>
    <t>A.X.E.: X-Men</t>
  </si>
  <si>
    <t>Stormbreaker: the Saga of Beta Ray #6</t>
  </si>
  <si>
    <t>Venom (2022) #32</t>
  </si>
  <si>
    <t>Thor (2014) #3</t>
  </si>
  <si>
    <t>PKJ</t>
  </si>
  <si>
    <t>The Amazing Spider-Man #239</t>
  </si>
  <si>
    <t>Ultimate Fantastic Four #56</t>
  </si>
  <si>
    <t>Secret Avengers #10</t>
  </si>
  <si>
    <t>Excalibur #15</t>
  </si>
  <si>
    <t>A.X.E.: Eternals</t>
  </si>
  <si>
    <t>Silver Surfer: Requiem #1</t>
  </si>
  <si>
    <t>Carnage (2023) #6</t>
  </si>
  <si>
    <t>Thor (2014) #4</t>
  </si>
  <si>
    <t>Incredible Hulk Annual 2023</t>
  </si>
  <si>
    <t>The Amazing Spider-Man #240</t>
  </si>
  <si>
    <t>Ultimate Fantastic Four #57</t>
  </si>
  <si>
    <t>Secret Avengers #11</t>
  </si>
  <si>
    <t>Avengers (1998) #42</t>
  </si>
  <si>
    <t>Excalibur #16</t>
  </si>
  <si>
    <t>A.X.E.: Judgement Day #6</t>
  </si>
  <si>
    <t>Silver Surfer: Requiem #2</t>
  </si>
  <si>
    <t>Venom (2022) #33</t>
  </si>
  <si>
    <t>Thor (2014) #5</t>
  </si>
  <si>
    <t>Incredible Hulk (2023) #1</t>
  </si>
  <si>
    <t>The Amazing Spider-Man #241</t>
  </si>
  <si>
    <t>Ultimate Human #1</t>
  </si>
  <si>
    <t>Secret Avengers #12</t>
  </si>
  <si>
    <t>Excalibur #17</t>
  </si>
  <si>
    <t>A.X.E.: Judgement Day Omega</t>
  </si>
  <si>
    <t>Silver Surfer: Requiem #3</t>
  </si>
  <si>
    <t>Venom (2022) #34</t>
  </si>
  <si>
    <t>Thor (2014) Annual #1</t>
  </si>
  <si>
    <t>Incredible Hulk (2023) #2</t>
  </si>
  <si>
    <t>The Amazing Spider-Man #242</t>
  </si>
  <si>
    <t>Ultimate Human #2</t>
  </si>
  <si>
    <t>Excalibur #18</t>
  </si>
  <si>
    <t>Destiny of X (II)</t>
  </si>
  <si>
    <t>Silver Surfer: Requiem #4</t>
  </si>
  <si>
    <t>Venom (2022) #35</t>
  </si>
  <si>
    <t>Thor (2014) #6</t>
  </si>
  <si>
    <t>Incredible Hulk (2023) #3</t>
  </si>
  <si>
    <t>The Amazing Spider-Man #243</t>
  </si>
  <si>
    <t>Ultimate Human #3</t>
  </si>
  <si>
    <t>Excalibur #19</t>
  </si>
  <si>
    <t>Marvel Voices: Pride (2022) (1st)</t>
  </si>
  <si>
    <t>Silver Surfer: In Thy Name #1</t>
  </si>
  <si>
    <t>Venom War (2024) #1</t>
  </si>
  <si>
    <t>Thor (2014) #7</t>
  </si>
  <si>
    <t>Incredible Hulk (2023) #4</t>
  </si>
  <si>
    <t>The Amazing Spider-Man #244</t>
  </si>
  <si>
    <t>Ultimate Human #4</t>
  </si>
  <si>
    <t>The Uncanny X-Men #256</t>
  </si>
  <si>
    <t>Immortal X-Men #8</t>
  </si>
  <si>
    <t>Silver Surfer: In Thy Name #2</t>
  </si>
  <si>
    <t>Venom (2022) #36</t>
  </si>
  <si>
    <t>Thor (2014) #8</t>
  </si>
  <si>
    <t>Cantwell's Iron Man</t>
  </si>
  <si>
    <t>Incredible Hulk (2023) #5</t>
  </si>
  <si>
    <t>The Amazing Spider-Man #245</t>
  </si>
  <si>
    <t>March to Ultimatum</t>
  </si>
  <si>
    <t>The Uncanny X-Men #257</t>
  </si>
  <si>
    <t>Marauders (2022) #7</t>
  </si>
  <si>
    <t>Silver Surfer: In Thy Name #3</t>
  </si>
  <si>
    <t>Venom War (2024) #2</t>
  </si>
  <si>
    <t>Thors #1</t>
  </si>
  <si>
    <t>Incredible Hulk (2023) #6</t>
  </si>
  <si>
    <t>The Amazing Spider-Man #246</t>
  </si>
  <si>
    <t>Cafu</t>
  </si>
  <si>
    <t>Avengers (1998) #43</t>
  </si>
  <si>
    <t>Iron Man (2020) #1-25</t>
  </si>
  <si>
    <t>The Uncanny X-Men #258</t>
  </si>
  <si>
    <t>Marauders (2022) #8</t>
  </si>
  <si>
    <t>Silver Surfer: In Thy Name #4</t>
  </si>
  <si>
    <t>Venom (2022) #37</t>
  </si>
  <si>
    <t>Thors #2</t>
  </si>
  <si>
    <t>Incredible Hulk (2023) #7</t>
  </si>
  <si>
    <t>The Amazing Spider-Man #247</t>
  </si>
  <si>
    <t>Excalibur #20</t>
  </si>
  <si>
    <t>Marauders (2022) #9</t>
  </si>
  <si>
    <t>Venom War (2024) #3</t>
  </si>
  <si>
    <t>Thors #3</t>
  </si>
  <si>
    <t>Incredible Hulk (2023) #8</t>
  </si>
  <si>
    <t>The Amazing Spider-Man #248</t>
  </si>
  <si>
    <t>Excalibur #21</t>
  </si>
  <si>
    <t>Marauders (2022) #10</t>
  </si>
  <si>
    <t>Venom (2022) #38</t>
  </si>
  <si>
    <t>Thors #4</t>
  </si>
  <si>
    <t>Incredible Hulk (2023) #9</t>
  </si>
  <si>
    <t>Tony rebuilding from nothing; a deliberate throwback</t>
  </si>
  <si>
    <t>The Amazing Spider-Man #249</t>
  </si>
  <si>
    <t>Excalibur #22</t>
  </si>
  <si>
    <t>X-Men: Red #8</t>
  </si>
  <si>
    <t>Venom War (2024) #4</t>
  </si>
  <si>
    <t>Mighty Thor (2007) #1</t>
  </si>
  <si>
    <t>Incredible Hulk (2023) #10</t>
  </si>
  <si>
    <t>The Amazing Spider-Man #250</t>
  </si>
  <si>
    <t>Excalibur #23</t>
  </si>
  <si>
    <t>X-Men: Red #9</t>
  </si>
  <si>
    <t xml:space="preserve">Secret Invasion Aftermath: Beta Ray Bill: The Green of Eden </t>
  </si>
  <si>
    <t>Venom (2022) #39</t>
  </si>
  <si>
    <t>Mighty Thor (2007) #2</t>
  </si>
  <si>
    <t>Incredible Hulk (2023) #11</t>
  </si>
  <si>
    <t>The Amazing Spider-Man #251</t>
  </si>
  <si>
    <t>Children's Crusade: Young Avengers #1</t>
  </si>
  <si>
    <t>Excalibur #24</t>
  </si>
  <si>
    <t>X-Men: Red #10</t>
  </si>
  <si>
    <t>Silver Surfer (2011) #1</t>
  </si>
  <si>
    <t>Venom War (2024) #5</t>
  </si>
  <si>
    <t>Mighty Thor (2007) #3</t>
  </si>
  <si>
    <t>Giant-Size Hulk (2024) #1</t>
  </si>
  <si>
    <t>Avengers 2001 (2001) #1</t>
  </si>
  <si>
    <t>The Amazing Spider-Man #252</t>
  </si>
  <si>
    <t>Ultimates 3 #1</t>
  </si>
  <si>
    <t>Avengers (2010) #7</t>
  </si>
  <si>
    <t>Excalibur #25</t>
  </si>
  <si>
    <t>Silver Surfer (2011) #2</t>
  </si>
  <si>
    <t>Mighty Thor (2007) #4</t>
  </si>
  <si>
    <t>Incredible Hulk (2023) #12</t>
  </si>
  <si>
    <t>Death of Jean DeWolff</t>
  </si>
  <si>
    <t>Ultimates 3 #2</t>
  </si>
  <si>
    <t>Avengers (2010) #8</t>
  </si>
  <si>
    <t>Excalibur #26</t>
  </si>
  <si>
    <t>New Mutants (2019) #25</t>
  </si>
  <si>
    <t>Silver Surfer (2011) #3</t>
  </si>
  <si>
    <t>Mighty Thor (2007) #5</t>
  </si>
  <si>
    <t>Incredible Hulk (2023) #13</t>
  </si>
  <si>
    <t>Spectacular Spider-Man #107</t>
  </si>
  <si>
    <t>Ultimates 3 #3</t>
  </si>
  <si>
    <t>Avengers (2010) #9</t>
  </si>
  <si>
    <t>Excalibur #27</t>
  </si>
  <si>
    <t>New Mutants (2019) #26</t>
  </si>
  <si>
    <t>Mighty Thor (2007) #6</t>
  </si>
  <si>
    <t>Incredible Hulk (2023) #14</t>
  </si>
  <si>
    <t>Spectacular Spider-Man #108</t>
  </si>
  <si>
    <t>Ultimates 3 #4</t>
  </si>
  <si>
    <t>Avengers (2010) #10</t>
  </si>
  <si>
    <t>Excalibur #28</t>
  </si>
  <si>
    <t>New Mutants (2019) #27</t>
  </si>
  <si>
    <t>Annihilators #1</t>
  </si>
  <si>
    <t>Mighty Thor (2007) #7</t>
  </si>
  <si>
    <t>Hulk: Blood Hunt #1</t>
  </si>
  <si>
    <t>Spectacular Spider-Man #109</t>
  </si>
  <si>
    <t>Ultimates 3 #5</t>
  </si>
  <si>
    <t>Avengers (2010) #11</t>
  </si>
  <si>
    <t>New Mutants #84</t>
  </si>
  <si>
    <t>New Mutants (2019) #28</t>
  </si>
  <si>
    <t>Annihilators #2</t>
  </si>
  <si>
    <t>Mighty Thor (2007) #8</t>
  </si>
  <si>
    <t>Incredible Hulk (2023) #15</t>
  </si>
  <si>
    <t>Spectacular Spider-Man #110</t>
  </si>
  <si>
    <t>Squadron Supreme #1</t>
  </si>
  <si>
    <t>Avengers (2010) #12</t>
  </si>
  <si>
    <t>New Mutants #85</t>
  </si>
  <si>
    <t>X-Terminator #1</t>
  </si>
  <si>
    <t>Annihilators #3</t>
  </si>
  <si>
    <t>Avengers (1998) #44</t>
  </si>
  <si>
    <t>Mighty Thor (2007) #9</t>
  </si>
  <si>
    <t>Incredible Hulk (2023) #16</t>
  </si>
  <si>
    <t>Squadron Supreme #2</t>
  </si>
  <si>
    <t>New Avengers (1996) #7</t>
  </si>
  <si>
    <t>New Mutants #86</t>
  </si>
  <si>
    <t>X-Terminator #2</t>
  </si>
  <si>
    <t>Annihilators #4</t>
  </si>
  <si>
    <t>Mighty Thor (2007) #10</t>
  </si>
  <si>
    <t>Incredible Hulk (2023) #17</t>
  </si>
  <si>
    <t>The Amazing Spider-Man #290</t>
  </si>
  <si>
    <t>Squadron Supreme #3</t>
  </si>
  <si>
    <t>New Avengers (1996) #8</t>
  </si>
  <si>
    <t>X-Factor #49</t>
  </si>
  <si>
    <t>X-Terminator #3</t>
  </si>
  <si>
    <t>Annihilators: Earthfall #1</t>
  </si>
  <si>
    <t>Mighty Thor (2007) #11</t>
  </si>
  <si>
    <t>Incredible Hulk (2023) #18</t>
  </si>
  <si>
    <t>The Amazing Spider-Man #291</t>
  </si>
  <si>
    <t>Squadron Supreme #4</t>
  </si>
  <si>
    <t>New Avengers (1996) #9</t>
  </si>
  <si>
    <t>X-Factor #50</t>
  </si>
  <si>
    <t>X-Terminator #4</t>
  </si>
  <si>
    <t>Annihilators: Earthfall #2</t>
  </si>
  <si>
    <t>Mighty Thor (2007) #12</t>
  </si>
  <si>
    <t>Incredible Hulk (2023) #19</t>
  </si>
  <si>
    <t>The Amazing Spider-Man #292</t>
  </si>
  <si>
    <t>Squadron Supreme #5</t>
  </si>
  <si>
    <t>New Avengers (1996) #10</t>
  </si>
  <si>
    <t>The Uncanny X-Men #259</t>
  </si>
  <si>
    <t>X-Terminator #5</t>
  </si>
  <si>
    <t>Annihilators: Earthfall #3</t>
  </si>
  <si>
    <t>Mighty Thor (2007) #13</t>
  </si>
  <si>
    <t>Incredible Hulk (2023) #20</t>
  </si>
  <si>
    <t>The Amazing Spider-Man Annual (1964) #21</t>
  </si>
  <si>
    <t>Squadron Supreme #6</t>
  </si>
  <si>
    <t>New Avengers (1996) #11</t>
  </si>
  <si>
    <t>The Uncanny X-Men #260</t>
  </si>
  <si>
    <t>Wolverine (2020) #26</t>
  </si>
  <si>
    <t>Annihilators: Earthfall #4</t>
  </si>
  <si>
    <t>Mighty Thor (2007) #14</t>
  </si>
  <si>
    <t>Incredible Hulk (2023) #21</t>
  </si>
  <si>
    <t>Web of Spider-Man #31</t>
  </si>
  <si>
    <t>Ultimate X-Men #90</t>
  </si>
  <si>
    <t>New Avengers (1996) #12</t>
  </si>
  <si>
    <t>The Uncanny X-Men #261</t>
  </si>
  <si>
    <t>Marvel Voices: Community (2022) (4th)</t>
  </si>
  <si>
    <t>Avengers: The Ultron Imperative #1</t>
  </si>
  <si>
    <t>The Unworthy Thor #1</t>
  </si>
  <si>
    <t>Incredible Hulk (2023) #22</t>
  </si>
  <si>
    <t>The Amazing Spider-Man #293</t>
  </si>
  <si>
    <t>Ultimate X-Men #91</t>
  </si>
  <si>
    <t>New Avengers (1996) #13</t>
  </si>
  <si>
    <t>The Uncanny X-Men #262</t>
  </si>
  <si>
    <t>Marauders (2022) #11</t>
  </si>
  <si>
    <t>Thanos/Guardians</t>
  </si>
  <si>
    <t>The Unworthy Thor #2</t>
  </si>
  <si>
    <t>Incredible Hulk (2023) #23</t>
  </si>
  <si>
    <t>Spectacular Spider-Man #131</t>
  </si>
  <si>
    <t>Ultimate X-Men #92</t>
  </si>
  <si>
    <t>Michael Gaydos</t>
  </si>
  <si>
    <t>Avengers (2010) #12.1</t>
  </si>
  <si>
    <t>Alias #1-28; Daredevil (1998) #36, #46-48; Pulse #1-14</t>
  </si>
  <si>
    <t>The Uncanny X-Men #263</t>
  </si>
  <si>
    <t>Marauders (2022) #12</t>
  </si>
  <si>
    <t>Thanos (2016) #1</t>
  </si>
  <si>
    <t>The Unworthy Thor #3</t>
  </si>
  <si>
    <t>Incredible Hulk (2023) #24</t>
  </si>
  <si>
    <t>Web of Spider-Man #32</t>
  </si>
  <si>
    <t>Ultimate X-Men #93</t>
  </si>
  <si>
    <t>Secret Avengers #12.1</t>
  </si>
  <si>
    <t>The Uncanny X-Men #264</t>
  </si>
  <si>
    <t>Legion of X #7</t>
  </si>
  <si>
    <t>Thanos (2016) #2</t>
  </si>
  <si>
    <t>The Unworthy Thor #4</t>
  </si>
  <si>
    <t>Incredible Hulk (2023) #25</t>
  </si>
  <si>
    <t>The Amazing Spider-Man #294</t>
  </si>
  <si>
    <t>Ultimate X-Men #94</t>
  </si>
  <si>
    <t>A crime comic that happens to be Marvel. Nothing else here reads like it</t>
  </si>
  <si>
    <t>Avengers Academy #6</t>
  </si>
  <si>
    <t>X-Factor #51</t>
  </si>
  <si>
    <t>Legion of X #8</t>
  </si>
  <si>
    <t>Thanos (2016) #3</t>
  </si>
  <si>
    <t>The Unworthy Thor #5</t>
  </si>
  <si>
    <t>Incredible Hulk (2023) #26</t>
  </si>
  <si>
    <t>Spectacular Spider-Man #132</t>
  </si>
  <si>
    <t>Ultimate X-Men #95</t>
  </si>
  <si>
    <t>Avengers Academy #7</t>
  </si>
  <si>
    <t>X-Factor #52</t>
  </si>
  <si>
    <t>Legion of X #9</t>
  </si>
  <si>
    <t>Thanos (2016) #4</t>
  </si>
  <si>
    <t>Mighty Thor (2007) #15</t>
  </si>
  <si>
    <t>Incredible Hulk (2023) #27</t>
  </si>
  <si>
    <t>The Amazing Spider-Man #295</t>
  </si>
  <si>
    <t>Ultimate X-Men #96</t>
  </si>
  <si>
    <t>Avengers Academy #8</t>
  </si>
  <si>
    <t>X-Factor #53</t>
  </si>
  <si>
    <t>Legion of X #10</t>
  </si>
  <si>
    <t>Avengers (1998) #45</t>
  </si>
  <si>
    <t>Thanos (2016) #5</t>
  </si>
  <si>
    <t>Mighty Thor (2007) #16</t>
  </si>
  <si>
    <t>Incredible Hulk (2023) #28</t>
  </si>
  <si>
    <t>The Amazing Spider-Man #296</t>
  </si>
  <si>
    <t>Ultimate X-Men #97</t>
  </si>
  <si>
    <t>Avengers Academy #9</t>
  </si>
  <si>
    <t>X-Factor #54</t>
  </si>
  <si>
    <t xml:space="preserve">Sins of Sinister </t>
  </si>
  <si>
    <t>Thanos (2016) #6</t>
  </si>
  <si>
    <t>Mighty Thor (2007) #17</t>
  </si>
  <si>
    <t>Incredible Hulk (2023) #29</t>
  </si>
  <si>
    <t>The Amazing Spider-Man #297</t>
  </si>
  <si>
    <t>Ultimate Origins #1</t>
  </si>
  <si>
    <t>Avengers Academy #10</t>
  </si>
  <si>
    <t>X-Factor #55</t>
  </si>
  <si>
    <t>Immortal X-Men #9</t>
  </si>
  <si>
    <t>Thanos (2016) #7</t>
  </si>
  <si>
    <t>Mighty Thor (2007) #18</t>
  </si>
  <si>
    <t>Incredible Hulk (2023) #30</t>
  </si>
  <si>
    <t>The Amazing Spider-Man #298</t>
  </si>
  <si>
    <t>Ultimate Origins #2</t>
  </si>
  <si>
    <t>Avengers Academy #11</t>
  </si>
  <si>
    <t>X-Factor #56</t>
  </si>
  <si>
    <t>Immortal X-Men #10</t>
  </si>
  <si>
    <t>Thanos (2016) #8</t>
  </si>
  <si>
    <t xml:space="preserve">Generations: The Unworthy Thor &amp; the Mighty Thor </t>
  </si>
  <si>
    <t>Infernal Hulk #1</t>
  </si>
  <si>
    <t>The Amazing Spider-Man #299</t>
  </si>
  <si>
    <t>Ultimate Origins #3</t>
  </si>
  <si>
    <t>Avengers Academy #12</t>
  </si>
  <si>
    <t>X-Factor #57</t>
  </si>
  <si>
    <t>Sins of Sinister</t>
  </si>
  <si>
    <t>Thanos (2016) #9</t>
  </si>
  <si>
    <t>Mighty Thor (2007) #19</t>
  </si>
  <si>
    <t>Avengers (1998) #46</t>
  </si>
  <si>
    <t>Infernal Hulk #2</t>
  </si>
  <si>
    <t>The Amazing Spider-Man #300</t>
  </si>
  <si>
    <t>Ultimate Origins #4</t>
  </si>
  <si>
    <t>Avengers Academy #13</t>
  </si>
  <si>
    <t>X-Factor #58</t>
  </si>
  <si>
    <t>Storm and the Brotherhood of Mutants #1</t>
  </si>
  <si>
    <t>Thanos (2016) #10</t>
  </si>
  <si>
    <t>Mighty Thor (2007) #20</t>
  </si>
  <si>
    <t>Infernal Hulk #3</t>
  </si>
  <si>
    <t>The Amazing Spider-Man #301</t>
  </si>
  <si>
    <t>Ultimate Origins #5</t>
  </si>
  <si>
    <t>Avengers Academy #14</t>
  </si>
  <si>
    <t>X-Factor #59</t>
  </si>
  <si>
    <t>Nightcrawlers #1</t>
  </si>
  <si>
    <t>Thanos (2016) #11</t>
  </si>
  <si>
    <t>Mighty Thor (2007) #21</t>
  </si>
  <si>
    <t>Infernal Hulk #4</t>
  </si>
  <si>
    <t>The Amazing Spider-Man #302</t>
  </si>
  <si>
    <t>Ultimate Hulk Annual #1</t>
  </si>
  <si>
    <t>Avengers Academy #14.1</t>
  </si>
  <si>
    <t>Excalibur #29</t>
  </si>
  <si>
    <t>Immoral X-Men #1</t>
  </si>
  <si>
    <t>Thanos (2016) #12</t>
  </si>
  <si>
    <t>Mighty Thor (2007) #22</t>
  </si>
  <si>
    <t>Infernal Hulk #5</t>
  </si>
  <si>
    <t>The Amazing Spider-Man #303</t>
  </si>
  <si>
    <t>Ultimate X-Men/Fantastic Four Annual #1</t>
  </si>
  <si>
    <t>Excalibur #30</t>
  </si>
  <si>
    <t>Nightcrawlers #2</t>
  </si>
  <si>
    <t>Thanos (2016) #13</t>
  </si>
  <si>
    <t>Mighty Thor (2007) #23</t>
  </si>
  <si>
    <t>Infernal Hulk #6</t>
  </si>
  <si>
    <t>The Amazing Spider-Man #304</t>
  </si>
  <si>
    <t>Ultimate Fantastic Four/X-Men Annual #1</t>
  </si>
  <si>
    <t>Fear Itself: The Book of the Skull #1</t>
  </si>
  <si>
    <t>Excalibur #31</t>
  </si>
  <si>
    <t>Immoral X-Men #2</t>
  </si>
  <si>
    <t>Thanos (2016) #14</t>
  </si>
  <si>
    <t>Mighty Thor (2007) #700</t>
  </si>
  <si>
    <t>Infernal Hulk #7</t>
  </si>
  <si>
    <t>The Amazing Spider-Man #305</t>
  </si>
  <si>
    <t>Bendis' Jessica Jones Revival</t>
  </si>
  <si>
    <t>Excalibur #32</t>
  </si>
  <si>
    <t>Avengers: Celestial Quest #1</t>
  </si>
  <si>
    <t>Storm and the Brotherhood of Mutants #2</t>
  </si>
  <si>
    <t>Thanos (2016) #15</t>
  </si>
  <si>
    <t>Mighty Thor (2007) #701</t>
  </si>
  <si>
    <t>Infernal Hulk #8</t>
  </si>
  <si>
    <t>The Amazing Spider-Man Annual (1964) #22</t>
  </si>
  <si>
    <t>Excalibur #33</t>
  </si>
  <si>
    <t>Jessica Jones #1-18; Defenders (2017) #1-10</t>
  </si>
  <si>
    <t>Immoral X-Men #3</t>
  </si>
  <si>
    <t>Englehart. Runs concurrently, not Busiek.</t>
  </si>
  <si>
    <t>Thanos (2016) #16</t>
  </si>
  <si>
    <t>Mighty Thor (2007) #702</t>
  </si>
  <si>
    <t>Infernal Hulk #9</t>
  </si>
  <si>
    <t>The Amazing Spider-Man #306</t>
  </si>
  <si>
    <t>Ultimatim #1</t>
  </si>
  <si>
    <t>Avengers (2010) #13</t>
  </si>
  <si>
    <t>Excalibur #34</t>
  </si>
  <si>
    <t>Storm and the Brotherhood of Mutants #3</t>
  </si>
  <si>
    <t>Thanos (2016) #17</t>
  </si>
  <si>
    <t>Mighty Thor (2007) #703</t>
  </si>
  <si>
    <t>Infernal Hulk #10</t>
  </si>
  <si>
    <t>The Amazing Spider-Man #307</t>
  </si>
  <si>
    <t>Secret Avengers #13</t>
  </si>
  <si>
    <t>The Uncanny X-Men #265</t>
  </si>
  <si>
    <t>Nightcrawlers #3</t>
  </si>
  <si>
    <t>Thanos (2016) #18</t>
  </si>
  <si>
    <t>Mighty Thor (2007) #704</t>
  </si>
  <si>
    <t xml:space="preserve">Infernal Hulk vs. Wolverine </t>
  </si>
  <si>
    <t>The revival; Jessica after Alias</t>
  </si>
  <si>
    <t>The Amazing Spider-Man #308</t>
  </si>
  <si>
    <t>Ultimate X-Men #98</t>
  </si>
  <si>
    <t>Secret Avengers #14</t>
  </si>
  <si>
    <t>The Uncanny X-Men #266</t>
  </si>
  <si>
    <t xml:space="preserve">Sins of Sinister: Dominion </t>
  </si>
  <si>
    <t>Thanos Annual (2018)</t>
  </si>
  <si>
    <t>Mighty Thor (2007) #705</t>
  </si>
  <si>
    <t>Infernal Hulk vs. Fantastic Four</t>
  </si>
  <si>
    <t>The Amazing Spider-Man #309</t>
  </si>
  <si>
    <t>Ultimatim #2</t>
  </si>
  <si>
    <t>The Uncanny X-Men #267</t>
  </si>
  <si>
    <t>Destiny of X (III)</t>
  </si>
  <si>
    <t>Cosmic Ghost-Rider #1</t>
  </si>
  <si>
    <t>Avengers: Celestial Quest #2</t>
  </si>
  <si>
    <t>Mighty Thor (2007) #706</t>
  </si>
  <si>
    <t>Infernal Hulk vs. Spider-Man</t>
  </si>
  <si>
    <t>The Amazing Spider-Man #310</t>
  </si>
  <si>
    <t>Ultimate Fantastic Four #58</t>
  </si>
  <si>
    <t>Avengers Academy #15</t>
  </si>
  <si>
    <t>Immortal X-Men #11</t>
  </si>
  <si>
    <t>Cosmic Ghost-Rider #2</t>
  </si>
  <si>
    <t>Mighty Thor: At the Gates of Valhalla</t>
  </si>
  <si>
    <t xml:space="preserve">Infernal Hulk vs. Avengers </t>
  </si>
  <si>
    <t>The Amazing Spider-Man #311</t>
  </si>
  <si>
    <t>Avengers Academy #16</t>
  </si>
  <si>
    <t>X-Factor Annual #5</t>
  </si>
  <si>
    <t>X-Men: Before the Fall</t>
  </si>
  <si>
    <t>Cosmic Ghost-Rider #3</t>
  </si>
  <si>
    <t>Thor (2018) #1</t>
  </si>
  <si>
    <t>The Amazing Spider-Man #312</t>
  </si>
  <si>
    <t>Ultimate Fantastic Four #59</t>
  </si>
  <si>
    <t>Fear Itself: The Home Front #1</t>
  </si>
  <si>
    <t>New Mutants Annual #6</t>
  </si>
  <si>
    <t>X-Men: Red #11</t>
  </si>
  <si>
    <t>Cosmic Ghost-Rider #4</t>
  </si>
  <si>
    <t>Thor (2018) #2</t>
  </si>
  <si>
    <t>Hulk War: Infernal Rage (coming)</t>
  </si>
  <si>
    <t>The Amazing Spider-Man #313</t>
  </si>
  <si>
    <t>Ultimate X-Men #99</t>
  </si>
  <si>
    <t>Fear Itself: The Home Front #2</t>
  </si>
  <si>
    <t>The Uncanny X-Men Annual #14</t>
  </si>
  <si>
    <t>X-Men: Red #12</t>
  </si>
  <si>
    <t>Cosmic Ghost-Rider #5</t>
  </si>
  <si>
    <t>Thor (2018) #3</t>
  </si>
  <si>
    <t>The Amazing Spider-Man #314</t>
  </si>
  <si>
    <t>Ultimatim #3</t>
  </si>
  <si>
    <t>Fear Itself: The Home Front #3</t>
  </si>
  <si>
    <t>New Mutants #87</t>
  </si>
  <si>
    <t>X-Men Annual (2022)</t>
  </si>
  <si>
    <t xml:space="preserve">Thanos Legacy </t>
  </si>
  <si>
    <t>Thor (2018) #4</t>
  </si>
  <si>
    <t>The Amazing Spider-Man #315</t>
  </si>
  <si>
    <t>Fear Itself: The Home Front #4</t>
  </si>
  <si>
    <t>New Mutants #88</t>
  </si>
  <si>
    <t>X-Men (2021) #15</t>
  </si>
  <si>
    <t>Guardians of the Galaxy (2019) #1</t>
  </si>
  <si>
    <t>Thor (2018) #5</t>
  </si>
  <si>
    <t>The Amazing Spider-Man #316</t>
  </si>
  <si>
    <t>Ultimate Fantastic Four #60</t>
  </si>
  <si>
    <t>Avengers (2010) #14</t>
  </si>
  <si>
    <t>New Mutants #89</t>
  </si>
  <si>
    <t>X-Men (2021) #16</t>
  </si>
  <si>
    <t>Guardians of the Galaxy (2019) #2</t>
  </si>
  <si>
    <t>Thor (2018) #6</t>
  </si>
  <si>
    <t>The Amazing Spider-Man #317</t>
  </si>
  <si>
    <t>Ultimate X-Men #100</t>
  </si>
  <si>
    <t>Avengers (2010) #15</t>
  </si>
  <si>
    <t>New Mutants #90</t>
  </si>
  <si>
    <t>X-Men (2021) #17</t>
  </si>
  <si>
    <t>Guardians of the Galaxy (2019) #3</t>
  </si>
  <si>
    <t>Thor (2018) #7</t>
  </si>
  <si>
    <t>The Amazing Spider-Man #318</t>
  </si>
  <si>
    <t>Ultimatim #4</t>
  </si>
  <si>
    <t>New Mutants #91</t>
  </si>
  <si>
    <t>X-Men (2021) #18</t>
  </si>
  <si>
    <t>Guardians of the Galaxy (2019) #4</t>
  </si>
  <si>
    <t>Thor (2018) #8</t>
  </si>
  <si>
    <t>The Amazing Spider-Man Annual (1964) #23</t>
  </si>
  <si>
    <t>New Avengers (1996) #14</t>
  </si>
  <si>
    <t>New Mutants #92</t>
  </si>
  <si>
    <t>Marvel Voices: Pride (2022) (7th)</t>
  </si>
  <si>
    <t>Thompson's Jessica Jones</t>
  </si>
  <si>
    <t>Guardians of the Galaxy (2019) #5</t>
  </si>
  <si>
    <t>Thor (2018) #9</t>
  </si>
  <si>
    <t>The Amazing Spider-Man #319</t>
  </si>
  <si>
    <t>Ultimatum #5</t>
  </si>
  <si>
    <t>Kelly Thompson</t>
  </si>
  <si>
    <t>New Avengers (1996) #15</t>
  </si>
  <si>
    <t>Jessica Jones: Blind Spot #1-3; Jessica Jones: Purple Daughter #1-3</t>
  </si>
  <si>
    <t>New Mutants #93</t>
  </si>
  <si>
    <t>Wolverine (2020) #27</t>
  </si>
  <si>
    <t>Guardians of the Galaxy (2019) #6</t>
  </si>
  <si>
    <t>Thor (2018) #10</t>
  </si>
  <si>
    <t>The Amazing Spider-Man #320</t>
  </si>
  <si>
    <t>Ultimate Fantastic Four Requiem One-Shot #1</t>
  </si>
  <si>
    <t>New Avengers (1996) #16</t>
  </si>
  <si>
    <t>New Mutants #94</t>
  </si>
  <si>
    <t>Wolverine (2020) #28</t>
  </si>
  <si>
    <t>Thor (2018) #11</t>
  </si>
  <si>
    <t>The Amazing Spider-Man #321</t>
  </si>
  <si>
    <t>Ultimate X-Men Requiem One-Shot #1</t>
  </si>
  <si>
    <t>Avengers (2010) #16</t>
  </si>
  <si>
    <t>The Uncanny X-Men #268</t>
  </si>
  <si>
    <t>Wolverine (2020) #29</t>
  </si>
  <si>
    <t>Two short minis; the coda</t>
  </si>
  <si>
    <t>Guardians of the Galaxy (2019) #7</t>
  </si>
  <si>
    <t>The Amazing Spider-Man #322</t>
  </si>
  <si>
    <t>Avengers (2010) #17</t>
  </si>
  <si>
    <t>The Uncanny X-Men #269</t>
  </si>
  <si>
    <t>X-Force (2020) #34</t>
  </si>
  <si>
    <t>Guardians of the Galaxy (2019) #8</t>
  </si>
  <si>
    <t>The Amazing Spider-Man #323</t>
  </si>
  <si>
    <t>Fear Itself: The Home Front #5</t>
  </si>
  <si>
    <t>The Uncanny X-Men #270</t>
  </si>
  <si>
    <t>X-Force (2020) #35</t>
  </si>
  <si>
    <t>Guardians of the Galaxy (2019) #9</t>
  </si>
  <si>
    <t>The Amazing Spider-Man #324</t>
  </si>
  <si>
    <t>After Ultimatium</t>
  </si>
  <si>
    <t>Fear Itself: The Home Front #6</t>
  </si>
  <si>
    <t>New Mutants #95</t>
  </si>
  <si>
    <t>X-Force (2020) #36</t>
  </si>
  <si>
    <t>Guardians of the Galaxy (2019) #10</t>
  </si>
  <si>
    <t>The Amazing Spider-Man #325</t>
  </si>
  <si>
    <t>Ultimate Comics X #1</t>
  </si>
  <si>
    <t>Fear Itself: The Home Front #7</t>
  </si>
  <si>
    <t>X-Factor #60</t>
  </si>
  <si>
    <t>X-Force (2020) #37</t>
  </si>
  <si>
    <t>Guardians of the Galaxy (2019) #11</t>
  </si>
  <si>
    <t>The Amazing Spider-Man #326</t>
  </si>
  <si>
    <t>Ultimate Comics X #2</t>
  </si>
  <si>
    <t>Secret Avengers #15</t>
  </si>
  <si>
    <t>The Uncanny X-Men #271</t>
  </si>
  <si>
    <t>X-Force (2020) #38</t>
  </si>
  <si>
    <t>Guardians of the Galaxy (2019) #12</t>
  </si>
  <si>
    <t>The Amazing Spider-Man #327</t>
  </si>
  <si>
    <t>Ultimate Comics X #3</t>
  </si>
  <si>
    <t>New Mutants #96</t>
  </si>
  <si>
    <t>Wolverine (2020) #30</t>
  </si>
  <si>
    <t>Revenge of the Cosmic Ghost Rider (B Story)</t>
  </si>
  <si>
    <t>The Amazing Spider-Man #328</t>
  </si>
  <si>
    <t>Ultimate Comics X #4</t>
  </si>
  <si>
    <t>X-Factor #61</t>
  </si>
  <si>
    <t>Wolverine (2020) #31</t>
  </si>
  <si>
    <t>Symbiote</t>
  </si>
  <si>
    <t>The Amazing Spider-Man #329</t>
  </si>
  <si>
    <t>Ultimate Comics X #5</t>
  </si>
  <si>
    <t>The Uncanny X-Men #272</t>
  </si>
  <si>
    <t>Wolverine (2020) #32</t>
  </si>
  <si>
    <t>Venom (2018) #1</t>
  </si>
  <si>
    <t>The Amazing Spider-Man #330</t>
  </si>
  <si>
    <t>Ultimate Comics Armor Wars #1</t>
  </si>
  <si>
    <t>Fear Itself #7.1</t>
  </si>
  <si>
    <t>New Mutants #97</t>
  </si>
  <si>
    <t>X-Force (2020) #39</t>
  </si>
  <si>
    <t>Venom (2018) #2</t>
  </si>
  <si>
    <t>The Amazing Spider-Man #331</t>
  </si>
  <si>
    <t>Ultimate Comics Armor Wars #2</t>
  </si>
  <si>
    <t>X-Factor #62</t>
  </si>
  <si>
    <t>Wolverine (2020) #33</t>
  </si>
  <si>
    <t>Venom (2018) #3</t>
  </si>
  <si>
    <t>The Amazing Spider-Man #332</t>
  </si>
  <si>
    <t>Ultimate Comics Armor Wars #3</t>
  </si>
  <si>
    <t>Muir Island Saga</t>
  </si>
  <si>
    <t>Wolverine (2020) #34</t>
  </si>
  <si>
    <t>Venom (2018) #4</t>
  </si>
  <si>
    <t>The Amazing Spider-Man #333</t>
  </si>
  <si>
    <t>Ultimate Comics Armor Wars #4</t>
  </si>
  <si>
    <t>Avengers Academy #17</t>
  </si>
  <si>
    <t>X-Factor #63</t>
  </si>
  <si>
    <t>X-Force (2020) #40</t>
  </si>
  <si>
    <t>Venom (2018) #5</t>
  </si>
  <si>
    <t>The Amazing Spider-Man #334</t>
  </si>
  <si>
    <t>Loki: Agent of Asgard</t>
  </si>
  <si>
    <t>Avengers Academy #18</t>
  </si>
  <si>
    <t>X-Factor #64</t>
  </si>
  <si>
    <t>X-Force (2020) #41</t>
  </si>
  <si>
    <t>Venom (2018) #6</t>
  </si>
  <si>
    <t>War of the Realms Strikeforce: The War Avengers</t>
  </si>
  <si>
    <t>The Amazing Spider-Man #335</t>
  </si>
  <si>
    <t>Avengers Academy #19</t>
  </si>
  <si>
    <t>The Uncanny X-Men #273</t>
  </si>
  <si>
    <t>X-Force (2020) #42</t>
  </si>
  <si>
    <t>Web of Venom: Ve'nom</t>
  </si>
  <si>
    <t>Loki-Agent of Asgard #1-17; All-New All Marvel Now! Point One; Original Sin: #5.1-5.5</t>
  </si>
  <si>
    <t>The Amazing Spider-Man #336</t>
  </si>
  <si>
    <t>Avengers Academy #20</t>
  </si>
  <si>
    <t>The Uncanny X-Men #274</t>
  </si>
  <si>
    <t>Wolverine (2020) #35</t>
  </si>
  <si>
    <t>Venom (2018) #7</t>
  </si>
  <si>
    <t>The Amazing Spider-Man #337</t>
  </si>
  <si>
    <t>Secret Avengers #16</t>
  </si>
  <si>
    <t>The Uncanny X-Men #275</t>
  </si>
  <si>
    <t>New Mutants (2019) #29</t>
  </si>
  <si>
    <t>Venom (2018) #8</t>
  </si>
  <si>
    <t>War of the Realms: Journey into Mystery #1</t>
  </si>
  <si>
    <t>The Amazing Spider-Man Annual (1964) #24</t>
  </si>
  <si>
    <t>Secret Avengers #17</t>
  </si>
  <si>
    <t>The Uncanny X-Men #276</t>
  </si>
  <si>
    <t>New Mutants (2019) #30</t>
  </si>
  <si>
    <t>Venom Annual (2018)</t>
  </si>
  <si>
    <t>War of the Realms: Journey into Mystery #2</t>
  </si>
  <si>
    <t>Where Ewing's Loki becomes the Loki everyone now means</t>
  </si>
  <si>
    <t>The Amazing Spider-Man #338</t>
  </si>
  <si>
    <t>Secret Avengers #18</t>
  </si>
  <si>
    <t>The Uncanny X-Men #277</t>
  </si>
  <si>
    <t>New Mutants (2019) #31</t>
  </si>
  <si>
    <t>Venom (2018) #9</t>
  </si>
  <si>
    <t>War of the Realms: Journey into Mystery #3</t>
  </si>
  <si>
    <t>The Amazing Spider-Man #339</t>
  </si>
  <si>
    <t>Ultimate Comics Avengers #1</t>
  </si>
  <si>
    <t>Secret Avengers #19</t>
  </si>
  <si>
    <t>New Mutants (2019) #32</t>
  </si>
  <si>
    <t>Venom (2018) #10</t>
  </si>
  <si>
    <t>War of the Realms: Journey into Mystery #4</t>
  </si>
  <si>
    <t>The Amazing Spider-Man #340</t>
  </si>
  <si>
    <t>Ultimate Comics Avengers #2</t>
  </si>
  <si>
    <t>Secret Avengers #20</t>
  </si>
  <si>
    <t>New Mutants (2019) #33</t>
  </si>
  <si>
    <t>Venom (2018) #11</t>
  </si>
  <si>
    <t>War of the Realms: Journey into Mystery #5</t>
  </si>
  <si>
    <t>The Amazing Spider-Man #341</t>
  </si>
  <si>
    <t>Ultimate Comics Avengers #3</t>
  </si>
  <si>
    <t>Secret Avengers #21</t>
  </si>
  <si>
    <t>Before the Fall</t>
  </si>
  <si>
    <t>Venom (2018) #12</t>
  </si>
  <si>
    <t>Asgardians of the Galaxy #8</t>
  </si>
  <si>
    <t>The Amazing Spider-Man #342</t>
  </si>
  <si>
    <t>Ultimate Comics Avengers #4</t>
  </si>
  <si>
    <t>Secret Avengers #22</t>
  </si>
  <si>
    <t>Might Marvel Holiday Special 2021</t>
  </si>
  <si>
    <t>Web of Venom: Carnage Born</t>
  </si>
  <si>
    <t>Asgardians of the Galaxy #9</t>
  </si>
  <si>
    <t>The Amazing Spider-Man #343</t>
  </si>
  <si>
    <t>Ultimate Comics Avengers #5</t>
  </si>
  <si>
    <t>Secret Avengers #23</t>
  </si>
  <si>
    <t>New Mutants Annual #7</t>
  </si>
  <si>
    <t>Captain Marvel (2019) #43</t>
  </si>
  <si>
    <t>Venom (2018) #13</t>
  </si>
  <si>
    <t>Asgardians of the Galaxy #10</t>
  </si>
  <si>
    <t>The Amazing Spider-Man #344</t>
  </si>
  <si>
    <t>Ultimate Comics Avengers #6</t>
  </si>
  <si>
    <t>Secret Avengers #24</t>
  </si>
  <si>
    <t>New Warriors Annual #1</t>
  </si>
  <si>
    <t>Captain Marvel (2019) #44</t>
  </si>
  <si>
    <t>Venom (2018) #14</t>
  </si>
  <si>
    <t>The Amazing Spider-Man #345</t>
  </si>
  <si>
    <t>Secret Avengers #25</t>
  </si>
  <si>
    <t>The Uncanny X-Men Annual #15</t>
  </si>
  <si>
    <t>Captain Marvel (2019) #45</t>
  </si>
  <si>
    <t>Venom (2018) #15</t>
  </si>
  <si>
    <t>The Amazing Spider-Man #346</t>
  </si>
  <si>
    <t>New Avengers (1996) #16.1</t>
  </si>
  <si>
    <t>X-Factor Annual #6</t>
  </si>
  <si>
    <t>Captain Marvel (2019) #46</t>
  </si>
  <si>
    <t>Venom (2018) #16</t>
  </si>
  <si>
    <t>The Amazing Spider-Man #347</t>
  </si>
  <si>
    <t>Avengers (2010) #18</t>
  </si>
  <si>
    <t>The Uncanny X-Men #278</t>
  </si>
  <si>
    <t>Captain Marvel (2019) #47</t>
  </si>
  <si>
    <t>Free Comic Book Day 2019 (Spider-Man)</t>
  </si>
  <si>
    <t>The Amazing Spider-Man #348</t>
  </si>
  <si>
    <t>New Avengers (1996) #17</t>
  </si>
  <si>
    <t>The Uncanny X-Men #279</t>
  </si>
  <si>
    <t>Captain Marvel (2019) #48</t>
  </si>
  <si>
    <t>Absolute Carnage #1</t>
  </si>
  <si>
    <t>The Amazing Spider-Man #349</t>
  </si>
  <si>
    <t>New Avengers (1996) #18</t>
  </si>
  <si>
    <t>X-Men (2021) #19</t>
  </si>
  <si>
    <t>Venom (2018) #17</t>
  </si>
  <si>
    <t>The Amazing Spider-Man #350</t>
  </si>
  <si>
    <t>New Avengers (1996) #19</t>
  </si>
  <si>
    <t>The Uncanny X-Men #280</t>
  </si>
  <si>
    <t>X-Men (2021) #20</t>
  </si>
  <si>
    <t>Absolute Carnage #2</t>
  </si>
  <si>
    <t>The Amazing Spider-Man Annual (1964) #25</t>
  </si>
  <si>
    <t>New Avengers (1996) #20</t>
  </si>
  <si>
    <t>X-Men (2021) #21</t>
  </si>
  <si>
    <t>Venom (2018) #18</t>
  </si>
  <si>
    <t>The Amazing Spider-Man #351</t>
  </si>
  <si>
    <t>New Avengers (1996) Annual #1</t>
  </si>
  <si>
    <t>X-Men (1991) #1</t>
  </si>
  <si>
    <t>Captain Marvel (2019) #49</t>
  </si>
  <si>
    <t>Venom (2018) #19</t>
  </si>
  <si>
    <t>Thor (2018) #12</t>
  </si>
  <si>
    <t>The Amazing Spider-Man #352</t>
  </si>
  <si>
    <t>Ultimate Comics Spider-Man #15</t>
  </si>
  <si>
    <t>Avengers (2012) Annual #1</t>
  </si>
  <si>
    <t>Moench's Moon Knight</t>
  </si>
  <si>
    <t>X-Men (1991) #2</t>
  </si>
  <si>
    <t>Betsy Braddock: Captain Britain #1</t>
  </si>
  <si>
    <t>Absolute Carnage #3</t>
  </si>
  <si>
    <t>Thor (2018) #13</t>
  </si>
  <si>
    <t>The Amazing Spider-Man #353</t>
  </si>
  <si>
    <t>Ultimate Comics Avengers 2 #1</t>
  </si>
  <si>
    <t>Avengers (2010) #19</t>
  </si>
  <si>
    <t>X-Men (1991) #3</t>
  </si>
  <si>
    <t>Betsy Braddock: Captain Britain #2</t>
  </si>
  <si>
    <t>Bill Sienkiewicz</t>
  </si>
  <si>
    <t>Absolute Carnage #4</t>
  </si>
  <si>
    <t>Werewolf By Night (1972) #32-33; Marvel Spotlight (1971) #28-29; Moon Knight (1980) #1-38</t>
  </si>
  <si>
    <t>Thor (2018) #14</t>
  </si>
  <si>
    <t>The Amazing Spider-Man #354</t>
  </si>
  <si>
    <t>Ultimate Comics Avengers 2 #2</t>
  </si>
  <si>
    <t>Avengers (2010) #20</t>
  </si>
  <si>
    <t>Betsy Braddock: Captain Britain #3</t>
  </si>
  <si>
    <t>Absolute Carnage #5</t>
  </si>
  <si>
    <t>Thor (2018) #15</t>
  </si>
  <si>
    <t>The Amazing Spider-Man #355</t>
  </si>
  <si>
    <t>Ultimate Comics Avengers 2 #3</t>
  </si>
  <si>
    <t>Avengers (2010) #21</t>
  </si>
  <si>
    <t>Betsy Braddock: Captain Britain #4</t>
  </si>
  <si>
    <t>Venom (2018) #20</t>
  </si>
  <si>
    <t>Thor (2018) #16</t>
  </si>
  <si>
    <t>The Amazing Spider-Man #356</t>
  </si>
  <si>
    <t>Ultimate Comics Avengers 2 #4</t>
  </si>
  <si>
    <t>Avengers (2010) #22</t>
  </si>
  <si>
    <t>Betsy Braddock: Captain Britain #5</t>
  </si>
  <si>
    <t>Web of Venom: Wraith</t>
  </si>
  <si>
    <t>King Thor #1</t>
  </si>
  <si>
    <t>Sienkiewicz evolving in real time is worth the price alone</t>
  </si>
  <si>
    <t>The Amazing Spider-Man #357</t>
  </si>
  <si>
    <t>Ultimate Comics Avengers 2 #5</t>
  </si>
  <si>
    <t>Avengers (2010) #23</t>
  </si>
  <si>
    <t>Venom (2018) #21</t>
  </si>
  <si>
    <t>King Thor #2</t>
  </si>
  <si>
    <t>The Amazing Spider-Man #358</t>
  </si>
  <si>
    <t>Ultimate Comics Avengers 2 #6</t>
  </si>
  <si>
    <t>New Avengers (1996) #21</t>
  </si>
  <si>
    <t xml:space="preserve">X-Men Unforgiven </t>
  </si>
  <si>
    <t>Venom (2018) #22</t>
  </si>
  <si>
    <t>King Thor #3</t>
  </si>
  <si>
    <t>The Amazing Spider-Man #359</t>
  </si>
  <si>
    <t>Ultimate Enemy Begins</t>
  </si>
  <si>
    <t>New Avengers (1996) #22</t>
  </si>
  <si>
    <t>X-Men Annual (2023)</t>
  </si>
  <si>
    <t>Venom (2018) #23</t>
  </si>
  <si>
    <t>King Thor #4</t>
  </si>
  <si>
    <t>The Amazing Spider-Man #360</t>
  </si>
  <si>
    <t>New Avengers (1996) #23</t>
  </si>
  <si>
    <t>Invincible Iron Man (2022) #4</t>
  </si>
  <si>
    <t>Venom (2018) #24</t>
  </si>
  <si>
    <t>Valkyrie: Jane Foster #1</t>
  </si>
  <si>
    <t>The Amazing Spider-Man #361</t>
  </si>
  <si>
    <t>Avengers (2010) #24</t>
  </si>
  <si>
    <t>Invincible Iron Man (2022) #5</t>
  </si>
  <si>
    <t>Venom (2018) #25</t>
  </si>
  <si>
    <t>Valkyrie: Jane Foster #2</t>
  </si>
  <si>
    <t>The Amazing Spider-Man #362</t>
  </si>
  <si>
    <t>Avengers Assemble #1</t>
  </si>
  <si>
    <t>Invincible Iron Man (2022) #6</t>
  </si>
  <si>
    <t>Free Comic Book Day 2020 (Spider-Man/Venom)</t>
  </si>
  <si>
    <t>Valkyrie: Jane Foster #3</t>
  </si>
  <si>
    <t>The Amazing Spider-Man #363</t>
  </si>
  <si>
    <t>Avengers Assemble #2</t>
  </si>
  <si>
    <t>New Mutants: Lethan Legend #1</t>
  </si>
  <si>
    <t>Venom (2018) #26</t>
  </si>
  <si>
    <t>Valkyrie: Jane Foster #4</t>
  </si>
  <si>
    <t>The Amazing Spider-Man #364</t>
  </si>
  <si>
    <t>Avengers Assemble #3</t>
  </si>
  <si>
    <t>New Mutants: Lethan Legend #2</t>
  </si>
  <si>
    <t>Venom (2018) #27</t>
  </si>
  <si>
    <t>Valkyrie: Jane Foster #5</t>
  </si>
  <si>
    <t>The Amazing Spider-Man #365</t>
  </si>
  <si>
    <t>Avengers Assemble #4</t>
  </si>
  <si>
    <t>New Mutants: Lethan Legend #3</t>
  </si>
  <si>
    <t>Venom (2018) #28</t>
  </si>
  <si>
    <t>Valkyrie: Jane Foster #6</t>
  </si>
  <si>
    <t>The Amazing Spider-Man Annual (1964) #26</t>
  </si>
  <si>
    <t>Avengers Assemble #5</t>
  </si>
  <si>
    <t>New Mutants: Lethan Legend #4</t>
  </si>
  <si>
    <t>Venom (2018) #29</t>
  </si>
  <si>
    <t>Valkyrie: Jane Foster #7</t>
  </si>
  <si>
    <t>The Amazing Spider-Man #366</t>
  </si>
  <si>
    <t>Avengers Assemble #6</t>
  </si>
  <si>
    <t>New Mutants: Lethan Legend #5</t>
  </si>
  <si>
    <t>Venom (2018) #30</t>
  </si>
  <si>
    <t>Valkyrie: Jane Foster #8</t>
  </si>
  <si>
    <t>The Amazing Spider-Man #367</t>
  </si>
  <si>
    <t>Avengers Assemble #7</t>
  </si>
  <si>
    <t>Bishop: War College #1</t>
  </si>
  <si>
    <t>Incoming #1</t>
  </si>
  <si>
    <t>Valkyrie: Jane Foster #9</t>
  </si>
  <si>
    <t>The Amazing Spider-Man #368</t>
  </si>
  <si>
    <t>Avengers Assemble #8</t>
  </si>
  <si>
    <t>Bishop: War College #2</t>
  </si>
  <si>
    <t>Silver Surfer: Black #1</t>
  </si>
  <si>
    <t>Valkyrie: Jane Foster #10</t>
  </si>
  <si>
    <t>The Amazing Spider-Man #369</t>
  </si>
  <si>
    <t>Bishop: War College #3</t>
  </si>
  <si>
    <t>Silver Surfer: Black #2</t>
  </si>
  <si>
    <t>The Amazing Spider-Man #370</t>
  </si>
  <si>
    <t>Avengers: X-Sanction #1</t>
  </si>
  <si>
    <t>Bishop: War College #4</t>
  </si>
  <si>
    <t>Silver Surfer: Black #3</t>
  </si>
  <si>
    <t>Thor (2020) #1</t>
  </si>
  <si>
    <t>The Amazing Spider-Man #371</t>
  </si>
  <si>
    <t>Ultimate Comics Captain America #1</t>
  </si>
  <si>
    <t>Avengers: X-Sanction #2</t>
  </si>
  <si>
    <t>Bishop: War College #5</t>
  </si>
  <si>
    <t>Silver Surfer: Black #4</t>
  </si>
  <si>
    <t>Thor (2020) #2</t>
  </si>
  <si>
    <t>The Amazing Spider-Man #372</t>
  </si>
  <si>
    <t>Ultimate Comics Captain America #2</t>
  </si>
  <si>
    <t>Avengers: X-Sanction #3</t>
  </si>
  <si>
    <t xml:space="preserve">Huston's Moon Knight </t>
  </si>
  <si>
    <t>Marvel's Voices: Pride (2023) (1st, 8th)</t>
  </si>
  <si>
    <t>Silver Surfer: Black #5</t>
  </si>
  <si>
    <t>Thor (2020) #3</t>
  </si>
  <si>
    <t>The Amazing Spider-Man #373</t>
  </si>
  <si>
    <t>Ultimate Comics Captain America #3</t>
  </si>
  <si>
    <t>Avengers: X-Sanction #4</t>
  </si>
  <si>
    <t>Marvel's Voices: X-Men</t>
  </si>
  <si>
    <t>Charlie Huston</t>
  </si>
  <si>
    <t>Moon Knight (2006) #1-13</t>
  </si>
  <si>
    <t>Thor (2020) #4</t>
  </si>
  <si>
    <t>The Amazing Spider-Man #374</t>
  </si>
  <si>
    <t>Ultimate Comics Captain America #4</t>
  </si>
  <si>
    <t>Avengers (2010) #24.1</t>
  </si>
  <si>
    <t>Rogue &amp; Gambit #1</t>
  </si>
  <si>
    <t>King in Black #1</t>
  </si>
  <si>
    <t>Thor (2020) #5</t>
  </si>
  <si>
    <t>The Amazing Spider-Man #375</t>
  </si>
  <si>
    <t>Ultimate Comics New Ultimates #1</t>
  </si>
  <si>
    <t>Avengers Vs. X-Men #0</t>
  </si>
  <si>
    <t>Rogue &amp; Gambit #2</t>
  </si>
  <si>
    <t>Venom (2018) #31</t>
  </si>
  <si>
    <t>Thor (2020) #6</t>
  </si>
  <si>
    <t>The Amazing Spider-Man #376</t>
  </si>
  <si>
    <t>Brutal, and the first modern take</t>
  </si>
  <si>
    <t>Ultimate Comics New Ultimates #2</t>
  </si>
  <si>
    <t>Avengers Vs. X-Men #1</t>
  </si>
  <si>
    <t>Rogue &amp; Gambit #3</t>
  </si>
  <si>
    <t>King in Black #2</t>
  </si>
  <si>
    <t>Thor (2020) #7</t>
  </si>
  <si>
    <t>The Amazing Spider-Man Annual (1964) #27</t>
  </si>
  <si>
    <t>Ultimate Comics New Ultimates #3</t>
  </si>
  <si>
    <t>New Avengers (1996) #24</t>
  </si>
  <si>
    <t>Rogue &amp; Gambit #4</t>
  </si>
  <si>
    <t>Venom (2018) #32</t>
  </si>
  <si>
    <t>Thor (2020) #8</t>
  </si>
  <si>
    <t>The Amazing Spider-Man #377</t>
  </si>
  <si>
    <t>Ultimate Comics New Ultimates #4</t>
  </si>
  <si>
    <t>Avengers Vs. X-Men #2</t>
  </si>
  <si>
    <t>Rogue &amp; Gambit #5</t>
  </si>
  <si>
    <t>King in Black #3</t>
  </si>
  <si>
    <t>Thor (2020) #9</t>
  </si>
  <si>
    <t>The Amazing Spider-Man #378</t>
  </si>
  <si>
    <t>Ultimate Comics New Ultimates #5</t>
  </si>
  <si>
    <t>Avengers Vs. X-Men #3</t>
  </si>
  <si>
    <t>X-Men (2021) #22</t>
  </si>
  <si>
    <t>Venom (2018) #33</t>
  </si>
  <si>
    <t>Thor (2020) #10</t>
  </si>
  <si>
    <t>The Amazing Spider-Man #379</t>
  </si>
  <si>
    <t>Avengers (2010) #25</t>
  </si>
  <si>
    <t>Invincible Iron Man (2022) #7</t>
  </si>
  <si>
    <t>King in Black #4</t>
  </si>
  <si>
    <t>Thor (2020) #11</t>
  </si>
  <si>
    <t>The Amazing Spider-Man #380</t>
  </si>
  <si>
    <t>Secret Avengers #26</t>
  </si>
  <si>
    <t>X-Men: Before the Fall - Mutant First Strike</t>
  </si>
  <si>
    <t>Venom (2018) #34</t>
  </si>
  <si>
    <t>Thor (2020) #12</t>
  </si>
  <si>
    <t>The Amazing Spider-Man #381</t>
  </si>
  <si>
    <t>Secret Avengers #27</t>
  </si>
  <si>
    <t>X-Men (2021) #23</t>
  </si>
  <si>
    <t>King in Black #5</t>
  </si>
  <si>
    <t>Thor (2020) #13</t>
  </si>
  <si>
    <t>The Amazing Spider-Man #382</t>
  </si>
  <si>
    <t>Secret Avengers #28</t>
  </si>
  <si>
    <t>Fallen Friend - The Death of Ms. Marvel</t>
  </si>
  <si>
    <t>Venom (2018) #35</t>
  </si>
  <si>
    <t>Thor (2020) #14</t>
  </si>
  <si>
    <t>The Amazing Spider-Man #383</t>
  </si>
  <si>
    <t>Avengers (2010) #26</t>
  </si>
  <si>
    <t>Immortal X-Men #12</t>
  </si>
  <si>
    <t>Wolverine: Black, White &amp; Blood (2020) #3</t>
  </si>
  <si>
    <t>Thor (2020) #15</t>
  </si>
  <si>
    <t>The Amazing Spider-Man #384</t>
  </si>
  <si>
    <t>Avengers (2010) #27</t>
  </si>
  <si>
    <t xml:space="preserve">X-Men: Before the Fall - The Heralds of Apocalypse </t>
  </si>
  <si>
    <t>Carnage: Black, White &amp; Blood (2021) #2</t>
  </si>
  <si>
    <t>Free Comic Book Day 2021 (Avengers/Hulk)</t>
  </si>
  <si>
    <t>The Amazing Spider-Man #385</t>
  </si>
  <si>
    <t>Avengers Vs. X-Men #4</t>
  </si>
  <si>
    <t>X-Men: Red #13</t>
  </si>
  <si>
    <t>Thor (2020) #16</t>
  </si>
  <si>
    <t>The Amazing Spider-Man #386</t>
  </si>
  <si>
    <t>Avengers: Celestial Quest #3</t>
  </si>
  <si>
    <t>Avengers Vs. X-Men #5</t>
  </si>
  <si>
    <t>X-Men: Before the Fall - The Sinister Four</t>
  </si>
  <si>
    <t>Thor Annual (2021)</t>
  </si>
  <si>
    <t>The Amazing Spider-Man #387</t>
  </si>
  <si>
    <t>Immortal X-Men #13</t>
  </si>
  <si>
    <t>Thor (2020) #17</t>
  </si>
  <si>
    <t>The Amazing Spider-Man #388</t>
  </si>
  <si>
    <t>X-Men (2021) #24</t>
  </si>
  <si>
    <t>Thor (2020) #18</t>
  </si>
  <si>
    <t>The Amazing Spider-Man Annual (1964) #28</t>
  </si>
  <si>
    <t>The Fall of X</t>
  </si>
  <si>
    <t>Thor (2020) #19</t>
  </si>
  <si>
    <t>J. Michael Stracynski</t>
  </si>
  <si>
    <t>Free Comic Book Day 2023: Uncanny Avengers</t>
  </si>
  <si>
    <t>Thor (2020) #20</t>
  </si>
  <si>
    <t>The Amazing Spider-Man (1999) #30</t>
  </si>
  <si>
    <t>X-Men: Hellfire Gala 2023</t>
  </si>
  <si>
    <t>Thor (2020) #21</t>
  </si>
  <si>
    <t>The Amazing Spider-Man (1999) #31</t>
  </si>
  <si>
    <t>X-Men: Hellfire Gala - Last Rites Infinity Comic</t>
  </si>
  <si>
    <t>Thor (2020) #22</t>
  </si>
  <si>
    <t>The Amazing Spider-Man (1999) #32</t>
  </si>
  <si>
    <t>X-Force (2020) #43</t>
  </si>
  <si>
    <t>Thor (2020) #23</t>
  </si>
  <si>
    <t>The Amazing Spider-Man (1999) #33</t>
  </si>
  <si>
    <t>Invincible Iron Man (2022) #8</t>
  </si>
  <si>
    <t>Thor (2020) #24</t>
  </si>
  <si>
    <t>Ellis' Moon Knight</t>
  </si>
  <si>
    <t>The Amazing Spider-Man (1999) #34</t>
  </si>
  <si>
    <t>Avengers Vs. X-Men #6</t>
  </si>
  <si>
    <t>Invincible Iron Man (2022) #9</t>
  </si>
  <si>
    <t>Hulk vs Thor Banner of War Alpha</t>
  </si>
  <si>
    <t>The Amazing Spider-Man (1999) #35</t>
  </si>
  <si>
    <t>Avengers (2010) #28</t>
  </si>
  <si>
    <t>Declan Shalvey</t>
  </si>
  <si>
    <t>Realm of X #1</t>
  </si>
  <si>
    <t>Moon Knight (2014) #1-6</t>
  </si>
  <si>
    <t>Hulk (2021) #7</t>
  </si>
  <si>
    <t>The Amazing Spider-Man (1999) #36</t>
  </si>
  <si>
    <t>Ultimate Comics Avengers vs. New Ultimates #1</t>
  </si>
  <si>
    <t>Avengers Vs. X-Men #7</t>
  </si>
  <si>
    <t>The Amazing Spider-Man Annual (2023)</t>
  </si>
  <si>
    <t>Avengers: Celestial Quest #4</t>
  </si>
  <si>
    <t>Thor (2020) #25</t>
  </si>
  <si>
    <t>The Amazing Spider-Man (1999) #37</t>
  </si>
  <si>
    <t>Ultimate Comics Avengers vs. New Ultimates #2</t>
  </si>
  <si>
    <t>Avengers Vs. X-Men #8</t>
  </si>
  <si>
    <t>X-Men (2021) #25</t>
  </si>
  <si>
    <t>Hulk (2021) #8</t>
  </si>
  <si>
    <t>The Amazing Spider-Man (1999) #38</t>
  </si>
  <si>
    <t>X-Men: Red #14</t>
  </si>
  <si>
    <t>Thor (2020) #26</t>
  </si>
  <si>
    <t>The Amazing Spider-Man (1999) #39</t>
  </si>
  <si>
    <t>Ultimate Comics Avengers vs. New Ultimates #3</t>
  </si>
  <si>
    <t>Six done-in-ones. No homework. Shalvey's best work</t>
  </si>
  <si>
    <t>X-Men: Red #15</t>
  </si>
  <si>
    <t xml:space="preserve">Thanos Death Notes </t>
  </si>
  <si>
    <t>The Amazing Spider-Man (1999) #40</t>
  </si>
  <si>
    <t>Ultimate Comics Avengers vs. New Ultimates #4</t>
  </si>
  <si>
    <t>Children of the Vault #1</t>
  </si>
  <si>
    <t>Thor (2020) #27</t>
  </si>
  <si>
    <t>The Amazing Spider-Man (1999) #41</t>
  </si>
  <si>
    <t>Children of the Vault #2</t>
  </si>
  <si>
    <t>Thor (2020) #28</t>
  </si>
  <si>
    <t>The Amazing Spider-Man (1999) #42</t>
  </si>
  <si>
    <t>New Avengers (1996) #25</t>
  </si>
  <si>
    <t>Children of the Vault #3</t>
  </si>
  <si>
    <t>Thor (2020) #29</t>
  </si>
  <si>
    <t>The Amazing Spider-Man (1999) #43</t>
  </si>
  <si>
    <t>New Avengers (1996) #26</t>
  </si>
  <si>
    <t>Children of the Vault #4</t>
  </si>
  <si>
    <t>Thor (2020) #30</t>
  </si>
  <si>
    <t>The Amazing Spider-Man (1999) #44</t>
  </si>
  <si>
    <t>Ultimate Comics Avengers vs. New Ultimates #5</t>
  </si>
  <si>
    <t>New Avengers (1996) #27</t>
  </si>
  <si>
    <t>Astonishing Iceman #1</t>
  </si>
  <si>
    <t>Thor (2020) #31</t>
  </si>
  <si>
    <t>The Amazing Spider-Man (1999) #45</t>
  </si>
  <si>
    <t>Ultimate Comics Avengers vs. New Ultimates #6</t>
  </si>
  <si>
    <t>New Avengers (1996) #28</t>
  </si>
  <si>
    <t>Astonishing Iceman #2</t>
  </si>
  <si>
    <t>Thor (2020) #32</t>
  </si>
  <si>
    <t>The Amazing Spider-Man (1999) #46</t>
  </si>
  <si>
    <t>New Avengers (1996) #29</t>
  </si>
  <si>
    <t>Thor (2020) #33</t>
  </si>
  <si>
    <t>The Amazing Spider-Man (1999) #47</t>
  </si>
  <si>
    <t>Avengers Vs. X-Men #9</t>
  </si>
  <si>
    <t>Avengers: Celestial Quest #5</t>
  </si>
  <si>
    <t>Thor (2020) #34</t>
  </si>
  <si>
    <t>The Amazing Spider-Man (1999) #48</t>
  </si>
  <si>
    <t>Avengers Vs. X-Men #10</t>
  </si>
  <si>
    <t>Thor (2020) #35</t>
  </si>
  <si>
    <t>The Amazing Spider-Man (1999) #49</t>
  </si>
  <si>
    <t>Avengers Vs. X-Men #11</t>
  </si>
  <si>
    <t>Immortal X-Men #14</t>
  </si>
  <si>
    <t>Thor Annual (2023)</t>
  </si>
  <si>
    <t>The Amazing Spider-Man (1999) #50</t>
  </si>
  <si>
    <t>Avengers Vs. X-Men #12</t>
  </si>
  <si>
    <t>Ghost Rider/Wolverine: Weapons of Vengeance Alpha</t>
  </si>
  <si>
    <t>Beta Ray Bill</t>
  </si>
  <si>
    <t>The Amazing Spider-Man (1999) #51</t>
  </si>
  <si>
    <t>New Avengers (1996) #30</t>
  </si>
  <si>
    <t>Beta Ray Bill #1</t>
  </si>
  <si>
    <t>The Amazing Spider-Man (1999) #52</t>
  </si>
  <si>
    <t>Wolverine (2020) #36</t>
  </si>
  <si>
    <t>Beta Ray Bill #2</t>
  </si>
  <si>
    <t>The Amazing Spider-Man (1999) #53</t>
  </si>
  <si>
    <t>Ghost Rider/Wolverine: Weapons of Vengeance Omega</t>
  </si>
  <si>
    <t>Beta Ray Bill #3</t>
  </si>
  <si>
    <t>The Amazing Spider-Man (1999) #54</t>
  </si>
  <si>
    <t>Giant-Size X-Men (2023)</t>
  </si>
  <si>
    <t>Beta Ray Bill #4</t>
  </si>
  <si>
    <t>The Amazing Spider-Man (1999) #55</t>
  </si>
  <si>
    <t>Dark X-Men (2023) #1</t>
  </si>
  <si>
    <t>Beta Ray Bill #5</t>
  </si>
  <si>
    <t>The Amazing Spider-Man (1999) #56</t>
  </si>
  <si>
    <t>Dark X-Men (2023) #2</t>
  </si>
  <si>
    <t>Avengers: Celestial Quest #6</t>
  </si>
  <si>
    <t xml:space="preserve">Al Ewing </t>
  </si>
  <si>
    <t>The Amazing Spider-Man (1999) #57</t>
  </si>
  <si>
    <t>Dark X-Men (2023) #3</t>
  </si>
  <si>
    <t>Immortal Thor #1</t>
  </si>
  <si>
    <t>The Amazing Spider-Man (1999) #58</t>
  </si>
  <si>
    <t>Countdown to Divided We Fall</t>
  </si>
  <si>
    <t>Avengers (2010) #29</t>
  </si>
  <si>
    <t>Alpha Flight (2023) #1</t>
  </si>
  <si>
    <t>Immortal Thor #2</t>
  </si>
  <si>
    <t>The Amazing Spider-Man (1999) #500</t>
  </si>
  <si>
    <t>Ultimate Comics Hawkeye #1</t>
  </si>
  <si>
    <t>Avengers (2010) #30</t>
  </si>
  <si>
    <t>Alpha Flight (2023) #2</t>
  </si>
  <si>
    <t>Immortal Thor #3</t>
  </si>
  <si>
    <t>The Amazing Spider-Man (1999) #501</t>
  </si>
  <si>
    <t>Ultimate Comics Hawkeye #2</t>
  </si>
  <si>
    <t>Avengers Vs. X-Men; Consequences #1</t>
  </si>
  <si>
    <t>Alpha Flight (2023) #3</t>
  </si>
  <si>
    <t>Immortal Thor #4</t>
  </si>
  <si>
    <t>The Amazing Spider-Man (1999) #502</t>
  </si>
  <si>
    <t>Ultimate Comics Hawkeye #3</t>
  </si>
  <si>
    <t>Avengers Vs. X-Men; Consequences #2</t>
  </si>
  <si>
    <t>Alpha Flight (2023) #4</t>
  </si>
  <si>
    <t>Immortal Thor #5</t>
  </si>
  <si>
    <t>The Amazing Spider-Man (1999) #503</t>
  </si>
  <si>
    <t>Ultimate Comics Hawkeye #4</t>
  </si>
  <si>
    <t>Avengers Vs. X-Men; Consequences #3</t>
  </si>
  <si>
    <t>Lemire's Moon Knight</t>
  </si>
  <si>
    <t>Alpha Flight (2023) #5</t>
  </si>
  <si>
    <t>Immortal Thor #6</t>
  </si>
  <si>
    <t>The Amazing Spider-Man (1999) #504</t>
  </si>
  <si>
    <t>Avengers: Celestial Quest #7</t>
  </si>
  <si>
    <t>Ultimate Comics Ultimates #1</t>
  </si>
  <si>
    <t>Avengers Vs. X-Men; Consequences #4</t>
  </si>
  <si>
    <t>Uncanny Avengers (2023) #1</t>
  </si>
  <si>
    <t>Greg Smallwood</t>
  </si>
  <si>
    <t>Immortal Thor #7</t>
  </si>
  <si>
    <t>The Amazing Spider-Man (1999) #505</t>
  </si>
  <si>
    <t>Moon Knight (2016) #1-14</t>
  </si>
  <si>
    <t>Ultimate Comics Ultimates #2</t>
  </si>
  <si>
    <t>Avengers Vs. X-Men; Consequences #5</t>
  </si>
  <si>
    <t>Uncanny Avengers (2023) #2</t>
  </si>
  <si>
    <t>Immortal Thor #8</t>
  </si>
  <si>
    <t>The Amazing Spider-Man (1999) #506</t>
  </si>
  <si>
    <t>Ultimate Comics Ultimates #3</t>
  </si>
  <si>
    <t>Uncanny Avengers (2023) #3</t>
  </si>
  <si>
    <t>Immortal Thor #9</t>
  </si>
  <si>
    <t>The Amazing Spider-Man (1999) #507</t>
  </si>
  <si>
    <t>Ultimate Comics Ultimates #4</t>
  </si>
  <si>
    <t>Avengers (2010) #31</t>
  </si>
  <si>
    <t>Uncanny Avengers (2023) #4</t>
  </si>
  <si>
    <t>Immortal Thor #10</t>
  </si>
  <si>
    <t>The Amazing Spider-Man (1999) #508</t>
  </si>
  <si>
    <t>Ultimate Comics Ultimates #5</t>
  </si>
  <si>
    <t>Avengers (2010) #32</t>
  </si>
  <si>
    <t>Uncanny Avengers (2023) #5</t>
  </si>
  <si>
    <t>The personality system MacKay then inherits</t>
  </si>
  <si>
    <t>Immortal Thor #11</t>
  </si>
  <si>
    <t>The Amazing Spider-Man (1999) #509</t>
  </si>
  <si>
    <t>Ultimate Comics Ultimates #6</t>
  </si>
  <si>
    <t>Avengers (2010) #33</t>
  </si>
  <si>
    <t>X-Men (2021) #26</t>
  </si>
  <si>
    <t>Immortal Thor #12</t>
  </si>
  <si>
    <t>The Amazing Spider-Man (1999) #510</t>
  </si>
  <si>
    <t>Ultimate Comics X-Men #1</t>
  </si>
  <si>
    <t>Avengers (2010) #34</t>
  </si>
  <si>
    <t>Invincible Iron Man (2023) #10</t>
  </si>
  <si>
    <t>Immortal Thor #13</t>
  </si>
  <si>
    <t>The Amazing Spider-Man (1999) #511</t>
  </si>
  <si>
    <t>Ultimate Comics X-Men #2</t>
  </si>
  <si>
    <t>New Avengers (1996) #31</t>
  </si>
  <si>
    <t>Invincible Iron Man (2023) #11</t>
  </si>
  <si>
    <t>Giant-Size Thor (2024)</t>
  </si>
  <si>
    <t>The Amazing Spider-Man (1999) #512</t>
  </si>
  <si>
    <t>Ultimate Comics X-Men #3</t>
  </si>
  <si>
    <t>New Avengers (1996) #32</t>
  </si>
  <si>
    <t>Immortal X-Men #15</t>
  </si>
  <si>
    <t>Avengers: Celestial Quest #8</t>
  </si>
  <si>
    <t>Immortal Thor #14</t>
  </si>
  <si>
    <t>The Amazing Spider-Man (1999) #513</t>
  </si>
  <si>
    <t>Ultimate Comics X-Men #4</t>
  </si>
  <si>
    <t>New Avengers (1996) #33</t>
  </si>
  <si>
    <t>X-Force (2020) #44</t>
  </si>
  <si>
    <t>Immortal Thor #15</t>
  </si>
  <si>
    <t>The Amazing Spider-Man (1999) #514</t>
  </si>
  <si>
    <t>Ultimate Comics X-Men #5</t>
  </si>
  <si>
    <t>New Avengers (1996) #34</t>
  </si>
  <si>
    <t>Uncanny Spider-Man #1</t>
  </si>
  <si>
    <t>Immortal Thor #16</t>
  </si>
  <si>
    <t>The Amazing Spider-Man (1999) #515</t>
  </si>
  <si>
    <t>Ultimate Comics X-Men #6</t>
  </si>
  <si>
    <t>Secret Avengers #29</t>
  </si>
  <si>
    <t>Uncanny Spider-Man #2</t>
  </si>
  <si>
    <t>Immortal Thor #17</t>
  </si>
  <si>
    <t>The Amazing Spider-Man (1999) #516</t>
  </si>
  <si>
    <t>Ultimate Comics X-Men #7</t>
  </si>
  <si>
    <t>Secret Avengers #30</t>
  </si>
  <si>
    <t>Wolverine (2020) #37</t>
  </si>
  <si>
    <t>Immortal Thor #18</t>
  </si>
  <si>
    <t>The Amazing Spider-Man (1999) #517</t>
  </si>
  <si>
    <t>Ultimate Comics X-Men #8</t>
  </si>
  <si>
    <t>Secret Avengers #31</t>
  </si>
  <si>
    <t>Ms. Marvel: The New Mutant #1</t>
  </si>
  <si>
    <t>Immortal Thor #19</t>
  </si>
  <si>
    <t>The Amazing Spider-Man (1999) #518</t>
  </si>
  <si>
    <t>Ultimate Comics X-Men #9</t>
  </si>
  <si>
    <t>Secret Avengers #32</t>
  </si>
  <si>
    <t>Ms. Marvel: The New Mutant #2</t>
  </si>
  <si>
    <t>Immortal Thor #20</t>
  </si>
  <si>
    <t>The Amazing Spider-Man (1999) #519</t>
  </si>
  <si>
    <t>Ultimate Comics X-Men #10</t>
  </si>
  <si>
    <t>Secret Avengers #33</t>
  </si>
  <si>
    <t>Ms. Marvel: The New Mutant #3</t>
  </si>
  <si>
    <t>Immortal Thor #21</t>
  </si>
  <si>
    <t>The Amazing Spider-Man (1999) #520</t>
  </si>
  <si>
    <t>Ultimate Comics X-Men #11</t>
  </si>
  <si>
    <t>Secret Avengers #34</t>
  </si>
  <si>
    <t>Ms. Marvel: The New Mutant #4</t>
  </si>
  <si>
    <t>Immortal Thor #22</t>
  </si>
  <si>
    <t>The Amazing Spider-Man (1999) #521</t>
  </si>
  <si>
    <t>Ultimate Comics X-Men #12</t>
  </si>
  <si>
    <t>Secret Avengers #35</t>
  </si>
  <si>
    <t>X-Force (2020) #45</t>
  </si>
  <si>
    <t>Immortal Thor #23</t>
  </si>
  <si>
    <t>The Amazing Spider-Man (1999) #522</t>
  </si>
  <si>
    <t>Ultimate Comics X-Men #13</t>
  </si>
  <si>
    <t>Secret Avengers #36</t>
  </si>
  <si>
    <t>X-Force (2020) #46</t>
  </si>
  <si>
    <t>Avengers (1998) #47</t>
  </si>
  <si>
    <t>Immortal Thor #24</t>
  </si>
  <si>
    <t>The Amazing Spider-Man (1999) #523</t>
  </si>
  <si>
    <t>Secret Avengers #37</t>
  </si>
  <si>
    <t>Immortal X-Men #16</t>
  </si>
  <si>
    <t>Immortal Thor #25</t>
  </si>
  <si>
    <t>The Amazing Spider-Man (1999) #524</t>
  </si>
  <si>
    <t>Jean Grey #1</t>
  </si>
  <si>
    <t>The Mortal Thor #1</t>
  </si>
  <si>
    <t>Friendly Neighborhood Spider-Man #1</t>
  </si>
  <si>
    <t>Age of Ultron #1</t>
  </si>
  <si>
    <t>Jean Grey #2</t>
  </si>
  <si>
    <t>The Mortal Thor #2</t>
  </si>
  <si>
    <t>Marvel Knights Spider-Man #19</t>
  </si>
  <si>
    <t>Age of Ultron #2</t>
  </si>
  <si>
    <t>Jean Grey #3</t>
  </si>
  <si>
    <t>The Mortal Thor #3</t>
  </si>
  <si>
    <t>The Amazing Spider-Man (1999) #525</t>
  </si>
  <si>
    <t>Age of Ultron #3</t>
  </si>
  <si>
    <t>Jean Grey #4</t>
  </si>
  <si>
    <t>The Mortal Thor #4</t>
  </si>
  <si>
    <t>Friendly Neighborhood Spider-Man #2</t>
  </si>
  <si>
    <t>Age of Ultron #4</t>
  </si>
  <si>
    <t>Immortal X-Men #17</t>
  </si>
  <si>
    <t>The Mortal Thor #5</t>
  </si>
  <si>
    <t>Marvel Knights Spider-Man #20</t>
  </si>
  <si>
    <t>Ultimate Comics Ultimates #7</t>
  </si>
  <si>
    <t>Age of Ultron #5</t>
  </si>
  <si>
    <t>Immortal X-Men #18</t>
  </si>
  <si>
    <t>The Mortal Thor #6</t>
  </si>
  <si>
    <t>The Amazing Spider-Man (1999) #526</t>
  </si>
  <si>
    <t>Ultimate Comics Ultimates #8</t>
  </si>
  <si>
    <t>Age of Ultron #6</t>
  </si>
  <si>
    <t>Avengers (1998) #48</t>
  </si>
  <si>
    <t>Wolverine (2020) #38</t>
  </si>
  <si>
    <t>The Mortal Thor #7</t>
  </si>
  <si>
    <t>MacKay's Moon Knight</t>
  </si>
  <si>
    <t>Friendly Neighborhood Spider-Man #3</t>
  </si>
  <si>
    <t>Ultimate Comics Ultimates #9</t>
  </si>
  <si>
    <t>Age of Ultron #7</t>
  </si>
  <si>
    <t>Wolverine (2020) #39</t>
  </si>
  <si>
    <t>The Mortal Thor #8</t>
  </si>
  <si>
    <t>Marvel Knights Spider-Man #21</t>
  </si>
  <si>
    <t>Ultimate Comics Ultimates #10</t>
  </si>
  <si>
    <t>Age of Ultron #8</t>
  </si>
  <si>
    <t>Alessandro Cappuccio</t>
  </si>
  <si>
    <t>Wolverine (2020) #40</t>
  </si>
  <si>
    <t>Avengers (2018) #45; Moon Knight (2021) #1-16, #19-30; Moon Knight Annual (2022); Moon Knight: City of the Dead #1-5; Moon Knight Annual (2023); Vengeance of the Moon Knight (2024) #1-9; Blood Hunt #1-5; Moon Knight: First of Khonshu #1-15; Marc Spector: Moon Knight (1989) #1-8</t>
  </si>
  <si>
    <t>The Mortal Thor #9</t>
  </si>
  <si>
    <t>The Amazing Spider-Man (1999) #527</t>
  </si>
  <si>
    <t>Ultimate Comics Ultimates #11</t>
  </si>
  <si>
    <t>Age of Ultron #9</t>
  </si>
  <si>
    <t>X-Force (2020) #47</t>
  </si>
  <si>
    <t>The Mortal Thor #10</t>
  </si>
  <si>
    <t>Friendly Neighborhood Spider-Man #4</t>
  </si>
  <si>
    <t>Ultimate Comics Ultimates #12</t>
  </si>
  <si>
    <t>Age of Ultron #10</t>
  </si>
  <si>
    <t>Dark X-Men (2023) #4</t>
  </si>
  <si>
    <t>The Mortal Thor #11</t>
  </si>
  <si>
    <t>Marvel Knights Spider-Man #22</t>
  </si>
  <si>
    <t>Age of Ultron #10AI</t>
  </si>
  <si>
    <t>Dark X-Men (2023) #5</t>
  </si>
  <si>
    <t>The Mortal Thor #12</t>
  </si>
  <si>
    <t>The Amazing Spider-Man (1999) #528</t>
  </si>
  <si>
    <t>Marc as a working man with a midnight mission</t>
  </si>
  <si>
    <t>Avengers (1998) #49</t>
  </si>
  <si>
    <t>X-Men (2021) #27</t>
  </si>
  <si>
    <t>The Mortal Thor #13</t>
  </si>
  <si>
    <t>Civil War II: Ulysses Infinite Comic #1</t>
  </si>
  <si>
    <t>Uncanny Spider-Man #3</t>
  </si>
  <si>
    <t>The Mortal Thor #14</t>
  </si>
  <si>
    <t>Civil War II: Ulysses Infinite Comic #2</t>
  </si>
  <si>
    <t>Realm of X #2</t>
  </si>
  <si>
    <t>The Mortal Thor #15</t>
  </si>
  <si>
    <t>Civil War II: Ulysses Infinite Comic #3</t>
  </si>
  <si>
    <t>Realm of X #3</t>
  </si>
  <si>
    <t>The Mortal Thor #16</t>
  </si>
  <si>
    <t>Divided We Fall/United We Stand</t>
  </si>
  <si>
    <t>Civil War II #0</t>
  </si>
  <si>
    <t>Realm of X #4</t>
  </si>
  <si>
    <t>The Mortal Thor #17</t>
  </si>
  <si>
    <t>Ultimate Comics X-Men #14</t>
  </si>
  <si>
    <t>Astonishing Iceman #3</t>
  </si>
  <si>
    <t>The Mortal Thor #18</t>
  </si>
  <si>
    <t>Ultimate Comics Ultimates #13</t>
  </si>
  <si>
    <t>Astonishing Iceman #4</t>
  </si>
  <si>
    <t>Ultimate Comics Ultimates #14</t>
  </si>
  <si>
    <t>Astonishing Iceman #5</t>
  </si>
  <si>
    <t>Avengers (1998) #50</t>
  </si>
  <si>
    <t>Invincible Iron Man (2020) #12</t>
  </si>
  <si>
    <t>Uncanny Spider-Man #4</t>
  </si>
  <si>
    <t>Ultimate Comics X-Men #15</t>
  </si>
  <si>
    <t xml:space="preserve">X-Men Blue: Origins </t>
  </si>
  <si>
    <t>The Amazing Spider-Man (1999) #539</t>
  </si>
  <si>
    <t>Ultimate Comics Ultimates #15</t>
  </si>
  <si>
    <t>Uncanny Spider-Man #5</t>
  </si>
  <si>
    <t>The Amazing Spider-Man (1999) #540</t>
  </si>
  <si>
    <t>Invincible Iron Man (2020) #13</t>
  </si>
  <si>
    <t>The Amazing Spider-Man (1999) #541</t>
  </si>
  <si>
    <t>Civil War II #9</t>
  </si>
  <si>
    <t>Invincible Iron Man (2020) #14</t>
  </si>
  <si>
    <t>The Amazing Spider-Man (1999) #542</t>
  </si>
  <si>
    <t>Ultimate Comics Ultimates #16</t>
  </si>
  <si>
    <t>Civil War II: The Oath</t>
  </si>
  <si>
    <t>Ms Marvel: Mutant Menace #1</t>
  </si>
  <si>
    <t>The Amazing Spider-Man (1999) #543</t>
  </si>
  <si>
    <t>Ultimate Comics X-Men #16</t>
  </si>
  <si>
    <t>Ms Marvel: Mutant Menace #2</t>
  </si>
  <si>
    <t>The Amazing Spider-Man (1999) #544</t>
  </si>
  <si>
    <t>Ultimate Comics X-Men #17</t>
  </si>
  <si>
    <t>Ms Marvel: Mutant Menace #3</t>
  </si>
  <si>
    <t>Friendly Neighborhood Spider-Man #24</t>
  </si>
  <si>
    <t>Ms Marvel: Mutant Menace #4</t>
  </si>
  <si>
    <t>Sensational Spider-Man #41</t>
  </si>
  <si>
    <t>Ultimate Comics Ultimates #17</t>
  </si>
  <si>
    <t>Avengers (1998) #51</t>
  </si>
  <si>
    <t>X-Force (2020) #48</t>
  </si>
  <si>
    <t>The Amazing Spider-Man (1999) #545</t>
  </si>
  <si>
    <t>Ultimate Comics Ultimates #18</t>
  </si>
  <si>
    <t>X-Force (2020) #49</t>
  </si>
  <si>
    <t>Ultimate Comics X-Men #18</t>
  </si>
  <si>
    <t>X-Force (2020) #50</t>
  </si>
  <si>
    <t>Spider-Man: Swing Shift</t>
  </si>
  <si>
    <t>Ultimate Comics X-Men #18.1</t>
  </si>
  <si>
    <t>Wolverine (2020) #41</t>
  </si>
  <si>
    <t>The Amazing Spider-Man (1999) #546</t>
  </si>
  <si>
    <t>Wolverine (2020) #42</t>
  </si>
  <si>
    <t>The Amazing Spider-Man (1999) #547</t>
  </si>
  <si>
    <t>Ultimate Comics Ultimates #18.1</t>
  </si>
  <si>
    <t>Wolverine (2020) #43</t>
  </si>
  <si>
    <t>The Amazing Spider-Man (1999) #548</t>
  </si>
  <si>
    <t>Countdown to Cataclysm</t>
  </si>
  <si>
    <t>Wolverine (2020) #44</t>
  </si>
  <si>
    <t>The Amazing Spider-Man (1999) #559</t>
  </si>
  <si>
    <t>Ultimate Comics Spider-Man #16.1</t>
  </si>
  <si>
    <t>Wolverine (2020) #45</t>
  </si>
  <si>
    <t>The Amazing Spider-Man (1999) #560</t>
  </si>
  <si>
    <t>Wolverine (2020) #46</t>
  </si>
  <si>
    <t>The Amazing Spider-Man (1999) #561</t>
  </si>
  <si>
    <t>Wolverine (2020) #47</t>
  </si>
  <si>
    <t>Avengers (1998) #52</t>
  </si>
  <si>
    <t>The Amazing Spider-Man (1999) #565</t>
  </si>
  <si>
    <t>Wolverine (2020) #48</t>
  </si>
  <si>
    <t>The Amazing Spider-Man (1999) #566</t>
  </si>
  <si>
    <t>Wolverine (2020) #49</t>
  </si>
  <si>
    <t>The Amazing Spider-Man (1999) #567</t>
  </si>
  <si>
    <t>Ultimate Comics X-Men #19</t>
  </si>
  <si>
    <t>Wolverine (2020) #50</t>
  </si>
  <si>
    <t>The Amazing Spider-Man (1999) #568</t>
  </si>
  <si>
    <t>Ultimate Comics X-Men #20</t>
  </si>
  <si>
    <t>X-Men (2021) #28</t>
  </si>
  <si>
    <t>The Amazing Spider-Man (1999) #569</t>
  </si>
  <si>
    <t>Punisher Origin</t>
  </si>
  <si>
    <t>Ultimate Comics X-Men #21</t>
  </si>
  <si>
    <t>X-Men (2021) #29</t>
  </si>
  <si>
    <t>The Amazing Spider-Man (1999) #570</t>
  </si>
  <si>
    <t>Ultimate Comics X-Men #22</t>
  </si>
  <si>
    <t>X-Men (2021) #30</t>
  </si>
  <si>
    <t>The Amazing Spider-Man (1999) #571</t>
  </si>
  <si>
    <t>The Amazing Spider-Man #129</t>
  </si>
  <si>
    <t>Ultimate Comics Ultimates #19</t>
  </si>
  <si>
    <t>X-Men: Red #16</t>
  </si>
  <si>
    <t>The Amazing Spider-Man (1999) #572</t>
  </si>
  <si>
    <t>Ultimate Comics Ultimates #20</t>
  </si>
  <si>
    <t>X-Men: Red #17</t>
  </si>
  <si>
    <t>The Amazing Spider-Man (1999) #573</t>
  </si>
  <si>
    <t>Ultimate Comics Ultimates #21</t>
  </si>
  <si>
    <t>X-Men: Red #18</t>
  </si>
  <si>
    <t>Avengers (1998) #53</t>
  </si>
  <si>
    <t>The Amazing Spider-Man (1999) #578</t>
  </si>
  <si>
    <t>Ultimate Comics Ultimates #22</t>
  </si>
  <si>
    <t>Cable (2024) #1</t>
  </si>
  <si>
    <t>The Amazing Spider-Man (1999) #579</t>
  </si>
  <si>
    <t>Ultimate Comics Ultimates #23</t>
  </si>
  <si>
    <t>Cable (2024) #2</t>
  </si>
  <si>
    <t>The Amazing Spider-Man (1999) #584</t>
  </si>
  <si>
    <t>Frank's debut</t>
  </si>
  <si>
    <t>Ultimate Comics Ultimates #24</t>
  </si>
  <si>
    <t>Resurrection of Magneto #1</t>
  </si>
  <si>
    <t>The Amazing Spider-Man (1999) #585</t>
  </si>
  <si>
    <t>Ultimate Comics Wolverine #1</t>
  </si>
  <si>
    <t>Resurrection of Magneto #2</t>
  </si>
  <si>
    <t>The Amazing Spider-Man (1999) #586</t>
  </si>
  <si>
    <t>Ultimate Comics Wolverine #2</t>
  </si>
  <si>
    <t>Resurrection of Magneto #3</t>
  </si>
  <si>
    <t>The Amazing Spider-Man (1999) #587</t>
  </si>
  <si>
    <t>Ultimate Comics Wolverine #3</t>
  </si>
  <si>
    <t>X-Men (2021) #31</t>
  </si>
  <si>
    <t>The Amazing Spider-Man (1999) #588</t>
  </si>
  <si>
    <t>Ultimate Comics Wolverine #4</t>
  </si>
  <si>
    <t>Fall of the House of X #1</t>
  </si>
  <si>
    <t>The Amazing Spider-Man (1999) #595</t>
  </si>
  <si>
    <t>Avengers (1998) #54</t>
  </si>
  <si>
    <t>Ultimate Comics X-Men #23</t>
  </si>
  <si>
    <t>Invincible Iron Man (2020) #15</t>
  </si>
  <si>
    <t>The Amazing Spider-Man (1999) #596</t>
  </si>
  <si>
    <t>Ultimate Comics X-Men #24</t>
  </si>
  <si>
    <t>The Amazing Spider-Man (1999) #597</t>
  </si>
  <si>
    <t>Ultimate Comics X-Men #25</t>
  </si>
  <si>
    <t>The Amazing Spider-Man (1999) #598</t>
  </si>
  <si>
    <t>Ultimate Comics X-Men #26</t>
  </si>
  <si>
    <t>Fall of the House of X #2</t>
  </si>
  <si>
    <t>The Amazing Spider-Man (1999) #599</t>
  </si>
  <si>
    <t>Ultimate Comics X-Men #27</t>
  </si>
  <si>
    <t>X-Men (2021) #32</t>
  </si>
  <si>
    <t>The Amazing Spider-Man (1999) #600</t>
  </si>
  <si>
    <t>Ultimate Comics X-Men #28</t>
  </si>
  <si>
    <t>Cable (2024) #3</t>
  </si>
  <si>
    <t>The Amazing Spider-Man Annual (1964) #36</t>
  </si>
  <si>
    <t>Ultimate Comics X-Men #29</t>
  </si>
  <si>
    <t>Cable (2024) #4</t>
  </si>
  <si>
    <t>The Amazing Spider-Man (1999) #601</t>
  </si>
  <si>
    <t>Ultimate Comics X-Men #30</t>
  </si>
  <si>
    <t>Rise of the Powers of X #1</t>
  </si>
  <si>
    <t>Dark Reign: The List — Spider-Man</t>
  </si>
  <si>
    <t>Ultimate Comics X-Men #31</t>
  </si>
  <si>
    <t>Dead X-Men #1</t>
  </si>
  <si>
    <t>The Amazing Spider-Man (1999) #602</t>
  </si>
  <si>
    <t>Ultimate Comics X-Men #32</t>
  </si>
  <si>
    <t>Rise of the Powers of X #2</t>
  </si>
  <si>
    <t>The Amazing Spider-Man (1999) #603</t>
  </si>
  <si>
    <t>Ultimate Comics X-Men #33</t>
  </si>
  <si>
    <t>Dead X-Men #2</t>
  </si>
  <si>
    <t>The Amazing Spider-Man (1999) #604</t>
  </si>
  <si>
    <t>Avengers (1998) #55</t>
  </si>
  <si>
    <t>Ultimate Comics Iron-Man #1</t>
  </si>
  <si>
    <t>Dead X-Men #3</t>
  </si>
  <si>
    <t>The Amazing Spider-Man (1999) #605</t>
  </si>
  <si>
    <t>Ultimate Comics Iron-Man #2</t>
  </si>
  <si>
    <t>Invincible Iron Man (2020) #16</t>
  </si>
  <si>
    <t>The Amazing Spider-Man (1999) #606</t>
  </si>
  <si>
    <t>Ultimate Comics Iron-Man #3</t>
  </si>
  <si>
    <t>Fall of the House of X #3</t>
  </si>
  <si>
    <t>The Amazing Spider-Man (1999) #607</t>
  </si>
  <si>
    <t>Ultimate Comics Iron-Man #4</t>
  </si>
  <si>
    <t>X-Men (2021) #33</t>
  </si>
  <si>
    <t>The Amazing Spider-Man (1999) #608</t>
  </si>
  <si>
    <t>Ultimate Comics Ultimates #25</t>
  </si>
  <si>
    <t>Resurrection of Magneto #4</t>
  </si>
  <si>
    <t>The Amazing Spider-Man (1999) #609</t>
  </si>
  <si>
    <t>Ultimate Comics Ultimates #26</t>
  </si>
  <si>
    <t>Invincible Iron Man (2020) #17</t>
  </si>
  <si>
    <t>The Amazing Spider-Man (1999) #610</t>
  </si>
  <si>
    <t>Ultimate Comics Ultimates #27</t>
  </si>
  <si>
    <t>Invincible Iron Man (2020) #18</t>
  </si>
  <si>
    <t>The Amazing Spider-Man (1999) #611</t>
  </si>
  <si>
    <t>Ultimate Comics Ultimates #28</t>
  </si>
  <si>
    <t>X-Men Forever #1</t>
  </si>
  <si>
    <t>The Amazing Spider-Man (1999) #612</t>
  </si>
  <si>
    <t>Ultimate Comics Ultimates #29</t>
  </si>
  <si>
    <t>Rise of the Powers of X #3</t>
  </si>
  <si>
    <t>The Amazing Spider-Man (1999) #613</t>
  </si>
  <si>
    <t>Ultimate Comics Ultimates #30</t>
  </si>
  <si>
    <t>Avengers (1998) #56</t>
  </si>
  <si>
    <t>Dead X-Men #4</t>
  </si>
  <si>
    <t>The Amazing Spider-Man (1999) #614</t>
  </si>
  <si>
    <t>Fall of the House of X #4</t>
  </si>
  <si>
    <t>The Amazing Spider-Man (1999) #615</t>
  </si>
  <si>
    <t>Rise of the Powers of X #4</t>
  </si>
  <si>
    <t>The Amazing Spider-Man (1999) #616</t>
  </si>
  <si>
    <t>X-Men Forever #2</t>
  </si>
  <si>
    <t>The Amazing Spider-Man (1999) #617</t>
  </si>
  <si>
    <t>Punisher: Welcome Back, Frank</t>
  </si>
  <si>
    <t>X-Men Forever #3</t>
  </si>
  <si>
    <t>The Amazing Spider-Man (1999) #618</t>
  </si>
  <si>
    <t>X-Men Forever #4</t>
  </si>
  <si>
    <t>The Amazing Spider-Man (1999) #619</t>
  </si>
  <si>
    <t>Punisher (2000) #1-12</t>
  </si>
  <si>
    <t>X-Men (2021) #34</t>
  </si>
  <si>
    <t>The Amazing Spider-Man (1999) #620</t>
  </si>
  <si>
    <t>Fall of the House of X #5</t>
  </si>
  <si>
    <t>The Amazing Spider-Man (1999) #621</t>
  </si>
  <si>
    <t>Hunger #1</t>
  </si>
  <si>
    <t>Rise of the Powers of X #5</t>
  </si>
  <si>
    <t>The Amazing Spider-Man (1999) #622</t>
  </si>
  <si>
    <t>Hunger #2</t>
  </si>
  <si>
    <t xml:space="preserve">X-Men: The Wedding Special </t>
  </si>
  <si>
    <t>The Amazing Spider-Man (1999) #623</t>
  </si>
  <si>
    <t>Hunger #3</t>
  </si>
  <si>
    <t>Avengers Icons: The Vision #1</t>
  </si>
  <si>
    <t>X-Men Unlimited Infinity Comic #142</t>
  </si>
  <si>
    <t>The funny one, which your MAX block doesn't cover</t>
  </si>
  <si>
    <t>The Amazing Spider-Man (1999) #624</t>
  </si>
  <si>
    <t>Hunger #4</t>
  </si>
  <si>
    <t>X-Men (2021) #35</t>
  </si>
  <si>
    <t>Geoff Johns auditioning for the book he takes over at #57.</t>
  </si>
  <si>
    <t>The Amazing Spider-Man (1999) #625</t>
  </si>
  <si>
    <t>Cataclysm #0.1</t>
  </si>
  <si>
    <t>The Amazing Spider-Man (1999) #626</t>
  </si>
  <si>
    <t>The Amazing Spider-Man Annual (1964) #37</t>
  </si>
  <si>
    <t>Cataclysm: Ultimate X-Men #1</t>
  </si>
  <si>
    <t>The Amazing Spider-Man (1999) #627</t>
  </si>
  <si>
    <t>Cataclysm: Ultimate X-Men #2</t>
  </si>
  <si>
    <t>The Amazing Spider-Man (1999) #628</t>
  </si>
  <si>
    <t>Cataclysm: Ultimate X-Men #3</t>
  </si>
  <si>
    <t>The Amazing Spider-Man (1999) #629</t>
  </si>
  <si>
    <t>The Amazing Spider-Man (1999) #630</t>
  </si>
  <si>
    <t>Cataclysm: Ultimates #1</t>
  </si>
  <si>
    <t>The Amazing Spider-Man (1999) #631</t>
  </si>
  <si>
    <t>The Amazing Spider-Man (1999) #632</t>
  </si>
  <si>
    <t>Cataclysm: Ultimates #2</t>
  </si>
  <si>
    <t>The Amazing Spider-Man (1999) #633</t>
  </si>
  <si>
    <t>Cataclysm: Ultimates #3</t>
  </si>
  <si>
    <t>The Amazing Spider-Man (1999) #634</t>
  </si>
  <si>
    <t>The Amazing Spider-Man (1999) #635</t>
  </si>
  <si>
    <t>The Amazing Spider-Man (1999) #636</t>
  </si>
  <si>
    <t>The Amazing Spider-Man (1999) #637</t>
  </si>
  <si>
    <t>The Amazing Spider-Man (1999) #642</t>
  </si>
  <si>
    <t>The Amazing Spider-Man (1999) #643</t>
  </si>
  <si>
    <t>Survive #1</t>
  </si>
  <si>
    <t>The Amazing Spider-Man (1999) #644</t>
  </si>
  <si>
    <t>The Amazing Spider-Man (1999) #645</t>
  </si>
  <si>
    <t>After Cataclysm</t>
  </si>
  <si>
    <t>The Amazing Spider-Man (1999) #646</t>
  </si>
  <si>
    <t>Ultiamte FF #1</t>
  </si>
  <si>
    <t>The Amazing Spider-Man (1999) #647</t>
  </si>
  <si>
    <t>Ultiamte FF #2</t>
  </si>
  <si>
    <t>Big Time</t>
  </si>
  <si>
    <t>Ultiamte FF #3</t>
  </si>
  <si>
    <t>The Amazing Spider-Man (1999) #648</t>
  </si>
  <si>
    <t>Ultiamte FF #4</t>
  </si>
  <si>
    <t>The Amazing Spider-Man (1999) #649</t>
  </si>
  <si>
    <t>Ultiamte FF #5</t>
  </si>
  <si>
    <t>The Amazing Spider-Man (1999) #650</t>
  </si>
  <si>
    <t>Ultiamte FF #6</t>
  </si>
  <si>
    <t>The Amazing Spider-Man (1999) #651</t>
  </si>
  <si>
    <t>The Amazing Spider-Man (1999) #652</t>
  </si>
  <si>
    <t>The Amazing Spider-Man (1999) #653</t>
  </si>
  <si>
    <t>Avengers Icons: The Vision #2</t>
  </si>
  <si>
    <t>The Amazing Spider-Man (1999) #654</t>
  </si>
  <si>
    <t>The Amazing Spider-Man (1999) #654.1</t>
  </si>
  <si>
    <t>The Amazing Spider-Man (1999) #655</t>
  </si>
  <si>
    <t>The Amazing Spider-Man (1999) #656</t>
  </si>
  <si>
    <t>The Amazing Spider-Man (1999) #657</t>
  </si>
  <si>
    <t>Ennis' Punisher MAX</t>
  </si>
  <si>
    <t>The Amazing Spider-Man (1999) #658</t>
  </si>
  <si>
    <t>The Amazing Spider-Man (1999) #659</t>
  </si>
  <si>
    <t>The Amazing Spider-Man (1999) #660</t>
  </si>
  <si>
    <t>Punisher: Born #1-4; Punisher: The Tyger; Punisher (2004) #1-60; Punisher Presents: Barracuda #1-5; Frank Castle: The Punisher #61-75; Punisher: The Cell;</t>
  </si>
  <si>
    <t>Avengers Icons: The Vision #3</t>
  </si>
  <si>
    <t>All-New Ultimates #1</t>
  </si>
  <si>
    <t>The Amazing Spider-Man (1999) #663</t>
  </si>
  <si>
    <t>All-New Ultimates #2</t>
  </si>
  <si>
    <t>The Amazing Spider-Man (1999) #664</t>
  </si>
  <si>
    <t>All-New Ultimates #3</t>
  </si>
  <si>
    <t>The Amazing Spider-Man (1999) #665</t>
  </si>
  <si>
    <t>All-New Ultimates #4</t>
  </si>
  <si>
    <t>Crime comics that happen to be Marvel</t>
  </si>
  <si>
    <t>The Amazing Spider-Man (1999) #666</t>
  </si>
  <si>
    <t>All-New Ultimates #5</t>
  </si>
  <si>
    <t>The Amazing Spider-Man (1999) #667</t>
  </si>
  <si>
    <t>All-New Ultimates #6</t>
  </si>
  <si>
    <t>Venom #6</t>
  </si>
  <si>
    <t>All-New Ultimates #7</t>
  </si>
  <si>
    <t>The Amazing Spider-Man (1999) #668</t>
  </si>
  <si>
    <t>All-New Ultimates #8</t>
  </si>
  <si>
    <t>The Amazing Spider-Man (1999) #669</t>
  </si>
  <si>
    <t>All-New Ultimates #9</t>
  </si>
  <si>
    <t>Venom #7</t>
  </si>
  <si>
    <t>All-New Ultimates #10</t>
  </si>
  <si>
    <t>Avengers Icons: The Vision #4</t>
  </si>
  <si>
    <t>The Amazing Spider-Man (1999) #670</t>
  </si>
  <si>
    <t>All-New Ultimates #11</t>
  </si>
  <si>
    <t>The Amazing Spider-Man (1999) #671</t>
  </si>
  <si>
    <t>All-New Ultimates #12</t>
  </si>
  <si>
    <t>Venom #8</t>
  </si>
  <si>
    <t>Ultimate End #1</t>
  </si>
  <si>
    <t>The Amazing Spider-Man (1999) #672</t>
  </si>
  <si>
    <t>Ultimate End #2</t>
  </si>
  <si>
    <t>The Amazing Spider-Man (1999) #673</t>
  </si>
  <si>
    <t>Ultimate End #3</t>
  </si>
  <si>
    <t>The Amazing Spider-Man (1999) #674</t>
  </si>
  <si>
    <t>Ultimate End #4</t>
  </si>
  <si>
    <t>The Amazing Spider-Man (1999) #675</t>
  </si>
  <si>
    <t>Ultimate End #5</t>
  </si>
  <si>
    <t>The Amazing Spider-Man (1999) #676</t>
  </si>
  <si>
    <t>The Amazing Spider-Man (1999) #677</t>
  </si>
  <si>
    <t>Daredevil #8</t>
  </si>
  <si>
    <t>The Amazing Spider-Man (1999) #678</t>
  </si>
  <si>
    <t>The Amazing Spider-Man (1999) #679</t>
  </si>
  <si>
    <t>The Amazing Spider-Man (1999) #679.1</t>
  </si>
  <si>
    <t>The Amazing Spider-Man (1999) #680</t>
  </si>
  <si>
    <t>Avengers (1998) #500</t>
  </si>
  <si>
    <t>The Amazing Spider-Man (1999) #681</t>
  </si>
  <si>
    <t>The Amazing Spider-Man (1999) #682</t>
  </si>
  <si>
    <t>The Amazing Spider-Man (1999) #683</t>
  </si>
  <si>
    <t>The Amazing Spider-Man (1999) #684</t>
  </si>
  <si>
    <t>Ends of the Earth #1</t>
  </si>
  <si>
    <t>Avenging Spider-Man #8</t>
  </si>
  <si>
    <t>The Amazing Spider-Man (1999) #685</t>
  </si>
  <si>
    <t>The Amazing Spider-Man (1999) #686</t>
  </si>
  <si>
    <t>The Amazing Spider-Man (1999) #687</t>
  </si>
  <si>
    <t>The Amazing Spider-Man (1999) #688</t>
  </si>
  <si>
    <t>The Amazing Spider-Man (1999) #689</t>
  </si>
  <si>
    <t>The Amazing Spider-Man (1999) #690</t>
  </si>
  <si>
    <t>The Amazing Spider-Man (1999) #691</t>
  </si>
  <si>
    <t>Avengers (1998) #501</t>
  </si>
  <si>
    <t>The Amazing Spider-Man (1999) #692</t>
  </si>
  <si>
    <t>The Amazing Spider-Man (1999) #693</t>
  </si>
  <si>
    <t>Aaron's Punisher MAX</t>
  </si>
  <si>
    <t>The Amazing Spider-Man (1999) #694</t>
  </si>
  <si>
    <t>Avenging Spider-Man #11</t>
  </si>
  <si>
    <t>The Amazing Spider-Man (1999) #695</t>
  </si>
  <si>
    <t>The Amazing Spider-Man (1999) #696</t>
  </si>
  <si>
    <t>PunisherMAX #1-22; Punisher: The End</t>
  </si>
  <si>
    <t>The Amazing Spider-Man (1999) #697</t>
  </si>
  <si>
    <t>The Amazing Spider-Man (1999) #698</t>
  </si>
  <si>
    <t>The Amazing Spider-Man (1999) #699</t>
  </si>
  <si>
    <t>The Amazing Spider-Man (1999) #700</t>
  </si>
  <si>
    <t xml:space="preserve">Superior Spider-Man </t>
  </si>
  <si>
    <t>Superior Spider-Man #1</t>
  </si>
  <si>
    <t>Aaron's PunisherMAX is its own excellent run</t>
  </si>
  <si>
    <t>Superior Spider-Man #2</t>
  </si>
  <si>
    <t>Avenging Spider-Man #15.1</t>
  </si>
  <si>
    <t>Superior Spider-Man #3</t>
  </si>
  <si>
    <t>Avengers (1998) #502</t>
  </si>
  <si>
    <t>Superior Spider-Man #4</t>
  </si>
  <si>
    <t>Superior Spider-Man #5</t>
  </si>
  <si>
    <t>Superior Spider-Man #6</t>
  </si>
  <si>
    <t>Superior Spider-Man #7</t>
  </si>
  <si>
    <t>Superior Spider-Man #8</t>
  </si>
  <si>
    <t>Superior Spider-Man #9</t>
  </si>
  <si>
    <t>Superior Spider-Man #10</t>
  </si>
  <si>
    <t>Superior Spider-Man #11</t>
  </si>
  <si>
    <t>Superior Spider-Man #12</t>
  </si>
  <si>
    <t>Superior Spider-Man #13</t>
  </si>
  <si>
    <t>Superior Spider-Man #14</t>
  </si>
  <si>
    <t>Superior Spider-Man #15</t>
  </si>
  <si>
    <t>Superior Spider-Man Team-Up #2</t>
  </si>
  <si>
    <t>Scarlet Spider (2012) #20</t>
  </si>
  <si>
    <t>Avengers (1998) #503</t>
  </si>
  <si>
    <t>Superior Spider-Man #16</t>
  </si>
  <si>
    <t>Superior Spider-Man #17</t>
  </si>
  <si>
    <t>Superior Spider-Man #18</t>
  </si>
  <si>
    <t>Superior Spider-Man #19</t>
  </si>
  <si>
    <t>Superior Spider-Man #20</t>
  </si>
  <si>
    <t>Superior Spider-Man #21</t>
  </si>
  <si>
    <t>Superior Spider-Man #22</t>
  </si>
  <si>
    <t>Superior Spider-Man #23</t>
  </si>
  <si>
    <t>Superior Spider-Man #24</t>
  </si>
  <si>
    <t>Superior Spider-Man #25</t>
  </si>
  <si>
    <t>Superior Spider-Man #26</t>
  </si>
  <si>
    <t>Superior Spider-Man Annual #1</t>
  </si>
  <si>
    <t>Superior Spider-Man #27</t>
  </si>
  <si>
    <t>Superior Spider-Man #28</t>
  </si>
  <si>
    <t>Superior Spider-Man #29</t>
  </si>
  <si>
    <t>Superior Spider-Man #30</t>
  </si>
  <si>
    <t>Superior Spider-Man #31</t>
  </si>
  <si>
    <t>Superior Spider-Man Annual #2</t>
  </si>
  <si>
    <t>Superior Foes of Spider-Man #1</t>
  </si>
  <si>
    <t>Superior Foes of Spider-Man #2</t>
  </si>
  <si>
    <t>Superior Foes of Spider-Man #3</t>
  </si>
  <si>
    <t>Superior Foes of Spider-Man #4</t>
  </si>
  <si>
    <t>Lee &amp; Ditko's Spider-Man</t>
  </si>
  <si>
    <t>Superior Foes of Spider-Man #5</t>
  </si>
  <si>
    <t>Superior Foes of Spider-Man #6</t>
  </si>
  <si>
    <t>Superior Foes of Spider-Man #7</t>
  </si>
  <si>
    <t>Superior Foes of Spider-Man #8</t>
  </si>
  <si>
    <t>Amazing Fantasy #15; Amazing Spider-Man #1-38; Amazing Spider-Man Annual (1964) #1-2</t>
  </si>
  <si>
    <t>Superior Foes of Spider-Man #9</t>
  </si>
  <si>
    <t>Superior Foes of Spider-Man #10</t>
  </si>
  <si>
    <t>Superior Foes of Spider-Man #11</t>
  </si>
  <si>
    <t>Superior Foes of Spider-Man #12</t>
  </si>
  <si>
    <t>"Thin Air." Bendis. Jessica Jones at the Bugle.</t>
  </si>
  <si>
    <t>Superior Foes of Spider-Man #13</t>
  </si>
  <si>
    <t>Superior Foes of Spider-Man #14</t>
  </si>
  <si>
    <t>The origin</t>
  </si>
  <si>
    <t>Superior Foes of Spider-Man #15</t>
  </si>
  <si>
    <t>Superior Foes of Spider-Man #16</t>
  </si>
  <si>
    <t>Superior Foes of Spider-Man #17</t>
  </si>
  <si>
    <t>Spider-Verse</t>
  </si>
  <si>
    <t>The Amazing Spider-Man (2014) #1</t>
  </si>
  <si>
    <t>The Amazing Spider-Man (2014) #1.1</t>
  </si>
  <si>
    <t>The Amazing Spider-Man (2014) #1.2</t>
  </si>
  <si>
    <t>The Amazing Spider-Man (2014) #1.3</t>
  </si>
  <si>
    <t>The Amazing Spider-Man (2014) #1.4</t>
  </si>
  <si>
    <t>The Amazing Spider-Man (2014) #1.5</t>
  </si>
  <si>
    <t>The Amazing Spider-Man (2014) #2</t>
  </si>
  <si>
    <t>The Amazing Spider-Man (2014) #3</t>
  </si>
  <si>
    <t>The Amazing Spider-Man (2014) #4</t>
  </si>
  <si>
    <t>The Amazing Spider-Man (2014) #5</t>
  </si>
  <si>
    <t>The Amazing Spider-Man (2014) #6</t>
  </si>
  <si>
    <t>Superior Spider-Man #32</t>
  </si>
  <si>
    <t>Edge of Spider-Verse #1</t>
  </si>
  <si>
    <t>Superior Spider-Man #33</t>
  </si>
  <si>
    <t>Edge of Spider-Verse #2</t>
  </si>
  <si>
    <t>Edge of Spider-Verse #3</t>
  </si>
  <si>
    <t>Edge of Spider-Verse #4</t>
  </si>
  <si>
    <t>The Amazing Spider-Man (2014) #7</t>
  </si>
  <si>
    <t>Edge of the Spider-Verse #5</t>
  </si>
  <si>
    <t>Spider-Man 2099 #5</t>
  </si>
  <si>
    <t>The Amazing Spider-Man (2014) #8</t>
  </si>
  <si>
    <t>The Amazing Spider-Man (2014) #9</t>
  </si>
  <si>
    <t>Spider-Verse #1</t>
  </si>
  <si>
    <t>Spider-Verse Team-Up #1</t>
  </si>
  <si>
    <t>The Amazing Spider-Man (2014) #10</t>
  </si>
  <si>
    <t>Scarlet Spiders #1</t>
  </si>
  <si>
    <t>Spider-Woman #1</t>
  </si>
  <si>
    <t>Spider-Man 2099 #6</t>
  </si>
  <si>
    <t>The Amazing Spider-Man (2014) #11</t>
  </si>
  <si>
    <t>Spider-Verse Team-Up #2</t>
  </si>
  <si>
    <t>Scarlet Spiders #2</t>
  </si>
  <si>
    <t>Spider-Woman #2</t>
  </si>
  <si>
    <t>Spider-Verse #2</t>
  </si>
  <si>
    <t>Lee &amp; Romita's Spider-Man</t>
  </si>
  <si>
    <t>The Amazing Spider-Man (2014) #12</t>
  </si>
  <si>
    <t>Spider-Man 2099 #7</t>
  </si>
  <si>
    <t>Scarlet Spiders #3</t>
  </si>
  <si>
    <t>John Romita Sr.</t>
  </si>
  <si>
    <t>The Amazing Spider-Man #39-87</t>
  </si>
  <si>
    <t>Spider-Woman #3</t>
  </si>
  <si>
    <t>Spider-Verse Team-Up #3</t>
  </si>
  <si>
    <t>The Amazing Spider-Man (2014) #13</t>
  </si>
  <si>
    <t>Spider-Man 2099 #8</t>
  </si>
  <si>
    <t>The Amazing Spider-Man (2014) #14</t>
  </si>
  <si>
    <t>Spider-Woman #4</t>
  </si>
  <si>
    <t>The Amazing Spider-Man (2014) #15</t>
  </si>
  <si>
    <t>Where the supporting cast becomes the point</t>
  </si>
  <si>
    <t>Dan Slott - Worldwide</t>
  </si>
  <si>
    <t>The Amazing Spider-Man (2014) Annual</t>
  </si>
  <si>
    <t>The Amazing Spider-Man (2014) #16</t>
  </si>
  <si>
    <t>The Amazing Spider-Man (2014) #16.1</t>
  </si>
  <si>
    <t>The Amazing Spider-Man (2014) #17</t>
  </si>
  <si>
    <t>The Amazing Spider-Man (2014) #17.1</t>
  </si>
  <si>
    <t>The Amazing Spider-Man (2014) #18</t>
  </si>
  <si>
    <t>The Amazing Spider-Man (2014) #18.1</t>
  </si>
  <si>
    <t>The lost chapter between Disassembled and the new team. Pays off mainly as everyone's reason to distrust Fury.</t>
  </si>
  <si>
    <t>The Amazing Spider-Man (2014) #19.1</t>
  </si>
  <si>
    <t>The Amazing Spider-Man (2014) #20.1</t>
  </si>
  <si>
    <t>Renew Your Vows #1</t>
  </si>
  <si>
    <t>Renew Your Vows #2</t>
  </si>
  <si>
    <t>Renew Your Vows #3</t>
  </si>
  <si>
    <t>Renew Your Vows #4</t>
  </si>
  <si>
    <t>Renew Your Vows #5</t>
  </si>
  <si>
    <t>The Amazing Spider-Man (2015) #1</t>
  </si>
  <si>
    <t>The Amazing Spider-Man (2015) #2</t>
  </si>
  <si>
    <t>The Amazing Spider-Man (2015) #3</t>
  </si>
  <si>
    <t>The Amazing Spider-Man (2015) #4</t>
  </si>
  <si>
    <t>The Amazing Spider-Man (2015) #5</t>
  </si>
  <si>
    <t>The Amazing Spider-Man (2015) #6</t>
  </si>
  <si>
    <t>The Amazing Spider-Man (2015) #7</t>
  </si>
  <si>
    <t>The Amazing Spider-Man (2015) #8</t>
  </si>
  <si>
    <t>The Amazing Spider-Man (2015) #9</t>
  </si>
  <si>
    <t>The Amazing Spider-Man (2015) #10</t>
  </si>
  <si>
    <t>The Amazing Spider-Man (2015) #11</t>
  </si>
  <si>
    <t>The Amazing Spider-Man (2015) #12</t>
  </si>
  <si>
    <t>The Amazing Spider-Man (2015) #13</t>
  </si>
  <si>
    <t>The Amazing Spider-Man (2015) #14</t>
  </si>
  <si>
    <t>The Amazing Spider-Man (2015) #15</t>
  </si>
  <si>
    <t>The Amazing Spider-Man (2015) #16</t>
  </si>
  <si>
    <t>The Amazing Spider-Man (2015) #17</t>
  </si>
  <si>
    <t>The Amazing Spider-Man (2015) #18</t>
  </si>
  <si>
    <t>Silver Surfer (2016) #6</t>
  </si>
  <si>
    <t>The Amazing Spider-Man (2015) #19</t>
  </si>
  <si>
    <t xml:space="preserve">Free Comic Book Day 2016: Captain America </t>
  </si>
  <si>
    <t>The Clone Conspiracy #1</t>
  </si>
  <si>
    <t>The Amazing Spider-Man (2015) #20</t>
  </si>
  <si>
    <t>The Clone Conspiracy #2</t>
  </si>
  <si>
    <t>The Amazing Spider-Man (2015) #21</t>
  </si>
  <si>
    <t>Stan Lee, Gerry Conway</t>
  </si>
  <si>
    <t>Gil Kane, Ross Andru</t>
  </si>
  <si>
    <t>The Amazing Spider-Man Annual (2016)</t>
  </si>
  <si>
    <t>The Clone Conspiracy #3</t>
  </si>
  <si>
    <t>The Amazing Spider-Man (2015) #22</t>
  </si>
  <si>
    <t>Prowler #1</t>
  </si>
  <si>
    <t>Prowler #2</t>
  </si>
  <si>
    <t>Prowler #3</t>
  </si>
  <si>
    <t>The single most consequential Spider-Man story</t>
  </si>
  <si>
    <t>The Clone Conspiracy #4</t>
  </si>
  <si>
    <t>The Amazing Spider-Man (2015) #23</t>
  </si>
  <si>
    <t>Prowler #4</t>
  </si>
  <si>
    <t>The Clone Conspiracy #5</t>
  </si>
  <si>
    <t>The Amazing Spider-Man (2015) #24</t>
  </si>
  <si>
    <t>Prowler #5</t>
  </si>
  <si>
    <t>The Clone Conspiracy: Omega</t>
  </si>
  <si>
    <t>The Amazing Spider-Man (2015) #25</t>
  </si>
  <si>
    <t>The Amazing Spider-Man (2015) #26</t>
  </si>
  <si>
    <t>The Amazing Spider-Man (2015) #27</t>
  </si>
  <si>
    <t>The Amazing Spider-Man (2015) #28</t>
  </si>
  <si>
    <t>The Amazing Spider-Man (2015) #29</t>
  </si>
  <si>
    <t>The Amazing Spider-Man (2015) #30</t>
  </si>
  <si>
    <t>The Amazing Spider-Man (2015) #31</t>
  </si>
  <si>
    <t>The Amazing Spider-Man (2015) #32</t>
  </si>
  <si>
    <t>The Amazing Spider-Man (2015) #789</t>
  </si>
  <si>
    <t>The Amazing Spider-Man (2015) #790</t>
  </si>
  <si>
    <t>The Amazing Spider-Man (2015) #791</t>
  </si>
  <si>
    <t>Venom Inc. Alpha</t>
  </si>
  <si>
    <t>The Amazing Spider-Man (2015) #792</t>
  </si>
  <si>
    <t>Secret War: From the Files of Nick Fury</t>
  </si>
  <si>
    <t>Venom #159</t>
  </si>
  <si>
    <t>The Amazing Spider-Man (2015) #793</t>
  </si>
  <si>
    <t>Venom #160</t>
  </si>
  <si>
    <t>Prose/dossier one-shot that closes the loop on the mini.</t>
  </si>
  <si>
    <t>Venom Inc Omega</t>
  </si>
  <si>
    <t>The Amazing Spider-Man (2015) #794</t>
  </si>
  <si>
    <t>The Amazing Spider-Man (2015) #795</t>
  </si>
  <si>
    <t>The Amazing Spider-Man Annual (1964) #42</t>
  </si>
  <si>
    <t>The Amazing Spider-Man (2015) #796</t>
  </si>
  <si>
    <t>The Amazing Spider-Man (2015) #797</t>
  </si>
  <si>
    <t>The Amazing Spider-Man (2015) #798</t>
  </si>
  <si>
    <t>The Amazing Spider-Man (2015) #799</t>
  </si>
  <si>
    <t>The Amazing Spider-Man (2015) #800</t>
  </si>
  <si>
    <t>The Amazing Spider-Man (2015) #801</t>
  </si>
  <si>
    <t>Stern's Spider-Man</t>
  </si>
  <si>
    <t>Peter Parker: The Spectacular Spider-Man #1</t>
  </si>
  <si>
    <t>The "Secret War" arc — direct crossover with the above. Read after, not before.</t>
  </si>
  <si>
    <t>Peter Parker: The Spectacular Spider-Man #2</t>
  </si>
  <si>
    <t>Spectacular Spider-Man #43-61, 85; Amazing Spider-Man #224-252; Amazing Spider-Man Annual (1964) #17</t>
  </si>
  <si>
    <t>Peter Parker: The Spectacular Spider-Man #3</t>
  </si>
  <si>
    <t>Peter Parker: The Spectacular Spider-Man #4</t>
  </si>
  <si>
    <t>Peter Parker: The Spectacular Spider-Man #5</t>
  </si>
  <si>
    <t>Peter Parker: The Spectacular Spider-Man #6</t>
  </si>
  <si>
    <t>The Hobgoblin, and the best villain writing of the era</t>
  </si>
  <si>
    <t>Peter Parker: The Spectacular Spider-Man #297</t>
  </si>
  <si>
    <t>Peter Parker: The Spectacular Spider-Man #298</t>
  </si>
  <si>
    <t>Peter Parker: The Spectacular Spider-Man #299</t>
  </si>
  <si>
    <t>Peter Parker: The Spectacular Spider-Man #300</t>
  </si>
  <si>
    <t>Peter Parker: The Spectacular Spider-Man #301</t>
  </si>
  <si>
    <t>Peter Parker: The Spectacular Spider-Man #302</t>
  </si>
  <si>
    <t>Peter Parker: The Spectacular Spider-Man #303</t>
  </si>
  <si>
    <t>Peter Parker: The Spectacular Spider-Man Annual #1</t>
  </si>
  <si>
    <t>Peter Parker: The Spectacular Spider-Man #304</t>
  </si>
  <si>
    <t>Peter Parker: The Spectacular Spider-Man #305</t>
  </si>
  <si>
    <t>Peter Parker: The Spectacular Spider-Man #306</t>
  </si>
  <si>
    <t>Peter Parker: The Spectacular Spider-Man #307</t>
  </si>
  <si>
    <t>Peter Parker: The Spectacular Spider-Man #308</t>
  </si>
  <si>
    <t>Peter Parker: The Spectacular Spider-Man #309</t>
  </si>
  <si>
    <t>Peter Parker: The Spectacular Spider-Man #310</t>
  </si>
  <si>
    <t>Spider-Man: Life Story #1</t>
  </si>
  <si>
    <t>Spider-Man: Life Story #2</t>
  </si>
  <si>
    <t>Spider-Man: Life Story #3</t>
  </si>
  <si>
    <t>Spider-Man: Life Story #4</t>
  </si>
  <si>
    <t>Spider-Man: Life Story #5</t>
  </si>
  <si>
    <t>Spider-Man: Life Story #6</t>
  </si>
  <si>
    <t>Spider-Man: Life Story Annual</t>
  </si>
  <si>
    <t>Free Comic Book Day 2018</t>
  </si>
  <si>
    <t>The Amazing Spider-Man (2018) #1</t>
  </si>
  <si>
    <t>The Amazing Spider-Man (2018) #2</t>
  </si>
  <si>
    <t>The Amazing Spider-Man (2018) #3</t>
  </si>
  <si>
    <t>The Amazing Spider-Man (2018) #4</t>
  </si>
  <si>
    <t>The Amazing Spider-Man (2018) #5</t>
  </si>
  <si>
    <t>The Amazing Spider-Man (2018) #6</t>
  </si>
  <si>
    <t>The Amazing Spider-Man (2018) #7</t>
  </si>
  <si>
    <t>The Amazing Spider-Man (2018) #8</t>
  </si>
  <si>
    <t>The Amazing Spider-Man (2018) #9</t>
  </si>
  <si>
    <t>The Amazing Spider-Man (2018) #10</t>
  </si>
  <si>
    <t>The Amazing Spider-Man (2018) #11</t>
  </si>
  <si>
    <t>The Amazing Spider-Man (2018) #12</t>
  </si>
  <si>
    <t>The Amazing Spider-Man (2018) #13</t>
  </si>
  <si>
    <t>The Amazing Spider-Man (2018) #14</t>
  </si>
  <si>
    <t>The Amazing Spider-Man (2018) #15</t>
  </si>
  <si>
    <t>The Amazing Spider-Man (2018) #16</t>
  </si>
  <si>
    <t>The Amazing Spider-Man (2018) #16.HU</t>
  </si>
  <si>
    <t>Breakout. The real entry point.</t>
  </si>
  <si>
    <t>The Amazing Spider-Man (2018) #17</t>
  </si>
  <si>
    <t>The Amazing Spider-Man (2018) #18</t>
  </si>
  <si>
    <t>The Amazing Spider-Man (2018) #18.HU</t>
  </si>
  <si>
    <t>The Amazing Spider-Man (2018) #19</t>
  </si>
  <si>
    <t>The Amazing Spider-Man (2018) #19.HU</t>
  </si>
  <si>
    <t>Spectacular Spider-Man #107-110</t>
  </si>
  <si>
    <t>The Amazing Spider-Man (2018) #20</t>
  </si>
  <si>
    <t>The Amazing Spider-Man (2018) #20.HU</t>
  </si>
  <si>
    <t>The Amazing Spider-Man (2018) #21</t>
  </si>
  <si>
    <t>The Amazing Spider-Man (2018) #22</t>
  </si>
  <si>
    <t>The Amazing Spider-Man (2018) #23</t>
  </si>
  <si>
    <t>The Amazing Spider-Man (2018) #24</t>
  </si>
  <si>
    <t>The Amazing Spider-Man (2018) #44</t>
  </si>
  <si>
    <t>Four issues; the first genuinely adult Spider-Man story</t>
  </si>
  <si>
    <t xml:space="preserve">Sins Rising Prelude </t>
  </si>
  <si>
    <t>The Amazing Spider-Man (2018) #45</t>
  </si>
  <si>
    <t>The Amazing Spider-Man (2018) #46</t>
  </si>
  <si>
    <t>The Amazing Spider-Man (2018) #47</t>
  </si>
  <si>
    <t>The Amazing Spider-Man (2018) #48</t>
  </si>
  <si>
    <t xml:space="preserve">Sins of Norman Osborn </t>
  </si>
  <si>
    <t>The Amazing Spider-Man (2018) #49</t>
  </si>
  <si>
    <t>Free Comic Book Day 2020</t>
  </si>
  <si>
    <t>The Amazing Spider-Man (2018) #50</t>
  </si>
  <si>
    <t>The Amazing Spider-Man (2018) #50.LR</t>
  </si>
  <si>
    <t>The Amazing Spider-Man (2018) #51</t>
  </si>
  <si>
    <t>The Amazing Spider-Man (2018) #51.LR</t>
  </si>
  <si>
    <t>The Amazing Spider-Man (2018) #52</t>
  </si>
  <si>
    <t>The Amazing Spider-Man (2018) #52.LR</t>
  </si>
  <si>
    <t>The Amazing Spider-Man (2018) #53</t>
  </si>
  <si>
    <t>The Amazing Spider-Man (2018) #53.LR</t>
  </si>
  <si>
    <t>The Amazing Spider-Man (2018) #54</t>
  </si>
  <si>
    <t>The Amazing Spider-Man (2018) #54.LR</t>
  </si>
  <si>
    <t>The Amazing Spider-Man (2018) #55</t>
  </si>
  <si>
    <t>The Amazing Spider-Man (2018) #56</t>
  </si>
  <si>
    <t>The Amazing Spider-Man (2018) #57</t>
  </si>
  <si>
    <t>The Amazing Spider-Man (2018) #70</t>
  </si>
  <si>
    <t>Sinister War #1</t>
  </si>
  <si>
    <t>The Amazing Spider-Man (2018) #71</t>
  </si>
  <si>
    <t>Sinister War #2</t>
  </si>
  <si>
    <t>Sinister War #3</t>
  </si>
  <si>
    <t>The Amazing Spider-Man (2018) #72</t>
  </si>
  <si>
    <t>Sinister War #4</t>
  </si>
  <si>
    <t>The Amazing Spider-Man (2018) #73</t>
  </si>
  <si>
    <t>The Amazing Spider-Man (2018) #74</t>
  </si>
  <si>
    <t>The Amazing Spider-Man (2022) #61</t>
  </si>
  <si>
    <t>The Amazing Spider-Man (2022) #62</t>
  </si>
  <si>
    <t>The Amazing Spider-Man (2022) #63</t>
  </si>
  <si>
    <t>The Amazing Spider-Man (2022) #64</t>
  </si>
  <si>
    <t>The Amazing Spider-Man (2022) #65</t>
  </si>
  <si>
    <t>The Amazing Spider-Man (2022) #66</t>
  </si>
  <si>
    <t>The Amazing Spider-Man (2022) #67</t>
  </si>
  <si>
    <t>The Amazing Spider-Man (2022) #68</t>
  </si>
  <si>
    <t>The Amazing Spider-Man (2022) #69</t>
  </si>
  <si>
    <t>The Amazing Spider-Man (2022) #70</t>
  </si>
  <si>
    <t>The Amazing Spider-Man (2025) #1</t>
  </si>
  <si>
    <t>Michelinie's Spider-Man</t>
  </si>
  <si>
    <t>The Amazing Spider-Man (2025) #2</t>
  </si>
  <si>
    <t>The Amazing Spider-Man (2025) #3</t>
  </si>
  <si>
    <t>The Amazing Spider-Man (2025) #4</t>
  </si>
  <si>
    <t>Todd McFarlane</t>
  </si>
  <si>
    <t>The Amazing Spider-Man (2025) #5</t>
  </si>
  <si>
    <t>The Amazing Spider-Man #296-393; Amazing Spider-Man Annual (1964) #21-28; Web of Spider-Man #31-32; Spectacular Spider-Man #131-132</t>
  </si>
  <si>
    <t>The Amazing Spider-Man (2025) #6</t>
  </si>
  <si>
    <t>The Amazing Spider-Man (2025) #7</t>
  </si>
  <si>
    <t>The Amazing Spider-Man (2025) #8</t>
  </si>
  <si>
    <t>The Amazing Spider-Man (2025) #9</t>
  </si>
  <si>
    <t>The Amazing Spider-Man (2025) #10</t>
  </si>
  <si>
    <t>The Amazing Spider-Man (2025) #11</t>
  </si>
  <si>
    <t>The Amazing Spider-Man (2025) #12</t>
  </si>
  <si>
    <t>The Amazing Spider-Man (2025) #13</t>
  </si>
  <si>
    <t>Kraven's Last Hunt, Venom, Carnage</t>
  </si>
  <si>
    <t>The Amazing Spider-Man (2025) #14</t>
  </si>
  <si>
    <t>The Amazing Spider-Man (2025) #15</t>
  </si>
  <si>
    <t>The Amazing Spider-Man (2025) #16</t>
  </si>
  <si>
    <t>The Amazing Spider-Man (2025) #17</t>
  </si>
  <si>
    <t>The Amazing Spider-Man (2025) #18</t>
  </si>
  <si>
    <t>The Amazing Spider-Man (2025) #19</t>
  </si>
  <si>
    <t>The Amazing Spider-Man (2025) #20</t>
  </si>
  <si>
    <t>Spider-Man: Breakout #1</t>
  </si>
  <si>
    <t>The Amazing Spider-Man (2025) #21</t>
  </si>
  <si>
    <t>Venom (2025) #252</t>
  </si>
  <si>
    <t>Venom (2025) #253</t>
  </si>
  <si>
    <t>Not Bendis, but it's the only place the Raft fallout gets dealt with. Most of it takes place after NA #6.</t>
  </si>
  <si>
    <t>Venom (2025) #254</t>
  </si>
  <si>
    <t>The Amazing Spider-Man (2025) #22</t>
  </si>
  <si>
    <t>The Amazing Spider-Man/Venom: Death Spiral</t>
  </si>
  <si>
    <t>The Amazing Spider-Man (2025) #23</t>
  </si>
  <si>
    <t>Venom (2025) #255</t>
  </si>
  <si>
    <t>The Amazing Spider-Man (2025) #24</t>
  </si>
  <si>
    <t>The Amazing Spider-Man (2025) #25</t>
  </si>
  <si>
    <t>Venom (2025) #256</t>
  </si>
  <si>
    <t>The Amazing Spider-Man (2025) #26</t>
  </si>
  <si>
    <t>Venom (2025) #257</t>
  </si>
  <si>
    <t>The Amazing Spider-Man (2025) #27</t>
  </si>
  <si>
    <t xml:space="preserve">The Amazing Spider-Man/Venom: Death Spiral Body Count </t>
  </si>
  <si>
    <t>The Amazing Spider-Man (2025) #28</t>
  </si>
  <si>
    <t>Spider-Man: Breakout #2</t>
  </si>
  <si>
    <t>Venom (2025) #258</t>
  </si>
  <si>
    <t>Venom (2025) #259</t>
  </si>
  <si>
    <t>The Amazing Spider-Man (2025) #29</t>
  </si>
  <si>
    <t>The Amazing Spider-Man (2025) #30</t>
  </si>
  <si>
    <t>The Amazing Spider-Man (2025) #31</t>
  </si>
  <si>
    <t>Spider-Man: Breakout #3</t>
  </si>
  <si>
    <t>Spider-Man: Breakout #4</t>
  </si>
  <si>
    <t>ultimate-spider-man</t>
  </si>
  <si>
    <t>Mark Bagley</t>
  </si>
  <si>
    <t>Ultimate Spider-Man #1-133, 200, Annual #1-9; Ultimate Marvel Team-Up #1-16; Ultimate Spider-Man Super Special #1; Ultimate Six #1-7; Ultimate Spider-Man Requiem #1-2; Ultimate Comics Spider-Man #1-14, 150-160; Ultimate Comics Spider-Man (2011) #1-28, 16.1; Ultimate Fallout #1-6; Spider-Men #1-5; Ultimate Comics Ultimates #13-18.1; Cataclysm: Ultimate Comics Spider-Man #1-3; Cataclysm: The Ultimate's Last Stand #1-5; Miles Morales: Ultimate Spider-Man #1-12</t>
  </si>
  <si>
    <t>Your longest-standing stated favourite; the most consistent long run here</t>
  </si>
  <si>
    <t>Spider-Man: Breakout #5</t>
  </si>
  <si>
    <t>Heinberg. Sidelined from Bendis's plots, but it's rare non-Bendis Jessica Jones and it sets up Children's Crusade much later.</t>
  </si>
  <si>
    <t>JMS' Spider-Man</t>
  </si>
  <si>
    <t>The Amazing Spider-Man (1999) #30-58, 500-545; Friendly Neighborhood Spider-Man #1-4, 24; Marvel Knights Spider-Man #19-22; Sensational Spider-Man #41</t>
  </si>
  <si>
    <t>The good half is #30-58 plus #500-508</t>
  </si>
  <si>
    <t>The Sentry (2000) #1</t>
  </si>
  <si>
    <t>The Amazing Spider-Man (1999) #546-561, 565-573, 578-579, 584-588, 595-637, 642-647; Amazing Spider-Man Annual (1964) #36-37; Spider-Man: Swing Shift</t>
  </si>
  <si>
    <t>The Sentry (2000) #2</t>
  </si>
  <si>
    <t>Better than its reputation</t>
  </si>
  <si>
    <t>The Sentry (2000) #3</t>
  </si>
  <si>
    <t>The Sentry (2000) #4</t>
  </si>
  <si>
    <t>The Sentry (2000) #5</t>
  </si>
  <si>
    <t>Slott's Big Time</t>
  </si>
  <si>
    <t>Humberto Ramos</t>
  </si>
  <si>
    <t>The Amazing Spider-Man (1999) #648-700, 654.1, 679.1; Venom 6-8; Daredevil #8; Ends of Earth #1; Avenging Spider-Man #8, 11</t>
  </si>
  <si>
    <t>The long build to Superior</t>
  </si>
  <si>
    <t>The Sentry / Fantastic Four (2001) #1</t>
  </si>
  <si>
    <t>The Jenkins one-shots, in that order.</t>
  </si>
  <si>
    <t>The Sentry / X-Men (2001) #1</t>
  </si>
  <si>
    <t>The Sentry / Spider-Man (2001) #1</t>
  </si>
  <si>
    <t>The Sentry / Hulk (2001) #1</t>
  </si>
  <si>
    <t>Ryan Stegman</t>
  </si>
  <si>
    <t>Superior Spider-Man #1-31; Superior Spider-Man Annual #1-2; Avenging Spider-Man #15.1; Superior Spider-Man Team-Up #2; Scarlet Spider (2012) #20; Superior Foes of Spider-Man #1-17</t>
  </si>
  <si>
    <t>A genuinely strange book people undersell</t>
  </si>
  <si>
    <t>The Sentry / The Void (2001) #1</t>
  </si>
  <si>
    <t>The Sentry arc.</t>
  </si>
  <si>
    <t>The Amazing Spider-Man (2014) #1-15, 1.1-1.5, Superior Spider-Man #32-33, Edge of the Spider-Verse #1-5, Spider-Man 2099 #5-8, Spider-Verse #1-2, Spider-Verse Team-Up #1-3, Scarlet Spiders #1-3, Spider-Woman #1-4</t>
  </si>
  <si>
    <t>The multiverse event that spawned everything since</t>
  </si>
  <si>
    <t>Claremont's Genosha/Magneto lead-in. Demoted from your list's implied core — it's an X-title prelude, not an Avengers one</t>
  </si>
  <si>
    <t xml:space="preserve">Spider-Man: Worldwide </t>
  </si>
  <si>
    <t xml:space="preserve">The Amazing Spider-Man (2014) #16-18, 16.1-20.1; Amazing Spider-Man (2014) Annual; Amazing Spider-Man (2015) #1-32, 789-801; Renew Your Vows; Silver Surfer (2016) #6; The Clone Conspiracy #1-5; The Clone Conspiracy: Omega; Prowler #1-5; Venom #159-160; Venom Inc. Alpha; Venom Inc. Omega; Free Comic Book Day 2016: Captain America </t>
  </si>
  <si>
    <t>Parker Industries and the long goodbye</t>
  </si>
  <si>
    <t xml:space="preserve">Zdarsky's Spider-Man </t>
  </si>
  <si>
    <t>Peter Parker: The Spectacular Spider-Man #1-6, 297-310, Annual; Spider-Man: Life Story #1-6, Annual</t>
  </si>
  <si>
    <t>Life Story is one of the best Spider-Man books ever made</t>
  </si>
  <si>
    <t>House of M (2005) #1</t>
  </si>
  <si>
    <t>House of M (2005) #2</t>
  </si>
  <si>
    <t>Nick Spencer's Spider-Man</t>
  </si>
  <si>
    <t xml:space="preserve">Nick Spencer </t>
  </si>
  <si>
    <t>House of M (2005) #3</t>
  </si>
  <si>
    <t xml:space="preserve">The Amazing Spider-Man (2018) #1-24, 44-57, 70-74, 16.HU, 18.HU, 19.HU, 20.HU, 50.LR, 51.LR, 51.LR, 52.LR, 53.LR, 54.LR, Sinister War #1-4, Free Comic Book Day 2018, 2020, Sins Rising Prelude, Sins of Norman Osborn </t>
  </si>
  <si>
    <t>A deliberate reconciliation with One More Day</t>
  </si>
  <si>
    <t>Wolverine (2003) #33</t>
  </si>
  <si>
    <t>The best of the tie-ins — Logan is the only one who remembers.</t>
  </si>
  <si>
    <t>Wolverine (2003) #34</t>
  </si>
  <si>
    <t>Wolverine (2003) #35</t>
  </si>
  <si>
    <t>Joe Kelly's Amazing Spider-Man</t>
  </si>
  <si>
    <t>House of M (2005) #4</t>
  </si>
  <si>
    <t>Pepe Larraz</t>
  </si>
  <si>
    <t>The Amazing Spider-Man (2022) #61-70; Amazing Spider-Man (2025) #1-31; Venom #252-259; Amazing Spider-Man/Venom: Death Spiral; Amazing Spider-Man/Venom: Death Spiral Body Count</t>
  </si>
  <si>
    <t>The current run</t>
  </si>
  <si>
    <t>House of M (2005) #5</t>
  </si>
  <si>
    <t>Black Widow Origin</t>
  </si>
  <si>
    <t>Black Widow</t>
  </si>
  <si>
    <t>House of M (2005) #6</t>
  </si>
  <si>
    <t>Stan Lee, Don Rico</t>
  </si>
  <si>
    <t>Tales of Suspense #52; Amazing Spider-Man #86</t>
  </si>
  <si>
    <t>Natasha's defection</t>
  </si>
  <si>
    <t>House of M (2005) #7</t>
  </si>
  <si>
    <t>House of M (2005) #8</t>
  </si>
  <si>
    <t>Inhumans Origin</t>
  </si>
  <si>
    <t>Fantastic Four #45-48</t>
  </si>
  <si>
    <t>Tie-in</t>
  </si>
  <si>
    <t>The royal family established</t>
  </si>
  <si>
    <t>Byrne's Alpha Flight</t>
  </si>
  <si>
    <t>Alpha Flight (1983) #1-28</t>
  </si>
  <si>
    <t>Relevant to Claremont and to Immortal Hulk's Gamma Flight</t>
  </si>
  <si>
    <t>Giant-Size Spider-Woman #1</t>
  </si>
  <si>
    <t>8-page Bendis story</t>
  </si>
  <si>
    <t>Bob Hall</t>
  </si>
  <si>
    <t>Squadron Supreme (1985) #1-12</t>
  </si>
  <si>
    <t>Watchmen-adjacent; feeds Hickman's Ultimates and Ewing</t>
  </si>
  <si>
    <t>"The Collective" — this is the House of M payoff and it brings Carol Danvers back.</t>
  </si>
  <si>
    <t>marvels</t>
  </si>
  <si>
    <t>Alex Ross</t>
  </si>
  <si>
    <t>Marvels #0-4</t>
  </si>
  <si>
    <t>The Marvel Universe from the street. Four issues, no homework</t>
  </si>
  <si>
    <t>Bendis co-writes. Nothing to do with Civil War; it's Jessica Drew backstory that detonates in Secret Invasion</t>
  </si>
  <si>
    <t>Jenkins &amp; Lee's Inhumans</t>
  </si>
  <si>
    <t>Jae Lee</t>
  </si>
  <si>
    <t>Inhumans (1998) #1-12</t>
  </si>
  <si>
    <t>A masterpiece, and the setup for War of Kings which you have</t>
  </si>
  <si>
    <t>vaughan-runaways</t>
  </si>
  <si>
    <t>Runaways #1-18</t>
  </si>
  <si>
    <t>Teenagers discover their parents are supervillains</t>
  </si>
  <si>
    <t>Danielle is born here.</t>
  </si>
  <si>
    <t>marvel-1602</t>
  </si>
  <si>
    <t>Elseworlds by way of Gaiman</t>
  </si>
  <si>
    <t>New Avengers Annual (2011) #1</t>
  </si>
  <si>
    <t>The wedding — and it has to come after the birth, which your order had backwards.</t>
  </si>
  <si>
    <t>Sets up a returning character later</t>
  </si>
  <si>
    <t>Kevin Grevioux</t>
  </si>
  <si>
    <t>Adam: The Legend of Blue Marvel #1-5</t>
  </si>
  <si>
    <t>Adam Brashear's introduction; setup for Ewing's Mighty Avengers</t>
  </si>
  <si>
    <t>Iron Spider. The Peter/Tony relationship Civil War then destroys.</t>
  </si>
  <si>
    <t>black-bolt</t>
  </si>
  <si>
    <t>Saladin Ahmed</t>
  </si>
  <si>
    <t>Black Bolt #1-12</t>
  </si>
  <si>
    <t>A space-prison story painted by Christian Ward</t>
  </si>
  <si>
    <t>Civil War (2006)#1</t>
  </si>
  <si>
    <t>Not Bendis, but unskippable.</t>
  </si>
  <si>
    <t>Black Cat (2019) #1-12; Black Cat Annual #1; Black Cat/Spider-Man Free Comic Book Day; Black Cat (2020) #1-10; Black Cat (2020) Annual #1; Giant-Size Black Cat: Infinity Score; Iron Cat #1-5</t>
  </si>
  <si>
    <t>Civil War (2006) #2</t>
  </si>
  <si>
    <t>A heist book. Pure pleasure, no continuity cost</t>
  </si>
  <si>
    <t>strange-academy</t>
  </si>
  <si>
    <t>Skottie Young</t>
  </si>
  <si>
    <t>Strange Academy #1-18; Strange Academy Presents: The Death of Doctor Strange; Strange Academy: Finals #1-6; Doom Academy #1-5</t>
  </si>
  <si>
    <t>Magic school; much better than that description suggests</t>
  </si>
  <si>
    <t>Civil War (2006) #3</t>
  </si>
  <si>
    <t>Civil War (2006) #4</t>
  </si>
  <si>
    <t>Thompson's Black Widow</t>
  </si>
  <si>
    <t>Black Widow (2020) #1-15</t>
  </si>
  <si>
    <t>Best modern Widow</t>
  </si>
  <si>
    <t>Lee &amp; Kirby's Thor</t>
  </si>
  <si>
    <t>Journey into Mystery #83-125; Thor #126-169</t>
  </si>
  <si>
    <t>Foundation — Surtur, Balder, the Odinsleep</t>
  </si>
  <si>
    <t>87 issues. The Journey into Mystery half is the weakest Silver Age material Marvel produced</t>
  </si>
  <si>
    <t>Iron Man / Captain America: Casualties of War (2006) #1</t>
  </si>
  <si>
    <t>Cap/Iron Man two-hander. The best single issue of the crossover.</t>
  </si>
  <si>
    <t>Simonson's Thor</t>
  </si>
  <si>
    <t>Thor #337-382; Balder and the Brave #1-4</t>
  </si>
  <si>
    <t>Best-structured run in the sheet, and your gate to Aaron</t>
  </si>
  <si>
    <t>Civil War (2006) #5</t>
  </si>
  <si>
    <t>Jurgens' Thor</t>
  </si>
  <si>
    <t>Thor (1998) #1-2, 9-13, 21-25, 36-79</t>
  </si>
  <si>
    <t>Civil War (2006) #6</t>
  </si>
  <si>
    <t>Long, pleasant, off the critical path</t>
  </si>
  <si>
    <t>JMS/Gillen Thor</t>
  </si>
  <si>
    <t>J. Michael Straczynski, Kieron Gillen</t>
  </si>
  <si>
    <t>Olivier Coipel</t>
  </si>
  <si>
    <t>Fantastic Four (1998) #536-537; Thor (2007) #1-12; Thor (2007) #600-614; Thor Annual (2009); Secret Invasion Aftermath: Beta Ray Bill - The Green of Eden; Beta Ray Bill: Godhunter #1-3; Siege: The Cabal; Siege #1-4; Siege: Loki; New Mutants (2009) #11; Thor: Giant-Size Finale</t>
  </si>
  <si>
    <t>Civil War (2006) #7</t>
  </si>
  <si>
    <t>Asgard in Oklahoma — the modern status quo, and the setup for Siege</t>
  </si>
  <si>
    <t>JMS left at issue #603 because he objected to the mandatory Siege crossover. Kieron Gillen took over for issues #604–614, seamlessly steering JMS's lingering plots into the Siege war and setting up his own Journey into Mystery run.</t>
  </si>
  <si>
    <t>Runs alongside the whole event; read it as a block afterward or not at all.</t>
  </si>
  <si>
    <t xml:space="preserve">Ragnarok </t>
  </si>
  <si>
    <t>Thor (1998) #80-85</t>
  </si>
  <si>
    <t>The finale Jurgens spent 79 issues building to</t>
  </si>
  <si>
    <t>Thor: God of Thunder</t>
  </si>
  <si>
    <t>Thor: God of Thunder #1-25</t>
  </si>
  <si>
    <t>TARGET — Godbomb, and the most accessible entry in your sheet</t>
  </si>
  <si>
    <t>Finishes Heinberg's run</t>
  </si>
  <si>
    <t>Original Sin #0-8; Original Sin #5.1-5.5</t>
  </si>
  <si>
    <t>#7 is the literal trigger for Jane Foster becoming Thor</t>
  </si>
  <si>
    <t>Aaron's Thor / Mighty Thor</t>
  </si>
  <si>
    <t>Russell Dauterman</t>
  </si>
  <si>
    <t>Thor (2014) #1-8; Mighty Thor #1-23, 700-706; Thors #1-4; The Unworthy Thor #1-5; Generations: The Unworthy Thor &amp; the Mighty Thor; Mighty Thor: At the Gates of Valhalla</t>
  </si>
  <si>
    <t>Jane as Thor; ends with the best issue Aaron wrote</t>
  </si>
  <si>
    <t>Fantastic Four (1998) #543</t>
  </si>
  <si>
    <t>Captain America (2005) #25</t>
  </si>
  <si>
    <t>Brubaker. The epilogue Civil War #7 doesn't have.</t>
  </si>
  <si>
    <t>Bendis.</t>
  </si>
  <si>
    <t>Thor (2018) #1-16; Asgardians of the Galaxy #1-10; War of the Realms #1-6; War of the Realms: War Scrolls #1-3; War of the Realms: Journey into Mystery #1-5; War of the Realms: Omega; Loki #1-4</t>
  </si>
  <si>
    <t>Ten years of Aaron's setup detonating at once</t>
  </si>
  <si>
    <t>Bendis. Sets the table for the next three runs.</t>
  </si>
  <si>
    <t>Fallen Son: The Death of Captain America (2007) #1</t>
  </si>
  <si>
    <t>Fallen Son: The Death of Captain America (2007) #2</t>
  </si>
  <si>
    <t>Fallen Son: The Death of Captain America (2007) #3</t>
  </si>
  <si>
    <t>Fallen Son: The Death of Captain America (2007) #4</t>
  </si>
  <si>
    <t>King Thor</t>
  </si>
  <si>
    <t>Fallen Son: The Death of Captain America (2007) #5</t>
  </si>
  <si>
    <t>King Thor #1-4; Valkyrie: Jane Foster #1-10</t>
  </si>
  <si>
    <t>The genuine end of a seven-year run</t>
  </si>
  <si>
    <t>"Revolution." Mostly before Mighty Avengers starts.</t>
  </si>
  <si>
    <t>Cates' Thor</t>
  </si>
  <si>
    <t>Thor (2020) #1-35; Hulk (2021) #7-8 Thor Annual (2021); Hulk vs. Thor Banner of War Alpha; Thanos Death Notes</t>
  </si>
  <si>
    <t>Herald of Thunder; sets the table for Ewing</t>
  </si>
  <si>
    <t>The Mighty Avengers (2007) #1</t>
  </si>
  <si>
    <t>Bendis's "classic" team, thought balloons and all.</t>
  </si>
  <si>
    <t>The Mighty Avengers (2007) #2</t>
  </si>
  <si>
    <t>The Mighty Avengers (2007) #3</t>
  </si>
  <si>
    <t>Daniel Warren Johnson</t>
  </si>
  <si>
    <t>Beta Ray Bill #1-5</t>
  </si>
  <si>
    <t>The Mighty Avengers (2007) #4</t>
  </si>
  <si>
    <t>Five issues, gorgeous, entirely standalone</t>
  </si>
  <si>
    <t>The Mighty Avengers (2007) #5</t>
  </si>
  <si>
    <t>Immortal Thor</t>
  </si>
  <si>
    <t>Martin Coccolo</t>
  </si>
  <si>
    <t>Immortal Thor #1-25; The Mortal Thor #1-18; Giant-Size Thor (2024)</t>
  </si>
  <si>
    <t>The Mighty Avengers (2007) #6</t>
  </si>
  <si>
    <t>The convergence point — Immortal Hulk's companion piece</t>
  </si>
  <si>
    <t xml:space="preserve">Fraction's Thor/Gillen's Journey into Mystery </t>
  </si>
  <si>
    <t>Matt Fraction, Kieron Gillen</t>
  </si>
  <si>
    <t>Thor: Ages of Thunder; Thor: Reign of Blood; Thor: Man of War; Thor God-Size Special; Thor (2007) #15-21; The Mighty Thor #1-22; The Mighty Thor Annual; Journey into Mystery (2011) #622-645; Fear Itself #1-7.2; New Mutants (2009) #42-43; Exiled</t>
  </si>
  <si>
    <t>Kid Loki. The best Asgard material between Simonson and Aaron</t>
  </si>
  <si>
    <t>Kieron Gillen ran the parallel Journey into Mystery series focusing on Kid Loki's secret espionage alongside Fraction's Thor. They tightly interwoven their books through crossover events, culminating in the massive Everything Burns war that serves as the grand finale to both runs.</t>
  </si>
  <si>
    <t>Ultimate Invasion</t>
  </si>
  <si>
    <t>Ultimate 2024</t>
  </si>
  <si>
    <t>Bryan Hitch</t>
  </si>
  <si>
    <t>Ultimate Invasion #1-4, 0</t>
  </si>
  <si>
    <t>The one prerequisite for the entire new Ultimate line</t>
  </si>
  <si>
    <t>Ultimate 2024 (Year 1)</t>
  </si>
  <si>
    <t>Jonathan Hickman, Bryan Hill, Peach Momoko, Deniz Camp</t>
  </si>
  <si>
    <t>The Mighty Avengers (2007) #7</t>
  </si>
  <si>
    <t>Ultimate Spider-Man (2024) #1-12; Ultimate Black Panther #1-11; Ultimate X-Men (2024) #1-10; The Ultimates (2024) #1-7; Free Comic Book Day 2024: Ultimate Universe/Spider-Man; Ultimate Universe: One Year In</t>
  </si>
  <si>
    <t>More Hickman, short, and the closest thing to what you're reading now</t>
  </si>
  <si>
    <t>The Mighty Avengers (2007) #8</t>
  </si>
  <si>
    <t>The Mighty Avengers (2007) #9</t>
  </si>
  <si>
    <t>Ultimate 2024 (Year 2)</t>
  </si>
  <si>
    <t>Jonathan Hickman, Bryan Hill, Peach Momoko, Deniz Camp, Chris Condon</t>
  </si>
  <si>
    <t>Ultimate Spider-Man (2024) #12-24; Ultimate Spider-Man: Incursion #1-5; Ultimate Black Panther #12-23: Ultimate X-Men #11-22; The Ultimates (2024) #8-19; Ultimate Wolverine #1-12; Ultimate Hawkeye; Free Comic Book Day 2025: Amazing Spider-Man/Ultimate Universe: Ultimate Universe: Two Years In</t>
  </si>
  <si>
    <t>The line's second year</t>
  </si>
  <si>
    <t>The Mighty Avengers (2007) #10</t>
  </si>
  <si>
    <t>The Mighty Avengers (2007) #11</t>
  </si>
  <si>
    <t>Ultimate 2024 (Year 3)</t>
  </si>
  <si>
    <t>Ultimate Endgame #1-5; Ultimate Black Panther #24; Ultimate X-Men #23-24; Ultimate Wolverine #13-16; The Ultimates #20-24: Ultimate Universe Finale; Ultimate Impact: Reborn #1-6</t>
  </si>
  <si>
    <t>Ultimate Endgame and the finale</t>
  </si>
  <si>
    <t>Cates' Symbiote</t>
  </si>
  <si>
    <t>Venom (2018) #1-12, 16-30, Annual 1/2018; Web of Venom: Ve'nom; Web of Venom: Carnage Born; Web of Venom: Wraith; Free Comic Book Day 2019: Spider-Man/Venom; Free Comic Book Day 2020: Spider-Man/Venom; Absolute Carnage #1-5; Silver Surfer: Black #1-5; Incoming #1</t>
  </si>
  <si>
    <t>Knull, and the best Venom run</t>
  </si>
  <si>
    <t>World War Hulk: Front Line (2007) #3</t>
  </si>
  <si>
    <t>King in Black #1-5; Venom (2018) #31-35; Wolverine: Black, White &amp; Blood (2020) #3; Carnage: Black, White &amp; Blood (2021) #2</t>
  </si>
  <si>
    <t>The Knull payoff</t>
  </si>
  <si>
    <t>Ewing's Venom</t>
  </si>
  <si>
    <t>Venom (2022) #1-39; Carnage (2023) #5-6; Venom War #1-5; Free Comic Book Day 2023</t>
  </si>
  <si>
    <t>Ewing and Ram V continuing Cates</t>
  </si>
  <si>
    <t>Thunderbolts (2006) #110</t>
  </si>
  <si>
    <t>Ellis. Osborn assembles his team — this is the prologue to Dark Reign, and it's the best twelve issues in this whole document. Read it.</t>
  </si>
  <si>
    <t>Thunderbolts (2006) #111</t>
  </si>
  <si>
    <t>Thunderbolts (2006) #112</t>
  </si>
  <si>
    <t>Thunderbolts (2006) #113</t>
  </si>
  <si>
    <t>Vision &amp; Scarlet Witch: Origins</t>
  </si>
  <si>
    <t>Vision &amp; Scarlet Witch</t>
  </si>
  <si>
    <t>Roy Thomas, Steve Englehart</t>
  </si>
  <si>
    <t>Avengers (1963) #16, #57-58, #93, #113, #127-135, #185-187; Giant-Size Avengers #4</t>
  </si>
  <si>
    <t>Thunderbolts (2006) #114</t>
  </si>
  <si>
    <t>The synthezoid falls in love; forty years of consequences</t>
  </si>
  <si>
    <t>Thunderbolts (2006) #115</t>
  </si>
  <si>
    <t>Thunderbolts (2006) #116</t>
  </si>
  <si>
    <t>Thunderbolts (2006) #117</t>
  </si>
  <si>
    <t>Thunderbolts (2006) #118</t>
  </si>
  <si>
    <t>Thunderbolts (2006) #119</t>
  </si>
  <si>
    <t>The Vision and the Scarlet Witch</t>
  </si>
  <si>
    <t>Bill Mantlo, Steve Englehart</t>
  </si>
  <si>
    <t>Vision and the Scarlet Witch (1982) #1-4; Vision and the Scarlet Witch (1985) #1-12</t>
  </si>
  <si>
    <t>Thunderbolts (2006) #120</t>
  </si>
  <si>
    <t>Suburban sitcom with superheroes. WandaVision comes straight from here</t>
  </si>
  <si>
    <t>Thunderbolts (2006) #121</t>
  </si>
  <si>
    <t>Avengers / Invaders #1</t>
  </si>
  <si>
    <t>Not Bendis, no consequences, but it's the last look at these teams intact. Occurs after MA #11.</t>
  </si>
  <si>
    <t>Avengers / Invaders #2</t>
  </si>
  <si>
    <t>Avengers / Invaders #3</t>
  </si>
  <si>
    <t>Avengers / Invaders #4</t>
  </si>
  <si>
    <t>Avengers / Invaders #5</t>
  </si>
  <si>
    <t>VisionQuest</t>
  </si>
  <si>
    <t>West Coast Avengers (1985) #42-46</t>
  </si>
  <si>
    <t>Avengers / Invaders #6</t>
  </si>
  <si>
    <t>The Vision taken apart. Tom King's run is a direct response</t>
  </si>
  <si>
    <t>Avengers / Invaders #7</t>
  </si>
  <si>
    <t>Avengers / Invaders #8</t>
  </si>
  <si>
    <t>Avengers / Invaders #9</t>
  </si>
  <si>
    <t>Avengers / Invaders #10</t>
  </si>
  <si>
    <t>Avengers / Invaders #11</t>
  </si>
  <si>
    <t>Darker Than Scarlet</t>
  </si>
  <si>
    <t>Avengers West Coast (1985) #47-57, #60-62</t>
  </si>
  <si>
    <t>Avengers / Invaders #12</t>
  </si>
  <si>
    <t>Wanda's first break; the template for every version since</t>
  </si>
  <si>
    <t>The Vision / Modern Scarlet Witch</t>
  </si>
  <si>
    <t>Tom King, James Robinson, Steve Orlando</t>
  </si>
  <si>
    <t>Gabriel Hernandez Walta</t>
  </si>
  <si>
    <t>Scarlet Witch (2015) #1-15; Vision (2015) #1-12; VisionQuest #1-4; Scarlet Witch (2023) #1-10; Scarlet Witch (2023) Annual; Vision and the Scarlet Witch (2023) #1-5</t>
  </si>
  <si>
    <t>King's The Vision is one of the best Marvel books of the last decade</t>
  </si>
  <si>
    <t>Secret Invasion Prologue (2008) Digital Chapter #1</t>
  </si>
  <si>
    <t>Secret Invasion (2008) #1</t>
  </si>
  <si>
    <t>The Mighty Avengers (2007) #12</t>
  </si>
  <si>
    <t>Wolverine Origin</t>
  </si>
  <si>
    <t>Wolverine</t>
  </si>
  <si>
    <t>Len Wein</t>
  </si>
  <si>
    <t>Incredible Hulk #180-182</t>
  </si>
  <si>
    <t>Logan's actual debut</t>
  </si>
  <si>
    <t>Secret Invasion (2008) #2</t>
  </si>
  <si>
    <t>The Mighty Avengers (2007) #13</t>
  </si>
  <si>
    <t>The Mighty Avengers (2007) #14</t>
  </si>
  <si>
    <t>Claremont's Wolverine</t>
  </si>
  <si>
    <t>Wolverine (1988) #1-8</t>
  </si>
  <si>
    <t>Pulpy Madripoor noir; the Patch identity</t>
  </si>
  <si>
    <t>Secret Invasion (2008) #3</t>
  </si>
  <si>
    <t>The Mighty Avengers (2007) #15</t>
  </si>
  <si>
    <t>Weapon X</t>
  </si>
  <si>
    <t>Barry Windsor-Smith</t>
  </si>
  <si>
    <t>Marvel Comics Presents #72-84</t>
  </si>
  <si>
    <t>Secret Invasion (2008) #4</t>
  </si>
  <si>
    <t>The origin, and a formal experiment unlike anything else Marvel printed</t>
  </si>
  <si>
    <t>The Mighty Avengers (2007) #16</t>
  </si>
  <si>
    <t>Secret Invasion (2008) #5</t>
  </si>
  <si>
    <t>Enemy of the State</t>
  </si>
  <si>
    <t>Wolverine (2003) #20-32</t>
  </si>
  <si>
    <t>The Mighty Avengers (2007) #17</t>
  </si>
  <si>
    <t>Big, propulsive, the best-selling Wolverine story ever</t>
  </si>
  <si>
    <t>Secret Invasion (2008) #6</t>
  </si>
  <si>
    <t>The Mighty Avengers (2007) #18</t>
  </si>
  <si>
    <t>Wolverine: Get Mystique</t>
  </si>
  <si>
    <t>Wolverine (2003) #56-61</t>
  </si>
  <si>
    <t>One arc better than most runs</t>
  </si>
  <si>
    <t>The Mighty Avengers (2007) #19</t>
  </si>
  <si>
    <t>Secret Invasion (2008) #7</t>
  </si>
  <si>
    <t>Secret Invasion (2008) #8</t>
  </si>
  <si>
    <t>Old Man Logan</t>
  </si>
  <si>
    <t>Steve McNiven</t>
  </si>
  <si>
    <t>Wolverine (2003) #66-72</t>
  </si>
  <si>
    <t>Self-contained, no prerequisites, the one everyone has heard of</t>
  </si>
  <si>
    <t>The Mighty Avengers (2007) #20</t>
  </si>
  <si>
    <t>Old Man Logan (2016)</t>
  </si>
  <si>
    <t>Old Man Logan #1-50</t>
  </si>
  <si>
    <t>Lemire's half is the good half</t>
  </si>
  <si>
    <t>Ahmed's Wolveirne</t>
  </si>
  <si>
    <t>ahmed-wolverine</t>
  </si>
  <si>
    <t>Wolverine (2024) #1-13</t>
  </si>
  <si>
    <t>Thunderbolts (2006) #122</t>
  </si>
  <si>
    <t>Gage. Only if you read #110–121.</t>
  </si>
  <si>
    <t>Thunderbolts (2006) #123</t>
  </si>
  <si>
    <t>Thunderbolts (2006) #124</t>
  </si>
  <si>
    <t>Thunderbolts (2006) #125</t>
  </si>
  <si>
    <t>X-23: Innocence Lost/Target-X</t>
  </si>
  <si>
    <t>Craig Kyle, Chris Yost</t>
  </si>
  <si>
    <t>NYX (2003) #3-7; X-23: Innocence Lost #1-6; X-23: Target X #1-6</t>
  </si>
  <si>
    <t>Laura's origin</t>
  </si>
  <si>
    <t>Wakanda vs. the Skrulls. Standalone and a genuinely great three issues.</t>
  </si>
  <si>
    <t>Liu's X-23</t>
  </si>
  <si>
    <t>Marjorie Liu</t>
  </si>
  <si>
    <t>X-23 (2010) #1-21</t>
  </si>
  <si>
    <t>The best X-23 run</t>
  </si>
  <si>
    <t>Dark Avengers (2009) #1</t>
  </si>
  <si>
    <t>X-Men (Origins)</t>
  </si>
  <si>
    <t>X-Men (1963) #1, #4, #14-16, #56-63</t>
  </si>
  <si>
    <t>Dark Avengers (2009) #2</t>
  </si>
  <si>
    <t>The team's actual first appearances</t>
  </si>
  <si>
    <t>Dark Avengers (2009) #3</t>
  </si>
  <si>
    <t>Dark Avengers (2009) #4</t>
  </si>
  <si>
    <t>Larry Stroman</t>
  </si>
  <si>
    <t>X-Factor #65-89; X-Factor (2006) #1-50; Maddrox #1-5</t>
  </si>
  <si>
    <t>#87 is one of the ten best issues Marvel published that decade, Madrox as a noir detective; the best character writing of its era</t>
  </si>
  <si>
    <t>Not Bendis, but it's the only follow-through on one of Secret Invasion's biggest beats. Follows NA #50 directly.</t>
  </si>
  <si>
    <t>Fatal Attractions</t>
  </si>
  <si>
    <t>Scott Lobdell, Fabian Nicieza</t>
  </si>
  <si>
    <t>X-Factor (1986) #92; X-Force (1991) #25; Uncanny X-Men #298-304, 315; X-Men (1991) #25; Wolverine (1988) #75; Excalibur (1988) #71; X-Men Unlimited #2</t>
  </si>
  <si>
    <t>Magneto tears out Wolverine's adamantium</t>
  </si>
  <si>
    <t>Free Comic Book Day 2009 Avengers (2009) #1</t>
  </si>
  <si>
    <t>Generation X</t>
  </si>
  <si>
    <t>Scott Lobdell</t>
  </si>
  <si>
    <t>Generation X #1-25</t>
  </si>
  <si>
    <t>Emma Frost's turn to heroism starts here</t>
  </si>
  <si>
    <t>Dark Avengers (2009) #5</t>
  </si>
  <si>
    <t>Dark Avengers (2009) #6</t>
  </si>
  <si>
    <t>The Mighty Avengers (2007) #21</t>
  </si>
  <si>
    <t xml:space="preserve">Morrison's New X-Men </t>
  </si>
  <si>
    <t>Slott takes over. Tertiary from here — but #24 slots before DA #6 if you're being strict.</t>
  </si>
  <si>
    <t xml:space="preserve">New X-Men (2001) #114-154, Annual </t>
  </si>
  <si>
    <t>The X-Men reconceived as a culture; the pivot into everything modern</t>
  </si>
  <si>
    <t>The Mighty Avengers (2007) #22</t>
  </si>
  <si>
    <t>The Mighty Avengers (2007) #23</t>
  </si>
  <si>
    <t>The Mighty Avengers (2007) #24</t>
  </si>
  <si>
    <t>The Mighty Avengers (2007) #25</t>
  </si>
  <si>
    <t>Whedon's Astonishing X-Men</t>
  </si>
  <si>
    <t>Astonishing X-Men #1-24; Giant-Size X-Men (2008)</t>
  </si>
  <si>
    <t>Needs Morrison, pays off Morrison</t>
  </si>
  <si>
    <t>The Mighty Avengers (2007) #26</t>
  </si>
  <si>
    <t>The Mighty Avengers (2007) #27</t>
  </si>
  <si>
    <t>The Mighty Avengers (2007) #28</t>
  </si>
  <si>
    <t>The Mighty Avengers (2007) #29</t>
  </si>
  <si>
    <t xml:space="preserve">Deadly Genesis </t>
  </si>
  <si>
    <t>X-Men: Deadly Genesis #1-6</t>
  </si>
  <si>
    <t>Retcons Giant-Size X-Men #1, and creates Vulcan</t>
  </si>
  <si>
    <t>The Mighty Avengers (2007) #30</t>
  </si>
  <si>
    <t>The Mighty Avengers (2007) #31</t>
  </si>
  <si>
    <t>X-Men Decimation</t>
  </si>
  <si>
    <t>Peter David, Ed Brubaker, Mike Carey</t>
  </si>
  <si>
    <t>Decimation: House of M - The Day After; Son of M #1-6; X-Men - The 198 #1-5; X-Men: Deadly Genesis #1-6; New X-Men (2004) #24-32; X-Men #188-204; New X-Men (2004) #33-43; X-Men: Endangered Species</t>
  </si>
  <si>
    <t>The 198 premise; everything to Krakoa assumes it</t>
  </si>
  <si>
    <t>Rise and Fall of the Shi'ar Empire</t>
  </si>
  <si>
    <t>The Uncanny X-Men (1963) #475-486</t>
  </si>
  <si>
    <t>You have War of Kings but not its setup — this is it</t>
  </si>
  <si>
    <t>Dark Avengers (2009) #7</t>
  </si>
  <si>
    <t>Fraction, not Bendis. Self-contained — read the whole crossover or none of it.</t>
  </si>
  <si>
    <t>Dark Avengers (2009) #8</t>
  </si>
  <si>
    <t>New X-Men: Academy X</t>
  </si>
  <si>
    <t>Dark Avengers / Uncanny X-Men: Utopia (2009) #1</t>
  </si>
  <si>
    <t>New X-Men (2004) #20-46</t>
  </si>
  <si>
    <t>The student book after Decimation; where X-23 becomes real</t>
  </si>
  <si>
    <t>Dark Avengers / Uncanny X-Men: Exodus (2009) #1</t>
  </si>
  <si>
    <t>The Uncanny X-Men (1981) #513</t>
  </si>
  <si>
    <t>The Uncanny X-Men (1981) #514</t>
  </si>
  <si>
    <t>Ed Brubaker, Peter David, Mike Carey</t>
  </si>
  <si>
    <t>Dark Avengers (2009) #9</t>
  </si>
  <si>
    <t>X-Men: Messiah Complex #1; Uncanny X-Men (1963) #492-494; X-Factor (2006) #25-27; New X-Men (2004) #44-46; X-Men (1991) #205-207</t>
  </si>
  <si>
    <t>Osborn comes straight here out of Utopia.</t>
  </si>
  <si>
    <t>Hope Summers. You have AvX; this is where she comes from</t>
  </si>
  <si>
    <t>Dark Avengers (2009) #10</t>
  </si>
  <si>
    <t>Dark Avengers (2009) #11</t>
  </si>
  <si>
    <t>Dark Avengers (2009) #12</t>
  </si>
  <si>
    <t>Messiah War</t>
  </si>
  <si>
    <t>X-Men: The Times and Life of Lucas Bishop #1-3; X-Force/Cable: Messiah War #1; Cable (2008) #13-15; X-Force (2008) #14-16</t>
  </si>
  <si>
    <t>The middle chapter — Cable and Hope in the future</t>
  </si>
  <si>
    <t>Remender's X-Men/Avengers</t>
  </si>
  <si>
    <t>Uncanny X-Force #1-35; Uncanny Avengers (2012) #1-25</t>
  </si>
  <si>
    <t>Arguably the best Wolverine book of its decade, filed under X-Force</t>
  </si>
  <si>
    <t>Matt Fraction, Craig Kyle, Chris Yost</t>
  </si>
  <si>
    <t>X-Men: Second Coming #1; Uncanny X-Men (1963) #523-526; New Mutants (2009) #12-14; X-Men Legacy #235-237; X-Force (2008) #26-28; X-Men: Second Coming #2</t>
  </si>
  <si>
    <t>The payoff, and the start of the modern X-Men status quo</t>
  </si>
  <si>
    <t xml:space="preserve">Wolverine &amp; the X-Men </t>
  </si>
  <si>
    <t>Wolverine and the X-Men #1-42</t>
  </si>
  <si>
    <t>The school book; funnier than it has any right to be</t>
  </si>
  <si>
    <t xml:space="preserve">Gillen's Uncanny X-Men </t>
  </si>
  <si>
    <t>The Uncanny X-Men #534.1-544, (v2) #1-20</t>
  </si>
  <si>
    <t>Cyclops' Extinction Team; the road to AvX</t>
  </si>
  <si>
    <t>#32–33 are before Siege and heavy on the Dark Avengers — read at least these</t>
  </si>
  <si>
    <t>Schism + Regenesis</t>
  </si>
  <si>
    <t>Jason Aaron, Kieron Gillen, Craig Kyle, Chris Yost</t>
  </si>
  <si>
    <t>X-Men: Schism #1-4; Generation Hope #10-15; X-Men: Regensis; X-Men: Legacy #259-260, 260.1; Uncanny X-Men #544; Wolverine and the X-Men #1-3; Uncanny X-Men (2012) #1-4</t>
  </si>
  <si>
    <t>Your Wolverine and the X-Men currently starts mid-premise</t>
  </si>
  <si>
    <t>Dark Avengers (2009) #13</t>
  </si>
  <si>
    <t>Dark Avengers (2009) #14</t>
  </si>
  <si>
    <t xml:space="preserve">The Krakoa Era: Prelude </t>
  </si>
  <si>
    <t>House of X #1-6; Powers of X #1-6</t>
  </si>
  <si>
    <t>Twelve issues, and a genuine decision point on the other 638</t>
  </si>
  <si>
    <t>Siege Prologue (2009) Digital Chapter #0</t>
  </si>
  <si>
    <t>Dark Avengers (2009) #15</t>
  </si>
  <si>
    <t>The Krakoa Era</t>
  </si>
  <si>
    <t>Jonathan Hickman, Al Ewing, Kieron Gillen, Gerry Duggan</t>
  </si>
  <si>
    <t>X-Men (2019) #1-21; Marauders (2019) #1-27; Excalibur (2019) #1-26; New Mutants (2019) #1-33; X-Force (2020) #1-50; Fallen Angels (2019) #1-6; Cable (2020) #1-12; Marvel's Voices #1 "The Race"; Incoming #1: Bar Sinister; Juggernaut (2020) #1-5; Giant-Size X-Men: Jean Grey &amp; Emma Frost; Giant-Size X-Men: Nightcrawler; Giant-Size X-Men: Fantomex; Giant-Size X-Men: Storm; Giant-Size X-Men: Magneto; Giant-Size X-Men: Thunderbird; Wolverine (2020) #1-50; X-Men/Fantastic Four (2020) #1-4; Marvel's Voices: Indigenous Voices; Marvel's Voices: Legacy; Empyre: X-Men #1-4; X-Factor (2020) #1-10; Children of the Atom #1-6; Hellions #1-18; X of Swords: Creation; X of Swords: Stasis; X of Swords: Destruction; S.W.O.R.D. (2020) #1-11; King in Black: Marauders; Savage Avengers #18-19; Marvel's Voices: Pride; X-Corp #1-5; Way of X #1-5; Planet-Size X-Men; Cable: Reloaded #1; X-Men: The Trial of Magneto #1-5; X-Men: The Onslaught Revelation; X-Men (2021) #1-35; Marvel's Voices: Identity; Marvel's Voices: Comunidades; Marvel's Voices: Heritage; X-Men: Curse of the Man-Thing; Death of Doctor Strange: X-Men; Inferno (2021) #1-4; X Lives of Wolverine #1-5; X Deaths of Wolverine #1-5; Marauders Annual (2021); X-Force Annual (2022); Devil's Reign: X-Men #1-3; Sabretooth (2022) #1-5; Sabretooth and the Exiles #1-5; Secret X-Men #1; X-Men and Moon Girl; Immortal X-Men #1-18; Legion of X #1-10; Knights of X #1-5; X-Men: Red (2022) #1-18; Marauders (2022) #1-12; Free Comic Book Day 2022: Judgment Day; X-Men: Hellfire Gala (2022); Amazing Spider-Man (2022) #9; Ms. Marvel and Wolverine; A.X.E.: Eve of Judgment; A.X.E.: Judgment Day #1-6; A.X.E.: Death to the Mutants #1-3; A.X.E.: Starfox; A.X.E.: Avengers; A.X.E.: X-Men; A.X.E.: Eternals; A.X.E.: Judgment Day Omega; Scarlet Witch (2023) #1-8; X-Terminators (2022) #1-5; Marvel's Voices: Community; Sins of Sinister; Storm and the Brotherhood of Mutants #1-3; Nightcrawlers #1-3; Immoral X-Men #1-3; Sins of Sinister: Dominion; X-Men Annual (2022); Mighty Marvel Holiday Special 2021; Captain Marvel (2019) #43-49; Betsy Braddock: Captain Britain #1-5; X-Men Unforgiven; X-Men Annual (2023); Invincible Iron Man (2022) #4-18; New Mutants: Lethal Legion #1-5; Bishop: War College #1-5; Marvel's Voices: X-Men; Rogue &amp; Gambit (2023) #1-5; X-Men: Before the Fall — Mutant First Strike; X-Men: Before the Fall — The Heralds of Apocalypse; X-Men: Before the Fall — The Sinister Four; Fallen Friend: The Death of Ms. Marvel; Free Comic Book Day 2023: Uncanny Avengers; X-Men: Hellfire Gala 2023; X-Men: Hellfire Gala — Last Rites Infinity Comic; Realm of X #1-4; Amazing Spider-Man Annual (2023); Immortal Thor #3-5; Children of the Vault #1-4; Astonishing Iceman #1-5; Ghost Rider/Wolverine: Weapons of Vengeance Alpha; Ghost Rider (2022) #17; Ghost Rider/Wolverine: Weapons of Vengeance Omega; Giant-Size X-Men (2023); Dark X-Men (2023) #1-5; Alpha Flight (2023) #1-5; Uncanny Avengers (2023) #1-5; Uncanny Spider-Man #1-5; Ms. Marvel: The New Mutant #1-4; Jean Grey (2023) #1-4; X-Men Blue: Origins; Ms. Marvel: Mutant Menace #1-4; Cable (2024) #1-4; Resurrection of Magneto #1-4; Fall of the House of X #1-5; Avengers (2023) #12-13; Rise of the Powers of X #1-5; Dead X-Men #1-4; X-Men Forever (2024) #1-4; X-Men: The Wedding Special; X-Men Unlimited Infinity Comic #142</t>
  </si>
  <si>
    <t>Five years, one continuous argument, and a real ending</t>
  </si>
  <si>
    <t>Siege (2010) #1</t>
  </si>
  <si>
    <t>From the Ashes</t>
  </si>
  <si>
    <t>Jed MacKay, Al Ewing, Gail Simone</t>
  </si>
  <si>
    <t>Siege (2010) #2</t>
  </si>
  <si>
    <t>The natural continuation of the 638 entries you've assembled</t>
  </si>
  <si>
    <t>Good Siege tickler, no spoilers</t>
  </si>
  <si>
    <t xml:space="preserve">Age of Apocalypse </t>
  </si>
  <si>
    <t>Scott Lobdell, Mark Waid</t>
  </si>
  <si>
    <t>Siege (2010) #3</t>
  </si>
  <si>
    <t>Sins of Sinister is its structural sequel</t>
  </si>
  <si>
    <t>Siege (2010) #4</t>
  </si>
  <si>
    <t>Claremont Era X-Men</t>
  </si>
  <si>
    <t>Chris Claremont, Louise Simonson, Bob Layton</t>
  </si>
  <si>
    <t>Giant-Size X-Men #1; Uncanny X-Men (1963) #94-280; Uncanny X-Men Annual #3-15; Avengers Annual #10; Magik #1-4; Marvel Graphic Novel #4: The New Mutants; New Mutants (1983) #1-97; Marvel Graphic Novel #5: X-Men: God Loves, Man Kills; Wolverine (1982) #1-4; New Mutants Annual #1-4, #6-7; Kitty Pryde and Wolverine #1-6; X-Men &amp; Alpha Flight #1-2; New Mutants Special Edition #1; X-Factor (1986) #1-70; Thor (1966) #373; Power Pack (1984) #27; Fantastic Four vs X-Men #1-4; Excalibur: The Sword is Drawn; Excalibur (1988) #1-25, #27, #29-34; X-Terminators #1-4; Excalibur: Mojo Mayhem; Fantastic Four Annual #23; X-Factor Annual #5-6; Muir Island Saga; New Warriors Annual #1; X-Men (1991) #1-3</t>
  </si>
  <si>
    <t>Intercuts heavily with the battle.</t>
  </si>
  <si>
    <t>Sixteen years, and the reason the X-Men are what they are</t>
  </si>
  <si>
    <t>Dark Avengers (2009) #16</t>
  </si>
  <si>
    <t>The last word.</t>
  </si>
  <si>
    <t>Avengers vs. Atlas #1</t>
  </si>
  <si>
    <t>Avengers vs. Atlas #2</t>
  </si>
  <si>
    <t>Avengers vs. Atlas #3</t>
  </si>
  <si>
    <t>Avengers vs. Atlas #4</t>
  </si>
  <si>
    <t>Avengers Prime #1</t>
  </si>
  <si>
    <t>The Cap/Iron Man/Thor reunification. Direct aftermath of Siege.</t>
  </si>
  <si>
    <t>Avengers Prime #2</t>
  </si>
  <si>
    <t>Avengers Prime #3</t>
  </si>
  <si>
    <t>Avengers Prime #4</t>
  </si>
  <si>
    <t>Avengers Prime #5</t>
  </si>
  <si>
    <t>Brubaker. Not Bendis and not required for his spine — but it's Steve Rogers's book and half the cast is core Avengers.</t>
  </si>
  <si>
    <t>New Avengers (2010) #1</t>
  </si>
  <si>
    <t>New Avengers (2010) #2</t>
  </si>
  <si>
    <t>New Avengers (2010) #3</t>
  </si>
  <si>
    <t>New Avengers (2010) #4</t>
  </si>
  <si>
    <t>New Avengers (2010) #5</t>
  </si>
  <si>
    <t>New Avengers (2010) #6</t>
  </si>
  <si>
    <t>Spider-Woman vs. the Intelligencia; Ultron hijacks the Spaceknight and Tony warns he'll destroy the world regardless. That's the Age of Ultron seed.</t>
  </si>
  <si>
    <t>New Avengers (2010) #7</t>
  </si>
  <si>
    <t>New Avengers (2010) #8</t>
  </si>
  <si>
    <t>New Avengers (2010) #9</t>
  </si>
  <si>
    <t>New Avengers (2010) #10</t>
  </si>
  <si>
    <t>New Avengers (2010) #11</t>
  </si>
  <si>
    <t>New Avengers (2010) #12</t>
  </si>
  <si>
    <t>New Avengers (2010) #13</t>
  </si>
  <si>
    <t>Avengers Academy Giant-Size (2011) #1</t>
  </si>
  <si>
    <t>Second story is by Heinberg — Magneto learns Wiccan and Speed may be his grandsons and is told to stay away. Direct lead-in to Children's Crusade.</t>
  </si>
  <si>
    <t>Nine issues, not twelve — one of the source lists gets this wrong. This is where the Scarlet Witch comes back, which is the whole reason AvX happens.</t>
  </si>
  <si>
    <t>Avengers: The Children's Crusade - Young Avengers (2011) #1</t>
  </si>
  <si>
    <t>The companion one-shot.</t>
  </si>
  <si>
    <t>Avengers Annual (2012) #1</t>
  </si>
  <si>
    <t>Fear Itself: Book of the Skull (2011) #1</t>
  </si>
  <si>
    <t>New Avengers (2010) #14</t>
  </si>
  <si>
    <t>New Avengers (2010) #15</t>
  </si>
  <si>
    <t>New Avengers (2010) #16</t>
  </si>
  <si>
    <t>Fear Itself: Captain America (2012) #7.1</t>
  </si>
  <si>
    <t>Epilogues — Iron Man, Thor, Black Widow</t>
  </si>
  <si>
    <t>Fear Itself: Thor (2012) #7.2</t>
  </si>
  <si>
    <t>Fear Itself: Iron Man (2012) #7.3</t>
  </si>
  <si>
    <t>Interspersed through the event, but reads better as a block afterward.</t>
  </si>
  <si>
    <t>Fear Itself: Black Widow</t>
  </si>
  <si>
    <t>Spider-Man teaching at the Academy.</t>
  </si>
  <si>
    <t>Heads into the aftermath.</t>
  </si>
  <si>
    <t>Avengers: Solo #1</t>
  </si>
  <si>
    <t>Hawkeye solo. Pure sidebar.</t>
  </si>
  <si>
    <t>Avengers: Solo #2</t>
  </si>
  <si>
    <t>Avengers: Solo #3</t>
  </si>
  <si>
    <t>Avengers: Solo #4</t>
  </si>
  <si>
    <t>Avengers: Solo #5</t>
  </si>
  <si>
    <t>Ellis's six one-and-dones. Best-reviewed thing in this run and it needs zero context.</t>
  </si>
  <si>
    <t>Avengers Academy #21</t>
  </si>
  <si>
    <t>"Second Semester."</t>
  </si>
  <si>
    <t>Avengers Academy #22</t>
  </si>
  <si>
    <t>Avengers Academy #23</t>
  </si>
  <si>
    <t>Avengers Academy #24</t>
  </si>
  <si>
    <t>Avengers Academy #25</t>
  </si>
  <si>
    <t>Avengers Academy #26</t>
  </si>
  <si>
    <t>Avengers Academy #27</t>
  </si>
  <si>
    <t>Avengers Academy #28</t>
  </si>
  <si>
    <t>New Avengers (2010) #16.1</t>
  </si>
  <si>
    <t>New Avengers (2010) #17</t>
  </si>
  <si>
    <t>New Avengers (2010) #18</t>
  </si>
  <si>
    <t>New Avengers (2010) #19</t>
  </si>
  <si>
    <t>New Avengers (2010) #20</t>
  </si>
  <si>
    <t>New Avengers (2010) #21</t>
  </si>
  <si>
    <t>New Avengers (2010) #22</t>
  </si>
  <si>
    <t>New Avengers (2010) #23</t>
  </si>
  <si>
    <t>Secret Avengers #21.1</t>
  </si>
  <si>
    <t>Remender takes ov</t>
  </si>
  <si>
    <t>Bendis. Last major story before AvX.</t>
  </si>
  <si>
    <t>Loeb. Cable's return, sets the fuse.</t>
  </si>
  <si>
    <t>Bendis. Osborn.</t>
  </si>
  <si>
    <t>Remender's AvX tie-in. Stop at #28</t>
  </si>
  <si>
    <t>AVX Vs #1</t>
  </si>
  <si>
    <t>AVX Vs #2</t>
  </si>
  <si>
    <t>AVX Vs #3</t>
  </si>
  <si>
    <t>New Avengers (2010) #24</t>
  </si>
  <si>
    <t>Uncanny X-Men (2012) #11</t>
  </si>
  <si>
    <t>The X-side.</t>
  </si>
  <si>
    <t>Uncanny X-Men (2012) #12</t>
  </si>
  <si>
    <t>Uncanny X-Men (2012) #13</t>
  </si>
  <si>
    <t>Wolverine &amp; the X-Men (2011) #9</t>
  </si>
  <si>
    <t>Wolverine &amp; the X-Men (2011) #10</t>
  </si>
  <si>
    <t>Wolverine &amp; the X-Men (2011) #11</t>
  </si>
  <si>
    <t>Wolverine &amp; the X-Men (2011) #12</t>
  </si>
  <si>
    <t>Wolverine &amp; the X-Men (2011) #13</t>
  </si>
  <si>
    <t>Avengers Academy #29</t>
  </si>
  <si>
    <t>Avengers Academy #30</t>
  </si>
  <si>
    <t>Avengers Academy #31</t>
  </si>
  <si>
    <t>Avengers Academy #32</t>
  </si>
  <si>
    <t>Avengers Academy #33</t>
  </si>
  <si>
    <t>AVX Vs #4</t>
  </si>
  <si>
    <t>AVX Vs #5</t>
  </si>
  <si>
    <t>New Avengers (2010) #25</t>
  </si>
  <si>
    <t>Spans the most AvX action of any tie-in. Reading it here spoils part of AvX #8; reading it after is duller. Your call — I'd read it here and hold #30.</t>
  </si>
  <si>
    <t>New Avengers (2010) #26</t>
  </si>
  <si>
    <t>New Avengers (2010) #27</t>
  </si>
  <si>
    <t>New Avengers (2010) #28</t>
  </si>
  <si>
    <t>New Avengers (2010) #29</t>
  </si>
  <si>
    <t>Uncanny X-Men (2012) #14</t>
  </si>
  <si>
    <t>Uncanny X-Men (2012) #15</t>
  </si>
  <si>
    <t>Uncanny X-Men (2012) #16</t>
  </si>
  <si>
    <t>Uncanny X-Men (2012) #17</t>
  </si>
  <si>
    <t>AVX Vs #6</t>
  </si>
  <si>
    <t>New Avengers (2010) #30</t>
  </si>
  <si>
    <t>Wolverine &amp; the X-Men (2011) #14</t>
  </si>
  <si>
    <t>Wolverine &amp; the X-Men (2011) #15</t>
  </si>
  <si>
    <t>Wolverine &amp; the X-Men (2011) #18</t>
  </si>
  <si>
    <t>Uncanny X-Men (2012) #18</t>
  </si>
  <si>
    <t>Uncanny X-Men (2012) #19</t>
  </si>
  <si>
    <t>Uncanny X-Men (2012) #20</t>
  </si>
  <si>
    <t>AVX: Consequences #1</t>
  </si>
  <si>
    <t>AVX: Consequences #2</t>
  </si>
  <si>
    <t>AVX: Consequences #3</t>
  </si>
  <si>
    <t>AVX: Consequences #4</t>
  </si>
  <si>
    <t>AVX: Consequences #5</t>
  </si>
  <si>
    <t>New Avengers (2010) #31</t>
  </si>
  <si>
    <t>The actual end of the Bendis Avengers era.</t>
  </si>
  <si>
    <t>New Avengers (2010) #32</t>
  </si>
  <si>
    <t>New Avengers (2010) #33</t>
  </si>
  <si>
    <t>New Avengers (2010) #34</t>
  </si>
  <si>
    <t>Remender's finale. Big implications for a few Avengers.</t>
  </si>
  <si>
    <t>Avengers Academy #34</t>
  </si>
  <si>
    <t>"Final Exams." #38–39 follow the Secret Avengers material.</t>
  </si>
  <si>
    <t>Avengers Academy #35</t>
  </si>
  <si>
    <t>Avengers Academy #36</t>
  </si>
  <si>
    <t>Avengers Academy #37</t>
  </si>
  <si>
    <t>Avengers Academy #38</t>
  </si>
  <si>
    <t>Avengers Academy #39</t>
  </si>
  <si>
    <t>Contains the Age of Ultron prologue.</t>
  </si>
  <si>
    <t>Leads into Hank Pym / Avengers A.I.</t>
  </si>
  <si>
    <t>Avengers Assemble (2012) #14AU</t>
  </si>
  <si>
    <t>Ewing's Marvel debut. #15AU strands Captain Marvel in England with Captain Britain and the Braddocks — that's the seed he pays off in Captain Britain and the Mighty Defenders, so re-read #15AU before that book.</t>
  </si>
  <si>
    <t>Avengers Assemble (2012) #15AU</t>
  </si>
  <si>
    <t>Avengers Assemble (2012) #20</t>
  </si>
  <si>
    <t>Ewing's Infinity tie-in. Also sits in your Hickman column as an optional; keep it here and prereq-point from there.</t>
  </si>
  <si>
    <t>Mighty Avengers (2013) #1</t>
  </si>
  <si>
    <t>Infinity tie-ins.</t>
  </si>
  <si>
    <t>Mighty Avengers (2013) #2</t>
  </si>
  <si>
    <t>Mighty Avengers (2013) #3</t>
  </si>
  <si>
    <t>Mighty Avengers (2013) #4.INH</t>
  </si>
  <si>
    <t>Mighty Avengers (2013) #5.INH</t>
  </si>
  <si>
    <t>Mighty Avengers (2013) #6</t>
  </si>
  <si>
    <t>Mighty Avengers (2013) #7</t>
  </si>
  <si>
    <t>Mighty Avengers (2013) #8</t>
  </si>
  <si>
    <t>Mighty Avengers (2013) #9</t>
  </si>
  <si>
    <t>Original Sin tie-ins.</t>
  </si>
  <si>
    <t>Mighty Avengers (2013) #10</t>
  </si>
  <si>
    <t>Mighty Avengers (2013) #11</t>
  </si>
  <si>
    <t>Mighty Avengers (2013) #12</t>
  </si>
  <si>
    <t>Mighty Avengers (2013) #13</t>
  </si>
  <si>
    <t>Mighty Avengers (2013) #14</t>
  </si>
  <si>
    <t>Functionally Mighty Avengers #15–21. Same writer, same cast, Sam Wilson joins, renumbered for the relaunch.</t>
  </si>
  <si>
    <t>Uncanny Avengers: Ultron Forever</t>
  </si>
  <si>
    <t>Secret Wars: Last Days.</t>
  </si>
  <si>
    <t>Contest of Champions (2015) #1</t>
  </si>
  <si>
    <t>Started as a Battleworld tie-in, then canonized the mobile game into 616.</t>
  </si>
  <si>
    <t>Contest of Champions (2015) #2</t>
  </si>
  <si>
    <t>Contest of Champions (2015) #3</t>
  </si>
  <si>
    <t>Contest of Champions (2015) #4</t>
  </si>
  <si>
    <t>Contest of Champions (2015) #5</t>
  </si>
  <si>
    <t>Contest of Champions (2015) #6</t>
  </si>
  <si>
    <t>Free Comic Book Day 2015 (Avengers) (2015) #1</t>
  </si>
  <si>
    <t>All-New, All-Different Avengers #0</t>
  </si>
  <si>
    <t>Contest of Champions (2015) #7</t>
  </si>
  <si>
    <t>Contest of Champions (2015) #8</t>
  </si>
  <si>
    <t>Contest of Champions (2015) #9</t>
  </si>
  <si>
    <t>Contest of Champions (2015) #10</t>
  </si>
  <si>
    <t>Ultimates (2016) #1</t>
  </si>
  <si>
    <t>Ultimates (2016) #2</t>
  </si>
  <si>
    <t>Ultimates (2016) #3</t>
  </si>
  <si>
    <t>Ultimates (2016) #4</t>
  </si>
  <si>
    <t>Ultimates (2016) #5</t>
  </si>
  <si>
    <t>Ultimates (2016) #6</t>
  </si>
  <si>
    <t>Ultimates (2016) #7</t>
  </si>
  <si>
    <t>Civil War II run and this one interleave. Ultimates #7 is "Road to Civil War II"; #8–12 run through the event.</t>
  </si>
  <si>
    <t>Ultimates (2016) #8</t>
  </si>
  <si>
    <t>Ultimates (2016) #9</t>
  </si>
  <si>
    <t>Ultimates (2016) #10</t>
  </si>
  <si>
    <t>Ultimates (2016) #11</t>
  </si>
  <si>
    <t>Ultimates (2016) #12</t>
  </si>
  <si>
    <t>Ultimates 2 (2017) #1</t>
  </si>
  <si>
    <t>Ultimates 2 (2017) #2</t>
  </si>
  <si>
    <t>Ultimates 2 (2017) #3</t>
  </si>
  <si>
    <t>Ultimates 2 (2017) #4</t>
  </si>
  <si>
    <t>Ultimates 2 (2017) #5</t>
  </si>
  <si>
    <t>Ultimates 2 (2017) #6</t>
  </si>
  <si>
    <t>Ultimates 2 (2017) #7</t>
  </si>
  <si>
    <t>Ultimates 2 (2017) #8</t>
  </si>
  <si>
    <t>Ultimates 2 (2017) #9</t>
  </si>
  <si>
    <t>Ultimates 2 (2017) #100</t>
  </si>
  <si>
    <t>Sunspot's A.I.M. — "Avengers Idea Mechanics."</t>
  </si>
  <si>
    <t>Avengers Standoff: Welcome to Pleasant Hill (2016) #1</t>
  </si>
  <si>
    <t>Nick Spencer. The bookends.</t>
  </si>
  <si>
    <t>Avengers Standoff: Assault on Pleasant Hill Alpha (2016) #1</t>
  </si>
  <si>
    <t>The Standoff tie-ins.</t>
  </si>
  <si>
    <t>Avengers Standoff: Assault on Pleasant Hill Omega (2016) #1</t>
  </si>
  <si>
    <t>Closing bookend. Three one-shots total — cheap, and New Avengers #8–10 don't resolve without them.</t>
  </si>
  <si>
    <t>Direct continuation, same cast.</t>
  </si>
  <si>
    <t>Civil War II: Ulysses (2016) #1</t>
  </si>
  <si>
    <t>Note: this exists as six digital Infinite Comic chapters or three print issues — same story, two formats. Your "#1–3" is the print version. Don't hunt for six print issues.</t>
  </si>
  <si>
    <t>Civil War II: Ulysses (2016) #2</t>
  </si>
  <si>
    <t>Civil War II: Ulysses (2016) #3</t>
  </si>
  <si>
    <t>Nick Spencer, not Bendis. The epilogue.</t>
  </si>
  <si>
    <t>The Fallen (2016) #1</t>
  </si>
  <si>
    <t>The two character epilogues that actually land.</t>
  </si>
  <si>
    <t>The Accused (2016) #1</t>
  </si>
  <si>
    <t>Avengers (2017) #675</t>
  </si>
  <si>
    <t>Sixteen weekly issues by Ewing, Waid and Zub — genuinely co-written, merging their three Avengers books into one.</t>
  </si>
  <si>
    <t>Avengers (2017) #676</t>
  </si>
  <si>
    <t>Avengers (2017) #677</t>
  </si>
  <si>
    <t>Avengers (2017) #678</t>
  </si>
  <si>
    <t>Avengers (2017) #679</t>
  </si>
  <si>
    <t>Avengers (2017) #680</t>
  </si>
  <si>
    <t>Avengers (2017) #681</t>
  </si>
  <si>
    <t>Avengers (2017) #682</t>
  </si>
  <si>
    <t>Avengers (2017) #683</t>
  </si>
  <si>
    <t>Avengers (2017) #684</t>
  </si>
  <si>
    <t>Avengers (2017) #685</t>
  </si>
  <si>
    <t>Avengers (2017) #686</t>
  </si>
  <si>
    <t>Avengers (2017) #687</t>
  </si>
  <si>
    <t>Avengers (2017) #688</t>
  </si>
  <si>
    <t>Avengers (2017) #689</t>
  </si>
  <si>
    <t>Avengers (2017) #690</t>
  </si>
  <si>
    <t>Quicksilver: No Surrender #1</t>
  </si>
  <si>
    <t>Saladin Ahmed. An interquel set inside No Surrender, published after. It's in the official omnibus between No Surrender and No Road Home — the one thing genuinely read alongside.</t>
  </si>
  <si>
    <t>Quicksilver: No Surrender #2</t>
  </si>
  <si>
    <t>Quicksilver: No Surrender #3</t>
  </si>
  <si>
    <t>Quicksilver: No Surrender #4</t>
  </si>
  <si>
    <t>Quicksilver: No Surrender #5</t>
  </si>
  <si>
    <t>Black Order #1</t>
  </si>
  <si>
    <t>Spin-off, not a co-read.</t>
  </si>
  <si>
    <t>Black Order #2</t>
  </si>
  <si>
    <t>Black Order #3</t>
  </si>
  <si>
    <t>Black Order #4</t>
  </si>
  <si>
    <t>Black Order #5</t>
  </si>
  <si>
    <t>Incoming (2020) #1</t>
  </si>
  <si>
    <t>Road To Empyre: The Kree / Skrull War (2020) #1</t>
  </si>
  <si>
    <t>Empyre: Fantastic Four (2020) #0</t>
  </si>
  <si>
    <t>Slott's half of the same prologue</t>
  </si>
  <si>
    <t>Empyre: Aftermath Avengers (2020) #1</t>
  </si>
  <si>
    <t>Empyre: Fallout Fantastic Four (2020) #1</t>
  </si>
  <si>
    <t>Immortal She-Hulk #1</t>
  </si>
  <si>
    <t>Ewing wrote it</t>
  </si>
  <si>
    <t>Guardians of the Galaxy Annual (2021) #1</t>
  </si>
  <si>
    <t>The Last Annihilation: Wiccan &amp; Hulkling (2021) #1</t>
  </si>
  <si>
    <t>Free Comic Book Day 2019 (Avengers/Savage Avengers) (2019) #1</t>
  </si>
  <si>
    <t>War of the Realms Omega (2019) #1</t>
  </si>
  <si>
    <t>Heroes Reborn (2021) #1</t>
  </si>
  <si>
    <t>Heroes Reborn (2021) #2</t>
  </si>
  <si>
    <t>Heroes Reborn (2021) #3</t>
  </si>
  <si>
    <t>Heroes Reborn (2021) #4</t>
  </si>
  <si>
    <t>Heroes Reborn (2021) #5</t>
  </si>
  <si>
    <t>Heroes Reborn (2021) #6</t>
  </si>
  <si>
    <t>Heroes Reborn (2021) #7</t>
  </si>
  <si>
    <t>Heroes Return #1</t>
  </si>
  <si>
    <t>Aaron. Even if you skip all ten one-shots, this one closes the event.</t>
  </si>
  <si>
    <t>Free Comic Book Day 2021: Avengers / Hulk (2021) #1</t>
  </si>
  <si>
    <t>Avengers Forever (2022) #1</t>
  </si>
  <si>
    <t>Avengers Forever (2022) #2</t>
  </si>
  <si>
    <t>Avengers Forever (2022) #3</t>
  </si>
  <si>
    <t>Avengers Forever (2022) #4</t>
  </si>
  <si>
    <t>Avengers Forever (2022) #5</t>
  </si>
  <si>
    <t>Avengers Forever (2022) #6</t>
  </si>
  <si>
    <t>Avengers Forever (2022) #7</t>
  </si>
  <si>
    <t>Avengers Forever (2022) #8</t>
  </si>
  <si>
    <t>Avengers Forever (2022) #9</t>
  </si>
  <si>
    <t>Avengers Forever (2022) #10</t>
  </si>
  <si>
    <t>Avengers Forever (2022) #11</t>
  </si>
  <si>
    <t>Avengers Forever (2022) #12</t>
  </si>
  <si>
    <t>Avengers Forever (2022) #13</t>
  </si>
  <si>
    <t>Avengers Forever (2022) #14</t>
  </si>
  <si>
    <t>Avengers Forever (2022) #15</t>
  </si>
  <si>
    <t>Ewing's contribution isn't a page — it's the framing narrative running through most of the one-pagers, the Eternity Mask, traced through Marvel history by Sunspot, Jimmy Woo, Night Thrasher and Blue Marvel. It introduces the Masked Raider, who is main cast in Defenders. That's why it's here.</t>
  </si>
  <si>
    <t>Timeless (2022) #1</t>
  </si>
  <si>
    <t>Vengeance of the Moon Knight #5</t>
  </si>
  <si>
    <t>the Blood Hunt prelude</t>
  </si>
  <si>
    <t>Free Comic Book Day 2024: Blood Hunt / X-Men (2024) #1</t>
  </si>
  <si>
    <t>Lee and Kirby, 1966.</t>
  </si>
  <si>
    <t>Inhumans story with a short T'Challa coda. Comic Book Herald includes it; Marvel's collection doesn't.</t>
  </si>
  <si>
    <t>Tales of Suspense (1959) #97</t>
  </si>
  <si>
    <t>Note the numbering: Tales of Suspense ended at #99 and Captain America #100 continues it. The four issues are one story.</t>
  </si>
  <si>
    <t>Tales of Suspense (1959) #98</t>
  </si>
  <si>
    <t>Tales of Suspense (1959) #99</t>
  </si>
  <si>
    <t>Captain America #100</t>
  </si>
  <si>
    <t>Avengers #52</t>
  </si>
  <si>
    <t>T'Challa joins the Avengers.</t>
  </si>
  <si>
    <t>Avengers #62</t>
  </si>
  <si>
    <t>"The Monarch and the Man-Ape." This is effectively Panther's Rage chapter zero — see below.</t>
  </si>
  <si>
    <t>Daredevil #69</t>
  </si>
  <si>
    <t>Thomas/Colan team-up. Also relevant below.</t>
  </si>
  <si>
    <t>Jungle Action (1972) #6</t>
  </si>
  <si>
    <t>"Panther's Rage" proper — thirteen issues, frequently called Marvel's first graphic novel. Don McGregor.</t>
  </si>
  <si>
    <t>Jungle Action (1972) #7</t>
  </si>
  <si>
    <t>Jungle Action (1972) #8</t>
  </si>
  <si>
    <t>Jungle Action (1972) #9</t>
  </si>
  <si>
    <t>Jungle Action (1972) #10</t>
  </si>
  <si>
    <t>Jungle Action (1972) #11</t>
  </si>
  <si>
    <t>Jungle Action (1972) #12</t>
  </si>
  <si>
    <t>Jungle Action (1972) #13</t>
  </si>
  <si>
    <t>Jungle Action (1972) #14</t>
  </si>
  <si>
    <t>Jungle Action (1972) #15</t>
  </si>
  <si>
    <t>Jungle Action (1972) #16</t>
  </si>
  <si>
    <t>Jungle Action (1972) #17</t>
  </si>
  <si>
    <t>Jungle Action (1972) #18</t>
  </si>
  <si>
    <t>Jungle Action (1972) #19</t>
  </si>
  <si>
    <t>"Panther vs. the Klan" — a separate, shorter story.</t>
  </si>
  <si>
    <t>Jungle Action (1972) #20</t>
  </si>
  <si>
    <t>Jungle Action (1972) #21</t>
  </si>
  <si>
    <t>Jungle Action (1972) #22</t>
  </si>
  <si>
    <t>Jungle Action (1972) #23</t>
  </si>
  <si>
    <t>Jungle Action (1972) #24</t>
  </si>
  <si>
    <t>Marvel Comics Presents (1988) #13</t>
  </si>
  <si>
    <t>Marvel Comics Presents (1988) #14</t>
  </si>
  <si>
    <t>Marvel Comics Presents (1988) #15</t>
  </si>
  <si>
    <t>Marvel Comics Presents (1988) #16</t>
  </si>
  <si>
    <t>Marvel Comics Presents (1988) #17</t>
  </si>
  <si>
    <t>Marvel Comics Presents (1988) #18</t>
  </si>
  <si>
    <t>Marvel Comics Presents (1988) #19</t>
  </si>
  <si>
    <t>Marvel Comics Presents (1988) #20</t>
  </si>
  <si>
    <t>Marvel Comics Presents (1988) #21</t>
  </si>
  <si>
    <t>Marvel Comics Presents (1988) #22</t>
  </si>
  <si>
    <t>Marvel Comics Presents (1988) #23</t>
  </si>
  <si>
    <t>Marvel Comics Presents (1988) #24</t>
  </si>
  <si>
    <t>Marvel Comics Presents (1988) #25</t>
  </si>
  <si>
    <t>Marvel Comics Presents (1988) #26</t>
  </si>
  <si>
    <t>Marvel Comics Presents (1988) #27</t>
  </si>
  <si>
    <t>Marvel Comics Presents (1988) #28</t>
  </si>
  <si>
    <t>Marvel Comics Presents (1988) #29</t>
  </si>
  <si>
    <t>Marvel Comics Presents (1988) #30</t>
  </si>
  <si>
    <t>Marvel Comics Presents (1988) #31</t>
  </si>
  <si>
    <t>Marvel Comics Presents (1988) #32</t>
  </si>
  <si>
    <t>Marvel Comics Presents (1988) #33</t>
  </si>
  <si>
    <t>Marvel Comics Presents (1988) #34</t>
  </si>
  <si>
    <t>Marvel Comics Presents (1988) #35</t>
  </si>
  <si>
    <t>Marvel Comics Presents (1988) #36</t>
  </si>
  <si>
    <t>Marvel Comics Presents (1988) #37</t>
  </si>
  <si>
    <t>This is the Kirby run. Written, drawn and edited by him.</t>
  </si>
  <si>
    <t>Ed Hannigan / Jerry Bingham. Different book.</t>
  </si>
  <si>
    <t>Marvel Premiere #51</t>
  </si>
  <si>
    <t>Hannigan/Bingham again — these are effectively Black Panther #16–18, and they close out the Jungle Action Klan plot as well. Reviewers describe the resolution as a clunky info-dump; read them for closure, not craft.</t>
  </si>
  <si>
    <t>Marvel Premiere #52</t>
  </si>
  <si>
    <t>Marvel Premiere #53</t>
  </si>
  <si>
    <t>Ka-Zar (1997) #14</t>
  </si>
  <si>
    <t>Priest's Ka-Zar issues. Everett K. Ross debuts in #17, two months before Black Panther #1 — and Ross is the narrator of the entire run. This is the genuine prelude, and likely what that corrupt top row was reaching for.</t>
  </si>
  <si>
    <t>Ka-Zar (1997) #15</t>
  </si>
  <si>
    <t>Ka-Zar (1997) #16</t>
  </si>
  <si>
    <t>Ka-Zar (1997) #17</t>
  </si>
  <si>
    <t>"The Client" and "Enemy of the State."</t>
  </si>
  <si>
    <t>"Cat Trap" parts 1 and 2. Priest wrote both.</t>
  </si>
  <si>
    <t>Kasper Cole debuts in #50; #50–56 is "Black and White."</t>
  </si>
  <si>
    <t>J. Torres, not Priest — "Coming to America." The only non-Priest issues in the run.</t>
  </si>
  <si>
    <t>"Ascension." Kasper Cole again.</t>
  </si>
  <si>
    <t>Avengers (1998) #57</t>
  </si>
  <si>
    <t>"World Trust," Geoff Johns. T'Challa addresses the UN, cracks the Zodiac-Key vortexes with Doom, and joins the team at arc's end.</t>
  </si>
  <si>
    <t>Avengers (1998) #58</t>
  </si>
  <si>
    <t>Avengers (1998) #59</t>
  </si>
  <si>
    <t>Avengers (1998) #60</t>
  </si>
  <si>
    <t>Avengers (1998) #61</t>
  </si>
  <si>
    <t>Crew (2003) #1</t>
  </si>
  <si>
    <t>Priest and Joe Bennett, cancelled at 7. Kasper Cole becomes White Tiger in #2. Direct sequel to the BP run — same villains, same Harlem.</t>
  </si>
  <si>
    <t>Crew (2003) #2</t>
  </si>
  <si>
    <t>Crew (2003) #3</t>
  </si>
  <si>
    <t>Crew (2003) #4</t>
  </si>
  <si>
    <t>Crew (2003) #5</t>
  </si>
  <si>
    <t>Crew (2003) #6</t>
  </si>
  <si>
    <t>Crew (2003) #7</t>
  </si>
  <si>
    <t>Avengers (1998) #65</t>
  </si>
  <si>
    <t>"The Red Zone." The big T'Challa showcase — Wakandan treatment for the bio-weapon, the Stark confrontation, taking Red Skull's blood "the old-fashioned way."</t>
  </si>
  <si>
    <t>Avengers (1998) #66</t>
  </si>
  <si>
    <t>Avengers (1998) #67</t>
  </si>
  <si>
    <t>Avengers (1998) #68</t>
  </si>
  <si>
    <t>Avengers (1998) #69</t>
  </si>
  <si>
    <t>Avengers (1998) #70</t>
  </si>
  <si>
    <t>Avengers (1998) #71</t>
  </si>
  <si>
    <t>Avengers (1998) #76</t>
  </si>
  <si>
    <t>The endpoint. T'Challa doesn't appear in the title again until #500.</t>
  </si>
  <si>
    <t>Captain America / Black Panther: Flags of Our Fathers #1</t>
  </si>
  <si>
    <t>Hudlin, art Denys Cowan. Published 2010, set in WWII. Comic Book Herald slots it in publication order; How to Love Comics puts it at the very front as a prequel. Either works — I'd read it first, since it's the only thing here that isn't tangled in continuity.</t>
  </si>
  <si>
    <t>Captain America / Black Panther: Flags of Our Fathers #2</t>
  </si>
  <si>
    <t>Captain America / Black Panther: Flags of Our Fathers #3</t>
  </si>
  <si>
    <t>Captain America / Black Panther: Flags of Our Fathers #4</t>
  </si>
  <si>
    <t>X-Men (2004) #175</t>
  </si>
  <si>
    <t>"Wild Kingdom."</t>
  </si>
  <si>
    <t>X-Men (2004) #176</t>
  </si>
  <si>
    <t>Storm (2006) #1</t>
  </si>
  <si>
    <t>Eric Jerome Dickey. The retconned teenage T'Challa/Ororo romance. Read it before #18, not after — it's the run-up to the wedding. Your list has it after #25.</t>
  </si>
  <si>
    <t>Storm (2006) #2</t>
  </si>
  <si>
    <t>Storm (2006) #3</t>
  </si>
  <si>
    <t>Storm (2006) #4</t>
  </si>
  <si>
    <t>Storm (2006) #5</t>
  </si>
  <si>
    <t>Storm (2006) #6</t>
  </si>
  <si>
    <t>Civil War era.</t>
  </si>
  <si>
    <t>Black Panther Annual (2008) #1</t>
  </si>
  <si>
    <t>"Black to the Future," Hudlin.</t>
  </si>
  <si>
    <t>Fantastic Four (1998) #544</t>
  </si>
  <si>
    <t>Dwayne McDuffie. T'Challa and Storm replace Reed and Sue post-Civil War. Runs parallel to BP #26–30 — you have it before #26, which is right.</t>
  </si>
  <si>
    <t>Fantastic Four (1998) #545</t>
  </si>
  <si>
    <t>Fantastic Four (1998) #546</t>
  </si>
  <si>
    <t>Fantastic Four (1998) #547</t>
  </si>
  <si>
    <t>Fantastic Four (1998) #548</t>
  </si>
  <si>
    <t>Fantastic Four (1998) #549</t>
  </si>
  <si>
    <t>Fantastic Four (1998) #550</t>
  </si>
  <si>
    <t>Jason Aaron, "See Wakanda and Die." Secret Invasion tie-in.</t>
  </si>
  <si>
    <t>X-Men: Worlds Apart #1</t>
  </si>
  <si>
    <t>Christopher Yost. Storm-centric.</t>
  </si>
  <si>
    <t>X-Men: Worlds Apart #2</t>
  </si>
  <si>
    <t>X-Men: Worlds Apart #3</t>
  </si>
  <si>
    <t>X-Men: Worlds Apart #4</t>
  </si>
  <si>
    <t>Shuri becomes the Black Panther. Hudlin.</t>
  </si>
  <si>
    <t>Maberry takes over.</t>
  </si>
  <si>
    <t>Maberry. T'Challa loses Wakanda and the vibranium. This is the book your Hickman column points at — read it here, not there.</t>
  </si>
  <si>
    <t>Maberry.</t>
  </si>
  <si>
    <t>"A Nation Under Our Feet."</t>
  </si>
  <si>
    <t>Black Panther: World of Wakanda (2017) #1</t>
  </si>
  <si>
    <t>Roxane Gay with Coates (plus a Yona Harvey backup and a Rembert Browne Kasper Cole story in #6). Eisner winner. Genuine companion, not filler.</t>
  </si>
  <si>
    <t>Black Panther: World of Wakanda (2017) #2</t>
  </si>
  <si>
    <t>Black Panther: World of Wakanda (2017) #3</t>
  </si>
  <si>
    <t>Black Panther: World of Wakanda (2017) #4</t>
  </si>
  <si>
    <t>Black Panther: World of Wakanda (2017) #5</t>
  </si>
  <si>
    <t>Black Panther: World of Wakanda (2017) #6</t>
  </si>
  <si>
    <t>Black Panther and the Crew #1</t>
  </si>
  <si>
    <t>Black Panther and the Crew #2</t>
  </si>
  <si>
    <t>Black Panther and the Crew #3</t>
  </si>
  <si>
    <t>Black Panther and the Crew #4</t>
  </si>
  <si>
    <t>Black Panther and the Crew #5</t>
  </si>
  <si>
    <t>Black Panther and the Crew #6</t>
  </si>
  <si>
    <t>Black Panther (2016) #166</t>
  </si>
  <si>
    <t>Black Panther (2016) #167</t>
  </si>
  <si>
    <t>Black Panther (2016) #168</t>
  </si>
  <si>
    <t>Black Panther (2016) #169</t>
  </si>
  <si>
    <t>Black Panther (2016) #170</t>
  </si>
  <si>
    <t>Black Panther (2016) #171</t>
  </si>
  <si>
    <t>Black Panther (2016) #172</t>
  </si>
  <si>
    <t>Rise of the Black Panther #1</t>
  </si>
  <si>
    <t>Evan Narcisse with Coates consulting. An origin retelling; How to Love Comics puts it first chronologically.</t>
  </si>
  <si>
    <t>Rise of the Black Panther #2</t>
  </si>
  <si>
    <t>Rise of the Black Panther #3</t>
  </si>
  <si>
    <t>Rise of the Black Panther #4</t>
  </si>
  <si>
    <t>Rise of the Black Panther #5</t>
  </si>
  <si>
    <t>Rise of the Black Panther #6</t>
  </si>
  <si>
    <t>"The Intergalactic Empire of Wakanda." A fresh volume, all Coates.</t>
  </si>
  <si>
    <t>Shuri #1</t>
  </si>
  <si>
    <t>Coates-adjacent, none of it his. Shuri (Nnedi Okorafor) is the best of them.</t>
  </si>
  <si>
    <t>Shuri #2</t>
  </si>
  <si>
    <t>Shuri #3</t>
  </si>
  <si>
    <t>Shuri #4</t>
  </si>
  <si>
    <t>Killmonger #1</t>
  </si>
  <si>
    <t>Killmonger #2</t>
  </si>
  <si>
    <t>Killmonger #3</t>
  </si>
  <si>
    <t>Killmonger #4</t>
  </si>
  <si>
    <t>Tales of Suspense (1959) #52</t>
  </si>
  <si>
    <t>Apr 1964. Iron Man villain, no costume.</t>
  </si>
  <si>
    <t>Tales of Suspense (1959) #53</t>
  </si>
  <si>
    <t>Tales of Suspense (1959) #57</t>
  </si>
  <si>
    <t>#57 is Hawkeye's debut and she recruits him; #64 is her first costumed appearance (Soviet-issue gear, not the catsuit).</t>
  </si>
  <si>
    <t>Tales of Suspense (1959) #64</t>
  </si>
  <si>
    <t>Brainwashed back into villainy, then the reversal. Her actual Avengers membership doesn't come until Avengers #111.</t>
  </si>
  <si>
    <t>Amazing Adventures (1970) #1</t>
  </si>
  <si>
    <t>Her first headlining feature — a split book with the Inhumans. This is the single most conspicuous omission in the run.</t>
  </si>
  <si>
    <t>Amazing Adventures (1970) #2</t>
  </si>
  <si>
    <t>Amazing Adventures (1970) #3</t>
  </si>
  <si>
    <t>Amazing Adventures (1970) #4</t>
  </si>
  <si>
    <t>Amazing Adventures (1970) #5</t>
  </si>
  <si>
    <t>Amazing Adventures (1970) #6</t>
  </si>
  <si>
    <t>Amazing Adventures (1970) #7</t>
  </si>
  <si>
    <t>Amazing Adventures (1970) #8</t>
  </si>
  <si>
    <t>Daredevil #81</t>
  </si>
  <si>
    <t>The book was retitled Daredevil and the Black Widow with #92. She's co-star from #81 through #124 — this is the material that defines Bronze Age Natasha, and it's forty-four issues you have none of.</t>
  </si>
  <si>
    <t>Daredevil #82</t>
  </si>
  <si>
    <t>Daredevil #83</t>
  </si>
  <si>
    <t>Daredevil #84</t>
  </si>
  <si>
    <t>Daredevil #85</t>
  </si>
  <si>
    <t>Daredevil #86</t>
  </si>
  <si>
    <t>Daredevil #87</t>
  </si>
  <si>
    <t>Daredevil #88</t>
  </si>
  <si>
    <t>Daredevil #89</t>
  </si>
  <si>
    <t>Daredevil #90</t>
  </si>
  <si>
    <t>Daredevil #91</t>
  </si>
  <si>
    <t>Daredevil #92</t>
  </si>
  <si>
    <t>Daredevil #93</t>
  </si>
  <si>
    <t>Daredevil #94</t>
  </si>
  <si>
    <t>Daredevil #95</t>
  </si>
  <si>
    <t>Daredevil #96</t>
  </si>
  <si>
    <t>Daredevil #97</t>
  </si>
  <si>
    <t>Daredevil #98</t>
  </si>
  <si>
    <t>Daredevil #99</t>
  </si>
  <si>
    <t>Daredevil #100</t>
  </si>
  <si>
    <t>Daredevil #101</t>
  </si>
  <si>
    <t>Daredevil #102</t>
  </si>
  <si>
    <t>Daredevil #103</t>
  </si>
  <si>
    <t>Daredevil #104</t>
  </si>
  <si>
    <t>Daredevil #108</t>
  </si>
  <si>
    <t>Daredevil #109</t>
  </si>
  <si>
    <t>Daredevil #110</t>
  </si>
  <si>
    <t>Daredevil #111</t>
  </si>
  <si>
    <t>Daredevil #112</t>
  </si>
  <si>
    <t>Daredevil #113</t>
  </si>
  <si>
    <t>Daredevil #114</t>
  </si>
  <si>
    <t>Daredevil #115</t>
  </si>
  <si>
    <t>Daredevil #116</t>
  </si>
  <si>
    <t>Daredevil #117</t>
  </si>
  <si>
    <t>Daredevil #118</t>
  </si>
  <si>
    <t>Daredevil #119</t>
  </si>
  <si>
    <t>Daredevil #120</t>
  </si>
  <si>
    <t>Daredevil #121</t>
  </si>
  <si>
    <t>Daredevil #122</t>
  </si>
  <si>
    <t>Daredevil #123</t>
  </si>
  <si>
    <t>Daredevil #124</t>
  </si>
  <si>
    <t>Black Widow (2020) #1</t>
  </si>
  <si>
    <t>Black Widow (2020) #2</t>
  </si>
  <si>
    <t>Black Widow (2020) #3</t>
  </si>
  <si>
    <t>Black Widow (2020) #4</t>
  </si>
  <si>
    <t>Black Widow (2020) #5</t>
  </si>
  <si>
    <t>Black Widow (2020) #6</t>
  </si>
  <si>
    <t>Black Widow (2020) #7</t>
  </si>
  <si>
    <t>Black Widow (2020) #8</t>
  </si>
  <si>
    <t>Black Widow (2020) #9</t>
  </si>
  <si>
    <t>Black Widow (2020) #10</t>
  </si>
  <si>
    <t>Black Widow (2020) #11</t>
  </si>
  <si>
    <t>Black Widow (2020) #12</t>
  </si>
  <si>
    <t>Black Widow (2020) #13</t>
  </si>
  <si>
    <t>Black Widow (2020) #14</t>
  </si>
  <si>
    <t>Black Widow (2020) #15</t>
  </si>
  <si>
    <t>Captain America Comics (1941) #1</t>
  </si>
  <si>
    <t>1941, Simon &amp; Kirby.</t>
  </si>
  <si>
    <t>The thaw.</t>
  </si>
  <si>
    <t>Tales of Suspense (1959) #63</t>
  </si>
  <si>
    <t>The retold origin — and the first of the WWII flashback block.</t>
  </si>
  <si>
    <t>The rest of the WWII Bucky stories. #72 returns to the present day, which is where your #72–81 block picks up.</t>
  </si>
  <si>
    <t>Tales of Suspense (1959) #65</t>
  </si>
  <si>
    <t>Tales of Suspense (1959) #66</t>
  </si>
  <si>
    <t>Tales of Suspense (1959) #67</t>
  </si>
  <si>
    <t>Tales of Suspense (1959) #68</t>
  </si>
  <si>
    <t>Tales of Suspense (1959) #69</t>
  </si>
  <si>
    <t>Tales of Suspense (1959) #70</t>
  </si>
  <si>
    <t>Tales of Suspense (1959) #71</t>
  </si>
  <si>
    <t>Sgt Fury (1963) #13</t>
  </si>
  <si>
    <t>Dec 1964 — the first Silver Age WWII Cap &amp; Bucky story, three months ahead of #63. Read it before #63 if you keep it.</t>
  </si>
  <si>
    <t>Tales of Suspense (1959)#72</t>
  </si>
  <si>
    <t>Tales of Suspense (1959)#73</t>
  </si>
  <si>
    <t>Tales of Suspense (1959)#74</t>
  </si>
  <si>
    <t>Tales of Suspense (1959)#75</t>
  </si>
  <si>
    <t>Tales of Suspense (1959)#76</t>
  </si>
  <si>
    <t>Tales of Suspense (1959)#77</t>
  </si>
  <si>
    <t>Tales of Suspense (1959)#78</t>
  </si>
  <si>
    <t>Tales of Suspense (1959)#79</t>
  </si>
  <si>
    <t>Tales of Suspense (1959)#80</t>
  </si>
  <si>
    <t>Tales of Suspense (1959)#81</t>
  </si>
  <si>
    <t>Captain America #101</t>
  </si>
  <si>
    <t>Captain America #102</t>
  </si>
  <si>
    <t>Captain America #103</t>
  </si>
  <si>
    <t>Captain America #104</t>
  </si>
  <si>
    <t>Captain America #105</t>
  </si>
  <si>
    <t>Captain America #106</t>
  </si>
  <si>
    <t>Captain America #107</t>
  </si>
  <si>
    <t>Captain America #108</t>
  </si>
  <si>
    <t>Captain America #109</t>
  </si>
  <si>
    <t>Steranko.</t>
  </si>
  <si>
    <t>Captain America #117</t>
  </si>
  <si>
    <t>The Falcon's debut. Given where this column goes — Sam Wilson takes the shield twice — this is worth having.</t>
  </si>
  <si>
    <t>Captain America: Man Out of Time #1</t>
  </si>
  <si>
    <t>Waid, 2010. A modern retelling of the thaw. Not required by anything; a good modern-art on-ramp if the Silver Age is hard going.</t>
  </si>
  <si>
    <t>Captain America: Man Out of Time #2</t>
  </si>
  <si>
    <t>Captain America: Man Out of Time #3</t>
  </si>
  <si>
    <t>Captain America: Man Out of Time #4</t>
  </si>
  <si>
    <t>Captain America: Man Out of Time #5</t>
  </si>
  <si>
    <t>Captain America: White (2008) #0</t>
  </si>
  <si>
    <t>Captain America: White (2015) #1</t>
  </si>
  <si>
    <t>Captain America: White (2015) #2</t>
  </si>
  <si>
    <t>Captain America: White (2015) #3</t>
  </si>
  <si>
    <t>Captain America: White (2015) #4</t>
  </si>
  <si>
    <t>Captain America: White (2015) #5</t>
  </si>
  <si>
    <t>Captain America (1968) #153</t>
  </si>
  <si>
    <t>Englehart's opening gambit: answering "who was that man in the flag suit?" Introduces William Burnside and Jack Monroe into modern continuity. Both matter enormously to the DeMatteis run below.</t>
  </si>
  <si>
    <t>Captain America (1968) #154</t>
  </si>
  <si>
    <t>Captain America (1968) #155</t>
  </si>
  <si>
    <t>Captain America (1968) #156</t>
  </si>
  <si>
    <t>Captain America (1968) #157</t>
  </si>
  <si>
    <t>#157 first Viper (Jordan Dixon).</t>
  </si>
  <si>
    <t>Captain America (1968) #158</t>
  </si>
  <si>
    <t>Captain America (1968) #159</t>
  </si>
  <si>
    <t>Captain America (1968) #160</t>
  </si>
  <si>
    <t>Captain America (1968) #161</t>
  </si>
  <si>
    <t>Captain America (1968) #162</t>
  </si>
  <si>
    <t>#162 brings back Peggy Carter.</t>
  </si>
  <si>
    <t>Captain America (1968) #163</t>
  </si>
  <si>
    <t>#163 first Serpent Squad</t>
  </si>
  <si>
    <t>Captain America (1968) #164</t>
  </si>
  <si>
    <t>#164 first Nightshade.</t>
  </si>
  <si>
    <t>Captain America (1968) #165</t>
  </si>
  <si>
    <t>Captain America (1968) #166</t>
  </si>
  <si>
    <t>Captain America (1968) #167</t>
  </si>
  <si>
    <t>Captain America (1968) #168</t>
  </si>
  <si>
    <t>Not Englehart — but it's the first appearance of Helmut Zemo, who is the antagonist of half the DeMatteis run. Keep it; just don't file it under Englehart.</t>
  </si>
  <si>
    <t>Captain America (1968) #169</t>
  </si>
  <si>
    <t>The Watergate allegory. #170 first Moonstone. #175 is the "Number One" reveal — heavily implied to be Nixon, who kills himself. Still the most famous thing Englehart ever wrote.</t>
  </si>
  <si>
    <t>Captain America (1968) #170</t>
  </si>
  <si>
    <t>Captain America (1968) #171</t>
  </si>
  <si>
    <t>Avengers #121</t>
  </si>
  <si>
    <t>Cap breaks off a Zodiac fight to deal with the Secret Empire.</t>
  </si>
  <si>
    <t>Captain America (1968) #172</t>
  </si>
  <si>
    <t>Captain America (1968) #173</t>
  </si>
  <si>
    <t>Captain America (1968) #174</t>
  </si>
  <si>
    <t>Captain America (1968) #175</t>
  </si>
  <si>
    <t>Captain America (1968) #176</t>
  </si>
  <si>
    <t>Steve renounces the identity.</t>
  </si>
  <si>
    <t>Captain America (1968) #177</t>
  </si>
  <si>
    <t>Roscoe is introduced. #179 is Hawkeye in disguise pushing Steve back into costume.</t>
  </si>
  <si>
    <t>Captain America (1968) #178</t>
  </si>
  <si>
    <t>Captain America (1968) #179</t>
  </si>
  <si>
    <t>Captain America (1968) #180</t>
  </si>
  <si>
    <t>#180 first Nomad; Madame Hydra takes the Viper name; the Serpent Crown. #181 Roscoe becomes Captain America; #183 Roscoe is killed by the Red Skull and Steve takes the shield back.</t>
  </si>
  <si>
    <t>Captain America (1968) #181</t>
  </si>
  <si>
    <t>Pairs with Cap #181–182 — Steve reports on his first Nomad mission, and the second Serpent Squad appears.</t>
  </si>
  <si>
    <t>Captain America (1968) #182</t>
  </si>
  <si>
    <t>Captain America (1968) #183</t>
  </si>
  <si>
    <t>Captain America (1968) #184</t>
  </si>
  <si>
    <t>Captain America (1968) #185</t>
  </si>
  <si>
    <t>Captain America (1968) #186</t>
  </si>
  <si>
    <t>#186 is the Falcon's "Snap" Wilson retcon — the Red Skull reveals Sam was a criminal rewritten with the Cosmic Cube.</t>
  </si>
  <si>
    <t>Captain America (1968) #187</t>
  </si>
  <si>
    <t>I previously told you skipping #187–192 was correct. Half right. #187–188 and #192 are disposable fill-ins. But #189–191 resolve the "Snap" Wilson bombshell #186 ends on — Nightshade is revealed as the manipulator, and #191 is Sam's trial. Englehart drops a grenade in #186 and these are where it goes off. If your column cares about the Falcon (and it should — Sam takes the shield twice later in it), take #189–191.</t>
  </si>
  <si>
    <t>Captain America (1968) #188</t>
  </si>
  <si>
    <t>Captain America (1968) #189</t>
  </si>
  <si>
    <t>Captain America (1968) #190</t>
  </si>
  <si>
    <t>Kirby writing, drawing and editing.</t>
  </si>
  <si>
    <t>Captain America (1968) #191</t>
  </si>
  <si>
    <t>Captain America (1968) #192</t>
  </si>
  <si>
    <t>Captain America (1968) #193</t>
  </si>
  <si>
    <t>Captain America (1968) #194</t>
  </si>
  <si>
    <t>Captain America (1968) #195</t>
  </si>
  <si>
    <t>Captain America (1968) #196</t>
  </si>
  <si>
    <t>Captain America Annual (1971) #3</t>
  </si>
  <si>
    <t>Captain America (1968) #200</t>
  </si>
  <si>
    <t>Marvel Treasury Special: Captain America's Bicentennial Battles</t>
  </si>
  <si>
    <t>Kirby solo, 1976. Also in the omnibus; slots around #201–205.</t>
  </si>
  <si>
    <t>Captain America (1968) #201</t>
  </si>
  <si>
    <t>Captain America (1968) #202</t>
  </si>
  <si>
    <t>Captain America (1968) #203</t>
  </si>
  <si>
    <t>Captain America (1968) #204</t>
  </si>
  <si>
    <t>Captain America (1968) #205</t>
  </si>
  <si>
    <t>Captain America (1968) #206</t>
  </si>
  <si>
    <t>Captain America (1968) #207</t>
  </si>
  <si>
    <t>Captain America (1968) #208</t>
  </si>
  <si>
    <t>Captain America (1968) #209</t>
  </si>
  <si>
    <t>Captain America Annual (1971) #4</t>
  </si>
  <si>
    <t>Captain America (1968) #210</t>
  </si>
  <si>
    <t>Captain America (1968) #211</t>
  </si>
  <si>
    <t>Captain America (1968) #212</t>
  </si>
  <si>
    <t>Captain America (1968) #213</t>
  </si>
  <si>
    <t>Captain America (1968) #214</t>
  </si>
  <si>
    <t>Captain America (1968) #247</t>
  </si>
  <si>
    <t>Machinesmith. #247 is doing quiet housekeeping: it dismantles the implanted-memory continuity mess running since #225 and restores Steve's real recollections. That's what makes #255 possible. #248 introduces Bernie Rosenthal, who is a fixture through the entire DeMatteis run below.</t>
  </si>
  <si>
    <t>Captain America (1968) #248</t>
  </si>
  <si>
    <t>Captain America (1968) #249</t>
  </si>
  <si>
    <t>Captain America (1968) #250</t>
  </si>
  <si>
    <t>"Cap for President." The New Populist Party asks him to run; he declines. Stern credits the original idea to Roger McKenzie and Don Perlin.</t>
  </si>
  <si>
    <t>Captain America (1968) #251</t>
  </si>
  <si>
    <t>Batroc and Mr. Hyde. Contains what appears to be the first printed use of "James Buchanan Barnes."</t>
  </si>
  <si>
    <t>Captain America (1968) #252</t>
  </si>
  <si>
    <t>Captain America (1968) #253</t>
  </si>
  <si>
    <t>Baron Blood / Union Jack. Joey Chapman debuts as the third Union Jack; Cap decapitates Baron Blood with the shield. Generally considered the peak of the run.</t>
  </si>
  <si>
    <t>Captain America (1968) #254</t>
  </si>
  <si>
    <t>Captain America (1968) #255</t>
  </si>
  <si>
    <t>The 40th-anniversary definitive origin. Reconciles every conflicting prior version into one canonical account. Frank Miller cover.</t>
  </si>
  <si>
    <t>Captain America (1968) #224</t>
  </si>
  <si>
    <t>Red Skull's propaganda film; a fake Nomad and an Ameridroid.</t>
  </si>
  <si>
    <t>Captain America (1968) #225</t>
  </si>
  <si>
    <t>Captain America (1968) #226</t>
  </si>
  <si>
    <t>Captain America (1968) #227</t>
  </si>
  <si>
    <t>Avengers #218</t>
  </si>
  <si>
    <t>Co-written by Shooter and DeMatteis; sequel to Cap #264.</t>
  </si>
  <si>
    <t>Captain America (1968) #265</t>
  </si>
  <si>
    <t>Captain America (1968) #266</t>
  </si>
  <si>
    <t>Captain America (1968) #267</t>
  </si>
  <si>
    <t>Debut of Everyman. Widely cited as the single best issue of the run.</t>
  </si>
  <si>
    <t>Captain America (1968) #268</t>
  </si>
  <si>
    <t>Captain America (1968) #269</t>
  </si>
  <si>
    <t>Captain America (1968) #270</t>
  </si>
  <si>
    <t>Captain America (1968) #271</t>
  </si>
  <si>
    <t>Captain America (1968) #272</t>
  </si>
  <si>
    <t>First appearance of Vermin.</t>
  </si>
  <si>
    <t>Captain America (1968) #273</t>
  </si>
  <si>
    <t>Captain America (1968) #274</t>
  </si>
  <si>
    <t>Captain America (1968) #275</t>
  </si>
  <si>
    <t>Helmut Zemo returns properly (see Cap #168 above). Bernie learns Steve is Cap in #276.</t>
  </si>
  <si>
    <t>Captain America (1968) #276</t>
  </si>
  <si>
    <t>Captain America (1968) #277</t>
  </si>
  <si>
    <t>Captain America (1968) #278</t>
  </si>
  <si>
    <t>Captain America (1968) #279</t>
  </si>
  <si>
    <t>Primus impersonates Steve Rogers; the Scarecrow; resolution of the Zemo/"stolen life" thread from #275–278.</t>
  </si>
  <si>
    <t>Captain America (1968) #280</t>
  </si>
  <si>
    <t>Captain America (1968) #281</t>
  </si>
  <si>
    <t>Captain America (1968) #282</t>
  </si>
  <si>
    <t>Jack Monroe becomes the new Nomad. A genuine key issue — and it's the payoff to the 1950s Bucky Englehart introduced in Cap #153 above. Monroe co-leads the rest of the run.</t>
  </si>
  <si>
    <t>Captain America (1968) #283</t>
  </si>
  <si>
    <t>Viper/Constrictor/Spider-Woman finale.</t>
  </si>
  <si>
    <t>Captain America (1968) #284</t>
  </si>
  <si>
    <t>Day-in-the-life done-in-one. The one genuinely low-priority issue in the block.</t>
  </si>
  <si>
    <t>Captain America (1968) #285</t>
  </si>
  <si>
    <t>"Letting Go" — the death of Jeff Mace, the Patriot, the third man to hold the title, dying of cancer. One of the most-praised issues of the run, and a thematic pair with Annual #6. Note: this is not the 1950s Cap — that's William Burnside, who is elsewhere.</t>
  </si>
  <si>
    <t>Captain America Annual (1971) #6</t>
  </si>
  <si>
    <t>DeMatteis writes it. Four men who have been Captain America — Rogers, Naslund, Burnside, Mace — assembled by an Elder of the Universe. Thematically the companion to #285.</t>
  </si>
  <si>
    <t>Captain America (1968) #286</t>
  </si>
  <si>
    <t>The Deathlok arc. Cap follows a Deathlok clone into a devastated 1991 and finds the heroes dead. The last major Zeck/Beatty story on the book, and it seeds the identity crisis that #290–300 pays off.</t>
  </si>
  <si>
    <t>Captain America (1968) #287</t>
  </si>
  <si>
    <t>Captain America (1968) #288</t>
  </si>
  <si>
    <t>Captain America (1968) #289</t>
  </si>
  <si>
    <t>Captain America (1968) #290</t>
  </si>
  <si>
    <t>First appearance of Mother Superior — later Sin, the Red Skull's daughter. Also the first (bird-form) Black Crow.</t>
  </si>
  <si>
    <t>Captain America (1968) #291</t>
  </si>
  <si>
    <t>Captain America (1968) #292</t>
  </si>
  <si>
    <t>Full debut of Jesse Black Crow. Teases Secret Wars on the last page.</t>
  </si>
  <si>
    <t>Captain America (1968) #293</t>
  </si>
  <si>
    <t>The Red Skull endgame. #298 is the Red Skull origin issue. #300 kills him — Cap refuses to kill, and the Skull dies of the accelerated aging he inflicted on both of them.</t>
  </si>
  <si>
    <t>Captain America (1968) #294</t>
  </si>
  <si>
    <t>Captain America (1968) #295</t>
  </si>
  <si>
    <t>Captain America (1968) #296</t>
  </si>
  <si>
    <t>Captain America (1968) #297</t>
  </si>
  <si>
    <t>Captain America (1968) #298</t>
  </si>
  <si>
    <t>Captain America (1968) #299</t>
  </si>
  <si>
    <t>Captain America (1968) #300</t>
  </si>
  <si>
    <t>Captain America (1968) #301</t>
  </si>
  <si>
    <t>Carlin, not DeMatteis, but it's the direct aftermath of #300.</t>
  </si>
  <si>
    <t>Captain America (1968) #307</t>
  </si>
  <si>
    <t>Captain America (1968) #308</t>
  </si>
  <si>
    <t>Captain America (1968) #309</t>
  </si>
  <si>
    <t>Captain America (1968) #310</t>
  </si>
  <si>
    <t>Captain America (1968) #311</t>
  </si>
  <si>
    <t>Captain America (1968) #312</t>
  </si>
  <si>
    <t>Captain America (1968) #318</t>
  </si>
  <si>
    <t>Captain America (1968) #319</t>
  </si>
  <si>
    <t>Captain America (1968) #320</t>
  </si>
  <si>
    <t>Captain America (1968) #321</t>
  </si>
  <si>
    <t>Captain America (1968) #322</t>
  </si>
  <si>
    <t>Captain America (1968) #323</t>
  </si>
  <si>
    <t>Captain America (1968) #332</t>
  </si>
  <si>
    <t>Captain America (1968) #333</t>
  </si>
  <si>
    <t>Captain America (1968) #334</t>
  </si>
  <si>
    <t>Captain America (1968) #335</t>
  </si>
  <si>
    <t>Captain America (1968) #336</t>
  </si>
  <si>
    <t>Captain America (1968) #337</t>
  </si>
  <si>
    <t>Captain America (1968) #338</t>
  </si>
  <si>
    <t>Captain America (1968) #339</t>
  </si>
  <si>
    <t>Captain America (1968) #340</t>
  </si>
  <si>
    <t>Captain America (1968) #341</t>
  </si>
  <si>
    <t>Captain America (1968) #342</t>
  </si>
  <si>
    <t>Captain America (1968) #343</t>
  </si>
  <si>
    <t>Captain America (1968) #344</t>
  </si>
  <si>
    <t>Captain America (1968) #345</t>
  </si>
  <si>
    <t>Captain America (1968) #346</t>
  </si>
  <si>
    <t>Captain America (1968) #347</t>
  </si>
  <si>
    <t>Captain America (1968) #348</t>
  </si>
  <si>
    <t>Captain America (1968) #349</t>
  </si>
  <si>
    <t>Captain America (1968) #350</t>
  </si>
  <si>
    <t>Captain America (1968) #354</t>
  </si>
  <si>
    <t>Captain America (1968) #357</t>
  </si>
  <si>
    <t>The Bloodstone Hunt - One of his two or three signature arcs.</t>
  </si>
  <si>
    <t>Captain America (1968) #358</t>
  </si>
  <si>
    <t>Captain America (1968) #359</t>
  </si>
  <si>
    <t>Captain America (1968) #360</t>
  </si>
  <si>
    <t>Captain America (1968) #361</t>
  </si>
  <si>
    <t>Captain America (1968) #362</t>
  </si>
  <si>
    <t>Captain America (1968) #367</t>
  </si>
  <si>
    <t>Captain America (1968) #372</t>
  </si>
  <si>
    <t>Streets of Poison - Arguably his most famous story after "The Captain." Cap on drugs.</t>
  </si>
  <si>
    <t>Captain America (1968) #373</t>
  </si>
  <si>
    <t>Captain America (1968) #374</t>
  </si>
  <si>
    <t>Captain America (1968) #375</t>
  </si>
  <si>
    <t>Captain America (1968) #376</t>
  </si>
  <si>
    <t>Captain America (1968) #377</t>
  </si>
  <si>
    <t>Captain America (1968) #378</t>
  </si>
  <si>
    <t>Captain America (1968) #383</t>
  </si>
  <si>
    <t>50th-anniversary issue</t>
  </si>
  <si>
    <t>Captain America (1968) #387</t>
  </si>
  <si>
    <t>The Superia Stratagem</t>
  </si>
  <si>
    <t>Captain America (1968) #388</t>
  </si>
  <si>
    <t>Captain America (1968) #389</t>
  </si>
  <si>
    <t>Captain America (1968) #390</t>
  </si>
  <si>
    <t>Captain America (1968) #391</t>
  </si>
  <si>
    <t>Captain America (1968) #392</t>
  </si>
  <si>
    <t>Captain America (1968) #401</t>
  </si>
  <si>
    <t>Captain America (1968) #402</t>
  </si>
  <si>
    <t>Captain America (1968) #403</t>
  </si>
  <si>
    <t>Captain America (1968) #404</t>
  </si>
  <si>
    <t>Captain America (1968) #405</t>
  </si>
  <si>
    <t>Captain America (1968) #406</t>
  </si>
  <si>
    <t>Captain America (1968) #407</t>
  </si>
  <si>
    <t>Captain America (1968) #408</t>
  </si>
  <si>
    <t>Captain America (1968) #425</t>
  </si>
  <si>
    <t>Fighting Chance + the finale - The super-soldier serum fails and Cap is dying. This is the direct setup for Waid's "Operation: Rebirth," which is where your Waid run starts. Right now you jump from Capwolf straight into Waid with no idea why Steve is in the state he's in.</t>
  </si>
  <si>
    <t>Captain America (1968) #426</t>
  </si>
  <si>
    <t>Captain America (1968) #427</t>
  </si>
  <si>
    <t>Captain America (1968) #428</t>
  </si>
  <si>
    <t>Captain America (1968) #429</t>
  </si>
  <si>
    <t>Captain America (1968) #430</t>
  </si>
  <si>
    <t>Captain America (1968) #431</t>
  </si>
  <si>
    <t>Captain America (1968) #432</t>
  </si>
  <si>
    <t>Captain America (1968) #433</t>
  </si>
  <si>
    <t>Captain America (1968) #434</t>
  </si>
  <si>
    <t>Captain America (1968) #435</t>
  </si>
  <si>
    <t>Captain America (1968) #436</t>
  </si>
  <si>
    <t>Captain America (1968) #437</t>
  </si>
  <si>
    <t>Captain America (1968) #438</t>
  </si>
  <si>
    <t>Captain America (1968) #439</t>
  </si>
  <si>
    <t>Captain America (1968) #440</t>
  </si>
  <si>
    <t>Captain America (1968) #441</t>
  </si>
  <si>
    <t>Captain America (1968) #442</t>
  </si>
  <si>
    <t>Captain America (1968) #443</t>
  </si>
  <si>
    <t>Captain America (1968) #444</t>
  </si>
  <si>
    <t>"Operation: Rebirth" is #445–448; "Man Without a Country" is #450–453.</t>
  </si>
  <si>
    <t>Captain America (1968) #445</t>
  </si>
  <si>
    <t>Captain America (1968) #446</t>
  </si>
  <si>
    <t>Captain America (1968) #447</t>
  </si>
  <si>
    <t>Captain America (1968) #448</t>
  </si>
  <si>
    <t>Captain America (1968) #449</t>
  </si>
  <si>
    <t>Captain America (1968) #450</t>
  </si>
  <si>
    <t>Captain America (1968) #451</t>
  </si>
  <si>
    <t>Captain America (1968) #452</t>
  </si>
  <si>
    <t>Captain America (1968) #453</t>
  </si>
  <si>
    <t>Captain America (1968) #454</t>
  </si>
  <si>
    <t>Captain America (1998) #1</t>
  </si>
  <si>
    <t>Waid. #24 is a Tom DeFalco fill-in; Dan Jurgens takes over at #25 and runs to #50.</t>
  </si>
  <si>
    <t>Captain America (1998) #2</t>
  </si>
  <si>
    <t>Captain America (1998) #3</t>
  </si>
  <si>
    <t>Captain America (1998) #4</t>
  </si>
  <si>
    <t>Captain America (1998) #5</t>
  </si>
  <si>
    <t>Captain America (1998) #6</t>
  </si>
  <si>
    <t>Captain America (1998) #7</t>
  </si>
  <si>
    <t>Captain America (1998) #9</t>
  </si>
  <si>
    <t>Captain America (1998) #10</t>
  </si>
  <si>
    <t>Captain America (1998) #11</t>
  </si>
  <si>
    <t>Captain America (1998) #12</t>
  </si>
  <si>
    <t>Captain America (1998) #13</t>
  </si>
  <si>
    <t>Captain America (1998) #14</t>
  </si>
  <si>
    <t>Captain America (1998) #15</t>
  </si>
  <si>
    <t>Captain America (1998) #16</t>
  </si>
  <si>
    <t>Captain America (1998) #17</t>
  </si>
  <si>
    <t>Captain America (1998) #18</t>
  </si>
  <si>
    <t>Captain America (1998) #19</t>
  </si>
  <si>
    <t>Captain America (1998) #20</t>
  </si>
  <si>
    <t>Captain America (1998) #21</t>
  </si>
  <si>
    <t>Captain America (1998) #22</t>
  </si>
  <si>
    <t>Captain America (1998) #23</t>
  </si>
  <si>
    <t>Captain America: Sentinel of Liberty (1998) #1</t>
  </si>
  <si>
    <t>In the Waid omnibus. Note it's not all Waid — Felder, Brian K. Vaughan and Roger Stern also contribute. Waid has #1–3 and #8.</t>
  </si>
  <si>
    <t>Captain America: Sentinel of Liberty (1998) #2</t>
  </si>
  <si>
    <t>Captain America: Sentinel of Liberty (1998) #3</t>
  </si>
  <si>
    <t>Captain America: Sentinel of Liberty (1998) #4</t>
  </si>
  <si>
    <t>Captain America: Sentinel of Liberty (1998) #5</t>
  </si>
  <si>
    <t>Captain America: Sentinel of Liberty (1998) #6</t>
  </si>
  <si>
    <t>Captain America: Sentinel of Liberty (1998) #7</t>
  </si>
  <si>
    <t>Captain America: Sentinel of Liberty (1998) #8</t>
  </si>
  <si>
    <t>Captain America: Sentinel of Liberty (1998) #9</t>
  </si>
  <si>
    <t>Captain America: Sentinel of Liberty (1998) #10</t>
  </si>
  <si>
    <t>Captain America: Sentinel of Liberty (1998) #11</t>
  </si>
  <si>
    <t>Captain America: Sentinel of Liberty (1998) #12</t>
  </si>
  <si>
    <t>Iron Man / Captain America '98 (1998) #1</t>
  </si>
  <si>
    <t>Also in the omnibus.</t>
  </si>
  <si>
    <t>Captain America (2005) #1</t>
  </si>
  <si>
    <t>Captain America (2005) #2</t>
  </si>
  <si>
    <t>Captain America (2005) #3</t>
  </si>
  <si>
    <t>Captain America (2005) #4</t>
  </si>
  <si>
    <t>Captain America (2005) #5</t>
  </si>
  <si>
    <t>Captain America (2005) #6</t>
  </si>
  <si>
    <t>Captain America (2005) #7</t>
  </si>
  <si>
    <t>Captain America (2005) #8</t>
  </si>
  <si>
    <t>Captain America (2005) #9</t>
  </si>
  <si>
    <t>Captain America (2005) #10</t>
  </si>
  <si>
    <t>Captain America (2005) #11</t>
  </si>
  <si>
    <t>Captain America (2005) #12</t>
  </si>
  <si>
    <t>Captain America (2005) #13</t>
  </si>
  <si>
    <t>Captain America (2005) #14</t>
  </si>
  <si>
    <t>Captain America (2005) #15</t>
  </si>
  <si>
    <t>Captain America (2005) #16</t>
  </si>
  <si>
    <t>Captain America (2005) #17</t>
  </si>
  <si>
    <t>Captain America 65ᵗʰ Anniversary Special (2006) #1</t>
  </si>
  <si>
    <t>Captain America (2005) #18</t>
  </si>
  <si>
    <t>Captain America (2005) #19</t>
  </si>
  <si>
    <t>Captain America (2005) #20</t>
  </si>
  <si>
    <t>Captain America (2005) #21</t>
  </si>
  <si>
    <t>Captain America (2005) #22</t>
  </si>
  <si>
    <t>Captain America (2005) #23</t>
  </si>
  <si>
    <t>Captain America (2005) #24</t>
  </si>
  <si>
    <t>Captain America (2005) #26</t>
  </si>
  <si>
    <t>Post Civil War. Read bendis-civil-war first</t>
  </si>
  <si>
    <t>Captain America (2005) #27</t>
  </si>
  <si>
    <t>Captain America (2005) #28</t>
  </si>
  <si>
    <t>Captain America (2005) #29</t>
  </si>
  <si>
    <t>Captain America (2005) #30</t>
  </si>
  <si>
    <t>Captain America (2005) #31</t>
  </si>
  <si>
    <t>Captain America (2005) #32</t>
  </si>
  <si>
    <t>Captain America (2005) #33</t>
  </si>
  <si>
    <t>Captain America (2005) #34</t>
  </si>
  <si>
    <t>Captain America (2005) #35</t>
  </si>
  <si>
    <t>Captain America (2005) #36</t>
  </si>
  <si>
    <t>Captain America (2005) #37</t>
  </si>
  <si>
    <t>Captain America (2005) #38</t>
  </si>
  <si>
    <t>Captain America (2005) #39</t>
  </si>
  <si>
    <t>Captain America (2005) #40</t>
  </si>
  <si>
    <t>Captain America (2005) #41</t>
  </si>
  <si>
    <t>Captain America (2005) #42</t>
  </si>
  <si>
    <t>Captain America (2005) #43</t>
  </si>
  <si>
    <t>Captain America (2005) #44</t>
  </si>
  <si>
    <t>Captain America (2005) #45</t>
  </si>
  <si>
    <t>Captain America (2005) #46</t>
  </si>
  <si>
    <t>Captain America (2005) #47</t>
  </si>
  <si>
    <t>Captain America (2005) #48</t>
  </si>
  <si>
    <t>Captain America (2005) #49</t>
  </si>
  <si>
    <t>Captain America (2005) #50</t>
  </si>
  <si>
    <t>Captain America (2005) #600</t>
  </si>
  <si>
    <t>Captain America (2005) #601</t>
  </si>
  <si>
    <t>Digital</t>
  </si>
  <si>
    <t>Captain America (2005) #602</t>
  </si>
  <si>
    <t>Captain America (2005) #603</t>
  </si>
  <si>
    <t>Captain America (2005) #604</t>
  </si>
  <si>
    <t>Captain America (2005) #605</t>
  </si>
  <si>
    <t>Captain America (2005) #606</t>
  </si>
  <si>
    <t>Captain America (2005) #607</t>
  </si>
  <si>
    <t>Captain America (2005) #608</t>
  </si>
  <si>
    <t>Captain America (2005) #609</t>
  </si>
  <si>
    <t>Captain America (2005) #610</t>
  </si>
  <si>
    <t>Steve Rogers: Super-Soldier #1</t>
  </si>
  <si>
    <t>Steve Rogers: Super-Soldier #2</t>
  </si>
  <si>
    <t>Steve Rogers: Super-Soldier #3</t>
  </si>
  <si>
    <t>Steve Rogers: Super-Soldier #4</t>
  </si>
  <si>
    <t>Captain America (2005) #611</t>
  </si>
  <si>
    <t>Captain America (2005) #612</t>
  </si>
  <si>
    <t>Captain America (2005) #613</t>
  </si>
  <si>
    <t>Captain America (2005) #614</t>
  </si>
  <si>
    <t>Captain America (2005) #615</t>
  </si>
  <si>
    <t>Captain America (2005) #616</t>
  </si>
  <si>
    <t>A Brubaker point-one that a straight numeric read walks past</t>
  </si>
  <si>
    <t>Captain America (2005) #617</t>
  </si>
  <si>
    <t>Captain America (2005) #618</t>
  </si>
  <si>
    <t>Captain America (2005) #619</t>
  </si>
  <si>
    <t>Captain America and Bucky #625</t>
  </si>
  <si>
    <t>Brubaker with James Asmus</t>
  </si>
  <si>
    <t>Captain America and Bucky #626</t>
  </si>
  <si>
    <t>Captain America and Bucky #627</t>
  </si>
  <si>
    <t>Captain America and Bucky #628</t>
  </si>
  <si>
    <t>Winter Soldier (2012) #1</t>
  </si>
  <si>
    <t>Winter Soldier (2012) #2</t>
  </si>
  <si>
    <t>Winter Soldier (2012) #3</t>
  </si>
  <si>
    <t>Winter Soldier (2012) #4</t>
  </si>
  <si>
    <t>Winter Soldier (2012) #5</t>
  </si>
  <si>
    <t>Winter Soldier (2012) #6</t>
  </si>
  <si>
    <t>Winter Soldier (2012) #7</t>
  </si>
  <si>
    <t>Winter Soldier (2012) #8</t>
  </si>
  <si>
    <t>Winter Soldier (2012) #9</t>
  </si>
  <si>
    <t>Winter Soldier (2012) #10</t>
  </si>
  <si>
    <t>Winter Soldier (2012) #11</t>
  </si>
  <si>
    <t>Winter Soldier (2012) #12</t>
  </si>
  <si>
    <t>Winter Soldier (2012) #13</t>
  </si>
  <si>
    <t>Winter Soldier (2012) #14</t>
  </si>
  <si>
    <t>Winter Soldier (2012) #15</t>
  </si>
  <si>
    <t>Jason Latour.</t>
  </si>
  <si>
    <t>Winter Soldier (2012) #16</t>
  </si>
  <si>
    <t>Winter Soldier (2012) #17</t>
  </si>
  <si>
    <t>Winter Soldier (2012) #18</t>
  </si>
  <si>
    <t>Winter Soldier (2012) #19</t>
  </si>
  <si>
    <t>Captain America: Sam Wilson #1</t>
  </si>
  <si>
    <t>Spencer.</t>
  </si>
  <si>
    <t>Captain America: Sam Wilson #2</t>
  </si>
  <si>
    <t>Captain America: Sam Wilson #3</t>
  </si>
  <si>
    <t>Captain America: Sam Wilson #4</t>
  </si>
  <si>
    <t>Captain America: Sam Wilson #5</t>
  </si>
  <si>
    <t>Captain America: Sam Wilson #6</t>
  </si>
  <si>
    <t>Avengers: Standoff!</t>
  </si>
  <si>
    <t>Captain America: Sam Wilson #7</t>
  </si>
  <si>
    <t>Captain America: Sam Wilson #8</t>
  </si>
  <si>
    <t>Captain America: Sam Wilson #9</t>
  </si>
  <si>
    <t>Captain America: Steve Rogers #1</t>
  </si>
  <si>
    <t>Spencer. #1 is the "Hail Hydra" reveal. Secret Empire is unreadable without this.</t>
  </si>
  <si>
    <t>Captain America: Steve Rogers #2</t>
  </si>
  <si>
    <t>Captain America: Steve Rogers #3</t>
  </si>
  <si>
    <t>Captain America: Steve Rogers #4</t>
  </si>
  <si>
    <t>Captain America: Steve Rogers #5</t>
  </si>
  <si>
    <t>Captain America: Steve Rogers #6</t>
  </si>
  <si>
    <t>Captain America: Steve Rogers #7</t>
  </si>
  <si>
    <t>Captain America: Steve Rogers #8</t>
  </si>
  <si>
    <t>Captain America: Steve Rogers #9</t>
  </si>
  <si>
    <t>Captain America: Steve Rogers #10</t>
  </si>
  <si>
    <t>Captain America: Steve Rogers #11</t>
  </si>
  <si>
    <t>Captain America: Steve Rogers #12</t>
  </si>
  <si>
    <t>Captain America: Steve Rogers #13</t>
  </si>
  <si>
    <t>Captain America: Steve Rogers #14</t>
  </si>
  <si>
    <t>Captain America: Steve Rogers #15</t>
  </si>
  <si>
    <t>Captain America: Steve Rogers #16</t>
  </si>
  <si>
    <t>Captain America: Steve Rogers #17</t>
  </si>
  <si>
    <t>Captain America: Steve Rogers #18</t>
  </si>
  <si>
    <t>Captain America: Steve Rogers #19</t>
  </si>
  <si>
    <t>Captain America: Sam Wilson #10</t>
  </si>
  <si>
    <t>Captain America: Sam Wilson #11</t>
  </si>
  <si>
    <t>Captain America: Sam Wilson #12</t>
  </si>
  <si>
    <t>Captain America: Sam Wilson #13</t>
  </si>
  <si>
    <t>Captain America: Sam Wilson #14</t>
  </si>
  <si>
    <t>Captain America: Sam Wilson #15</t>
  </si>
  <si>
    <t>Captain America: Sam Wilson #16</t>
  </si>
  <si>
    <t>Captain America: Sam Wilson #17</t>
  </si>
  <si>
    <t>Captain America: Sam Wilson #18</t>
  </si>
  <si>
    <t>Captain America: Sam Wilson #19</t>
  </si>
  <si>
    <t>Captain America: Sam Wilson #20</t>
  </si>
  <si>
    <t>Captain America: Sam Wilson #21</t>
  </si>
  <si>
    <t>Captain America: Sam Wilson #22</t>
  </si>
  <si>
    <t>Captain America: Sam Wilson #23</t>
  </si>
  <si>
    <t>Captain America: Sam Wilson #24</t>
  </si>
  <si>
    <t>Secret Empire Omega (2017) #1</t>
  </si>
  <si>
    <t>Secret Empire: Brave New World #1</t>
  </si>
  <si>
    <t>Secret Empire: Brave New World #2</t>
  </si>
  <si>
    <t>Secret Empire: Brave New World #3</t>
  </si>
  <si>
    <t>Secret Empire: Brave New World #4</t>
  </si>
  <si>
    <t>Secret Empire: Brave New World #5</t>
  </si>
  <si>
    <t>Secret Empire: Uprising #1</t>
  </si>
  <si>
    <t>Secret Empire: United (2017) #1</t>
  </si>
  <si>
    <t>Secret Empire: Underground</t>
  </si>
  <si>
    <t>Zdarsky and Valerio Schiti, July 2025 – ongoing. #15 hasn't shipped.</t>
  </si>
  <si>
    <t>It's a four-issue Zdarsky mini, not a one-shot crossover. Marvel frames it and Captain America as parallel lead-ins to the Armageddon event, not a crossover — Zdarsky says it's "essential" for Cap readers. Either take all four or none; a lone #1 is the wrong shape. Its #3 ran alongside Cap #9–10.</t>
  </si>
  <si>
    <t>Wolverine: Weapons of Armageddon #2</t>
  </si>
  <si>
    <t>Wolverine: Weapons of Armageddon #3</t>
  </si>
  <si>
    <t>Wolverine: Weapons of Armageddon #4</t>
  </si>
  <si>
    <t>Captain America (2013) #1</t>
  </si>
  <si>
    <t>Romita Jr., then Pacheco. #25 is where Steve is aged out and Sam takes the shield.</t>
  </si>
  <si>
    <t>Captain America (2013) #2</t>
  </si>
  <si>
    <t>Captain America (2013) #3</t>
  </si>
  <si>
    <t>Captain America (2013) #4</t>
  </si>
  <si>
    <t>Captain America (2013) #5</t>
  </si>
  <si>
    <t>Captain America (2013) #6</t>
  </si>
  <si>
    <t>Captain America (2013) #7</t>
  </si>
  <si>
    <t>Captain America (2013) #8</t>
  </si>
  <si>
    <t>Captain America (2013) #9</t>
  </si>
  <si>
    <t>Captain America (2013) #10</t>
  </si>
  <si>
    <t>Captain America (2013) #11</t>
  </si>
  <si>
    <t>Captain America (2013) #12</t>
  </si>
  <si>
    <t>Captain America (2013) #13</t>
  </si>
  <si>
    <t>Captain America (2013) #14</t>
  </si>
  <si>
    <t>Captain America (2013) #15</t>
  </si>
  <si>
    <t>Captain America (2013) #16</t>
  </si>
  <si>
    <t>Captain America (2013) #17</t>
  </si>
  <si>
    <t>Captain America (2013) #18</t>
  </si>
  <si>
    <t>Captain America (2013) #19</t>
  </si>
  <si>
    <t>Captain America (2013) #20</t>
  </si>
  <si>
    <t>Captain America (2013) #21</t>
  </si>
  <si>
    <t>All-New Captain America #1</t>
  </si>
  <si>
    <t>Remender, and the direct continuation — Sam as Cap, art by Stuart Immonen. The omnibus collects both. Without it Remender's run ends on a handoff that goes nowhere.</t>
  </si>
  <si>
    <t>All-New Captain America #2</t>
  </si>
  <si>
    <t>All-New Captain America #3</t>
  </si>
  <si>
    <t>All-New Captain America #4</t>
  </si>
  <si>
    <t>All-New Captain America #5</t>
  </si>
  <si>
    <t>All-New Captain America #6</t>
  </si>
  <si>
    <t>Winter Soldier: The Bitter March #1</t>
  </si>
  <si>
    <t>Remender, 2014.</t>
  </si>
  <si>
    <t>Winter Soldier: The Bitter March #2</t>
  </si>
  <si>
    <t>Winter Soldier: The Bitter March #3</t>
  </si>
  <si>
    <t>Winter Soldier: The Bitter March #4</t>
  </si>
  <si>
    <t>Winter Soldier: The Bitter March #5</t>
  </si>
  <si>
    <t>Hail Hydra #1</t>
  </si>
  <si>
    <t>Hail Hydra #2</t>
  </si>
  <si>
    <t>Remender's Secret Wars mini. Some lists append it; nothing needs it.</t>
  </si>
  <si>
    <t>Hail Hydra #3</t>
  </si>
  <si>
    <t>Hail Hydra #4</t>
  </si>
  <si>
    <t>Marvel Super-Heroes (1967) #13</t>
  </si>
  <si>
    <t>March 1968. Carol's actual first appearance — USAF security chief in Mar-Vell's supporting cast.</t>
  </si>
  <si>
    <t>Ms. Marvel (1977) #1</t>
  </si>
  <si>
    <t>Gerry Conway. Her powers come from the Psyche-Magnetron explosion in Captain Marvel (1968) #18, retro-explained here.</t>
  </si>
  <si>
    <t>Ms. Marvel (1977) #2</t>
  </si>
  <si>
    <t>Ms. Marvel (1977) #3</t>
  </si>
  <si>
    <t>Claremont takes over with #3 and writes most of the run. Cancelled mid-story; the unpublished #24–25 were eventually printed as Marvel Super-Heroes (1990) #10–11.</t>
  </si>
  <si>
    <t>Ms. Marvel (1977) #4</t>
  </si>
  <si>
    <t>Ms. Marvel (1977) #5</t>
  </si>
  <si>
    <t>Ms. Marvel (1977) #6</t>
  </si>
  <si>
    <t>Ms. Marvel (1977) #7</t>
  </si>
  <si>
    <t>Ms. Marvel (1977) #8</t>
  </si>
  <si>
    <t>Ms. Marvel (1977) #9</t>
  </si>
  <si>
    <t>Ms. Marvel (1977) #10</t>
  </si>
  <si>
    <t>Ms. Marvel (1977) #11</t>
  </si>
  <si>
    <t>Ms. Marvel (1977) #12</t>
  </si>
  <si>
    <t>Ms. Marvel (1977) #13</t>
  </si>
  <si>
    <t>Ms. Marvel (1977) #14</t>
  </si>
  <si>
    <t>Ms. Marvel (1977) #15</t>
  </si>
  <si>
    <t>Ms. Marvel (1977) #16</t>
  </si>
  <si>
    <t>Ms. Marvel (1977) #17</t>
  </si>
  <si>
    <t>Ms. Marvel (1977) #18</t>
  </si>
  <si>
    <t>Ms. Marvel (1977) #19</t>
  </si>
  <si>
    <t>Ms. Marvel (1977) #20</t>
  </si>
  <si>
    <t>Ms. Marvel (1977) #21</t>
  </si>
  <si>
    <t>Ms. Marvel (1977) #22</t>
  </si>
  <si>
    <t>Ms. Marvel (1977) #23</t>
  </si>
  <si>
    <t>Avengers #200</t>
  </si>
  <si>
    <t>The infamous one — Carol is inexplicably pregnant, gives birth to her own abductor, and leaves with him while the team waves goodbye. It's a rape story the book frames as romance. Read it only as setup for the next row. No published order puts the Annual first, because the Annual is unintelligible without it.</t>
  </si>
  <si>
    <t>The Uncanny X-Men (1981) #158</t>
  </si>
  <si>
    <t>The Rogue material and Carol's departure with the Starjammers.</t>
  </si>
  <si>
    <t>The Uncanny X-Men (1981) #159</t>
  </si>
  <si>
    <t>She becomes Binary.</t>
  </si>
  <si>
    <t>The Uncanny X-Men (1981) #160</t>
  </si>
  <si>
    <t>Avenging Spider-Man #9</t>
  </si>
  <si>
    <t>DeConnick. Where Carol becomes Captain Marvel — the costume and the name.</t>
  </si>
  <si>
    <t>Avenging Spider-Man #10</t>
  </si>
  <si>
    <t>#12–17 are co-written with Christopher Sebela.</t>
  </si>
  <si>
    <t>Avengers: The Enemy Within #1</t>
  </si>
  <si>
    <t>DeConnick one-shot; kicks off a crossover.</t>
  </si>
  <si>
    <t>Avengers Assemble #16</t>
  </si>
  <si>
    <t>The Enemy Within crossover, interleaved. DeConnick wrote Avengers Assemble #9–25; only #16–19 are in her Captain Marvel omnibus.</t>
  </si>
  <si>
    <t>Avengers Assemble #17</t>
  </si>
  <si>
    <t>Kamala Kahn first appearance.</t>
  </si>
  <si>
    <t>Avengers Assemble #18</t>
  </si>
  <si>
    <t>Avengers Assemble #19</t>
  </si>
  <si>
    <t>Infinity tie-in.</t>
  </si>
  <si>
    <t>The Enemy Within epilogue / Carol Corps issue.</t>
  </si>
  <si>
    <t>Captain Marvel (2014) #1</t>
  </si>
  <si>
    <t>"Higher, Further, Faster, More." #14 is a Black Vortex chapter.</t>
  </si>
  <si>
    <t>Captain Marvel (2014) #2</t>
  </si>
  <si>
    <t>Captain Marvel (2014) #3</t>
  </si>
  <si>
    <t>Captain Marvel (2014) #4</t>
  </si>
  <si>
    <t>Captain Marvel (2014) #5</t>
  </si>
  <si>
    <t>Captain Marvel (2014) #6</t>
  </si>
  <si>
    <t>Captain Marvel (2014) #7</t>
  </si>
  <si>
    <t>Captain Marvel (2014) #8</t>
  </si>
  <si>
    <t>Captain Marvel (2014) #9</t>
  </si>
  <si>
    <t>Captain Marvel (2014) #10</t>
  </si>
  <si>
    <t>Captain Marvel (2014) #11</t>
  </si>
  <si>
    <t>Captain Marvel (2014) #12</t>
  </si>
  <si>
    <t>Captain Marvel (2014) #13</t>
  </si>
  <si>
    <t>Captain Marvel (2014) #14</t>
  </si>
  <si>
    <t>Captain Marvel (2014) #15</t>
  </si>
  <si>
    <t>Captain Marvel &amp; The Carol Corps #1</t>
  </si>
  <si>
    <t>DeConnick and Kelly Thompson, Secret Wars. The capstone of her Carol material.</t>
  </si>
  <si>
    <t>Captain Marvel &amp; The Carol Corps #2</t>
  </si>
  <si>
    <t>Captain Marvel &amp; The Carol Corps #3</t>
  </si>
  <si>
    <t>Captain Marvel &amp; The Carol Corps #4</t>
  </si>
  <si>
    <t>S.H.I.E.L.D. (2015) #2</t>
  </si>
  <si>
    <t>Waid. Coulson and Kamala. Collected inside Ms. Marvel Vol. 3: Crushed.</t>
  </si>
  <si>
    <t>All-New, All-Different Avengers #1</t>
  </si>
  <si>
    <t>All-New, All-Different Avengers #2</t>
  </si>
  <si>
    <t>All-New, All-Different Avengers #3</t>
  </si>
  <si>
    <t>All-New, All-Different Avengers #4</t>
  </si>
  <si>
    <t>All-New, All-Different Avengers #5</t>
  </si>
  <si>
    <t>All-New, All-Different Avengers #6</t>
  </si>
  <si>
    <t>All-New, All-Different Avengers #7</t>
  </si>
  <si>
    <t>All-New, All-Different Avengers #8</t>
  </si>
  <si>
    <t>Ms. Marvel (2015) #1</t>
  </si>
  <si>
    <t>Ms. Marvel (2015) #2</t>
  </si>
  <si>
    <t>Ms. Marvel (2015) #3</t>
  </si>
  <si>
    <t>Ms. Marvel (2015) #4</t>
  </si>
  <si>
    <t>Ms. Marvel (2015) #5</t>
  </si>
  <si>
    <t>Ms. Marvel (2015) #6</t>
  </si>
  <si>
    <t>All-New, All-Different Avengers #9</t>
  </si>
  <si>
    <t>All-New, All-Different Avengers #10</t>
  </si>
  <si>
    <t>All-New, All-Different Avengers #11</t>
  </si>
  <si>
    <t>All-New, All-Different Avengers #12</t>
  </si>
  <si>
    <t>Ms. Marvel (2015) #7</t>
  </si>
  <si>
    <t>The actual event opener. If you're reading CWII at all, start here.</t>
  </si>
  <si>
    <t>Ms. Marvel (2015) #8</t>
  </si>
  <si>
    <t>Ms. Marvel (2015) #9</t>
  </si>
  <si>
    <t>Ms. Marvel (2015) #10</t>
  </si>
  <si>
    <t>Ms. Marvel (2015) #11</t>
  </si>
  <si>
    <t>All-New, All-Different Avengers #13</t>
  </si>
  <si>
    <t>All-New, All-Different Avengers #14</t>
  </si>
  <si>
    <t>All-New, All-Different Avengers #15</t>
  </si>
  <si>
    <t>All-New All-Different Avengers Annual (2016) #1</t>
  </si>
  <si>
    <t>Ms. Marvel (2015) #12</t>
  </si>
  <si>
    <t>Champions (2016) #1</t>
  </si>
  <si>
    <t>Champions (2016) #2</t>
  </si>
  <si>
    <t>Champions (2016) #3</t>
  </si>
  <si>
    <t>Champions (2016) #4</t>
  </si>
  <si>
    <t>Champions (2016) #5</t>
  </si>
  <si>
    <t>Ms. Marvel (2015) #13</t>
  </si>
  <si>
    <t>Ms. Marvel (2015) #14</t>
  </si>
  <si>
    <t>Ms. Marvel (2015) #15</t>
  </si>
  <si>
    <t>Ms. Marvel (2015) #16</t>
  </si>
  <si>
    <t>Ms. Marvel (2015) #17</t>
  </si>
  <si>
    <t>Ms. Marvel (2015) #18</t>
  </si>
  <si>
    <t>Champions (2016) #1.MU</t>
  </si>
  <si>
    <t>Monsters Unleashed tie-in, between #5 and #6.</t>
  </si>
  <si>
    <t>Champions (2016) #6</t>
  </si>
  <si>
    <t>Champions (2016) #7</t>
  </si>
  <si>
    <t>Champions (2016) #8</t>
  </si>
  <si>
    <t>Champions (2016) #9</t>
  </si>
  <si>
    <t>Champions (2016) #10</t>
  </si>
  <si>
    <t>Champions (2016) #11</t>
  </si>
  <si>
    <t>Champions (2016) #12</t>
  </si>
  <si>
    <t>Ms. Marvel (2015) #19</t>
  </si>
  <si>
    <t>Ms. Marvel (2015) #20</t>
  </si>
  <si>
    <t>Ms. Marvel (2015) #21</t>
  </si>
  <si>
    <t>Ms. Marvel (2015) #22</t>
  </si>
  <si>
    <t>Ms. Marvel (2015) #23</t>
  </si>
  <si>
    <t>Ms. Marvel (2015) #24</t>
  </si>
  <si>
    <t>Avengers (2017) #672</t>
  </si>
  <si>
    <t>Champions (2016) #13</t>
  </si>
  <si>
    <t>Avengers (2017) #673</t>
  </si>
  <si>
    <t>Champions (2016) #14</t>
  </si>
  <si>
    <t>Avengers (2017) #674</t>
  </si>
  <si>
    <t>Champions (2016) #15</t>
  </si>
  <si>
    <t xml:space="preserve">Generations: Ms. Marvel &amp; Ms. Marvel #1 </t>
  </si>
  <si>
    <t>G. Willow Wilson. Kamala is time-displaced and interns alongside a young Carol Danvers. It directly repairs the Kamala/Carol falling-out from Civil War II — written by her own writer, and the emotional resolution to a thread your list otherwise leaves hanging. Slots between Ms. Marvel #24 and #25.</t>
  </si>
  <si>
    <t>Ms. Marvel (2015) #25</t>
  </si>
  <si>
    <t>Ms. Marvel (2015) #26</t>
  </si>
  <si>
    <t>Ms. Marvel (2015) #27</t>
  </si>
  <si>
    <t>Ms. Marvel (2015) #28</t>
  </si>
  <si>
    <t>Ms. Marvel (2015) #29</t>
  </si>
  <si>
    <t>Ms. Marvel (2015) #30</t>
  </si>
  <si>
    <t>Ms. Marvel (2015) #31</t>
  </si>
  <si>
    <t>Ms. Marvel (2015) #32</t>
  </si>
  <si>
    <t>Ms. Marvel (2015) #33</t>
  </si>
  <si>
    <t>Ms. Marvel (2015) #34</t>
  </si>
  <si>
    <t>Ms. Marvel (2015) #35</t>
  </si>
  <si>
    <t>Ms. Marvel (2015) #36</t>
  </si>
  <si>
    <t>Ms. Marvel (2015) #37</t>
  </si>
  <si>
    <t>Ms. Marvel (2015) #38</t>
  </si>
  <si>
    <t>Champions (2016) #16</t>
  </si>
  <si>
    <t>Champions (2016) #17</t>
  </si>
  <si>
    <t>Champions (2016) #18</t>
  </si>
  <si>
    <t>Champions (2016) #19</t>
  </si>
  <si>
    <t>Infinity Countdown: Champions #1</t>
  </si>
  <si>
    <t>Champions (2016) #20</t>
  </si>
  <si>
    <t>Infinity Countdown: Champions #2</t>
  </si>
  <si>
    <t>Champions (2016) #21</t>
  </si>
  <si>
    <t>Champions (2016) #22</t>
  </si>
  <si>
    <t>Champions (2016) #23</t>
  </si>
  <si>
    <t>Champions (2016) #24</t>
  </si>
  <si>
    <t>Champions (2016) #25</t>
  </si>
  <si>
    <t>Champions (2016) #26</t>
  </si>
  <si>
    <t>Champions (2016) #27</t>
  </si>
  <si>
    <t>Champions Annual (2019) #1</t>
  </si>
  <si>
    <t>The Galactus Trilogy. Surfer debuts in #48 — Kirby created him as a herald with no backstory; Lee invented Norrin Radd afterward. #50 is where he turns on Galactus and gets exiled to Earth.</t>
  </si>
  <si>
    <t>The Thing/Surfer fight. Short, famous, and the first real read on his character post-exile.</t>
  </si>
  <si>
    <t>Doctor Doom steals the Power Cosmic. This is the single most important Surfer story of the Silver Age and it isn't on your list.</t>
  </si>
  <si>
    <t>Tales to Astonish #92</t>
  </si>
  <si>
    <t>Surfer/Hulk. In the Epic Collection; minor.</t>
  </si>
  <si>
    <t>Tales to Astonish #93</t>
  </si>
  <si>
    <t>Galactus returns for the Surfer. #77 is the Psycho-Man material.</t>
  </si>
  <si>
    <t>Silver Surfer (1968) #1</t>
  </si>
  <si>
    <t>Relabel. Lee and John Buscema, 72-page giant. Norrin Radd, Zenn-La, Shalla-Bal — the origin proper.</t>
  </si>
  <si>
    <t>Silver Surfer (1968) #2</t>
  </si>
  <si>
    <t>You have one issue of an eighteen-issue run. #4 is the celebrated Surfer vs. Thor; #18 is Kirby's, and the last. This is where the Surfer's voice — the tortured exile raging at humanity — actually gets written.</t>
  </si>
  <si>
    <t>Silver Surfer (1968) #3</t>
  </si>
  <si>
    <t>Silver Surfer (1968) #4</t>
  </si>
  <si>
    <t>Silver Surfer (1968) #5</t>
  </si>
  <si>
    <t>Silver Surfer (1968) #6</t>
  </si>
  <si>
    <t>Silver Surfer (1968) #7</t>
  </si>
  <si>
    <t>Silver Surfer (1968) #8</t>
  </si>
  <si>
    <t>Silver Surfer (1968) #9</t>
  </si>
  <si>
    <t>Silver Surfer (1968) #10</t>
  </si>
  <si>
    <t>Silver Surfer (1968) #11</t>
  </si>
  <si>
    <t>Silver Surfer (1968) #12</t>
  </si>
  <si>
    <t>Silver Surfer (1968) #13</t>
  </si>
  <si>
    <t>Silver Surfer (1968) #14</t>
  </si>
  <si>
    <t>Silver Surfer (1968) #15</t>
  </si>
  <si>
    <t>Silver Surfer (1968) #16</t>
  </si>
  <si>
    <t>Silver Surfer (1968) #17</t>
  </si>
  <si>
    <t>Silver Surfer (1968) #18</t>
  </si>
  <si>
    <t>Silver Surfer (1988) #1</t>
  </si>
  <si>
    <t>Lee and Mœbius, 1988. Out of continuity, and one of the best-looking books Marvel has ever published.</t>
  </si>
  <si>
    <t>Silver Surfer (1988) #2</t>
  </si>
  <si>
    <t>Lee and Kirby, 1967. "Him" is created by the Enclave. This is the character's actual first appearance and the thing Marvel Premiere #1 assumes you know.</t>
  </si>
  <si>
    <t>Him returns seeking a mate. Loose, but it's the only other pre-Warlock appearance.</t>
  </si>
  <si>
    <t>Marvel Premiere #1</t>
  </si>
  <si>
    <t>Thomas and Gil Kane. The High Evolutionary renames Him Adam Warlock, gives him the Soul Gem, and drops him on Counter-Earth. The messianic allegory starts here.</t>
  </si>
  <si>
    <t>Marvel Premiere #2</t>
  </si>
  <si>
    <t>Warlock (1972) #1</t>
  </si>
  <si>
    <t>Warlock (1972) #2</t>
  </si>
  <si>
    <t>Warlock (1972) #3</t>
  </si>
  <si>
    <t>Warlock (1972) #4</t>
  </si>
  <si>
    <t>Warlock (1972) #5</t>
  </si>
  <si>
    <t>Warlock (1972) #6</t>
  </si>
  <si>
    <t>Warlock (1972) #7</t>
  </si>
  <si>
    <t>Warlock (1972) #8</t>
  </si>
  <si>
    <t>#8 ends on an unresolved cliffhanger — "Thus ends the saga of Adam Warlock… for now!" — because the book was cancelled.</t>
  </si>
  <si>
    <t>The forced wrap-up, about ten months later, arranged by Roy Thomas as editor. Warlock is crucified, dies, is resurrected, and leaves Counter-Earth. This is what clears the board for Starlin, which is why it belongs at the end of this run rather than in your Hulk material.</t>
  </si>
  <si>
    <t>The Incredible Hulk Annual (1976) #6</t>
  </si>
  <si>
    <t>Paragon/Her — the female counterpart to Him, created by the same Enclave. A footnote, but it closes the FF #66–67 loop.</t>
  </si>
  <si>
    <t>Iron Man (1968) #55</t>
  </si>
  <si>
    <t>Thanos and Drax debut. Starlin plot and pencils, Mike Friedrich script.</t>
  </si>
  <si>
    <t>Friedrich scripts #25–28; Starlin takes over writing from #29.</t>
  </si>
  <si>
    <t>Continues directly from Iron Man #55, references CM #28–29, and its closing note ("Starfox and Mentor will be freed next issue") points at CM #30. Mike Friedrich writes.</t>
  </si>
  <si>
    <t>Also belongs here, not after #34. Steve Gerber. Moondragon's introduction, and it ends with Mar-Vell escorting her to Avengers Mansion — which is where CM #31 opens. Thanos appears only in flashback.</t>
  </si>
  <si>
    <t>Steve Englehart — no Starlin at all. Ends with an explicit editorial note: "The Thanos War continues in Captain Marvel #33." Your placement before #33 is correct — Crushing Krisis disagrees, and it's the outlier.</t>
  </si>
  <si>
    <t>The climax. Cosmic Cube-empowered Thanos; Mar-Vell shatters the Cube. Starlin plot, Englehart script.</t>
  </si>
  <si>
    <t>First Nitro, and the nerve-gas exposure that eventually kills Mar-Vell — though nothing in the issue says so. The cancer link is made retroactively in the 1982 graphic novel. There's a real publication gap before it, which is why some orders detach it from the Thanos War entirely.</t>
  </si>
  <si>
    <t>Strange Tales (1973) #178</t>
  </si>
  <si>
    <t>The Magus saga begins. All Starlin.</t>
  </si>
  <si>
    <t>Strange Tales (1973) #179</t>
  </si>
  <si>
    <t>Strange Tales (1973) #180</t>
  </si>
  <si>
    <t>Strange Tales (1973) #181</t>
  </si>
  <si>
    <t>Warlock (1972) #9</t>
  </si>
  <si>
    <t>Starlin's peak. The Magus, the In-Betweener, Gamora and Pip introduced.</t>
  </si>
  <si>
    <t>Warlock (1972) #10</t>
  </si>
  <si>
    <t>Warlock (1972) #11</t>
  </si>
  <si>
    <t>Warlock (1972) #12</t>
  </si>
  <si>
    <t>Warlock (1972) #13</t>
  </si>
  <si>
    <t>Warlock (1972) #14</t>
  </si>
  <si>
    <t>Warlock (1972) #15</t>
  </si>
  <si>
    <t>Marvel Team-Up (1972) #55</t>
  </si>
  <si>
    <t>Warlock explicitly "mentions his recent travels, as seen in Warlock #15." Bill Mantlo writes; Spider-Man and Warlock vs. the Stranger over the Soul Gem.</t>
  </si>
  <si>
    <t>Starlin. Warlock dies.</t>
  </si>
  <si>
    <t>Marvel Two-in-One Annual (1976) #2</t>
  </si>
  <si>
    <t>Starlin. The direct second half — Thanos is turned to stone.</t>
  </si>
  <si>
    <t>Marvel Graphic Novel (1982) #1</t>
  </si>
  <si>
    <t>Death of Captain Marvel — the first one Marvel ever published. Starlin writing and drawing.</t>
  </si>
  <si>
    <t>Silver Surfer (1987) #1</t>
  </si>
  <si>
    <t>Steve Englehart. This is where the Elders of the Universe gather the Soul Gems — #3–4 introduce the plan, #7–10 have Galactus consuming five Elders while Death watches, #15–19 bring in the In-Betweener. It is precisely how the Elders come to hold the Gems, which is the entire premise Thanos Quest exploits. Genuinely useful, not required — Marvel's own retrospective starts the clock at #34, and no published Thanos order includes #1–33.</t>
  </si>
  <si>
    <t>Silver Surfer (1987) #2</t>
  </si>
  <si>
    <t>Silver Surfer (1987) #3</t>
  </si>
  <si>
    <t>Silver Surfer (1987) #4</t>
  </si>
  <si>
    <t>Silver Surfer (1987) #5</t>
  </si>
  <si>
    <t>Silver Surfer (1987) #6</t>
  </si>
  <si>
    <t>Silver Surfer (1987) #7</t>
  </si>
  <si>
    <t>Silver Surfer (1987) #8</t>
  </si>
  <si>
    <t>Silver Surfer (1987) #9</t>
  </si>
  <si>
    <t>Silver Surfer (1987) #10</t>
  </si>
  <si>
    <t>Silver Surfer (1987) #11</t>
  </si>
  <si>
    <t>Silver Surfer (1987) #12</t>
  </si>
  <si>
    <t>Silver Surfer (1987) #13</t>
  </si>
  <si>
    <t>Silver Surfer (1987) #14</t>
  </si>
  <si>
    <t>Silver Surfer (1987) #15</t>
  </si>
  <si>
    <t>Silver Surfer (1987) #16</t>
  </si>
  <si>
    <t>Silver Surfer (1987) #17</t>
  </si>
  <si>
    <t>Silver Surfer (1987) #18</t>
  </si>
  <si>
    <t>Silver Surfer (1987) #19</t>
  </si>
  <si>
    <t>Silver Surfer (1987) #20</t>
  </si>
  <si>
    <t>Silver Surfer (1987) #21</t>
  </si>
  <si>
    <t>Silver Surfer (1987) #22</t>
  </si>
  <si>
    <t>Silver Surfer (1987) #23</t>
  </si>
  <si>
    <t>Silver Surfer (1987) #24</t>
  </si>
  <si>
    <t>Silver Surfer (1987) #25</t>
  </si>
  <si>
    <t>Silver Surfer (1987) #26</t>
  </si>
  <si>
    <t>Silver Surfer (1987) #27</t>
  </si>
  <si>
    <t>Silver Surfer (1987) #28</t>
  </si>
  <si>
    <t>Silver Surfer (1987) #29</t>
  </si>
  <si>
    <t>Silver Surfer (1987) #30</t>
  </si>
  <si>
    <t>Silver Surfer (1987) #31</t>
  </si>
  <si>
    <t>Silver Surfer (1987) #32</t>
  </si>
  <si>
    <t>"Rebirth of Thanos." Starlin. #36–37 are exposition-heavy but on-topic.</t>
  </si>
  <si>
    <t>Silver Surfer (1987) #33</t>
  </si>
  <si>
    <t>Silver Surfer (1987) #34</t>
  </si>
  <si>
    <t>Silver Surfer (1987) #35</t>
  </si>
  <si>
    <t>Silver Surfer (1987) #36</t>
  </si>
  <si>
    <t>Starlin. The second act — Thanos takes the Gems from the Elders one by one. Sits exactly where you have it, between #38 and #44.</t>
  </si>
  <si>
    <t>Silver Surfer (1987) #40</t>
  </si>
  <si>
    <t>Starlin. The Surfer takes Thanos's "remains" to Titan; Drax refuses to believe he's dead; Thanos's will springs the Dynamo City trap.</t>
  </si>
  <si>
    <t>Silver Surfer (1987) #41</t>
  </si>
  <si>
    <t>The Dynamo City detour — #41 is Starlin, #42–43 are Marz. The only stretch of this book where Thanos isn't the focus. But note the seam: #40 begins this arc and ends on a cliffhanger. Cutting #41–43 leaves the Surfer stranded and de-powered with no resolution. Either accept the jolt or read #40–43 straight.</t>
  </si>
  <si>
    <t>Silver Surfer (1987) #42</t>
  </si>
  <si>
    <t>Silver Surfer (1987) #43</t>
  </si>
  <si>
    <t>Silver Surfer (1987) #44</t>
  </si>
  <si>
    <t>Thanos assembles the Gauntlet and tests it.</t>
  </si>
  <si>
    <t>Silver Surfer (1987) #45</t>
  </si>
  <si>
    <t>Silver Surfer (1987) #46</t>
  </si>
  <si>
    <t>Silver Surfer (1987) #47</t>
  </si>
  <si>
    <t>Silver Surfer (1987) #48</t>
  </si>
  <si>
    <t>Silver Surfer (1987) #49</t>
  </si>
  <si>
    <t>Marz, but it stays — it's on-throughline.</t>
  </si>
  <si>
    <t>Silver Surfer (1987) #50</t>
  </si>
  <si>
    <t>Starlin. The Surfer crashes into Strange's Sanctum. This is the trigger.</t>
  </si>
  <si>
    <t>Infinity Gauntlet (1991) #1</t>
  </si>
  <si>
    <t>Starlin, Perez, Ron Lim. The thing itself.</t>
  </si>
  <si>
    <t>Infinity Gauntlet (1991) #2</t>
  </si>
  <si>
    <t>Infinity Gauntlet (1991) #3</t>
  </si>
  <si>
    <t>Infinity Gauntlet (1991) #4</t>
  </si>
  <si>
    <t>Infinity Gauntlet (1991) #5</t>
  </si>
  <si>
    <t>Infinity Gauntlet (1991) #6</t>
  </si>
  <si>
    <t>The immediate aftermath — Warlock, Gamora, Pip, Drax, Moondragon each take a Gem.</t>
  </si>
  <si>
    <t>The Magus returns.</t>
  </si>
  <si>
    <t>The tail of the event.</t>
  </si>
  <si>
    <t>Silver Surfer: Homecoming GN (1991) #1</t>
  </si>
  <si>
    <t>This is Marvel Graphic Novel #71 (1991) — an OGN, not a floppy. Starlin and Bill Reinhold.</t>
  </si>
  <si>
    <t>Silver Surfer / Warlock: Resurrection (1993) #1</t>
  </si>
  <si>
    <t>It resurrects Shalla-Bal, not Warlock — a very common misreading, and worth knowing before you open it.</t>
  </si>
  <si>
    <t>Silver Surfer / Warlock: Resurrection (1993) #2</t>
  </si>
  <si>
    <t>Silver Surfer / Warlock: Resurrection (1993) #3</t>
  </si>
  <si>
    <t>Silver Surfer / Warlock: Resurrection (1993) #4</t>
  </si>
  <si>
    <t>The Goddess. Your one-for-one alternation matches the published order.</t>
  </si>
  <si>
    <t>These are not Infinity Crusade tie-ins. They're "Blood and Thunder," a Thor crossover — and you've placed them after Crusade #6, which is exactly right. Almost every list files them wrong.</t>
  </si>
  <si>
    <t>The book runs to #42, and you have all of it. Flagging honestly: after Blood and Thunder the series drifts off the Infinity throughline and becomes a team book with diminishing stakes. Nothing downstream needs #26–42. Keep it if you're a completionist; it's the easiest large cut in this column.</t>
  </si>
  <si>
    <t>Starlin, 2002. His return to Thanos after seven years.</t>
  </si>
  <si>
    <t>Marvel Universe: The End (2003) #1</t>
  </si>
  <si>
    <t>Starlin. Relabel from "Marvel: The End." Gonzo, huge, disconnected from everything — but it's his.</t>
  </si>
  <si>
    <t>Marvel Universe: The End (2003) #2</t>
  </si>
  <si>
    <t>Marvel Universe: The End (2003) #3</t>
  </si>
  <si>
    <t>Marvel Universe: The End (2003) #4</t>
  </si>
  <si>
    <t>Marvel Universe: The End (2003) #5</t>
  </si>
  <si>
    <t>Marvel Universe: The End (2003) #6</t>
  </si>
  <si>
    <t>Starlin. Keep only #1–6 here.</t>
  </si>
  <si>
    <t>Renumbered. Giffen. The bridge into the whole DnA era.</t>
  </si>
  <si>
    <t>Giffen. Reinvents Drax into the version everyone knows.</t>
  </si>
  <si>
    <t>The most important of the four minis — this is where Richard Rider becomes the Nova of the next 30 issues.</t>
  </si>
  <si>
    <t>Galactus and the Surfer captured.</t>
  </si>
  <si>
    <t>Sets up Ronan and the Kree for War of Kings, two runs later.</t>
  </si>
  <si>
    <t>The weakest of the four, but it feeds Secret Invasion.</t>
  </si>
  <si>
    <t>Two-issue anthology epilogue.</t>
  </si>
  <si>
    <t>DnA. The direct continuation.</t>
  </si>
  <si>
    <t>Stormbreaker: The Saga of Beta Ray Bill (2005) #1</t>
  </si>
  <si>
    <t>Oeming &amp; Berman. Establishes the modern Bill.</t>
  </si>
  <si>
    <t>Stormbreaker: The Saga of Beta Ray Bill (2005) #2</t>
  </si>
  <si>
    <t>Stormbreaker: The Saga of Beta Ray Bill (2005) #3</t>
  </si>
  <si>
    <t>Stormbreaker: The Saga of Beta Ray Bill (2005) #4</t>
  </si>
  <si>
    <t>Stormbreaker: The Saga of Beta Ray Bill (2005) #5</t>
  </si>
  <si>
    <t>Stormbreaker: The Saga of Beta Ray Bill (2005) #6</t>
  </si>
  <si>
    <t>Kieron Gillen. Bill vs. Galactus. This is the book that builds the Bill who shows up in Annihilators — the best thing in the run.</t>
  </si>
  <si>
    <t>Secret Invasion Aftermath: Beta Ray Bill - The Green Of Eden (2009) #1</t>
  </si>
  <si>
    <t>Gillen. The coda.</t>
  </si>
  <si>
    <t>Simon Spurrier. Standalone. Notable mostly because Tan Eng Huat later draws Annihilators.</t>
  </si>
  <si>
    <t>Annihilation Saga (2007) #1</t>
  </si>
  <si>
    <t>Recap one-shot.</t>
  </si>
  <si>
    <t>Annihilation: Conquest: Prologue (2007) #1</t>
  </si>
  <si>
    <t>Phyla-Vell.</t>
  </si>
  <si>
    <t>Annihilation: Conquest - Starlord #1</t>
  </si>
  <si>
    <t>Fix the semicolons. Keith Giffen. This is the mini the entire modern Guardians franchise is built on.</t>
  </si>
  <si>
    <t>Annihilation: Conquest - Starlord #2</t>
  </si>
  <si>
    <t>Annihilation: Conquest - Starlord #3</t>
  </si>
  <si>
    <t>Annihilation: Conquest - Starlord #4</t>
  </si>
  <si>
    <t>Nova Annual (2008) #1</t>
  </si>
  <si>
    <t>DnA. The team forms.</t>
  </si>
  <si>
    <t>Free recap one-shot.</t>
  </si>
  <si>
    <t>Secret Invasion: War of Kings</t>
  </si>
  <si>
    <t>Tie-ins. Darkhawk feeds Ascension.</t>
  </si>
  <si>
    <t>War of Kings: The Savage World of Skaar (2009) #1</t>
  </si>
  <si>
    <t>Darkhawk. Conditional — but if you skipped the Darkhawk two-parter above, skip this too.</t>
  </si>
  <si>
    <t>War of Kings #3</t>
  </si>
  <si>
    <t>War of Kings #4</t>
  </si>
  <si>
    <t>War of Kings #5</t>
  </si>
  <si>
    <t>War of Kings #6</t>
  </si>
  <si>
    <t>The epilogue that sets up Realm of Kings.</t>
  </si>
  <si>
    <t>DnA's finale.</t>
  </si>
  <si>
    <t>Where the Annihilators form — which is why the next run follows directly.</t>
  </si>
  <si>
    <t>DnA and Tan Eng Huat.</t>
  </si>
  <si>
    <t>vs. the Magus, with the Avengers.</t>
  </si>
  <si>
    <t>Thanos Annual (2014) #1</t>
  </si>
  <si>
    <t>Starlin. The prologue to the entire cycle — set in the deep past, before Captain Marvel (1968) #33. You're missing it.</t>
  </si>
  <si>
    <t>Thanos: The Infinity Revelation GN (2014) #1</t>
  </si>
  <si>
    <t>OGN, not a mini. Starlin/Andy Smith.</t>
  </si>
  <si>
    <t>Starlin writing and drawing.</t>
  </si>
  <si>
    <t>Thanos: The Infinity Relativity GN (2015) #1</t>
  </si>
  <si>
    <t>OGN.</t>
  </si>
  <si>
    <t>Infinity Entity (2016) #1</t>
  </si>
  <si>
    <t>Starlin/Alan Davis. Adam Warlock is the protagonist.</t>
  </si>
  <si>
    <t>Infinity Entity (2016) #2</t>
  </si>
  <si>
    <t>Infinity Entity (2016) #3</t>
  </si>
  <si>
    <t>Infinity Entity (2016) #4</t>
  </si>
  <si>
    <t>Thanos: The Infinity Finale GN (2016) #1</t>
  </si>
  <si>
    <t>OGN. Ends trilogy one.</t>
  </si>
  <si>
    <t>Guardians of the Galaxy: Mother Entropy #1</t>
  </si>
  <si>
    <t>Starlin and Alan Davis, 2017. The chapter everyone misses. Sits between Infinity Finale and Infinity Siblings, and it's in the omnibus.</t>
  </si>
  <si>
    <t>Guardians of the Galaxy: Mother Entropy #2</t>
  </si>
  <si>
    <t>Guardians of the Galaxy: Mother Entropy #3</t>
  </si>
  <si>
    <t>Guardians of the Galaxy: Mother Entropy #4</t>
  </si>
  <si>
    <t>Guardians of the Galaxy: Mother Entropy #5</t>
  </si>
  <si>
    <t>Thanos: The Infinity Siblings (2018) #1</t>
  </si>
  <si>
    <t>OGN. Trilogy two begins.</t>
  </si>
  <si>
    <t>Thanos: The Infinity Conflict (2018) #1</t>
  </si>
  <si>
    <t>Thanos: The Infinity Ending (2019) #1</t>
  </si>
  <si>
    <t>OGN. Starlin's final Thanos story and his last Marvel work — he left over Marvel greenlighting a similar plot for other writers.</t>
  </si>
  <si>
    <t>Slott/Allred prologue. You already have this issue in your Kamala Khan column for its Ms. Marvel story — same anthology, different segment. Cross-reference rather than duplicate.</t>
  </si>
  <si>
    <t>Dawn Greenwood; the Doctor Who-by-way-of-Kirby premise.</t>
  </si>
  <si>
    <t>These are the Secret Wars "Last Days" tie-in — Marvel's own Last Days list includes them, alongside the Ms. Marvel #16–19 block in your Kamala column.</t>
  </si>
  <si>
    <t>Silver Surfer (2016) #1</t>
  </si>
  <si>
    <t>The continuation. Despite the renumbering there's no story gap; #1 picks up from where the 2014 run left off.</t>
  </si>
  <si>
    <t>Silver Surfer (2016) #2</t>
  </si>
  <si>
    <t>Silver Surfer (2016) #3</t>
  </si>
  <si>
    <t>Silver Surfer (2016) #4</t>
  </si>
  <si>
    <t>Silver Surfer (2016) #5</t>
  </si>
  <si>
    <t>Silver Surfer (2016) #7</t>
  </si>
  <si>
    <t>Silver Surfer (2016) #8</t>
  </si>
  <si>
    <t>Silver Surfer (2016) #9</t>
  </si>
  <si>
    <t>Silver Surfer (2016) #10</t>
  </si>
  <si>
    <t>Silver Surfer (2016) #11</t>
  </si>
  <si>
    <t>Silver Surfer (2016) #12</t>
  </si>
  <si>
    <t>Silver Surfer (2016) #13</t>
  </si>
  <si>
    <t>Silver Surfer (2016) #14</t>
  </si>
  <si>
    <t>"The Ballad of Norville Rapaport." The finale, and the reason this run has the reputation it has. Ending your list at (2014) #15 stops one Secret Wars tie-in short of the actual story.</t>
  </si>
  <si>
    <t>Thanos (2017) #1</t>
  </si>
  <si>
    <t>Jeff Lemire. "Thanos Returns" (#1–6) and "The God Quarry" (#7–12), art Mike Deodato then German Peralta. Good, and it sets up Thanos Wins — but it's a different writer.</t>
  </si>
  <si>
    <t>Thanos (2017) #2</t>
  </si>
  <si>
    <t>Thanos (2017) #3</t>
  </si>
  <si>
    <t>Thanos (2017) #4</t>
  </si>
  <si>
    <t>Thanos (2017) #5</t>
  </si>
  <si>
    <t>Thanos (2017) #6</t>
  </si>
  <si>
    <t>Thanos (2017) #7</t>
  </si>
  <si>
    <t>Thanos (2017) #8</t>
  </si>
  <si>
    <t>Thanos (2017) #9</t>
  </si>
  <si>
    <t>Thanos (2017) #10</t>
  </si>
  <si>
    <t>Thanos (2017) #11</t>
  </si>
  <si>
    <t>Thanos (2017) #12</t>
  </si>
  <si>
    <t>Thanos (2017) #13</t>
  </si>
  <si>
    <t>Donny Cates. "Thanos Wins," art Geoff Shaw.</t>
  </si>
  <si>
    <t>Thanos (2017) #14</t>
  </si>
  <si>
    <t>Thanos (2017) #15</t>
  </si>
  <si>
    <t>Thanos (2017) #16</t>
  </si>
  <si>
    <t>Thanos (2017) #17</t>
  </si>
  <si>
    <t>Thanos (2017) #18</t>
  </si>
  <si>
    <t>Thanos Annual (2018) #1</t>
  </si>
  <si>
    <t>Anthology — Cates, Gillen, Ewing, North, Hastings, Cook.</t>
  </si>
  <si>
    <t>Cosmic Ghost Rider (2018) #1</t>
  </si>
  <si>
    <t>No hyphen. Cates/Dylan Burnett.</t>
  </si>
  <si>
    <t>Cosmic Ghost Rider (2018) #2</t>
  </si>
  <si>
    <t>Cosmic Ghost Rider (2018) #3</t>
  </si>
  <si>
    <t>Cosmic Ghost Rider (2018) #4</t>
  </si>
  <si>
    <t>Cosmic Ghost Rider (2018) #5</t>
  </si>
  <si>
    <t>Infinity Wars Prime #1</t>
  </si>
  <si>
    <t>Gamora kills Thanos here.</t>
  </si>
  <si>
    <t>Thanos Legacy</t>
  </si>
  <si>
    <t>The will itself — Cates on the Final Gauntlet setup, Duggan on Gamora.</t>
  </si>
  <si>
    <t>Cates and Tradd Moore. Marvel's own solicit says it spins directly out of GotG #1. CBH's interleave: GotG #1–5 → SS: Black #1 → GotG Annual → GotG #6 → SS: Black #2–5. One of the best-looking books Marvel published that decade</t>
  </si>
  <si>
    <t>Anthology — Cates, Ewing, Howard, Nadler, Thompson.</t>
  </si>
  <si>
    <t>The Spectacular Spider-Man (1976) #27</t>
  </si>
  <si>
    <t>Miller's first Daredevil art, drawn as an audition. Collected at the front of the Miller/Janson omnibus.</t>
  </si>
  <si>
    <t>The Spectacular Spider-Man (1976) #28</t>
  </si>
  <si>
    <t>Daredevil #158</t>
  </si>
  <si>
    <t>McKenzie writes, Miller draws. Death-Stalker, and the Bullseye reinvention.</t>
  </si>
  <si>
    <t>Daredevil #159</t>
  </si>
  <si>
    <t>Daredevil #160</t>
  </si>
  <si>
    <t>Daredevil #161</t>
  </si>
  <si>
    <t>Daredevil #163</t>
  </si>
  <si>
    <t>#163 (Hulk) and #167 are the strongest. #167 hands off directly into your #168.</t>
  </si>
  <si>
    <t>Daredevil #164</t>
  </si>
  <si>
    <t>Daredevil #165</t>
  </si>
  <si>
    <t>Daredevil #166</t>
  </si>
  <si>
    <t>Daredevil #167</t>
  </si>
  <si>
    <t>Miller takes over writing. First Elektra</t>
  </si>
  <si>
    <t>Bizarre Adventures (1981) #28</t>
  </si>
  <si>
    <t>Miller's Elektra solo short, published 1981. Reads best right here. Slight, but it's the only Miller Elektra story outside the main run.</t>
  </si>
  <si>
    <t>"Roulette." Miller's exit.</t>
  </si>
  <si>
    <t>Daredevil #215</t>
  </si>
  <si>
    <t>#215–217 and #220–222/#225 are the "Love's Labors Lost" stretch where Mazzucchelli takes over the art and O'Neil starts moving Karen Page toward where Born Again finds her. Flag as OPT — it makes Born Again's opening less of a cold start, but Born Again is deliberately built to work without it.</t>
  </si>
  <si>
    <t>Daredevil #216</t>
  </si>
  <si>
    <t>Daredevil #217</t>
  </si>
  <si>
    <t>Correctly placed. Miller/Buscema one-off, published 1985.</t>
  </si>
  <si>
    <t>Daredevil #220</t>
  </si>
  <si>
    <t>Daredevil #221</t>
  </si>
  <si>
    <t>Daredevil #222</t>
  </si>
  <si>
    <t>Daredevil #225</t>
  </si>
  <si>
    <t>Marvel Graphic Novel (1982) #24</t>
  </si>
  <si>
    <t>Love and War: Miller/Sienkiewicz OGN, Dec. 1986. Kingpin and Vanessa. Sits chronologically before Born Again and is collected in the Miller Omnibus Companion alongside it.</t>
  </si>
  <si>
    <t>Miller plot, Denny O'Neil script, Mazzucchelli art. Not technically part of Born Again, but it's in every edition of the trade and it's the on-ramp. Keep it.</t>
  </si>
  <si>
    <t>Born Again proper. The best Daredevil story and arguably the best Marvel story.</t>
  </si>
  <si>
    <t>Miller/Sienkiewicz, Epic imprint. Loosely-canon prequel — Elektra before she ever meets Matt. Demoted from CORE because nothing in Daredevil depends on it, but it's a landmark.</t>
  </si>
  <si>
    <t>Elektra Lives Again #1</t>
  </si>
  <si>
    <t>Miller/Varley, painted OGN. Matt grieving, Elektra resurrected, dream logic. The genuine end of Miller's work with these characters. Its absence is the biggest hole in your list.</t>
  </si>
  <si>
    <t>Miller/Romita Jr., 1993. Retro-origin. Not CORE because it's a reinterpretation — it retcons and re-frames things #168–191 established, and it's written for people who already read the run. Keeping it after Born Again, as you have it, is right.</t>
  </si>
  <si>
    <t>Daredevil #234</t>
  </si>
  <si>
    <t>Post-Born Again bridge issues, before Nocenti. Matt reassembling his life.</t>
  </si>
  <si>
    <t>Daredevil #235</t>
  </si>
  <si>
    <t>Daredevil #236</t>
  </si>
  <si>
    <t>Nocenti establishes her voice. #238 is a Fall of the Mutants crossover with Sabretooth.</t>
  </si>
  <si>
    <t>Daredevil #238</t>
  </si>
  <si>
    <t>Daredevil #239</t>
  </si>
  <si>
    <t>Daredevil #240</t>
  </si>
  <si>
    <t>Daredevil #241</t>
  </si>
  <si>
    <t>Daredevil #242</t>
  </si>
  <si>
    <t>Daredevil #243</t>
  </si>
  <si>
    <t>Daredevil #244</t>
  </si>
  <si>
    <t>Daredevil #245</t>
  </si>
  <si>
    <t>Daredevil #246</t>
  </si>
  <si>
    <t>Not Nocenti. Jim Owsley (Christopher Priest) fill-in.</t>
  </si>
  <si>
    <t>Daredevil #247</t>
  </si>
  <si>
    <t>Uneven. #252 is an Inferno tie-in and one of the best.</t>
  </si>
  <si>
    <t>Daredevil #248</t>
  </si>
  <si>
    <t>Daredevil #249</t>
  </si>
  <si>
    <t>Daredevil #250</t>
  </si>
  <si>
    <t>Daredevil #251</t>
  </si>
  <si>
    <t>Daredevil #252</t>
  </si>
  <si>
    <t>Daredevil #253</t>
  </si>
  <si>
    <t>Daredevil #254</t>
  </si>
  <si>
    <t>Typhoid Mary. #254 is her first appearance, and she's the single most important character Nocenti added to the mythos. If you read ten Nocenti issues, read these</t>
  </si>
  <si>
    <t>Daredevil #255</t>
  </si>
  <si>
    <t>Daredevil #256</t>
  </si>
  <si>
    <t>Daredevil #258</t>
  </si>
  <si>
    <t>Daredevil #259</t>
  </si>
  <si>
    <t>Daredevil #260</t>
  </si>
  <si>
    <t>Daredevil #261</t>
  </si>
  <si>
    <t>Daredevil #262</t>
  </si>
  <si>
    <t>Daredevil #263</t>
  </si>
  <si>
    <t>Daredevil #264</t>
  </si>
  <si>
    <t>Daredevil #265</t>
  </si>
  <si>
    <t>Daredevil #266</t>
  </si>
  <si>
    <t>Daredevil #267</t>
  </si>
  <si>
    <t>Daredevil #268</t>
  </si>
  <si>
    <t>Daredevil #269</t>
  </si>
  <si>
    <t>Daredevil #270</t>
  </si>
  <si>
    <t>Blackheart's first appearance and the Mephisto arc. Nocenti at her most ambitious.</t>
  </si>
  <si>
    <t>Daredevil #271</t>
  </si>
  <si>
    <t>Daredevil #272</t>
  </si>
  <si>
    <t>Daredevil #273</t>
  </si>
  <si>
    <t>Daredevil #274</t>
  </si>
  <si>
    <t>Includes Acts of Vengeance crossover material.</t>
  </si>
  <si>
    <t>Daredevil #275</t>
  </si>
  <si>
    <t>Daredevil #276</t>
  </si>
  <si>
    <t>Daredevil #277</t>
  </si>
  <si>
    <t>Daredevil #278</t>
  </si>
  <si>
    <t>Daredevil #279</t>
  </si>
  <si>
    <t>Daredevil #280</t>
  </si>
  <si>
    <t>Daredevil #281</t>
  </si>
  <si>
    <t>Daredevil #282</t>
  </si>
  <si>
    <t>Daredevil #283</t>
  </si>
  <si>
    <t>The wind-down. #283 is a Captain America team-up.</t>
  </si>
  <si>
    <t>Daredevil #284</t>
  </si>
  <si>
    <t>Daredevil #285</t>
  </si>
  <si>
    <t>Daredevil #286</t>
  </si>
  <si>
    <t>Daredevil #287</t>
  </si>
  <si>
    <t>Daredevil #288</t>
  </si>
  <si>
    <t>Daredevil #289</t>
  </si>
  <si>
    <t>Daredevil #290</t>
  </si>
  <si>
    <t>Daredevil #291</t>
  </si>
  <si>
    <t>Daredevil #292</t>
  </si>
  <si>
    <t>Kevin Smith / Joe Quesada. Launches Marvel Knights, kills Karen Page, resets the character for twenty years.</t>
  </si>
  <si>
    <t>Daredevil: Yellow #1</t>
  </si>
  <si>
    <t>Loeb/Sale. Moved from before Nocenti. The entire book is Matt writing letters to Karen Page after her death — the death that happens in Guardian Devil, immediately above. In your original position it spoils that ending by ~70 issues. Placed here it functions as intended: an elegy</t>
  </si>
  <si>
    <t>Daredevil: Yellow #2</t>
  </si>
  <si>
    <t>Daredevil: Yellow #3</t>
  </si>
  <si>
    <t>Daredevil: Yellow #4</t>
  </si>
  <si>
    <t>Daredevil: Yellow #5</t>
  </si>
  <si>
    <t>Daredevil: Yellow #6</t>
  </si>
  <si>
    <t>David Mack writes, Quesada draws. Introduces Maya Lopez / Echo, who Bendis then hands back to Mack for #51–55. Keep it — REC rather than CORE because the plot is self-contained, but Echo's presence in the Bendis run assumes it.</t>
  </si>
  <si>
    <t>Bendis + David Mack, painted. Ben Urich-centric. Bendis's audition.</t>
  </si>
  <si>
    <t>Maleev arrives. The run proper starts here.</t>
  </si>
  <si>
    <t>Matt's identity hits the papers. Everything after this is consequence.</t>
  </si>
  <si>
    <t>Milla Donovan</t>
  </si>
  <si>
    <t>Fisk, Bullseye, and Matt declaring himself Kingpin. The run's high point.</t>
  </si>
  <si>
    <t>Not Bendis — David Mack solo, Echo/Wolverine. Sits inside the numeric range so it looks like part of the run. It isn't. Beautiful, tangential, and skippable without losing a thread.</t>
  </si>
  <si>
    <t>The "what Hell's Kitchen thinks of Daredevil" issue. Single best issue of the run. Don't let it get lost as a gap-filler.</t>
  </si>
  <si>
    <t>Ends with Matt in prison — which is where your second half needs to pick up.</t>
  </si>
  <si>
    <t>Matt in Ryker's. Brubaker/Lark's statement of intent.</t>
  </si>
  <si>
    <t>Runs concurrent with Civil War — that's why Danny Rand is wearing the suit.</t>
  </si>
  <si>
    <t>Anniversary issue, multiple artists</t>
  </si>
  <si>
    <t>Daredevil Annual (2007) #1</t>
  </si>
  <si>
    <t>Your placement after #100 is correct. Demoted to OPT — it's a Punisher-adjacent side story, not part of the spine.</t>
  </si>
  <si>
    <t>Brubaker + Ande Parks</t>
  </si>
  <si>
    <t>#111 introduces Lady Bullseye and plants the Hand, which is what Diggle then detonates.</t>
  </si>
  <si>
    <t>Kingpin's return. #500 ends with Matt accepting leadership of the Hand — this is the cliffhanger your track currently drops.</t>
  </si>
  <si>
    <t>Daredevil (1998) #500</t>
  </si>
  <si>
    <t>#7 won the Eisner for Best Single Issue. The tonal reset — Waid drags the book out of thirty years of gloom.</t>
  </si>
  <si>
    <t>Part one of a two-parter with #8. Slott writes, Waid writes #8</t>
  </si>
  <si>
    <t>It's a Waid issue and the back half of the Black Cat two-parter above. #8 alone reads fine without ASM #677; the reverse isn't true. Add #8 at minimum.</t>
  </si>
  <si>
    <t>Omega Effect, part one. Correctly placed.</t>
  </si>
  <si>
    <t>Omega Effect, part two. You have parts one and three and are missing the middle. Rucka writes it.</t>
  </si>
  <si>
    <t>Omega Effect, part three.</t>
  </si>
  <si>
    <t>Samnee arrives around #12 and the run becomes what it's remembered as. #21–22 is the coffin sequence.</t>
  </si>
  <si>
    <t>Daredevil Annual (2012) #1</t>
  </si>
  <si>
    <t>Alan Davis writes and draws — not Waid. A ClanDestine/Doctor Strange story with no bearing on anything. Collected in the Waid omnibus, which is why completionist lists include it. Genuinely optional.</t>
  </si>
  <si>
    <t>Waid writing both books; a real crossover rather than a guest appearance.</t>
  </si>
  <si>
    <t>Daredevil: Dark Nights #1</t>
  </si>
  <si>
    <t>Anthology miniseries, rotating creators. #1–3 (Lee Weeks, the blizzard story) is the good one.</t>
  </si>
  <si>
    <t>Daredevil: Dark Nights #2</t>
  </si>
  <si>
    <t>Daredevil: Dark Nights #3</t>
  </si>
  <si>
    <t>Daredevil: Dark Nights #4</t>
  </si>
  <si>
    <t>Daredevil: Dark Nights #5</t>
  </si>
  <si>
    <t>Daredevil: Dark Nights #6</t>
  </si>
  <si>
    <t>Daredevil: Dark Nights #7</t>
  </si>
  <si>
    <t>Daredevil: Dark Nights #8</t>
  </si>
  <si>
    <t>50th-anniversary issue, April 2014. Waid lead plus Bendis/Maleev and others. Your placement (after #1) is essentially right.</t>
  </si>
  <si>
    <t>#7 is the Original Sin tie-in.</t>
  </si>
  <si>
    <t>#18 is the end of Waid/Samnee and one of the few genuinely happy endings in Daredevil history. Which the next run immediately erases.</t>
  </si>
  <si>
    <t>All-New All-Different Marvel Point One (2015) #1</t>
  </si>
  <si>
    <t>It's the prologue</t>
  </si>
  <si>
    <t>Daredevil (2016) #1</t>
  </si>
  <si>
    <t>"Chinatown." New black costume, new sidekick, and Matt's identity secret is restored with no explanation — deliberately. The explanation is the run's central mystery.</t>
  </si>
  <si>
    <t>Daredevil (2016) #2</t>
  </si>
  <si>
    <t>Daredevil (2016) #3</t>
  </si>
  <si>
    <t>Daredevil (2016) #4</t>
  </si>
  <si>
    <t>Daredevil (2016) #5</t>
  </si>
  <si>
    <t>Daredevil (2016) #6</t>
  </si>
  <si>
    <t>Daredevil (2016) #7</t>
  </si>
  <si>
    <t>Daredevil (2016) #8</t>
  </si>
  <si>
    <t>Daredevil (2016) #9</t>
  </si>
  <si>
    <t>Daredevil Annual (2016) #1</t>
  </si>
  <si>
    <t>Soule + Roger McKenzie, Echo story</t>
  </si>
  <si>
    <t>Daredevil (2016) #10</t>
  </si>
  <si>
    <t>"Dark Art."</t>
  </si>
  <si>
    <t>Daredevil (2016) #11</t>
  </si>
  <si>
    <t>Daredevil (2016) #12</t>
  </si>
  <si>
    <t>Daredevil (2016) #13</t>
  </si>
  <si>
    <t>Daredevil (2016) #14</t>
  </si>
  <si>
    <t>Daredevil (2016) #15</t>
  </si>
  <si>
    <t>#17–20 crosses with the "Running with the Devil" line.</t>
  </si>
  <si>
    <t>Daredevil (2016) #16</t>
  </si>
  <si>
    <t>Daredevil (2016) #17</t>
  </si>
  <si>
    <t>Daredevil (2016) #18</t>
  </si>
  <si>
    <t>Daredevil (2016) #19</t>
  </si>
  <si>
    <t>Daredevil (2016) #20</t>
  </si>
  <si>
    <t>Elektra (2017) #1</t>
  </si>
  <si>
    <t>The three "Running with the Devil" minis. Kingpin's is the best of them and feeds the Mayor Fisk material directly.</t>
  </si>
  <si>
    <t>Elektra (2017) #2</t>
  </si>
  <si>
    <t>Elektra (2017) #3</t>
  </si>
  <si>
    <t>Elektra (2017) #4</t>
  </si>
  <si>
    <t>Elektra (2017) #5</t>
  </si>
  <si>
    <t>Kingpin (2017) #1</t>
  </si>
  <si>
    <t>Kingpin (2017) #2</t>
  </si>
  <si>
    <t>Kingpin (2017) #3</t>
  </si>
  <si>
    <t>Kingpin (2017) #4</t>
  </si>
  <si>
    <t>Kingpin (2017) #5</t>
  </si>
  <si>
    <t>Bullseye (2017) #1</t>
  </si>
  <si>
    <t>Bullseye (2017) #2</t>
  </si>
  <si>
    <t>Bullseye (2017) #3</t>
  </si>
  <si>
    <t>Bullseye (2017) #4</t>
  </si>
  <si>
    <t>Bullseye (2017) #5</t>
  </si>
  <si>
    <t>Daredevil (2016) #21</t>
  </si>
  <si>
    <t>Reveals the answer to the identity mystery. #25 is the payoff.</t>
  </si>
  <si>
    <t>Daredevil (2016) #22</t>
  </si>
  <si>
    <t>Daredevil (2016) #23</t>
  </si>
  <si>
    <t>Daredevil (2016) #24</t>
  </si>
  <si>
    <t>Daredevil (2016) #25</t>
  </si>
  <si>
    <t>Daredevil (2016) #26</t>
  </si>
  <si>
    <t>Daredevil (2016) #27</t>
  </si>
  <si>
    <t>Daredevil (2016) #28</t>
  </si>
  <si>
    <t>Daredevil (2016) #595</t>
  </si>
  <si>
    <t>"Mayor Fisk." The run's high point and the setup for everything Zdarsky does.</t>
  </si>
  <si>
    <t>Daredevil (2016) #596</t>
  </si>
  <si>
    <t>Daredevil (2016) #597</t>
  </si>
  <si>
    <t>Daredevil (2016) #598</t>
  </si>
  <si>
    <t>Daredevil (2016) #599</t>
  </si>
  <si>
    <t>Daredevil (2016) #600</t>
  </si>
  <si>
    <t>Daredevil (2016) #601</t>
  </si>
  <si>
    <t>"The Death of Daredevil."</t>
  </si>
  <si>
    <t>Daredevil (2016) #602</t>
  </si>
  <si>
    <t>Daredevil (2016) #603</t>
  </si>
  <si>
    <t>Daredevil (2016) #604</t>
  </si>
  <si>
    <t>Daredevil (2016) #605</t>
  </si>
  <si>
    <t>Daredevil (2016) #606</t>
  </si>
  <si>
    <t>Daredevil (2016) #607</t>
  </si>
  <si>
    <t>Daredevil (2016) #608</t>
  </si>
  <si>
    <t>Daredevil (2016) #609</t>
  </si>
  <si>
    <t>Daredevil (2016) #610</t>
  </si>
  <si>
    <t>Daredevil (2016) #611</t>
  </si>
  <si>
    <t>Daredevil (2016) #612</t>
  </si>
  <si>
    <t>Daredevil Annual (2018) #1</t>
  </si>
  <si>
    <t>Collected in the Death of Daredevil trade.</t>
  </si>
  <si>
    <t>Matt kills a man in the first arc. Everything for the next four years proceeds from that.</t>
  </si>
  <si>
    <t>The run's best stretch. Elektra takes the mantle.</t>
  </si>
  <si>
    <t>Daredevil Annual (2020) #1</t>
  </si>
  <si>
    <t>Zdarsky writes. A Foggy Nelson story. Your placement between #21 and #22 matches publication (Aug. 2020) and it's better than an annual has any right to be.</t>
  </si>
  <si>
    <t>#26–27 sit inside King in Black — you don't need the event; the issues stand alone.</t>
  </si>
  <si>
    <t>Daredevil: Woman Without Fear (2022) #1</t>
  </si>
  <si>
    <t>Daredevil: Woman Without Fear (2022) #2</t>
  </si>
  <si>
    <t>Daredevil: Woman Without Fear (2022) #3</t>
  </si>
  <si>
    <t>Elektra (2022) #100</t>
  </si>
  <si>
    <t>One-shot, published inside the event window, Elektra-as-Daredevil.</t>
  </si>
  <si>
    <t>Zdarsky and Checchetto's finale. #14 is correctly your endpoint — it's the last issue of the run, and Saladin Ahmed's Daredevil (2023) #1 relaunches from there.</t>
  </si>
  <si>
    <t>Daredevil &amp; Echo (2023) #1</t>
  </si>
  <si>
    <t>Taboo/B. Earl. Completes a Zdarsky-era thread. Tertiary.</t>
  </si>
  <si>
    <t>Daredevil &amp; Echo (2023) #2</t>
  </si>
  <si>
    <t>Daredevil &amp; Echo (2023) #3</t>
  </si>
  <si>
    <t>Daredevil &amp; Echo (2023) #4</t>
  </si>
  <si>
    <t>New Mutants #98</t>
  </si>
  <si>
    <t>Feb 1991. First Deadpool, first Gideon, and the debut of the woman who turns out to be Copycat, not Domino. Nicieza/Liefeld.</t>
  </si>
  <si>
    <t>X-Force (1991) #2</t>
  </si>
  <si>
    <t>Second full appearance. The one you have — correctly.</t>
  </si>
  <si>
    <t>X-Force (1991) #4</t>
  </si>
  <si>
    <t>X-Force (1991) #5</t>
  </si>
  <si>
    <t>X-Force (1991) #10</t>
  </si>
  <si>
    <t>#11 is the Copycat/Domino reveal — the plot New Mutants #98 set up. If you add one X-Force row beyond #2, add #11.</t>
  </si>
  <si>
    <t>X-Force (1991) #11</t>
  </si>
  <si>
    <t>Nomad (1992) #4</t>
  </si>
  <si>
    <t>First appearance outside the X-books. Trivia.</t>
  </si>
  <si>
    <t>X-Force (1991) #14</t>
  </si>
  <si>
    <t>X-Force (1991) #15</t>
  </si>
  <si>
    <t>Deadpool: The Circle Chase #1</t>
  </si>
  <si>
    <t>Fabian Nicieza, art Joe Madureira. His first solo book. Every published Deadpool order includes it.</t>
  </si>
  <si>
    <t>Deadpool: The Circle Chase #2</t>
  </si>
  <si>
    <t>Deadpool: The Circle Chase #3</t>
  </si>
  <si>
    <t>Deadpool: The Circle Chase #4</t>
  </si>
  <si>
    <t>Deadpool (1994) #1</t>
  </si>
  <si>
    <t>Mark Waid, art Ian Churchill. The second mini, and the more important of the two: Kelly picks up Killebrew and the Weapon X / Workshop material directly from here.</t>
  </si>
  <si>
    <t>Deadpool (1994) #2</t>
  </si>
  <si>
    <t>Deadpool (1994) #3</t>
  </si>
  <si>
    <t>Deadpool (1994) #4</t>
  </si>
  <si>
    <t>Deadpool (1997) #1</t>
  </si>
  <si>
    <t>Deadpool (1997) #2</t>
  </si>
  <si>
    <t>Deadpool (1997) #3</t>
  </si>
  <si>
    <t>Deadpool (1997) #4</t>
  </si>
  <si>
    <t>Deadpool (1997) #5</t>
  </si>
  <si>
    <t>Deadpool (1997) #6</t>
  </si>
  <si>
    <t>Deadpool #-1</t>
  </si>
  <si>
    <t>Kelly, "Paradigm Lost." Marvel's line-wide Flashback month replaced the July 1997 issue, so by publication it slots between #6 and #7 — not after #5, as one popular order has it.</t>
  </si>
  <si>
    <t>Deadpool (1997) #7</t>
  </si>
  <si>
    <t>Daredevil / Deadpool '97 (1997) #1</t>
  </si>
  <si>
    <t>Kelly. Typhoid Mary. It pays off Deadpool's rescue of Mary from the Gutman Institute in #6 — this is a real continuity beat, not a side story. Slots after #7, before #8.</t>
  </si>
  <si>
    <t>Deadpool (1997) #8</t>
  </si>
  <si>
    <t>#11 is the Amazing Spider-Man #47 homage — Kelly drops Deadpool into the actual 1967 issue.</t>
  </si>
  <si>
    <t>Deadpool (1997) #9</t>
  </si>
  <si>
    <t>Deadpool (1997) #10</t>
  </si>
  <si>
    <t>Deadpool (1997) #11</t>
  </si>
  <si>
    <t>Deadpool (1997) #12</t>
  </si>
  <si>
    <t>Deadpool (1997) #13</t>
  </si>
  <si>
    <t>Deadpool (1997) #14</t>
  </si>
  <si>
    <t>Deadpool (1997) #15</t>
  </si>
  <si>
    <t>Deadpool (1997) #16</t>
  </si>
  <si>
    <t>Deadpool (1997) #17</t>
  </si>
  <si>
    <t>Deadpool / Death '98 (1998) #1</t>
  </si>
  <si>
    <t>Kelly. Slots between #17 and #18. This is the one that matters most. It establishes the Deadpool/Death relationship that Kelly spends the rest of the run building toward and resolves in #33. Without it, the ending of your run lands on a relationship you never saw start.</t>
  </si>
  <si>
    <t>Deadpool (1997) #18</t>
  </si>
  <si>
    <t>#20 and #26 are Kelly + James Felder.</t>
  </si>
  <si>
    <t>Deadpool (1997) #19</t>
  </si>
  <si>
    <t>Deadpool (1997) #20</t>
  </si>
  <si>
    <t>Deadpool (1997) #21</t>
  </si>
  <si>
    <t>Deadpool (1997) #22</t>
  </si>
  <si>
    <t>Deadpool (1997) #23</t>
  </si>
  <si>
    <t>Deadpool (1997) #24</t>
  </si>
  <si>
    <t>Deadpool (1997) #25</t>
  </si>
  <si>
    <t>Deadpool (1997) #26</t>
  </si>
  <si>
    <t>Deadpool (1997) #27</t>
  </si>
  <si>
    <t>Deadpool (1997) #28</t>
  </si>
  <si>
    <t>Deadpool (1997) #29</t>
  </si>
  <si>
    <t>Deadpool (1997) #30</t>
  </si>
  <si>
    <t>Deadpool (1997) #31</t>
  </si>
  <si>
    <t>Deadpool (1997) #32</t>
  </si>
  <si>
    <t>Deadpool (1997) #33</t>
  </si>
  <si>
    <t>Deadpool #0</t>
  </si>
  <si>
    <t>Baby's First Deadpool Book (1998) #1</t>
  </si>
  <si>
    <t>Heroes for Hire (1997) #10</t>
  </si>
  <si>
    <t>Heroes for Hire (1997) #11</t>
  </si>
  <si>
    <t>Marvel Feature (1971) #1</t>
  </si>
  <si>
    <t>This is the team's actual debut and formation. Roy Thomas. #1 is "The Day of the Defenders" — Strange, Hulk and Namor. #3 introduces Xemnu, whom Wein sequels in Defenders #12. Every reading order treats this as required, and it isn't on your list.</t>
  </si>
  <si>
    <t>Marvel Feature (1971) #2</t>
  </si>
  <si>
    <t>Marvel Feature (1971) #3</t>
  </si>
  <si>
    <t>Sub-Mariner (1968) #34</t>
  </si>
  <si>
    <t>"Titans Three" — Namor, Hulk and the Silver Surfer band together. The proto-team. Collected in Defenders Masterworks Vol. 1 alongside Marvel Feature #1–3.</t>
  </si>
  <si>
    <t>Sub-Mariner (1968) #35</t>
  </si>
  <si>
    <t>Doctor Strange #183</t>
  </si>
  <si>
    <t>Where the Undying Ones and Barbara Norris originate — which Defenders #1–4 and #20 both build on directly. Background, not requirement.</t>
  </si>
  <si>
    <t>Sub-Mariner (1968) #22</t>
  </si>
  <si>
    <t>Incredible Hulk #126</t>
  </si>
  <si>
    <t>Defenders (1972) #1</t>
  </si>
  <si>
    <t>Englehart. The Undying Ones; Barbara Norris becomes Valkyrie.</t>
  </si>
  <si>
    <t>Defenders (1972) #2</t>
  </si>
  <si>
    <t>Defenders (1972) #3</t>
  </si>
  <si>
    <t>Defenders (1972) #4</t>
  </si>
  <si>
    <t>Defenders (1972) #5</t>
  </si>
  <si>
    <t>Defenders (1972) #6</t>
  </si>
  <si>
    <t>Defenders (1972) #7</t>
  </si>
  <si>
    <t>Avengers #115</t>
  </si>
  <si>
    <t>The Avengers/Defenders War, and Englehart wrote both sides — he was writing both books simultaneously, which is why it interlocks so tightly.</t>
  </si>
  <si>
    <t>Defenders (1972) #8</t>
  </si>
  <si>
    <t>Avengers #116</t>
  </si>
  <si>
    <t>Defenders (1972) #9</t>
  </si>
  <si>
    <t>Avengers #117</t>
  </si>
  <si>
    <t>Defenders (1972) #10</t>
  </si>
  <si>
    <t>Avengers #118</t>
  </si>
  <si>
    <t>Defenders (1972) #11</t>
  </si>
  <si>
    <t>Defenders (1972) #12</t>
  </si>
  <si>
    <t>Wein. #13–14 is the first appearance of Nebulon with the Squadron Sinister — and Gerber's #33/#38 Nebulon material is a direct sequel.</t>
  </si>
  <si>
    <t>Defenders (1972) #13</t>
  </si>
  <si>
    <t>Giant-Size Defenders #1</t>
  </si>
  <si>
    <t>Tony Isabella. Framing story plus reprints.</t>
  </si>
  <si>
    <t>Defenders (1972) #14</t>
  </si>
  <si>
    <t>Defenders (1972) #15</t>
  </si>
  <si>
    <t>Defenders (1972) #16</t>
  </si>
  <si>
    <t>Giant-Size Defenders #2</t>
  </si>
  <si>
    <t>Len Wein. Son of Satan.</t>
  </si>
  <si>
    <t>Defenders (1972) #17</t>
  </si>
  <si>
    <t>Defenders (1972) #18</t>
  </si>
  <si>
    <t>Giant-Size Defenders #3</t>
  </si>
  <si>
    <t>Gerber/Starlin/Wein. Grandmaster and Daredevil — and the first appearance of Korvac.</t>
  </si>
  <si>
    <t>Defenders (1972) #19</t>
  </si>
  <si>
    <t>Marvel Two-in-One #6</t>
  </si>
  <si>
    <t>Thing/Defenders. Leads directly into #20, where the Thing guest-stars. In Epic Collection Vol. 2.</t>
  </si>
  <si>
    <t>Marvel Two-in-One #7</t>
  </si>
  <si>
    <t>Defenders (1972) #20</t>
  </si>
  <si>
    <t>Gerber's first. The Thing joins to save Valkyrie from the Undying Ones. Continues from Marvel Two-in-One #6–7.</t>
  </si>
  <si>
    <t>Defenders (1972) #21</t>
  </si>
  <si>
    <t>First appearance of the Headmen — Arthur Nagan, Chondu, Jerry Morgan. The Nighthawk body plot starts here.</t>
  </si>
  <si>
    <t>Giant-Size Defenders #4</t>
  </si>
  <si>
    <t>Gerber. Squadron Sinister; Nighthawk is severely injured, which drives his arc for the rest of the run.</t>
  </si>
  <si>
    <t>Defenders (1972) #22</t>
  </si>
  <si>
    <t>"Sons of the Serpent." A four-part story about racism, arson in Manhattan's slums, and threatened live televised executions. Luke Cage, Son of Satan, Yellowjacket and the Wasp.</t>
  </si>
  <si>
    <t>Defenders (1972) #23</t>
  </si>
  <si>
    <t>Defenders (1972) #24</t>
  </si>
  <si>
    <t>Defenders (1972) #25</t>
  </si>
  <si>
    <t>First appearance of the Elf with a Gun. See the warning below.</t>
  </si>
  <si>
    <t>Giant-Size Defenders #5</t>
  </si>
  <si>
    <t>Guardians of the Galaxy / Badoon, 31st century. Introduces Starhawk. Read Giant-Size #5 first.</t>
  </si>
  <si>
    <t>Defenders (1972) #26</t>
  </si>
  <si>
    <t>Defenders (1972) #27</t>
  </si>
  <si>
    <t>Defenders (1972) #28</t>
  </si>
  <si>
    <t>Defenders (1972) #29</t>
  </si>
  <si>
    <t>Defenders (1972) #30</t>
  </si>
  <si>
    <t>Bill Mantlo fill-in — "Tapping Tommy," a demented tap dancer. Explicitly a missed-deadline issue. The one skippable row in the run.</t>
  </si>
  <si>
    <t>Defenders (1972) #31</t>
  </si>
  <si>
    <t>The Headmen / Nebulon saga, eleven chapters, Gerber's centrepiece and the reason this run sits near the top of any 1970s Marvel list. Nighthawk's severed head, Ruby Thursday, Nebulon returning as the new-age guru "Mr. Nebul," the Bozos, and villains in group therapy learning to be more effective villains.</t>
  </si>
  <si>
    <t>Defenders (1972) #32</t>
  </si>
  <si>
    <t>Defenders (1972) #33</t>
  </si>
  <si>
    <t>Defenders (1972) #34</t>
  </si>
  <si>
    <t>Defenders (1972) #35</t>
  </si>
  <si>
    <t>Defenders (1972) #36</t>
  </si>
  <si>
    <t>Defenders (1972) #37</t>
  </si>
  <si>
    <t>Defenders (1972) #38</t>
  </si>
  <si>
    <t>Defenders (1972) #39</t>
  </si>
  <si>
    <t>Defenders (1972) #40</t>
  </si>
  <si>
    <t>Defenders Annual (1976) #1</t>
  </si>
  <si>
    <t>Gerber. This is not a side story — it's the conclusion of the Headmen/Nebulon saga. It published before #41 and resolves #31–40; #41 is the epilogue. Putting it after #41, or omitting it, breaks the run's climax.</t>
  </si>
  <si>
    <t>Marvel Treasury Edition (1974) #12</t>
  </si>
  <si>
    <t>New Gerber material teaming the Defenders with Howard the Duck during his 1976 presidential campaign.</t>
  </si>
  <si>
    <t>Defenders (1972) #41</t>
  </si>
  <si>
    <t>Gerber's last. Epilogue after the Annual resolves the saga.</t>
  </si>
  <si>
    <t>First Doom.</t>
  </si>
  <si>
    <t>Fantastic Four Annual (1963) #2</t>
  </si>
  <si>
    <t>The origin. Correctly included — a lot of lists miss it.</t>
  </si>
  <si>
    <t>Doom steals the Power Cosmic from the Silver Surfer. Cross-reference: this is the same block as FF #57–60 in your new Silver Surfer Origin run. One home, one pointer.</t>
  </si>
  <si>
    <t>Latveria</t>
  </si>
  <si>
    <t>Marvel Super-Heroes (1967) #20</t>
  </si>
  <si>
    <t>1969. Doom's first solo story, which set up the Astonishing Tales feature.</t>
  </si>
  <si>
    <t>Astonishing Tales (1970) #1</t>
  </si>
  <si>
    <t>1970–71. Doom's first ongoing solo feature — 10-page backups. Thomas/Wally Wood on #1–4, then Lieber, then Conway. Historically important, tonally dated. Marvel's omnibus takes only #1–3 and #6–8.</t>
  </si>
  <si>
    <t>Astonishing Tales (1970) #2</t>
  </si>
  <si>
    <t>Astonishing Tales (1970) #3</t>
  </si>
  <si>
    <t>Astonishing Tales (1970) #4</t>
  </si>
  <si>
    <t>Astonishing Tales (1970) #5</t>
  </si>
  <si>
    <t>Astonishing Tales (1970) #6</t>
  </si>
  <si>
    <t>Astonishing Tales (1970) #7</t>
  </si>
  <si>
    <t>Astonishing Tales (1970) #8</t>
  </si>
  <si>
    <t>Giant-Size Super-Villain Team-Up #1</t>
  </si>
  <si>
    <t>1975–77. Doom and Namor. This is the era that turns Doom from an FF villain into a head of state operating by treaty and leverage — which is the version of the character everything after depends on. The omnibus takes only Giant-Size #1–2 and #13–14 if you want the compressed version.</t>
  </si>
  <si>
    <t>Giant-Size Super-Villain Team-Up #2</t>
  </si>
  <si>
    <t>Wolfman/Pollard, 1978. Doom is overthrown and Latveria falls to Zorba. This is the required setup for #246–247, which you already have — without it, "Doom retakes Latveria" has no stakes.</t>
  </si>
  <si>
    <t>"Doomquest." Michelinie/Layton</t>
  </si>
  <si>
    <t>Iron Man #249</t>
  </si>
  <si>
    <t>The sequel — #149–150 sent them back to Camelot, #249–250 sends them forward. Marvel's own Iron Man: Doomquest collection contains all four issues, which is the publisher telling you they're one unit.</t>
  </si>
  <si>
    <t>Iron Man #250</t>
  </si>
  <si>
    <t>The Uncanny X-Men (1981) #145</t>
  </si>
  <si>
    <t>Claremont/Cockrum, 1981. In the Book of Doom Omnibus; the major non-FF Doom appearance of the era.</t>
  </si>
  <si>
    <t>The Uncanny X-Men (1981) #146</t>
  </si>
  <si>
    <t>The Uncanny X-Men (1981) #147</t>
  </si>
  <si>
    <t>Byrne. "Terror in a Tiny Town."</t>
  </si>
  <si>
    <t>Byrne. Doom retakes Latveria; introduces Kristoff Vernard.</t>
  </si>
  <si>
    <t>Byrne. The "day in the life of Doom" issue — routinely named one of the best single Doom stories.</t>
  </si>
  <si>
    <t>Byrne. The origin retold, and Kristoff takes on the Doom identity. Both in the omnibus; they close out the Byrne block.</t>
  </si>
  <si>
    <t>Simonson, 1991. #350 brings the real Doom back and ousts Kristoff.</t>
  </si>
  <si>
    <t>#352 is the famous time-bending issue that establishes Doom has been a Doombot much of the time since his first appearance — a retcon that reframes decades of his defeats, and a routine top-five Doom pick.</t>
  </si>
  <si>
    <t>Fantastic Four: Wedding Special (2019) #1</t>
  </si>
  <si>
    <t>McDuffie/Jones.</t>
  </si>
  <si>
    <t>Waid/Wieringo, "Unthinkable."</t>
  </si>
  <si>
    <t>The current TPB collects #67–70 and #500–502 — #501–502 are the immediate aftermath and belong with the arc.</t>
  </si>
  <si>
    <t>"Authoritative Action" — the FF take over Latveria. Arguably the more interesting Doom-politics material, and absent entirely.</t>
  </si>
  <si>
    <t>Oversized one-shot, Sanford Greene writing and drawing with Hickman co-writing. Doom vs. Galactus, with Valeria. Widely praised, entirely standalone.</t>
  </si>
  <si>
    <t>Dr. Strange and Dr. Doom: Triumph and Torment GN (1989) #1</t>
  </si>
  <si>
    <t>Marvel Graphic Novel #49 - Doctor Strange &amp; Doctor Doom: Triumph and Torment</t>
  </si>
  <si>
    <t>Doom (2000) #1</t>
  </si>
  <si>
    <t>Doom (2000) #2</t>
  </si>
  <si>
    <t>Doom (2000) #3</t>
  </si>
  <si>
    <t>Doom: The Emperor Returns #1</t>
  </si>
  <si>
    <t>Doom: The Emperor Returns #2</t>
  </si>
  <si>
    <t>Doom: The Emperor Returns #3</t>
  </si>
  <si>
    <t>Brubaker/Raimondi — the modern definitive origin</t>
  </si>
  <si>
    <t>Doctor Doom (2019) #1</t>
  </si>
  <si>
    <t>Doctor Doom (2019) #2</t>
  </si>
  <si>
    <t>Doctor Doom (2019) #3</t>
  </si>
  <si>
    <t>Doctor Doom (2019) #4</t>
  </si>
  <si>
    <t>Doctor Doom (2019) #5</t>
  </si>
  <si>
    <t>Doctor Doom (2019) #6</t>
  </si>
  <si>
    <t>Doctor Doom (2019) #7</t>
  </si>
  <si>
    <t>Doctor Doom (2019) #8</t>
  </si>
  <si>
    <t>Doctor Doom (2019) #9</t>
  </si>
  <si>
    <t>Doctor Doom (2019) #10</t>
  </si>
  <si>
    <t>Strange Tales (1951) #110</t>
  </si>
  <si>
    <t>Strange Tales (1951) #111</t>
  </si>
  <si>
    <t>Strange Tales (1951) #114</t>
  </si>
  <si>
    <t>Strange Tales (1951) #115</t>
  </si>
  <si>
    <t>Strange Tales (1951) #116</t>
  </si>
  <si>
    <t>Strange Tales (1951) #117</t>
  </si>
  <si>
    <t>Strange Tales (1951) #118</t>
  </si>
  <si>
    <t>Strange Tales (1951) #119</t>
  </si>
  <si>
    <t>Strange Tales (1951) #120</t>
  </si>
  <si>
    <t>Strange Tales (1951) #121</t>
  </si>
  <si>
    <t>Strange Tales (1951) #122</t>
  </si>
  <si>
    <t>Strange Tales (1951) #123</t>
  </si>
  <si>
    <t>Strange Tales (1951) #124</t>
  </si>
  <si>
    <t>Strange Tales (1951) #125</t>
  </si>
  <si>
    <t>Strange Tales (1951) #126</t>
  </si>
  <si>
    <t>Strange Tales (1951) #127</t>
  </si>
  <si>
    <t>Strange Tales (1951) #128</t>
  </si>
  <si>
    <t>Strange Tales (1951) #129</t>
  </si>
  <si>
    <t>Strange Tales (1951) #130</t>
  </si>
  <si>
    <t>Strange Tales (1951) #131</t>
  </si>
  <si>
    <t>Strange Tales (1951) #132</t>
  </si>
  <si>
    <t>Strange Tales (1951) #133</t>
  </si>
  <si>
    <t>Strange Tales (1951) #134</t>
  </si>
  <si>
    <t>Strange Tales (1951) #135</t>
  </si>
  <si>
    <t>Strange Tales (1951) #136</t>
  </si>
  <si>
    <t>Strange Tales (1951) #137</t>
  </si>
  <si>
    <t>Strange Tales (1951) #138</t>
  </si>
  <si>
    <t>Strange Tales (1951) #139</t>
  </si>
  <si>
    <t>Strange Tales (1951) #140</t>
  </si>
  <si>
    <t>Strange Tales (1951) #141</t>
  </si>
  <si>
    <t>Strange Tales (1951) #142</t>
  </si>
  <si>
    <t>Strange Tales (1951) #143</t>
  </si>
  <si>
    <t>Strange Tales (1951) #144</t>
  </si>
  <si>
    <t>Strange Tales (1951) #145</t>
  </si>
  <si>
    <t>Strange Tales (1951) #146</t>
  </si>
  <si>
    <t>Marvel Premiere (1972) #3</t>
  </si>
  <si>
    <t>The Doctor Strange feature actually starts at #3. #3 is Barry Windsor-Smith, #4 is Thomas/Goodwin with Brunner's first Strange art, #5–8 are Gardner Fox. Brunner quit after #4 — his words: "the story was dull! It wasn't 'cosmic.'" Then came back for Englehart.</t>
  </si>
  <si>
    <t>Marvel Premiere (1972) #4</t>
  </si>
  <si>
    <t>Marvel Premiere (1972) #5</t>
  </si>
  <si>
    <t>Marvel Premiere (1972) #6</t>
  </si>
  <si>
    <t>Marvel Premiere (1972) #7</t>
  </si>
  <si>
    <t>Marvel Premiere (1972) #8</t>
  </si>
  <si>
    <t>Marvel Premiere (1972) #9</t>
  </si>
  <si>
    <t>Shuma-Gorath. The Ancient One dies in #10.</t>
  </si>
  <si>
    <t>Marvel Premiere (1972) #10</t>
  </si>
  <si>
    <t>Marvel Premiere (1972) #11</t>
  </si>
  <si>
    <t>Art is Mike Ploog, not Brunner — and it's largely a reprint issue with a short new framing story. Low priority.</t>
  </si>
  <si>
    <t>Marvel Premiere (1972) #12</t>
  </si>
  <si>
    <t>"Sise-Neg Genesis." The high point.</t>
  </si>
  <si>
    <t>Marvel Premiere (1972) #13</t>
  </si>
  <si>
    <t>Marvel Premiere (1972) #14</t>
  </si>
  <si>
    <t>Doctor Strange (1974) #1</t>
  </si>
  <si>
    <t>Brunner's last full art (#3 is shared with Alan Weiss). His last contribution is the cover to #6.</t>
  </si>
  <si>
    <t>Doctor Strange (1974) #2</t>
  </si>
  <si>
    <t>Doctor Strange (1974) #3</t>
  </si>
  <si>
    <t>Doctor Strange (1974) #4</t>
  </si>
  <si>
    <t>Doctor Strange (1974) #5</t>
  </si>
  <si>
    <t>Wolfman/Colan/Palmer. Read before DS #14.</t>
  </si>
  <si>
    <t>Doctor Strange (1974) #6</t>
  </si>
  <si>
    <t>Gene Colan takes over the art with #6. Englehart's finale is the Benjamin Franklin time-travel story for the 1976 Bicentennial.</t>
  </si>
  <si>
    <t>Doctor Strange (1974) #7</t>
  </si>
  <si>
    <t>Doctor Strange (1974) #8</t>
  </si>
  <si>
    <t>Doctor Strange (1974) #9</t>
  </si>
  <si>
    <t>Doctor Strange (1974) #10</t>
  </si>
  <si>
    <t>Doctor Strange (1974) #11</t>
  </si>
  <si>
    <t>Doctor Strange (1974) #12</t>
  </si>
  <si>
    <t>Doctor Strange (1974) #13</t>
  </si>
  <si>
    <t>Doctor Strange (1974) #15</t>
  </si>
  <si>
    <t>Doctor Strange (1974) #16</t>
  </si>
  <si>
    <t>Doctor Strange (1974) #17</t>
  </si>
  <si>
    <t>Doctor Strange (1974) #18</t>
  </si>
  <si>
    <t>The celebrated Stern/Marshall Rogers run begins at #48. (#46 is Kunkel/Michelinie with a Stern/Michael Golden backup — #47 is the right start, and you have it.)</t>
  </si>
  <si>
    <t>#75 is his last; the series ran to #81 under Peter Gillis.</t>
  </si>
  <si>
    <t>Doctor Strange: The Oath #1</t>
  </si>
  <si>
    <t>Doctor Strange: The Oath #2</t>
  </si>
  <si>
    <t>Doctor Strange: The Oath #3</t>
  </si>
  <si>
    <t>Doctor Strange: The Oath #4</t>
  </si>
  <si>
    <t>Doctor Strange: The Oath #5</t>
  </si>
  <si>
    <t>Doctor Strange: Last Days of Magic</t>
  </si>
  <si>
    <t>Doctor Strange Annual (2016)</t>
  </si>
  <si>
    <t>Doctor Strange Annual (2019)</t>
  </si>
  <si>
    <t>Dr. Strange (2020) #1</t>
  </si>
  <si>
    <t>Also Waid, art Kev Walker. It goes directly after Doctor Strange (2018) #20 and the 2019 Annual — Marvel's own Doctor Strange by Mark Waid Vol. 2 TPB collects #12–20, Annual (2019) #1, and Surgeon Supreme #1–6 as one book. Cancelled at #6 in the 2020 cuts, so it's incomplete, but it's the rest of his run.</t>
  </si>
  <si>
    <t>Dr. Strange (2020) #2</t>
  </si>
  <si>
    <t>Dr. Strange (2020) #3</t>
  </si>
  <si>
    <t>Dr. Strange (2020) #4</t>
  </si>
  <si>
    <t>Dr. Strange (2020) #5</t>
  </si>
  <si>
    <t>Dr. Strange (2020) #6</t>
  </si>
  <si>
    <t>Doctor Strange, Sorcerer Supreme (1988) #48</t>
  </si>
  <si>
    <t>Kaminski/Isherwood. Optional pre-reading, not a MacKay run. The War of the Seven Spheres setup his run pays off.</t>
  </si>
  <si>
    <t>Doctor Strange, Sorcerer Supreme (1988) #49</t>
  </si>
  <si>
    <t>Doctor Strange, Sorcerer Supreme (1988) #50</t>
  </si>
  <si>
    <t>Doctor Strange, Sorcerer Supreme (1988) #51</t>
  </si>
  <si>
    <t>Death of Doctor Strange (2021) #1</t>
  </si>
  <si>
    <t>Your order matches Marvel's published guide. There is no Omega issue.</t>
  </si>
  <si>
    <t>Death of Doctor Strange (2021) #2</t>
  </si>
  <si>
    <t>Death of Doctor Strange (2021) #3</t>
  </si>
  <si>
    <t>Death of Doctor Strange (2021) #4</t>
  </si>
  <si>
    <t>Death of Doctor Strange: X-Men / Black Knight</t>
  </si>
  <si>
    <t>Death of Doctor Strange (2021) #5</t>
  </si>
  <si>
    <t>Clea as Sorcerer Supreme.</t>
  </si>
  <si>
    <t>Hickman. The series ends at #18 with Blood Hunt.</t>
  </si>
  <si>
    <t xml:space="preserve">Eternals Annual (1977) #1 </t>
  </si>
  <si>
    <t>Also Kirby — "The Time Killers." Every collected edition includes it.</t>
  </si>
  <si>
    <t>Thor Annual (1966) #7</t>
  </si>
  <si>
    <t>Roy Thomas, finished by Gruenwald and Macchio. This is "The Eternals Saga." Kirby's series was cancelled with the Fourth Host / Celestial judgment plot unresolved — this is where it gets resolved, and where the Eternals, Celestials and Deviants get welded into mainstream 616 continuity, including a substantial retcon of Asgardian cosmology. Collected as Thor and the Eternals: The Celestials Saga. Note it is NOT in the Eternals Complete Saga Omnibus, which is probably why it's missing.</t>
  </si>
  <si>
    <t>Thor (1966) #283</t>
  </si>
  <si>
    <t>Thor (1966) #284</t>
  </si>
  <si>
    <t>Thor (1966) #285</t>
  </si>
  <si>
    <t>Thor (1966) #286</t>
  </si>
  <si>
    <t>Thor (1966) #287</t>
  </si>
  <si>
    <t>Thor (1966) #288</t>
  </si>
  <si>
    <t>Thor (1966) #289</t>
  </si>
  <si>
    <t>Thor (1966) #290</t>
  </si>
  <si>
    <t>Thor (1966) #291</t>
  </si>
  <si>
    <t>Thor (1966) #292</t>
  </si>
  <si>
    <t>Thor (1966) #293</t>
  </si>
  <si>
    <t>Thor (1966) #294</t>
  </si>
  <si>
    <t>Thor (1966) #295</t>
  </si>
  <si>
    <t>Thor (1966) #296</t>
  </si>
  <si>
    <t>Thor (1966) #297</t>
  </si>
  <si>
    <t>Thor (1966) #298</t>
  </si>
  <si>
    <t>Thor (1966) #299</t>
  </si>
  <si>
    <t>Thor (1966) #300</t>
  </si>
  <si>
    <t>Thor (1966) #301</t>
  </si>
  <si>
    <t>Iron Man Annual (1976) #6</t>
  </si>
  <si>
    <t>Eternals (1985) #1</t>
  </si>
  <si>
    <t>Credit correction: Peter B. Gillis writes #1–8, Walter Simonson #9–12, art Sal Buscema throughout. Shooter disliked Gillis's scripts and swapped him out.</t>
  </si>
  <si>
    <t>Eternals (1985) #2</t>
  </si>
  <si>
    <t>Eternals (1985) #3</t>
  </si>
  <si>
    <t>Eternals (1985) #4</t>
  </si>
  <si>
    <t>Eternals (1985) #5</t>
  </si>
  <si>
    <t>Eternals (1985) #6</t>
  </si>
  <si>
    <t>Eternals (1985) #7</t>
  </si>
  <si>
    <t>Eternals (1985) #8</t>
  </si>
  <si>
    <t>Eternals (1985) #9</t>
  </si>
  <si>
    <t>Eternals (1985) #10</t>
  </si>
  <si>
    <t>Eternals (1985) #11</t>
  </si>
  <si>
    <t>Eternals (1985) #12</t>
  </si>
  <si>
    <t>Eternals (2021) #1</t>
  </si>
  <si>
    <t>Eternals (2021) #2</t>
  </si>
  <si>
    <t>Eternals (2021) #3</t>
  </si>
  <si>
    <t>Eternals (2021) #4</t>
  </si>
  <si>
    <t>Eternals (2021) #5</t>
  </si>
  <si>
    <t>Eternals (2021) #6</t>
  </si>
  <si>
    <t>Eternals (2021) #7</t>
  </si>
  <si>
    <t>Eternals (2021) #8</t>
  </si>
  <si>
    <t>Eternals (2021) #9</t>
  </si>
  <si>
    <t>Eternals (2021) #10</t>
  </si>
  <si>
    <t>Eternals: The Heretic</t>
  </si>
  <si>
    <t>Eternals (2021) #11</t>
  </si>
  <si>
    <t>Eternals (2021) #12</t>
  </si>
  <si>
    <t>A.X.E.: Eve of Judgment (2022) #1</t>
  </si>
  <si>
    <t>Gillen. The prequel.</t>
  </si>
  <si>
    <t>A.X.E.: Judgment Day #1</t>
  </si>
  <si>
    <t>Gillen / Valerio Schiti.</t>
  </si>
  <si>
    <t>A.X.E.: Judgment Day #2</t>
  </si>
  <si>
    <t>A.X.E.: Judgment Day #3</t>
  </si>
  <si>
    <t>A.X.E.: Judgment Day #4</t>
  </si>
  <si>
    <t>A.X.E.: Judgment Day #5</t>
  </si>
  <si>
    <t>A.X.E.: Judgment Day #6</t>
  </si>
  <si>
    <t>Gillen. This is the Eternals-side book — Uranos vs. Arakko. Interleaves: JD #1–2 → DttM #1 → JD #3 → DttM #2 → JD #4–5 → DttM #3.</t>
  </si>
  <si>
    <t>A.X.E.: Eternals (2022) #1</t>
  </si>
  <si>
    <t>A.X.E.: Starfox #1</t>
  </si>
  <si>
    <t>Gillen one-shot codas, just before JD #6.</t>
  </si>
  <si>
    <t>A.X.E.: Judgment Day Omega #1</t>
  </si>
  <si>
    <t>The true epilogue and the actual end of Gillen's run</t>
  </si>
  <si>
    <t>Written into the event's spine — Immortal X-Men is Gillen's own. These live in your Krakoa track; cross-reference.</t>
  </si>
  <si>
    <t>X-Men: Red (2022) #5</t>
  </si>
  <si>
    <t>X-Men: Red (2022) #6</t>
  </si>
  <si>
    <t>X-Men: Red (2022) #7</t>
  </si>
  <si>
    <t>First Doom</t>
  </si>
  <si>
    <t>First FF/Hulk</t>
  </si>
  <si>
    <t>Dirst Super-Skrull</t>
  </si>
  <si>
    <t>Fantastic Four Annual (1963) #1</t>
  </si>
  <si>
    <t>#25–26 Thing vs. Hulk</t>
  </si>
  <si>
    <t>Doom's origin — and it's in your Doom column too</t>
  </si>
  <si>
    <t>First Frightful Four and first Medusa</t>
  </si>
  <si>
    <t>Fantastic Four Annual (1963) #3</t>
  </si>
  <si>
    <t>Reed and Sue's wedding</t>
  </si>
  <si>
    <t xml:space="preserve">The Inhumans </t>
  </si>
  <si>
    <t>The Galactus Trilogy. First Galactus and first Silver Surfer.</t>
  </si>
  <si>
    <t>"This Man… This Monster!" — routinely named the single best issue Marvel published in the sixties. Also first Negative Zone.</t>
  </si>
  <si>
    <t>First Black Panther, and his origin.</t>
  </si>
  <si>
    <t>Thing vs. the Surfer.</t>
  </si>
  <si>
    <t>Fantastic Four Annual (1963) #4</t>
  </si>
  <si>
    <t>Doom steals the Power Cosmic.</t>
  </si>
  <si>
    <t>#64-65 first Kree Sentry and first Ronan</t>
  </si>
  <si>
    <t>#66–67 first "Him" / Adam Warlock</t>
  </si>
  <si>
    <t>Fantastic Four Annual (1963) #5</t>
  </si>
  <si>
    <t>First Psycho-Man</t>
  </si>
  <si>
    <t>#72, #74–77 Galactus returns for the Surfer</t>
  </si>
  <si>
    <t>Fantastic Four Annual (1963) #6</t>
  </si>
  <si>
    <t>Birth of Franklin Richards, first Annihilus</t>
  </si>
  <si>
    <t>#84-87 Doom in Latveria</t>
  </si>
  <si>
    <t>#94 first Agatha Harkness</t>
  </si>
  <si>
    <t>#100 anniversary</t>
  </si>
  <si>
    <t>Fantastic Four #102</t>
  </si>
  <si>
    <t>Kirby's actual last issue. He left mid-story — #102 is part one of a three-part Magneto/Sub-Mariner arc and ends on a splash panel reading "WAR!" Stopping at #101 gives you the last complete Lee/Kirby story, which is defensible, but it omits the issue he actually went out on.</t>
  </si>
  <si>
    <t>Fantastic Four #103</t>
  </si>
  <si>
    <t>John Romita Sr. finishes Kirby's arc. Take them if you want the story closed.</t>
  </si>
  <si>
    <t>Fantastic Four #104</t>
  </si>
  <si>
    <t>Marvel Team-Up (1972) #61</t>
  </si>
  <si>
    <t>The standard Byrne pre-run FF stories. Both open the Byrne omnibus.</t>
  </si>
  <si>
    <t>Marvel Team-Up (1972) #62</t>
  </si>
  <si>
    <t>Marvel Two-in-One #50</t>
  </si>
  <si>
    <t>Byrne writing and drawing, with no fill-ins anywhere in the run.</t>
  </si>
  <si>
    <t>Fantastic Four Annual (1963) #17</t>
  </si>
  <si>
    <t>Alpha Flight #4</t>
  </si>
  <si>
    <t>Follows directly from FF #260 — Sue and Namor and the poisoned northern waters. The only genuine FF tie-in in Byrne's Alpha Flight.</t>
  </si>
  <si>
    <t>The Thing (1983) #1</t>
  </si>
  <si>
    <t>Byrne writes it (Ron Wilson art). Ben leaves the FF in #265 when She-Hulk joins, and a third of this series is the Battleworld "Rocky Grimm, Space Ranger" arc — Ben stays behind after Secret Wars because Battleworld lets him turn human at will. It crosses over with FF #274. This is the missing half of Byrne's FF for twenty issues. (Caveat: Mike Carlin scripts several mid-run issues, so Byrne's authorship isn't perfectly continuous.)</t>
  </si>
  <si>
    <t>The Thing (1983) #2</t>
  </si>
  <si>
    <t>The Thing (1983) #3</t>
  </si>
  <si>
    <t>The Thing (1983) #4</t>
  </si>
  <si>
    <t>The Thing (1983) #5</t>
  </si>
  <si>
    <t>The Thing (1983) #6</t>
  </si>
  <si>
    <t>The Thing (1983) #7</t>
  </si>
  <si>
    <t>The Thing (1983) #8</t>
  </si>
  <si>
    <t>The Thing (1983) #9</t>
  </si>
  <si>
    <t>The Thing (1983) #10</t>
  </si>
  <si>
    <t>The Thing (1983) #11</t>
  </si>
  <si>
    <t>The Thing (1983) #12</t>
  </si>
  <si>
    <t>The Thing (1983) #13</t>
  </si>
  <si>
    <t>The Thing (1983) #14</t>
  </si>
  <si>
    <t>The Thing (1983) #15</t>
  </si>
  <si>
    <t>The Thing (1983) #16</t>
  </si>
  <si>
    <t>The Thing (1983) #17</t>
  </si>
  <si>
    <t>The Thing (1983) #18</t>
  </si>
  <si>
    <t>The Thing (1983) #19</t>
  </si>
  <si>
    <t>The Thing (1983) #20</t>
  </si>
  <si>
    <t>The Thing (1983) #21</t>
  </si>
  <si>
    <t>The Thing (1983) #22</t>
  </si>
  <si>
    <t>Fantastic Four Annual (1963) #18</t>
  </si>
  <si>
    <t>Black Bolt and Medusa's wedding.</t>
  </si>
  <si>
    <t>#278–279 the Doom origin retold and Kristoff takes the identity — also in your Doom column.</t>
  </si>
  <si>
    <t>A note on these two. They're not "part 1 / part 2" — they shipped the same month and tell the same Skrull-asteroid events from each team's point of view, with several duplicated pages. Avengers Annual #14 is Stern-written with Byrne breakdowns, not Byrne-written. Your order (Avengers first) is the better of the two.</t>
  </si>
  <si>
    <t>#286 is where the Jean Grey cocoon gets handed off — it leads directly to X-Factor #1, which is already a flagged prereq in your Stern's Avengers material.</t>
  </si>
  <si>
    <t>Byrne's plot, Roger Stern's script, Jerry Ordway art. He quit mid-story; #293 opens a time-distortion arc and Stern/Ordway close it. Keep them — just don't file them as Byrne's.</t>
  </si>
  <si>
    <t>This is a real lead-in, not padding. It's Simonson's Avengers run, and it's where he and Buscema create the Council of Cross-Time Kangs — who then reappear in FF #337–338. The FF time-travel arc turns on a threat the Avengers failed to neutralise. He's picking up his own unfinished plot in a different book. Not a hard prerequisite — FF #337 recaps enough — but a good one.</t>
  </si>
  <si>
    <t>Simonson writes but does not draw these — Rich Buckler on #334–335, Ron Lim on #336. Acts of Vengeance tie-in.</t>
  </si>
  <si>
    <t>"Into the Time Stream." Simonson writing and drawing from #337. Celestials, Death's Head, the Kang Council.</t>
  </si>
  <si>
    <t>Stranded in the Mesozoic.</t>
  </si>
  <si>
    <t>The "New Fantastic Four" — Ghost Rider, Wolverine, Spider-Man, Hulk, art by Arthur Adams. Best-selling stretch of the run.</t>
  </si>
  <si>
    <t>Doom returns and ousts Kristoff. Also in your Doom column.</t>
  </si>
  <si>
    <t>The Time Variance Authority. #352 is the famous dual-timeline page-grid experiment — and it's the Doombot retcon issue that's in your Doom column. #354 is his last.</t>
  </si>
  <si>
    <t>Fantastic Four Annual (1963) #23</t>
  </si>
  <si>
    <t>Simonson writes it; Jackson Guice draws it. And it's chapter one of the X-books' "Days of Future Present" crossover — an adult Franklin Richards from the Days of Future Past timeline. Reading it alone leaves you three annuals short (New Mutants Annual #6 → X-Factor Annual #5 → Uncanny X-Men Annual #14). Disconnected from the rest of the run; genuinely optional.</t>
  </si>
  <si>
    <t>Waid and Mike Wieringo. #67–70 is "Unthinkable" — also in your Doom column.</t>
  </si>
  <si>
    <t>Unthinkable concludes.</t>
  </si>
  <si>
    <t>"Authoritative Action" — the FF take over Latveria. Waid-written, but not Wieringo — Howard Porter art.</t>
  </si>
  <si>
    <t>Karl Kesel writes these, art Paco Medina. "Dysfunctional." They're in the Waid collected editions, which is why they look continuous — but they aren't his.</t>
  </si>
  <si>
    <t>Fourtitude" and "Rising Storm." #524 is his last.</t>
  </si>
  <si>
    <t>Fantastic Four (1998) #554</t>
  </si>
  <si>
    <t>Millar and Bryan Hitch — though Hitch doesn't draw all sixteen; Immonen, Neil Edwards and Steve Kurth fill in. Arcs: "World's Greatest" (#554–557), "The Death of the Invisible Woman" (#558–561), "Master of Doom" (#566–569).</t>
  </si>
  <si>
    <t>Fantastic Four (1998) #555</t>
  </si>
  <si>
    <t>Fantastic Four (1998) #556</t>
  </si>
  <si>
    <t>Fantastic Four (1998) #557</t>
  </si>
  <si>
    <t>Fantastic Four (1998) #558</t>
  </si>
  <si>
    <t>Fantastic Four (1998) #559</t>
  </si>
  <si>
    <t>Fantastic Four (1998) #560</t>
  </si>
  <si>
    <t>Fantastic Four (1998) #561</t>
  </si>
  <si>
    <t>Fantastic Four (1998) #562</t>
  </si>
  <si>
    <t>Fantastic Four (1998) #563</t>
  </si>
  <si>
    <t>Fantastic Four (1998) #564</t>
  </si>
  <si>
    <t>Fantastic Four (1998) #565</t>
  </si>
  <si>
    <t>Fantastic Four (1998) #566</t>
  </si>
  <si>
    <t>Fantastic Four (1998) #567</t>
  </si>
  <si>
    <t>Fantastic Four (1998) #568</t>
  </si>
  <si>
    <t>Fantastic Four (1998) #569</t>
  </si>
  <si>
    <t>Fantastic Four (2018) #1</t>
  </si>
  <si>
    <t>Fantastic Four (2018) #2</t>
  </si>
  <si>
    <t>Fantastic Four (2018) #3</t>
  </si>
  <si>
    <t>Fantastic Four (2018) #4</t>
  </si>
  <si>
    <t>Fantastic Four (2018) #5</t>
  </si>
  <si>
    <t>Slott and Fred Hembeck — the Ben/Alicia wedding.</t>
  </si>
  <si>
    <t>Fantastic Four (2018) #6</t>
  </si>
  <si>
    <t>Fantastic Four (2018) #7</t>
  </si>
  <si>
    <t>Fantastic Four (2018) #8</t>
  </si>
  <si>
    <t>Fantastic Four (2018) #9</t>
  </si>
  <si>
    <t>Fantastic Four (2018) #10</t>
  </si>
  <si>
    <t>Fantastic Four (2018) #11</t>
  </si>
  <si>
    <t>Fantastic Four (2018) #12</t>
  </si>
  <si>
    <t>Fantastic Four (2018) #13</t>
  </si>
  <si>
    <t>Fantastic Four: 4 Yancy Street</t>
  </si>
  <si>
    <t>Placement right. Gerry Duggan, not Slott.</t>
  </si>
  <si>
    <t>Fantastic Four: Negative Zone #1</t>
  </si>
  <si>
    <t>Mike Carey. In Slott Omnibus Vol. 1.</t>
  </si>
  <si>
    <t>Fantastic Four (2018) #14</t>
  </si>
  <si>
    <t>Fantastic Four (2018) #15</t>
  </si>
  <si>
    <t>Fantastic Four (2018) #16</t>
  </si>
  <si>
    <t>Fantastic Four (2018) #17</t>
  </si>
  <si>
    <t>Fantastic Four (2018) #18</t>
  </si>
  <si>
    <t>Fantastic Four (2018) #19</t>
  </si>
  <si>
    <t>Fantastic Four (2018) #20</t>
  </si>
  <si>
    <t>Fantastic Four: Grimm Noir</t>
  </si>
  <si>
    <t>Duggan/Ron Garney.</t>
  </si>
  <si>
    <t>Slott co-wrote the event with Al Ewing. Right now you have the two bookends with nothing between them. Minimum for an FF reader: Empyre #0: FF → Empyre #1–6 → FF #21–23 → Empyre Fallout: FF → FF #24. (Empyre #0: Avengers is optional — it's the other half of the setup, and Ewing's, so it belongs in your Ewing column.)</t>
  </si>
  <si>
    <t>Fantastic Four (2018) #21</t>
  </si>
  <si>
    <t>The FF tie-in issues.</t>
  </si>
  <si>
    <t>Fantastic Four (2018) #22</t>
  </si>
  <si>
    <t>Fantastic Four (2018) #23</t>
  </si>
  <si>
    <t>Fantastic Four (2018) #24</t>
  </si>
  <si>
    <t>Fantastic Four (2018) #25</t>
  </si>
  <si>
    <t>Fantastic Four (2018) #26</t>
  </si>
  <si>
    <t>Fantastic Four (2018) #27</t>
  </si>
  <si>
    <t>Fantastic Four (2018) #28</t>
  </si>
  <si>
    <t>Fantastic Four (2018) #29</t>
  </si>
  <si>
    <t>Fantastic Four (2018) #30</t>
  </si>
  <si>
    <t>Fantastic Four (2018) #31</t>
  </si>
  <si>
    <t>Fantastic Four (2018) #32</t>
  </si>
  <si>
    <t>Fantastic Four (2018) #33</t>
  </si>
  <si>
    <t>Fantastic Four (2018) #34</t>
  </si>
  <si>
    <t>Fantastic Four (2018) #35</t>
  </si>
  <si>
    <t>Fantastic Four (2018) #36</t>
  </si>
  <si>
    <t>Fantastic Four (2018) #37</t>
  </si>
  <si>
    <t>Fantastic Four (2018) #38</t>
  </si>
  <si>
    <t>Fantastic Four: Road Trip #1</t>
  </si>
  <si>
    <t>Fantastic Four (2018) #39</t>
  </si>
  <si>
    <t>Reckoning War prelude.</t>
  </si>
  <si>
    <t>Fantastic Four: Reckoning War Alpha</t>
  </si>
  <si>
    <t>Fantastic Four (2018) #40</t>
  </si>
  <si>
    <t>Fantastic Four (2018) #41</t>
  </si>
  <si>
    <t>Reckoning War: Trial of the Watcher (2022) #1</t>
  </si>
  <si>
    <t>Fantastic Four (2018) #42</t>
  </si>
  <si>
    <t>Fantastic Four (2018) #43</t>
  </si>
  <si>
    <t>Fantastic Four (2018) #44</t>
  </si>
  <si>
    <t>Fantastic Four (2018) #45</t>
  </si>
  <si>
    <t>Fantastic Four (2018) #46</t>
  </si>
  <si>
    <t>#46 is Slott's finale, "Family First."</t>
  </si>
  <si>
    <t>Fantastic Four (2018) #47</t>
  </si>
  <si>
    <t>David Pepose, A.X.E.: Judgment Day tie-ins. They're the end of the volume, not the start of North's run. File them here or nowhere.</t>
  </si>
  <si>
    <t>Fantastic Four (2023) #1</t>
  </si>
  <si>
    <t>North's actual first issue is (2022) #1, Nov 2022, art Iban Coello.</t>
  </si>
  <si>
    <t>Fantastic Four (2023) #2</t>
  </si>
  <si>
    <t>Fantastic Four (2023) #3</t>
  </si>
  <si>
    <t>Fantastic Four (2023) #4</t>
  </si>
  <si>
    <t>Fantastic Four (2023) #5</t>
  </si>
  <si>
    <t>Fantastic Four (2023) #6</t>
  </si>
  <si>
    <t>Fantastic Four (2023) #7</t>
  </si>
  <si>
    <t>Fantastic Four (2023) #8</t>
  </si>
  <si>
    <t>Fantastic Four (2023) #9</t>
  </si>
  <si>
    <t>Fantastic Four (2023) #10</t>
  </si>
  <si>
    <t>Fantastic Four (2023) #11</t>
  </si>
  <si>
    <t>Fantastic Four (2023) #12</t>
  </si>
  <si>
    <t>Fantastic Four (2023) #13</t>
  </si>
  <si>
    <t>Fantastic Four (2023) #14</t>
  </si>
  <si>
    <t>Fantastic Four (2023) #15</t>
  </si>
  <si>
    <t>Fantastic Four (2023) #16</t>
  </si>
  <si>
    <t>Fantastic Four (2023) #17</t>
  </si>
  <si>
    <t>Fantastic Four (2023) #18</t>
  </si>
  <si>
    <t>Fantastic Four (2023) #19</t>
  </si>
  <si>
    <t>Fantastic Four (2023) #20</t>
  </si>
  <si>
    <t>Fantastic Four (2023) #21</t>
  </si>
  <si>
    <t>Fantastic Four (2023) #22</t>
  </si>
  <si>
    <t>Fantastic Four (2023) #23</t>
  </si>
  <si>
    <t>Fantastic Four (2023) #24</t>
  </si>
  <si>
    <t>Fantastic Four (2023) #25</t>
  </si>
  <si>
    <t>Fantastic Four (2023) #26</t>
  </si>
  <si>
    <t>Fantastic Four (2023) #27</t>
  </si>
  <si>
    <t>Fantastic Four (2023) #28</t>
  </si>
  <si>
    <t>The One World Under Doom prologue. The published orders include it; you start the interleave at #29.</t>
  </si>
  <si>
    <t>Fantastic Four (2023) #29</t>
  </si>
  <si>
    <t>Fantastic Four (2023) #30</t>
  </si>
  <si>
    <t>Fantastic Four (2023) #31</t>
  </si>
  <si>
    <t>Fantastic Four (2023) #32</t>
  </si>
  <si>
    <t>Fantastic Four (2023) #33</t>
  </si>
  <si>
    <t>Fantastic Four (2025) #1</t>
  </si>
  <si>
    <t>Fantastic Four (2025) #2</t>
  </si>
  <si>
    <t>Fantastic Four (2025) #3</t>
  </si>
  <si>
    <t>Fantastic Four (2025) #4</t>
  </si>
  <si>
    <t>The current run. Launched July 2025 with Humberto Ramos, timed to the film. The family stranded and separated across time, chasing "the Forever Stone." #15 (Aug 2026) is the 65th Anniversary Spectacular — North, Ewing, Condon and Gillen, with Ramos, Ferry and Lonergan plus reworked Kirby/Buscema/Byrne art. Solicited out to #19.</t>
  </si>
  <si>
    <t>Fantastic Four (2025) #5</t>
  </si>
  <si>
    <t>Fantastic Four (2025) #6</t>
  </si>
  <si>
    <t>Fantastic Four (2025) #7</t>
  </si>
  <si>
    <t>Fantastic Four (2025) #8</t>
  </si>
  <si>
    <t>Fantastic Four (2025) #9</t>
  </si>
  <si>
    <t>Fantastic Four (2025) #10</t>
  </si>
  <si>
    <t>Fantastic Four (2025) #11</t>
  </si>
  <si>
    <t>Fantastic Four (2025) #12</t>
  </si>
  <si>
    <t>Fantastic Four (2025) #13</t>
  </si>
  <si>
    <t>Fantastic Four (2025) #14</t>
  </si>
  <si>
    <t>Fantastic Four (2025) #15</t>
  </si>
  <si>
    <t>Ghost Rider (1990) #3</t>
  </si>
  <si>
    <t>Ghost Rider (1990) #4</t>
  </si>
  <si>
    <t>Ghost Rider (1990) #5</t>
  </si>
  <si>
    <t>Ghost Rider (1990) #6</t>
  </si>
  <si>
    <t>Ghost Rider (1990) #7</t>
  </si>
  <si>
    <t>Ghost Rider (1990) #8</t>
  </si>
  <si>
    <t>Ghost Rider (1990) #9</t>
  </si>
  <si>
    <t>Ghost Rider (1990) #10</t>
  </si>
  <si>
    <t>Ghost Rider (1990) #11</t>
  </si>
  <si>
    <t>Ghost Rider (1990) #12</t>
  </si>
  <si>
    <t>Ghost Rider (1990) #13</t>
  </si>
  <si>
    <t>Ghost Rider (1990) #14</t>
  </si>
  <si>
    <t>Ghost Rider (1990) #15</t>
  </si>
  <si>
    <t>Ghost Rider (1990) #16</t>
  </si>
  <si>
    <t>Ghost Rider (1990) #17</t>
  </si>
  <si>
    <t>Ghost Rider (1990) #18</t>
  </si>
  <si>
    <t>Ghost Rider (1990) #19</t>
  </si>
  <si>
    <t>Ghost Rider (1990) #20</t>
  </si>
  <si>
    <t>Ghost Rider / Wolverine / Punisher: Hearts of Darkness TPB (2017) #1</t>
  </si>
  <si>
    <t>Howard Mackie / John Romita Jr. The best-remembered single Ketch-era book and the one that made the character a 90s phenomenon.</t>
  </si>
  <si>
    <t>Ghost Rider (1990) #21</t>
  </si>
  <si>
    <t>Ghost Rider (1990) #22</t>
  </si>
  <si>
    <t>Ghost Rider (1990) #23</t>
  </si>
  <si>
    <t>Ghost Rider (1990) #24</t>
  </si>
  <si>
    <t>Ghost Rider (1990) #25</t>
  </si>
  <si>
    <t>Ghost Rider (1990) #26</t>
  </si>
  <si>
    <t>X-Men (1991) #8</t>
  </si>
  <si>
    <t>"Brood Trouble in the Big Easy" — Lobdell/Jim Lee. Ghost Rider and the X-Men vs. the Brood in New Orleans; first Bella Donna Boudreaux. You have the Ghost Rider half of a four-issue crossover.</t>
  </si>
  <si>
    <t>Ghost Rider (1990) #27</t>
  </si>
  <si>
    <t>X-Men (1991) #9</t>
  </si>
  <si>
    <t>Ghost Rider (1990) #28</t>
  </si>
  <si>
    <t>Ghost Rider / Blaze: Spirits of Vengeance (1992) #1</t>
  </si>
  <si>
    <t>Morbius: The Living Vampire (1992) #1</t>
  </si>
  <si>
    <t>Darkhold: Pages from the Book of Sins #1</t>
  </si>
  <si>
    <t>Ghost Rider (1990) #31</t>
  </si>
  <si>
    <t>Ghost Rider (1990) #32</t>
  </si>
  <si>
    <t>Ghost Rider / Blaze: Spirits of Vengeance (1992) #5</t>
  </si>
  <si>
    <t>"Spirits of Venom" — GR #32–33 + SoV #5–6 + Web of Spider-Man #95–96.</t>
  </si>
  <si>
    <t>Ghost Rider / Blaze: Spirits of Vengeance (1992) #6</t>
  </si>
  <si>
    <t>Web of Spider-Man (1985) #95</t>
  </si>
  <si>
    <t>Web of Spider-Man (1985) #96</t>
  </si>
  <si>
    <t>Ghost Rider (1990) #33</t>
  </si>
  <si>
    <t>Ghost Rider (1990) #34</t>
  </si>
  <si>
    <t>Ghost Rider (1990) #35</t>
  </si>
  <si>
    <t>Ghost Rider (1990) #36</t>
  </si>
  <si>
    <t>Ghost Rider (1990) #37</t>
  </si>
  <si>
    <t>Ghost Rider (1990) #38</t>
  </si>
  <si>
    <t>Ghost Rider (1990) #39</t>
  </si>
  <si>
    <t>Ghost Rider (1990) #49</t>
  </si>
  <si>
    <t>Ghost Rider (1990) #40</t>
  </si>
  <si>
    <t>Ghost Rider / Blaze: Spirits of Vengeance (1992) #13</t>
  </si>
  <si>
    <t>Midnight Massacre part 5</t>
  </si>
  <si>
    <t>Ghost Rider (1990) #41</t>
  </si>
  <si>
    <t>Ghost Rider (1990) #42</t>
  </si>
  <si>
    <t>Ghost Rider (1990) #43</t>
  </si>
  <si>
    <t>Ghost Rider (1990) #44</t>
  </si>
  <si>
    <t>Ghost Rider (1990) #45</t>
  </si>
  <si>
    <t>Ghost Rider / Blaze: Spirits of Vengeance (1992) #17</t>
  </si>
  <si>
    <t>Siege of Darkness</t>
  </si>
  <si>
    <t>Ghost Rider / Blaze: Spirits of Vengeance (1992) #18</t>
  </si>
  <si>
    <t>Ghost Rider (1990) #46</t>
  </si>
  <si>
    <t>Ghost Rider (1990) #47</t>
  </si>
  <si>
    <t>Ghost Rider (1990) #48</t>
  </si>
  <si>
    <t>Ghost Rider Annual (1993) #1</t>
  </si>
  <si>
    <t>Ghost Rider (1990) #50</t>
  </si>
  <si>
    <t>Ghost Rider Annual (1993) #2</t>
  </si>
  <si>
    <t>Ghost Rider (1990) #51</t>
  </si>
  <si>
    <t>Ghost Rider (1990) #52</t>
  </si>
  <si>
    <t>Ghost Rider (1990) #53</t>
  </si>
  <si>
    <t>Ghost Rider (1990) #54</t>
  </si>
  <si>
    <t>Ghost Rider (1990) #55</t>
  </si>
  <si>
    <t>Ghost Rider (1990) #56</t>
  </si>
  <si>
    <t>Ghost Rider (1990) #57</t>
  </si>
  <si>
    <t>Ghost Rider (1990) #58</t>
  </si>
  <si>
    <t>Ghost Rider (1990) #59</t>
  </si>
  <si>
    <t>Ghost Rider (1990) #60</t>
  </si>
  <si>
    <t>Ghost Rider (1990) #61</t>
  </si>
  <si>
    <t>Ghost Rider (1990) #62</t>
  </si>
  <si>
    <t>Ghost Rider (1990) #63</t>
  </si>
  <si>
    <t>Ghost Rider (1990) #64</t>
  </si>
  <si>
    <t>Ghost Rider (1990) #65</t>
  </si>
  <si>
    <t>Ghost Rider (1990) #66</t>
  </si>
  <si>
    <t>Ghost Rider (1990) #67</t>
  </si>
  <si>
    <t>Ghost Rider (1990) #68</t>
  </si>
  <si>
    <t>Ghost Rider (1990) #69</t>
  </si>
  <si>
    <t>Ghost Rider (1990) #70</t>
  </si>
  <si>
    <t>Ghost Rider (1990) #71</t>
  </si>
  <si>
    <t>Ghost Rider (1990) #72</t>
  </si>
  <si>
    <t>Ghost Rider (1990) #73</t>
  </si>
  <si>
    <t>Ghost Rider (1990) #74</t>
  </si>
  <si>
    <t>Ghost Rider (1990) #75</t>
  </si>
  <si>
    <t>Ghost Rider (1990) #76</t>
  </si>
  <si>
    <t>Ghost Rider (1990) #77</t>
  </si>
  <si>
    <t>Ghost Rider (1990) #78</t>
  </si>
  <si>
    <t>Ghost Rider (1990) #79</t>
  </si>
  <si>
    <t>Ghost Rider (1990) #80</t>
  </si>
  <si>
    <t>Ghost Rider (1990) #81</t>
  </si>
  <si>
    <t>Ghost Rider (1990) #82</t>
  </si>
  <si>
    <t>Ghost Rider (1990) #83</t>
  </si>
  <si>
    <t>Ghost Rider (1990) #84</t>
  </si>
  <si>
    <t>Ghost Rider (1990) #85</t>
  </si>
  <si>
    <t>Ghost Rider (1990) #86</t>
  </si>
  <si>
    <t>Ghost Rider (1990) #87</t>
  </si>
  <si>
    <t>Ghost Rider (1990) #88</t>
  </si>
  <si>
    <t>Ghost Rider (1990) #89</t>
  </si>
  <si>
    <t>Ghost Rider (1990) #90</t>
  </si>
  <si>
    <t>Ghost Rider (1990) #91</t>
  </si>
  <si>
    <t>Ghost Rider (1990) #92</t>
  </si>
  <si>
    <t>Ghost Rider (1990) #93</t>
  </si>
  <si>
    <t>Ghost Rider Finale (2007) #94</t>
  </si>
  <si>
    <t>Ghost Rider (2001) #1</t>
  </si>
  <si>
    <t>Devin Grayson, "The Hammer Lane." Not Ennis, but it's the book that brings Blaze back as the Ghost Rider after the Ketch era and is the only thing standing between 1998 and 2005 in your column.</t>
  </si>
  <si>
    <t>Ghost Rider (2001) #2</t>
  </si>
  <si>
    <t>Ghost Rider (2001) #3</t>
  </si>
  <si>
    <t>Ghost Rider (2001) #4</t>
  </si>
  <si>
    <t>Ghost Rider (2001) #5</t>
  </si>
  <si>
    <t>Ghost Rider (2001) #6</t>
  </si>
  <si>
    <t>Ghost Rider (2005) #1</t>
  </si>
  <si>
    <t>Ennis / Clayton Crain.</t>
  </si>
  <si>
    <t>Ghost Rider (2005) #2</t>
  </si>
  <si>
    <t>Ghost Rider (2005) #3</t>
  </si>
  <si>
    <t>Ghost Rider (2005) #4</t>
  </si>
  <si>
    <t>Ghost Rider (2005) #5</t>
  </si>
  <si>
    <t>Ghost Rider (2005) #6</t>
  </si>
  <si>
    <t>This is a standalone Old West story with a different Ghost Rider (Travis Parham / Caretaker's era). It doesn't continue Road to Damnation and can be read any time.</t>
  </si>
  <si>
    <t>Ghost Rider Annual (2008) #1</t>
  </si>
  <si>
    <t>Ghost Rider Annual (2008) #2</t>
  </si>
  <si>
    <t>Felipe Smith / Tradd Moore.</t>
  </si>
  <si>
    <t>Ghost Rider (2017) #1</t>
  </si>
  <si>
    <t>Felipe Smith again. Robbie's last solo before the Avengers.</t>
  </si>
  <si>
    <t>Ghost Rider (2017) #2</t>
  </si>
  <si>
    <t>Ghost Rider (2017) #3</t>
  </si>
  <si>
    <t>Ghost Rider (2017) #4</t>
  </si>
  <si>
    <t>Ghost Rider (2017) #5</t>
  </si>
  <si>
    <t>Oct 1965. First appearance. Lee/Kirby, Thor vs. Hercules in Olympus.</t>
  </si>
  <si>
    <t>Avengers #99</t>
  </si>
  <si>
    <t>Roy Thomas / Barry Windsor-Smith. Hercules is enslaved in Olympus and the Avengers storm it. The most significant Silver/Bronze Age Hercules story not in your column.</t>
  </si>
  <si>
    <t>Avengers #100</t>
  </si>
  <si>
    <t>Scattered guest spots.</t>
  </si>
  <si>
    <t>Thor Annual (1966) #5</t>
  </si>
  <si>
    <t>Iron Man Annual (1976) #4</t>
  </si>
  <si>
    <t>Where the Champions' final storyline actually finishes after #17.</t>
  </si>
  <si>
    <t>The Spectacular Spider-Man (1976) #18</t>
  </si>
  <si>
    <t>Hercules (1982) #1</t>
  </si>
  <si>
    <t>Bob Layton. Hercules exiled into deep space in the 24th century. Comedy.</t>
  </si>
  <si>
    <t>Hercules (1982) #2</t>
  </si>
  <si>
    <t>Hercules (1982) #3</t>
  </si>
  <si>
    <t>Hercules (1982) #4</t>
  </si>
  <si>
    <t>Hercules (1984) #1</t>
  </si>
  <si>
    <t>Layton again.</t>
  </si>
  <si>
    <t>Hercules (1984) #2</t>
  </si>
  <si>
    <t>Hercules (1984) #3</t>
  </si>
  <si>
    <t>Hercules (1984) #4</t>
  </si>
  <si>
    <t>1988. Layton.</t>
  </si>
  <si>
    <t>"Assault on Olympus." Roger Stern. Cross-link: this sits inside your Stern's Avengers run.</t>
  </si>
  <si>
    <t>It's a flashback, set right after Thor #126 — arguably belongs at the front of the Origin run, not here.</t>
  </si>
  <si>
    <t>Thor: Blood Oath #5</t>
  </si>
  <si>
    <t>Thor: Blood Oath #6</t>
  </si>
  <si>
    <t>Hercules (2005) #1</t>
  </si>
  <si>
    <t>Hercules (2005) #2</t>
  </si>
  <si>
    <t>Hercules (2005) #3</t>
  </si>
  <si>
    <t>Hercules (2005) #4</t>
  </si>
  <si>
    <t>Hercules (2005) #5</t>
  </si>
  <si>
    <t>Hercules: Twilight of a God (2010) #1</t>
  </si>
  <si>
    <t>Bob Layton finishing his own trilogy, 22 years later. Hercules as an old god. Your run stops one chapter short of its ending.</t>
  </si>
  <si>
    <t>Hercules: Twilight of a God (2010) #2</t>
  </si>
  <si>
    <t>Hercules: Twilight of a God (2010) #3</t>
  </si>
  <si>
    <t>Hercules: Twilight of a God (2010) #4</t>
  </si>
  <si>
    <t>Ares #1</t>
  </si>
  <si>
    <t>Michael Avon Oeming. Not a Hercules book — but it's the Ares that Pak and Van Lente then use, so keeping it here is right.</t>
  </si>
  <si>
    <t>Ares #2</t>
  </si>
  <si>
    <t>Ares #3</t>
  </si>
  <si>
    <t>Ares #4</t>
  </si>
  <si>
    <t>Ares #5</t>
  </si>
  <si>
    <t>Incredible Hulk (2000) #112</t>
  </si>
  <si>
    <t>The first chapter of the first arc. The title doesn't change until #113, but the story starts here.</t>
  </si>
  <si>
    <t>Incredible Hercules (2008) #113</t>
  </si>
  <si>
    <t>"Against the World." Post-World War Hulk, Herc and Amadeus Cho on the run from S.H.I.E.L.D., Athena recruits them. Your #116 opens mid-situation with no explanation of why they're fugitives or why Cho is with him.</t>
  </si>
  <si>
    <t>Incredible Hercules (2008) #114</t>
  </si>
  <si>
    <t>Incredible Hercules (2008) #115</t>
  </si>
  <si>
    <t>Incredible Hercules (2008) #116</t>
  </si>
  <si>
    <t>"Sacred Invasion" — the God Squad vs. the Skrull gods. Secret Invasion tie-in.</t>
  </si>
  <si>
    <t>Incredible Hercules (2008) #117</t>
  </si>
  <si>
    <t>Incredible Hercules (2008) #118</t>
  </si>
  <si>
    <t>Incredible Hercules (2008) #119</t>
  </si>
  <si>
    <t>Incredible Hercules (2008) #120</t>
  </si>
  <si>
    <t>Incredible Hercules (2008) #121</t>
  </si>
  <si>
    <t>Incredible Hercules (2008) #122</t>
  </si>
  <si>
    <t>Incredible Hercules (2008) #123</t>
  </si>
  <si>
    <t>Incredible Hercules (2008) #124</t>
  </si>
  <si>
    <t>Incredible Hercules (2008) #125</t>
  </si>
  <si>
    <t>Incredible Hercules (2008) #126</t>
  </si>
  <si>
    <t>Dark Reign — Hera's conspiracy</t>
  </si>
  <si>
    <t>Incredible Hercules (2008) #127</t>
  </si>
  <si>
    <t>Incredible Hercules (2008) #128</t>
  </si>
  <si>
    <t>Incredible Hercules (2008) #129</t>
  </si>
  <si>
    <t>Incredible Hercules (2008) #130</t>
  </si>
  <si>
    <t>Incredible Hercules (2008) #131</t>
  </si>
  <si>
    <t>Pak and Van Lente, concurrent, with Hercules and Amadeus Cho as leads. It is functionally the second half of their Hercules run and nobody's reading order treats it as optional.</t>
  </si>
  <si>
    <t>The Mighty Avengers (2007) #32</t>
  </si>
  <si>
    <t>The Mighty Avengers (2007) #33</t>
  </si>
  <si>
    <t>The Mighty Avengers (2007) #34</t>
  </si>
  <si>
    <t>The Mighty Avengers (2007) #35</t>
  </si>
  <si>
    <t>The Mighty Avengers (2007) #36</t>
  </si>
  <si>
    <t>Incredible Hercules (2008) #132</t>
  </si>
  <si>
    <t>"The Mighty Thorcules."</t>
  </si>
  <si>
    <t>Incredible Hercules (2008) #133</t>
  </si>
  <si>
    <t>Incredible Hercules (2008) #134</t>
  </si>
  <si>
    <t>Incredible Hercules (2008) #135</t>
  </si>
  <si>
    <t>Incredible Hercules (2008) #136</t>
  </si>
  <si>
    <t>Incredible Hercules (2008) #137</t>
  </si>
  <si>
    <t>Incredible Hercules (2008) #138</t>
  </si>
  <si>
    <t>Herc apparently killed; Cho becomes Prince of Power.</t>
  </si>
  <si>
    <t>Incredible Hercules (2008) #139</t>
  </si>
  <si>
    <t>Incredible Hercules (2008) #140</t>
  </si>
  <si>
    <t>Incredible Hercules (2008) #141</t>
  </si>
  <si>
    <t>Chaos War: Thor #1</t>
  </si>
  <si>
    <t>Chaos War: Chaos King</t>
  </si>
  <si>
    <t>Chaos War: Dead Avengers #1</t>
  </si>
  <si>
    <t xml:space="preserve">Chaos War: Alpha Flight </t>
  </si>
  <si>
    <t>Incredible Hulks #618</t>
  </si>
  <si>
    <t>Chaos War: Thor #2</t>
  </si>
  <si>
    <t>Chaos War: Dead Avengers #2</t>
  </si>
  <si>
    <t>Incredible Hulks #619</t>
  </si>
  <si>
    <t>Chaos War: X-Men #1</t>
  </si>
  <si>
    <t>Chaos War: Dead Avengers #3</t>
  </si>
  <si>
    <t>Chaos War: X-Men #2</t>
  </si>
  <si>
    <t>Wolverine / Hercules: Myths, Monsters &amp; Mutants (2011) #1</t>
  </si>
  <si>
    <t>Wolverine / Hercules: Myths, Monsters &amp; Mutants (2011) #2</t>
  </si>
  <si>
    <t>Wolverine / Hercules: Myths, Monsters &amp; Mutants (2011) #3</t>
  </si>
  <si>
    <t>Wolverine / Hercules: Myths, Monsters &amp; Mutants (2011) #4</t>
  </si>
  <si>
    <t>Hercules (2016) #1</t>
  </si>
  <si>
    <t>Hercules (2016) #2</t>
  </si>
  <si>
    <t>Hercules (2016) #3</t>
  </si>
  <si>
    <t>Hercules (2016) #4</t>
  </si>
  <si>
    <t>Hercules (2016) #5</t>
  </si>
  <si>
    <t>Tomb of Dracula (1972) #1</t>
  </si>
  <si>
    <t>Tomb of Dracula (1972) #2</t>
  </si>
  <si>
    <t>Tomb of Dracula (1972) #3</t>
  </si>
  <si>
    <t>Tomb of Dracula (1972) #4</t>
  </si>
  <si>
    <t>Tomb of Dracula (1972) #5</t>
  </si>
  <si>
    <t>Tomb of Dracula (1972) #6</t>
  </si>
  <si>
    <t>Tomb of Dracula (1972) #7</t>
  </si>
  <si>
    <t>Tomb of Dracula (1972) #8</t>
  </si>
  <si>
    <t>Tomb of Dracula (1972) #9</t>
  </si>
  <si>
    <t>Tomb of Dracula (1972) #10</t>
  </si>
  <si>
    <t xml:space="preserve">First Blade </t>
  </si>
  <si>
    <t>Tomb of Dracula (1972) #11</t>
  </si>
  <si>
    <t>Tomb of Dracula (1972) #12</t>
  </si>
  <si>
    <t>Tomb of Dracula (1972) #13</t>
  </si>
  <si>
    <t>Deacon Frost, Blade's origin</t>
  </si>
  <si>
    <t>Tomb of Dracula (1972) #14</t>
  </si>
  <si>
    <t>Tomb of Dracula (1972) #15</t>
  </si>
  <si>
    <t>Tomb of Dracula (1972) #16</t>
  </si>
  <si>
    <t>Tomb of Dracula (1972) #17</t>
  </si>
  <si>
    <t>Tomb of Dracula (1972) #18</t>
  </si>
  <si>
    <t>Tomb of Dracula (1972) #19</t>
  </si>
  <si>
    <t>Tomb of Dracula (1972) #20</t>
  </si>
  <si>
    <t>Tomb of Dracula (1972) #21</t>
  </si>
  <si>
    <t>Tomb of Dracula (1972) #22</t>
  </si>
  <si>
    <t>Tomb of Dracula (1972) #23</t>
  </si>
  <si>
    <t>Tomb of Dracula (1972) #24</t>
  </si>
  <si>
    <t>Tomb of Dracula (1972) #25</t>
  </si>
  <si>
    <t>First Hannibal King</t>
  </si>
  <si>
    <t>Tomb of Dracula (1972) #26</t>
  </si>
  <si>
    <t>Tomb of Dracula (1972) #27</t>
  </si>
  <si>
    <t>Tomb of Dracula (1972) #28</t>
  </si>
  <si>
    <t>Tomb of Dracula (1972) #29</t>
  </si>
  <si>
    <t>Tomb of Dracula (1972) #30</t>
  </si>
  <si>
    <t>Blade vs. Dracula</t>
  </si>
  <si>
    <t>Tomb of Dracula (1972) #31</t>
  </si>
  <si>
    <t>Tomb of Dracula (1972) #32</t>
  </si>
  <si>
    <t>Tomb of Dracula (1972) #33</t>
  </si>
  <si>
    <t>Tomb of Dracula (1972) #34</t>
  </si>
  <si>
    <t>Tomb of Dracula (1972) #35</t>
  </si>
  <si>
    <t>Tomb of Dracula (1972) #36</t>
  </si>
  <si>
    <t>Tomb of Dracula (1972) #37</t>
  </si>
  <si>
    <t>Tomb of Dracula (1972) #38</t>
  </si>
  <si>
    <t>Tomb of Dracula (1972) #39</t>
  </si>
  <si>
    <t>Tomb of Dracula (1972) #40</t>
  </si>
  <si>
    <t>Tomb of Dracula (1972) #41</t>
  </si>
  <si>
    <t>Tomb of Dracula (1972) #42</t>
  </si>
  <si>
    <t>Tomb of Dracula (1972) #43</t>
  </si>
  <si>
    <t>Tomb of Dracula (1972) #44</t>
  </si>
  <si>
    <t xml:space="preserve">True Doctor Strange crossover </t>
  </si>
  <si>
    <t>Reads immediately after ToD #44 — it's the second half of that crossover. This is currently sitting in your Prereq list as a homeless entry ("Tomb of Dracula #44 → Englehart's Doctor Strange"). It now has a home — and note the pairing runs both directions.</t>
  </si>
  <si>
    <t>This is where Dracula dies. Roger Stern. Strange casts the Montesi Formula and destroys Dracula and every vampire on Earth — a status quo Marvel then honoured for a decade. Blade co-stars in #61–62. Marvel collects it as Doctor Strange vs. Dracula: The Montesi Formula, whose contents are exactly Tomb of Dracula #44, Doctor Strange #14, and Doctor Strange #58–62. Your column has #44 and neither of the others.</t>
  </si>
  <si>
    <t>Tomb of Dracula (1972) #45</t>
  </si>
  <si>
    <t>Tomb of Dracula (1972) #46</t>
  </si>
  <si>
    <t>Tomb of Dracula (1972) #47</t>
  </si>
  <si>
    <t>Tomb of Dracula (1972) #48</t>
  </si>
  <si>
    <t>Tomb of Dracula (1972) #49</t>
  </si>
  <si>
    <t>Tomb of Dracula (1972) #50</t>
  </si>
  <si>
    <t>Tomb of Dracula (1972) #51</t>
  </si>
  <si>
    <t>Tomb of Dracula (1972) #52</t>
  </si>
  <si>
    <t>Tomb of Dracula (1972) #53</t>
  </si>
  <si>
    <t>Tomb of Dracula (1972) #54</t>
  </si>
  <si>
    <t>Tomb of Dracula (1972) #55</t>
  </si>
  <si>
    <t>Tomb of Dracula (1972) #56</t>
  </si>
  <si>
    <t>Tomb of Dracula (1972) #57</t>
  </si>
  <si>
    <t>Tomb of Dracula (1972) #58</t>
  </si>
  <si>
    <t>Tomb of Dracula (1972) #59</t>
  </si>
  <si>
    <t>Tomb of Dracula (1972) #60</t>
  </si>
  <si>
    <t>Tomb of Dracula (1972) #61</t>
  </si>
  <si>
    <t>Tomb of Dracula (1972) #62</t>
  </si>
  <si>
    <t>Tomb of Dracula (1972) #63</t>
  </si>
  <si>
    <t>Tomb of Dracula (1972) #64</t>
  </si>
  <si>
    <t>Tomb of Dracula (1972) #65</t>
  </si>
  <si>
    <t>Tomb of Dracula (1972) #66</t>
  </si>
  <si>
    <t>Tomb of Dracula (1972) #67</t>
  </si>
  <si>
    <t>Tomb of Dracula (1972) #68</t>
  </si>
  <si>
    <t>Tomb of Dracula (1972) #69</t>
  </si>
  <si>
    <t>Tomb of Dracula (1972) #70</t>
  </si>
  <si>
    <t>Finale</t>
  </si>
  <si>
    <t>Incredible Hulk #1</t>
  </si>
  <si>
    <t>ADD</t>
  </si>
  <si>
    <t>Lee/Kirby. The origin, Betty, Thunderbolt Ross, Rick Jones — and the grey Hulk, which is the whole point of #324 and of Peter David's first hundred issues.</t>
  </si>
  <si>
    <t>Incredible Hulk #2</t>
  </si>
  <si>
    <t>Incredible Hulk #3</t>
  </si>
  <si>
    <t>Incredible Hulk #4</t>
  </si>
  <si>
    <t>Incredible Hulk #5</t>
  </si>
  <si>
    <t>Incredible Hulk #6</t>
  </si>
  <si>
    <t>Tales to Astonish #62</t>
  </si>
  <si>
    <t>First Leader</t>
  </si>
  <si>
    <t>Tales to Astonish (1994) #1</t>
  </si>
  <si>
    <t>First Abomination.</t>
  </si>
  <si>
    <t>Incredible Hulk #180</t>
  </si>
  <si>
    <t>First Wolverine.</t>
  </si>
  <si>
    <t>Incredible Hulk #181</t>
  </si>
  <si>
    <t>Incredible Hulk (1968) #141</t>
  </si>
  <si>
    <t>First Doc. Sampson</t>
  </si>
  <si>
    <t>Hulk: Gray #1</t>
  </si>
  <si>
    <t>Hulk: Gray #2</t>
  </si>
  <si>
    <t>Hulk: Gray #3</t>
  </si>
  <si>
    <t>Hulk: Gray #4</t>
  </si>
  <si>
    <t>Hulk: Gray #5</t>
  </si>
  <si>
    <t>Hulk: Gray #6</t>
  </si>
  <si>
    <t>Incredible Hulk #245</t>
  </si>
  <si>
    <t>Incredible Hulk #246</t>
  </si>
  <si>
    <t>Incredible Hulk #247</t>
  </si>
  <si>
    <t>Incredible Hulk #248</t>
  </si>
  <si>
    <t>Incredible Hulk #249</t>
  </si>
  <si>
    <t>Incredible Hulk #250</t>
  </si>
  <si>
    <t>Incredible Hulk #251</t>
  </si>
  <si>
    <t>Incredible Hulk #252</t>
  </si>
  <si>
    <t>Incredible Hulk #253</t>
  </si>
  <si>
    <t>Incredible Hulk #254</t>
  </si>
  <si>
    <t>Incredible Hulk #255</t>
  </si>
  <si>
    <t>Incredible Hulk #256</t>
  </si>
  <si>
    <t>Incredible Hulk #257</t>
  </si>
  <si>
    <t>Incredible Hulk #258</t>
  </si>
  <si>
    <t>Incredible Hulk #259</t>
  </si>
  <si>
    <t>Incredible Hulk #260</t>
  </si>
  <si>
    <t>Incredible Hulk #261</t>
  </si>
  <si>
    <t>Incredible Hulk #262</t>
  </si>
  <si>
    <t>Incredible Hulk #263</t>
  </si>
  <si>
    <t>Incredible Hulk #264</t>
  </si>
  <si>
    <t>Incredible Hulk #265</t>
  </si>
  <si>
    <t>Incredible Hulk #266</t>
  </si>
  <si>
    <t>Incredible Hulk #267</t>
  </si>
  <si>
    <t>Incredible Hulk #268</t>
  </si>
  <si>
    <t>Incredible Hulk #269</t>
  </si>
  <si>
    <t>Incredible Hulk #270</t>
  </si>
  <si>
    <t>Incredible Hulk #271</t>
  </si>
  <si>
    <t>Incredible Hulk #272</t>
  </si>
  <si>
    <t>Incredible Hulk #273</t>
  </si>
  <si>
    <t>Incredible Hulk #274</t>
  </si>
  <si>
    <t>Incredible Hulk #275</t>
  </si>
  <si>
    <t>Incredible Hulk #276</t>
  </si>
  <si>
    <t>Incredible Hulk #277</t>
  </si>
  <si>
    <t>Incredible Hulk #278</t>
  </si>
  <si>
    <t>Incredible Hulk #279</t>
  </si>
  <si>
    <t>Incredible Hulk #280</t>
  </si>
  <si>
    <t>Incredible Hulk #281</t>
  </si>
  <si>
    <t>Incredible Hulk #282</t>
  </si>
  <si>
    <t>Incredible Hulk #283</t>
  </si>
  <si>
    <t>Incredible Hulk #284</t>
  </si>
  <si>
    <t>Incredible Hulk #285</t>
  </si>
  <si>
    <t>Incredible Hulk #286</t>
  </si>
  <si>
    <t>Incredible Hulk #287</t>
  </si>
  <si>
    <t>Incredible Hulk #288</t>
  </si>
  <si>
    <t>Incredible Hulk #289</t>
  </si>
  <si>
    <t>Incredible Hulk #290</t>
  </si>
  <si>
    <t>Incredible Hulk #291</t>
  </si>
  <si>
    <t>Incredible Hulk #292</t>
  </si>
  <si>
    <t>Incredible Hulk #293</t>
  </si>
  <si>
    <t>Incredible Hulk #294</t>
  </si>
  <si>
    <t>Incredible Hulk #295</t>
  </si>
  <si>
    <t>Incredible Hulk #296</t>
  </si>
  <si>
    <t>Incredible Hulk #297</t>
  </si>
  <si>
    <t>Incredible Hulk #298</t>
  </si>
  <si>
    <t>Incredible Hulk #299</t>
  </si>
  <si>
    <t>Incredible Hulk #300</t>
  </si>
  <si>
    <t>The Crossroads saga — the Hulk is exiled to a dimensional nexus, mindless, for the last fourteen issues. It's the run's defining stretch and it ends with Mantlo's departure.</t>
  </si>
  <si>
    <t>Incredible Hulk #301</t>
  </si>
  <si>
    <t>Incredible Hulk #302</t>
  </si>
  <si>
    <t>Incredible Hulk #303</t>
  </si>
  <si>
    <t>Incredible Hulk #304</t>
  </si>
  <si>
    <t>Incredible Hulk #305</t>
  </si>
  <si>
    <t>Incredible Hulk #306</t>
  </si>
  <si>
    <t>Incredible Hulk #307</t>
  </si>
  <si>
    <t>Incredible Hulk #308</t>
  </si>
  <si>
    <t>Incredible Hulk #309</t>
  </si>
  <si>
    <t>Incredible Hulk #310</t>
  </si>
  <si>
    <t>Incredible Hulk #311</t>
  </si>
  <si>
    <t>Incredible Hulk #314</t>
  </si>
  <si>
    <t>John Byrne, six issues. Banner and the Hulk are physically separated into two beings; Banner forms the Hulkbusters; and #319 is the wedding — Banner marries Betty Ross. Peter David's entire run treats that marriage as established fact.</t>
  </si>
  <si>
    <t>Incredible Hulk #315</t>
  </si>
  <si>
    <t>Incredible Hulk #316</t>
  </si>
  <si>
    <t>Incredible Hulk #317</t>
  </si>
  <si>
    <t>Incredible Hulk #318</t>
  </si>
  <si>
    <t>Incredible Hulk #319</t>
  </si>
  <si>
    <t>Incredible Hulk #324</t>
  </si>
  <si>
    <t>The grey Hulk returns — first time since Incredible Hulk #1, twenty-four years earlier. Everything Peter David does for his first ~180 issues, Joe Fixit included, starts here.</t>
  </si>
  <si>
    <t>This is Peter David's first Hulk issue — a fill-in dropped inside Milgrom's run. Marvel's own Incredible Hulk by Peter David Omnibus Vol. 1 opens with it, then jumps to #331. If you add one issue from this block, add this one.</t>
  </si>
  <si>
    <t>Web of Spider-Man (1985) #44</t>
  </si>
  <si>
    <t>Wolverine (1988) #7</t>
  </si>
  <si>
    <t>Peter David writing Fixit in Madripoor against Wolverine. The one guest spot every PAD reading order folds in.</t>
  </si>
  <si>
    <t>Wolverine (1988) #8</t>
  </si>
  <si>
    <t>Marvel Comics Presents (1988) #45</t>
  </si>
  <si>
    <t>The Incredible Hulk Annual (1976) #16</t>
  </si>
  <si>
    <t>The "New Fantastic Four" — Hulk, Spider-Man, Wolverine, Ghost Rider. Walt Simonson. Cross-link: this sits inside your Fantastic Four column, in the Simonson run.</t>
  </si>
  <si>
    <t>The Incredible Hulk Annual (1976) #17</t>
  </si>
  <si>
    <t>The Incredible Hulk Annual (1976) #18</t>
  </si>
  <si>
    <t>Marvel Holiday Special (1993) #1992</t>
  </si>
  <si>
    <t>The Incredible Hulk Annual (1976) #19</t>
  </si>
  <si>
    <t>Marvel Holiday Special (1994) #1993</t>
  </si>
  <si>
    <t>The Incredible Hulk Annual (1976) #20</t>
  </si>
  <si>
    <t>Savage Hulk (1996) #1</t>
  </si>
  <si>
    <t>Cutting Edge #1</t>
  </si>
  <si>
    <t>Onslaught: Marvel (1996) #1</t>
  </si>
  <si>
    <t>Incredible Hulk: Hercules Unleashed (1996) #1</t>
  </si>
  <si>
    <t>The Incredible Hulk '97 (1997) #1</t>
  </si>
  <si>
    <t>Incredible Hulk: The End (2002) #1</t>
  </si>
  <si>
    <t>Jenkins is #12–32. The Lou Gehrig's-disease arc and "The Dogs of War" (#14–20). Ends at #32 with Banner apparently cured.</t>
  </si>
  <si>
    <t>The exile decision.</t>
  </si>
  <si>
    <t>Fantastic Four (1998) #533</t>
  </si>
  <si>
    <t>Straczynski. The Hulk/Thing fight that gets Banner put on the ship.</t>
  </si>
  <si>
    <t>Fantastic Four (1998) #534</t>
  </si>
  <si>
    <t>Fantastic Four (1998) #535</t>
  </si>
  <si>
    <t>Prelude — Banner on Earth before the launch.</t>
  </si>
  <si>
    <t>Planet Hulk proper. Greg Pak / Carlo Pagulayan</t>
  </si>
  <si>
    <t>Contains an original Planet Hulk interlude — Banner's first appearance on Sakaar — plus a framing story with Ghost Rider, Hercules, Black Widow, Angel and Iceman that sets up post-Planet Hulk business. (Yes — that's the Champions lineup. Cross-link to both of those columns.)</t>
  </si>
  <si>
    <t>madeus Cho's debut. Same prereq your Hercules column needs. One home, one pointer.</t>
  </si>
  <si>
    <t>World War Hulk: Front Line (2007) #1</t>
  </si>
  <si>
    <t>World War Hulk: Front Line (2007) #2</t>
  </si>
  <si>
    <t>Punisher War Journal (2007) #12</t>
  </si>
  <si>
    <t>Heroes For Hire (2006) #11</t>
  </si>
  <si>
    <t>World War Hulk: Front Line (2007) #4</t>
  </si>
  <si>
    <t>World War Hulk: Front Line (2007) #5</t>
  </si>
  <si>
    <t>World War Hulk: Front Line (2007) #6</t>
  </si>
  <si>
    <t>WWH Aftersmash: Damage Control (2008) #1</t>
  </si>
  <si>
    <t>WWH Aftersmash: Damage Control (2008) #2</t>
  </si>
  <si>
    <t>WWH Aftersmash: Damage Control (2008) #3</t>
  </si>
  <si>
    <t>WWH Aftersmash: Warbound (2008) #1</t>
  </si>
  <si>
    <t>WWH Aftersmash: Warbound (2008) #2</t>
  </si>
  <si>
    <t>WWH Aftersmash: Warbound (2008) #3</t>
  </si>
  <si>
    <t>WWH Aftersmash: Warbound (2008) #4</t>
  </si>
  <si>
    <t>WWH Aftersmash: Warbound (2008) #5</t>
  </si>
  <si>
    <t>Hulk (2014) #1</t>
  </si>
  <si>
    <t>"Doc Green" era: Banner shot in the head, the Hulk emerges hyper-intelligent and starts systematically curing every other gamma mutate.</t>
  </si>
  <si>
    <t>Hulk (2014) #2</t>
  </si>
  <si>
    <t>Hulk (2014) #3</t>
  </si>
  <si>
    <t>Hulk (2014) #4</t>
  </si>
  <si>
    <t>Hulk (2014) #5</t>
  </si>
  <si>
    <t>This is the resurrection. It's already on your sheet — it's the Ewing/Aaron/MacKay column's No Surrender run. Your prereq list has flagged this as a dangling reference for several passes; the Hulk column is what resolves it.</t>
  </si>
  <si>
    <t>Immortal Hulk #0</t>
  </si>
  <si>
    <t>The Incredible Hulk Annual (2024) #1</t>
  </si>
  <si>
    <t>Infernal Hulk vs. Wolverine</t>
  </si>
  <si>
    <t>Medusa's first appearance, as a member of the Frightful Four.</t>
  </si>
  <si>
    <t>Medusa's Frightful Four run, and Gorgon debuts in #44 hunting her.</t>
  </si>
  <si>
    <t>#45 is the Royal Family and Black Bolt. Note that #48 is also the first Silver Surfer and Galactus — the Inhumans story shares the issue with the start of the Galactus Trilogy.</t>
  </si>
  <si>
    <t>The Great Refuge material and the first Black Bolt/Maximus stories.</t>
  </si>
  <si>
    <t>This is the actual origin — Stan Lee and Jack Kirby's "Tales of the Inhumans" back-ups, which explain the Kree, Terrigenesis and Attilan. Not reprinted with the FF issues, which is why it's easy to miss.</t>
  </si>
  <si>
    <t>Inhumans (1998) #1</t>
  </si>
  <si>
    <t>Exact range, correct. Paul Jenkins / Jae Lee. Marvel Knights, Eisner-winning, and deservedly the centrepiece of the column.</t>
  </si>
  <si>
    <t>Inhumans (1998) #2</t>
  </si>
  <si>
    <t>Inhumans (1998) #3</t>
  </si>
  <si>
    <t>Inhumans (1998) #4</t>
  </si>
  <si>
    <t>Inhumans (1998) #5</t>
  </si>
  <si>
    <t>Inhumans (1998) #6</t>
  </si>
  <si>
    <t>Inhumans (1998) #7</t>
  </si>
  <si>
    <t>Inhumans (1998) #8</t>
  </si>
  <si>
    <t>Inhumans (1998) #9</t>
  </si>
  <si>
    <t>Inhumans (1998) #10</t>
  </si>
  <si>
    <t>Inhumans (1998) #11</t>
  </si>
  <si>
    <t>Inhumans (1998) #12</t>
  </si>
  <si>
    <t>Marvel Premiere #15</t>
  </si>
  <si>
    <t>Roy Thomas / Gil Kane. #15 is the origin and first appearance.</t>
  </si>
  <si>
    <t>Marvel Premiere #16</t>
  </si>
  <si>
    <t>Marvel Premiere #17</t>
  </si>
  <si>
    <t>Marvel Premiere #18</t>
  </si>
  <si>
    <t>Marvel Premiere #19</t>
  </si>
  <si>
    <t>Marvel Premiere #20</t>
  </si>
  <si>
    <t>Marvel Premiere #21</t>
  </si>
  <si>
    <t>Marvel Premiere #22</t>
  </si>
  <si>
    <t>Marvel Premiere #23</t>
  </si>
  <si>
    <t>Marvel Premiere #24</t>
  </si>
  <si>
    <t>Marvel Premiere #25</t>
  </si>
  <si>
    <t>Power Man (1974) #48</t>
  </si>
  <si>
    <t>Power Man (1974) #49</t>
  </si>
  <si>
    <t>Danny guest-stars; the partnership forms.</t>
  </si>
  <si>
    <t>Iron Fist (1975) #1</t>
  </si>
  <si>
    <t>Chris Claremont and John Byrne, fifteen issues, the book that defines the character — Misty Knight, Colleen Wing, Steel Serpent, the whole supporting cast Brubaker and Fraction later build on. #14 is the first appearance of Sabretooth. Its absence is the biggest hole in this column.</t>
  </si>
  <si>
    <t>Iron Fist (1975) #2</t>
  </si>
  <si>
    <t>Iron Fist (1975) #3</t>
  </si>
  <si>
    <t>Iron Fist (1975) #4</t>
  </si>
  <si>
    <t>Iron Fist (1975) #5</t>
  </si>
  <si>
    <t>Iron Fist (1975) #6</t>
  </si>
  <si>
    <t>Iron Fist (1975) #7</t>
  </si>
  <si>
    <t>Iron Fist (1975) #8</t>
  </si>
  <si>
    <t>Iron Fist (1975) #9</t>
  </si>
  <si>
    <t>Iron Fist (1975) #10</t>
  </si>
  <si>
    <t>Iron Fist (1975) #11</t>
  </si>
  <si>
    <t>Iron Fist (1975) #12</t>
  </si>
  <si>
    <t>Iron Fist (1975) #13</t>
  </si>
  <si>
    <t>Iron Fist (1975) #14</t>
  </si>
  <si>
    <t>Iron Fist (1975) #15</t>
  </si>
  <si>
    <t>Power Man (1974) #50</t>
  </si>
  <si>
    <t>Power Man (1974) #51</t>
  </si>
  <si>
    <t>Power Man (1974) #52</t>
  </si>
  <si>
    <t>Power Man (1974) #53</t>
  </si>
  <si>
    <t>Power Man (1974) #54</t>
  </si>
  <si>
    <t>Power Man (1974) #55</t>
  </si>
  <si>
    <t>Power Man (1974) #56</t>
  </si>
  <si>
    <t>Power Man (1974) #57</t>
  </si>
  <si>
    <t>Power Man (1974) #58</t>
  </si>
  <si>
    <t>Power Man (1974) #59</t>
  </si>
  <si>
    <t>Power Man (1974) #60</t>
  </si>
  <si>
    <t>Power Man (1974) #61</t>
  </si>
  <si>
    <t>Power Man (1974) #62</t>
  </si>
  <si>
    <t>Power Man and Iron Fist (1981) #125</t>
  </si>
  <si>
    <t>Ed Brubaker and Matt Fraction</t>
  </si>
  <si>
    <t>Immortal Iron Fist Annual #1</t>
  </si>
  <si>
    <t>Matt Fraction alone</t>
  </si>
  <si>
    <t>Duane Swierczynski</t>
  </si>
  <si>
    <t>Tales of Suspense (1959) #39</t>
  </si>
  <si>
    <t>The origin.</t>
  </si>
  <si>
    <t>Tales of Suspense (1959) #48</t>
  </si>
  <si>
    <t>The red-and-gold armor.</t>
  </si>
  <si>
    <t>Tales of Suspense (1959) #58</t>
  </si>
  <si>
    <t>Iron Man vs. Captain America.</t>
  </si>
  <si>
    <t>The alcoholism relapse, Obadiah Stane, and #169–170 — Rhodey becomes Iron Man. #182 ("Deliverance") is the run's high point and one of the best single Iron Man issues ever published.</t>
  </si>
  <si>
    <t>lead-in</t>
  </si>
  <si>
    <t>West Coast Avengers #31</t>
  </si>
  <si>
    <t>Busiek flashback mini.</t>
  </si>
  <si>
    <t>Kurt Busiek and Roger Stern, art Sean Chen. Worth crediting Stern — he co-wrote most of it.</t>
  </si>
  <si>
    <t>Iron Man 1999 (1999) #1</t>
  </si>
  <si>
    <t>Iron Man (2005) #1</t>
  </si>
  <si>
    <t>Iron Man (2005) #2</t>
  </si>
  <si>
    <t>Iron Man (2005) #3</t>
  </si>
  <si>
    <t>Iron Man (2005) #4</t>
  </si>
  <si>
    <t>Iron Man (2005) #5</t>
  </si>
  <si>
    <t>Iron Man (2005) #6</t>
  </si>
  <si>
    <t>"The Five Nightmares"</t>
  </si>
  <si>
    <t>"World's Most Wanted" (Dark Reign)</t>
  </si>
  <si>
    <t>Heroic Age.</t>
  </si>
  <si>
    <t>Free Comic Book Day 2010 (Iron Man/Thor) #1</t>
  </si>
  <si>
    <t>Bendis / Michael Gaydos. A MAX book — the first Marvel MAX title, in fact.</t>
  </si>
  <si>
    <t>correct and complete. Worth two row notes: #10 is a House of M tie-in (Bendis column), and the run ends with the birth of Danielle</t>
  </si>
  <si>
    <t>Bendis and Gaydos reunited. Post-Secret Wars, post-Civil War II</t>
  </si>
  <si>
    <t>Bendis / David Marquez — Jessica, Luke, Danny and Matt.</t>
  </si>
  <si>
    <t>✅ Kelly Thompson / Mattia De Iulis.</t>
  </si>
  <si>
    <t>Jessica Jones: Purple Daughter (2019) Digital Chapter #1</t>
  </si>
  <si>
    <t>2019, and it's the Killgrave sequel to Alias #22–28.</t>
  </si>
  <si>
    <t>Jessica Jones: Purple Daughter (2019) Digital Chapter #2</t>
  </si>
  <si>
    <t>Jessica Jones: Purple Daughter (2019) Digital Chapter #3</t>
  </si>
  <si>
    <t>Werewolf By Night (1972) #32</t>
  </si>
  <si>
    <t>First appearance, 1975.</t>
  </si>
  <si>
    <t>Werewolf By Night (1972) #33</t>
  </si>
  <si>
    <t>Marvel Spotlight (1971) #28</t>
  </si>
  <si>
    <t>Where the Steven Grant / Jake Lockley identities are introduced.</t>
  </si>
  <si>
    <t>Marvel Spotlight (1971) #29</t>
  </si>
  <si>
    <t>Moon Knight (1985) #1</t>
  </si>
  <si>
    <t>Also Moench — the direct continuation, and the first time Khonshu is made explicitly real rather than possibly-a-delusion.</t>
  </si>
  <si>
    <t>Moon Knight (1985) #2</t>
  </si>
  <si>
    <t>Moon Knight (1985) #3</t>
  </si>
  <si>
    <t>Moon Knight (1985) #4</t>
  </si>
  <si>
    <t>Moon Knight (1985) #5</t>
  </si>
  <si>
    <t>Moon Knight (1985) #6</t>
  </si>
  <si>
    <t>Charlie Huston / David Finch.</t>
  </si>
  <si>
    <t>Moon Knight (2006) #14</t>
  </si>
  <si>
    <t>Mike Benson finishes the series. Worth its own row rather than an extension, but the run doesn't end at #13.</t>
  </si>
  <si>
    <t>Moon Knight (2006) #15</t>
  </si>
  <si>
    <t>Moon Knight (2006) #16</t>
  </si>
  <si>
    <t>Moon Knight (2006) #17</t>
  </si>
  <si>
    <t>Moon Knight (2006) #18</t>
  </si>
  <si>
    <t>Moon Knight (2006) #19</t>
  </si>
  <si>
    <t>Moon Knight (2006) #20</t>
  </si>
  <si>
    <t>Moon Knight (2006) #21</t>
  </si>
  <si>
    <t>Moon Knight (2006) #22</t>
  </si>
  <si>
    <t>Moon Knight (2006) #23</t>
  </si>
  <si>
    <t>Moon Knight (2006) #24</t>
  </si>
  <si>
    <t>Moon Knight (2006) #25</t>
  </si>
  <si>
    <t>Moon Knight (2006) #26</t>
  </si>
  <si>
    <t>Moon Knight (2006) #27</t>
  </si>
  <si>
    <t>Moon Knight (2006) #28</t>
  </si>
  <si>
    <t>Moon Knight (2006) #29</t>
  </si>
  <si>
    <t>Moon Knight (2006) #30</t>
  </si>
  <si>
    <t>Moon Knight Annual (2008) #1</t>
  </si>
  <si>
    <t>Vengeance of the Moon Knight (2009) #1</t>
  </si>
  <si>
    <t>Gregg Hurwitz. The direct continuation.</t>
  </si>
  <si>
    <t>Vengeance of the Moon Knight (2009) #2</t>
  </si>
  <si>
    <t>Vengeance of the Moon Knight (2009) #3</t>
  </si>
  <si>
    <t>Vengeance of the Moon Knight (2009) #4</t>
  </si>
  <si>
    <t>Vengeance of the Moon Knight (2009) #5</t>
  </si>
  <si>
    <t>Vengeance of the Moon Knight (2009) #6</t>
  </si>
  <si>
    <t>Vengeance of the Moon Knight (2009) #7</t>
  </si>
  <si>
    <t>Vengeance of the Moon Knight (2009) #8</t>
  </si>
  <si>
    <t>Vengeance of the Moon Knight (2009) #9</t>
  </si>
  <si>
    <t>Vengeance of the Moon Knight (2009) #10</t>
  </si>
  <si>
    <t>Moon Knight: Fist of Khonshu (2024) #0</t>
  </si>
  <si>
    <t>Moon Knight: Fist of Khonshu (2024) #1</t>
  </si>
  <si>
    <t>Moon Knight: Fist of Khonshu (2024) #2</t>
  </si>
  <si>
    <t>Moon Knight: Fist of Khonshu (2024) #3</t>
  </si>
  <si>
    <t>Moon Knight: Fist of Khonshu (2024) #4</t>
  </si>
  <si>
    <t>Moon Knight: Fist of Khonshu (2024) #5</t>
  </si>
  <si>
    <t>Moon Knight: Fist of Khonshu (2024) #6</t>
  </si>
  <si>
    <t>Moon Knight: Fist of Khonshu (2024) #7</t>
  </si>
  <si>
    <t>Moon Knight: Fist of Khonshu (2024) #8</t>
  </si>
  <si>
    <t>Moon Knight: Fist of Khonshu (2024) #9</t>
  </si>
  <si>
    <t>Moon Knight: Fist of Khonshu (2024) #10</t>
  </si>
  <si>
    <t>Moon Knight: Fist of Khonshu (2024) #11</t>
  </si>
  <si>
    <t>Moon Knight: Fist of Khonshu (2024) #12</t>
  </si>
  <si>
    <t>Moon Knight: Fist of Khonshu (2024) #13</t>
  </si>
  <si>
    <t>Moon Knight: Fist of Khonshu (2024) #14</t>
  </si>
  <si>
    <t>Moon Knight: Fist of Khonshu (2024) #15</t>
  </si>
  <si>
    <t>First appearance, 1974.</t>
  </si>
  <si>
    <t>The Amazing Spider-Man #134</t>
  </si>
  <si>
    <t>The 1970s guest run</t>
  </si>
  <si>
    <t>The Amazing Spider-Man #135</t>
  </si>
  <si>
    <t>The Amazing Spider-Man #161</t>
  </si>
  <si>
    <t>The Amazing Spider-Man #162</t>
  </si>
  <si>
    <t>The Amazing Spider-Man #201</t>
  </si>
  <si>
    <t>The Amazing Spider-Man #202</t>
  </si>
  <si>
    <t>The Punisher (1986) #1</t>
  </si>
  <si>
    <t>His first starring role. Steven Grant / Mike Zeck. This is the book that turns him from a Spider-Man antagonist into a franchise, and it's the closest thing he has to a proper origin.</t>
  </si>
  <si>
    <t>The Punisher (1986) #2</t>
  </si>
  <si>
    <t>The Punisher (1986) #3</t>
  </si>
  <si>
    <t>The Punisher (1986) #4</t>
  </si>
  <si>
    <t>The Punisher (1986) #5</t>
  </si>
  <si>
    <t>Punisher (2000) #1</t>
  </si>
  <si>
    <t>Ennis / Steve Dillon. Black comedy, the Gnucci family, Ma Gnucci and the polar bear.</t>
  </si>
  <si>
    <t>Punisher (2000) #2</t>
  </si>
  <si>
    <t>Punisher (2000) #3</t>
  </si>
  <si>
    <t>Punisher (2000) #4</t>
  </si>
  <si>
    <t>Punisher (2000) #5</t>
  </si>
  <si>
    <t>Punisher (2000) #6</t>
  </si>
  <si>
    <t>Punisher (2000) #7</t>
  </si>
  <si>
    <t>Punisher (2000) #8</t>
  </si>
  <si>
    <t>Punisher (2000) #9</t>
  </si>
  <si>
    <t>Punisher (2000) #10</t>
  </si>
  <si>
    <t>Punisher (2000) #11</t>
  </si>
  <si>
    <t>Punisher (2000) #12</t>
  </si>
  <si>
    <t>Born (2003) #1</t>
  </si>
  <si>
    <t>Ennis / Darick Robertson. Vietnam. The prologue to everything.</t>
  </si>
  <si>
    <t>Born (2003) #2</t>
  </si>
  <si>
    <t>Born (2003) #3</t>
  </si>
  <si>
    <t>Born (2003) #4</t>
  </si>
  <si>
    <t>The Punisher Presents: Barracuda Max (2007) #1</t>
  </si>
  <si>
    <t>The Punisher Presents: Barracuda Max (2007) #2</t>
  </si>
  <si>
    <t>The Punisher Presents: Barracuda Max (2007) #3</t>
  </si>
  <si>
    <t>The Punisher Presents: Barracuda Max (2007) #4</t>
  </si>
  <si>
    <t>The Punisher Presents: Barracuda Max (2007) #5</t>
  </si>
  <si>
    <t>Ennis ends here, with "Valley Forge, Valley Forge."</t>
  </si>
  <si>
    <t>Punisher #61</t>
  </si>
  <si>
    <t>Not Ennis. Gregg Hurwitz — "Girls in White Dresses"</t>
  </si>
  <si>
    <t>Punisher #62</t>
  </si>
  <si>
    <t>Punisher #63</t>
  </si>
  <si>
    <t>Punisher #64</t>
  </si>
  <si>
    <t>Punisher #65</t>
  </si>
  <si>
    <t>Punisher: Frank Castle Max (2009) #66</t>
  </si>
  <si>
    <t>Duane Swierczynski — "Six Hours to Kill"</t>
  </si>
  <si>
    <t>Punisher: Frank Castle Max (2009) #67</t>
  </si>
  <si>
    <t>Punisher: Frank Castle Max (2009) #68</t>
  </si>
  <si>
    <t>Punisher: Frank Castle Max (2009) #69</t>
  </si>
  <si>
    <t>Punisher: Frank Castle Max (2009) #70</t>
  </si>
  <si>
    <t>Punisher: Frank Castle Max (2009) #71</t>
  </si>
  <si>
    <t>Victor Gischler — "Welcome to the Bayou"</t>
  </si>
  <si>
    <t>Punisher: Frank Castle Max (2009) #72</t>
  </si>
  <si>
    <t>Punisher: Frank Castle Max (2009) #73</t>
  </si>
  <si>
    <t>Punisher: Frank Castle Max (2009) #74</t>
  </si>
  <si>
    <t>Punisher: Frank Castle Max (2009) #75</t>
  </si>
  <si>
    <t>Anthology finale — Piccirilli, Hurwitz, Swierczynski, Milligan, Charlie Huston</t>
  </si>
  <si>
    <t>Exact range. Jason Aaron / Steve Dillon. Ends with Frank's death.</t>
  </si>
  <si>
    <t>The Amazing Spider-Man (1963) #1</t>
  </si>
  <si>
    <t>Exact range — Ditko leaves after #38. And Annual #1 is correctly placed after #16 by publication, which most lists shove to the end.</t>
  </si>
  <si>
    <t>The Amazing Spider-Man (1963) #2</t>
  </si>
  <si>
    <t>First Doc Ock</t>
  </si>
  <si>
    <t>The Amazing Spider-Man (1963) #3</t>
  </si>
  <si>
    <t>The Amazing Spider-Man (1963) #4</t>
  </si>
  <si>
    <t>The Amazing Spider-Man (1963) #5</t>
  </si>
  <si>
    <t>The Amazing Spider-Man (1963) #6</t>
  </si>
  <si>
    <t>The Amazing Spider-Man (1963) #7</t>
  </si>
  <si>
    <t>The Amazing Spider-Man (1963) #8</t>
  </si>
  <si>
    <t>The Amazing Spider-Man (1963) #9</t>
  </si>
  <si>
    <t>The Amazing Spider-Man (1963) #10</t>
  </si>
  <si>
    <t>The Amazing Spider-Man (1963) #11</t>
  </si>
  <si>
    <t>The Amazing Spider-Man (1963) #12</t>
  </si>
  <si>
    <t>First Mysterio</t>
  </si>
  <si>
    <t>The Amazing Spider-Man (1963) #13</t>
  </si>
  <si>
    <t>First Green Goblin</t>
  </si>
  <si>
    <t>The Amazing Spider-Man (1963) #14</t>
  </si>
  <si>
    <t>The Amazing Spider-Man (1963) #15</t>
  </si>
  <si>
    <t>The Amazing Spider-Man (1963) #16</t>
  </si>
  <si>
    <t>First Sinister Six</t>
  </si>
  <si>
    <t>The Amazing Spider-Man (1963) #17</t>
  </si>
  <si>
    <t>The Amazing Spider-Man (1963) #18</t>
  </si>
  <si>
    <t>The Amazing Spider-Man (1963) #19</t>
  </si>
  <si>
    <t>The Amazing Spider-Man (1963) #20</t>
  </si>
  <si>
    <t>The Amazing Spider-Man (1963) #21</t>
  </si>
  <si>
    <t>The Amazing Spider-Man (1963) #22</t>
  </si>
  <si>
    <t>The Amazing Spider-Man (1963) #23</t>
  </si>
  <si>
    <t>The Amazing Spider-Man (1963) #24</t>
  </si>
  <si>
    <t>The Amazing Spider-Man (1963) #25</t>
  </si>
  <si>
    <t>The Amazing Spider-Man (1963) #26</t>
  </si>
  <si>
    <t>The Amazing Spider-Man (1963) #27</t>
  </si>
  <si>
    <t>The Amazing Spider-Man (1963) #28</t>
  </si>
  <si>
    <t xml:space="preserve">First Gwen Stacy and Harry Osborne </t>
  </si>
  <si>
    <t>The Amazing Spider-Man (1963) #29</t>
  </si>
  <si>
    <t>The Amazing Spider-Man (1963) #30</t>
  </si>
  <si>
    <t>The Amazing Spider-Man (1963) #31</t>
  </si>
  <si>
    <t>The Amazing Spider-Man (1963) #32</t>
  </si>
  <si>
    <t>The Amazing Spider-Man (1963) #33</t>
  </si>
  <si>
    <t>The Amazing Spider-Man (1963) #34</t>
  </si>
  <si>
    <t>The Amazing Spider-Man (1963) #35</t>
  </si>
  <si>
    <t>The Amazing Spider-Man (1963) #36</t>
  </si>
  <si>
    <t>The Amazing Spider-Man (1963) #37</t>
  </si>
  <si>
    <t>The Amazing Spider-Man (1963) #38</t>
  </si>
  <si>
    <t>The Amazing Spider-Man (1963) #39</t>
  </si>
  <si>
    <t>Green Goblin identity reveal and Romita's first issues</t>
  </si>
  <si>
    <t>The Amazing Spider-Man (1963) #40</t>
  </si>
  <si>
    <t>The Amazing Spider-Man (1963) #41</t>
  </si>
  <si>
    <t>The Amazing Spider-Man (1963) #42</t>
  </si>
  <si>
    <t>The Amazing Spider-Man (1963) #43</t>
  </si>
  <si>
    <t>The Amazing Spider-Man Annual (1964) #3</t>
  </si>
  <si>
    <t>The Amazing Spider-Man (1963) #44</t>
  </si>
  <si>
    <t>The Amazing Spider-Man (1963) #45</t>
  </si>
  <si>
    <t>The Amazing Spider-Man (1963) #46</t>
  </si>
  <si>
    <t>The Amazing Spider-Man (1963) #47</t>
  </si>
  <si>
    <t>The Amazing Spider-Man (1963) #48</t>
  </si>
  <si>
    <t>The Amazing Spider-Man (1963) #49</t>
  </si>
  <si>
    <t>The Amazing Spider-Man (1963) #50</t>
  </si>
  <si>
    <t>"Spider-Man No More"</t>
  </si>
  <si>
    <t>The Amazing Spider-Man (1963) #51</t>
  </si>
  <si>
    <t>The Amazing Spider-Man (1963) #52</t>
  </si>
  <si>
    <t>The Amazing Spider-Man Annual (1964) #4</t>
  </si>
  <si>
    <t>The Amazing Spider-Man (1963) #53</t>
  </si>
  <si>
    <t>The Amazing Spider-Man (1963) #54</t>
  </si>
  <si>
    <t>The Amazing Spider-Man (1963) #55</t>
  </si>
  <si>
    <t>The Amazing Spider-Man (1963) #56</t>
  </si>
  <si>
    <t>The Amazing Spider-Man (1963) #57</t>
  </si>
  <si>
    <t>The Amazing Spider-Man (1963) #58</t>
  </si>
  <si>
    <t>The Amazing Spider-Man (1963) #59</t>
  </si>
  <si>
    <t>The Amazing Spider-Man (1963) #60</t>
  </si>
  <si>
    <t>The Amazing Spider-Man (1963) #61</t>
  </si>
  <si>
    <t>The Amazing Spider-Man (1963) #62</t>
  </si>
  <si>
    <t>The Amazing Spider-Man Annual (1964) #5</t>
  </si>
  <si>
    <t>The Amazing Spider-Man (1963) #63</t>
  </si>
  <si>
    <t>The Amazing Spider-Man (1963) #64</t>
  </si>
  <si>
    <t>The Amazing Spider-Man (1963) #65</t>
  </si>
  <si>
    <t>The Amazing Spider-Man (1963) #66</t>
  </si>
  <si>
    <t>The Amazing Spider-Man (1963) #67</t>
  </si>
  <si>
    <t>The Amazing Spider-Man (1963) #68</t>
  </si>
  <si>
    <t>The Amazing Spider-Man (1963) #69</t>
  </si>
  <si>
    <t>The Amazing Spider-Man (1963) #70</t>
  </si>
  <si>
    <t>The Amazing Spider-Man (1963) #71</t>
  </si>
  <si>
    <t>The Amazing Spider-Man (1963) #72</t>
  </si>
  <si>
    <t>The Amazing Spider-Man (1963) #73</t>
  </si>
  <si>
    <t>The Amazing Spider-Man (1963) #74</t>
  </si>
  <si>
    <t>The Amazing Spider-Man (1963) #75</t>
  </si>
  <si>
    <t>The Amazing Spider-Man (1963) #76</t>
  </si>
  <si>
    <t>The Amazing Spider-Man (1963) #77</t>
  </si>
  <si>
    <t>The Amazing Spider-Man (1963) #78</t>
  </si>
  <si>
    <t>The Amazing Spider-Man (1963) #79</t>
  </si>
  <si>
    <t>The Amazing Spider-Man (1963) #80</t>
  </si>
  <si>
    <t>The Amazing Spider-Man (1963) #81</t>
  </si>
  <si>
    <t>The Amazing Spider-Man (1963) #82</t>
  </si>
  <si>
    <t>The Amazing Spider-Man (1963) #83</t>
  </si>
  <si>
    <t>The Amazing Spider-Man (1963) #84</t>
  </si>
  <si>
    <t>The Amazing Spider-Man (1963) #85</t>
  </si>
  <si>
    <t>The Amazing Spider-Man (1963) #86</t>
  </si>
  <si>
    <t>The Amazing Spider-Man (1963) #87</t>
  </si>
  <si>
    <t>The Amazing Spider-Man (1963) #88</t>
  </si>
  <si>
    <t>Captain Stacy dies in #90, in a Doc Ock fight Peter causes.</t>
  </si>
  <si>
    <t>The Amazing Spider-Man (1963) #89</t>
  </si>
  <si>
    <t>The Amazing Spider-Man (1963) #90</t>
  </si>
  <si>
    <t>The Amazing Spider-Man (1963) #91</t>
  </si>
  <si>
    <t>The Amazing Spider-Man (1963) #92</t>
  </si>
  <si>
    <t>The Amazing Spider-Man (1963) #96</t>
  </si>
  <si>
    <t>The drug issues — published without the Comics Code seal, at Marvel's own expense, after the Comics Code refused to approve them. One of the two or three most historically significant Spider-Man stories ever printed, and it's a Romita/Lee arc sitting inside your gap.</t>
  </si>
  <si>
    <t>The Amazing Spider-Man (1963) #97</t>
  </si>
  <si>
    <t>The Amazing Spider-Man (1963) #98</t>
  </si>
  <si>
    <t>The Amazing Spider-Man (1963) #121</t>
  </si>
  <si>
    <t>"The Night Gwen Stacy Died" and Norman Osborn's death. Gerry Conway.</t>
  </si>
  <si>
    <t>The Amazing Spider-Man (1963) #122</t>
  </si>
  <si>
    <t>The Amazing Spider-Man (1963) #123</t>
  </si>
  <si>
    <t>The immediate aftermath — the funeral, and Peter blaming himself. #122 ends mid-beat without it.</t>
  </si>
  <si>
    <t>The Amazing Spider-Man (1963) #136</t>
  </si>
  <si>
    <t>Harry Osborn becomes the Green Goblin. This is the payoff to his father's death in #122 — and without it, Norman dying has no consequence anywhere in your column.</t>
  </si>
  <si>
    <t>The Amazing Spider-Man (1963) #137</t>
  </si>
  <si>
    <t>Spectacular Spider-Man (1976) #43</t>
  </si>
  <si>
    <t>Spectacular Spider-Man (1976) #44</t>
  </si>
  <si>
    <t>Spectacular Spider-Man (1976) #45</t>
  </si>
  <si>
    <t>Spectacular Spider-Man (1976) #46</t>
  </si>
  <si>
    <t>Spectacular Spider-Man (1976) #47</t>
  </si>
  <si>
    <t>Spectacular Spider-Man (1976) #48</t>
  </si>
  <si>
    <t>Spectacular Spider-Man (1976) #49</t>
  </si>
  <si>
    <t>Spectacular Spider-Man (1976) #50</t>
  </si>
  <si>
    <t>Spectacular Spider-Man (1976) #51</t>
  </si>
  <si>
    <t>Spectacular Spider-Man (1976) #52</t>
  </si>
  <si>
    <t>Spectacular Spider-Man (1976) #53</t>
  </si>
  <si>
    <t>Spectacular Spider-Man (1976) #54</t>
  </si>
  <si>
    <t>Spectacular Spider-Man (1976) #55</t>
  </si>
  <si>
    <t>Spectacular Spider-Man (1976) #56</t>
  </si>
  <si>
    <t>Spectacular Spider-Man (1976) #57</t>
  </si>
  <si>
    <t>Spectacular Spider-Man (1976) #58</t>
  </si>
  <si>
    <t>Spectacular Spider-Man (1976) #59</t>
  </si>
  <si>
    <t>Spectacular Spider-Man (1976) #60</t>
  </si>
  <si>
    <t>Spectacular Spider-Man (1976) #61</t>
  </si>
  <si>
    <t>Spectacular Spider-Man (1976) #85</t>
  </si>
  <si>
    <t>Correctly placed — a Stern one-off return, and it's in the omnibus. Most lists drop it.</t>
  </si>
  <si>
    <t>The Amazing Spider-Man (1963) #224</t>
  </si>
  <si>
    <t>The Amazing Spider-Man (1963) #225</t>
  </si>
  <si>
    <t>The Amazing Spider-Man (1963) #226</t>
  </si>
  <si>
    <t>The Amazing Spider-Man (1963) #227</t>
  </si>
  <si>
    <t>The Amazing Spider-Man (1963) #228</t>
  </si>
  <si>
    <t>The Amazing Spider-Man (1963) #229</t>
  </si>
  <si>
    <t>The Amazing Spider-Man (1963) #230</t>
  </si>
  <si>
    <t>The Amazing Spider-Man Annual (1964) #16</t>
  </si>
  <si>
    <t>First appearance of Monica Rambeau — the new Captain Marvel.</t>
  </si>
  <si>
    <t>The Amazing Spider-Man (1963) #231</t>
  </si>
  <si>
    <t>The Amazing Spider-Man (1963) #232</t>
  </si>
  <si>
    <t>The Amazing Spider-Man (1963) #233</t>
  </si>
  <si>
    <t>The Amazing Spider-Man (1963) #234</t>
  </si>
  <si>
    <t>The Amazing Spider-Man (1963) #235</t>
  </si>
  <si>
    <t>The Amazing Spider-Man (1963) #236</t>
  </si>
  <si>
    <t>The Amazing Spider-Man (1963) #237</t>
  </si>
  <si>
    <t>The Amazing Spider-Man (1963) #238</t>
  </si>
  <si>
    <t>The Amazing Spider-Man (1963) #239</t>
  </si>
  <si>
    <t>The Amazing Spider-Man (1963) #240</t>
  </si>
  <si>
    <t>The Amazing Spider-Man (1963) #241</t>
  </si>
  <si>
    <t>The Amazing Spider-Man (1963) #242</t>
  </si>
  <si>
    <t>The Amazing Spider-Man (1963) #243</t>
  </si>
  <si>
    <t>The Amazing Spider-Man (1963) #244</t>
  </si>
  <si>
    <t>The Amazing Spider-Man (1963) #245</t>
  </si>
  <si>
    <t>The Amazing Spider-Man (1963) #246</t>
  </si>
  <si>
    <t>The Amazing Spider-Man (1963) #247</t>
  </si>
  <si>
    <t>The Amazing Spider-Man (1963) #248</t>
  </si>
  <si>
    <t>The Amazing Spider-Man (1963) #249</t>
  </si>
  <si>
    <t>The Amazing Spider-Man (1963) #250</t>
  </si>
  <si>
    <t>The Amazing Spider-Man (1963) #251</t>
  </si>
  <si>
    <t>The Amazing Spider-Man (1963) #252</t>
  </si>
  <si>
    <t>Spectacular Spider-Man (1976) #107</t>
  </si>
  <si>
    <t>Peter David's first major Marvel work — the same Peter David whose Hulk run is the spine of your Hulk column.</t>
  </si>
  <si>
    <t>Spectacular Spider-Man (1976) #108</t>
  </si>
  <si>
    <t>Spectacular Spider-Man (1976) #109</t>
  </si>
  <si>
    <t>Spectacular Spider-Man (1976) #110</t>
  </si>
  <si>
    <t>Spectacular Spider-Man (1976) #134</t>
  </si>
  <si>
    <t>"The Return of the Sin-Eater," David's own sequel.</t>
  </si>
  <si>
    <t>Spectacular Spider-Man (1976) #135</t>
  </si>
  <si>
    <t>Spectacular Spider-Man (1976) #136</t>
  </si>
  <si>
    <t>The Amazing Spider-Man (1963) #290</t>
  </si>
  <si>
    <t>The Amazing Spider-Man (1963) #291</t>
  </si>
  <si>
    <t>The Amazing Spider-Man (1963) #292</t>
  </si>
  <si>
    <t>Web of Spider-Man (1985) #31</t>
  </si>
  <si>
    <t>Kraven's Last Hunt J.M. DeMatteis</t>
  </si>
  <si>
    <t>The Amazing Spider-Man (1963) #293</t>
  </si>
  <si>
    <t>Spectacular Spider-Man (1976) #131</t>
  </si>
  <si>
    <t>Web of Spider-Man (1985) #32</t>
  </si>
  <si>
    <t>The Amazing Spider-Man (1963) #294</t>
  </si>
  <si>
    <t>Spectacular Spider-Man (1976) #132</t>
  </si>
  <si>
    <t>The Amazing Spider-Man (1963) #295</t>
  </si>
  <si>
    <t>The Amazing Spider-Man (1963) #296</t>
  </si>
  <si>
    <t>The Amazing Spider-Man (1963) #297</t>
  </si>
  <si>
    <t>The Amazing Spider-Man (1963) #298</t>
  </si>
  <si>
    <t>The Amazing Spider-Man (1963) #299</t>
  </si>
  <si>
    <t>The Amazing Spider-Man (1963) #300</t>
  </si>
  <si>
    <t>The Amazing Spider-Man (1963) #301</t>
  </si>
  <si>
    <t>The Amazing Spider-Man (1963) #302</t>
  </si>
  <si>
    <t>The Amazing Spider-Man (1963) #303</t>
  </si>
  <si>
    <t>The Amazing Spider-Man (1963) #304</t>
  </si>
  <si>
    <t>The Amazing Spider-Man (1963) #305</t>
  </si>
  <si>
    <t>The Amazing Spider-Man (1963) #306</t>
  </si>
  <si>
    <t>The Amazing Spider-Man (1963) #307</t>
  </si>
  <si>
    <t>The Amazing Spider-Man (1963) #308</t>
  </si>
  <si>
    <t>The Amazing Spider-Man (1963) #309</t>
  </si>
  <si>
    <t>The Amazing Spider-Man (1963) #310</t>
  </si>
  <si>
    <t>The Amazing Spider-Man (1963) #311</t>
  </si>
  <si>
    <t>The Amazing Spider-Man (1963) #312</t>
  </si>
  <si>
    <t>The Amazing Spider-Man (1963) #313</t>
  </si>
  <si>
    <t>The Amazing Spider-Man (1963) #314</t>
  </si>
  <si>
    <t>The Amazing Spider-Man (1963) #315</t>
  </si>
  <si>
    <t>The Amazing Spider-Man (1963) #316</t>
  </si>
  <si>
    <t>The Amazing Spider-Man (1963) #317</t>
  </si>
  <si>
    <t>The Amazing Spider-Man (1963) #318</t>
  </si>
  <si>
    <t>The Amazing Spider-Man (1963) #319</t>
  </si>
  <si>
    <t>The Amazing Spider-Man (1963) #320</t>
  </si>
  <si>
    <t>The Amazing Spider-Man (1963) #321</t>
  </si>
  <si>
    <t>The Amazing Spider-Man (1963) #322</t>
  </si>
  <si>
    <t>The Amazing Spider-Man (1963) #323</t>
  </si>
  <si>
    <t>The Amazing Spider-Man (1963) #324</t>
  </si>
  <si>
    <t>The Amazing Spider-Man (1963) #325</t>
  </si>
  <si>
    <t>The Amazing Spider-Man (1963) #326</t>
  </si>
  <si>
    <t>The Amazing Spider-Man (1963) #327</t>
  </si>
  <si>
    <t>The Amazing Spider-Man (1963) #328</t>
  </si>
  <si>
    <t>The Amazing Spider-Man (1963) #329</t>
  </si>
  <si>
    <t>The Amazing Spider-Man (1963) #330</t>
  </si>
  <si>
    <t>The Amazing Spider-Man (1963) #331</t>
  </si>
  <si>
    <t>The Amazing Spider-Man (1963) #332</t>
  </si>
  <si>
    <t>The Amazing Spider-Man (1963) #333</t>
  </si>
  <si>
    <t>The Amazing Spider-Man (1963) #334</t>
  </si>
  <si>
    <t>The Amazing Spider-Man (1963) #335</t>
  </si>
  <si>
    <t>The Amazing Spider-Man (1963) #336</t>
  </si>
  <si>
    <t>The Amazing Spider-Man (1963) #337</t>
  </si>
  <si>
    <t>The Amazing Spider-Man (1963) #338</t>
  </si>
  <si>
    <t>The Amazing Spider-Man (1963) #339</t>
  </si>
  <si>
    <t>The Amazing Spider-Man (1963) #340</t>
  </si>
  <si>
    <t>The Amazing Spider-Man (1963) #341</t>
  </si>
  <si>
    <t>The Amazing Spider-Man (1963) #342</t>
  </si>
  <si>
    <t>The Amazing Spider-Man (1963) #343</t>
  </si>
  <si>
    <t>The Amazing Spider-Man (1963) #344</t>
  </si>
  <si>
    <t>The Amazing Spider-Man (1963) #345</t>
  </si>
  <si>
    <t>The Amazing Spider-Man (1963) #346</t>
  </si>
  <si>
    <t>The Amazing Spider-Man (1963) #347</t>
  </si>
  <si>
    <t>The Amazing Spider-Man (1963) #348</t>
  </si>
  <si>
    <t>The Amazing Spider-Man (1963) #349</t>
  </si>
  <si>
    <t>The Amazing Spider-Man (1963) #350</t>
  </si>
  <si>
    <t>The Amazing Spider-Man (1963) #351</t>
  </si>
  <si>
    <t>The Amazing Spider-Man (1963) #352</t>
  </si>
  <si>
    <t>The Amazing Spider-Man (1963) #353</t>
  </si>
  <si>
    <t>The Amazing Spider-Man (1963) #354</t>
  </si>
  <si>
    <t>The Amazing Spider-Man (1963) #355</t>
  </si>
  <si>
    <t>The Amazing Spider-Man (1963) #356</t>
  </si>
  <si>
    <t>The Amazing Spider-Man (1963) #357</t>
  </si>
  <si>
    <t>The Amazing Spider-Man (1963) #358</t>
  </si>
  <si>
    <t>The Amazing Spider-Man (1963) #359</t>
  </si>
  <si>
    <t>The Amazing Spider-Man (1963) #360</t>
  </si>
  <si>
    <t>The Amazing Spider-Man (1963) #361</t>
  </si>
  <si>
    <t>The Amazing Spider-Man (1963) #362</t>
  </si>
  <si>
    <t>The Amazing Spider-Man (1963) #363</t>
  </si>
  <si>
    <t>The Amazing Spider-Man (1963) #364</t>
  </si>
  <si>
    <t>The Amazing Spider-Man (1963) #365</t>
  </si>
  <si>
    <t>The Amazing Spider-Man (1963) #366</t>
  </si>
  <si>
    <t>The Amazing Spider-Man (1963) #367</t>
  </si>
  <si>
    <t>The Amazing Spider-Man (1963) #368</t>
  </si>
  <si>
    <t>The Amazing Spider-Man (1963) #369</t>
  </si>
  <si>
    <t>The Amazing Spider-Man (1963) #370</t>
  </si>
  <si>
    <t>The Amazing Spider-Man (1963) #371</t>
  </si>
  <si>
    <t>The Amazing Spider-Man (1963) #372</t>
  </si>
  <si>
    <t>The Amazing Spider-Man (1963) #373</t>
  </si>
  <si>
    <t>The Amazing Spider-Man (1963) #374</t>
  </si>
  <si>
    <t>The Amazing Spider-Man (1963) #375</t>
  </si>
  <si>
    <t>The Amazing Spider-Man (1963) #376</t>
  </si>
  <si>
    <t>The Amazing Spider-Man (1963) #377</t>
  </si>
  <si>
    <t>Spider-Man Unlimited (1993) #1</t>
  </si>
  <si>
    <t>Maximum Carnage starts.</t>
  </si>
  <si>
    <t>Web of Spider-Man (1985) #101</t>
  </si>
  <si>
    <t>The Amazing Spider-Man (1963) #378</t>
  </si>
  <si>
    <t>Spider-Man (1990) #35</t>
  </si>
  <si>
    <t>Spectacular Spider-Man (1976) #201</t>
  </si>
  <si>
    <t>Web of Spider-Man (1985) #102</t>
  </si>
  <si>
    <t>The Amazing Spider-Man (1963) #379</t>
  </si>
  <si>
    <t>Spider-Man (1990) #36</t>
  </si>
  <si>
    <t>Spectacular Spider-Man (1976) #202</t>
  </si>
  <si>
    <t>Web of Spider-Man (1985) #103</t>
  </si>
  <si>
    <t>The Amazing Spider-Man (1963) #380</t>
  </si>
  <si>
    <t>Spider-Man (1990) #37</t>
  </si>
  <si>
    <t>Spectacular Spider-Man (1976) #203</t>
  </si>
  <si>
    <t>Spider-Man Unlimited (1993) #2</t>
  </si>
  <si>
    <t>The Amazing Spider-Man (1963) #381</t>
  </si>
  <si>
    <t>The Amazing Spider-Man (1963) #382</t>
  </si>
  <si>
    <t>The Amazing Spider-Man (1963) #383</t>
  </si>
  <si>
    <t>The Amazing Spider-Man (1963) #384</t>
  </si>
  <si>
    <t>The Amazing Spider-Man (1963) #385</t>
  </si>
  <si>
    <t>The Amazing Spider-Man (1963) #386</t>
  </si>
  <si>
    <t>The Amazing Spider-Man (1963) #387</t>
  </si>
  <si>
    <t>The Amazing Spider-Man (1963) #388</t>
  </si>
  <si>
    <t>Ultimate Spider-Man (2000) #1</t>
  </si>
  <si>
    <t>Ultimate Spider-Man (2000) #2</t>
  </si>
  <si>
    <t>Ultimate Spider-Man (2000) #3</t>
  </si>
  <si>
    <t>Ultimate Spider-Man (2000) #4</t>
  </si>
  <si>
    <t>Ultimate Spider-Man (2000) #5</t>
  </si>
  <si>
    <t>Ultimate Spider-Man (2000) #6</t>
  </si>
  <si>
    <t>Ultimate Spider-Man (2000) #7</t>
  </si>
  <si>
    <t>Ultimate Spider-Man (2000) #8</t>
  </si>
  <si>
    <t>Ultimate Spider-Man (2000) #9</t>
  </si>
  <si>
    <t>Ultimate Spider-Man (2000) #10</t>
  </si>
  <si>
    <t>Ultimate Spider-Man (2000) #11</t>
  </si>
  <si>
    <t>Ultimate Spider-Man (2000) #12</t>
  </si>
  <si>
    <t>Ultimate Spider-Man (2000) #13</t>
  </si>
  <si>
    <t>Bendis, correctly interleaved in two blocks. Not essential to USM continuity, but it's his and it fits.</t>
  </si>
  <si>
    <t>Ultimate Spider-Man (2000) #14</t>
  </si>
  <si>
    <t>Ultimate Spider-Man (2000) #15</t>
  </si>
  <si>
    <t>Ultimate Spider-Man (2000) #16</t>
  </si>
  <si>
    <t>Ultimate Spider-Man (2000) #17</t>
  </si>
  <si>
    <t>Ultimate Spider-Man (2000) #18</t>
  </si>
  <si>
    <t>Ultimate Spider-Man (2000) #19</t>
  </si>
  <si>
    <t>Ultimate Spider-Man (2000) #20</t>
  </si>
  <si>
    <t>Ultimate Spider-Man (2000) #21</t>
  </si>
  <si>
    <t>Ultimate Spider-Man (2000) #22</t>
  </si>
  <si>
    <t>Ultimate Spider-Man (2000) #23</t>
  </si>
  <si>
    <t>Ultimate Spider-Man (2000) #24</t>
  </si>
  <si>
    <t>Ultimate Spider-Man (2000) #25</t>
  </si>
  <si>
    <t>Ultimate Spider-Man (2000) #26</t>
  </si>
  <si>
    <t>Ultimate Spider-Man (2000) #27</t>
  </si>
  <si>
    <t>Ultimate Spider-Man (2000) #1/2</t>
  </si>
  <si>
    <t>Ultimate Spider-Man (2000) #28</t>
  </si>
  <si>
    <t>Ultimate Spider-Man (2000) #29</t>
  </si>
  <si>
    <t>Ultimate Spider-Man (2000) #30</t>
  </si>
  <si>
    <t>Ultimate Spider-Man (2000) #31</t>
  </si>
  <si>
    <t>Ultimate Spider-Man (2000) #32</t>
  </si>
  <si>
    <t>Ultimate Spider-Man (2000) #33</t>
  </si>
  <si>
    <t>Ultimate Spider-Man (2000) #34</t>
  </si>
  <si>
    <t>Ultimate Spider-Man (2000) #35</t>
  </si>
  <si>
    <t>Ultimate Spider-Man (2000) #36</t>
  </si>
  <si>
    <t>Ultimate Spider-Man (2000) #37</t>
  </si>
  <si>
    <t>Ultimate Spider-Man (2000) #38</t>
  </si>
  <si>
    <t>Ultimate Spider-Man (2000) #39</t>
  </si>
  <si>
    <t>Ultimate Spider-Man (2000) #40</t>
  </si>
  <si>
    <t>Ultimate Spider-Man (2000) #41</t>
  </si>
  <si>
    <t>Ultimate Spider-Man (2000) #42</t>
  </si>
  <si>
    <t>Ultimate Spider-Man (2000) #43</t>
  </si>
  <si>
    <t>Ultimate Spider-Man (2000) #44</t>
  </si>
  <si>
    <t>Ultimate Spider-Man (2000) #45</t>
  </si>
  <si>
    <t>Ultimate Spider-Man (2000) #46</t>
  </si>
  <si>
    <t>The most essential non-USM tie-in there is — the Sinister Six against the Ultimates.</t>
  </si>
  <si>
    <t>Ultimate Spider-Man (2000) #47</t>
  </si>
  <si>
    <t>Ultimate Spider-Man (2000) #48</t>
  </si>
  <si>
    <t>Ultimate Spider-Man (2000) #49</t>
  </si>
  <si>
    <t>Ultimate Spider-Man (2000) #50</t>
  </si>
  <si>
    <t>Ultimate Spider-Man (2000) #51</t>
  </si>
  <si>
    <t>Ultimate Spider-Man (2000) #52</t>
  </si>
  <si>
    <t>Ultimate Spider-Man (2000) #53</t>
  </si>
  <si>
    <t>Ultimate Spider-Man (2000) #54</t>
  </si>
  <si>
    <t>Ultimate Spider-Man (2000) #55</t>
  </si>
  <si>
    <t>Ultimate Spider-Man (2000) #56</t>
  </si>
  <si>
    <t>Ultimate Spider-Man (2000) #57</t>
  </si>
  <si>
    <t>Ultimate Spider-Man (2000) #58</t>
  </si>
  <si>
    <t>Ultimate Spider-Man (2000) #59</t>
  </si>
  <si>
    <t>Ultimate Spider-Man (2000) #60</t>
  </si>
  <si>
    <t>Ultimate Spider-Man (2000) #61</t>
  </si>
  <si>
    <t>Ultimate Spider-Man (2000) #62</t>
  </si>
  <si>
    <t>Ultimate Spider-Man (2000) #63</t>
  </si>
  <si>
    <t>Ultimate Spider-Man (2000) #64</t>
  </si>
  <si>
    <t>Ultimate Spider-Man (2000) #65</t>
  </si>
  <si>
    <t>Ultimate Spider-Man (2000) #66</t>
  </si>
  <si>
    <t>Ultimate Spider-Man (2000) #67</t>
  </si>
  <si>
    <t>Ultimate Spider-Man (2000) #68</t>
  </si>
  <si>
    <t>Ultimate Spider-Man (2000) #69</t>
  </si>
  <si>
    <t>Ultimate Spider-Man (2000) #70</t>
  </si>
  <si>
    <t>Ultimate Spider-Man (2000) #71</t>
  </si>
  <si>
    <t>Ultimate Spider-Man (2000) #72</t>
  </si>
  <si>
    <t>Ultimate Spider-Man (2000) #73</t>
  </si>
  <si>
    <t>Ultimate Spider-Man (2000) #74</t>
  </si>
  <si>
    <t>Ultimate Spider-Man (2000) #75</t>
  </si>
  <si>
    <t>Ultimate Spider-Man (2000) #76</t>
  </si>
  <si>
    <t>Ultimate Spider-Man (2000) #77</t>
  </si>
  <si>
    <t>Ultimate Spider-Man (2000) #78</t>
  </si>
  <si>
    <t>Ultimate Spider-Man (2000) #79</t>
  </si>
  <si>
    <t>Ultimate Spider-Man (2000) #80</t>
  </si>
  <si>
    <t>Ultimate Spider-Man (2000) #81</t>
  </si>
  <si>
    <t>Ultimate Spider-Man (2000) #82</t>
  </si>
  <si>
    <t>Ultimate Spider-Man (2000) #83</t>
  </si>
  <si>
    <t>Ultimate Spider-Man (2000) #84</t>
  </si>
  <si>
    <t>Ultimate Spider-Man (2000) #85</t>
  </si>
  <si>
    <t>Ultimate Spider-Man Annual (2005) #1</t>
  </si>
  <si>
    <t>Ultimate Spider-Man (2000) #86</t>
  </si>
  <si>
    <t>Ultimate Spider-Man (2000) #87</t>
  </si>
  <si>
    <t>Ultimate Spider-Man (2000) #88</t>
  </si>
  <si>
    <t>Ultimate Spider-Man (2000) #89</t>
  </si>
  <si>
    <t>Ultimate Spider-Man (2000) #90</t>
  </si>
  <si>
    <t>Ultimate Spider-Man (2000) #91</t>
  </si>
  <si>
    <t>Ultimate Spider-Man (2000) #92</t>
  </si>
  <si>
    <t>Ultimate Spider-Man (2000) #93</t>
  </si>
  <si>
    <t>Ultimate Spider-Man (2000) #94</t>
  </si>
  <si>
    <t>Ultimate Spider-Man (2000) #95</t>
  </si>
  <si>
    <t>Ultimate Spider-Man (2000) #96</t>
  </si>
  <si>
    <t>Ultimate Spider-Man Annual (2005) #2</t>
  </si>
  <si>
    <t>Ultimate Spider-Man (2000) #97</t>
  </si>
  <si>
    <t>Ultimate Spider-Man (2000) #98</t>
  </si>
  <si>
    <t>Ultimate Spider-Man (2000) #99</t>
  </si>
  <si>
    <t>Ultimate Spider-Man (2000) #100</t>
  </si>
  <si>
    <t>Ultimate Spider-Man (2000) #101</t>
  </si>
  <si>
    <t>Ultimate Spider-Man (2000) #102</t>
  </si>
  <si>
    <t>Ultimate Spider-Man (2000) #103</t>
  </si>
  <si>
    <t>Ultimate Spider-Man (2000) #104</t>
  </si>
  <si>
    <t>Ultimate Spider-Man (2000) #105</t>
  </si>
  <si>
    <t>Ultimate Spider-Man (2000) #106</t>
  </si>
  <si>
    <t>Ultimate Spider-Man (2000) #107</t>
  </si>
  <si>
    <t>Ultimate Spider-Man (2000) #108</t>
  </si>
  <si>
    <t>Ultimate Spider-Man (2000) #109</t>
  </si>
  <si>
    <t>Ultimate Spider-Man (2000) #110</t>
  </si>
  <si>
    <t>Ultimate Spider-Man (2000) #111</t>
  </si>
  <si>
    <t>Ultimate Spider-Man (2000) #112</t>
  </si>
  <si>
    <t>Ultimate Spider-Man (2000) #113</t>
  </si>
  <si>
    <t>Ultimate Spider-Man (2000) #114</t>
  </si>
  <si>
    <t>Ultimate Spider-Man (2000) #115</t>
  </si>
  <si>
    <t>Ultimate Spider-Man (2000) #116</t>
  </si>
  <si>
    <t>Ultimate Spider-Man (2000) #117</t>
  </si>
  <si>
    <t>Ultimate Spider-Man (2000) #118</t>
  </si>
  <si>
    <t>Ultimate Spider-Man (2000) #119</t>
  </si>
  <si>
    <t>Ultimate Spider-Man (2000) #120</t>
  </si>
  <si>
    <t>Ultimate Spider-Man (2000) #121</t>
  </si>
  <si>
    <t>Ultimate Spider-Man (2000) #122</t>
  </si>
  <si>
    <t>Ultimate Spider-Man (2000) #123</t>
  </si>
  <si>
    <t>Ultimate Spider-Man (2000) #124</t>
  </si>
  <si>
    <t>Ultimate Spider-Man (2000) #125</t>
  </si>
  <si>
    <t>Ultimate Spider-Man (2000) #126</t>
  </si>
  <si>
    <t>Ultimate Spider-Man (2000) #127</t>
  </si>
  <si>
    <t>Ultimate Spider-Man (2000) #128</t>
  </si>
  <si>
    <t>Ultimate Spider-Man Annual (2005) #3</t>
  </si>
  <si>
    <t>Ultimate Spider-Man (2000) #129</t>
  </si>
  <si>
    <t>Ultimate Spider-Man (2000) #130</t>
  </si>
  <si>
    <t>Ultimate Spider-Man (2000) #131</t>
  </si>
  <si>
    <t>Ultimate Spider-Man (2000) #132</t>
  </si>
  <si>
    <t>Ultimate Spider-Man (2000) #133</t>
  </si>
  <si>
    <t>Ultimatum: Spider-Man - Requiem (2009) #1</t>
  </si>
  <si>
    <t>Ultimatum: Spider-Man - Requiem (2009) #2</t>
  </si>
  <si>
    <t>Ultimate Spider-Man (2009) #1</t>
  </si>
  <si>
    <t>Ultimate Spider-Man (2009) #2</t>
  </si>
  <si>
    <t>Ultimate Spider-Man (2009) #3</t>
  </si>
  <si>
    <t>Ultimate Spider-Man (2009) #4</t>
  </si>
  <si>
    <t>Ultimate Spider-Man (2009) #5</t>
  </si>
  <si>
    <t>Ultimate Spider-Man (2009) #6</t>
  </si>
  <si>
    <t>Ultimate Spider-Man (2009) #7</t>
  </si>
  <si>
    <t>Ultimate Spider-Man (2009) #8</t>
  </si>
  <si>
    <t>Ultimate Spider-Man (2009) #9</t>
  </si>
  <si>
    <t>Ultimate Spider-Man (2009) #10</t>
  </si>
  <si>
    <t>Ultimate Spider-Man (2009) #11</t>
  </si>
  <si>
    <t>Ultimate Spider-Man (2009) #12</t>
  </si>
  <si>
    <t>Ultimate Spider-Man (2009) #13</t>
  </si>
  <si>
    <t>Ultimate Spider-Man (2009) #14</t>
  </si>
  <si>
    <t>Ultimate Spider-Man (2009) #15</t>
  </si>
  <si>
    <t>Ultimate Spider-Man (2009) #150</t>
  </si>
  <si>
    <t>Ultimate Spider-Man (2009) #151</t>
  </si>
  <si>
    <t>Ultimate Spider-Man (2009) #152</t>
  </si>
  <si>
    <t>Ultimate Spider-Man (2009) #153</t>
  </si>
  <si>
    <t>Ultimate Spider-Man (2009) #154</t>
  </si>
  <si>
    <t>Ultimate Spider-Man (2009) #155</t>
  </si>
  <si>
    <t>Ultimate Spider-Man (2009) #156</t>
  </si>
  <si>
    <t>Ultimate Spider-Man (2009) #157</t>
  </si>
  <si>
    <t>Ultimate Spider-Man (2009) #158</t>
  </si>
  <si>
    <t>Ultimate Spider-Man (2009) #159</t>
  </si>
  <si>
    <t>Ultimate Spider-Man (2009) #160</t>
  </si>
  <si>
    <t>Miles Morales</t>
  </si>
  <si>
    <t>Miles meets the 616 Peter Parker. Cross-link to your main Spider-Man column.</t>
  </si>
  <si>
    <t>#16.1 published as a point-one but reads after the "Divided We Fall / United We Stand" issues</t>
  </si>
  <si>
    <t>Cataclysm: Ultimate Spider-Man (2014) #1</t>
  </si>
  <si>
    <t>Cataclysm: The Ultimates' Last Stand #1</t>
  </si>
  <si>
    <t>Cataclysm: The Ultimates' Last Stand #2</t>
  </si>
  <si>
    <t>Cataclysm: Ultimate Spider-Man (2014) #2</t>
  </si>
  <si>
    <t>Cataclysm: Ultimate Spider-Man (2014) #3</t>
  </si>
  <si>
    <t>Cataclysm: The Ultimates' Last Stand #3</t>
  </si>
  <si>
    <t>Cataclysm: The Ultimates' Last Stand #4</t>
  </si>
  <si>
    <t>Cataclysm: The Ultimates' Last Stand #5</t>
  </si>
  <si>
    <t>Ultimate Comics Spider-Man (2011) #200</t>
  </si>
  <si>
    <t>JMS / John Romita Jr. #30–35 is "Coming Home" — Ezekiel, Morlun, and the totemic-spider retcon that every later Spider-Man writer either uses or argues with. #36 is the 9/11 issue.</t>
  </si>
  <si>
    <t>#500–502 is the Doctor Strange time-travel story · #509–514 is "Sins Past," the most divisive thing JMS did · #519–524 is "The War at Home," the Civil War prologue.</t>
  </si>
  <si>
    <t>Friendly Neighborhood Spider-Man (2005) #1</t>
  </si>
  <si>
    <t>Twelve chapters across three titles, and the internal order within each triad is FNSM → MKSM → ASM, which is the published order and which most lists reverse.</t>
  </si>
  <si>
    <t>Friendly Neighborhood Spider-Man (2005) #2</t>
  </si>
  <si>
    <t>Friendly Neighborhood Spider-Man (2005) #3</t>
  </si>
  <si>
    <t>Friendly Neighborhood Spider-Man (2005) #4</t>
  </si>
  <si>
    <t>#529–531 is the Iron Spider suit · #532–538 are the Civil War tie-ins · #539–543 is "Back in Black."</t>
  </si>
  <si>
    <t>"One More Day". Four chapters across three titles. Nearly every reading order lists this as "ASM #544–545" and drops the middle two. Yours doesn't.</t>
  </si>
  <si>
    <t>Friendly Neighborhood Spider-Man (2005) #24</t>
  </si>
  <si>
    <t>Sensational Spider-Man (2006) #41</t>
  </si>
  <si>
    <t>The relaunch</t>
  </si>
  <si>
    <t>"New Ways to Die" - Slott/Romita Jr., Anti-Venom's debut</t>
  </si>
  <si>
    <t>"Character Assassination" - Menace revealed</t>
  </si>
  <si>
    <t>"American Son"</t>
  </si>
  <si>
    <t>Doc Ock's return, Aunt May's wedding</t>
  </si>
  <si>
    <t>Amazing Spider-Man Annual (2008) #36</t>
  </si>
  <si>
    <t>"Red-Headed Stranger" - MJ returns</t>
  </si>
  <si>
    <t>Dark Reign: The List — Amazing Spider-Man</t>
  </si>
  <si>
    <t>The Gauntlet"</t>
  </si>
  <si>
    <t>Amazing Spider-Man Annual (2008) #37</t>
  </si>
  <si>
    <t>Spider-Man: Grim Hunt — The Kraven Saga #1</t>
  </si>
  <si>
    <t>The primer Marvel published because Grim Hunt assumes you've read Kraven's Last Hunt and the Gauntlet's Kraven threads. Collected with the Gauntlet Vol. 2.</t>
  </si>
  <si>
    <t>"Grim Hunt"</t>
  </si>
  <si>
    <t>The Amazing Spider-Man (1999) #638</t>
  </si>
  <si>
    <t>"One Moment in Time." Joe Quesada's four-issue answer to the question One More Day left open: what actually happened to the wedding. It is the direct sequel to the story your JMS column ends on, and it is the reason Peter and MJ's history reads the way it does for the next decade.</t>
  </si>
  <si>
    <t>The Amazing Spider-Man (1999) #639</t>
  </si>
  <si>
    <t>The Amazing Spider-Man (1999) #640</t>
  </si>
  <si>
    <t>The Amazing Spider-Man (1999) #641</t>
  </si>
  <si>
    <t>"Origin of Species"</t>
  </si>
  <si>
    <t>Spider-Island: Deadly Foes</t>
  </si>
  <si>
    <t>Marvel's own checklist puts one half of it before #666 and the other half mid-event.</t>
  </si>
  <si>
    <t>Spider-Island"</t>
  </si>
  <si>
    <t>Venom (2011) #6</t>
  </si>
  <si>
    <t>Flash Thompson's Agent Venom is a co-lead of Spider-Island, and his arc resolves in his own book, not in ASM.</t>
  </si>
  <si>
    <t>Venom (2011) #7</t>
  </si>
  <si>
    <t>Venom (2011) #8</t>
  </si>
  <si>
    <t>Venom (2011) #9</t>
  </si>
  <si>
    <t>Spider-Island: The Avengers #1</t>
  </si>
  <si>
    <t>Amazing Spider-Man: Ends of the Earth (2012) #1</t>
  </si>
  <si>
    <t>Superior Spider-Man (2013) #1</t>
  </si>
  <si>
    <t>Superior Spider-Man (2013) #2</t>
  </si>
  <si>
    <t>Superior Spider-Man (2013) #3</t>
  </si>
  <si>
    <t>Superior Spider-Man (2013) #4</t>
  </si>
  <si>
    <t>Superior Spider-Man (2013) #5</t>
  </si>
  <si>
    <t>Avenging Spider-Man #16</t>
  </si>
  <si>
    <t xml:space="preserve">Precursor to Superior Spider-Man Team-Up </t>
  </si>
  <si>
    <t>Avenging Spider-Man #17</t>
  </si>
  <si>
    <t>Avenging Spider-Man #18</t>
  </si>
  <si>
    <t>Avenging Spider-Man #19</t>
  </si>
  <si>
    <t>Avenging Spider-Man #20</t>
  </si>
  <si>
    <t>Avenging Spider-Man #21</t>
  </si>
  <si>
    <t>Avenging Spider-Man #22</t>
  </si>
  <si>
    <t>Superior Spider-Man (2013) #6</t>
  </si>
  <si>
    <t>Superior Spider-Man (2013) #6AU</t>
  </si>
  <si>
    <t>It's the Age of Ultron tie-in and it's the issue where Otto's character turn starts to land.</t>
  </si>
  <si>
    <t>Superior Spider-Man (2013) #7</t>
  </si>
  <si>
    <t>Superior Spider-Man (2013) #8</t>
  </si>
  <si>
    <t>Superior Spider-Man (2013) #9</t>
  </si>
  <si>
    <t>Superior Spider-Man (2013) #10</t>
  </si>
  <si>
    <t>Superior Spider-Man (2013) #11</t>
  </si>
  <si>
    <t>Superior Spider-Man (2013) #12</t>
  </si>
  <si>
    <t>Superior Spider-Man (2013) #13</t>
  </si>
  <si>
    <t>Superior Spider-Man (2013) #14</t>
  </si>
  <si>
    <t>Superior Spider-Man (2013) #15</t>
  </si>
  <si>
    <t>Superior Spider-Man (2013) #16</t>
  </si>
  <si>
    <t>Superior Spider-Man Team-Up (2013) #1</t>
  </si>
  <si>
    <t>Superior Spider-Man Team-Up (2013) #2</t>
  </si>
  <si>
    <t>Sibling Rivalry Part 1</t>
  </si>
  <si>
    <t>Sibling Rivalry Part 2</t>
  </si>
  <si>
    <t>All-New X-Men Special #1</t>
  </si>
  <si>
    <t>The Arms of the Octopus Part 1</t>
  </si>
  <si>
    <t>Indestructible Hulk Special #1</t>
  </si>
  <si>
    <t>The Arms of the Octopus Part 2</t>
  </si>
  <si>
    <t>Superior Spider-Man Team-Up Special (2013) #1</t>
  </si>
  <si>
    <t>The Arms of the Octopus Part 3</t>
  </si>
  <si>
    <t>Superior Spider-Man Team-Up (2013) #3</t>
  </si>
  <si>
    <t>Superior Spider-Man Team-Up (2013) #4</t>
  </si>
  <si>
    <t>Superior Spider-Man (2013) #17</t>
  </si>
  <si>
    <t>Superior Spider-Man (2013) #18</t>
  </si>
  <si>
    <t>Superior Spider-Man (2013) #19</t>
  </si>
  <si>
    <t>Superior Spider-Man (2013) #20</t>
  </si>
  <si>
    <t>Superior Spider-Man (2013) #21</t>
  </si>
  <si>
    <t>Superior Spider-Man Annual (2014) #1</t>
  </si>
  <si>
    <t>Superior Spider-Man Team-Up (2013) #5</t>
  </si>
  <si>
    <t>Superior Spider-Man Team-Up (2013) #6</t>
  </si>
  <si>
    <t>Superior Spider-Man Team-Up (2013) #7</t>
  </si>
  <si>
    <t>Superior Spider-Man Team-Up (2013) #8</t>
  </si>
  <si>
    <t>Superior Spider-Man (2013) #22</t>
  </si>
  <si>
    <t>Superior Carnage #1</t>
  </si>
  <si>
    <t>Superior Carnage #2</t>
  </si>
  <si>
    <t>Superior Carnage #3</t>
  </si>
  <si>
    <t>Superior Carnage #4</t>
  </si>
  <si>
    <t>Superior Carnage #5</t>
  </si>
  <si>
    <t>Superior Carnage Annual #1</t>
  </si>
  <si>
    <t>Superior Spider-Man (2013) #23</t>
  </si>
  <si>
    <t>Superior Spider-Man (2013) #24</t>
  </si>
  <si>
    <t>Superior Spider-Man (2013) #25</t>
  </si>
  <si>
    <t>Superior Spider-Man (2013) #26</t>
  </si>
  <si>
    <t>Superior Spider-Man Team-Up (2013) #9</t>
  </si>
  <si>
    <t>Superior Spider-Man Team-Up (2013) #10</t>
  </si>
  <si>
    <t>Superior Spider-Man (2013) #27</t>
  </si>
  <si>
    <t>Superior Spider-Man (2013) #28</t>
  </si>
  <si>
    <t>Superior Spider-Man (2013) #29</t>
  </si>
  <si>
    <t>Superior Spider-Man Team-Up (2013) #11</t>
  </si>
  <si>
    <t>Superior Spider-Man Annual (2014) #2</t>
  </si>
  <si>
    <t>Superior Spider-Man Team-Up (2013) #12</t>
  </si>
  <si>
    <t>Superior Spider-Man (2013) #30</t>
  </si>
  <si>
    <t>Superior Spider-Man (2013) #31</t>
  </si>
  <si>
    <t>Free Comic Book Day 2014 (Guardians of the Galaxy) #1</t>
  </si>
  <si>
    <t>Carries the Spider-Verse prologue — the Inheritors' first appearance.</t>
  </si>
  <si>
    <t>Superior Spider-Man (2013) #32</t>
  </si>
  <si>
    <t>Edge of Spider-Verse (2014) #1</t>
  </si>
  <si>
    <t>Superior Spider-Man (2013) #33</t>
  </si>
  <si>
    <t>Edge of Spider-Verse (2014) #2</t>
  </si>
  <si>
    <t>Edge of Spider-Verse (2014) #3</t>
  </si>
  <si>
    <t>Edge of Spider-Verse (2014) #4</t>
  </si>
  <si>
    <t>Edge of Spider-Verse (2014) #5</t>
  </si>
  <si>
    <t>Spider-Man 2099 (2014) #5</t>
  </si>
  <si>
    <t>Amazing Spider-Man Annual (2015) #1</t>
  </si>
  <si>
    <t>Spider-Verse (2015) #1</t>
  </si>
  <si>
    <t>Spider-Verse (2015) #2</t>
  </si>
  <si>
    <t>Spider-Woman (2015) #1</t>
  </si>
  <si>
    <t>Spider-Man 2099 (2014) #6</t>
  </si>
  <si>
    <t>Spider-Woman (2015) #2</t>
  </si>
  <si>
    <t>Spider-Man 2099 (2014) #7</t>
  </si>
  <si>
    <t>Spider-Woman (2015) #3</t>
  </si>
  <si>
    <t>Spider-Man 2099 (2014) #8</t>
  </si>
  <si>
    <t>Spider-Woman (2015) #4</t>
  </si>
  <si>
    <t>Spider-Woman (2015) #5</t>
  </si>
  <si>
    <t>The immediate aftermath; Silk and Spider-Gwen's spin-off launches out of it.</t>
  </si>
  <si>
    <t>"Spiral" - Gerry Conway/Yu Black Cat story</t>
  </si>
  <si>
    <t>Amazing Spider-Man: Renew Your Vows (2015) #1</t>
  </si>
  <si>
    <t>Amazing Spider-Man: Renew Your Vows (2015) #2</t>
  </si>
  <si>
    <t>Amazing Spider-Man: Renew Your Vows (2015) #3</t>
  </si>
  <si>
    <t>Amazing Spider-Man: Renew Your Vows (2015) #4</t>
  </si>
  <si>
    <t>Amazing Spider-Man: Renew Your Vows (2015) #5</t>
  </si>
  <si>
    <t>Free Comic Book Day 2016 (Captain America) (2016) #1</t>
  </si>
  <si>
    <t>Silk (2016) #14</t>
  </si>
  <si>
    <t>Silk (2016) #15</t>
  </si>
  <si>
    <t>Prowler (2016) #1</t>
  </si>
  <si>
    <t>Prowler (2016) #2</t>
  </si>
  <si>
    <t>Prowler (2016) #3</t>
  </si>
  <si>
    <t>Silk (2016) #16</t>
  </si>
  <si>
    <t>Prowler (2016) #4</t>
  </si>
  <si>
    <t>Silk (2016) #17</t>
  </si>
  <si>
    <t>Prowler (2016) #5</t>
  </si>
  <si>
    <t>The Clone Conspiracy Omega (2017) #1</t>
  </si>
  <si>
    <t>Prowler (2016) #6</t>
  </si>
  <si>
    <t>Silk (2016) #18</t>
  </si>
  <si>
    <t>Silk (2016) #19</t>
  </si>
  <si>
    <t>Amazing Spider-Man Annual (2017) #1</t>
  </si>
  <si>
    <t>Amazing Spider-Man: Venom Inc. Alpha (2018) #1</t>
  </si>
  <si>
    <t>Amazing Spider-Man: Venom Inc. Omega (2018) #1</t>
  </si>
  <si>
    <t>Amazing Spider-Man Annual (2017) #42</t>
  </si>
  <si>
    <t>Amazing Spider-Man Annual (2018) #1</t>
  </si>
  <si>
    <t>Peter Parker: Spectacular Spider-Man Annual (2018) #1</t>
  </si>
  <si>
    <t>Free Comic Book Day 2018 (Amazing Spider-Man/Guardians of the Galaxy) (2018) #1</t>
  </si>
  <si>
    <t>The Hunted interleave</t>
  </si>
  <si>
    <t>The Amazing Spider-Man (2018) #29</t>
  </si>
  <si>
    <t>Absolute Carnage tie-in</t>
  </si>
  <si>
    <t>The Amazing Spider-Man (2018) #30</t>
  </si>
  <si>
    <t>The Amazing Spider-Man (2018) #31</t>
  </si>
  <si>
    <t>The Amazing Spider-Man (2018) #32</t>
  </si>
  <si>
    <t>The 2099 arc.</t>
  </si>
  <si>
    <t>The Amazing Spider-Man (2018) #33</t>
  </si>
  <si>
    <t>The Amazing Spider-Man (2018) #34</t>
  </si>
  <si>
    <t>2099 Alpha #1</t>
  </si>
  <si>
    <t>Spider-Man 2099 (2020) #1</t>
  </si>
  <si>
    <t>2099 Omega #1</t>
  </si>
  <si>
    <t>The Amazing Spider-Man (2018) #35</t>
  </si>
  <si>
    <t>The Amazing Spider-Man (2018) #36</t>
  </si>
  <si>
    <t>The Amazing Spider-Man (2018) #37</t>
  </si>
  <si>
    <t>The Kindred build</t>
  </si>
  <si>
    <t>The Amazing Spider-Man (2018) #38</t>
  </si>
  <si>
    <t>The Amazing Spider-Man (2018) #39</t>
  </si>
  <si>
    <t>The Amazing Spider-Man (2018) #40</t>
  </si>
  <si>
    <t>The Amazing Spider-Man (2018) #41</t>
  </si>
  <si>
    <t>The Amazing Spider-Man (2018) #42</t>
  </si>
  <si>
    <t>The Amazing Spider-Man (2018) #43</t>
  </si>
  <si>
    <t>Amazing Spider-Man: Sins Rising Prelude (2020) #1</t>
  </si>
  <si>
    <t>The Amazing Spider-Man: The Sins Of Norman Osborn (2020) #1</t>
  </si>
  <si>
    <t>The Last Remains interleave</t>
  </si>
  <si>
    <t>The Amazing Spider-Man (2018) #58</t>
  </si>
  <si>
    <t>The Amazing Spider-Man (2018) #59</t>
  </si>
  <si>
    <t>The Amazing Spider-Man (2018) #60</t>
  </si>
  <si>
    <t>The Amazing Spider-Man (2018) #61</t>
  </si>
  <si>
    <t>King's Ransom</t>
  </si>
  <si>
    <t>The Amazing Spider-Man (2018) #62</t>
  </si>
  <si>
    <t>The Amazing Spider-Man (2018) #63</t>
  </si>
  <si>
    <t>The Amazing Spider-Man (2018) #64</t>
  </si>
  <si>
    <t>The Amazing Spider-Man (2018) #65</t>
  </si>
  <si>
    <t>Giant-Size Amazing Spider-Man: King's Ransom #1</t>
  </si>
  <si>
    <t>The Amazing Spider-Man (2018) #66</t>
  </si>
  <si>
    <t>The Chameleon Conspiracy</t>
  </si>
  <si>
    <t>The Amazing Spider-Man (2018) #67</t>
  </si>
  <si>
    <t>The Amazing Spider-Man (2018) #68</t>
  </si>
  <si>
    <t>The Amazing Spider-Man (2018) #69</t>
  </si>
  <si>
    <t>Giant-Size Amazing Spider-Man: Chameleon Conspiracy (2021) #1</t>
  </si>
  <si>
    <t>The Sinister War interleave</t>
  </si>
  <si>
    <t>Amazing Spider-Man / Venom: Death Spiral (2026) #1</t>
  </si>
  <si>
    <t>Amazing Spider-Man / Venom: Death Spiral – Body Count (2026) #1</t>
  </si>
  <si>
    <t>The Amazing Spider-Man (2025) #32</t>
  </si>
  <si>
    <t>The Amazing Spider-Man (2025) #33</t>
  </si>
  <si>
    <t>The Amazing Spider-Man (2025) #34</t>
  </si>
  <si>
    <t>The Amazing Spider-Man (2025) #35</t>
  </si>
  <si>
    <t>The X-Men (1963) #120</t>
  </si>
  <si>
    <t>Alpha Flight's first appearance — Byrne and Claremont, the team sent to take Wolverine back to Canada.</t>
  </si>
  <si>
    <t>The X-Men (1963) #121</t>
  </si>
  <si>
    <t>The X-Men (1963) #139</t>
  </si>
  <si>
    <t>The second Alpha Flight/Wolverine story, and where Vindicator becomes Guardian.</t>
  </si>
  <si>
    <t>The X-Men (1963) #140</t>
  </si>
  <si>
    <t>Alpha Flight #1</t>
  </si>
  <si>
    <t>Alpha Flight #2</t>
  </si>
  <si>
    <t>Alpha Flight #3</t>
  </si>
  <si>
    <t>Alpha Flight #5</t>
  </si>
  <si>
    <t>Alpha Flight #6</t>
  </si>
  <si>
    <t>Alpha Flight #7</t>
  </si>
  <si>
    <t>Sasquatch's origin</t>
  </si>
  <si>
    <t>Alpha Flight #8</t>
  </si>
  <si>
    <t>Alpha Flight #9</t>
  </si>
  <si>
    <t>Alpha Flight #10</t>
  </si>
  <si>
    <t>Alpha Flight #11</t>
  </si>
  <si>
    <t>Alpha Flight #12</t>
  </si>
  <si>
    <t>Alpha Flight #13</t>
  </si>
  <si>
    <t>Alpha Flight #14</t>
  </si>
  <si>
    <t>Alpha Flight #15</t>
  </si>
  <si>
    <t>Alpha Flight #16</t>
  </si>
  <si>
    <t>Alpha Flight #17</t>
  </si>
  <si>
    <t>Alpha Flight #18</t>
  </si>
  <si>
    <t>Alpha Flight #19</t>
  </si>
  <si>
    <t>Alpha Flight #20</t>
  </si>
  <si>
    <t>Alpha Flight #21</t>
  </si>
  <si>
    <t>Alpha Flight #22</t>
  </si>
  <si>
    <t>Alpha Flight #23</t>
  </si>
  <si>
    <t>Alpha Flight #24</t>
  </si>
  <si>
    <t>Alpha Flight #25</t>
  </si>
  <si>
    <t>Alpha Flight #26</t>
  </si>
  <si>
    <t>Alpha Flight #27</t>
  </si>
  <si>
    <t>Alpha Flight #28</t>
  </si>
  <si>
    <t>Secret Wars II crossover chapter</t>
  </si>
  <si>
    <t>Squadron Supreme (1985) #1</t>
  </si>
  <si>
    <t>Mark Gruenwald's twelve-issue maxiseries — superheroes take over the world, and it does in 1985 what Watchmen and Kingdom Come are usually credited with.</t>
  </si>
  <si>
    <t>Squadron Supreme (1985) #2</t>
  </si>
  <si>
    <t>Squadron Supreme (1985) #3</t>
  </si>
  <si>
    <t>Squadron Supreme (1985) #4</t>
  </si>
  <si>
    <t>Squadron Supreme (1985) #5</t>
  </si>
  <si>
    <t>Squadron Supreme (1985) #6</t>
  </si>
  <si>
    <t>Squadron Supreme (1985) #7</t>
  </si>
  <si>
    <t>Squadron Supreme (1985) #8</t>
  </si>
  <si>
    <t>Squadron Supreme (1985) #9</t>
  </si>
  <si>
    <t>Squadron Supreme (1985) #10</t>
  </si>
  <si>
    <t>Squadron Supreme (1985) #11</t>
  </si>
  <si>
    <t>Squadron Supreme (1985) #12</t>
  </si>
  <si>
    <t>Squadron Supreme: Death of a Universe GN (1989) #1</t>
  </si>
  <si>
    <t>Gruenwald's own ending. With Paul Ryan and Al Williamson. The survivors face the Nth Man and end up stranded in the mainstream Marvel universe — which is the state every later Squadron story starts from.</t>
  </si>
  <si>
    <t>Marvels (1994) #1</t>
  </si>
  <si>
    <t>Kurt Busiek and Alex Ross, 1994. Deliberately built to be read with no prior knowledge — Phil Sheldon is a newspaper photographer and the reader knows exactly what he knows.</t>
  </si>
  <si>
    <t>Marvels (1994) #2</t>
  </si>
  <si>
    <t>Marvels (1994) #3</t>
  </si>
  <si>
    <t>Marvels (1994) #4</t>
  </si>
  <si>
    <t>Marvels (1994) #0</t>
  </si>
  <si>
    <t>Marvels: Eye of the Camera #1</t>
  </si>
  <si>
    <t>Busiek and Jay Anacleto. The direct sequel — Phil Sheldon's last years, covering the 70s and 80s.</t>
  </si>
  <si>
    <t>Marvels: Eye of the Camera #2</t>
  </si>
  <si>
    <t>Marvels: Eye of the Camera #3</t>
  </si>
  <si>
    <t>Marvels: Eye of the Camera #4</t>
  </si>
  <si>
    <t>Marvels: Eye of the Camera #5</t>
  </si>
  <si>
    <t>Marvels: Eye of the Camera #6</t>
  </si>
  <si>
    <t>Marvels Epilogue (2019) #1</t>
  </si>
  <si>
    <t>Busiek and Ross reunited for the 25th anniversary — the actual final Phil Sheldon story.</t>
  </si>
  <si>
    <t>Marvels X (2020) #1</t>
  </si>
  <si>
    <t>Busiek and Ross again, a different Earth. Adjacent rather than continuous.</t>
  </si>
  <si>
    <t>Marvels X (2020) #2</t>
  </si>
  <si>
    <t>Marvels X (2020) #3</t>
  </si>
  <si>
    <t>Marvels X (2020) #4</t>
  </si>
  <si>
    <t>Marvels X (2020) #5</t>
  </si>
  <si>
    <t>Marvels X (2020) #6</t>
  </si>
  <si>
    <t>The Marvels (2021) #1</t>
  </si>
  <si>
    <t>The Marvels (2021) #2</t>
  </si>
  <si>
    <t>The Marvels (2021) #3</t>
  </si>
  <si>
    <t>The Marvels (2021) #4</t>
  </si>
  <si>
    <t>The Marvels (2021) #5</t>
  </si>
  <si>
    <t>The Marvels (2021) #6</t>
  </si>
  <si>
    <t>The Marvels (2021) #7</t>
  </si>
  <si>
    <t>The Marvels (2021) #8</t>
  </si>
  <si>
    <t>The Marvels (2021) #9</t>
  </si>
  <si>
    <t>The Marvels (2021) #10</t>
  </si>
  <si>
    <t>The Marvels (2021) #11</t>
  </si>
  <si>
    <t>The Marvels (2021) #12</t>
  </si>
  <si>
    <t>Ruins (1995) #1</t>
  </si>
  <si>
    <t>Warren Ellis's deliberate inversion of Marvels — the same conceit where everything goes wrong. Famous, nasty, and it only works if you've read Marvels first.</t>
  </si>
  <si>
    <t>Ruins (1995) #2</t>
  </si>
  <si>
    <t>Runaways (2003) #1</t>
  </si>
  <si>
    <t>Vaughan and Adrian Alphona.</t>
  </si>
  <si>
    <t>Runaways (2003) #2</t>
  </si>
  <si>
    <t>Runaways (2003) #3</t>
  </si>
  <si>
    <t>Runaways (2003) #4</t>
  </si>
  <si>
    <t>Runaways (2003) #5</t>
  </si>
  <si>
    <t>Runaways (2003) #6</t>
  </si>
  <si>
    <t>Runaways (2003) #7</t>
  </si>
  <si>
    <t>Runaways (2003) #8</t>
  </si>
  <si>
    <t>Runaways (2003) #9</t>
  </si>
  <si>
    <t>Runaways (2003) #10</t>
  </si>
  <si>
    <t>Runaways (2003) #11</t>
  </si>
  <si>
    <t>Runaways (2003) #12</t>
  </si>
  <si>
    <t>Runaways (2003) #13</t>
  </si>
  <si>
    <t>Runaways (2003) #14</t>
  </si>
  <si>
    <t>Runaways (2003) #15</t>
  </si>
  <si>
    <t>Runaways (2003) #16</t>
  </si>
  <si>
    <t>Runaways (2003) #17</t>
  </si>
  <si>
    <t>Runaways (2003) #18</t>
  </si>
  <si>
    <t>Runaways (2005) #1</t>
  </si>
  <si>
    <t>Volume one ends at #18 because the book was cancelled and immediately relaunched — it is one continuous run across two volumes, not a run and a sequel. This is where the Runaways meet the wider Marvel universe, where Gert dies, and where Vaughan's story actually finishes.</t>
  </si>
  <si>
    <t>Runaways (2005) #2</t>
  </si>
  <si>
    <t>Runaways (2005) #3</t>
  </si>
  <si>
    <t>Runaways (2005) #4</t>
  </si>
  <si>
    <t>Runaways (2005) #5</t>
  </si>
  <si>
    <t>Runaways (2005) #6</t>
  </si>
  <si>
    <t>Runaways (2005) #7</t>
  </si>
  <si>
    <t>Runaways (2005) #8</t>
  </si>
  <si>
    <t>Runaways (2005) #9</t>
  </si>
  <si>
    <t>Runaways (2005) #10</t>
  </si>
  <si>
    <t>Runaways (2005) #11</t>
  </si>
  <si>
    <t>Runaways (2005) #12</t>
  </si>
  <si>
    <t>Runaways (2005) #13</t>
  </si>
  <si>
    <t>Runaways (2005) #14</t>
  </si>
  <si>
    <t>Runaways (2005) #15</t>
  </si>
  <si>
    <t>Runaways (2005) #16</t>
  </si>
  <si>
    <t>Runaways (2005) #17</t>
  </si>
  <si>
    <t>Runaways (2005) #18</t>
  </si>
  <si>
    <t>Runaways (2005) #19</t>
  </si>
  <si>
    <t>Runaways (2005) #20</t>
  </si>
  <si>
    <t>Runaways (2005) #21</t>
  </si>
  <si>
    <t>Runaways (2005) #22</t>
  </si>
  <si>
    <t>Runaways (2005) #23</t>
  </si>
  <si>
    <t>Runaways (2005) #24</t>
  </si>
  <si>
    <t>Neil Gaiman, Andy Kubert, Richard Isanove, 2003–04. Self-contained; needs nothing.</t>
  </si>
  <si>
    <t>Marvel 1602: New World #1</t>
  </si>
  <si>
    <t>Greg Pak. Picks up immediately where Gaiman stops.</t>
  </si>
  <si>
    <t>Marvel 1602: New World #2</t>
  </si>
  <si>
    <t>Marvel 1602: New World #3</t>
  </si>
  <si>
    <t>Marvel 1602: New World #4</t>
  </si>
  <si>
    <t>Marvel 1602: New World #5</t>
  </si>
  <si>
    <t>Adam: Legend of the Blue Marvel (2009) #1</t>
  </si>
  <si>
    <t>Adam: Legend of the Blue Marvel #1</t>
  </si>
  <si>
    <t>Kevin Grevioux and Mat Broome, 2008–09. Adam Brashear — a Black superhero forced into retirement by the Kennedy administration in 1962, brought back fifty years later.</t>
  </si>
  <si>
    <t>Adam: Legend of the Blue Marvel #2</t>
  </si>
  <si>
    <t>Adam: Legend of the Blue Marvel #3</t>
  </si>
  <si>
    <t>Adam: Legend of the Blue Marvel #4</t>
  </si>
  <si>
    <t>Adam: Legend of the Blue Marvel #5</t>
  </si>
  <si>
    <t>Saladin Ahmed and Christian Ward, 2017–18. A psychological prison-break story — Ahmed's first Marvel work, and the same writer whose Miles Morales: Spider-Man the Ultimate column points at.</t>
  </si>
  <si>
    <t>Black Cat (2019) #1</t>
  </si>
  <si>
    <t>Black Cat (2019) #2</t>
  </si>
  <si>
    <t>Black Cat (2019) #3</t>
  </si>
  <si>
    <t>Black Cat (2019) #4</t>
  </si>
  <si>
    <t>Black Cat (2019) #5</t>
  </si>
  <si>
    <t>Black Cat (2019) #6</t>
  </si>
  <si>
    <t>Black Cat (2019) #7</t>
  </si>
  <si>
    <t>Black Cat (2019) #8</t>
  </si>
  <si>
    <t>Black Cat (2019) #9</t>
  </si>
  <si>
    <t>Black Cat (2019) #10</t>
  </si>
  <si>
    <t>Black Cat (2019) #11</t>
  </si>
  <si>
    <t>Black Cat (2019) #12</t>
  </si>
  <si>
    <t>Black Cat Annual (2020) #1</t>
  </si>
  <si>
    <t>Black Cat (2021) #1</t>
  </si>
  <si>
    <t>Black Cat (2021) #2</t>
  </si>
  <si>
    <t>Black Cat (2021) #3</t>
  </si>
  <si>
    <t>Black Cat (2021) #4</t>
  </si>
  <si>
    <t>Black Cat (2021) #5</t>
  </si>
  <si>
    <t>Black Cat (2021) #6</t>
  </si>
  <si>
    <t>Black Cat (2021) #7</t>
  </si>
  <si>
    <t>Black Cat Annual (2021) #1</t>
  </si>
  <si>
    <t>Black Cat (2021) #8</t>
  </si>
  <si>
    <t>Black Cat (2021) #9</t>
  </si>
  <si>
    <t>Black Cat (2021) #10</t>
  </si>
  <si>
    <t>MacKay's, and it's the run's ending.</t>
  </si>
  <si>
    <t>Skottie Young and Humberto Ramos.</t>
  </si>
  <si>
    <t>Young and Ramos returning, 2023.</t>
  </si>
  <si>
    <t>Thor Annual (1966) #2</t>
  </si>
  <si>
    <t>Kirby's last issue is #179, not #169. #180–181 are Neal Adams finishing the Loki body-swap arc after Kirby left for DC. #169 is a natural-feeling stopping point (it's the Galactus origin) but it isn't the end of the run.</t>
  </si>
  <si>
    <t>Not Simonson</t>
  </si>
  <si>
    <t>Balder the Brave #1</t>
  </si>
  <si>
    <t>Balder the Brave #2</t>
  </si>
  <si>
    <t>Balder the Brave #3</t>
  </si>
  <si>
    <t>Balder the Brave #4</t>
  </si>
  <si>
    <t>Thor 1999 (1999) #1</t>
  </si>
  <si>
    <t>Thor 2000 (2000) #1</t>
  </si>
  <si>
    <t>Thor 2001 (2001) #1</t>
  </si>
  <si>
    <t>Loki (2004) #1</t>
  </si>
  <si>
    <t>Loki (2004) #2</t>
  </si>
  <si>
    <t>Loki (2004) #3</t>
  </si>
  <si>
    <t>Loki (2004) #4</t>
  </si>
  <si>
    <t xml:space="preserve"> JMS's own Fantastic Four issues, and the direct prologue to Thor's return.</t>
  </si>
  <si>
    <t>With Olivier Coipel. Thor returns; Asgard lands in Broxton, Oklahoma.</t>
  </si>
  <si>
    <t>Thor Annual (2009) #1</t>
  </si>
  <si>
    <t>Gillen takes over</t>
  </si>
  <si>
    <t>Fraction's four 2008 one-shots, in order.</t>
  </si>
  <si>
    <t>Thor: Reign of Blood</t>
  </si>
  <si>
    <t>Kid Loki debuts</t>
  </si>
  <si>
    <t>The Mighty Thor (2011) #1</t>
  </si>
  <si>
    <t>Fraction and Coipel.</t>
  </si>
  <si>
    <t>The Mighty Thor (2011) #2</t>
  </si>
  <si>
    <t>The Mighty Thor (2011) #3</t>
  </si>
  <si>
    <t>The Mighty Thor (2011) #4</t>
  </si>
  <si>
    <t>The Mighty Thor (2011) #5</t>
  </si>
  <si>
    <t>The Mighty Thor (2011) #6</t>
  </si>
  <si>
    <t>The Fear Itself braid</t>
  </si>
  <si>
    <t>The Mighty Thor (2011) #7</t>
  </si>
  <si>
    <t>The Mighty Thor (2011) #8</t>
  </si>
  <si>
    <t>The Mighty Thor (2011) #9</t>
  </si>
  <si>
    <t>The Mighty Thor (2011) #10</t>
  </si>
  <si>
    <t>The Mighty Thor (2011) #11</t>
  </si>
  <si>
    <t>The Mighty Thor (2011) #12</t>
  </si>
  <si>
    <t>The Mighty Thor (2011) #12.1</t>
  </si>
  <si>
    <t>The Mighty Thor (2011) #13</t>
  </si>
  <si>
    <t>The Mighty Thor (2011) #14</t>
  </si>
  <si>
    <t>The Mighty Thor (2011) #15</t>
  </si>
  <si>
    <t>The Mighty Thor (2011) #16</t>
  </si>
  <si>
    <t>The Mighty Thor (2011) #17</t>
  </si>
  <si>
    <t>"Everything Burns"</t>
  </si>
  <si>
    <t>The Mighty Thor (2011) #22</t>
  </si>
  <si>
    <t xml:space="preserve"> The Fraction epilogue.</t>
  </si>
  <si>
    <t>The Mighty Thor Annual (2012) #1</t>
  </si>
  <si>
    <t>Thor Annual (2015) #1</t>
  </si>
  <si>
    <t>Secret Wars interlude</t>
  </si>
  <si>
    <t>Mighty Thor (2015) #1</t>
  </si>
  <si>
    <t>Mighty Thor (2015) #2</t>
  </si>
  <si>
    <t>Mighty Thor (2015) #3</t>
  </si>
  <si>
    <t>Mighty Thor (2015) #4</t>
  </si>
  <si>
    <t>Mighty Thor (2015) #5</t>
  </si>
  <si>
    <t>Mighty Thor (2015) #6</t>
  </si>
  <si>
    <t>Mighty Thor (2015) #7</t>
  </si>
  <si>
    <t>Mighty Thor (2015) #8</t>
  </si>
  <si>
    <t>Mighty Thor (2015) #9</t>
  </si>
  <si>
    <t>Mighty Thor (2015) #10</t>
  </si>
  <si>
    <t>Mighty Thor (2015) #11</t>
  </si>
  <si>
    <t>Mighty Thor (2015) #12</t>
  </si>
  <si>
    <t>Mighty Thor (2015) #13</t>
  </si>
  <si>
    <t>Mighty Thor (2015) #14</t>
  </si>
  <si>
    <t>Mighty Thor (2015) #15</t>
  </si>
  <si>
    <t>Mighty Thor (2015) #16</t>
  </si>
  <si>
    <t>Mighty Thor (2015) #17</t>
  </si>
  <si>
    <t>Mighty Thor (2015) #18</t>
  </si>
  <si>
    <t>Generations: The Unworthy Thor &amp; the Mighty Thor</t>
  </si>
  <si>
    <t>Mighty Thor (2015) #19</t>
  </si>
  <si>
    <t>Mighty Thor (2015) #20</t>
  </si>
  <si>
    <t>Mighty Thor (2015) #21</t>
  </si>
  <si>
    <t>Mighty Thor (2015) #22</t>
  </si>
  <si>
    <t>Mighty Thor (2015) #23</t>
  </si>
  <si>
    <t>Mighty Thor (2015) #700</t>
  </si>
  <si>
    <t>Mighty Thor (2015) #701</t>
  </si>
  <si>
    <t>Mighty Thor (2015) #702</t>
  </si>
  <si>
    <t>Mighty Thor (2015) #703</t>
  </si>
  <si>
    <t>Mighty Thor (2015) #704</t>
  </si>
  <si>
    <t>Mighty Thor (2015) #705</t>
  </si>
  <si>
    <t>Mighty Thor (2015) #706</t>
  </si>
  <si>
    <t>Cullen Bunn</t>
  </si>
  <si>
    <t>Daniel Kibblesmith</t>
  </si>
  <si>
    <t>Aaron's actual ending — the far-future strand from God of Thunder #1 finally closing, seven years later.</t>
  </si>
  <si>
    <t>Aaron and Jason Latour. ⚠️ Order note: it starts before King Thor — Valkyrie #1 is in the War of the Realms epilogue, and King Thor #1 shipped three months later.</t>
  </si>
  <si>
    <t>Thor Annual (2021) #1</t>
  </si>
  <si>
    <t>"God of Hammers"</t>
  </si>
  <si>
    <t>Hulk (2022) #7</t>
  </si>
  <si>
    <t xml:space="preserve">Banner of War </t>
  </si>
  <si>
    <t>Hulk (2022) #8</t>
  </si>
  <si>
    <t>Thanos Death Notes</t>
  </si>
  <si>
    <t>Thor Annual (2023) #1</t>
  </si>
  <si>
    <t>Mortal Thor #1Thor (2025) #1</t>
  </si>
  <si>
    <t xml:space="preserve"> Al Ewing and Martín Cóccolo</t>
  </si>
  <si>
    <t xml:space="preserve"> It's the Hercules team-up</t>
  </si>
  <si>
    <t>The Immortal Thor Annual (2024) #1</t>
  </si>
  <si>
    <t>An Infinity Watch crossover chapter; not essential.</t>
  </si>
  <si>
    <t>Mortal Thor #1</t>
  </si>
  <si>
    <t xml:space="preserve"> The second act, launched out of Immortal Thor #25. The Mortal Thor</t>
  </si>
  <si>
    <t>Mortal Thor #2</t>
  </si>
  <si>
    <t>Mortal Thor #3</t>
  </si>
  <si>
    <t>Mortal Thor #4</t>
  </si>
  <si>
    <t>Mortal Thor #5</t>
  </si>
  <si>
    <t>Mortal Thor #6</t>
  </si>
  <si>
    <t>Mortal Thor #7</t>
  </si>
  <si>
    <t>Mortal Thor #8</t>
  </si>
  <si>
    <t>Mortal Thor #9</t>
  </si>
  <si>
    <t>Mortal Thor #10</t>
  </si>
  <si>
    <t>Mortal Thor #11</t>
  </si>
  <si>
    <t>Mortal Thor #12</t>
  </si>
  <si>
    <t>Mortal Thor #13</t>
  </si>
  <si>
    <t>Mortal Thor #14</t>
  </si>
  <si>
    <t>Jonathan Hickman and Bryan Hitch. The Maker builds Earth-6160.</t>
  </si>
  <si>
    <t>Ultimate Universe #1</t>
  </si>
  <si>
    <t>A 2023 one-shot, Hickman, and the bridge into the line.</t>
  </si>
  <si>
    <t>Hickman and Marco Checchetto. Peter becomes Spider-Man at 35, already married to MJ with two children.</t>
  </si>
  <si>
    <t>Bryan Hill.</t>
  </si>
  <si>
    <t>Ultimate X-Men (2024) #1</t>
  </si>
  <si>
    <t>Peach Momoko.</t>
  </si>
  <si>
    <t>Ultimate X-Men (2024) #2</t>
  </si>
  <si>
    <t>Ultimate X-Men (2024) #3</t>
  </si>
  <si>
    <t>Ultimate X-Men (2024) #4</t>
  </si>
  <si>
    <t>Ultimate X-Men (2024) #5</t>
  </si>
  <si>
    <t>Ultimate X-Men (2024) #6</t>
  </si>
  <si>
    <t>Ultimate X-Men (2024) #7</t>
  </si>
  <si>
    <t>Ultimate X-Men (2024) #8</t>
  </si>
  <si>
    <t>Ultimate X-Men (2024) #9</t>
  </si>
  <si>
    <t>Ultimate X-Men (2024) #10</t>
  </si>
  <si>
    <t>Deniz Camp — the book that turns out to be the line's spine.</t>
  </si>
  <si>
    <t>Free Comic Book Day 2024: Ultimate Universe / Spider-Man (2024) #1</t>
  </si>
  <si>
    <t>Free Comic Book Day 2025: Amazing Spider-Man / Ultimate Universe (2025) #1</t>
  </si>
  <si>
    <t>Ultimate Spider-Man: Incursion is Cody Ziglar and Deniz Camp, not Hickman — it's the Miles Morales strand. Worth a row note in a column otherwise built on Hickman.</t>
  </si>
  <si>
    <t>Ultimate X-Men (2024) #11</t>
  </si>
  <si>
    <t>Ultimate X-Men (2024) #12</t>
  </si>
  <si>
    <t>Ultimate X-Men (2024) #13</t>
  </si>
  <si>
    <t>Ultimate X-Men (2024) #14</t>
  </si>
  <si>
    <t>Ultimate X-Men (2024) #15</t>
  </si>
  <si>
    <t>Ultimate X-Men (2024) #16</t>
  </si>
  <si>
    <t>Ultimate X-Men (2024) #17</t>
  </si>
  <si>
    <t>Ultimate X-Men (2024) #18</t>
  </si>
  <si>
    <t>Ultimate X-Men (2024) #19</t>
  </si>
  <si>
    <t>Ultimate X-Men (2024) #20</t>
  </si>
  <si>
    <t>Ultimate X-Men (2024) #21</t>
  </si>
  <si>
    <t>Ultimate X-Men (2024) #22</t>
  </si>
  <si>
    <t>Chris Condon and Alessandro Cappuccio.</t>
  </si>
  <si>
    <t>Ultimate Hawkeye (2025) #1</t>
  </si>
  <si>
    <t>Deniz Camp writes Endgame.</t>
  </si>
  <si>
    <t>Ultimate X-Men (2024) #23</t>
  </si>
  <si>
    <t>Ultimate X-Men (2024) #24</t>
  </si>
  <si>
    <t>Ultimate Impact: Reborn (2026) #1</t>
  </si>
  <si>
    <t>Miles Morales–led sequel about the Origin Boxes and what the Ultimate line leaves behind.</t>
  </si>
  <si>
    <t>Ultimate Impact: Reborn (2026) #2</t>
  </si>
  <si>
    <t>Ultimate Impact: Reborn (2026) #3</t>
  </si>
  <si>
    <t>Ultimate Impact: Reborn (2026) #4</t>
  </si>
  <si>
    <t>Web of Venom: Ve'Nam (2018) #1</t>
  </si>
  <si>
    <t>Web of Venom: Cult of Carnage (2019) #1</t>
  </si>
  <si>
    <t>Free Comic Book Day 2019 (Spider-Man/Venom)</t>
  </si>
  <si>
    <t>Web of Venom: Carnage Born (2019) #1</t>
  </si>
  <si>
    <t>Web of Venom: Venom Unleashed (2019) #1</t>
  </si>
  <si>
    <t>Web of Venom: Funeral Pyre (2019) #1</t>
  </si>
  <si>
    <t>Absolute Carnage</t>
  </si>
  <si>
    <t>Web of Venom: Wraith (2020) #1</t>
  </si>
  <si>
    <t>Web of Venom: The Good Son (2020) #1</t>
  </si>
  <si>
    <t>Web of Venom: Empyre's End #1</t>
  </si>
  <si>
    <t>Symbiote Spider-Man: King in Black #1</t>
  </si>
  <si>
    <t>Prequel for King in Black. It takes place in the past and sets up Knull's lore without disrupting the main chronological narrative flow.</t>
  </si>
  <si>
    <t>Symbiote Spider-Man: King in Black #2</t>
  </si>
  <si>
    <t>Symbiote Spider-Man: King in Black #3</t>
  </si>
  <si>
    <t>Symbiote Spider-Man: King in Black #4</t>
  </si>
  <si>
    <t>Symbiote Spider-Man: King in Black #5</t>
  </si>
  <si>
    <t>King in Black: Immortal Hulk #1</t>
  </si>
  <si>
    <t xml:space="preserve">Black Cat (2021) #1 </t>
  </si>
  <si>
    <t>King in Black: Iron Man / Doom (2021) #1</t>
  </si>
  <si>
    <t>Scream: Curse of Carnage (2020) #1</t>
  </si>
  <si>
    <t>King in Black: Planet of the Symbiotes (2021) #1</t>
  </si>
  <si>
    <t>Black Cat  (2021) #2</t>
  </si>
  <si>
    <t>Black Cat  (2021) #3</t>
  </si>
  <si>
    <t>King in Black: Planet of the Symbiotes (2021) #2</t>
  </si>
  <si>
    <t>King in Black: Planet of the Symbiotes (2021) #3</t>
  </si>
  <si>
    <t>Free Comic Book Day 2023: Spider-Man / Venom (2023) #1</t>
  </si>
  <si>
    <t>"Symbiosis Necrosis"</t>
  </si>
  <si>
    <t>Carnage (2022) #5</t>
  </si>
  <si>
    <t>Carnage (2022) #6</t>
  </si>
  <si>
    <t>All-New Venom (2025) #1</t>
  </si>
  <si>
    <t>Al Ewing, continuing straight out of Venom War — a new Venom whose identity is the book's hook, revealed as Mary Jane Watson.</t>
  </si>
  <si>
    <t>All-New Venom (2025) #2</t>
  </si>
  <si>
    <t>All-New Venom (2025) #3</t>
  </si>
  <si>
    <t>All-New Venom (2025) #4</t>
  </si>
  <si>
    <t>All-New Venom (2025) #5</t>
  </si>
  <si>
    <t>All-New Venom (2025) #6</t>
  </si>
  <si>
    <t>All-New Venom (2025) #7</t>
  </si>
  <si>
    <t>All-New Venom (2025) #8</t>
  </si>
  <si>
    <t>All-New Venom (2025) #9</t>
  </si>
  <si>
    <t>Venom (2025) #250</t>
  </si>
  <si>
    <t>Venom (2025) #251</t>
  </si>
  <si>
    <t>Venom (2025) #260</t>
  </si>
  <si>
    <t>Venom (2025) #261</t>
  </si>
  <si>
    <t>X-Men #4</t>
  </si>
  <si>
    <t>Wanda's first appearance, with Quicksilver, as a member of Magneto's Brotherhood</t>
  </si>
  <si>
    <t>Cap's Kooky Quartet — Wanda, Pietro and Hawkeye.</t>
  </si>
  <si>
    <t>The Vision's first appearance and origin.</t>
  </si>
  <si>
    <t>Neal Adams Kree/Skrull issue</t>
  </si>
  <si>
    <t>Public reaction to a synthezoid dating a human.</t>
  </si>
  <si>
    <t xml:space="preserve"> The wedding — and, as it turns out, the anniversary the 2025 miniseries at the bottom of your modern column exists to mark.</t>
  </si>
  <si>
    <t>Wanda and Pietro's origin — Bova, Wundagore, the High Evolutionary.</t>
  </si>
  <si>
    <t>Scarlet Witch (1994) #1</t>
  </si>
  <si>
    <t>Abnett and Lanning. Her first solo book, and nothing later needs it.</t>
  </si>
  <si>
    <t>Scarlet Witch (1994) #2</t>
  </si>
  <si>
    <t>Scarlet Witch (1994) #3</t>
  </si>
  <si>
    <t>Scarlet Witch (1994) #4</t>
  </si>
  <si>
    <t>Bill Mantlo.</t>
  </si>
  <si>
    <t xml:space="preserve">teve Englehart and Richard Howell — the year-long maxiseries where Wanda gets pregnant and Wiccan and Speed are born. </t>
  </si>
  <si>
    <t>John Byrne. The Vision is disassembled and rebuilt without emotion</t>
  </si>
  <si>
    <t>Byrne's lead-in.</t>
  </si>
  <si>
    <t>Scarlet Witch (2016) #1</t>
  </si>
  <si>
    <t>James Robinson.</t>
  </si>
  <si>
    <t>Scarlet Witch (2016) #2</t>
  </si>
  <si>
    <t>Scarlet Witch (2016) #3</t>
  </si>
  <si>
    <t>Scarlet Witch (2016) #4</t>
  </si>
  <si>
    <t>Scarlet Witch (2016) #5</t>
  </si>
  <si>
    <t>Scarlet Witch (2016) #6</t>
  </si>
  <si>
    <t>Scarlet Witch (2016) #7</t>
  </si>
  <si>
    <t>Scarlet Witch (2016) #8</t>
  </si>
  <si>
    <t>Scarlet Witch (2016) #9</t>
  </si>
  <si>
    <t>Scarlet Witch (2016) #10</t>
  </si>
  <si>
    <t>Scarlet Witch (2016) #11</t>
  </si>
  <si>
    <t>Scarlet Witch (2016) #12</t>
  </si>
  <si>
    <t>Scarlet Witch (2016) #13</t>
  </si>
  <si>
    <t>Scarlet Witch (2016) #14</t>
  </si>
  <si>
    <t>Scarlet Witch (2016) #15</t>
  </si>
  <si>
    <t>Vision (2016) #1</t>
  </si>
  <si>
    <t>Tom King and Gabriel Hernández Walta.</t>
  </si>
  <si>
    <t>Vision (2016) #2</t>
  </si>
  <si>
    <t>Vision (2016) #3</t>
  </si>
  <si>
    <t>Vision (2016) #4</t>
  </si>
  <si>
    <t>Vision (2016) #5</t>
  </si>
  <si>
    <t>Vision (2016) #6</t>
  </si>
  <si>
    <t>Vision (2016) #7</t>
  </si>
  <si>
    <t>Vision (2016) #8</t>
  </si>
  <si>
    <t>Vision (2016) #9</t>
  </si>
  <si>
    <t>Vision (2016) #10</t>
  </si>
  <si>
    <t>Vision (2016) #11</t>
  </si>
  <si>
    <t>Vision (2016) #12</t>
  </si>
  <si>
    <t>Steve Orlando.</t>
  </si>
  <si>
    <t>Scarlet Witch Annual (2023) #1</t>
  </si>
  <si>
    <t>Scarlet Witch &amp; Quicksilver (2024) #1</t>
  </si>
  <si>
    <t>Orlando. The Wanda/Pietro half of the run.</t>
  </si>
  <si>
    <t>Scarlet Witch &amp; Quicksilver (2024) #2</t>
  </si>
  <si>
    <t>Scarlet Witch &amp; Quicksilver (2024) #3</t>
  </si>
  <si>
    <t>Scarlet Witch &amp; Quicksilver (2024) #4</t>
  </si>
  <si>
    <t>Scarlet Witch (2024) #1</t>
  </si>
  <si>
    <t>A second ten-issue Orlando volume, 2024–2025.</t>
  </si>
  <si>
    <t>Scarlet Witch (2024) #2</t>
  </si>
  <si>
    <t>Scarlet Witch (2024) #3</t>
  </si>
  <si>
    <t>Scarlet Witch (2024) #4</t>
  </si>
  <si>
    <t>Scarlet Witch (2024) #5</t>
  </si>
  <si>
    <t>Scarlet Witch (2024) #6</t>
  </si>
  <si>
    <t>Scarlet Witch (2024) #7</t>
  </si>
  <si>
    <t>Scarlet Witch (2024) #8</t>
  </si>
  <si>
    <t>Scarlet Witch (2024) #9</t>
  </si>
  <si>
    <t>Scarlet Witch (2024) #10</t>
  </si>
  <si>
    <t>The Vision and the Scarlet Witch (2025) #1</t>
  </si>
  <si>
    <t>The Vision and the Scarlet Witch (2025) #2</t>
  </si>
  <si>
    <t>The Vision and the Scarlet Witch (2025) #3</t>
  </si>
  <si>
    <t>The Vision and the Scarlet Witch (2025) #4</t>
  </si>
  <si>
    <t>The Vision and the Scarlet Witch (2025) #5</t>
  </si>
  <si>
    <t>#180 is the cameo, #181 the first full appearance.</t>
  </si>
  <si>
    <t>Incredible Hulk #182</t>
  </si>
  <si>
    <t>Wolverine: The Origin (2001) #1</t>
  </si>
  <si>
    <t xml:space="preserve">Paul Jenkins and Andy Kubert. </t>
  </si>
  <si>
    <t>Wolverine: The Origin (2001) #2</t>
  </si>
  <si>
    <t>Wolverine: The Origin (2001) #3</t>
  </si>
  <si>
    <t>Wolverine: The Origin (2001) #4</t>
  </si>
  <si>
    <t>Wolverine: The Origin (2001) #5</t>
  </si>
  <si>
    <t>Wolverine: The Origin (2001) #6</t>
  </si>
  <si>
    <t>Origin II #1</t>
  </si>
  <si>
    <t>Kieron Gillen.</t>
  </si>
  <si>
    <t>Origin II #2</t>
  </si>
  <si>
    <t>Origin II #3</t>
  </si>
  <si>
    <t>Origin II #4</t>
  </si>
  <si>
    <t>Origin II #5</t>
  </si>
  <si>
    <t>Wolverine (1982) #1</t>
  </si>
  <si>
    <t xml:space="preserve"> Chris Claremont and Frank Miller. "I'm the best there is at what I do, but what I do isn't very nice." This is the comic that made Wolverine a solo character and it's the one everything after it — including the 1988 series — is built on.</t>
  </si>
  <si>
    <t>Wolverine (1982) #2</t>
  </si>
  <si>
    <t>Wolverine (1982) #3</t>
  </si>
  <si>
    <t>Wolverine (1982) #4</t>
  </si>
  <si>
    <t>Wolverine (1988) #1</t>
  </si>
  <si>
    <t>Claremont and John Buscema, "Madripoor Nights." Patch, Tyger Tiger, the launch of his first ongoing.</t>
  </si>
  <si>
    <t>Wolverine (1988) #2</t>
  </si>
  <si>
    <t>Wolverine (1988) #3</t>
  </si>
  <si>
    <t>Wolverine (1988) #4</t>
  </si>
  <si>
    <t>Wolverine (1988) #5</t>
  </si>
  <si>
    <t>Wolverine (1988) #6</t>
  </si>
  <si>
    <t>The Uncanny X-Men (1981) #172</t>
  </si>
  <si>
    <t>The immediate follow-up;</t>
  </si>
  <si>
    <t>The Uncanny X-Men (1981) #173</t>
  </si>
  <si>
    <t>Marvel Comics Presents (1988) #72</t>
  </si>
  <si>
    <t>Barry Windsor-Smith, writing and drawing. Thirteen eight-page chapters.</t>
  </si>
  <si>
    <t>Marvel Comics Presents (1988) #73</t>
  </si>
  <si>
    <t>Marvel Comics Presents (1988) #74</t>
  </si>
  <si>
    <t>Marvel Comics Presents (1988) #75</t>
  </si>
  <si>
    <t>Marvel Comics Presents (1988) #76</t>
  </si>
  <si>
    <t>Marvel Comics Presents (1988) #77</t>
  </si>
  <si>
    <t>Marvel Comics Presents (1988) #78</t>
  </si>
  <si>
    <t>Marvel Comics Presents (1988) #79</t>
  </si>
  <si>
    <t>Marvel Comics Presents (1988) #80</t>
  </si>
  <si>
    <t>Marvel Comics Presents (1988) #81</t>
  </si>
  <si>
    <t>Marvel Comics Presents (1988) #82</t>
  </si>
  <si>
    <t>Marvel Comics Presents (1988) #83</t>
  </si>
  <si>
    <t>Marvel Comics Presents (1988) #84</t>
  </si>
  <si>
    <t>Wolverine (2003) #20</t>
  </si>
  <si>
    <t>Mark Millar and John Romita Jr. #20–25 is "Enemy of the State"; #26–32 is "Agent of S.H.I.E.L.D.</t>
  </si>
  <si>
    <t>Wolverine (2003) #21</t>
  </si>
  <si>
    <t>Wolverine (2003) #22</t>
  </si>
  <si>
    <t>Wolverine (2003) #23</t>
  </si>
  <si>
    <t>Wolverine (2003) #24</t>
  </si>
  <si>
    <t>Wolverine (2003) #25</t>
  </si>
  <si>
    <t>Wolverine (2003) #26</t>
  </si>
  <si>
    <t>Wolverine (2003) #27</t>
  </si>
  <si>
    <t>Wolverine (2003) #28</t>
  </si>
  <si>
    <t>Wolverine (2003) #29</t>
  </si>
  <si>
    <t>Wolverine (2003) #30</t>
  </si>
  <si>
    <t>Wolverine (2003) #31</t>
  </si>
  <si>
    <t>Wolverine (2003) #32</t>
  </si>
  <si>
    <t>Wolverine (2003) #62</t>
  </si>
  <si>
    <t>Jason Aaron and Ron Garney.</t>
  </si>
  <si>
    <t>Wolverine (2003) #63</t>
  </si>
  <si>
    <t>Wolverine (2003) #64</t>
  </si>
  <si>
    <t>Wolverine (2003) #65</t>
  </si>
  <si>
    <t>Wolverine (2003) #66</t>
  </si>
  <si>
    <t>Millar and Steve McNiven.</t>
  </si>
  <si>
    <t>Wolverine (2003) #67</t>
  </si>
  <si>
    <t>Wolverine (2003) #68</t>
  </si>
  <si>
    <t>Wolverine (2003) #69</t>
  </si>
  <si>
    <t>Wolverine (2003) #70</t>
  </si>
  <si>
    <t>Wolverine (2003) #71</t>
  </si>
  <si>
    <t>Wolverine (2003) #72</t>
  </si>
  <si>
    <t>Wolverine: Old Man Logan Giant-Size #1</t>
  </si>
  <si>
    <t>The last chapter. #72 does not finish the story — the Giant-Size is the ending, and every collected edition includes it. The single most-missed issue in Wolverine's whole bibliography.</t>
  </si>
  <si>
    <t>Old Man Logan (2015) #1</t>
  </si>
  <si>
    <t>Old Man Logan (2015) #2</t>
  </si>
  <si>
    <t>Old Man Logan (2015) #3</t>
  </si>
  <si>
    <t>Old Man Logan (2015) #4</t>
  </si>
  <si>
    <t>Old Man Logan (2015) #5</t>
  </si>
  <si>
    <t>Old Man Logan (2016) #1</t>
  </si>
  <si>
    <t>Jeff Lemire and Andrea Sorrentino open it; Ed Brisson finishes it.</t>
  </si>
  <si>
    <t>Old Man Logan (2016) #2</t>
  </si>
  <si>
    <t>Old Man Logan (2016) #3</t>
  </si>
  <si>
    <t>Old Man Logan (2016) #4</t>
  </si>
  <si>
    <t>Old Man Logan (2016) #5</t>
  </si>
  <si>
    <t>Old Man Logan (2016) #6</t>
  </si>
  <si>
    <t>Old Man Logan (2016) #7</t>
  </si>
  <si>
    <t>Old Man Logan (2016) #8</t>
  </si>
  <si>
    <t>Old Man Logan (2016) #9</t>
  </si>
  <si>
    <t>Old Man Logan (2016) #10</t>
  </si>
  <si>
    <t>Old Man Logan (2016) #11</t>
  </si>
  <si>
    <t>Old Man Logan (2016) #12</t>
  </si>
  <si>
    <t>Old Man Logan (2016) #13</t>
  </si>
  <si>
    <t>Old Man Logan (2016) #14</t>
  </si>
  <si>
    <t>Old Man Logan (2016) #15</t>
  </si>
  <si>
    <t>Old Man Logan (2016) #16</t>
  </si>
  <si>
    <t>Old Man Logan (2016) #17</t>
  </si>
  <si>
    <t>Old Man Logan (2016) #18</t>
  </si>
  <si>
    <t>Old Man Logan (2016) #19</t>
  </si>
  <si>
    <t>Old Man Logan (2016) #20</t>
  </si>
  <si>
    <t>Old Man Logan (2016) #21</t>
  </si>
  <si>
    <t>Old Man Logan (2016) #22</t>
  </si>
  <si>
    <t>Old Man Logan (2016) #23</t>
  </si>
  <si>
    <t>Old Man Logan (2016) #24</t>
  </si>
  <si>
    <t>Old Man Logan (2016) #25</t>
  </si>
  <si>
    <t>Old Man Logan (2016) #26</t>
  </si>
  <si>
    <t>Old Man Logan (2016) #27</t>
  </si>
  <si>
    <t>Old Man Logan (2016) #28</t>
  </si>
  <si>
    <t>Old Man Logan (2016) #29</t>
  </si>
  <si>
    <t>Old Man Logan (2016) #30</t>
  </si>
  <si>
    <t>Old Man Logan (2016) #31</t>
  </si>
  <si>
    <t>Old Man Logan (2016) #32</t>
  </si>
  <si>
    <t>Old Man Logan (2016) #33</t>
  </si>
  <si>
    <t>Old Man Logan (2016) #34</t>
  </si>
  <si>
    <t>Old Man Logan (2016) #35</t>
  </si>
  <si>
    <t>Old Man Logan (2016) #36</t>
  </si>
  <si>
    <t>Old Man Logan (2016) #37</t>
  </si>
  <si>
    <t>Old Man Logan (2016) #38</t>
  </si>
  <si>
    <t>Old Man Logan (2016) #39</t>
  </si>
  <si>
    <t>Old Man Logan (2016) #40</t>
  </si>
  <si>
    <t>Old Man Logan (2016) #41</t>
  </si>
  <si>
    <t>Old Man Logan (2016) #42</t>
  </si>
  <si>
    <t>Old Man Logan (2016) #43</t>
  </si>
  <si>
    <t>Old Man Logan (2016) #44</t>
  </si>
  <si>
    <t>Old Man Logan (2016) #45</t>
  </si>
  <si>
    <t>Old Man Logan (2016) #46</t>
  </si>
  <si>
    <t>Old Man Logan Annual (2018) #1</t>
  </si>
  <si>
    <t>Old Man Logan (2016) #47</t>
  </si>
  <si>
    <t>Old Man Logan (2016) #48</t>
  </si>
  <si>
    <t>Old Man Logan (2016) #49</t>
  </si>
  <si>
    <t>Old Man Logan (2016) #50</t>
  </si>
  <si>
    <t>Dead Man Logan #1</t>
  </si>
  <si>
    <t>he direct continuation and the actual ending — Ed Brisson taking Logan back to the wasteland to die</t>
  </si>
  <si>
    <t>Dead Man Logan #2</t>
  </si>
  <si>
    <t>Dead Man Logan #3</t>
  </si>
  <si>
    <t>Dead Man Logan #4</t>
  </si>
  <si>
    <t>Dead Man Logan #5</t>
  </si>
  <si>
    <t>Dead Man Logan #6</t>
  </si>
  <si>
    <t>Dead Man Logan #7</t>
  </si>
  <si>
    <t>Dead Man Logan #8</t>
  </si>
  <si>
    <t>Dead Man Logan #9</t>
  </si>
  <si>
    <t>Dead Man Logan #10</t>
  </si>
  <si>
    <t>Dead Man Logan #11</t>
  </si>
  <si>
    <t>Dead Man Logan #12</t>
  </si>
  <si>
    <t>Wolverine (2024) #1</t>
  </si>
  <si>
    <t>Saladin Ahmed and Martín Cóccolo, the From the Ashes relaunch.</t>
  </si>
  <si>
    <t>Wolverine (2024) #2</t>
  </si>
  <si>
    <t>Wolverine (2024) #3</t>
  </si>
  <si>
    <t>Wolverine (2024) #4</t>
  </si>
  <si>
    <t>Wolverine (2024) #5</t>
  </si>
  <si>
    <t>Wolverine (2024) #6</t>
  </si>
  <si>
    <t>Wolverine (2024) #7</t>
  </si>
  <si>
    <t>Wolverine (2024) #8</t>
  </si>
  <si>
    <t>Wolverine (2024) #9</t>
  </si>
  <si>
    <t>Wolverine (2024) #10</t>
  </si>
  <si>
    <t>Wolverine (2024) #11</t>
  </si>
  <si>
    <t>Wolverine (2024) #12</t>
  </si>
  <si>
    <t>Wolverine (2024) #13</t>
  </si>
  <si>
    <t>Wolverine (2024) #14</t>
  </si>
  <si>
    <t>Wolverine (2024) #15</t>
  </si>
  <si>
    <t>Wolverine (2024) #16</t>
  </si>
  <si>
    <t>Wolverine (2024) #17</t>
  </si>
  <si>
    <t>Wolverine (2024) #18</t>
  </si>
  <si>
    <t>Wolverine (2024) #19</t>
  </si>
  <si>
    <t>Wolverine (2024) #20</t>
  </si>
  <si>
    <t>Wolverine (2024) #21</t>
  </si>
  <si>
    <t>Wolverine (2024) #22</t>
  </si>
  <si>
    <t>Wolverine (2024) #23</t>
  </si>
  <si>
    <t>Wolverine (2024) #24</t>
  </si>
  <si>
    <t>X-23 (2005) #1</t>
  </si>
  <si>
    <t>Innocence Lost is the origin — the Facility, Sarah Kinney, the twenty-three attempts. Target X is the escape. NYX is where she ends up afterwards</t>
  </si>
  <si>
    <t>X-23 (2005) #2</t>
  </si>
  <si>
    <t>X-23 (2005) #3</t>
  </si>
  <si>
    <t>X-23 (2005) #4</t>
  </si>
  <si>
    <t>X-23 (2005) #5</t>
  </si>
  <si>
    <t>X-23 (2005) #6</t>
  </si>
  <si>
    <t>X-23: Target X #1</t>
  </si>
  <si>
    <t>X-23: Target X #2</t>
  </si>
  <si>
    <t>X-23: Target X #3</t>
  </si>
  <si>
    <t>X-23: Target X #4</t>
  </si>
  <si>
    <t>X-23: Target X #5</t>
  </si>
  <si>
    <t>X-23: Target X #6</t>
  </si>
  <si>
    <t>NYX (2003) #1</t>
  </si>
  <si>
    <t>NYX (2003) #2</t>
  </si>
  <si>
    <t>NYX (2003) #3</t>
  </si>
  <si>
    <t>NYX (2003) #4</t>
  </si>
  <si>
    <t>NYX (2003) #5</t>
  </si>
  <si>
    <t>NYX (2003) #6</t>
  </si>
  <si>
    <t>NYX (2003) #7</t>
  </si>
  <si>
    <t>NYX: No Way Home #1</t>
  </si>
  <si>
    <t>NYX: No Way Home #2</t>
  </si>
  <si>
    <t>NYX: No Way Home #3</t>
  </si>
  <si>
    <t>NYX: No Way Home #4</t>
  </si>
  <si>
    <t>NYX: No Way Home #5</t>
  </si>
  <si>
    <t>NYX: No Way Home #6</t>
  </si>
  <si>
    <t>X-23 (2010) #1 (May)</t>
  </si>
  <si>
    <t xml:space="preserve"> A separate one-shot, also numbered #1, that reconnects Laura to the NYX cast and sets up the ongoing.</t>
  </si>
  <si>
    <t>X-23 (2010) #1 (Nov)</t>
  </si>
  <si>
    <t>X-23 (2010) #2</t>
  </si>
  <si>
    <t>X-23 (2010) #3</t>
  </si>
  <si>
    <t>X-23 (2010) #4</t>
  </si>
  <si>
    <t>X-23 (2010) #5</t>
  </si>
  <si>
    <t>X-23 (2010) #6</t>
  </si>
  <si>
    <t>X-23 (2010) #7</t>
  </si>
  <si>
    <t>X-23 (2010) #8</t>
  </si>
  <si>
    <t>X-23 (2010) #9</t>
  </si>
  <si>
    <t>X-23 (2010) #10</t>
  </si>
  <si>
    <t>X-23 (2010) #11</t>
  </si>
  <si>
    <t>X-23 (2010) #12</t>
  </si>
  <si>
    <t>X-23 (2010) #13</t>
  </si>
  <si>
    <t>X-23 (2010) #14</t>
  </si>
  <si>
    <t>X-23 (2010) #15</t>
  </si>
  <si>
    <t>X-23 (2010) #16</t>
  </si>
  <si>
    <t>X-23 (2010) #17</t>
  </si>
  <si>
    <t>X-23 (2010) #18</t>
  </si>
  <si>
    <t>X-23 (2010) #19</t>
  </si>
  <si>
    <t>X-23 (2010) #20</t>
  </si>
  <si>
    <t>X-23 (2010) #21</t>
  </si>
  <si>
    <t>X-Men #1</t>
  </si>
  <si>
    <t>Lee and Kirby, 1963.</t>
  </si>
  <si>
    <t xml:space="preserve"> The Brotherhood, and Quicksilver and the Scarlet Witch's first appearance.</t>
  </si>
  <si>
    <t>X-Men #14</t>
  </si>
  <si>
    <t>The Sentinels' debut.</t>
  </si>
  <si>
    <t>X-Men #15</t>
  </si>
  <si>
    <t>X-Men #16</t>
  </si>
  <si>
    <t>X-Men #56</t>
  </si>
  <si>
    <t xml:space="preserve"> The Roy Thomas / Neal Adams run — Sauron, the Savage Land, the end of the Silver Age X-Men. </t>
  </si>
  <si>
    <t>X-Men #57</t>
  </si>
  <si>
    <t>X-Men #58</t>
  </si>
  <si>
    <t>X-Men #59</t>
  </si>
  <si>
    <t>X-Men #60</t>
  </si>
  <si>
    <t>X-Men #61</t>
  </si>
  <si>
    <t>X-Men #62</t>
  </si>
  <si>
    <t>X-Men #63</t>
  </si>
  <si>
    <t>X-Men #65</t>
  </si>
  <si>
    <t>X-Factor Annual #7</t>
  </si>
  <si>
    <t>X-Factor Annual #8</t>
  </si>
  <si>
    <t>The Uncanny X-Men (1981) #298</t>
  </si>
  <si>
    <t>The Uncanny X-Men (1981) #299</t>
  </si>
  <si>
    <t>X-Factor (1986) #87</t>
  </si>
  <si>
    <t>X-Factor (1986) #88</t>
  </si>
  <si>
    <t>X-Factor (1986) #89</t>
  </si>
  <si>
    <t>X-Factor (1986) #90</t>
  </si>
  <si>
    <t>X-Men Unlimited (1993) #1</t>
  </si>
  <si>
    <t>X-Factor (1986) #91</t>
  </si>
  <si>
    <t>The Uncanny X-Men (1981) #300</t>
  </si>
  <si>
    <t>The Uncanny X-Men Annual (1992) #17</t>
  </si>
  <si>
    <t>The Uncanny X-Men (1981) #301</t>
  </si>
  <si>
    <t>The Uncanny X-Men (1981) #302</t>
  </si>
  <si>
    <t>The Uncanny X-Men (1981) #303</t>
  </si>
  <si>
    <t>X-Factor (1986) #92</t>
  </si>
  <si>
    <t>X-Force (1991) #25</t>
  </si>
  <si>
    <t>The Uncanny X-Men (1981) #304</t>
  </si>
  <si>
    <t>X-Men Unlimited (1993) #2</t>
  </si>
  <si>
    <t>X-Men (1991) #25</t>
  </si>
  <si>
    <t>Wolverine (1988) #75</t>
  </si>
  <si>
    <t>Excalibur #71</t>
  </si>
  <si>
    <t>The Uncanny X-Men (1981) #305</t>
  </si>
  <si>
    <t>The Uncanny X-Men (1981) #315</t>
  </si>
  <si>
    <t>The Uncanny X-Men (1981) #316</t>
  </si>
  <si>
    <t>The Phalanx Covenant - Generation X #1 spins directly out of it — the team debuts in Uncanny X-Men #318, and Banshee and Emma Frost's partnership is formed there</t>
  </si>
  <si>
    <t>The Uncanny X-Men (1981) #317</t>
  </si>
  <si>
    <t>The Uncanny X-Men (1981) #318</t>
  </si>
  <si>
    <t>X-Men (1991) #36</t>
  </si>
  <si>
    <t>X-Men (1991) #37</t>
  </si>
  <si>
    <t>Excalibur #82</t>
  </si>
  <si>
    <t>Wolverine (1988) #85</t>
  </si>
  <si>
    <t>Generation X (1994) #1</t>
  </si>
  <si>
    <t>Scott Lobdell and Chris Bachalo.</t>
  </si>
  <si>
    <t>Generation X (1994) #2</t>
  </si>
  <si>
    <t>Generation X (1994) #3</t>
  </si>
  <si>
    <t>Generation X (1994) #4</t>
  </si>
  <si>
    <t>Generation X (1994) #5</t>
  </si>
  <si>
    <t>Generation X (1994) #6</t>
  </si>
  <si>
    <t>Generation X (1994) #7</t>
  </si>
  <si>
    <t>Generation X (1994) #8</t>
  </si>
  <si>
    <t>Generation X (1994) #9</t>
  </si>
  <si>
    <t>Generation X (1994) #10</t>
  </si>
  <si>
    <t>Generation X (1994) #11</t>
  </si>
  <si>
    <t>Generation X (1994) #12</t>
  </si>
  <si>
    <t>Generation X (1994) #13</t>
  </si>
  <si>
    <t>Generation X (1994) #14</t>
  </si>
  <si>
    <t>Generation X (1994) #15</t>
  </si>
  <si>
    <t>Generation X (1994) #16</t>
  </si>
  <si>
    <t>Generation X (1994) #17</t>
  </si>
  <si>
    <t>Generation X (1994) #18</t>
  </si>
  <si>
    <t>Generation X (1994) #19</t>
  </si>
  <si>
    <t>Generation X (1994) #20</t>
  </si>
  <si>
    <t>Generation X (1994) #21</t>
  </si>
  <si>
    <t>Generation X (1994) #22</t>
  </si>
  <si>
    <t>Generation X (1994) #23</t>
  </si>
  <si>
    <t>Generation X (1994) #24</t>
  </si>
  <si>
    <t>Generation X (1994) #25</t>
  </si>
  <si>
    <t>Generation X (1994) #26</t>
  </si>
  <si>
    <t>Generation X (1994) #27</t>
  </si>
  <si>
    <t>Generation X (1994) #28</t>
  </si>
  <si>
    <t>Generation X (1994) #29</t>
  </si>
  <si>
    <t>Generation X (1994) #30</t>
  </si>
  <si>
    <t>Generation X (1994) #31</t>
  </si>
  <si>
    <t>Generation X (1994) #32</t>
  </si>
  <si>
    <t>New X-Men (2001) #114</t>
  </si>
  <si>
    <t>New X-Men (2001) #115</t>
  </si>
  <si>
    <t>New X-Men (2001) #116</t>
  </si>
  <si>
    <t>New X-Men (2001) #117</t>
  </si>
  <si>
    <t>X-Men 2001 (2001) #1</t>
  </si>
  <si>
    <t>New X-Men (2001) #118</t>
  </si>
  <si>
    <t>New X-Men (2001) #119</t>
  </si>
  <si>
    <t>New X-Men (2001) #120</t>
  </si>
  <si>
    <t>New X-Men (2001) #121</t>
  </si>
  <si>
    <t>New X-Men (2001) #122</t>
  </si>
  <si>
    <t>New X-Men (2001) #123</t>
  </si>
  <si>
    <t>New X-Men (2001) #124</t>
  </si>
  <si>
    <t>New X-Men (2001) #125</t>
  </si>
  <si>
    <t>New X-Men (2001) #126</t>
  </si>
  <si>
    <t>New X-Men (2001) #127</t>
  </si>
  <si>
    <t>New X-Men (2001) #128</t>
  </si>
  <si>
    <t>New X-Men (2001) #129</t>
  </si>
  <si>
    <t>New X-Men (2001) #130</t>
  </si>
  <si>
    <t>New X-Men (2001) #131</t>
  </si>
  <si>
    <t>New X-Men (2001) #132</t>
  </si>
  <si>
    <t>New X-Men (2001) #133</t>
  </si>
  <si>
    <t>New X-Men (2001) #134</t>
  </si>
  <si>
    <t>New X-Men (2001) #135</t>
  </si>
  <si>
    <t>New X-Men (2001) #136</t>
  </si>
  <si>
    <t>New X-Men (2001) #137</t>
  </si>
  <si>
    <t>New X-Men (2001) #138</t>
  </si>
  <si>
    <t>New X-Men (2001) #139</t>
  </si>
  <si>
    <t>New X-Men (2001) #140</t>
  </si>
  <si>
    <t>New X-Men (2001) #141</t>
  </si>
  <si>
    <t>New X-Men (2001) #142</t>
  </si>
  <si>
    <t>New X-Men (2001) #143</t>
  </si>
  <si>
    <t>New X-Men (2001) #144</t>
  </si>
  <si>
    <t>New X-Men (2001) #145</t>
  </si>
  <si>
    <t>New X-Men (2001) #146</t>
  </si>
  <si>
    <t>New X-Men (2001) #147</t>
  </si>
  <si>
    <t>New X-Men (2001) #148</t>
  </si>
  <si>
    <t>New X-Men (2001) #149</t>
  </si>
  <si>
    <t>New X-Men (2001) #150</t>
  </si>
  <si>
    <t>New X-Men (2001) #151</t>
  </si>
  <si>
    <t>New X-Men (2001) #152</t>
  </si>
  <si>
    <t>New X-Men (2001) #153</t>
  </si>
  <si>
    <t>New X-Men (2001) #154</t>
  </si>
  <si>
    <t>Astonishing X-Men (2004) #1</t>
  </si>
  <si>
    <t>Whedon and John Cassaday.</t>
  </si>
  <si>
    <t>Astonishing X-Men (2004) #2</t>
  </si>
  <si>
    <t>Astonishing X-Men (2004) #3</t>
  </si>
  <si>
    <t>Astonishing X-Men (2004) #4</t>
  </si>
  <si>
    <t>Astonishing X-Men (2004) #5</t>
  </si>
  <si>
    <t>Astonishing X-Men (2004) #6</t>
  </si>
  <si>
    <t>Giant-Size X-Men (2005) #1</t>
  </si>
  <si>
    <t>Joss Whedon story with Neal Adams art — a 30th-anniversary one-shot</t>
  </si>
  <si>
    <t>Astonishing X-Men (2004) #7</t>
  </si>
  <si>
    <t>Astonishing X-Men (2004) #8</t>
  </si>
  <si>
    <t>Astonishing X-Men (2004) #9</t>
  </si>
  <si>
    <t>Astonishing X-Men (2004) #10</t>
  </si>
  <si>
    <t>Astonishing X-Men (2004) #11</t>
  </si>
  <si>
    <t>Astonishing X-Men (2004) #12</t>
  </si>
  <si>
    <t>Astonishing X-Men (2004) #13</t>
  </si>
  <si>
    <t>Astonishing X-Men (2004) #14</t>
  </si>
  <si>
    <t>Astonishing X-Men (2004) #15</t>
  </si>
  <si>
    <t>Astonishing X-Men (2004) #16</t>
  </si>
  <si>
    <t>Astonishing X-Men (2004) #17</t>
  </si>
  <si>
    <t>Astonishing X-Men (2004) #18</t>
  </si>
  <si>
    <t>Astonishing X-Men (2004) #19</t>
  </si>
  <si>
    <t>Astonishing X-Men (2004) #20</t>
  </si>
  <si>
    <t>Astonishing X-Men (2004) #21</t>
  </si>
  <si>
    <t>Astonishing X-Men (2004) #22</t>
  </si>
  <si>
    <t>Astonishing X-Men (2004) #23</t>
  </si>
  <si>
    <t>Astonishing X-Men (2004) #24</t>
  </si>
  <si>
    <t>Giant-Size Astonishing X-Men (2008) #1</t>
  </si>
  <si>
    <t xml:space="preserve">The finale. </t>
  </si>
  <si>
    <t>Ed Brubaker and Trevor Hairsine. The second team that died on Krakoa, Xavier's cover-up, and Vulcan's first appearance — which is what makes it the prologue to Rise and Fall of the Shi'ar Empire</t>
  </si>
  <si>
    <t>Sentinel Squad O*N*E (2006) #1</t>
  </si>
  <si>
    <t>Sentinel Squad O*N*E (2006) #2</t>
  </si>
  <si>
    <t>Sentinel Squad O*N*E (2006) #3</t>
  </si>
  <si>
    <t>Sentinel Squad O*N*E (2006) #4</t>
  </si>
  <si>
    <t>Sentinel Squad O*N*E (2006) #5</t>
  </si>
  <si>
    <t>Generation M #1</t>
  </si>
  <si>
    <t>Generation M #2</t>
  </si>
  <si>
    <t>Generation M #3</t>
  </si>
  <si>
    <t>Generation M #4</t>
  </si>
  <si>
    <t>Generation M #5</t>
  </si>
  <si>
    <t>X-Men (2004) #177</t>
  </si>
  <si>
    <t>X-Men (2004) #178</t>
  </si>
  <si>
    <t>X-Men (2004) #179</t>
  </si>
  <si>
    <t>New X-Men #20</t>
  </si>
  <si>
    <t>New X-Men #21</t>
  </si>
  <si>
    <t>New X-Men #22</t>
  </si>
  <si>
    <t>New X-Men #23</t>
  </si>
  <si>
    <t>X-Men - The 198 #1</t>
  </si>
  <si>
    <t>X-Men - The 198 #2</t>
  </si>
  <si>
    <t>X-Men - The 198 #3</t>
  </si>
  <si>
    <t>X-Men - The 198 #4</t>
  </si>
  <si>
    <t>X-Men - The 198 #5</t>
  </si>
  <si>
    <t>New Excalibur #1</t>
  </si>
  <si>
    <t>New Excalibur #2</t>
  </si>
  <si>
    <t>New Excalibur #3</t>
  </si>
  <si>
    <t>Wolverine (2003) #36</t>
  </si>
  <si>
    <t>Wolverine (2003) #37</t>
  </si>
  <si>
    <t>Wolverine (2003) #38</t>
  </si>
  <si>
    <t>Wolverine (2003) #39</t>
  </si>
  <si>
    <t>Wolverine (2003) #40</t>
  </si>
  <si>
    <t>The Uncanny X-Men (1981) #466</t>
  </si>
  <si>
    <t>The Uncanny X-Men (1981) #467</t>
  </si>
  <si>
    <t>The Uncanny X-Men (1981) #468</t>
  </si>
  <si>
    <t>X-Men (2004) #188</t>
  </si>
  <si>
    <t>X-Men (2004) #189</t>
  </si>
  <si>
    <t>X-Men (2004) #190</t>
  </si>
  <si>
    <t>X-Men (2004) #191</t>
  </si>
  <si>
    <t>X-Men (2004) #192</t>
  </si>
  <si>
    <t>X-Men (2004) #193</t>
  </si>
  <si>
    <t>X-Men (2004) #194</t>
  </si>
  <si>
    <t>X-Men (2004) #195</t>
  </si>
  <si>
    <t>X-Men (2004) #196</t>
  </si>
  <si>
    <t>X-Men (2004) #197</t>
  </si>
  <si>
    <t>X-Men (2004) #198</t>
  </si>
  <si>
    <t>X-Men (2004) #199</t>
  </si>
  <si>
    <t>X-Men (2004) #200</t>
  </si>
  <si>
    <t>X-Men (2004) #201</t>
  </si>
  <si>
    <t>X-Men (2004) #202</t>
  </si>
  <si>
    <t>X-Men (2004) #203</t>
  </si>
  <si>
    <t>X-Men (2004) #204</t>
  </si>
  <si>
    <t>X-Men Endangered Species (2007) #1</t>
  </si>
  <si>
    <t>The Uncanny X-Men (1981) #475</t>
  </si>
  <si>
    <t>The Uncanny X-Men (1981) #476</t>
  </si>
  <si>
    <t>The Uncanny X-Men (1981) #477</t>
  </si>
  <si>
    <t>The Uncanny X-Men (1981) #478</t>
  </si>
  <si>
    <t>The Uncanny X-Men (1981) #479</t>
  </si>
  <si>
    <t>The Uncanny X-Men (1981) #480</t>
  </si>
  <si>
    <t>The Uncanny X-Men (1981) #481</t>
  </si>
  <si>
    <t>The Uncanny X-Men (1981) #482</t>
  </si>
  <si>
    <t>The Uncanny X-Men (1981) #483</t>
  </si>
  <si>
    <t>The Uncanny X-Men (1981) #484</t>
  </si>
  <si>
    <t>The Uncanny X-Men (1981) #485</t>
  </si>
  <si>
    <t>The Uncanny X-Men (1981) #486</t>
  </si>
  <si>
    <t>New X-Men (2004) #1</t>
  </si>
  <si>
    <t>New X-Men (2004) #2</t>
  </si>
  <si>
    <t>New X-Men (2004) #3</t>
  </si>
  <si>
    <t>New X-Men (2004) #4</t>
  </si>
  <si>
    <t>New X-Men (2004) #5</t>
  </si>
  <si>
    <t>New X-Men (2004) #6</t>
  </si>
  <si>
    <t>New X-Men (2004) #7</t>
  </si>
  <si>
    <t>New X-Men (2004) #8</t>
  </si>
  <si>
    <t>New X-Men (2004) #9</t>
  </si>
  <si>
    <t>New X-Men (2004) #10</t>
  </si>
  <si>
    <t>New X-Men (2004) #11</t>
  </si>
  <si>
    <t>New X-Men (2004) #12</t>
  </si>
  <si>
    <t>New X-Men (2004) #13</t>
  </si>
  <si>
    <t>New X-Men (2004) #14</t>
  </si>
  <si>
    <t>New X-Men (2004) #15</t>
  </si>
  <si>
    <t>New X-Men (2004) #16</t>
  </si>
  <si>
    <t>New X-Men (2004) #17</t>
  </si>
  <si>
    <t>New X-Men (2004) #18</t>
  </si>
  <si>
    <t>New X-Men (2004) #19</t>
  </si>
  <si>
    <t>New X-Men (2004) #20</t>
  </si>
  <si>
    <t>New X-Men (2004) #21</t>
  </si>
  <si>
    <t>New X-Men (2004) #22</t>
  </si>
  <si>
    <t>New X-Men (2004) #23</t>
  </si>
  <si>
    <t>X-Men: Messiah Complex</t>
  </si>
  <si>
    <t>The Uncanny X-Men (1981) #492</t>
  </si>
  <si>
    <t>New X-Men (2004) #44</t>
  </si>
  <si>
    <t>X-Men (2004) #205</t>
  </si>
  <si>
    <t>The Uncanny X-Men (1981) #493</t>
  </si>
  <si>
    <t>New X-Men (2004) #45</t>
  </si>
  <si>
    <t>X-Men (2004) #206</t>
  </si>
  <si>
    <t>The Uncanny X-Men (1981) #494</t>
  </si>
  <si>
    <t>New X-Men (2004) #46</t>
  </si>
  <si>
    <t>X-Men (2004) #207</t>
  </si>
  <si>
    <t>Cable (2008) #11</t>
  </si>
  <si>
    <t>Cable (2008) #12</t>
  </si>
  <si>
    <t>X-Force (2008) #12</t>
  </si>
  <si>
    <t>X-Force (2008) #13</t>
  </si>
  <si>
    <t>X-Men: The Times and Life of Lucas Bishop #1</t>
  </si>
  <si>
    <t>X-Men: The Times and Life of Lucas Bishop #2</t>
  </si>
  <si>
    <t>X-Men: The Times and Life of Lucas Bishop #3</t>
  </si>
  <si>
    <t>X-Force / Cable: Messiah War (2009) #1</t>
  </si>
  <si>
    <t>Cable (2008) #13</t>
  </si>
  <si>
    <t>X-Force (2008) #14</t>
  </si>
  <si>
    <t>Cable (2008) #14</t>
  </si>
  <si>
    <t>X-Force (2008) #15</t>
  </si>
  <si>
    <t>Cable (2008) #15</t>
  </si>
  <si>
    <t>X-Force (2008) #16</t>
  </si>
  <si>
    <t>X-Men: Second Coming #1</t>
  </si>
  <si>
    <t>The Uncanny X-Men (1981) #523</t>
  </si>
  <si>
    <t>New Mutants (2009) #12</t>
  </si>
  <si>
    <t>X-Men: Legacy (2008) #235</t>
  </si>
  <si>
    <t>X-Force (2008) #26</t>
  </si>
  <si>
    <t>The Uncanny X-Men (1981) #524</t>
  </si>
  <si>
    <t>New Mutants (2009) #13</t>
  </si>
  <si>
    <t>X-Men: Legacy (2008) #236</t>
  </si>
  <si>
    <t>X-Force (2008) #27</t>
  </si>
  <si>
    <t>The Uncanny X-Men (1981) #525</t>
  </si>
  <si>
    <t>New Mutants (2009) #14</t>
  </si>
  <si>
    <t>X-Men: Legacy (2008) #237</t>
  </si>
  <si>
    <t>X-Force (2008) #28</t>
  </si>
  <si>
    <t>X-Men: Second Coming #2</t>
  </si>
  <si>
    <t>Uncanny X-Force (2010) #1</t>
  </si>
  <si>
    <t>Uncanny X-Force (2010) #2</t>
  </si>
  <si>
    <t>Uncanny X-Force (2010) #3</t>
  </si>
  <si>
    <t>Uncanny X-Force (2010) #4</t>
  </si>
  <si>
    <t>Uncanny X-Force (2010) #5</t>
  </si>
  <si>
    <t>Uncanny X-Force (2010) #6</t>
  </si>
  <si>
    <t>Uncanny X-Force (2010) #7</t>
  </si>
  <si>
    <t>Uncanny X-Force (2010) #8</t>
  </si>
  <si>
    <t>Uncanny X-Force (2010) #9</t>
  </si>
  <si>
    <t>Uncanny X-Force (2010) #10</t>
  </si>
  <si>
    <t>Uncanny X-Force (2010) #11</t>
  </si>
  <si>
    <t>Uncanny X-Force (2010) #12</t>
  </si>
  <si>
    <t>Uncanny X-Force (2010) #13</t>
  </si>
  <si>
    <t>Uncanny X-Force (2010) #14</t>
  </si>
  <si>
    <t>Uncanny X-Force (2010) #15</t>
  </si>
  <si>
    <t>Uncanny X-Force (2010) #16</t>
  </si>
  <si>
    <t>Uncanny X-Force (2010) #17</t>
  </si>
  <si>
    <t>Uncanny X-Force (2010) #18</t>
  </si>
  <si>
    <t>Uncanny X-Force (2010) #19</t>
  </si>
  <si>
    <t>Uncanny X-Force (2010) #20</t>
  </si>
  <si>
    <t>Uncanny X-Force (2010) #21</t>
  </si>
  <si>
    <t>Uncanny X-Force (2010) #22</t>
  </si>
  <si>
    <t>Uncanny X-Force (2010) #23</t>
  </si>
  <si>
    <t>Uncanny X-Force (2010) #24</t>
  </si>
  <si>
    <t>Uncanny X-Force (2010) #25</t>
  </si>
  <si>
    <t>Uncanny X-Force (2010) #26</t>
  </si>
  <si>
    <t>Uncanny X-Force (2010) #27</t>
  </si>
  <si>
    <t>Uncanny X-Force (2010) #28</t>
  </si>
  <si>
    <t>Uncanny X-Force (2010) #29</t>
  </si>
  <si>
    <t>Uncanny X-Force (2010) #30</t>
  </si>
  <si>
    <t>Uncanny X-Force (2010) #31</t>
  </si>
  <si>
    <t>Uncanny X-Force (2010) #32</t>
  </si>
  <si>
    <t>Uncanny X-Force (2010) #33</t>
  </si>
  <si>
    <t>Uncanny X-Force (2010) #34</t>
  </si>
  <si>
    <t>Uncanny X-Force (2010) #35</t>
  </si>
  <si>
    <t>Uncanny X-Force (2010) #5.1</t>
  </si>
  <si>
    <t>Uncanny Avengers (2012) #8AU</t>
  </si>
  <si>
    <t>Uncanny Avengers (2012) #18.NOW</t>
  </si>
  <si>
    <t>Uncanny X-Force (2010) #19.1</t>
  </si>
  <si>
    <t>Uncanny Avengers Annual (2014) #1</t>
  </si>
  <si>
    <t>Avengers &amp; X-Men: AXIS #1</t>
  </si>
  <si>
    <t>Avengers &amp; X-Men: AXIS #2</t>
  </si>
  <si>
    <t>Avengers &amp; X-Men: AXIS #3</t>
  </si>
  <si>
    <t>Avengers &amp; X-Men: AXIS #4</t>
  </si>
  <si>
    <t>The Hobgoblin and Carnage minis are the fun ones.</t>
  </si>
  <si>
    <t>Avengers &amp; X-Men: AXIS #5</t>
  </si>
  <si>
    <t>Avengers World #17</t>
  </si>
  <si>
    <t>Avengers &amp; X-Men: AXIS #6</t>
  </si>
  <si>
    <t>Superior Iron Man #3</t>
  </si>
  <si>
    <t>Avengers &amp; X-Men: AXIS #7</t>
  </si>
  <si>
    <t>Avengers &amp; X-Men: AXIS #8</t>
  </si>
  <si>
    <t>Avengers &amp; X-Men: AXIS #9</t>
  </si>
  <si>
    <t>Uncanny Avengers (2015) #1</t>
  </si>
  <si>
    <t>Uncanny Avengers (2015) #2</t>
  </si>
  <si>
    <t>Uncanny Avengers (2015) #3</t>
  </si>
  <si>
    <t>Uncanny Avengers (2015) #4</t>
  </si>
  <si>
    <t>Uncanny Avengers (2015) #5</t>
  </si>
  <si>
    <t>Wolverine &amp; the X-Men (2011) #1</t>
  </si>
  <si>
    <t>Wolverine &amp; the X-Men (2011) #2</t>
  </si>
  <si>
    <t>Wolverine &amp; the X-Men (2011) #3</t>
  </si>
  <si>
    <t>Wolverine &amp; the X-Men (2011) #4</t>
  </si>
  <si>
    <t>Wolverine &amp; the X-Men (2011) #5</t>
  </si>
  <si>
    <t>Wolverine &amp; the X-Men (2011) #6</t>
  </si>
  <si>
    <t>Wolverine &amp; the X-Men (2011) #7</t>
  </si>
  <si>
    <t>Wolverine &amp; the X-Men (2011) #8</t>
  </si>
  <si>
    <t>Wolverine &amp; the X-Men (2011) #16</t>
  </si>
  <si>
    <t>Wolverine &amp; the X-Men (2011) #17</t>
  </si>
  <si>
    <t>Wolverine &amp; the X-Men (2011) #19</t>
  </si>
  <si>
    <t>Wolverine &amp; the X-Men (2011) #20</t>
  </si>
  <si>
    <t>Wolverine &amp; the X-Men Annual (2014) #1</t>
  </si>
  <si>
    <t>Wolverine &amp; the X-Men (2011) #21</t>
  </si>
  <si>
    <t>Wolverine &amp; the X-Men (2011) #22</t>
  </si>
  <si>
    <t>Wolverine &amp; the X-Men (2011) #23</t>
  </si>
  <si>
    <t>Wolverine &amp; the X-Men (2011) #24</t>
  </si>
  <si>
    <t>Wolverine &amp; the X-Men (2011) #25</t>
  </si>
  <si>
    <t>Wolverine &amp; the X-Men (2011) #26</t>
  </si>
  <si>
    <t>Wolverine &amp; the X-Men (2011) #27</t>
  </si>
  <si>
    <t>Wolverine &amp; the X-Men (2011) #27AU</t>
  </si>
  <si>
    <t>Wolverine &amp; the X-Men (2011) #28</t>
  </si>
  <si>
    <t>Wolverine &amp; the X-Men (2011) #29</t>
  </si>
  <si>
    <t>Wolverine &amp; the X-Men (2011) #30</t>
  </si>
  <si>
    <t>Wolverine &amp; the X-Men (2011) #31</t>
  </si>
  <si>
    <t>Wolverine &amp; the X-Men (2011) #32</t>
  </si>
  <si>
    <t>Wolverine &amp; the X-Men (2011) #33</t>
  </si>
  <si>
    <t>Wolverine &amp; the X-Men (2011) #34</t>
  </si>
  <si>
    <t>Wolverine &amp; the X-Men (2011) #35</t>
  </si>
  <si>
    <t>Wolverine &amp; the X-Men (2011) #36</t>
  </si>
  <si>
    <t>Wolverine &amp; the X-Men (2011) #37</t>
  </si>
  <si>
    <t>Wolverine &amp; the X-Men (2011) #38</t>
  </si>
  <si>
    <t>Wolverine &amp; the X-Men (2011) #39</t>
  </si>
  <si>
    <t>Wolverine &amp; the X-Men (2011) #40</t>
  </si>
  <si>
    <t>Wolverine &amp; the X-Men (2011) #41</t>
  </si>
  <si>
    <t>Wolverine &amp; the X-Men (2011) #42</t>
  </si>
  <si>
    <t>The Uncanny X-Men (1981) #534.1</t>
  </si>
  <si>
    <t>The Uncanny X-Men (1981) #535</t>
  </si>
  <si>
    <t>The Uncanny X-Men (1981) #536</t>
  </si>
  <si>
    <t>The Uncanny X-Men (1981) #537</t>
  </si>
  <si>
    <t>The Uncanny X-Men (1981) #538</t>
  </si>
  <si>
    <t>The Uncanny X-Men (1981) #539</t>
  </si>
  <si>
    <t>The Uncanny X-Men (1981) #540</t>
  </si>
  <si>
    <t>The Uncanny X-Men (1981) #541</t>
  </si>
  <si>
    <t>The Uncanny X-Men (1981) #542</t>
  </si>
  <si>
    <t>The Uncanny X-Men (1981) #543</t>
  </si>
  <si>
    <t>The Uncanny X-Men (1981) #544</t>
  </si>
  <si>
    <t>Uncanny X-Men (2012) #1</t>
  </si>
  <si>
    <t>Uncanny X-Men (2012) #2</t>
  </si>
  <si>
    <t>Uncanny X-Men (2012) #3</t>
  </si>
  <si>
    <t>Uncanny X-Men (2012) #4</t>
  </si>
  <si>
    <t>Uncanny X-Men (2012) #5</t>
  </si>
  <si>
    <t>Uncanny X-Men (2012) #6</t>
  </si>
  <si>
    <t>Uncanny X-Men (2012) #7</t>
  </si>
  <si>
    <t>Uncanny X-Men (2012) #8</t>
  </si>
  <si>
    <t>Uncanny X-Men (2012) #9</t>
  </si>
  <si>
    <t>Uncanny X-Men (2012) #10</t>
  </si>
  <si>
    <t>X-Men: Regenesis (2011) #1</t>
  </si>
  <si>
    <t>New Mutants (2020) #1</t>
  </si>
  <si>
    <t>New Mutants (2020) #2</t>
  </si>
  <si>
    <t>New Mutants (2020) #3</t>
  </si>
  <si>
    <t>New Mutants (2020) #4</t>
  </si>
  <si>
    <t>New Mutants (2020) #5</t>
  </si>
  <si>
    <t>New Mutants (2020) #6</t>
  </si>
  <si>
    <t>New Mutants (2020) #7</t>
  </si>
  <si>
    <t>New Mutants (2020) #8</t>
  </si>
  <si>
    <t>New Mutants (2020) #9</t>
  </si>
  <si>
    <t>New Mutants (2020) #10</t>
  </si>
  <si>
    <t>New Mutants (2020) #11</t>
  </si>
  <si>
    <t>Giant-Size X-Men: Jean Grey And Emma Frost (2020) #1</t>
  </si>
  <si>
    <t>X-Men / Fantastic Four (2020) #1</t>
  </si>
  <si>
    <t>X-Men / Fantastic Four (2020) #2</t>
  </si>
  <si>
    <t>X-Men / Fantastic Four (2020) #3</t>
  </si>
  <si>
    <t>X-Men / Fantastic Four (2020) #4</t>
  </si>
  <si>
    <t>New Mutants (2020) #12</t>
  </si>
  <si>
    <t>X of Swords: Creation</t>
  </si>
  <si>
    <t>New Mutants (2020) #13</t>
  </si>
  <si>
    <t>New Mutants (2020) #14</t>
  </si>
  <si>
    <t>Savage Avengers (2019) #18</t>
  </si>
  <si>
    <t>Savage Avengers (2019) #19</t>
  </si>
  <si>
    <t>New Mutants (2020) #15</t>
  </si>
  <si>
    <t>Children of the Atom #4</t>
  </si>
  <si>
    <t>New Mutants (2020) #16</t>
  </si>
  <si>
    <t>New Mutants (2020) #17</t>
  </si>
  <si>
    <t>New Mutants (2020) #18</t>
  </si>
  <si>
    <t>Children of the Atom #5</t>
  </si>
  <si>
    <t>New Mutants (2020) #19</t>
  </si>
  <si>
    <t>Children of the Atom #6</t>
  </si>
  <si>
    <t>New Mutants (2020) #20</t>
  </si>
  <si>
    <t>New Mutants (2020) #21</t>
  </si>
  <si>
    <t>New Mutants (2020) #22</t>
  </si>
  <si>
    <t>New Mutants (2020) #23</t>
  </si>
  <si>
    <t>X-Men: Onslaught Revelation (2021) #1</t>
  </si>
  <si>
    <t>New Mutants (2020) #24</t>
  </si>
  <si>
    <t>Giant-Size X-Men: Thunderbird</t>
  </si>
  <si>
    <t>Inferno (2021) #1</t>
  </si>
  <si>
    <t>Inferno (2021) #2</t>
  </si>
  <si>
    <t>Inferno (2021) #3</t>
  </si>
  <si>
    <t>Inferno (2021) #4</t>
  </si>
  <si>
    <t>X Deaths of Wolverine (2022) #1</t>
  </si>
  <si>
    <t>X Deaths of Wolverine (2022) #2</t>
  </si>
  <si>
    <t>X Deaths of Wolverine (2022) #3</t>
  </si>
  <si>
    <t>X Deaths of Wolverine (2022) #4</t>
  </si>
  <si>
    <t>X Deaths of Wolverine (2022) #5</t>
  </si>
  <si>
    <t>Marauders Annual (2022) #1</t>
  </si>
  <si>
    <t>Sabretooth (2022) #1</t>
  </si>
  <si>
    <t>Sabretooth (2022) #2</t>
  </si>
  <si>
    <t>Sabretooth (2022) #3</t>
  </si>
  <si>
    <t>Sabretooth (2022) #4</t>
  </si>
  <si>
    <t>Sabretooth &amp; the Exiles (2023) #1</t>
  </si>
  <si>
    <t>Sabretooth &amp; the Exiles (2023) #2</t>
  </si>
  <si>
    <t>Sabretooth &amp; the Exiles (2023) #3</t>
  </si>
  <si>
    <t>Sabretooth &amp; the Exiles (2023) #4</t>
  </si>
  <si>
    <t>Sabretooth &amp; the Exiles (2023) #5</t>
  </si>
  <si>
    <t>X-Men &amp; Moon Girl (2022) #1</t>
  </si>
  <si>
    <t>Knights of X (2022) #1</t>
  </si>
  <si>
    <t>Knights of X (2022) #2</t>
  </si>
  <si>
    <t>Knights of X (2022) #3</t>
  </si>
  <si>
    <t>Knights of X (2022) #4</t>
  </si>
  <si>
    <t>Knights of X (2022) #5</t>
  </si>
  <si>
    <t>X-Men: Red (2022) #1</t>
  </si>
  <si>
    <t>X-Men: Red (2022) #2</t>
  </si>
  <si>
    <t>X-Men: Red (2022) #3</t>
  </si>
  <si>
    <t>Free Comic Book Day 2022: Avengers / X-Men (2022) #1</t>
  </si>
  <si>
    <t>X-Men: Red (2022) #4</t>
  </si>
  <si>
    <t>Ms. Marvel &amp; Wolverine (2022) #1</t>
  </si>
  <si>
    <t>X-Men: Red (2022) #8</t>
  </si>
  <si>
    <t>X-Men: Red (2022) #9</t>
  </si>
  <si>
    <t>X-Men: Red (2022) #10</t>
  </si>
  <si>
    <t>New Mutants (2020) #25</t>
  </si>
  <si>
    <t>New Mutants (2020) #26</t>
  </si>
  <si>
    <t>New Mutants (2020) #27</t>
  </si>
  <si>
    <t>New Mutants (2020) #28</t>
  </si>
  <si>
    <t>X-Terminators (2022) #1</t>
  </si>
  <si>
    <t>X-Terminators (2022) #2</t>
  </si>
  <si>
    <t>X-Terminators (2022) #3</t>
  </si>
  <si>
    <t>X-Terminators (2022) #4</t>
  </si>
  <si>
    <t>X-Terminators (2022) #5</t>
  </si>
  <si>
    <t>Storm &amp; The Brotherhood of Mutants (2023) #1</t>
  </si>
  <si>
    <t>Storm &amp; The Brotherhood of Mutants (2023) #2</t>
  </si>
  <si>
    <t>Storm &amp; The Brotherhood of Mutants (2023) #3</t>
  </si>
  <si>
    <t>Sins of Sinister: Dominion</t>
  </si>
  <si>
    <t>X-Men: Before the Fall - Sons of X (2023) #1</t>
  </si>
  <si>
    <t>X-Men: Red (2022) #11</t>
  </si>
  <si>
    <t>X-Men: Red (2022) #12</t>
  </si>
  <si>
    <t>X-Men Annual (2023) #1 (Feb)</t>
  </si>
  <si>
    <t>New Mutants (2020) #29</t>
  </si>
  <si>
    <t>New Mutants (2020) #30</t>
  </si>
  <si>
    <t>New Mutants (2020) #31</t>
  </si>
  <si>
    <t>New Mutants (2020) #32</t>
  </si>
  <si>
    <t>New Mutants (2020) #33</t>
  </si>
  <si>
    <t>X-Men Unforgiven</t>
  </si>
  <si>
    <t>X-Men Annual (2023) #1 (Nov)</t>
  </si>
  <si>
    <t>Invincible Iron Man (2023) #4</t>
  </si>
  <si>
    <t>Invincible Iron Man (2023) #5</t>
  </si>
  <si>
    <t>Invincible Iron Man (2023) #6</t>
  </si>
  <si>
    <t>New Mutants Lethal Legion (2023) #1</t>
  </si>
  <si>
    <t>New Mutants Lethal Legion (2023) #2</t>
  </si>
  <si>
    <t>New Mutants Lethal Legion (2023) #3</t>
  </si>
  <si>
    <t>New Mutants Lethal Legion (2023) #4</t>
  </si>
  <si>
    <t>New Mutants Lethal Legion (2023) #5</t>
  </si>
  <si>
    <t>Rogue &amp; Gambit (2023) #1</t>
  </si>
  <si>
    <t>Rogue &amp; Gambit (2023) #2</t>
  </si>
  <si>
    <t>Rogue &amp; Gambit (2023) #3</t>
  </si>
  <si>
    <t>Rogue &amp; Gambit (2023) #4</t>
  </si>
  <si>
    <t>Rogue &amp; Gambit (2023) #5</t>
  </si>
  <si>
    <t>Invincible Iron Man (2023) #7</t>
  </si>
  <si>
    <t>X-Men: Before the Fall - Mutant First Strike (2023) #1</t>
  </si>
  <si>
    <t>Fallen Friend: The Death of Ms. Marvel (2023) #1</t>
  </si>
  <si>
    <t>X-Men: Before the Fall - Heralds of Apocalypse (2023) #1</t>
  </si>
  <si>
    <t>X-Men: Red (2022) #13</t>
  </si>
  <si>
    <t>X-Men: Before the Fall - Sinister Four (2023) #1</t>
  </si>
  <si>
    <t>Free Comic Book Day 2023: Avengers / X-Men (2023) #1</t>
  </si>
  <si>
    <t>Invincible Iron Man (2023) #8</t>
  </si>
  <si>
    <t>Invincible Iron Man (2023) #9</t>
  </si>
  <si>
    <t>X-Men: Red (2022) #14</t>
  </si>
  <si>
    <t>X-Men: Red (2022) #15</t>
  </si>
  <si>
    <t>Ghost Rider / Wolverine: Weapons of Vengeance - Alpha (2023) #1</t>
  </si>
  <si>
    <t>Ghost Rider / Wolverine: Weapons of Vengeance - Omega (2023) #1</t>
  </si>
  <si>
    <t>Jean Grey (2023) #1</t>
  </si>
  <si>
    <t>Jean Grey (2023) #2</t>
  </si>
  <si>
    <t>Jean Grey (2023) #3</t>
  </si>
  <si>
    <t>Jean Grey (2023) #4</t>
  </si>
  <si>
    <t>Invincible Iron Man (2023) #12</t>
  </si>
  <si>
    <t>X-Men Blue: Origins</t>
  </si>
  <si>
    <t>Invincible Iron Man (2023) #13</t>
  </si>
  <si>
    <t>Invincible Iron Man (2023) #14</t>
  </si>
  <si>
    <t>X-Men: Red (2022) #16</t>
  </si>
  <si>
    <t>X-Men: Red (2022) #17</t>
  </si>
  <si>
    <t>X-Men: Red (2022) #18</t>
  </si>
  <si>
    <t>Invincible Iron Man (2023) #15</t>
  </si>
  <si>
    <t>Invincible Iron Man (2023) #16</t>
  </si>
  <si>
    <t>Invincible Iron Man (2023) #17</t>
  </si>
  <si>
    <t>Invincible Iron Man (2023) #18</t>
  </si>
  <si>
    <t>X-Men Forever (2024) #1</t>
  </si>
  <si>
    <t>X-Men Forever (2024) #2</t>
  </si>
  <si>
    <t>X-Men Forever (2024) #3</t>
  </si>
  <si>
    <t>X-Men Forever (2024) #4</t>
  </si>
  <si>
    <t>X-Men: The Wedding Special (2024) #1</t>
  </si>
  <si>
    <t>The Uncanny X-Men (1981) #319</t>
  </si>
  <si>
    <t>X-Men (1991) #39</t>
  </si>
  <si>
    <t>X-Factor #108</t>
  </si>
  <si>
    <t>X-Factor #109</t>
  </si>
  <si>
    <t>The Uncanny X-Men (1981) #320</t>
  </si>
  <si>
    <t>X-Men (1991) #40</t>
  </si>
  <si>
    <t>The Uncanny X-Men (1981) #321</t>
  </si>
  <si>
    <t>X-Men (1991) #41</t>
  </si>
  <si>
    <t>Cable #20</t>
  </si>
  <si>
    <t>X-Men Alpha</t>
  </si>
  <si>
    <t>Generation Next #1</t>
  </si>
  <si>
    <t>Astonishing X-Men (1995) #1</t>
  </si>
  <si>
    <t>Gambit &amp; The X-Ternals (1995) #1</t>
  </si>
  <si>
    <t>Weapon X (1995) #1</t>
  </si>
  <si>
    <t>Factor X #1</t>
  </si>
  <si>
    <t>X-Man #1</t>
  </si>
  <si>
    <t>X-Calibre #1</t>
  </si>
  <si>
    <t>Amazing X-Men #1</t>
  </si>
  <si>
    <t>Generation Next #2</t>
  </si>
  <si>
    <t>Generation Next #3</t>
  </si>
  <si>
    <t>Astonishing X-Men (1995) #2</t>
  </si>
  <si>
    <t>Astonishing X-Men (1995) #3</t>
  </si>
  <si>
    <t>Gambit &amp; The X-Ternals (1995) #2</t>
  </si>
  <si>
    <t>Gambit &amp; The X-Ternals (1995) #3</t>
  </si>
  <si>
    <t>Weapon X (1995) #2</t>
  </si>
  <si>
    <t>Weapon X (1995) #3</t>
  </si>
  <si>
    <t>Factor X #2</t>
  </si>
  <si>
    <t>Factor X #3</t>
  </si>
  <si>
    <t>X-Man #2</t>
  </si>
  <si>
    <t>X-Man #3</t>
  </si>
  <si>
    <t>X-Calibre #2</t>
  </si>
  <si>
    <t>X-Calibre #3</t>
  </si>
  <si>
    <t>Amazing X-Men #2</t>
  </si>
  <si>
    <t>Amazing X-Men #3</t>
  </si>
  <si>
    <t>Age of Apocalypse: The Chosen</t>
  </si>
  <si>
    <t>Generation Next #4</t>
  </si>
  <si>
    <t>Astonishing X-Men (1995) #4</t>
  </si>
  <si>
    <t>Gambit &amp; The X-Ternals (1995) #4</t>
  </si>
  <si>
    <t>Weapon X (1995) #4</t>
  </si>
  <si>
    <t>Factor X #4</t>
  </si>
  <si>
    <t>X-Man #4</t>
  </si>
  <si>
    <t>X-Calibre #4</t>
  </si>
  <si>
    <t>Amazing X-Men #4</t>
  </si>
  <si>
    <t>X-Men Omega</t>
  </si>
  <si>
    <t>X-Men Prime (1995) #1</t>
  </si>
  <si>
    <t>Giant-Size X-Men (1975) #1</t>
  </si>
  <si>
    <t>X-Men (1963) #94</t>
  </si>
  <si>
    <t>X-Men (1963) #95</t>
  </si>
  <si>
    <t>X-Men (1963) #96</t>
  </si>
  <si>
    <t>X-Men (1963) #97</t>
  </si>
  <si>
    <t>X-Men (1963) #98</t>
  </si>
  <si>
    <t>X-Men (1963) #99</t>
  </si>
  <si>
    <t>X-Men (1963) #100</t>
  </si>
  <si>
    <t>X-Men (1963) #101</t>
  </si>
  <si>
    <t>X-Men (1963) #102</t>
  </si>
  <si>
    <t>X-Men (1963) #103</t>
  </si>
  <si>
    <t>X-Men (1963) #104</t>
  </si>
  <si>
    <t>X-Men (1963) #105</t>
  </si>
  <si>
    <t>X-Men (1963) #106</t>
  </si>
  <si>
    <t>X-Men (1963) #107</t>
  </si>
  <si>
    <t>X-Men (1963) #108</t>
  </si>
  <si>
    <t>X-Men (1963) #109</t>
  </si>
  <si>
    <t>X-Men (1963) #110</t>
  </si>
  <si>
    <t>X-Men (1963) #111</t>
  </si>
  <si>
    <t>X-Men (1963) #112</t>
  </si>
  <si>
    <t>X-Men (1963) #113</t>
  </si>
  <si>
    <t>The X-Men (1963) #114</t>
  </si>
  <si>
    <t>The X-Men (1963) #115</t>
  </si>
  <si>
    <t>The X-Men (1963) #116</t>
  </si>
  <si>
    <t>The X-Men (1963) #117</t>
  </si>
  <si>
    <t>The X-Men (1963) #118</t>
  </si>
  <si>
    <t>The X-Men (1963) #119</t>
  </si>
  <si>
    <t>The X-Men (1963) #122</t>
  </si>
  <si>
    <t>The X-Men (1963) #123</t>
  </si>
  <si>
    <t>The X-Men (1963) #124</t>
  </si>
  <si>
    <t>X-Men Annual (1970) #3</t>
  </si>
  <si>
    <t>The X-Men (1963) #125</t>
  </si>
  <si>
    <t>The X-Men (1963) #126</t>
  </si>
  <si>
    <t>The X-Men (1963) #127</t>
  </si>
  <si>
    <t>The X-Men (1963) #128</t>
  </si>
  <si>
    <t>The X-Men (1963) #129</t>
  </si>
  <si>
    <t>The X-Men (1963) #130</t>
  </si>
  <si>
    <t>The X-Men (1963) #131</t>
  </si>
  <si>
    <t>The X-Men (1963) #132</t>
  </si>
  <si>
    <t>The X-Men (1963) #133</t>
  </si>
  <si>
    <t>The X-Men (1963) #134</t>
  </si>
  <si>
    <t>The X-Men (1963) #135</t>
  </si>
  <si>
    <t>The X-Men (1963) #136</t>
  </si>
  <si>
    <t>The X-Men (1963) #137</t>
  </si>
  <si>
    <t>The X-Men (1963) #138</t>
  </si>
  <si>
    <t>X-Men Annual (1970) #4</t>
  </si>
  <si>
    <t>The X-Men (1963) #141</t>
  </si>
  <si>
    <t>The Uncanny X-Men (1981) #142</t>
  </si>
  <si>
    <t>The Uncanny X-Men (1981) #143</t>
  </si>
  <si>
    <t>The Uncanny X-Men (1981) #144</t>
  </si>
  <si>
    <t>The Uncanny X-Men (1981) #148</t>
  </si>
  <si>
    <t>The Uncanny X-Men (1981) #149</t>
  </si>
  <si>
    <t>The Uncanny X-Men (1981) #150</t>
  </si>
  <si>
    <t>X-Men Annual (1970) #5</t>
  </si>
  <si>
    <t>The Uncanny X-Men (1981) #151</t>
  </si>
  <si>
    <t>The Uncanny X-Men (1981) #152</t>
  </si>
  <si>
    <t>The Uncanny X-Men (1981) #153</t>
  </si>
  <si>
    <t>The Uncanny X-Men (1981) #154</t>
  </si>
  <si>
    <t>The Uncanny X-Men (1981) #155</t>
  </si>
  <si>
    <t>The Uncanny X-Men (1981) #156</t>
  </si>
  <si>
    <t>The Uncanny X-Men (1981) #157</t>
  </si>
  <si>
    <t>Magik (Illyana and Storm Limited Series) (1983) #1</t>
  </si>
  <si>
    <t>Magik (Illyana and Storm Limited Series) (1983) #2</t>
  </si>
  <si>
    <t>Magik (Illyana and Storm Limited Series) (1983) #3</t>
  </si>
  <si>
    <t>Magik (Illyana and Storm Limited Series) (1983) #4</t>
  </si>
  <si>
    <t>X-Men Annual (1970) #6</t>
  </si>
  <si>
    <t>The Uncanny X-Men (1981) #161</t>
  </si>
  <si>
    <t>The Uncanny X-Men (1981) #162</t>
  </si>
  <si>
    <t>The Uncanny X-Men (1981) #163</t>
  </si>
  <si>
    <t>The Uncanny X-Men (1981) #164</t>
  </si>
  <si>
    <t>The Uncanny X-Men (1981) #165</t>
  </si>
  <si>
    <t>The Uncanny X-Men (1981) #166</t>
  </si>
  <si>
    <t>The Uncanny X-Men (1981) #167</t>
  </si>
  <si>
    <t>The Uncanny X-Men (1981) #168</t>
  </si>
  <si>
    <t>The Uncanny X-Men (1981) #169</t>
  </si>
  <si>
    <t>The Uncanny X-Men (1981) #170</t>
  </si>
  <si>
    <t>The Uncanny X-Men (1981) #171</t>
  </si>
  <si>
    <t>The Uncanny X-Men (1981) #174</t>
  </si>
  <si>
    <t>The Uncanny X-Men (1981) #175</t>
  </si>
  <si>
    <t>The Uncanny X-Men (1981) #176</t>
  </si>
  <si>
    <t>The Uncanny X-Men (1981) #177</t>
  </si>
  <si>
    <t>The Uncanny X-Men (1981) #178</t>
  </si>
  <si>
    <t>The Uncanny X-Men (1981) #179</t>
  </si>
  <si>
    <t>The Uncanny X-Men (1981) #180</t>
  </si>
  <si>
    <t>The Uncanny X-Men (1981) #181</t>
  </si>
  <si>
    <t>The Uncanny X-Men (1981) #182</t>
  </si>
  <si>
    <t>The Uncanny X-Men (1981) #183</t>
  </si>
  <si>
    <t>The Uncanny X-Men (1981) #184</t>
  </si>
  <si>
    <t>The Uncanny X-Men (1981) #185</t>
  </si>
  <si>
    <t>The Uncanny X-Men (1981) #186</t>
  </si>
  <si>
    <t>The Uncanny X-Men (1981) #187</t>
  </si>
  <si>
    <t>The Uncanny X-Men (1981) #188</t>
  </si>
  <si>
    <t>The Uncanny X-Men (1981) #189</t>
  </si>
  <si>
    <t>The Uncanny X-Men (1981) #190</t>
  </si>
  <si>
    <t>The Uncanny X-Men (1981) #191</t>
  </si>
  <si>
    <t>The Uncanny X-Men (1981) #192</t>
  </si>
  <si>
    <t>X-Men Annual (1970) #8</t>
  </si>
  <si>
    <t>X-Men / Alpha Flight (1985) #1</t>
  </si>
  <si>
    <t>X-Men / Alpha Flight (1985) #2</t>
  </si>
  <si>
    <t>The Uncanny X-Men (1981) #193</t>
  </si>
  <si>
    <t>The Uncanny X-Men (1981) #194</t>
  </si>
  <si>
    <t>The Uncanny X-Men (1981) #195</t>
  </si>
  <si>
    <t>The Uncanny X-Men (1981) #196</t>
  </si>
  <si>
    <t>The Uncanny X-Men (1981) #197</t>
  </si>
  <si>
    <t>The Uncanny X-Men (1981) #198</t>
  </si>
  <si>
    <t>The Uncanny X-Men (1981) #199</t>
  </si>
  <si>
    <t>X-Men Annual (1970) #9</t>
  </si>
  <si>
    <t>The Uncanny X-Men (1981) #200</t>
  </si>
  <si>
    <t>The Uncanny X-Men (1981) #201</t>
  </si>
  <si>
    <t>The Uncanny X-Men (1981) #202</t>
  </si>
  <si>
    <t>The Uncanny X-Men (1981) #203</t>
  </si>
  <si>
    <t>The Uncanny X-Men (1981) #204</t>
  </si>
  <si>
    <t>The Uncanny X-Men (1981) #205</t>
  </si>
  <si>
    <t>The Uncanny X-Men (1981) #206</t>
  </si>
  <si>
    <t>X-Men Annual (1970) #10</t>
  </si>
  <si>
    <t>The Uncanny X-Men (1981) #207</t>
  </si>
  <si>
    <t>The Uncanny X-Men (1981) #208</t>
  </si>
  <si>
    <t>The Uncanny X-Men (1981) #209</t>
  </si>
  <si>
    <t>The Uncanny X-Men (1981) #210</t>
  </si>
  <si>
    <t>The Uncanny X-Men (1981) #211</t>
  </si>
  <si>
    <t>Power Pack (1984) #27</t>
  </si>
  <si>
    <t>Power Pack (1984) #28</t>
  </si>
  <si>
    <t>The Uncanny X-Men (1981) #212</t>
  </si>
  <si>
    <t>The Uncanny X-Men (1981) #213</t>
  </si>
  <si>
    <t>The Uncanny X-Men (1981) #214</t>
  </si>
  <si>
    <t>The Uncanny X-Men (1981) #215</t>
  </si>
  <si>
    <t>The Uncanny X-Men (1981) #216</t>
  </si>
  <si>
    <t>The Uncanny X-Men (1981) #217</t>
  </si>
  <si>
    <t>The Uncanny X-Men (1981) #218</t>
  </si>
  <si>
    <t>The Uncanny X-Men (1981) #219</t>
  </si>
  <si>
    <t>X-Men Annual (1970) #11</t>
  </si>
  <si>
    <t>The Uncanny X-Men (1981) #220</t>
  </si>
  <si>
    <t>The Uncanny X-Men (1981) #221</t>
  </si>
  <si>
    <t>The Uncanny X-Men (1981) #222</t>
  </si>
  <si>
    <t>The Uncanny X-Men (1981) #223</t>
  </si>
  <si>
    <t>The Uncanny X-Men (1981) #224</t>
  </si>
  <si>
    <t>The Uncanny X-Men (1981) #225</t>
  </si>
  <si>
    <t>The Uncanny X-Men (1981) #226</t>
  </si>
  <si>
    <t>The Uncanny X-Men (1981) #227</t>
  </si>
  <si>
    <t>The Uncanny X-Men (1981) #228</t>
  </si>
  <si>
    <t>The Uncanny X-Men (1981) #229</t>
  </si>
  <si>
    <t>The Uncanny X-Men (1981) #230</t>
  </si>
  <si>
    <t>The Uncanny X-Men (1981) #231</t>
  </si>
  <si>
    <t>The Uncanny X-Men (1981) #232</t>
  </si>
  <si>
    <t>The Uncanny X-Men (1981) #233</t>
  </si>
  <si>
    <t>The Uncanny X-Men (1981) #234</t>
  </si>
  <si>
    <t>X-Men Annual (1970) #12</t>
  </si>
  <si>
    <t>The Uncanny X-Men (1981) #235</t>
  </si>
  <si>
    <t>The Uncanny X-Men (1981) #236</t>
  </si>
  <si>
    <t>The Uncanny X-Men (1981) #237</t>
  </si>
  <si>
    <t>The Uncanny X-Men (1981) #238</t>
  </si>
  <si>
    <t>Marvel Comics Presents (1988) #1</t>
  </si>
  <si>
    <t>Marvel Comics Presents (1988) #2</t>
  </si>
  <si>
    <t>Marvel Comics Presents (1988) #3</t>
  </si>
  <si>
    <t>Marvel Comics Presents (1988) #4</t>
  </si>
  <si>
    <t>Marvel Comics Presents (1988) #5</t>
  </si>
  <si>
    <t>Marvel Comics Presents (1988) #6</t>
  </si>
  <si>
    <t>Marvel Comics Presents (1988) #7</t>
  </si>
  <si>
    <t>Marvel Comics Presents (1988) #8</t>
  </si>
  <si>
    <t>Marvel Comics Presents (1988) #9</t>
  </si>
  <si>
    <t>Marvel Comics Presents (1988) #10</t>
  </si>
  <si>
    <t>Excalibur Special Edition (1987) #1</t>
  </si>
  <si>
    <t>The Uncanny X-Men (1981) #239</t>
  </si>
  <si>
    <t>The Uncanny X-Men (1981) #240</t>
  </si>
  <si>
    <t>X-Terminators (1988) #1</t>
  </si>
  <si>
    <t>X-Terminators (1988) #2</t>
  </si>
  <si>
    <t>X-Terminators (1988) #3</t>
  </si>
  <si>
    <t>X-Terminators (1988) #4</t>
  </si>
  <si>
    <t>The Uncanny X-Men (1981) #241</t>
  </si>
  <si>
    <t>The Uncanny X-Men (1981) #242</t>
  </si>
  <si>
    <t>The Uncanny X-Men (1981) #243</t>
  </si>
  <si>
    <t>The Uncanny X-Men (1981) #244</t>
  </si>
  <si>
    <t>The Uncanny X-Men (1981) #245</t>
  </si>
  <si>
    <t>X-Men Annual (1970) #13</t>
  </si>
  <si>
    <t>The Uncanny X-Men (1981) #246</t>
  </si>
  <si>
    <t>The Uncanny X-Men (1981) #247</t>
  </si>
  <si>
    <t>The Uncanny X-Men (1981) #248</t>
  </si>
  <si>
    <t>The Uncanny X-Men (1981) #249</t>
  </si>
  <si>
    <t>The Uncanny X-Men (1981) #250</t>
  </si>
  <si>
    <t>The Uncanny X-Men (1981) #251</t>
  </si>
  <si>
    <t>The Uncanny X-Men (1981) #252</t>
  </si>
  <si>
    <t>The Uncanny X-Men (1981) #253</t>
  </si>
  <si>
    <t>The Uncanny X-Men (1981) #254</t>
  </si>
  <si>
    <t>The Uncanny X-Men (1981) #255</t>
  </si>
  <si>
    <t>The Uncanny X-Men (1981) #256</t>
  </si>
  <si>
    <t>The Uncanny X-Men (1981) #257</t>
  </si>
  <si>
    <t>The Uncanny X-Men (1981) #258</t>
  </si>
  <si>
    <t>The Uncanny X-Men (1981) #259</t>
  </si>
  <si>
    <t>The Uncanny X-Men (1981) #260</t>
  </si>
  <si>
    <t>The Uncanny X-Men (1981) #261</t>
  </si>
  <si>
    <t>The Uncanny X-Men (1981) #262</t>
  </si>
  <si>
    <t>The Uncanny X-Men (1981) #263</t>
  </si>
  <si>
    <t>The Uncanny X-Men (1981) #264</t>
  </si>
  <si>
    <t>The Uncanny X-Men (1981) #265</t>
  </si>
  <si>
    <t>The Uncanny X-Men (1981) #266</t>
  </si>
  <si>
    <t>The Uncanny X-Men (1981) #267</t>
  </si>
  <si>
    <t>X-Men Annual (1970) #14</t>
  </si>
  <si>
    <t>The Uncanny X-Men (1981) #268</t>
  </si>
  <si>
    <t>The Uncanny X-Men (1981) #269</t>
  </si>
  <si>
    <t>The Uncanny X-Men (1981) #270</t>
  </si>
  <si>
    <t>The Uncanny X-Men (1981) #271</t>
  </si>
  <si>
    <t>The Uncanny X-Men (1981) #272</t>
  </si>
  <si>
    <t>The Uncanny X-Men (1981) #273</t>
  </si>
  <si>
    <t>The Uncanny X-Men (1981) #274</t>
  </si>
  <si>
    <t>The Uncanny X-Men (1981) #275</t>
  </si>
  <si>
    <t>The Uncanny X-Men (1981) #276</t>
  </si>
  <si>
    <t>The Uncanny X-Men (1981) #277</t>
  </si>
  <si>
    <t>X-Men Annual (1970) #15</t>
  </si>
  <si>
    <t>The Uncanny X-Men (1981) #278</t>
  </si>
  <si>
    <t>The Uncanny X-Men (1981) #279</t>
  </si>
  <si>
    <t>The Uncanny X-Men (1981) #280</t>
  </si>
  <si>
    <t>Heinberg and Jim Cheung. No prior reading required.</t>
  </si>
  <si>
    <t>Dark Reign: Young Avengers #1</t>
  </si>
  <si>
    <t>Paul Cornell. The one interim book to read. It introduces Sylvie Lushton as the Enchantress — an ordinary Broxton girl Loki handed powers to — and the Young Masters. Given this column's whole thesis is Loki, a character Loki created who then shows up later is the exact thing you want.</t>
  </si>
  <si>
    <t>Dark Reign: Young Avengers #2</t>
  </si>
  <si>
    <t>Dark Reign: Young Avengers #3</t>
  </si>
  <si>
    <t>Dark Reign: Young Avengers #4</t>
  </si>
  <si>
    <t>Dark Reign: Young Avengers #5</t>
  </si>
  <si>
    <t>Heinberg and Cheung, five years after their first run.</t>
  </si>
  <si>
    <t>Vengeance #1</t>
  </si>
  <si>
    <t>Joe Casey. America Chavez's first appearance, alongside the Young Masters from Dark Reign: Young Avengers. Comic Book Treasury lists it as recommended pre-reading. Fair warning: it's a strange, dense Casey book that reads nothing like Gillen. Gillen reintroduces her cleanly, so this is genuinely optional.</t>
  </si>
  <si>
    <t>Vengeance #2</t>
  </si>
  <si>
    <t>Vengeance #3</t>
  </si>
  <si>
    <t>Vengeance #4</t>
  </si>
  <si>
    <t>Vengeance #5</t>
  </si>
  <si>
    <t>Vengeance #6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</si>
</sst>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34">
    <font>
      <sz val="10.0"/>
      <color rgb="FF000000"/>
      <name val="Arial"/>
      <scheme val="minor"/>
    </font>
    <font>
      <color theme="1"/>
      <name val="Arial"/>
      <scheme val="minor"/>
    </font>
    <font>
      <b/>
      <color theme="1"/>
      <name val="Arial"/>
    </font>
    <font>
      <color theme="1"/>
      <name val="Arial"/>
    </font>
    <font>
      <sz val="13.0"/>
      <color rgb="FFFFFFFF"/>
      <name val="Arial"/>
      <scheme val="minor"/>
    </font>
    <font>
      <color theme="1"/>
      <name val="Roboto"/>
    </font>
    <font>
      <color rgb="FF000000"/>
      <name val="Arial"/>
    </font>
    <font>
      <color rgb="FF434343"/>
      <name val="Arial"/>
    </font>
    <font>
      <b/>
      <u/>
      <sz val="11.0"/>
      <color theme="1"/>
      <name val="Arial"/>
    </font>
    <font>
      <b/>
      <u/>
      <sz val="11.0"/>
      <color theme="1"/>
      <name val="Arial"/>
    </font>
    <font>
      <b/>
      <sz val="14.0"/>
      <color rgb="FFFFFFFF"/>
      <name val="Arial"/>
      <scheme val="minor"/>
    </font>
    <font>
      <b/>
      <sz val="14.0"/>
      <color rgb="FFFFFFFF"/>
      <name val="Arial"/>
    </font>
    <font>
      <i/>
      <sz val="11.0"/>
      <color rgb="FFFFFFFF"/>
      <name val="Arial"/>
      <scheme val="minor"/>
    </font>
    <font>
      <i/>
      <sz val="11.0"/>
      <color rgb="FFFFFFFF"/>
      <name val="Arial"/>
    </font>
    <font>
      <b/>
      <color rgb="FF660000"/>
      <name val="Arial"/>
    </font>
    <font>
      <b/>
      <color rgb="FF0C343D"/>
      <name val="Arial"/>
    </font>
    <font>
      <b/>
      <color rgb="FF783F04"/>
      <name val="Arial"/>
    </font>
    <font>
      <b/>
      <color rgb="FF0C343D"/>
      <name val="Arial"/>
      <scheme val="minor"/>
    </font>
    <font>
      <b/>
      <color rgb="FF783F04"/>
      <name val="Arial"/>
      <scheme val="minor"/>
    </font>
    <font>
      <b/>
      <color rgb="FF660000"/>
      <name val="Arial"/>
      <scheme val="minor"/>
    </font>
    <font>
      <b/>
      <color theme="1"/>
      <name val="Arial"/>
      <scheme val="minor"/>
    </font>
    <font>
      <b/>
      <sz val="12.0"/>
      <color theme="1"/>
      <name val="Arial"/>
      <scheme val="minor"/>
    </font>
    <font>
      <color rgb="FF000000"/>
      <name val="Arial"/>
      <scheme val="minor"/>
    </font>
    <font>
      <u/>
      <color rgb="FF000000"/>
      <name val="Roboto"/>
    </font>
    <font>
      <u/>
      <color rgb="FF000000"/>
      <name val="Roboto"/>
    </font>
    <font>
      <i/>
      <color theme="1"/>
      <name val="Roboto"/>
    </font>
    <font>
      <u/>
      <color rgb="FF000000"/>
      <name val="Roboto"/>
    </font>
    <font>
      <u/>
      <color rgb="FF000000"/>
      <name val="Roboto"/>
    </font>
    <font>
      <color rgb="FF000000"/>
      <name val="Roboto"/>
    </font>
    <font>
      <i/>
      <sz val="11.0"/>
      <color theme="1"/>
      <name val="Arial"/>
      <scheme val="minor"/>
    </font>
    <font>
      <i/>
      <color rgb="FFFFFFFF"/>
      <name val="Arial"/>
      <scheme val="minor"/>
    </font>
    <font>
      <sz val="11.0"/>
      <color rgb="FFFFFFFF"/>
      <name val="Arial"/>
      <scheme val="minor"/>
    </font>
    <font>
      <color rgb="FFB7B7B7"/>
      <name val="Arial"/>
      <scheme val="minor"/>
    </font>
    <font>
      <i/>
      <color theme="1"/>
      <name val="Arial"/>
      <scheme val="minor"/>
    </font>
  </fonts>
  <fills count="13">
    <fill>
      <patternFill patternType="none"/>
    </fill>
    <fill>
      <patternFill patternType="lightGray"/>
    </fill>
    <fill>
      <patternFill patternType="solid">
        <fgColor rgb="FF134F5C"/>
        <bgColor rgb="FF134F5C"/>
      </patternFill>
    </fill>
    <fill>
      <patternFill patternType="solid">
        <fgColor rgb="FFFFFFFF"/>
        <bgColor rgb="FFFFFFFF"/>
      </patternFill>
    </fill>
    <fill>
      <patternFill patternType="solid">
        <fgColor rgb="FFFFF2CC"/>
        <bgColor rgb="FFFFF2CC"/>
      </patternFill>
    </fill>
    <fill>
      <patternFill patternType="solid">
        <fgColor rgb="FFF6F8F9"/>
        <bgColor rgb="FFF6F8F9"/>
      </patternFill>
    </fill>
    <fill>
      <patternFill patternType="solid">
        <fgColor rgb="FF660000"/>
        <bgColor rgb="FF660000"/>
      </patternFill>
    </fill>
    <fill>
      <patternFill patternType="solid">
        <fgColor rgb="FF0C343D"/>
        <bgColor rgb="FF0C343D"/>
      </patternFill>
    </fill>
    <fill>
      <patternFill patternType="solid">
        <fgColor rgb="FFF4CCCC"/>
        <bgColor rgb="FFF4CCCC"/>
      </patternFill>
    </fill>
    <fill>
      <patternFill patternType="solid">
        <fgColor rgb="FFD0E0E3"/>
        <bgColor rgb="FFD0E0E3"/>
      </patternFill>
    </fill>
    <fill>
      <patternFill patternType="solid">
        <fgColor rgb="FFEFEFEF"/>
        <bgColor rgb="FFEFEFEF"/>
      </patternFill>
    </fill>
    <fill>
      <patternFill patternType="solid">
        <fgColor rgb="FFFCE5CD"/>
        <bgColor rgb="FFFCE5CD"/>
      </patternFill>
    </fill>
    <fill>
      <patternFill patternType="solid">
        <fgColor rgb="FFFFD966"/>
        <bgColor rgb="FFFFD966"/>
      </patternFill>
    </fill>
  </fills>
  <borders count="5">
    <border/>
    <border>
      <left style="thin">
        <color rgb="FFFFFFFF"/>
      </left>
      <right style="thin">
        <color rgb="FFFFFFFF"/>
      </right>
      <bottom style="thin">
        <color rgb="FFF6F8F9"/>
      </bottom>
    </border>
    <border>
      <left style="thin">
        <color rgb="FFF6F8F9"/>
      </left>
      <right style="thin">
        <color rgb="FFF6F8F9"/>
      </right>
      <bottom style="thin">
        <color rgb="FFF6F8F9"/>
      </bottom>
    </border>
    <border>
      <left style="thin">
        <color rgb="FFFFFFFF"/>
      </left>
      <right style="thin">
        <color rgb="FFFFFFFF"/>
      </right>
      <top style="thin">
        <color rgb="FFF6F8F9"/>
      </top>
      <bottom style="thin">
        <color rgb="FFF6F8F9"/>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194">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1" numFmtId="0" xfId="0" applyAlignment="1" applyFont="1">
      <alignment readingOrder="0"/>
    </xf>
    <xf borderId="0" fillId="0" fontId="2" numFmtId="0" xfId="0" applyAlignment="1" applyFont="1">
      <alignment horizontal="center" readingOrder="0" shrinkToFit="0" vertical="center" wrapText="0"/>
    </xf>
    <xf borderId="0" fillId="0" fontId="1" numFmtId="0" xfId="0" applyAlignment="1" applyFont="1">
      <alignment vertical="center"/>
    </xf>
    <xf borderId="0" fillId="0" fontId="2" numFmtId="49" xfId="0" applyAlignment="1" applyFont="1" applyNumberFormat="1">
      <alignment horizontal="center" readingOrder="0" shrinkToFit="0" vertical="center" wrapText="0"/>
    </xf>
    <xf borderId="0" fillId="0" fontId="3" numFmtId="0" xfId="0" applyAlignment="1" applyFont="1">
      <alignment readingOrder="0" shrinkToFit="0" vertical="center" wrapText="0"/>
    </xf>
    <xf borderId="0" fillId="2" fontId="4" numFmtId="0" xfId="0" applyAlignment="1" applyFill="1" applyFont="1">
      <alignment horizontal="center" vertical="center"/>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3" numFmtId="0" xfId="0" applyAlignment="1" applyFont="1">
      <alignment horizontal="center" readingOrder="0" shrinkToFit="0" vertical="center" wrapText="0"/>
    </xf>
    <xf borderId="0" fillId="0" fontId="5"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5" numFmtId="49" xfId="0" applyAlignment="1" applyFont="1" applyNumberFormat="1">
      <alignment horizontal="left" readingOrder="0" shrinkToFit="0" vertical="center" wrapText="0"/>
    </xf>
    <xf borderId="0" fillId="0" fontId="5" numFmtId="0" xfId="0" applyAlignment="1" applyFont="1">
      <alignment horizontal="left" readingOrder="0" shrinkToFit="0" vertical="center" wrapText="0"/>
    </xf>
    <xf borderId="0" fillId="0" fontId="1" numFmtId="0" xfId="0" applyAlignment="1" applyFont="1">
      <alignment horizontal="center" shrinkToFit="0" vertical="center" wrapText="0"/>
    </xf>
    <xf borderId="0" fillId="0" fontId="3" numFmtId="0" xfId="0" applyAlignment="1" applyFont="1">
      <alignment readingOrder="0" shrinkToFit="0" vertical="center" wrapText="0"/>
    </xf>
    <xf borderId="0" fillId="0" fontId="5" numFmtId="0" xfId="0" applyAlignment="1" applyFont="1">
      <alignment shrinkToFit="0" vertical="center" wrapText="0"/>
    </xf>
    <xf borderId="0" fillId="0" fontId="5" numFmtId="0" xfId="0" applyAlignment="1" applyFont="1">
      <alignment readingOrder="0" shrinkToFit="0" vertical="center" wrapText="0"/>
    </xf>
    <xf borderId="0" fillId="0" fontId="1" numFmtId="0" xfId="0" applyFont="1"/>
    <xf borderId="0" fillId="0" fontId="5" numFmtId="0" xfId="0" applyAlignment="1" applyFont="1">
      <alignment readingOrder="0" shrinkToFit="0" vertical="center" wrapText="0"/>
    </xf>
    <xf borderId="0" fillId="0" fontId="5" numFmtId="0" xfId="0" applyAlignment="1" applyFont="1">
      <alignment horizontal="center" readingOrder="0" shrinkToFit="0" vertical="center" wrapText="0"/>
    </xf>
    <xf borderId="0" fillId="0" fontId="5" numFmtId="0" xfId="0" applyAlignment="1" applyFon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5" numFmtId="0" xfId="0" applyAlignment="1" applyFont="1">
      <alignment readingOrder="0" shrinkToFit="0" vertical="center" wrapText="0"/>
    </xf>
    <xf borderId="0" fillId="0" fontId="3" numFmtId="10" xfId="0" applyAlignment="1" applyFont="1" applyNumberFormat="1">
      <alignment readingOrder="0" shrinkToFit="0" vertical="center" wrapText="0"/>
    </xf>
    <xf borderId="0" fillId="0" fontId="1" numFmtId="0" xfId="0" applyAlignment="1" applyFont="1">
      <alignment horizontal="right"/>
    </xf>
    <xf borderId="0" fillId="0" fontId="1" numFmtId="0" xfId="0" applyAlignment="1" applyFont="1">
      <alignment horizontal="left"/>
    </xf>
    <xf borderId="0" fillId="0" fontId="3" numFmtId="0" xfId="0" applyAlignment="1" applyFont="1">
      <alignment readingOrder="0" shrinkToFit="0" vertical="center" wrapText="0"/>
    </xf>
    <xf borderId="0" fillId="0" fontId="1" numFmtId="0" xfId="0" applyFont="1"/>
    <xf borderId="0" fillId="0" fontId="3" numFmtId="0" xfId="0" applyAlignment="1" applyFont="1">
      <alignment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3" numFmtId="0" xfId="0" applyAlignment="1" applyFont="1">
      <alignment shrinkToFit="0" vertical="center" wrapText="0"/>
    </xf>
    <xf borderId="0" fillId="0" fontId="3" numFmtId="0" xfId="0" applyAlignment="1" applyFont="1">
      <alignment shrinkToFit="0" vertical="center" wrapText="0"/>
    </xf>
    <xf borderId="0" fillId="0" fontId="1" numFmtId="0" xfId="0" applyAlignment="1" applyFont="1">
      <alignment readingOrder="0" shrinkToFit="0" vertical="center" wrapText="0"/>
    </xf>
    <xf borderId="0" fillId="0" fontId="2" numFmtId="0" xfId="0" applyAlignment="1" applyFont="1">
      <alignment horizontal="center" readingOrder="0" shrinkToFit="0" vertical="bottom" wrapText="0"/>
    </xf>
    <xf borderId="0" fillId="0" fontId="2" numFmtId="49" xfId="0" applyAlignment="1" applyFont="1" applyNumberFormat="1">
      <alignment horizontal="center" readingOrder="0" shrinkToFit="0" vertical="bottom" wrapText="0"/>
    </xf>
    <xf borderId="0" fillId="0" fontId="2"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10" xfId="0" applyAlignment="1" applyFont="1" applyNumberFormat="1">
      <alignment readingOrder="0"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0"/>
    </xf>
    <xf borderId="0" fillId="0" fontId="6" numFmtId="0" xfId="0" applyAlignment="1" applyFont="1">
      <alignment readingOrder="0" shrinkToFit="0" vertical="bottom" wrapText="0"/>
    </xf>
    <xf borderId="0" fillId="0" fontId="6" numFmtId="10" xfId="0" applyAlignment="1" applyFont="1" applyNumberFormat="1">
      <alignment readingOrder="0" shrinkToFit="0" vertical="bottom" wrapText="0"/>
    </xf>
    <xf borderId="0" fillId="0" fontId="3" numFmtId="0" xfId="0" applyAlignment="1" applyFont="1">
      <alignment horizontal="left" readingOrder="0" shrinkToFit="0" vertical="center" wrapText="0"/>
    </xf>
    <xf borderId="0" fillId="0" fontId="3" numFmtId="0" xfId="0" applyAlignment="1" applyFont="1">
      <alignment shrinkToFit="0" vertical="center" wrapText="0"/>
    </xf>
    <xf borderId="0" fillId="0" fontId="3" numFmtId="0" xfId="0" applyAlignment="1" applyFont="1">
      <alignment shrinkToFit="0" vertical="center" wrapText="0"/>
    </xf>
    <xf borderId="1" fillId="3" fontId="7" numFmtId="0" xfId="0" applyAlignment="1" applyBorder="1" applyFill="1" applyFont="1">
      <alignment horizontal="right" readingOrder="0" shrinkToFit="0" vertical="center" wrapText="0"/>
    </xf>
    <xf borderId="0" fillId="0" fontId="5" numFmtId="0" xfId="0" applyAlignment="1" applyFont="1">
      <alignment shrinkToFit="0" vertical="center" wrapText="0"/>
    </xf>
    <xf borderId="0" fillId="0" fontId="5" numFmtId="0" xfId="0" applyAlignment="1" applyFont="1">
      <alignment readingOrder="0" shrinkToFit="0" vertical="center" wrapText="0"/>
    </xf>
    <xf borderId="0" fillId="0" fontId="5" numFmtId="0" xfId="0" applyAlignment="1" applyFont="1">
      <alignment shrinkToFit="0" vertical="center" wrapText="0"/>
    </xf>
    <xf borderId="0" fillId="0" fontId="1" numFmtId="0" xfId="0" applyAlignment="1" applyFont="1">
      <alignment shrinkToFit="0" vertical="center" wrapText="0"/>
    </xf>
    <xf borderId="0" fillId="0" fontId="3" numFmtId="0" xfId="0" applyAlignment="1" applyFont="1">
      <alignment readingOrder="0" shrinkToFit="0" vertical="center" wrapText="0"/>
    </xf>
    <xf borderId="0" fillId="0" fontId="5" numFmtId="0" xfId="0" applyAlignment="1" applyFont="1">
      <alignment horizontal="center" readingOrder="0" shrinkToFit="0" vertical="center" wrapText="0"/>
    </xf>
    <xf borderId="0" fillId="0" fontId="3" numFmtId="0" xfId="0" applyAlignment="1" applyFont="1">
      <alignment readingOrder="0" shrinkToFit="0" vertical="bottom" wrapText="0"/>
    </xf>
    <xf borderId="0" fillId="0" fontId="2" numFmtId="0" xfId="0" applyAlignment="1" applyFont="1">
      <alignment horizontal="center" readingOrder="0" shrinkToFit="0" vertical="bottom" wrapText="0"/>
    </xf>
    <xf borderId="0" fillId="0" fontId="2" numFmtId="49" xfId="0" applyAlignment="1" applyFont="1" applyNumberFormat="1">
      <alignment horizontal="center" readingOrder="0" shrinkToFit="0" vertical="bottom" wrapText="0"/>
    </xf>
    <xf borderId="0" fillId="0" fontId="3" numFmtId="0" xfId="0" applyAlignment="1" applyFont="1">
      <alignment readingOrder="0" shrinkToFit="0" vertical="top" wrapText="0"/>
    </xf>
    <xf borderId="0" fillId="0" fontId="3" numFmtId="0" xfId="0" applyAlignment="1" applyFont="1">
      <alignment readingOrder="0" shrinkToFit="0" vertical="top" wrapText="0"/>
    </xf>
    <xf borderId="0" fillId="4" fontId="3" numFmtId="0" xfId="0" applyAlignment="1" applyFill="1" applyFont="1">
      <alignment readingOrder="0" shrinkToFit="0" vertical="top" wrapText="0"/>
    </xf>
    <xf borderId="0" fillId="0" fontId="3" numFmtId="0" xfId="0" applyAlignment="1" applyFont="1">
      <alignment readingOrder="0" shrinkToFit="0" vertical="top" wrapText="0"/>
    </xf>
    <xf borderId="0" fillId="0" fontId="3" numFmtId="0" xfId="0" applyAlignment="1" applyFont="1">
      <alignment readingOrder="0" shrinkToFit="0" vertical="top" wrapText="0"/>
    </xf>
    <xf borderId="0" fillId="0" fontId="3" numFmtId="0" xfId="0" applyAlignment="1" applyFont="1">
      <alignment readingOrder="0" shrinkToFit="0" vertical="top" wrapText="0"/>
    </xf>
    <xf borderId="0" fillId="4" fontId="3" numFmtId="0" xfId="0" applyAlignment="1" applyFill="1" applyFont="1">
      <alignment readingOrder="0" shrinkToFit="0" vertical="top" wrapText="0"/>
    </xf>
    <xf borderId="0" fillId="0" fontId="1" numFmtId="0" xfId="0" applyAlignment="1" applyFont="1">
      <alignment readingOrder="0" shrinkToFit="0" vertical="center" wrapText="0"/>
    </xf>
    <xf borderId="0" fillId="0" fontId="3" numFmtId="0" xfId="0" applyAlignment="1" applyFont="1">
      <alignment readingOrder="0" shrinkToFit="0" vertical="top" wrapText="0"/>
    </xf>
    <xf borderId="2" fillId="5" fontId="7" numFmtId="0" xfId="0" applyAlignment="1" applyBorder="1" applyFill="1" applyFont="1">
      <alignment readingOrder="0" shrinkToFit="0" vertical="center" wrapText="0"/>
    </xf>
    <xf borderId="3" fillId="3" fontId="7" numFmtId="0" xfId="0" applyAlignment="1" applyBorder="1" applyFill="1" applyFont="1">
      <alignment readingOrder="0" shrinkToFit="0" vertical="center" wrapText="0"/>
    </xf>
    <xf borderId="1" fillId="3" fontId="7" numFmtId="0" xfId="0" applyAlignment="1" applyBorder="1" applyFill="1" applyFont="1">
      <alignment readingOrder="0" shrinkToFit="0" vertical="center" wrapText="0"/>
    </xf>
    <xf borderId="0" fillId="0" fontId="5" numFmtId="0" xfId="0" applyAlignment="1" applyFont="1">
      <alignment readingOrder="0" shrinkToFit="0" vertical="center" wrapText="0"/>
    </xf>
    <xf borderId="0" fillId="0" fontId="1" numFmtId="0" xfId="0" applyFont="1"/>
    <xf borderId="0" fillId="0" fontId="1" numFmtId="0" xfId="0" applyAlignment="1" applyFont="1">
      <alignment readingOrder="0"/>
    </xf>
    <xf borderId="0" fillId="0" fontId="8" numFmtId="0" xfId="0" applyAlignment="1" applyFont="1">
      <alignment readingOrder="0" vertical="bottom"/>
    </xf>
    <xf borderId="0" fillId="0" fontId="3" numFmtId="0" xfId="0" applyAlignment="1" applyFont="1">
      <alignment readingOrder="0" vertical="bottom"/>
    </xf>
    <xf borderId="0" fillId="0" fontId="3" numFmtId="0" xfId="0" applyAlignment="1" applyFont="1">
      <alignment vertical="bottom"/>
    </xf>
    <xf borderId="0" fillId="0" fontId="9" numFmtId="0" xfId="0" applyAlignment="1" applyFont="1">
      <alignment vertical="bottom"/>
    </xf>
    <xf borderId="0" fillId="6" fontId="10" numFmtId="0" xfId="0" applyAlignment="1" applyFill="1" applyFont="1">
      <alignment horizontal="center" readingOrder="0"/>
    </xf>
    <xf borderId="0" fillId="6" fontId="11" numFmtId="0" xfId="0" applyAlignment="1" applyFill="1" applyFont="1">
      <alignment horizontal="center" readingOrder="0" vertical="bottom"/>
    </xf>
    <xf borderId="0" fillId="7" fontId="1" numFmtId="0" xfId="0" applyFill="1" applyFont="1"/>
    <xf borderId="0" fillId="7" fontId="12" numFmtId="0" xfId="0" applyAlignment="1" applyFill="1" applyFont="1">
      <alignment readingOrder="0"/>
    </xf>
    <xf borderId="0" fillId="7" fontId="13" numFmtId="0" xfId="0" applyAlignment="1" applyFill="1" applyFont="1">
      <alignment vertical="bottom"/>
    </xf>
    <xf borderId="0" fillId="7" fontId="3" numFmtId="0" xfId="0" applyAlignment="1" applyFill="1" applyFont="1">
      <alignment vertical="bottom"/>
    </xf>
    <xf borderId="0" fillId="0" fontId="1" numFmtId="0" xfId="0" applyAlignment="1" applyFont="1">
      <alignment readingOrder="0"/>
    </xf>
    <xf borderId="0" fillId="7" fontId="13" numFmtId="0" xfId="0" applyAlignment="1" applyFill="1" applyFont="1">
      <alignment readingOrder="0" vertical="bottom"/>
    </xf>
    <xf borderId="0" fillId="0" fontId="2" numFmtId="0" xfId="0" applyAlignment="1" applyFont="1">
      <alignment vertical="bottom"/>
    </xf>
    <xf borderId="0" fillId="0" fontId="2" numFmtId="0" xfId="0" applyAlignment="1" applyFont="1">
      <alignment readingOrder="0" vertical="bottom"/>
    </xf>
    <xf borderId="0" fillId="0" fontId="3" numFmtId="0" xfId="0" applyAlignment="1" applyFont="1">
      <alignment vertical="bottom"/>
    </xf>
    <xf borderId="0" fillId="8" fontId="14" numFmtId="0" xfId="0" applyAlignment="1" applyFill="1" applyFont="1">
      <alignment vertical="bottom"/>
    </xf>
    <xf borderId="0" fillId="8" fontId="14" numFmtId="0" xfId="0" applyAlignment="1" applyFill="1" applyFont="1">
      <alignment readingOrder="0" vertical="bottom"/>
    </xf>
    <xf borderId="0" fillId="0" fontId="3" numFmtId="0" xfId="0" applyAlignment="1" applyFont="1">
      <alignment readingOrder="0" vertical="bottom"/>
    </xf>
    <xf borderId="0" fillId="9" fontId="15" numFmtId="0" xfId="0" applyAlignment="1" applyFill="1" applyFont="1">
      <alignment vertical="bottom"/>
    </xf>
    <xf borderId="0" fillId="9" fontId="15" numFmtId="0" xfId="0" applyAlignment="1" applyFill="1" applyFont="1">
      <alignment readingOrder="0" vertical="bottom"/>
    </xf>
    <xf borderId="0" fillId="10" fontId="2" numFmtId="0" xfId="0" applyAlignment="1" applyFill="1" applyFont="1">
      <alignment vertical="bottom"/>
    </xf>
    <xf borderId="0" fillId="10" fontId="2" numFmtId="0" xfId="0" applyAlignment="1" applyFill="1" applyFont="1">
      <alignment readingOrder="0" vertical="bottom"/>
    </xf>
    <xf borderId="0" fillId="0" fontId="1" numFmtId="0" xfId="0" applyAlignment="1" applyFont="1">
      <alignment horizontal="left" readingOrder="0" vertical="center"/>
    </xf>
    <xf borderId="0" fillId="0" fontId="1" numFmtId="0" xfId="0" applyFont="1"/>
    <xf borderId="0" fillId="11" fontId="16" numFmtId="0" xfId="0" applyAlignment="1" applyFill="1" applyFont="1">
      <alignment vertical="bottom"/>
    </xf>
    <xf borderId="0" fillId="11" fontId="16" numFmtId="0" xfId="0" applyAlignment="1" applyFill="1" applyFont="1">
      <alignment readingOrder="0" vertical="bottom"/>
    </xf>
    <xf borderId="0" fillId="9" fontId="17" numFmtId="0" xfId="0" applyAlignment="1" applyFill="1" applyFont="1">
      <alignment readingOrder="0"/>
    </xf>
    <xf borderId="0" fillId="11" fontId="18" numFmtId="0" xfId="0" applyAlignment="1" applyFill="1" applyFont="1">
      <alignment readingOrder="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quotePrefix="1" borderId="0" fillId="0" fontId="3" numFmtId="0" xfId="0" applyAlignment="1" applyFont="1">
      <alignment readingOrder="0" shrinkToFit="0" vertical="center" wrapText="0"/>
    </xf>
    <xf borderId="0" fillId="8" fontId="14" numFmtId="164" xfId="0" applyAlignment="1" applyFill="1" applyFont="1" applyNumberFormat="1">
      <alignment vertical="bottom"/>
    </xf>
    <xf borderId="0" fillId="0" fontId="1" numFmtId="0" xfId="0" applyAlignment="1" applyFont="1">
      <alignment readingOrder="0" vertical="center"/>
    </xf>
    <xf borderId="0" fillId="9" fontId="15" numFmtId="164" xfId="0" applyAlignment="1" applyFill="1" applyFont="1" applyNumberFormat="1">
      <alignment vertical="bottom"/>
    </xf>
    <xf borderId="0" fillId="8" fontId="19" numFmtId="0" xfId="0" applyAlignment="1" applyFill="1" applyFont="1">
      <alignment readingOrder="0"/>
    </xf>
    <xf borderId="0" fillId="10" fontId="20" numFmtId="0" xfId="0" applyAlignment="1" applyFill="1" applyFont="1">
      <alignment readingOrder="0"/>
    </xf>
    <xf borderId="0" fillId="9" fontId="15" numFmtId="0" xfId="0" applyAlignment="1" applyFill="1" applyFont="1">
      <alignment readingOrder="0" vertical="bottom"/>
    </xf>
    <xf borderId="0" fillId="8" fontId="14" numFmtId="0" xfId="0" applyAlignment="1" applyFill="1" applyFont="1">
      <alignment readingOrder="0" vertical="bottom"/>
    </xf>
    <xf borderId="0" fillId="10" fontId="20" numFmtId="0" xfId="0" applyAlignment="1" applyFill="1" applyFont="1">
      <alignment horizontal="left" readingOrder="0" vertical="center"/>
    </xf>
    <xf borderId="0" fillId="0" fontId="21" numFmtId="0" xfId="0" applyAlignment="1" applyFont="1">
      <alignment horizontal="center" readingOrder="0" shrinkToFit="0" vertical="center" wrapText="0"/>
    </xf>
    <xf borderId="0" fillId="12" fontId="22" numFmtId="0" xfId="0" applyAlignment="1" applyFill="1" applyFont="1">
      <alignment horizontal="center" readingOrder="0" shrinkToFit="0" vertical="center" wrapText="0"/>
    </xf>
    <xf borderId="0" fillId="12" fontId="22" numFmtId="0" xfId="0" applyAlignment="1" applyFill="1" applyFont="1">
      <alignment readingOrder="0" shrinkToFit="0" vertical="center" wrapText="0"/>
    </xf>
    <xf borderId="0" fillId="12" fontId="22" numFmtId="0" xfId="0" applyAlignment="1" applyFill="1" applyFont="1">
      <alignment horizontal="left" readingOrder="0" shrinkToFit="0" vertical="center" wrapText="1"/>
    </xf>
    <xf borderId="0" fillId="12" fontId="22" numFmtId="0" xfId="0" applyAlignment="1" applyFill="1" applyFont="1">
      <alignment horizontal="left" readingOrder="0" shrinkToFit="0" vertical="center" wrapText="0"/>
    </xf>
    <xf borderId="0" fillId="0" fontId="22" numFmtId="0" xfId="0" applyAlignment="1" applyFont="1">
      <alignment horizontal="center" readingOrder="0" shrinkToFit="0" vertical="center" wrapText="0"/>
    </xf>
    <xf borderId="0" fillId="0" fontId="22" numFmtId="0" xfId="0" applyAlignment="1" applyFont="1">
      <alignment readingOrder="0" shrinkToFit="0" vertical="center" wrapText="0"/>
    </xf>
    <xf borderId="0" fillId="0" fontId="22" numFmtId="0" xfId="0" applyAlignment="1" applyFont="1">
      <alignment horizontal="left" readingOrder="0" shrinkToFit="0" vertical="center" wrapText="1"/>
    </xf>
    <xf borderId="0" fillId="0" fontId="22" numFmtId="0" xfId="0" applyAlignment="1" applyFont="1">
      <alignment horizontal="left" readingOrder="0" shrinkToFit="0" vertical="center" wrapText="0"/>
    </xf>
    <xf borderId="0" fillId="0" fontId="22" numFmtId="0" xfId="0" applyAlignment="1" applyFont="1">
      <alignment horizontal="center" shrinkToFit="0" vertical="center" wrapText="0"/>
    </xf>
    <xf borderId="0" fillId="0" fontId="22" numFmtId="0" xfId="0" applyAlignment="1" applyFont="1">
      <alignment readingOrder="0" shrinkToFit="0" vertical="center" wrapText="1"/>
    </xf>
    <xf borderId="0" fillId="0" fontId="22" numFmtId="0" xfId="0" applyAlignment="1" applyFont="1">
      <alignment readingOrder="0" shrinkToFit="0" vertical="center" wrapText="1"/>
    </xf>
    <xf borderId="0" fillId="12" fontId="22" numFmtId="0" xfId="0" applyAlignment="1" applyFill="1" applyFont="1">
      <alignment horizontal="center" shrinkToFit="0" vertical="center" wrapText="0"/>
    </xf>
    <xf borderId="0" fillId="12" fontId="22" numFmtId="0" xfId="0" applyAlignment="1" applyFill="1" applyFont="1">
      <alignment readingOrder="0" shrinkToFit="0" vertical="center" wrapText="1"/>
    </xf>
    <xf borderId="0" fillId="12" fontId="22" numFmtId="0" xfId="0" applyAlignment="1" applyFill="1" applyFont="1">
      <alignment readingOrder="0" shrinkToFit="0" vertical="center" wrapText="1"/>
    </xf>
    <xf borderId="0" fillId="0" fontId="22" numFmtId="0" xfId="0" applyAlignment="1" applyFont="1">
      <alignment shrinkToFit="0" vertical="center" wrapText="1"/>
    </xf>
    <xf borderId="0" fillId="0" fontId="23" numFmtId="0" xfId="0" applyAlignment="1" applyFont="1">
      <alignment horizontal="left" readingOrder="0" shrinkToFit="0" vertical="center" wrapText="1"/>
    </xf>
    <xf borderId="0" fillId="12" fontId="24" numFmtId="0" xfId="0" applyAlignment="1" applyFill="1" applyFont="1">
      <alignment horizontal="left" readingOrder="0" shrinkToFit="0" vertical="center" wrapText="1"/>
    </xf>
    <xf borderId="0" fillId="0" fontId="25" numFmtId="0" xfId="0" applyAlignment="1" applyFont="1">
      <alignment readingOrder="0" shrinkToFit="0" vertical="center" wrapText="0"/>
    </xf>
    <xf borderId="0" fillId="12" fontId="26" numFmtId="0" xfId="0" applyAlignment="1" applyFill="1" applyFont="1">
      <alignment readingOrder="0" shrinkToFit="0" vertical="center" wrapText="1"/>
    </xf>
    <xf borderId="0" fillId="0" fontId="27" numFmtId="0" xfId="0" applyAlignment="1" applyFont="1">
      <alignment readingOrder="0" shrinkToFit="0" vertical="center" wrapText="1"/>
    </xf>
    <xf borderId="0" fillId="0" fontId="1" numFmtId="0" xfId="0" applyAlignment="1" applyFont="1">
      <alignment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0" fontId="22" numFmtId="0" xfId="0" applyAlignment="1" applyFont="1">
      <alignment readingOrder="0" shrinkToFit="0" vertical="center" wrapText="1"/>
    </xf>
    <xf borderId="0" fillId="0" fontId="3" numFmtId="0" xfId="0" applyAlignment="1" applyFont="1">
      <alignment shrinkToFit="0" vertical="top" wrapText="0"/>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shrinkToFit="0" vertical="center" wrapText="1"/>
    </xf>
    <xf borderId="0" fillId="0" fontId="1" numFmtId="0" xfId="0" applyAlignment="1" applyFont="1">
      <alignment horizontal="left" shrinkToFit="0" vertical="center" wrapText="1"/>
    </xf>
    <xf borderId="0" fillId="0" fontId="5" numFmtId="0" xfId="0" applyAlignment="1" applyFont="1">
      <alignment readingOrder="0" shrinkToFit="0" vertical="center" wrapText="0"/>
    </xf>
    <xf borderId="0" fillId="0" fontId="1" numFmtId="0" xfId="0" applyAlignment="1" applyFont="1">
      <alignment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top" wrapText="0"/>
    </xf>
    <xf borderId="0" fillId="0" fontId="3" numFmtId="0" xfId="0" applyAlignment="1" applyFont="1">
      <alignment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xf borderId="0" fillId="0" fontId="2" numFmtId="0" xfId="0" applyAlignment="1" applyFont="1">
      <alignment horizontal="left" readingOrder="0" vertical="center"/>
    </xf>
    <xf borderId="0" fillId="0" fontId="3" numFmtId="0" xfId="0" applyAlignment="1" applyFont="1">
      <alignment horizontal="left" vertical="center"/>
    </xf>
    <xf borderId="0" fillId="0" fontId="3" numFmtId="0" xfId="0" applyAlignment="1" applyFont="1">
      <alignment horizontal="left" readingOrder="0" vertical="center"/>
    </xf>
    <xf borderId="0" fillId="0" fontId="3" numFmtId="0" xfId="0" applyAlignment="1" applyFont="1">
      <alignment horizontal="left" readingOrder="0" shrinkToFit="0" vertical="center" wrapText="0"/>
    </xf>
    <xf borderId="0" fillId="0" fontId="3" numFmtId="0" xfId="0" applyAlignment="1" applyFont="1">
      <alignment horizontal="left" shrinkToFit="0" vertical="center" wrapText="0"/>
    </xf>
    <xf borderId="0" fillId="0" fontId="1" numFmtId="0" xfId="0" applyAlignment="1" applyFont="1">
      <alignment horizontal="left" vertical="center"/>
    </xf>
    <xf borderId="0" fillId="0" fontId="20" numFmtId="0" xfId="0" applyAlignment="1" applyFont="1">
      <alignment horizontal="left" readingOrder="0" vertical="center"/>
    </xf>
    <xf borderId="0" fillId="3" fontId="28" numFmtId="0" xfId="0" applyAlignment="1" applyFill="1" applyFont="1">
      <alignment horizontal="left" readingOrder="0" vertical="center"/>
    </xf>
    <xf borderId="0" fillId="0" fontId="3" numFmtId="0" xfId="0" applyAlignment="1" applyFont="1">
      <alignment horizontal="left" vertical="center"/>
    </xf>
    <xf borderId="0" fillId="0" fontId="20" numFmtId="0" xfId="0" applyAlignment="1" applyFont="1">
      <alignment readingOrder="0" vertical="center"/>
    </xf>
    <xf borderId="0" fillId="7" fontId="1" numFmtId="0" xfId="0" applyAlignment="1" applyFill="1" applyFont="1">
      <alignment readingOrder="0"/>
    </xf>
    <xf borderId="0" fillId="7" fontId="29" numFmtId="0" xfId="0" applyAlignment="1" applyFill="1" applyFont="1">
      <alignment readingOrder="0"/>
    </xf>
    <xf borderId="0" fillId="7" fontId="30" numFmtId="0" xfId="0" applyAlignment="1" applyFill="1" applyFont="1">
      <alignment readingOrder="0"/>
    </xf>
    <xf borderId="0" fillId="7" fontId="31" numFmtId="0" xfId="0" applyFill="1" applyFont="1"/>
    <xf borderId="0" fillId="0" fontId="32" numFmtId="0" xfId="0" applyAlignment="1" applyFont="1">
      <alignment readingOrder="0"/>
    </xf>
    <xf borderId="0" fillId="0" fontId="33" numFmtId="0" xfId="0" applyAlignment="1" applyFont="1">
      <alignment readingOrder="0"/>
    </xf>
    <xf borderId="0" fillId="7" fontId="3" numFmtId="0" xfId="0" applyAlignment="1" applyFill="1" applyFont="1">
      <alignment horizontal="center"/>
    </xf>
    <xf borderId="0" fillId="7" fontId="12" numFmtId="0" xfId="0" applyAlignment="1" applyFill="1" applyFont="1">
      <alignment horizontal="center" readingOrder="0"/>
    </xf>
    <xf borderId="0" fillId="0" fontId="20" numFmtId="0" xfId="0" applyAlignment="1" applyFont="1">
      <alignment readingOrder="0" shrinkToFit="0" vertical="center" wrapText="1"/>
    </xf>
    <xf borderId="0" fillId="0" fontId="1" numFmtId="0" xfId="0" applyAlignment="1" applyFont="1">
      <alignment readingOrder="0" shrinkToFit="0" vertical="center" wrapText="1"/>
    </xf>
    <xf borderId="0" fillId="0" fontId="3" numFmtId="0" xfId="0" applyAlignment="1" applyFont="1">
      <alignment horizontal="center" readingOrder="0" shrinkToFit="0" vertical="center" wrapText="0"/>
    </xf>
    <xf borderId="0" fillId="7" fontId="3" numFmtId="0" xfId="0" applyAlignment="1" applyFill="1" applyFont="1">
      <alignment horizontal="center" readingOrder="0"/>
    </xf>
    <xf borderId="0" fillId="0" fontId="33" numFmtId="0" xfId="0" applyFont="1"/>
    <xf borderId="0" fillId="0" fontId="33" numFmtId="0" xfId="0" applyAlignment="1" applyFont="1">
      <alignment readingOrder="0" vertical="bottom"/>
    </xf>
    <xf borderId="0" fillId="0" fontId="3" numFmtId="0" xfId="0" applyAlignment="1" applyFont="1">
      <alignment readingOrder="0" shrinkToFit="0" vertical="center" wrapText="0"/>
    </xf>
    <xf borderId="4" fillId="5" fontId="7" numFmtId="0" xfId="0" applyAlignment="1" applyBorder="1" applyFill="1" applyFont="1">
      <alignment horizontal="right" shrinkToFit="0" vertical="center" wrapText="0"/>
    </xf>
    <xf borderId="1" fillId="3" fontId="7" numFmtId="0" xfId="0" applyAlignment="1" applyBorder="1" applyFill="1" applyFont="1">
      <alignment horizontal="right" shrinkToFit="0" vertical="center" wrapText="0"/>
    </xf>
    <xf borderId="2" fillId="5" fontId="7" numFmtId="0" xfId="0" applyAlignment="1" applyBorder="1" applyFill="1" applyFont="1">
      <alignment horizontal="right" shrinkToFit="0" vertical="center" wrapText="0"/>
    </xf>
    <xf borderId="2" fillId="5" fontId="7" numFmtId="0" xfId="0" applyAlignment="1" applyBorder="1" applyFill="1" applyFont="1">
      <alignment horizontal="right" readingOrder="0" shrinkToFit="0" vertical="center" wrapText="0"/>
    </xf>
    <xf borderId="4" fillId="5" fontId="7" numFmtId="0" xfId="0" applyAlignment="1" applyBorder="1" applyFill="1" applyFont="1">
      <alignment horizontal="righ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quotePrefix="1" borderId="0" fillId="0" fontId="5" numFmtId="0" xfId="0" applyAlignment="1" applyFont="1">
      <alignment readingOrder="0" shrinkToFit="0" vertical="center" wrapText="0"/>
    </xf>
    <xf borderId="0" fillId="0" fontId="5" numFmtId="0" xfId="0" applyAlignment="1" applyFont="1">
      <alignment readingOrder="0" shrinkToFit="0" vertical="center" wrapText="0"/>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none"/>
      </fill>
      <border/>
    </dxf>
    <dxf>
      <font/>
      <fill>
        <patternFill patternType="solid">
          <fgColor rgb="FF4A568D"/>
          <bgColor rgb="FF4A568D"/>
        </patternFill>
      </fill>
      <border/>
    </dxf>
    <dxf>
      <font/>
      <fill>
        <patternFill patternType="solid">
          <fgColor rgb="FFEFEFEF"/>
          <bgColor rgb="FFEFEFEF"/>
        </patternFill>
      </fill>
      <border/>
    </dxf>
  </dxfs>
  <tableStyles count="9">
    <tableStyle count="4" pivot="0" name="RUNS-style">
      <tableStyleElement dxfId="1" type="headerRow"/>
      <tableStyleElement dxfId="2" type="firstRowStripe"/>
      <tableStyleElement dxfId="3" type="secondRowStripe"/>
      <tableStyleElement dxfId="4" size="0" type="wholeTable"/>
    </tableStyle>
    <tableStyle count="4" pivot="0" name="PREREQS-style">
      <tableStyleElement dxfId="1" type="headerRow"/>
      <tableStyleElement dxfId="2" type="firstRowStripe"/>
      <tableStyleElement dxfId="3" type="secondRowStripe"/>
      <tableStyleElement dxfId="4" size="0" type="wholeTable"/>
    </tableStyle>
    <tableStyle count="4" pivot="0" name="Reading Orders-style">
      <tableStyleElement dxfId="1" type="headerRow"/>
      <tableStyleElement dxfId="2" type="firstRowStripe"/>
      <tableStyleElement dxfId="3" type="secondRowStripe"/>
      <tableStyleElement dxfId="4" size="0" type="wholeTable"/>
    </tableStyle>
    <tableStyle count="4" pivot="0" name="NOW-style">
      <tableStyleElement dxfId="1" type="headerRow"/>
      <tableStyleElement dxfId="2" type="firstRowStripe"/>
      <tableStyleElement dxfId="3" type="secondRowStripe"/>
      <tableStyleElement dxfId="4" size="0" type="wholeTable"/>
    </tableStyle>
    <tableStyle count="4" pivot="0" name="NOW-style 2">
      <tableStyleElement dxfId="1" type="headerRow"/>
      <tableStyleElement dxfId="2" type="firstRowStripe"/>
      <tableStyleElement dxfId="3" type="secondRowStripe"/>
      <tableStyleElement dxfId="4" size="0" type="wholeTable"/>
    </tableStyle>
    <tableStyle count="4" pivot="0" name="TRACKS-style">
      <tableStyleElement dxfId="1" type="headerRow"/>
      <tableStyleElement dxfId="2" type="firstRowStripe"/>
      <tableStyleElement dxfId="3" type="secondRowStripe"/>
      <tableStyleElement dxfId="4" size="0" type="wholeTable"/>
    </tableStyle>
    <tableStyle count="4" pivot="0" name="EVENTS-style">
      <tableStyleElement dxfId="1" type="headerRow"/>
      <tableStyleElement dxfId="2" type="firstRowStripe"/>
      <tableStyleElement dxfId="3" type="secondRowStripe"/>
      <tableStyleElement dxfId="4" size="0" type="wholeTable"/>
    </tableStyle>
    <tableStyle count="2" pivot="0" name="Sheet26-style">
      <tableStyleElement dxfId="3" type="firstRowStripe"/>
      <tableStyleElement dxfId="2" type="secondRowStripe"/>
    </tableStyle>
    <tableStyle count="4" pivot="0" name="Master-style">
      <tableStyleElement dxfId="6" type="headerRow"/>
      <tableStyleElement dxfId="2" type="firstRowStripe"/>
      <tableStyleElement dxfId="7"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7:B88" displayName="Issues_1" name="Issues_1" id="3">
  <tableColumns count="2">
    <tableColumn name="✓" id="1"/>
    <tableColumn name="ISSUE" id="2"/>
  </tableColumns>
  <tableStyleInfo name="NOW-style" showColumnStripes="0" showFirstColumn="1" showLastColumn="1" showRowStripes="1"/>
</table>
</file>

<file path=xl/tables/table2.xml><?xml version="1.0" encoding="utf-8"?>
<table xmlns="http://schemas.openxmlformats.org/spreadsheetml/2006/main" ref="E27:F77" displayName="Issues_2" name="Issues_2" id="5">
  <tableColumns count="2">
    <tableColumn name="✓" id="1"/>
    <tableColumn name="ISSUE" id="2"/>
  </tableColumns>
  <tableStyleInfo name="NOW-style 2" showColumnStripes="0" showFirstColumn="1" showLastColumn="1" showRowStripes="1"/>
</table>
</file>

<file path=xl/tables/table3.xml><?xml version="1.0" encoding="utf-8"?>
<table xmlns="http://schemas.openxmlformats.org/spreadsheetml/2006/main" ref="A1:AD262" displayName="Runs" name="Runs" id="2">
  <tableColumns count="30">
    <tableColumn name="Title" id="1"/>
    <tableColumn name="Run ID" id="2"/>
    <tableColumn name="Track" id="3"/>
    <tableColumn name="Writer" id="4"/>
    <tableColumn name="Artists" id="5"/>
    <tableColumn name="Series (and Issues)" id="6"/>
    <tableColumn name="Issue Count" id="7"/>
    <tableColumn name="Start Year" id="8"/>
    <tableColumn name="End Year" id="9"/>
    <tableColumn name="In Sheet" id="10"/>
    <tableColumn name="Status" id="11"/>
    <tableColumn name="Tier" id="12"/>
    <tableColumn name="Why" id="13"/>
    <tableColumn name="Notes" id="14"/>
    <tableColumn name="Block" id="15"/>
    <tableColumn name="Sequence" id="16"/>
    <tableColumn name="Spine" id="17"/>
    <tableColumn name="Rating" id="18"/>
    <tableColumn name="Readiness" id="19"/>
    <tableColumn name="Hard Prereqs" id="20"/>
    <tableColumn name="Hard Read" id="21"/>
    <tableColumn name="Hard Left" id="22"/>
    <tableColumn name="Soft Prereqs" id="23"/>
    <tableColumn name="Soft Read" id="24"/>
    <tableColumn name="Soft Left" id="25"/>
    <tableColumn name="Unlocks" id="26"/>
    <tableColumn name="Completed " id="27"/>
    <tableColumn name="Left" id="28"/>
    <tableColumn name="% Done" id="29"/>
    <tableColumn name="Standalone" id="30"/>
  </tableColumns>
  <tableStyleInfo name="RUNS-style" showColumnStripes="0" showFirstColumn="1" showLastColumn="1" showRowStripes="1"/>
</table>
</file>

<file path=xl/tables/table4.xml><?xml version="1.0" encoding="utf-8"?>
<table xmlns="http://schemas.openxmlformats.org/spreadsheetml/2006/main" ref="A1:I10755" displayName="Reading_Order" name="Reading_Order" id="4">
  <autoFilter ref="$A$1:$I$10755"/>
  <tableColumns count="9">
    <tableColumn name="Track" id="1"/>
    <tableColumn name="Run ID" id="2"/>
    <tableColumn name="Run Title" id="3"/>
    <tableColumn name="Issue" id="4"/>
    <tableColumn name="Completed" id="5"/>
    <tableColumn name="Sequence" id="6"/>
    <tableColumn name="Type" id="7"/>
    <tableColumn name="Notes" id="8"/>
    <tableColumn name="Column 1" id="9"/>
  </tableColumns>
  <tableStyleInfo name="Reading Orders-style" showColumnStripes="0" showFirstColumn="1" showLastColumn="1" showRowStripes="1"/>
</table>
</file>

<file path=xl/tables/table5.xml><?xml version="1.0" encoding="utf-8"?>
<table xmlns="http://schemas.openxmlformats.org/spreadsheetml/2006/main" ref="A1:F437" displayName="Prerequisites" name="Prerequisites" id="1">
  <tableColumns count="6">
    <tableColumn name="Run ID" id="1"/>
    <tableColumn name="Prereq Run ID" id="2"/>
    <tableColumn name="Type" id="3"/>
    <tableColumn name="Prerequisite Title" id="4"/>
    <tableColumn name="Prerequisite Status" id="5"/>
    <tableColumn name="Satisfied" id="6"/>
  </tableColumns>
  <tableStyleInfo name="PREREQS-style" showColumnStripes="0" showFirstColumn="1" showLastColumn="1" showRowStripes="1"/>
</table>
</file>

<file path=xl/tables/table6.xml><?xml version="1.0" encoding="utf-8"?>
<table xmlns="http://schemas.openxmlformats.org/spreadsheetml/2006/main" ref="A1:H35" displayName="Tracks" name="Tracks" id="6">
  <tableColumns count="8">
    <tableColumn name="Track" id="1"/>
    <tableColumn name="Total Runs" id="2"/>
    <tableColumn name="Runs Read" id="3"/>
    <tableColumn name="Spine Progress" id="4"/>
    <tableColumn name="Issues Read" id="5"/>
    <tableColumn name="Total Issues" id="6"/>
    <tableColumn name="Percent Read" id="7"/>
    <tableColumn name="Ready Now" id="8"/>
  </tableColumns>
  <tableStyleInfo name="TRACKS-style" showColumnStripes="0" showFirstColumn="1" showLastColumn="1" showRowStripes="1"/>
</table>
</file>

<file path=xl/tables/table7.xml><?xml version="1.0" encoding="utf-8"?>
<table xmlns="http://schemas.openxmlformats.org/spreadsheetml/2006/main" ref="A1:F30" displayName="Events" name="Events" id="7">
  <tableColumns count="6">
    <tableColumn name="Event" id="1"/>
    <tableColumn name="Year" id="2"/>
    <tableColumn name="Runs Touched" id="3"/>
    <tableColumn name="Verdict" id="4"/>
    <tableColumn name="Home" id="5"/>
    <tableColumn name="Note" id="6"/>
  </tableColumns>
  <tableStyleInfo name="EVENTS-style" showColumnStripes="0" showFirstColumn="1" showLastColumn="1" showRowStripes="1"/>
</table>
</file>

<file path=xl/tables/table8.xml><?xml version="1.0" encoding="utf-8"?>
<table xmlns="http://schemas.openxmlformats.org/spreadsheetml/2006/main" headerRowCount="0" ref="B9:B13" displayName="Table_1" name="Table_1" id="8">
  <tableColumns count="1">
    <tableColumn name="Column1" id="1"/>
  </tableColumns>
  <tableStyleInfo name="Sheet26-style" showColumnStripes="0" showFirstColumn="1" showLastColumn="1" showRowStripes="1"/>
</table>
</file>

<file path=xl/tables/table9.xml><?xml version="1.0" encoding="utf-8"?>
<table xmlns="http://schemas.openxmlformats.org/spreadsheetml/2006/main" ref="A1:I181" displayName="Table1" name="Table1" id="9">
  <autoFilter ref="$A$1:$I$181"/>
  <tableColumns count="9">
    <tableColumn name="Collected" id="1"/>
    <tableColumn name="Read" id="2"/>
    <tableColumn name="Book Type" id="3"/>
    <tableColumn name="Author" id="4"/>
    <tableColumn name="Character" id="5"/>
    <tableColumn name="Year" id="6"/>
    <tableColumn name="Title" id="7"/>
    <tableColumn name="Issues" id="8"/>
    <tableColumn name="Notes" id="9"/>
  </tableColumns>
  <tableStyleInfo name="Mast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1" Type="http://schemas.openxmlformats.org/officeDocument/2006/relationships/hyperlink" Target="https://www.reddit.com/r/comicbooks/comments/5ggmo5/v20_reupload_jonathan_hickman_marvel_reading/" TargetMode="External"/><Relationship Id="rId10" Type="http://schemas.openxmlformats.org/officeDocument/2006/relationships/hyperlink" Target="https://www.reddit.com/r/comicbooks/comments/5ggmo5/v20_reupload_jonathan_hickman_marvel_reading/" TargetMode="External"/><Relationship Id="rId13" Type="http://schemas.openxmlformats.org/officeDocument/2006/relationships/hyperlink" Target="https://www.reddit.com/r/comicbooks/comments/5ggmo5/v20_reupload_jonathan_hickman_marvel_reading/" TargetMode="External"/><Relationship Id="rId12" Type="http://schemas.openxmlformats.org/officeDocument/2006/relationships/hyperlink" Target="https://www.reddit.com/r/comicbooks/comments/5ggmo5/v20_reupload_jonathan_hickman_marvel_reading/" TargetMode="External"/><Relationship Id="rId1" Type="http://schemas.openxmlformats.org/officeDocument/2006/relationships/hyperlink" Target="https://cosmicorder.space/marvelcosmic" TargetMode="External"/><Relationship Id="rId2" Type="http://schemas.openxmlformats.org/officeDocument/2006/relationships/hyperlink" Target="https://cosmicorder.space/marvelcosmic" TargetMode="External"/><Relationship Id="rId3" Type="http://schemas.openxmlformats.org/officeDocument/2006/relationships/hyperlink" Target="https://cosmicorder.space/marvelcosmic" TargetMode="External"/><Relationship Id="rId4" Type="http://schemas.openxmlformats.org/officeDocument/2006/relationships/hyperlink" Target="https://cosmicorder.space/marvelcosmic" TargetMode="External"/><Relationship Id="rId9" Type="http://schemas.openxmlformats.org/officeDocument/2006/relationships/hyperlink" Target="https://www.reddit.com/r/comicbooks/comments/5ggmo5/v20_reupload_jonathan_hickman_marvel_reading/" TargetMode="External"/><Relationship Id="rId14" Type="http://schemas.openxmlformats.org/officeDocument/2006/relationships/drawing" Target="../drawings/drawing13.xml"/><Relationship Id="rId16" Type="http://schemas.openxmlformats.org/officeDocument/2006/relationships/table" Target="../tables/table9.xml"/><Relationship Id="rId5" Type="http://schemas.openxmlformats.org/officeDocument/2006/relationships/hyperlink" Target="https://cosmicorder.space/marvelcosmic" TargetMode="External"/><Relationship Id="rId6" Type="http://schemas.openxmlformats.org/officeDocument/2006/relationships/hyperlink" Target="https://cosmicorder.space/marvelcosmic" TargetMode="External"/><Relationship Id="rId7" Type="http://schemas.openxmlformats.org/officeDocument/2006/relationships/hyperlink" Target="https://cosmicorder.space/marvelcosmic" TargetMode="External"/><Relationship Id="rId8" Type="http://schemas.openxmlformats.org/officeDocument/2006/relationships/hyperlink" Target="https://cosmicorder.space/marvelcosmic"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27.63"/>
    <col customWidth="1" min="3" max="3" width="6.38"/>
    <col customWidth="1" min="4" max="4" width="15.13"/>
    <col customWidth="1" min="5" max="5" width="10.0"/>
    <col customWidth="1" min="6" max="6" width="27.63"/>
    <col customWidth="1" min="7" max="7" width="6.38"/>
    <col customWidth="1" min="8" max="9" width="15.13"/>
    <col customWidth="1" min="10" max="10" width="2.63"/>
  </cols>
  <sheetData>
    <row r="1">
      <c r="A1" s="1" t="s">
        <v>1</v>
      </c>
      <c r="B1" s="2" t="s">
        <v>3</v>
      </c>
      <c r="C1" s="2" t="s">
        <v>4</v>
      </c>
      <c r="E1" s="1" t="s">
        <v>1</v>
      </c>
      <c r="F1" s="2" t="s">
        <v>6</v>
      </c>
      <c r="G1" s="2" t="s">
        <v>7</v>
      </c>
    </row>
    <row r="2">
      <c r="A2" s="7" t="str">
        <f t="array" ref="A2">IFERROR(_xlfn.XLOOKUP($C$1, Runs[Run ID], Runs[Title]), "— pick a run —") &amp; " (" &amp; IFERROR(_xlfn.XLOOKUP($C$1, Runs[Run ID], Runs[Track]), "— pick a run —") &amp; ")"</f>
        <v>Hickman's Fantastic Four / FF (Hickman Saga)</v>
      </c>
      <c r="E2" s="7" t="str">
        <f t="array" ref="E2">IFERROR(_xlfn.XLOOKUP($G$1, Runs[Run ID], Runs[Title]), "— pick a run —") &amp; " (" &amp; IFERROR(_xlfn.XLOOKUP($G$1, Runs[Run ID], Runs[Track]), "— pick a run —") &amp; ")"</f>
        <v>Simonson's Thor (Thor)</v>
      </c>
    </row>
    <row r="4">
      <c r="A4" s="2" t="s">
        <v>47</v>
      </c>
      <c r="C4" s="22" t="str">
        <f>IF(COUNTIF(Reading_Order[Run ID],$C$1)=0,"",REPT("▰",ROUND((1-$C$5/COUNTIF(Reading_Order[Run ID],$C$1))*10,0))&amp;REPT("▱",10-ROUND((1-$C$5/COUNTIF(Reading_Order[Run ID],$C$1))*10,0))&amp;"  "&amp;TEXT(1-$C$5/COUNTIF(Reading_Order[Run ID],$C$1),"0%"))</f>
        <v>▰▰▰▰▰▱▱▱▱▱  46%</v>
      </c>
      <c r="E4" s="2" t="s">
        <v>47</v>
      </c>
      <c r="G4" s="22" t="str">
        <f>IF(COUNTIF(Reading_Order[Run ID],$G$1)=0,"",REPT("▰",ROUND((1-$G$5/COUNTIF(Reading_Order[Run ID],$G$1))*10,0))&amp;REPT("▱",10-ROUND((1-$G$5/COUNTIF(Reading_Order[Run ID],$G$1))*10,0))&amp;"  "&amp;TEXT(1-$G$5/COUNTIF(Reading_Order[Run ID],$G$1),"0%"))</f>
        <v>▰▰▰▱▱▱▱▱▱▱  34%</v>
      </c>
    </row>
    <row r="5">
      <c r="A5" s="2" t="s">
        <v>40</v>
      </c>
      <c r="C5" s="22">
        <f>COUNTIFS(Reading_Order[Run ID],$C$1,Reading_Order[Completed],FALSE)</f>
        <v>33</v>
      </c>
      <c r="E5" s="2" t="s">
        <v>40</v>
      </c>
      <c r="G5" s="22">
        <f>COUNTIFS(Reading_Order[Run ID],$G$1,Reading_Order[Completed],FALSE)</f>
        <v>33</v>
      </c>
    </row>
    <row r="6">
      <c r="A6" s="2" t="s">
        <v>62</v>
      </c>
      <c r="C6" s="22" t="str">
        <f>IF($C$5=0, "✓ complete", TEXT(TODAY()+$C$5, "d mmm yyyy"))</f>
        <v>31 Oct 2026</v>
      </c>
      <c r="E6" s="2" t="s">
        <v>62</v>
      </c>
      <c r="G6" s="22" t="str">
        <f>IF($G$5=0, "✓ complete", TEXT(TODAY()+$G$5, "d mmm yyyy"))</f>
        <v>31 Oct 2026</v>
      </c>
    </row>
    <row r="7">
      <c r="A7" s="2" t="s">
        <v>64</v>
      </c>
      <c r="C7" s="22" t="str">
        <f>IFERROR(__xludf.DUMMYFUNCTION("IFERROR(INDEX(SORT(FILTER(Reading_Order[Issue],Reading_Order[Run ID]=$C$1,Reading_Order[Completed]=FALSE),FILTER(Reading_Order[Sequence],Reading_Order[Run ID]=$C$1,Reading_Order[Completed]=FALSE),TRUE),1),""✓ run complete"")"),"FF (2011) #4")</f>
        <v>FF (2011) #4</v>
      </c>
      <c r="E7" s="2" t="s">
        <v>64</v>
      </c>
      <c r="G7" s="22" t="str">
        <f>IFERROR(__xludf.DUMMYFUNCTION("IFERROR(INDEX(SORT(FILTER(Reading_Order[Issue],Reading_Order[Run ID]=$G$1,Reading_Order[Completed]=FALSE),FILTER(Reading_Order[Sequence],Reading_Order[Run ID]=$G$1,Reading_Order[Completed]=FALSE),TRUE),1),""✓ run complete"")"),"Thor #354")</f>
        <v>Thor #354</v>
      </c>
    </row>
    <row r="9">
      <c r="A9" s="30" t="str">
        <f>IFERROR(__xludf.DUMMYFUNCTION("LET(r, $C$1,
     t, XLOOKUP(r, Runs[Run ID], Runs[Track]),
     b, XLOOKUP(r, Runs[Run ID], Runs[Block]),
     rows, SORT(FILTER(CHOOSECOLS(Runs, 16, 2, 1, 7, 11),
                       (Runs[Track]=t)*(Runs[Block]=b)), 1, 1),
     HSTACK(
       MAP(CH"&amp;"OOSECOLS(rows,2), CHOOSECOLS(rows,5),
           LAMBDA(id, st, IF(id=r, ""▶"", IF(st=""read"", ""✓"", ""·"")))),
       CHOOSECOLS(rows, 3, 4, 5)))"),"✓")</f>
        <v>✓</v>
      </c>
      <c r="B9" s="31" t="str">
        <f>IFERROR(__xludf.DUMMYFUNCTION("""COMPUTED_VALUE"""),"Secret Warriors")</f>
        <v>Secret Warriors</v>
      </c>
      <c r="C9" s="33">
        <f>IFERROR(__xludf.DUMMYFUNCTION("""COMPUTED_VALUE"""),31.0)</f>
        <v>31</v>
      </c>
      <c r="D9" s="22" t="str">
        <f>IFERROR(__xludf.DUMMYFUNCTION("""COMPUTED_VALUE"""),"read")</f>
        <v>read</v>
      </c>
      <c r="E9" s="30" t="str">
        <f>IFERROR(__xludf.DUMMYFUNCTION("LET(r, $G$1,
     t, XLOOKUP(r, Runs[Run ID], Runs[Track]),
     b, XLOOKUP(r, Runs[Run ID], Runs[Block]),
     rows, SORT(FILTER(CHOOSECOLS(Runs, 16, 2, 1, 7, 11),
                       (Runs[Track]=t)*(Runs[Block]=b)), 1, 1),
     HSTACK(
       MAP(CH"&amp;"OOSECOLS(rows,2), CHOOSECOLS(rows,5),
           LAMBDA(id, st, IF(id=r, ""▶"", IF(st=""read"", ""✓"", ""·"")))),
       CHOOSECOLS(rows, 3, 4, 5)))"),"▶")</f>
        <v>▶</v>
      </c>
      <c r="F9" s="31" t="str">
        <f>IFERROR(__xludf.DUMMYFUNCTION("""COMPUTED_VALUE"""),"Simonson's Thor")</f>
        <v>Simonson's Thor</v>
      </c>
      <c r="G9" s="33">
        <f>IFERROR(__xludf.DUMMYFUNCTION("""COMPUTED_VALUE"""),50.0)</f>
        <v>50</v>
      </c>
      <c r="H9" s="22" t="str">
        <f>IFERROR(__xludf.DUMMYFUNCTION("""COMPUTED_VALUE"""),"reading")</f>
        <v>reading</v>
      </c>
    </row>
    <row r="10">
      <c r="A10" s="30" t="str">
        <f>IFERROR(__xludf.DUMMYFUNCTION("""COMPUTED_VALUE"""),"▶")</f>
        <v>▶</v>
      </c>
      <c r="B10" s="31" t="str">
        <f>IFERROR(__xludf.DUMMYFUNCTION("""COMPUTED_VALUE"""),"Hickman's Fantastic Four / FF")</f>
        <v>Hickman's Fantastic Four / FF</v>
      </c>
      <c r="C10" s="33">
        <f>IFERROR(__xludf.DUMMYFUNCTION("""COMPUTED_VALUE"""),61.0)</f>
        <v>61</v>
      </c>
      <c r="D10" s="22" t="str">
        <f>IFERROR(__xludf.DUMMYFUNCTION("""COMPUTED_VALUE"""),"reading")</f>
        <v>reading</v>
      </c>
      <c r="E10" s="30" t="str">
        <f>IFERROR(__xludf.DUMMYFUNCTION("""COMPUTED_VALUE"""),"·")</f>
        <v>·</v>
      </c>
      <c r="F10" s="31" t="str">
        <f>IFERROR(__xludf.DUMMYFUNCTION("""COMPUTED_VALUE"""),"Thor: God of Thunder")</f>
        <v>Thor: God of Thunder</v>
      </c>
      <c r="G10" s="33">
        <f>IFERROR(__xludf.DUMMYFUNCTION("""COMPUTED_VALUE"""),34.0)</f>
        <v>34</v>
      </c>
      <c r="H10" s="22" t="str">
        <f>IFERROR(__xludf.DUMMYFUNCTION("""COMPUTED_VALUE"""),"unread")</f>
        <v>unread</v>
      </c>
    </row>
    <row r="11">
      <c r="A11" s="30" t="str">
        <f>IFERROR(__xludf.DUMMYFUNCTION("""COMPUTED_VALUE"""),"·")</f>
        <v>·</v>
      </c>
      <c r="B11" s="31" t="str">
        <f>IFERROR(__xludf.DUMMYFUNCTION("""COMPUTED_VALUE"""),"S.H.I.E.L.D.")</f>
        <v>S.H.I.E.L.D.</v>
      </c>
      <c r="C11" s="33">
        <f>IFERROR(__xludf.DUMMYFUNCTION("""COMPUTED_VALUE"""),13.0)</f>
        <v>13</v>
      </c>
      <c r="D11" s="22" t="str">
        <f>IFERROR(__xludf.DUMMYFUNCTION("""COMPUTED_VALUE"""),"unread")</f>
        <v>unread</v>
      </c>
      <c r="E11" s="30" t="str">
        <f>IFERROR(__xludf.DUMMYFUNCTION("""COMPUTED_VALUE"""),"·")</f>
        <v>·</v>
      </c>
      <c r="F11" s="31" t="str">
        <f>IFERROR(__xludf.DUMMYFUNCTION("""COMPUTED_VALUE"""),"Original Sin")</f>
        <v>Original Sin</v>
      </c>
      <c r="G11" s="33">
        <f>IFERROR(__xludf.DUMMYFUNCTION("""COMPUTED_VALUE"""),5.0)</f>
        <v>5</v>
      </c>
      <c r="H11" s="22" t="str">
        <f>IFERROR(__xludf.DUMMYFUNCTION("""COMPUTED_VALUE"""),"unread")</f>
        <v>unread</v>
      </c>
    </row>
    <row r="12">
      <c r="A12" s="30" t="str">
        <f>IFERROR(__xludf.DUMMYFUNCTION("""COMPUTED_VALUE"""),"·")</f>
        <v>·</v>
      </c>
      <c r="B12" s="31" t="str">
        <f>IFERROR(__xludf.DUMMYFUNCTION("""COMPUTED_VALUE"""),"Illuminati Prelude")</f>
        <v>Illuminati Prelude</v>
      </c>
      <c r="C12" s="33">
        <f>IFERROR(__xludf.DUMMYFUNCTION("""COMPUTED_VALUE"""),6.0)</f>
        <v>6</v>
      </c>
      <c r="D12" s="22" t="str">
        <f>IFERROR(__xludf.DUMMYFUNCTION("""COMPUTED_VALUE"""),"unread")</f>
        <v>unread</v>
      </c>
      <c r="E12" s="30" t="str">
        <f>IFERROR(__xludf.DUMMYFUNCTION("""COMPUTED_VALUE"""),"·")</f>
        <v>·</v>
      </c>
      <c r="F12" s="31" t="str">
        <f>IFERROR(__xludf.DUMMYFUNCTION("""COMPUTED_VALUE"""),"Aaron's Thor / Mighty Thor")</f>
        <v>Aaron's Thor / Mighty Thor</v>
      </c>
      <c r="G12" s="33">
        <f>IFERROR(__xludf.DUMMYFUNCTION("""COMPUTED_VALUE"""),52.0)</f>
        <v>52</v>
      </c>
      <c r="H12" s="22" t="str">
        <f>IFERROR(__xludf.DUMMYFUNCTION("""COMPUTED_VALUE"""),"unread")</f>
        <v>unread</v>
      </c>
    </row>
    <row r="13">
      <c r="A13" s="30" t="str">
        <f>IFERROR(__xludf.DUMMYFUNCTION("""COMPUTED_VALUE"""),"·")</f>
        <v>·</v>
      </c>
      <c r="B13" s="31" t="str">
        <f>IFERROR(__xludf.DUMMYFUNCTION("""COMPUTED_VALUE"""),"Ultimate Doomsday")</f>
        <v>Ultimate Doomsday</v>
      </c>
      <c r="C13" s="33">
        <f>IFERROR(__xludf.DUMMYFUNCTION("""COMPUTED_VALUE"""),12.0)</f>
        <v>12</v>
      </c>
      <c r="D13" s="22" t="str">
        <f>IFERROR(__xludf.DUMMYFUNCTION("""COMPUTED_VALUE"""),"unread")</f>
        <v>unread</v>
      </c>
      <c r="E13" s="30" t="str">
        <f>IFERROR(__xludf.DUMMYFUNCTION("""COMPUTED_VALUE"""),"·")</f>
        <v>·</v>
      </c>
      <c r="F13" s="31" t="str">
        <f>IFERROR(__xludf.DUMMYFUNCTION("""COMPUTED_VALUE"""),"War of the Realms")</f>
        <v>War of the Realms</v>
      </c>
      <c r="G13" s="33">
        <f>IFERROR(__xludf.DUMMYFUNCTION("""COMPUTED_VALUE"""),36.0)</f>
        <v>36</v>
      </c>
      <c r="H13" s="22" t="str">
        <f>IFERROR(__xludf.DUMMYFUNCTION("""COMPUTED_VALUE"""),"unread")</f>
        <v>unread</v>
      </c>
    </row>
    <row r="14">
      <c r="A14" s="30" t="str">
        <f>IFERROR(__xludf.DUMMYFUNCTION("""COMPUTED_VALUE"""),"·")</f>
        <v>·</v>
      </c>
      <c r="B14" s="31" t="str">
        <f>IFERROR(__xludf.DUMMYFUNCTION("""COMPUTED_VALUE"""),"Ultimate Comics: Ultimates")</f>
        <v>Ultimate Comics: Ultimates</v>
      </c>
      <c r="C14" s="33">
        <f>IFERROR(__xludf.DUMMYFUNCTION("""COMPUTED_VALUE"""),26.0)</f>
        <v>26</v>
      </c>
      <c r="D14" s="22" t="str">
        <f>IFERROR(__xludf.DUMMYFUNCTION("""COMPUTED_VALUE"""),"unread")</f>
        <v>unread</v>
      </c>
      <c r="E14" s="30" t="str">
        <f>IFERROR(__xludf.DUMMYFUNCTION("""COMPUTED_VALUE"""),"·")</f>
        <v>·</v>
      </c>
      <c r="F14" s="31" t="str">
        <f>IFERROR(__xludf.DUMMYFUNCTION("""COMPUTED_VALUE"""),"King Thor")</f>
        <v>King Thor</v>
      </c>
      <c r="G14" s="33">
        <f>IFERROR(__xludf.DUMMYFUNCTION("""COMPUTED_VALUE"""),14.0)</f>
        <v>14</v>
      </c>
      <c r="H14" s="22" t="str">
        <f>IFERROR(__xludf.DUMMYFUNCTION("""COMPUTED_VALUE"""),"unread")</f>
        <v>unread</v>
      </c>
    </row>
    <row r="15">
      <c r="A15" s="30" t="str">
        <f>IFERROR(__xludf.DUMMYFUNCTION("""COMPUTED_VALUE"""),"·")</f>
        <v>·</v>
      </c>
      <c r="B15" s="31" t="str">
        <f>IFERROR(__xludf.DUMMYFUNCTION("""COMPUTED_VALUE"""),"Hickman's Avengers World")</f>
        <v>Hickman's Avengers World</v>
      </c>
      <c r="C15" s="33">
        <f>IFERROR(__xludf.DUMMYFUNCTION("""COMPUTED_VALUE"""),27.0)</f>
        <v>27</v>
      </c>
      <c r="D15" s="22" t="str">
        <f>IFERROR(__xludf.DUMMYFUNCTION("""COMPUTED_VALUE"""),"unread")</f>
        <v>unread</v>
      </c>
      <c r="E15" s="30" t="str">
        <f>IFERROR(__xludf.DUMMYFUNCTION("""COMPUTED_VALUE"""),"·")</f>
        <v>·</v>
      </c>
      <c r="F15" s="31" t="str">
        <f>IFERROR(__xludf.DUMMYFUNCTION("""COMPUTED_VALUE"""),"Cates' Thor")</f>
        <v>Cates' Thor</v>
      </c>
      <c r="G15" s="33">
        <f>IFERROR(__xludf.DUMMYFUNCTION("""COMPUTED_VALUE"""),42.0)</f>
        <v>42</v>
      </c>
      <c r="H15" s="22" t="str">
        <f>IFERROR(__xludf.DUMMYFUNCTION("""COMPUTED_VALUE"""),"unread")</f>
        <v>unread</v>
      </c>
    </row>
    <row r="16">
      <c r="A16" s="30" t="str">
        <f>IFERROR(__xludf.DUMMYFUNCTION("""COMPUTED_VALUE"""),"·")</f>
        <v>·</v>
      </c>
      <c r="B16" s="31" t="str">
        <f>IFERROR(__xludf.DUMMYFUNCTION("""COMPUTED_VALUE"""),"Infinity")</f>
        <v>Infinity</v>
      </c>
      <c r="C16" s="33">
        <f>IFERROR(__xludf.DUMMYFUNCTION("""COMPUTED_VALUE"""),22.0)</f>
        <v>22</v>
      </c>
      <c r="D16" s="22" t="str">
        <f>IFERROR(__xludf.DUMMYFUNCTION("""COMPUTED_VALUE"""),"unread")</f>
        <v>unread</v>
      </c>
      <c r="E16" s="30" t="str">
        <f>IFERROR(__xludf.DUMMYFUNCTION("""COMPUTED_VALUE"""),"·")</f>
        <v>·</v>
      </c>
      <c r="F16" s="31" t="str">
        <f>IFERROR(__xludf.DUMMYFUNCTION("""COMPUTED_VALUE"""),"Immortal Thor")</f>
        <v>Immortal Thor</v>
      </c>
      <c r="G16" s="33">
        <f>IFERROR(__xludf.DUMMYFUNCTION("""COMPUTED_VALUE"""),41.0)</f>
        <v>41</v>
      </c>
      <c r="H16" s="22" t="str">
        <f>IFERROR(__xludf.DUMMYFUNCTION("""COMPUTED_VALUE"""),"unread")</f>
        <v>unread</v>
      </c>
    </row>
    <row r="17">
      <c r="A17" s="30" t="str">
        <f>IFERROR(__xludf.DUMMYFUNCTION("""COMPUTED_VALUE"""),"·")</f>
        <v>·</v>
      </c>
      <c r="B17" s="31" t="str">
        <f>IFERROR(__xludf.DUMMYFUNCTION("""COMPUTED_VALUE"""),"Hickman's Avengers / New Avengers")</f>
        <v>Hickman's Avengers / New Avengers</v>
      </c>
      <c r="C17" s="33">
        <f>IFERROR(__xludf.DUMMYFUNCTION("""COMPUTED_VALUE"""),57.0)</f>
        <v>57</v>
      </c>
      <c r="D17" s="22" t="str">
        <f>IFERROR(__xludf.DUMMYFUNCTION("""COMPUTED_VALUE"""),"unread")</f>
        <v>unread</v>
      </c>
      <c r="E17" s="30"/>
      <c r="F17" s="31"/>
    </row>
    <row r="18">
      <c r="A18" s="30" t="str">
        <f>IFERROR(__xludf.DUMMYFUNCTION("""COMPUTED_VALUE"""),"·")</f>
        <v>·</v>
      </c>
      <c r="B18" s="30" t="str">
        <f>IFERROR(__xludf.DUMMYFUNCTION("""COMPUTED_VALUE"""),"Secret Wars (2015)")</f>
        <v>Secret Wars (2015)</v>
      </c>
      <c r="C18" s="33">
        <f>IFERROR(__xludf.DUMMYFUNCTION("""COMPUTED_VALUE"""),16.0)</f>
        <v>16</v>
      </c>
      <c r="D18" s="22" t="str">
        <f>IFERROR(__xludf.DUMMYFUNCTION("""COMPUTED_VALUE"""),"unread")</f>
        <v>unread</v>
      </c>
      <c r="E18" s="30"/>
      <c r="F18" s="30"/>
    </row>
    <row r="19">
      <c r="A19" s="30"/>
      <c r="E19" s="30"/>
    </row>
    <row r="20">
      <c r="A20" s="30"/>
      <c r="E20" s="30"/>
    </row>
    <row r="21">
      <c r="A21" s="30"/>
      <c r="E21" s="30"/>
    </row>
    <row r="22">
      <c r="A22" s="30"/>
      <c r="E22" s="30"/>
    </row>
    <row r="23">
      <c r="A23" s="30"/>
      <c r="E23" s="30"/>
    </row>
    <row r="27" ht="22.5" customHeight="1">
      <c r="A27" s="35" t="s">
        <v>78</v>
      </c>
      <c r="B27" s="35" t="s">
        <v>79</v>
      </c>
      <c r="E27" s="35" t="s">
        <v>78</v>
      </c>
      <c r="F27" s="36" t="s">
        <v>79</v>
      </c>
    </row>
    <row r="28" ht="22.5" customHeight="1">
      <c r="A28" s="18" t="b">
        <f>IFERROR(__xludf.DUMMYFUNCTION("IFERROR(SORT({FILTER(Reading_Order[Completed],Reading_Order[Run ID]=$C$1),FILTER(Reading_Order[Issue],Reading_Order[Run ID]=$C$1)},FILTER(Reading_Order[Sequence],Reading_Order[Run ID]=$C$1),TRUE),""No issues found for this Run ID"")"),TRUE)</f>
        <v>1</v>
      </c>
      <c r="B28" s="12" t="str">
        <f>IFERROR(__xludf.DUMMYFUNCTION("""COMPUTED_VALUE"""),"Dark Reign: Fantastic Four #1")</f>
        <v>Dark Reign: Fantastic Four #1</v>
      </c>
      <c r="E28" s="18" t="b">
        <f>IFERROR(__xludf.DUMMYFUNCTION("IFERROR(SORT({FILTER(Reading_Order[Completed],Reading_Order[Run ID]=$G$1),FILTER(Reading_Order[Issue],Reading_Order[Run ID]=$G$1)},FILTER(Reading_Order[Sequence],Reading_Order[Run ID]=$G$1),TRUE),""No issues found for this Run ID"")"),TRUE)</f>
        <v>1</v>
      </c>
      <c r="F28" s="12" t="str">
        <f>IFERROR(__xludf.DUMMYFUNCTION("""COMPUTED_VALUE"""),"Thor #337")</f>
        <v>Thor #337</v>
      </c>
    </row>
    <row r="29" ht="22.5" customHeight="1">
      <c r="A29" s="18" t="b">
        <f>IFERROR(__xludf.DUMMYFUNCTION("""COMPUTED_VALUE"""),TRUE)</f>
        <v>1</v>
      </c>
      <c r="B29" s="12" t="str">
        <f>IFERROR(__xludf.DUMMYFUNCTION("""COMPUTED_VALUE"""),"Dark Reign: Fantastic Four #2")</f>
        <v>Dark Reign: Fantastic Four #2</v>
      </c>
      <c r="E29" s="18" t="b">
        <f>IFERROR(__xludf.DUMMYFUNCTION("""COMPUTED_VALUE"""),TRUE)</f>
        <v>1</v>
      </c>
      <c r="F29" s="12" t="str">
        <f>IFERROR(__xludf.DUMMYFUNCTION("""COMPUTED_VALUE"""),"Thor #338")</f>
        <v>Thor #338</v>
      </c>
    </row>
    <row r="30" ht="22.5" customHeight="1">
      <c r="A30" s="18" t="b">
        <f>IFERROR(__xludf.DUMMYFUNCTION("""COMPUTED_VALUE"""),TRUE)</f>
        <v>1</v>
      </c>
      <c r="B30" s="12" t="str">
        <f>IFERROR(__xludf.DUMMYFUNCTION("""COMPUTED_VALUE"""),"Dark Reign: Fantastic Four #3")</f>
        <v>Dark Reign: Fantastic Four #3</v>
      </c>
      <c r="E30" s="18" t="b">
        <f>IFERROR(__xludf.DUMMYFUNCTION("""COMPUTED_VALUE"""),TRUE)</f>
        <v>1</v>
      </c>
      <c r="F30" s="12" t="str">
        <f>IFERROR(__xludf.DUMMYFUNCTION("""COMPUTED_VALUE"""),"Thor #339")</f>
        <v>Thor #339</v>
      </c>
    </row>
    <row r="31" ht="22.5" customHeight="1">
      <c r="A31" s="18" t="b">
        <f>IFERROR(__xludf.DUMMYFUNCTION("""COMPUTED_VALUE"""),TRUE)</f>
        <v>1</v>
      </c>
      <c r="B31" s="12" t="str">
        <f>IFERROR(__xludf.DUMMYFUNCTION("""COMPUTED_VALUE"""),"Dark Reign: Fantastic Four #4")</f>
        <v>Dark Reign: Fantastic Four #4</v>
      </c>
      <c r="E31" s="18" t="b">
        <f>IFERROR(__xludf.DUMMYFUNCTION("""COMPUTED_VALUE"""),TRUE)</f>
        <v>1</v>
      </c>
      <c r="F31" s="12" t="str">
        <f>IFERROR(__xludf.DUMMYFUNCTION("""COMPUTED_VALUE"""),"Thor #340")</f>
        <v>Thor #340</v>
      </c>
    </row>
    <row r="32" ht="22.5" customHeight="1">
      <c r="A32" s="18" t="b">
        <f>IFERROR(__xludf.DUMMYFUNCTION("""COMPUTED_VALUE"""),TRUE)</f>
        <v>1</v>
      </c>
      <c r="B32" s="12" t="str">
        <f>IFERROR(__xludf.DUMMYFUNCTION("""COMPUTED_VALUE"""),"Dark Reign: Fantastic Four #5")</f>
        <v>Dark Reign: Fantastic Four #5</v>
      </c>
      <c r="E32" s="18" t="b">
        <f>IFERROR(__xludf.DUMMYFUNCTION("""COMPUTED_VALUE"""),TRUE)</f>
        <v>1</v>
      </c>
      <c r="F32" s="12" t="str">
        <f>IFERROR(__xludf.DUMMYFUNCTION("""COMPUTED_VALUE"""),"Thor #341")</f>
        <v>Thor #341</v>
      </c>
    </row>
    <row r="33" ht="22.5" customHeight="1">
      <c r="A33" s="18" t="b">
        <f>IFERROR(__xludf.DUMMYFUNCTION("""COMPUTED_VALUE"""),TRUE)</f>
        <v>1</v>
      </c>
      <c r="B33" s="12" t="str">
        <f>IFERROR(__xludf.DUMMYFUNCTION("""COMPUTED_VALUE"""),"Dark Reign: The Cabal")</f>
        <v>Dark Reign: The Cabal</v>
      </c>
      <c r="E33" s="18" t="b">
        <f>IFERROR(__xludf.DUMMYFUNCTION("""COMPUTED_VALUE"""),TRUE)</f>
        <v>1</v>
      </c>
      <c r="F33" s="12" t="str">
        <f>IFERROR(__xludf.DUMMYFUNCTION("""COMPUTED_VALUE"""),"Thor #342")</f>
        <v>Thor #342</v>
      </c>
    </row>
    <row r="34" ht="22.5" customHeight="1">
      <c r="A34" s="18" t="b">
        <f>IFERROR(__xludf.DUMMYFUNCTION("""COMPUTED_VALUE"""),TRUE)</f>
        <v>1</v>
      </c>
      <c r="B34" s="12" t="str">
        <f>IFERROR(__xludf.DUMMYFUNCTION("""COMPUTED_VALUE"""),"Fantastic Four (1998) #570")</f>
        <v>Fantastic Four (1998) #570</v>
      </c>
      <c r="E34" s="18" t="b">
        <f>IFERROR(__xludf.DUMMYFUNCTION("""COMPUTED_VALUE"""),TRUE)</f>
        <v>1</v>
      </c>
      <c r="F34" s="12" t="str">
        <f>IFERROR(__xludf.DUMMYFUNCTION("""COMPUTED_VALUE"""),"Thor #343")</f>
        <v>Thor #343</v>
      </c>
    </row>
    <row r="35" ht="22.5" customHeight="1">
      <c r="A35" s="18" t="b">
        <f>IFERROR(__xludf.DUMMYFUNCTION("""COMPUTED_VALUE"""),TRUE)</f>
        <v>1</v>
      </c>
      <c r="B35" s="12" t="str">
        <f>IFERROR(__xludf.DUMMYFUNCTION("""COMPUTED_VALUE"""),"Fantastic Four (1998) #571")</f>
        <v>Fantastic Four (1998) #571</v>
      </c>
      <c r="E35" s="18" t="b">
        <f>IFERROR(__xludf.DUMMYFUNCTION("""COMPUTED_VALUE"""),TRUE)</f>
        <v>1</v>
      </c>
      <c r="F35" s="12" t="str">
        <f>IFERROR(__xludf.DUMMYFUNCTION("""COMPUTED_VALUE"""),"Thor #344")</f>
        <v>Thor #344</v>
      </c>
    </row>
    <row r="36" ht="22.5" customHeight="1">
      <c r="A36" s="18" t="b">
        <f>IFERROR(__xludf.DUMMYFUNCTION("""COMPUTED_VALUE"""),TRUE)</f>
        <v>1</v>
      </c>
      <c r="B36" s="12" t="str">
        <f>IFERROR(__xludf.DUMMYFUNCTION("""COMPUTED_VALUE"""),"Fantastic Four (1998) #572")</f>
        <v>Fantastic Four (1998) #572</v>
      </c>
      <c r="E36" s="18" t="b">
        <f>IFERROR(__xludf.DUMMYFUNCTION("""COMPUTED_VALUE"""),TRUE)</f>
        <v>1</v>
      </c>
      <c r="F36" s="12" t="str">
        <f>IFERROR(__xludf.DUMMYFUNCTION("""COMPUTED_VALUE"""),"Thor #345")</f>
        <v>Thor #345</v>
      </c>
    </row>
    <row r="37" ht="22.5" customHeight="1">
      <c r="A37" s="18" t="b">
        <f>IFERROR(__xludf.DUMMYFUNCTION("""COMPUTED_VALUE"""),TRUE)</f>
        <v>1</v>
      </c>
      <c r="B37" s="12" t="str">
        <f>IFERROR(__xludf.DUMMYFUNCTION("""COMPUTED_VALUE"""),"Fantastic Four (1998) #573")</f>
        <v>Fantastic Four (1998) #573</v>
      </c>
      <c r="E37" s="18" t="b">
        <f>IFERROR(__xludf.DUMMYFUNCTION("""COMPUTED_VALUE"""),TRUE)</f>
        <v>1</v>
      </c>
      <c r="F37" s="12" t="str">
        <f>IFERROR(__xludf.DUMMYFUNCTION("""COMPUTED_VALUE"""),"Thor #346")</f>
        <v>Thor #346</v>
      </c>
    </row>
    <row r="38" ht="22.5" customHeight="1">
      <c r="A38" s="18" t="b">
        <f>IFERROR(__xludf.DUMMYFUNCTION("""COMPUTED_VALUE"""),TRUE)</f>
        <v>1</v>
      </c>
      <c r="B38" s="12" t="str">
        <f>IFERROR(__xludf.DUMMYFUNCTION("""COMPUTED_VALUE"""),"Fantastic Four (1998) #574")</f>
        <v>Fantastic Four (1998) #574</v>
      </c>
      <c r="E38" s="18" t="b">
        <f>IFERROR(__xludf.DUMMYFUNCTION("""COMPUTED_VALUE"""),TRUE)</f>
        <v>1</v>
      </c>
      <c r="F38" s="12" t="str">
        <f>IFERROR(__xludf.DUMMYFUNCTION("""COMPUTED_VALUE"""),"Thor #347")</f>
        <v>Thor #347</v>
      </c>
    </row>
    <row r="39" ht="22.5" customHeight="1">
      <c r="A39" s="18" t="b">
        <f>IFERROR(__xludf.DUMMYFUNCTION("""COMPUTED_VALUE"""),TRUE)</f>
        <v>1</v>
      </c>
      <c r="B39" s="12" t="str">
        <f>IFERROR(__xludf.DUMMYFUNCTION("""COMPUTED_VALUE"""),"Fantastic Four (1998) #575")</f>
        <v>Fantastic Four (1998) #575</v>
      </c>
      <c r="E39" s="18" t="b">
        <f>IFERROR(__xludf.DUMMYFUNCTION("""COMPUTED_VALUE"""),TRUE)</f>
        <v>1</v>
      </c>
      <c r="F39" s="12" t="str">
        <f>IFERROR(__xludf.DUMMYFUNCTION("""COMPUTED_VALUE"""),"Thor #348")</f>
        <v>Thor #348</v>
      </c>
    </row>
    <row r="40" ht="22.5" customHeight="1">
      <c r="A40" s="18" t="b">
        <f>IFERROR(__xludf.DUMMYFUNCTION("""COMPUTED_VALUE"""),TRUE)</f>
        <v>1</v>
      </c>
      <c r="B40" s="12" t="str">
        <f>IFERROR(__xludf.DUMMYFUNCTION("""COMPUTED_VALUE"""),"Fantastic Four (1998) #576")</f>
        <v>Fantastic Four (1998) #576</v>
      </c>
      <c r="E40" s="18" t="b">
        <f>IFERROR(__xludf.DUMMYFUNCTION("""COMPUTED_VALUE"""),TRUE)</f>
        <v>1</v>
      </c>
      <c r="F40" s="12" t="str">
        <f>IFERROR(__xludf.DUMMYFUNCTION("""COMPUTED_VALUE"""),"Thor #349")</f>
        <v>Thor #349</v>
      </c>
    </row>
    <row r="41" ht="22.5" customHeight="1">
      <c r="A41" s="18" t="b">
        <f>IFERROR(__xludf.DUMMYFUNCTION("""COMPUTED_VALUE"""),TRUE)</f>
        <v>1</v>
      </c>
      <c r="B41" s="12" t="str">
        <f>IFERROR(__xludf.DUMMYFUNCTION("""COMPUTED_VALUE"""),"Fantastic Four (1998) #577")</f>
        <v>Fantastic Four (1998) #577</v>
      </c>
      <c r="E41" s="18" t="b">
        <f>IFERROR(__xludf.DUMMYFUNCTION("""COMPUTED_VALUE"""),TRUE)</f>
        <v>1</v>
      </c>
      <c r="F41" s="12" t="str">
        <f>IFERROR(__xludf.DUMMYFUNCTION("""COMPUTED_VALUE"""),"Thor #350")</f>
        <v>Thor #350</v>
      </c>
    </row>
    <row r="42" ht="22.5" customHeight="1">
      <c r="A42" s="18" t="b">
        <f>IFERROR(__xludf.DUMMYFUNCTION("""COMPUTED_VALUE"""),TRUE)</f>
        <v>1</v>
      </c>
      <c r="B42" s="12" t="str">
        <f>IFERROR(__xludf.DUMMYFUNCTION("""COMPUTED_VALUE"""),"Fantastic Four (1998) #578")</f>
        <v>Fantastic Four (1998) #578</v>
      </c>
      <c r="E42" s="18" t="b">
        <f>IFERROR(__xludf.DUMMYFUNCTION("""COMPUTED_VALUE"""),TRUE)</f>
        <v>1</v>
      </c>
      <c r="F42" s="12" t="str">
        <f>IFERROR(__xludf.DUMMYFUNCTION("""COMPUTED_VALUE"""),"Thor #351")</f>
        <v>Thor #351</v>
      </c>
    </row>
    <row r="43" ht="22.5" customHeight="1">
      <c r="A43" s="18" t="b">
        <f>IFERROR(__xludf.DUMMYFUNCTION("""COMPUTED_VALUE"""),TRUE)</f>
        <v>1</v>
      </c>
      <c r="B43" s="12" t="str">
        <f>IFERROR(__xludf.DUMMYFUNCTION("""COMPUTED_VALUE"""),"Fantastic Four (1998) #579")</f>
        <v>Fantastic Four (1998) #579</v>
      </c>
      <c r="E43" s="18" t="b">
        <f>IFERROR(__xludf.DUMMYFUNCTION("""COMPUTED_VALUE"""),TRUE)</f>
        <v>1</v>
      </c>
      <c r="F43" s="12" t="str">
        <f>IFERROR(__xludf.DUMMYFUNCTION("""COMPUTED_VALUE"""),"Thor #352")</f>
        <v>Thor #352</v>
      </c>
    </row>
    <row r="44" ht="22.5" customHeight="1">
      <c r="A44" s="18" t="b">
        <f>IFERROR(__xludf.DUMMYFUNCTION("""COMPUTED_VALUE"""),TRUE)</f>
        <v>1</v>
      </c>
      <c r="B44" s="12" t="str">
        <f>IFERROR(__xludf.DUMMYFUNCTION("""COMPUTED_VALUE"""),"Fantastic Four (1998) #580")</f>
        <v>Fantastic Four (1998) #580</v>
      </c>
      <c r="E44" s="18" t="b">
        <f>IFERROR(__xludf.DUMMYFUNCTION("""COMPUTED_VALUE"""),TRUE)</f>
        <v>1</v>
      </c>
      <c r="F44" s="12" t="str">
        <f>IFERROR(__xludf.DUMMYFUNCTION("""COMPUTED_VALUE"""),"Thor #353")</f>
        <v>Thor #353</v>
      </c>
    </row>
    <row r="45" ht="22.5" customHeight="1">
      <c r="A45" s="18" t="b">
        <f>IFERROR(__xludf.DUMMYFUNCTION("""COMPUTED_VALUE"""),TRUE)</f>
        <v>1</v>
      </c>
      <c r="B45" s="12" t="str">
        <f>IFERROR(__xludf.DUMMYFUNCTION("""COMPUTED_VALUE"""),"Fantastic Four (1998) #581")</f>
        <v>Fantastic Four (1998) #581</v>
      </c>
      <c r="E45" s="18" t="b">
        <f>IFERROR(__xludf.DUMMYFUNCTION("""COMPUTED_VALUE"""),FALSE)</f>
        <v>0</v>
      </c>
      <c r="F45" s="12" t="str">
        <f>IFERROR(__xludf.DUMMYFUNCTION("""COMPUTED_VALUE"""),"Thor #354")</f>
        <v>Thor #354</v>
      </c>
    </row>
    <row r="46" ht="22.5" customHeight="1">
      <c r="A46" s="18" t="b">
        <f>IFERROR(__xludf.DUMMYFUNCTION("""COMPUTED_VALUE"""),TRUE)</f>
        <v>1</v>
      </c>
      <c r="B46" s="12" t="str">
        <f>IFERROR(__xludf.DUMMYFUNCTION("""COMPUTED_VALUE"""),"Fantastic Four (1998) #582")</f>
        <v>Fantastic Four (1998) #582</v>
      </c>
      <c r="E46" s="18" t="b">
        <f>IFERROR(__xludf.DUMMYFUNCTION("""COMPUTED_VALUE"""),FALSE)</f>
        <v>0</v>
      </c>
      <c r="F46" s="12" t="str">
        <f>IFERROR(__xludf.DUMMYFUNCTION("""COMPUTED_VALUE"""),"Thor #355")</f>
        <v>Thor #355</v>
      </c>
    </row>
    <row r="47" ht="22.5" customHeight="1">
      <c r="A47" s="18" t="b">
        <f>IFERROR(__xludf.DUMMYFUNCTION("""COMPUTED_VALUE"""),TRUE)</f>
        <v>1</v>
      </c>
      <c r="B47" s="12" t="str">
        <f>IFERROR(__xludf.DUMMYFUNCTION("""COMPUTED_VALUE"""),"Fantastic Four (1998) #583")</f>
        <v>Fantastic Four (1998) #583</v>
      </c>
      <c r="E47" s="18" t="b">
        <f>IFERROR(__xludf.DUMMYFUNCTION("""COMPUTED_VALUE"""),FALSE)</f>
        <v>0</v>
      </c>
      <c r="F47" s="12" t="str">
        <f>IFERROR(__xludf.DUMMYFUNCTION("""COMPUTED_VALUE"""),"Thor #356")</f>
        <v>Thor #356</v>
      </c>
    </row>
    <row r="48" ht="22.5" customHeight="1">
      <c r="A48" s="18" t="b">
        <f>IFERROR(__xludf.DUMMYFUNCTION("""COMPUTED_VALUE"""),TRUE)</f>
        <v>1</v>
      </c>
      <c r="B48" s="12" t="str">
        <f>IFERROR(__xludf.DUMMYFUNCTION("""COMPUTED_VALUE"""),"Fantastic Four (1998) #584")</f>
        <v>Fantastic Four (1998) #584</v>
      </c>
      <c r="E48" s="18" t="b">
        <f>IFERROR(__xludf.DUMMYFUNCTION("""COMPUTED_VALUE"""),FALSE)</f>
        <v>0</v>
      </c>
      <c r="F48" s="12" t="str">
        <f>IFERROR(__xludf.DUMMYFUNCTION("""COMPUTED_VALUE"""),"Thor #357")</f>
        <v>Thor #357</v>
      </c>
    </row>
    <row r="49" ht="22.5" customHeight="1">
      <c r="A49" s="18" t="b">
        <f>IFERROR(__xludf.DUMMYFUNCTION("""COMPUTED_VALUE"""),TRUE)</f>
        <v>1</v>
      </c>
      <c r="B49" s="12" t="str">
        <f>IFERROR(__xludf.DUMMYFUNCTION("""COMPUTED_VALUE"""),"Fantastic Four (1998) #585")</f>
        <v>Fantastic Four (1998) #585</v>
      </c>
      <c r="E49" s="18" t="b">
        <f>IFERROR(__xludf.DUMMYFUNCTION("""COMPUTED_VALUE"""),FALSE)</f>
        <v>0</v>
      </c>
      <c r="F49" s="12" t="str">
        <f>IFERROR(__xludf.DUMMYFUNCTION("""COMPUTED_VALUE"""),"Thor #358")</f>
        <v>Thor #358</v>
      </c>
    </row>
    <row r="50" ht="22.5" customHeight="1">
      <c r="A50" s="18" t="b">
        <f>IFERROR(__xludf.DUMMYFUNCTION("""COMPUTED_VALUE"""),TRUE)</f>
        <v>1</v>
      </c>
      <c r="B50" s="12" t="str">
        <f>IFERROR(__xludf.DUMMYFUNCTION("""COMPUTED_VALUE"""),"Fantastic Four (1998) #586")</f>
        <v>Fantastic Four (1998) #586</v>
      </c>
      <c r="E50" s="18" t="b">
        <f>IFERROR(__xludf.DUMMYFUNCTION("""COMPUTED_VALUE"""),FALSE)</f>
        <v>0</v>
      </c>
      <c r="F50" s="12" t="str">
        <f>IFERROR(__xludf.DUMMYFUNCTION("""COMPUTED_VALUE"""),"Thor #359")</f>
        <v>Thor #359</v>
      </c>
    </row>
    <row r="51" ht="22.5" customHeight="1">
      <c r="A51" s="18" t="b">
        <f>IFERROR(__xludf.DUMMYFUNCTION("""COMPUTED_VALUE"""),TRUE)</f>
        <v>1</v>
      </c>
      <c r="B51" s="12" t="str">
        <f>IFERROR(__xludf.DUMMYFUNCTION("""COMPUTED_VALUE"""),"Fantastic Four (1998) #587")</f>
        <v>Fantastic Four (1998) #587</v>
      </c>
      <c r="E51" s="18" t="b">
        <f>IFERROR(__xludf.DUMMYFUNCTION("""COMPUTED_VALUE"""),FALSE)</f>
        <v>0</v>
      </c>
      <c r="F51" s="12" t="str">
        <f>IFERROR(__xludf.DUMMYFUNCTION("""COMPUTED_VALUE"""),"Thor #360")</f>
        <v>Thor #360</v>
      </c>
    </row>
    <row r="52" ht="22.5" customHeight="1">
      <c r="A52" s="18" t="b">
        <f>IFERROR(__xludf.DUMMYFUNCTION("""COMPUTED_VALUE"""),TRUE)</f>
        <v>1</v>
      </c>
      <c r="B52" s="12" t="str">
        <f>IFERROR(__xludf.DUMMYFUNCTION("""COMPUTED_VALUE"""),"Fantastic Four (1998) #588")</f>
        <v>Fantastic Four (1998) #588</v>
      </c>
      <c r="E52" s="18" t="b">
        <f>IFERROR(__xludf.DUMMYFUNCTION("""COMPUTED_VALUE"""),FALSE)</f>
        <v>0</v>
      </c>
      <c r="F52" s="12" t="str">
        <f>IFERROR(__xludf.DUMMYFUNCTION("""COMPUTED_VALUE"""),"Balder the Brave #1")</f>
        <v>Balder the Brave #1</v>
      </c>
    </row>
    <row r="53" ht="22.5" customHeight="1">
      <c r="A53" s="18" t="b">
        <f>IFERROR(__xludf.DUMMYFUNCTION("""COMPUTED_VALUE"""),TRUE)</f>
        <v>1</v>
      </c>
      <c r="B53" s="12" t="str">
        <f>IFERROR(__xludf.DUMMYFUNCTION("""COMPUTED_VALUE"""),"FF (2011) #1")</f>
        <v>FF (2011) #1</v>
      </c>
      <c r="E53" s="18" t="b">
        <f>IFERROR(__xludf.DUMMYFUNCTION("""COMPUTED_VALUE"""),FALSE)</f>
        <v>0</v>
      </c>
      <c r="F53" s="12" t="str">
        <f>IFERROR(__xludf.DUMMYFUNCTION("""COMPUTED_VALUE"""),"Thor #361")</f>
        <v>Thor #361</v>
      </c>
    </row>
    <row r="54" ht="22.5" customHeight="1">
      <c r="A54" s="18" t="b">
        <f>IFERROR(__xludf.DUMMYFUNCTION("""COMPUTED_VALUE"""),TRUE)</f>
        <v>1</v>
      </c>
      <c r="B54" s="12" t="str">
        <f>IFERROR(__xludf.DUMMYFUNCTION("""COMPUTED_VALUE"""),"FF (2011) #2")</f>
        <v>FF (2011) #2</v>
      </c>
      <c r="E54" s="18" t="b">
        <f>IFERROR(__xludf.DUMMYFUNCTION("""COMPUTED_VALUE"""),FALSE)</f>
        <v>0</v>
      </c>
      <c r="F54" s="12" t="str">
        <f>IFERROR(__xludf.DUMMYFUNCTION("""COMPUTED_VALUE"""),"Thor #362")</f>
        <v>Thor #362</v>
      </c>
    </row>
    <row r="55" ht="22.5" customHeight="1">
      <c r="A55" s="18" t="b">
        <f>IFERROR(__xludf.DUMMYFUNCTION("""COMPUTED_VALUE"""),TRUE)</f>
        <v>1</v>
      </c>
      <c r="B55" s="12" t="str">
        <f>IFERROR(__xludf.DUMMYFUNCTION("""COMPUTED_VALUE"""),"FF (2011) #3")</f>
        <v>FF (2011) #3</v>
      </c>
      <c r="E55" s="18" t="b">
        <f>IFERROR(__xludf.DUMMYFUNCTION("""COMPUTED_VALUE"""),FALSE)</f>
        <v>0</v>
      </c>
      <c r="F55" s="12" t="str">
        <f>IFERROR(__xludf.DUMMYFUNCTION("""COMPUTED_VALUE"""),"Balder the Brave #2")</f>
        <v>Balder the Brave #2</v>
      </c>
    </row>
    <row r="56" ht="22.5" customHeight="1">
      <c r="A56" s="18" t="b">
        <f>IFERROR(__xludf.DUMMYFUNCTION("""COMPUTED_VALUE"""),FALSE)</f>
        <v>0</v>
      </c>
      <c r="B56" s="12" t="str">
        <f>IFERROR(__xludf.DUMMYFUNCTION("""COMPUTED_VALUE"""),"FF (2011) #4")</f>
        <v>FF (2011) #4</v>
      </c>
      <c r="E56" s="18" t="b">
        <f>IFERROR(__xludf.DUMMYFUNCTION("""COMPUTED_VALUE"""),FALSE)</f>
        <v>0</v>
      </c>
      <c r="F56" s="12" t="str">
        <f>IFERROR(__xludf.DUMMYFUNCTION("""COMPUTED_VALUE"""),"Balder the Brave #3")</f>
        <v>Balder the Brave #3</v>
      </c>
    </row>
    <row r="57" ht="22.5" customHeight="1">
      <c r="A57" s="18" t="b">
        <f>IFERROR(__xludf.DUMMYFUNCTION("""COMPUTED_VALUE"""),FALSE)</f>
        <v>0</v>
      </c>
      <c r="B57" s="12" t="str">
        <f>IFERROR(__xludf.DUMMYFUNCTION("""COMPUTED_VALUE"""),"FF (2011) #5")</f>
        <v>FF (2011) #5</v>
      </c>
      <c r="E57" s="18" t="b">
        <f>IFERROR(__xludf.DUMMYFUNCTION("""COMPUTED_VALUE"""),FALSE)</f>
        <v>0</v>
      </c>
      <c r="F57" s="12" t="str">
        <f>IFERROR(__xludf.DUMMYFUNCTION("""COMPUTED_VALUE"""),"Balder the Brave #4")</f>
        <v>Balder the Brave #4</v>
      </c>
    </row>
    <row r="58" ht="22.5" customHeight="1">
      <c r="A58" s="18" t="b">
        <f>IFERROR(__xludf.DUMMYFUNCTION("""COMPUTED_VALUE"""),FALSE)</f>
        <v>0</v>
      </c>
      <c r="B58" s="12" t="str">
        <f>IFERROR(__xludf.DUMMYFUNCTION("""COMPUTED_VALUE"""),"FF (2011) #6")</f>
        <v>FF (2011) #6</v>
      </c>
      <c r="E58" s="18" t="b">
        <f>IFERROR(__xludf.DUMMYFUNCTION("""COMPUTED_VALUE"""),FALSE)</f>
        <v>0</v>
      </c>
      <c r="F58" s="12" t="str">
        <f>IFERROR(__xludf.DUMMYFUNCTION("""COMPUTED_VALUE"""),"Thor #363")</f>
        <v>Thor #363</v>
      </c>
    </row>
    <row r="59" ht="22.5" customHeight="1">
      <c r="A59" s="18" t="b">
        <f>IFERROR(__xludf.DUMMYFUNCTION("""COMPUTED_VALUE"""),FALSE)</f>
        <v>0</v>
      </c>
      <c r="B59" s="12" t="str">
        <f>IFERROR(__xludf.DUMMYFUNCTION("""COMPUTED_VALUE"""),"FF (2011) #7")</f>
        <v>FF (2011) #7</v>
      </c>
      <c r="E59" s="18" t="b">
        <f>IFERROR(__xludf.DUMMYFUNCTION("""COMPUTED_VALUE"""),FALSE)</f>
        <v>0</v>
      </c>
      <c r="F59" s="12" t="str">
        <f>IFERROR(__xludf.DUMMYFUNCTION("""COMPUTED_VALUE"""),"Thor #364")</f>
        <v>Thor #364</v>
      </c>
    </row>
    <row r="60" ht="22.5" customHeight="1">
      <c r="A60" s="18" t="b">
        <f>IFERROR(__xludf.DUMMYFUNCTION("""COMPUTED_VALUE"""),FALSE)</f>
        <v>0</v>
      </c>
      <c r="B60" s="12" t="str">
        <f>IFERROR(__xludf.DUMMYFUNCTION("""COMPUTED_VALUE"""),"FF (2011) #8")</f>
        <v>FF (2011) #8</v>
      </c>
      <c r="E60" s="18" t="b">
        <f>IFERROR(__xludf.DUMMYFUNCTION("""COMPUTED_VALUE"""),FALSE)</f>
        <v>0</v>
      </c>
      <c r="F60" s="12" t="str">
        <f>IFERROR(__xludf.DUMMYFUNCTION("""COMPUTED_VALUE"""),"Thor #365")</f>
        <v>Thor #365</v>
      </c>
    </row>
    <row r="61" ht="22.5" customHeight="1">
      <c r="A61" s="18" t="b">
        <f>IFERROR(__xludf.DUMMYFUNCTION("""COMPUTED_VALUE"""),FALSE)</f>
        <v>0</v>
      </c>
      <c r="B61" s="12" t="str">
        <f>IFERROR(__xludf.DUMMYFUNCTION("""COMPUTED_VALUE"""),"FF (2011) #9")</f>
        <v>FF (2011) #9</v>
      </c>
      <c r="E61" s="18" t="b">
        <f>IFERROR(__xludf.DUMMYFUNCTION("""COMPUTED_VALUE"""),FALSE)</f>
        <v>0</v>
      </c>
      <c r="F61" s="12" t="str">
        <f>IFERROR(__xludf.DUMMYFUNCTION("""COMPUTED_VALUE"""),"Thor #366")</f>
        <v>Thor #366</v>
      </c>
    </row>
    <row r="62" ht="22.5" customHeight="1">
      <c r="A62" s="18" t="b">
        <f>IFERROR(__xludf.DUMMYFUNCTION("""COMPUTED_VALUE"""),FALSE)</f>
        <v>0</v>
      </c>
      <c r="B62" s="12" t="str">
        <f>IFERROR(__xludf.DUMMYFUNCTION("""COMPUTED_VALUE"""),"FF (2011) #10")</f>
        <v>FF (2011) #10</v>
      </c>
      <c r="E62" s="18" t="b">
        <f>IFERROR(__xludf.DUMMYFUNCTION("""COMPUTED_VALUE"""),FALSE)</f>
        <v>0</v>
      </c>
      <c r="F62" s="12" t="str">
        <f>IFERROR(__xludf.DUMMYFUNCTION("""COMPUTED_VALUE"""),"Thor #367")</f>
        <v>Thor #367</v>
      </c>
    </row>
    <row r="63" ht="22.5" customHeight="1">
      <c r="A63" s="18" t="b">
        <f>IFERROR(__xludf.DUMMYFUNCTION("""COMPUTED_VALUE"""),FALSE)</f>
        <v>0</v>
      </c>
      <c r="B63" s="12" t="str">
        <f>IFERROR(__xludf.DUMMYFUNCTION("""COMPUTED_VALUE"""),"FF (2011) #11")</f>
        <v>FF (2011) #11</v>
      </c>
      <c r="E63" s="18" t="b">
        <f>IFERROR(__xludf.DUMMYFUNCTION("""COMPUTED_VALUE"""),FALSE)</f>
        <v>0</v>
      </c>
      <c r="F63" s="12" t="str">
        <f>IFERROR(__xludf.DUMMYFUNCTION("""COMPUTED_VALUE"""),"Thor #368")</f>
        <v>Thor #368</v>
      </c>
    </row>
    <row r="64" ht="22.5" customHeight="1">
      <c r="A64" s="18" t="b">
        <f>IFERROR(__xludf.DUMMYFUNCTION("""COMPUTED_VALUE"""),FALSE)</f>
        <v>0</v>
      </c>
      <c r="B64" s="12" t="str">
        <f>IFERROR(__xludf.DUMMYFUNCTION("""COMPUTED_VALUE"""),"Fantastic Four (2012) #600")</f>
        <v>Fantastic Four (2012) #600</v>
      </c>
      <c r="E64" s="18" t="b">
        <f>IFERROR(__xludf.DUMMYFUNCTION("""COMPUTED_VALUE"""),FALSE)</f>
        <v>0</v>
      </c>
      <c r="F64" s="12" t="str">
        <f>IFERROR(__xludf.DUMMYFUNCTION("""COMPUTED_VALUE"""),"Thor #369")</f>
        <v>Thor #369</v>
      </c>
    </row>
    <row r="65" ht="22.5" customHeight="1">
      <c r="A65" s="18" t="b">
        <f>IFERROR(__xludf.DUMMYFUNCTION("""COMPUTED_VALUE"""),FALSE)</f>
        <v>0</v>
      </c>
      <c r="B65" s="12" t="str">
        <f>IFERROR(__xludf.DUMMYFUNCTION("""COMPUTED_VALUE"""),"FF (2011) #12")</f>
        <v>FF (2011) #12</v>
      </c>
      <c r="E65" s="18" t="b">
        <f>IFERROR(__xludf.DUMMYFUNCTION("""COMPUTED_VALUE"""),FALSE)</f>
        <v>0</v>
      </c>
      <c r="F65" s="12" t="str">
        <f>IFERROR(__xludf.DUMMYFUNCTION("""COMPUTED_VALUE"""),"Thor #370")</f>
        <v>Thor #370</v>
      </c>
    </row>
    <row r="66" ht="22.5" customHeight="1">
      <c r="A66" s="18" t="b">
        <f>IFERROR(__xludf.DUMMYFUNCTION("""COMPUTED_VALUE"""),FALSE)</f>
        <v>0</v>
      </c>
      <c r="B66" s="12" t="str">
        <f>IFERROR(__xludf.DUMMYFUNCTION("""COMPUTED_VALUE"""),"Fantastic Four (2012) #601")</f>
        <v>Fantastic Four (2012) #601</v>
      </c>
      <c r="E66" s="18" t="b">
        <f>IFERROR(__xludf.DUMMYFUNCTION("""COMPUTED_VALUE"""),FALSE)</f>
        <v>0</v>
      </c>
      <c r="F66" s="12" t="str">
        <f>IFERROR(__xludf.DUMMYFUNCTION("""COMPUTED_VALUE"""),"Thor #371")</f>
        <v>Thor #371</v>
      </c>
    </row>
    <row r="67" ht="22.5" customHeight="1">
      <c r="A67" s="18" t="b">
        <f>IFERROR(__xludf.DUMMYFUNCTION("""COMPUTED_VALUE"""),FALSE)</f>
        <v>0</v>
      </c>
      <c r="B67" s="12" t="str">
        <f>IFERROR(__xludf.DUMMYFUNCTION("""COMPUTED_VALUE"""),"FF (2011) #13")</f>
        <v>FF (2011) #13</v>
      </c>
      <c r="E67" s="18" t="b">
        <f>IFERROR(__xludf.DUMMYFUNCTION("""COMPUTED_VALUE"""),FALSE)</f>
        <v>0</v>
      </c>
      <c r="F67" s="12" t="str">
        <f>IFERROR(__xludf.DUMMYFUNCTION("""COMPUTED_VALUE"""),"Thor #372")</f>
        <v>Thor #372</v>
      </c>
    </row>
    <row r="68" ht="22.5" customHeight="1">
      <c r="A68" s="18" t="b">
        <f>IFERROR(__xludf.DUMMYFUNCTION("""COMPUTED_VALUE"""),FALSE)</f>
        <v>0</v>
      </c>
      <c r="B68" s="12" t="str">
        <f>IFERROR(__xludf.DUMMYFUNCTION("""COMPUTED_VALUE"""),"Fantastic Four (2012) #602")</f>
        <v>Fantastic Four (2012) #602</v>
      </c>
      <c r="E68" s="18" t="b">
        <f>IFERROR(__xludf.DUMMYFUNCTION("""COMPUTED_VALUE"""),FALSE)</f>
        <v>0</v>
      </c>
      <c r="F68" s="12" t="str">
        <f>IFERROR(__xludf.DUMMYFUNCTION("""COMPUTED_VALUE"""),"Thor #373")</f>
        <v>Thor #373</v>
      </c>
    </row>
    <row r="69" ht="22.5" customHeight="1">
      <c r="A69" s="18" t="b">
        <f>IFERROR(__xludf.DUMMYFUNCTION("""COMPUTED_VALUE"""),FALSE)</f>
        <v>0</v>
      </c>
      <c r="B69" s="12" t="str">
        <f>IFERROR(__xludf.DUMMYFUNCTION("""COMPUTED_VALUE"""),"FF (2011) #14")</f>
        <v>FF (2011) #14</v>
      </c>
      <c r="E69" s="18" t="b">
        <f>IFERROR(__xludf.DUMMYFUNCTION("""COMPUTED_VALUE"""),FALSE)</f>
        <v>0</v>
      </c>
      <c r="F69" s="12" t="str">
        <f>IFERROR(__xludf.DUMMYFUNCTION("""COMPUTED_VALUE"""),"Thor #374")</f>
        <v>Thor #374</v>
      </c>
    </row>
    <row r="70" ht="22.5" customHeight="1">
      <c r="A70" s="18" t="b">
        <f>IFERROR(__xludf.DUMMYFUNCTION("""COMPUTED_VALUE"""),FALSE)</f>
        <v>0</v>
      </c>
      <c r="B70" s="12" t="str">
        <f>IFERROR(__xludf.DUMMYFUNCTION("""COMPUTED_VALUE"""),"Fantastic Four (2012) #603")</f>
        <v>Fantastic Four (2012) #603</v>
      </c>
      <c r="E70" s="18" t="b">
        <f>IFERROR(__xludf.DUMMYFUNCTION("""COMPUTED_VALUE"""),FALSE)</f>
        <v>0</v>
      </c>
      <c r="F70" s="12" t="str">
        <f>IFERROR(__xludf.DUMMYFUNCTION("""COMPUTED_VALUE"""),"Thor #375")</f>
        <v>Thor #375</v>
      </c>
    </row>
    <row r="71" ht="22.5" customHeight="1">
      <c r="A71" s="18" t="b">
        <f>IFERROR(__xludf.DUMMYFUNCTION("""COMPUTED_VALUE"""),FALSE)</f>
        <v>0</v>
      </c>
      <c r="B71" s="12" t="str">
        <f>IFERROR(__xludf.DUMMYFUNCTION("""COMPUTED_VALUE"""),"FF (2011) #15")</f>
        <v>FF (2011) #15</v>
      </c>
      <c r="E71" s="18" t="b">
        <f>IFERROR(__xludf.DUMMYFUNCTION("""COMPUTED_VALUE"""),FALSE)</f>
        <v>0</v>
      </c>
      <c r="F71" s="12" t="str">
        <f>IFERROR(__xludf.DUMMYFUNCTION("""COMPUTED_VALUE"""),"Thor #376")</f>
        <v>Thor #376</v>
      </c>
    </row>
    <row r="72" ht="22.5" customHeight="1">
      <c r="A72" s="18" t="b">
        <f>IFERROR(__xludf.DUMMYFUNCTION("""COMPUTED_VALUE"""),FALSE)</f>
        <v>0</v>
      </c>
      <c r="B72" s="12" t="str">
        <f>IFERROR(__xludf.DUMMYFUNCTION("""COMPUTED_VALUE"""),"Fantastic Four (2012) #604")</f>
        <v>Fantastic Four (2012) #604</v>
      </c>
      <c r="E72" s="18" t="b">
        <f>IFERROR(__xludf.DUMMYFUNCTION("""COMPUTED_VALUE"""),FALSE)</f>
        <v>0</v>
      </c>
      <c r="F72" s="12" t="str">
        <f>IFERROR(__xludf.DUMMYFUNCTION("""COMPUTED_VALUE"""),"Thor #377")</f>
        <v>Thor #377</v>
      </c>
    </row>
    <row r="73" ht="22.5" customHeight="1">
      <c r="A73" s="18" t="b">
        <f>IFERROR(__xludf.DUMMYFUNCTION("""COMPUTED_VALUE"""),FALSE)</f>
        <v>0</v>
      </c>
      <c r="B73" s="12" t="str">
        <f>IFERROR(__xludf.DUMMYFUNCTION("""COMPUTED_VALUE"""),"FF (2011) #16")</f>
        <v>FF (2011) #16</v>
      </c>
      <c r="E73" s="18" t="b">
        <f>IFERROR(__xludf.DUMMYFUNCTION("""COMPUTED_VALUE"""),FALSE)</f>
        <v>0</v>
      </c>
      <c r="F73" s="12" t="str">
        <f>IFERROR(__xludf.DUMMYFUNCTION("""COMPUTED_VALUE"""),"Thor #378")</f>
        <v>Thor #378</v>
      </c>
    </row>
    <row r="74" ht="22.5" customHeight="1">
      <c r="A74" s="18" t="b">
        <f>IFERROR(__xludf.DUMMYFUNCTION("""COMPUTED_VALUE"""),FALSE)</f>
        <v>0</v>
      </c>
      <c r="B74" s="12" t="str">
        <f>IFERROR(__xludf.DUMMYFUNCTION("""COMPUTED_VALUE"""),"Fantastic Four (2012) #605")</f>
        <v>Fantastic Four (2012) #605</v>
      </c>
      <c r="E74" s="18" t="b">
        <f>IFERROR(__xludf.DUMMYFUNCTION("""COMPUTED_VALUE"""),FALSE)</f>
        <v>0</v>
      </c>
      <c r="F74" s="12" t="str">
        <f>IFERROR(__xludf.DUMMYFUNCTION("""COMPUTED_VALUE"""),"Thor #379")</f>
        <v>Thor #379</v>
      </c>
    </row>
    <row r="75" ht="22.5" customHeight="1">
      <c r="A75" s="18" t="b">
        <f>IFERROR(__xludf.DUMMYFUNCTION("""COMPUTED_VALUE"""),FALSE)</f>
        <v>0</v>
      </c>
      <c r="B75" s="12" t="str">
        <f>IFERROR(__xludf.DUMMYFUNCTION("""COMPUTED_VALUE"""),"Fantastic Four (2012) #605.1")</f>
        <v>Fantastic Four (2012) #605.1</v>
      </c>
      <c r="E75" s="18" t="b">
        <f>IFERROR(__xludf.DUMMYFUNCTION("""COMPUTED_VALUE"""),FALSE)</f>
        <v>0</v>
      </c>
      <c r="F75" s="12" t="str">
        <f>IFERROR(__xludf.DUMMYFUNCTION("""COMPUTED_VALUE"""),"Thor #380")</f>
        <v>Thor #380</v>
      </c>
    </row>
    <row r="76" ht="22.5" customHeight="1">
      <c r="A76" s="18" t="b">
        <f>IFERROR(__xludf.DUMMYFUNCTION("""COMPUTED_VALUE"""),FALSE)</f>
        <v>0</v>
      </c>
      <c r="B76" s="12" t="str">
        <f>IFERROR(__xludf.DUMMYFUNCTION("""COMPUTED_VALUE"""),"Fantastic Four (2012) #606")</f>
        <v>Fantastic Four (2012) #606</v>
      </c>
      <c r="E76" s="18" t="b">
        <f>IFERROR(__xludf.DUMMYFUNCTION("""COMPUTED_VALUE"""),FALSE)</f>
        <v>0</v>
      </c>
      <c r="F76" s="12" t="str">
        <f>IFERROR(__xludf.DUMMYFUNCTION("""COMPUTED_VALUE"""),"Thor #381")</f>
        <v>Thor #381</v>
      </c>
    </row>
    <row r="77" ht="22.5" customHeight="1">
      <c r="A77" s="18" t="b">
        <f>IFERROR(__xludf.DUMMYFUNCTION("""COMPUTED_VALUE"""),FALSE)</f>
        <v>0</v>
      </c>
      <c r="B77" s="12" t="str">
        <f>IFERROR(__xludf.DUMMYFUNCTION("""COMPUTED_VALUE"""),"FF (2011) #17")</f>
        <v>FF (2011) #17</v>
      </c>
      <c r="E77" s="18" t="b">
        <f>IFERROR(__xludf.DUMMYFUNCTION("""COMPUTED_VALUE"""),FALSE)</f>
        <v>0</v>
      </c>
      <c r="F77" s="12" t="str">
        <f>IFERROR(__xludf.DUMMYFUNCTION("""COMPUTED_VALUE"""),"Thor #382")</f>
        <v>Thor #382</v>
      </c>
    </row>
    <row r="78" ht="22.5" customHeight="1">
      <c r="A78" s="18" t="b">
        <f>IFERROR(__xludf.DUMMYFUNCTION("""COMPUTED_VALUE"""),FALSE)</f>
        <v>0</v>
      </c>
      <c r="B78" s="12" t="str">
        <f>IFERROR(__xludf.DUMMYFUNCTION("""COMPUTED_VALUE"""),"FF (2011) #18")</f>
        <v>FF (2011) #18</v>
      </c>
    </row>
    <row r="79" ht="22.5" customHeight="1">
      <c r="A79" s="18" t="b">
        <f>IFERROR(__xludf.DUMMYFUNCTION("""COMPUTED_VALUE"""),FALSE)</f>
        <v>0</v>
      </c>
      <c r="B79" s="12" t="str">
        <f>IFERROR(__xludf.DUMMYFUNCTION("""COMPUTED_VALUE"""),"Fantastic Four (2012) #607")</f>
        <v>Fantastic Four (2012) #607</v>
      </c>
    </row>
    <row r="80" ht="22.5" customHeight="1">
      <c r="A80" s="18" t="b">
        <f>IFERROR(__xludf.DUMMYFUNCTION("""COMPUTED_VALUE"""),FALSE)</f>
        <v>0</v>
      </c>
      <c r="B80" s="12" t="str">
        <f>IFERROR(__xludf.DUMMYFUNCTION("""COMPUTED_VALUE"""),"Fantastic Four (2012) #608")</f>
        <v>Fantastic Four (2012) #608</v>
      </c>
    </row>
    <row r="81" ht="22.5" customHeight="1">
      <c r="A81" s="18" t="b">
        <f>IFERROR(__xludf.DUMMYFUNCTION("""COMPUTED_VALUE"""),FALSE)</f>
        <v>0</v>
      </c>
      <c r="B81" s="12" t="str">
        <f>IFERROR(__xludf.DUMMYFUNCTION("""COMPUTED_VALUE"""),"FF (2011) #19")</f>
        <v>FF (2011) #19</v>
      </c>
    </row>
    <row r="82" ht="22.5" customHeight="1">
      <c r="A82" s="18" t="b">
        <f>IFERROR(__xludf.DUMMYFUNCTION("""COMPUTED_VALUE"""),FALSE)</f>
        <v>0</v>
      </c>
      <c r="B82" s="12" t="str">
        <f>IFERROR(__xludf.DUMMYFUNCTION("""COMPUTED_VALUE"""),"FF (2011) #20")</f>
        <v>FF (2011) #20</v>
      </c>
    </row>
    <row r="83" ht="22.5" customHeight="1">
      <c r="A83" s="18" t="b">
        <f>IFERROR(__xludf.DUMMYFUNCTION("""COMPUTED_VALUE"""),FALSE)</f>
        <v>0</v>
      </c>
      <c r="B83" s="12" t="str">
        <f>IFERROR(__xludf.DUMMYFUNCTION("""COMPUTED_VALUE"""),"FF (2011) #21")</f>
        <v>FF (2011) #21</v>
      </c>
    </row>
    <row r="84" ht="22.5" customHeight="1">
      <c r="A84" s="18" t="b">
        <f>IFERROR(__xludf.DUMMYFUNCTION("""COMPUTED_VALUE"""),FALSE)</f>
        <v>0</v>
      </c>
      <c r="B84" s="12" t="str">
        <f>IFERROR(__xludf.DUMMYFUNCTION("""COMPUTED_VALUE"""),"Fantastic Four (2012) #609")</f>
        <v>Fantastic Four (2012) #609</v>
      </c>
    </row>
    <row r="85" ht="22.5" customHeight="1">
      <c r="A85" s="18" t="b">
        <f>IFERROR(__xludf.DUMMYFUNCTION("""COMPUTED_VALUE"""),FALSE)</f>
        <v>0</v>
      </c>
      <c r="B85" s="12" t="str">
        <f>IFERROR(__xludf.DUMMYFUNCTION("""COMPUTED_VALUE"""),"Fantastic Four (2012) #610")</f>
        <v>Fantastic Four (2012) #610</v>
      </c>
    </row>
    <row r="86" ht="22.5" customHeight="1">
      <c r="A86" s="18" t="b">
        <f>IFERROR(__xludf.DUMMYFUNCTION("""COMPUTED_VALUE"""),FALSE)</f>
        <v>0</v>
      </c>
      <c r="B86" s="12" t="str">
        <f>IFERROR(__xludf.DUMMYFUNCTION("""COMPUTED_VALUE"""),"FF (2011) #22")</f>
        <v>FF (2011) #22</v>
      </c>
    </row>
    <row r="87" ht="22.5" customHeight="1">
      <c r="A87" s="18" t="b">
        <f>IFERROR(__xludf.DUMMYFUNCTION("""COMPUTED_VALUE"""),FALSE)</f>
        <v>0</v>
      </c>
      <c r="B87" s="12" t="str">
        <f>IFERROR(__xludf.DUMMYFUNCTION("""COMPUTED_VALUE"""),"Fantastic Four (2012) #611")</f>
        <v>Fantastic Four (2012) #611</v>
      </c>
    </row>
    <row r="88" ht="22.5" customHeight="1">
      <c r="A88" s="18" t="b">
        <f>IFERROR(__xludf.DUMMYFUNCTION("""COMPUTED_VALUE"""),FALSE)</f>
        <v>0</v>
      </c>
      <c r="B88" s="12" t="str">
        <f>IFERROR(__xludf.DUMMYFUNCTION("""COMPUTED_VALUE"""),"FF (2011) #23")</f>
        <v>FF (2011) #23</v>
      </c>
    </row>
  </sheetData>
  <mergeCells count="20">
    <mergeCell ref="C1:D1"/>
    <mergeCell ref="G1:H1"/>
    <mergeCell ref="A2:D3"/>
    <mergeCell ref="E2:H3"/>
    <mergeCell ref="C4:D4"/>
    <mergeCell ref="E4:F4"/>
    <mergeCell ref="G4:H4"/>
    <mergeCell ref="E6:F6"/>
    <mergeCell ref="G6:H6"/>
    <mergeCell ref="A7:B7"/>
    <mergeCell ref="C7:D7"/>
    <mergeCell ref="E7:F7"/>
    <mergeCell ref="G7:H7"/>
    <mergeCell ref="A4:B4"/>
    <mergeCell ref="A5:B5"/>
    <mergeCell ref="C5:D5"/>
    <mergeCell ref="E5:F5"/>
    <mergeCell ref="G5:H5"/>
    <mergeCell ref="A6:B6"/>
    <mergeCell ref="C6:D6"/>
  </mergeCells>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5"/>
    <col customWidth="1" min="2" max="2" width="20.0"/>
    <col customWidth="1" min="3" max="3" width="16.75"/>
    <col customWidth="1" min="4" max="4" width="22.38"/>
    <col customWidth="1" hidden="1" min="5" max="5" width="16.38"/>
    <col customWidth="1" min="6" max="6" width="37.13"/>
    <col customWidth="1" min="7" max="7" width="15.13"/>
    <col customWidth="1" min="8" max="8" width="13.38"/>
    <col customWidth="1" min="9" max="9" width="12.75"/>
    <col customWidth="1" min="10" max="10" width="12.0"/>
    <col customWidth="1" min="11" max="11" width="11.38"/>
    <col customWidth="1" min="12" max="12" width="8.63"/>
    <col customWidth="1" min="13" max="13" width="37.63"/>
    <col customWidth="1" min="19" max="19" width="18.5"/>
    <col customWidth="1" min="20" max="20" width="19.25"/>
    <col customWidth="1" min="21" max="21" width="17.13"/>
    <col customWidth="1" min="22" max="22" width="12.88"/>
    <col customWidth="1" min="23" max="23" width="15.38"/>
    <col customWidth="1" min="24" max="24" width="13.25"/>
    <col customWidth="1" min="25" max="25" width="12.25"/>
    <col customWidth="1" min="26" max="26" width="17.0"/>
    <col customWidth="1" min="27" max="30" width="20.25"/>
  </cols>
  <sheetData>
    <row r="1" ht="22.5" customHeight="1">
      <c r="A1" s="3" t="s">
        <v>2</v>
      </c>
      <c r="B1" s="3" t="s">
        <v>0</v>
      </c>
      <c r="C1" s="3" t="s">
        <v>9</v>
      </c>
      <c r="D1" s="3" t="s">
        <v>11</v>
      </c>
      <c r="E1" s="3" t="s">
        <v>12</v>
      </c>
      <c r="F1" s="3" t="s">
        <v>14</v>
      </c>
      <c r="G1" s="3" t="s">
        <v>16</v>
      </c>
      <c r="H1" s="3" t="s">
        <v>17</v>
      </c>
      <c r="I1" s="3" t="s">
        <v>18</v>
      </c>
      <c r="J1" s="5" t="s">
        <v>20</v>
      </c>
      <c r="K1" s="3" t="s">
        <v>21</v>
      </c>
      <c r="L1" s="3" t="s">
        <v>22</v>
      </c>
      <c r="M1" s="5" t="s">
        <v>24</v>
      </c>
      <c r="N1" s="5" t="s">
        <v>26</v>
      </c>
      <c r="O1" s="5" t="s">
        <v>27</v>
      </c>
      <c r="P1" s="5" t="s">
        <v>28</v>
      </c>
      <c r="Q1" s="5" t="s">
        <v>29</v>
      </c>
      <c r="R1" s="3" t="s">
        <v>30</v>
      </c>
      <c r="S1" s="3" t="s">
        <v>31</v>
      </c>
      <c r="T1" s="3" t="s">
        <v>32</v>
      </c>
      <c r="U1" s="3" t="s">
        <v>33</v>
      </c>
      <c r="V1" s="5" t="s">
        <v>34</v>
      </c>
      <c r="W1" s="5" t="s">
        <v>35</v>
      </c>
      <c r="X1" s="5" t="s">
        <v>36</v>
      </c>
      <c r="Y1" s="5" t="s">
        <v>37</v>
      </c>
      <c r="Z1" s="3" t="s">
        <v>38</v>
      </c>
      <c r="AA1" s="5" t="s">
        <v>39</v>
      </c>
      <c r="AB1" s="5" t="s">
        <v>40</v>
      </c>
      <c r="AC1" s="5" t="s">
        <v>41</v>
      </c>
      <c r="AD1" s="5" t="s">
        <v>42</v>
      </c>
      <c r="AE1" s="4"/>
      <c r="AF1" s="4"/>
      <c r="AG1" s="4"/>
    </row>
    <row r="2" ht="22.5" customHeight="1">
      <c r="A2" s="10" t="s">
        <v>43</v>
      </c>
      <c r="B2" s="10" t="s">
        <v>23</v>
      </c>
      <c r="C2" s="11" t="s">
        <v>44</v>
      </c>
      <c r="D2" s="11" t="s">
        <v>45</v>
      </c>
      <c r="E2" s="12"/>
      <c r="F2" s="10" t="s">
        <v>46</v>
      </c>
      <c r="G2" s="15">
        <f>COUNTIF(Reading_Order[Run ID], B2)</f>
        <v>3</v>
      </c>
      <c r="H2" s="15">
        <v>1963.0</v>
      </c>
      <c r="I2" s="15">
        <v>1965.0</v>
      </c>
      <c r="J2" s="18" t="b">
        <f t="shared" ref="J2:J259" si="1">$G2&gt;0</f>
        <v>1</v>
      </c>
      <c r="K2" s="6" t="str">
        <f t="shared" ref="K2:K259" si="2">IF($G2=0,"—",IF($AA2=$G2,"read",IF($AA2&gt;0,"reading","unread")))</f>
        <v>unread</v>
      </c>
      <c r="L2" s="19">
        <v>4.0</v>
      </c>
      <c r="M2" s="10" t="s">
        <v>55</v>
      </c>
      <c r="N2" s="12"/>
      <c r="O2" s="10">
        <v>1.0</v>
      </c>
      <c r="P2" s="10">
        <v>1.0</v>
      </c>
      <c r="Q2" s="12" t="b">
        <v>0</v>
      </c>
      <c r="R2" s="12"/>
      <c r="S2" s="9" t="str">
        <f t="shared" ref="S2:S259" si="3">IF($V2&gt;0, "blocked", IF($Y2=0, "ready-all", "ready-hard"))</f>
        <v>ready-all</v>
      </c>
      <c r="T2" s="19">
        <f>COUNTIFS(Prerequisites[Run ID], $B2, Prerequisites[Type], "hard")</f>
        <v>0</v>
      </c>
      <c r="U2" s="19">
        <f>COUNTIFS(Prerequisites[Run ID], $B2, Prerequisites[Type], "hard", Prerequisites[Satisfied], TRUE)</f>
        <v>0</v>
      </c>
      <c r="V2" s="19">
        <f t="shared" ref="V2:V259" si="4">T2-U2</f>
        <v>0</v>
      </c>
      <c r="W2" s="27">
        <f>COUNTIFS(Prerequisites[Run ID], $B2, Prerequisites[Type], "soft")</f>
        <v>0</v>
      </c>
      <c r="X2" s="27">
        <f>COUNTIFS(Prerequisites[Run ID], $B2, Prerequisites[Type], "soft", Prerequisites[Satisfied], TRUE)</f>
        <v>0</v>
      </c>
      <c r="Y2" s="27">
        <f t="shared" ref="Y2:Y259" si="5">W2-X2</f>
        <v>0</v>
      </c>
      <c r="Z2" s="19">
        <f>COUNTIFS(Prerequisites[Prereq Run ID],$B2,Prerequisites[Type], "hard")</f>
        <v>1</v>
      </c>
      <c r="AA2" s="27">
        <f>COUNTIFS(Reading_Order[Run ID], $B2, Reading_Order[Completed], TRUE)</f>
        <v>0</v>
      </c>
      <c r="AB2" s="19">
        <f t="shared" ref="AB2:AB259" si="6">$G2-$AA2</f>
        <v>3</v>
      </c>
      <c r="AC2" s="29">
        <f t="shared" ref="AC2:AC259" si="7">AA2/(AB2+AA2)</f>
        <v>0</v>
      </c>
      <c r="AD2" s="13" t="b">
        <f t="shared" ref="AD2:AD259" si="8">IF(T2&lt;1, TRUE, FALSE)</f>
        <v>1</v>
      </c>
      <c r="AE2" s="4"/>
      <c r="AF2" s="4"/>
      <c r="AG2" s="4"/>
    </row>
    <row r="3" ht="22.5" customHeight="1">
      <c r="A3" s="8" t="s">
        <v>67</v>
      </c>
      <c r="B3" s="8" t="s">
        <v>19</v>
      </c>
      <c r="C3" s="8" t="s">
        <v>44</v>
      </c>
      <c r="D3" s="8" t="s">
        <v>68</v>
      </c>
      <c r="E3" s="8" t="s">
        <v>69</v>
      </c>
      <c r="F3" s="32" t="s">
        <v>70</v>
      </c>
      <c r="G3" s="15">
        <f>COUNTIF(Reading_Order[Run ID], B3)</f>
        <v>9</v>
      </c>
      <c r="H3" s="19">
        <v>1971.0</v>
      </c>
      <c r="I3" s="19">
        <v>1972.0</v>
      </c>
      <c r="J3" s="18" t="b">
        <f t="shared" si="1"/>
        <v>1</v>
      </c>
      <c r="K3" s="9" t="str">
        <f t="shared" si="2"/>
        <v>unread</v>
      </c>
      <c r="L3" s="19">
        <v>2.0</v>
      </c>
      <c r="M3" s="32" t="s">
        <v>73</v>
      </c>
      <c r="N3" s="34"/>
      <c r="O3" s="8">
        <v>1.0</v>
      </c>
      <c r="P3" s="8">
        <v>2.0</v>
      </c>
      <c r="Q3" s="12" t="b">
        <v>0</v>
      </c>
      <c r="R3" s="34"/>
      <c r="S3" s="9" t="str">
        <f t="shared" si="3"/>
        <v>blocked</v>
      </c>
      <c r="T3" s="19">
        <f>COUNTIFS(Prerequisites[Run ID], $B3, Prerequisites[Type], "hard")</f>
        <v>1</v>
      </c>
      <c r="U3" s="19">
        <f>COUNTIFS(Prerequisites[Run ID], $B3, Prerequisites[Type], "hard", Prerequisites[Satisfied], TRUE)</f>
        <v>0</v>
      </c>
      <c r="V3" s="19">
        <f t="shared" si="4"/>
        <v>1</v>
      </c>
      <c r="W3" s="27">
        <f>COUNTIFS(Prerequisites[Run ID], $B3, Prerequisites[Type], "soft")</f>
        <v>0</v>
      </c>
      <c r="X3" s="27">
        <f>COUNTIFS(Prerequisites[Run ID], $B3, Prerequisites[Type], "soft", Prerequisites[Satisfied], TRUE)</f>
        <v>0</v>
      </c>
      <c r="Y3" s="27">
        <f t="shared" si="5"/>
        <v>0</v>
      </c>
      <c r="Z3" s="19">
        <f>COUNTIFS(Prerequisites[Prereq Run ID],$B3,Prerequisites[Type], "hard")</f>
        <v>1</v>
      </c>
      <c r="AA3" s="27">
        <f>COUNTIFS(Reading_Order[Run ID], $B3, Reading_Order[Completed], TRUE)</f>
        <v>0</v>
      </c>
      <c r="AB3" s="19">
        <f t="shared" si="6"/>
        <v>9</v>
      </c>
      <c r="AC3" s="29">
        <f t="shared" si="7"/>
        <v>0</v>
      </c>
      <c r="AD3" s="13" t="b">
        <f t="shared" si="8"/>
        <v>0</v>
      </c>
      <c r="AE3" s="4"/>
      <c r="AF3" s="4"/>
      <c r="AG3" s="4"/>
    </row>
    <row r="4" ht="22.5" customHeight="1">
      <c r="A4" s="8" t="s">
        <v>83</v>
      </c>
      <c r="B4" s="8" t="s">
        <v>52</v>
      </c>
      <c r="C4" s="8" t="s">
        <v>44</v>
      </c>
      <c r="D4" s="8" t="s">
        <v>84</v>
      </c>
      <c r="E4" s="8" t="s">
        <v>85</v>
      </c>
      <c r="F4" s="32" t="s">
        <v>86</v>
      </c>
      <c r="G4" s="15">
        <f>COUNTIF(Reading_Order[Run ID], B4)</f>
        <v>131</v>
      </c>
      <c r="H4" s="19">
        <v>1983.0</v>
      </c>
      <c r="I4" s="19">
        <v>1987.0</v>
      </c>
      <c r="J4" s="18" t="b">
        <f t="shared" si="1"/>
        <v>1</v>
      </c>
      <c r="K4" s="9" t="str">
        <f t="shared" si="2"/>
        <v>unread</v>
      </c>
      <c r="L4" s="19">
        <v>4.0</v>
      </c>
      <c r="M4" s="32" t="s">
        <v>88</v>
      </c>
      <c r="N4" s="34"/>
      <c r="O4" s="8">
        <v>1.0</v>
      </c>
      <c r="P4" s="8">
        <v>3.0</v>
      </c>
      <c r="Q4" s="12" t="b">
        <v>0</v>
      </c>
      <c r="R4" s="34"/>
      <c r="S4" s="9" t="str">
        <f t="shared" si="3"/>
        <v>blocked</v>
      </c>
      <c r="T4" s="19">
        <f>COUNTIFS(Prerequisites[Run ID], $B4, Prerequisites[Type], "hard")</f>
        <v>1</v>
      </c>
      <c r="U4" s="19">
        <f>COUNTIFS(Prerequisites[Run ID], $B4, Prerequisites[Type], "hard", Prerequisites[Satisfied], TRUE)</f>
        <v>0</v>
      </c>
      <c r="V4" s="19">
        <f t="shared" si="4"/>
        <v>1</v>
      </c>
      <c r="W4" s="27">
        <f>COUNTIFS(Prerequisites[Run ID], $B4, Prerequisites[Type], "soft")</f>
        <v>3</v>
      </c>
      <c r="X4" s="27">
        <f>COUNTIFS(Prerequisites[Run ID], $B4, Prerequisites[Type], "soft", Prerequisites[Satisfied], TRUE)</f>
        <v>0</v>
      </c>
      <c r="Y4" s="27">
        <f t="shared" si="5"/>
        <v>3</v>
      </c>
      <c r="Z4" s="19">
        <f>COUNTIFS(Prerequisites[Prereq Run ID],$B4,Prerequisites[Type], "hard")</f>
        <v>0</v>
      </c>
      <c r="AA4" s="27">
        <f>COUNTIFS(Reading_Order[Run ID], $B4, Reading_Order[Completed], TRUE)</f>
        <v>0</v>
      </c>
      <c r="AB4" s="19">
        <f t="shared" si="6"/>
        <v>131</v>
      </c>
      <c r="AC4" s="29">
        <f t="shared" si="7"/>
        <v>0</v>
      </c>
      <c r="AD4" s="13" t="b">
        <f t="shared" si="8"/>
        <v>0</v>
      </c>
      <c r="AE4" s="4"/>
      <c r="AF4" s="4"/>
      <c r="AG4" s="4"/>
    </row>
    <row r="5" ht="22.5" customHeight="1">
      <c r="A5" s="37" t="s">
        <v>96</v>
      </c>
      <c r="B5" s="8" t="s">
        <v>72</v>
      </c>
      <c r="C5" s="8" t="s">
        <v>44</v>
      </c>
      <c r="D5" s="8" t="s">
        <v>97</v>
      </c>
      <c r="E5" s="8" t="s">
        <v>98</v>
      </c>
      <c r="F5" s="38" t="s">
        <v>99</v>
      </c>
      <c r="G5" s="15">
        <f>COUNTIF(Reading_Order[Run ID], B5)</f>
        <v>154</v>
      </c>
      <c r="H5" s="19">
        <v>1997.0</v>
      </c>
      <c r="I5" s="19">
        <v>2002.0</v>
      </c>
      <c r="J5" s="18" t="b">
        <f t="shared" si="1"/>
        <v>1</v>
      </c>
      <c r="K5" s="9" t="str">
        <f t="shared" si="2"/>
        <v>unread</v>
      </c>
      <c r="L5" s="19">
        <v>2.0</v>
      </c>
      <c r="M5" s="32" t="s">
        <v>102</v>
      </c>
      <c r="N5" s="34"/>
      <c r="O5" s="8">
        <v>2.0</v>
      </c>
      <c r="P5" s="8">
        <v>1.0</v>
      </c>
      <c r="Q5" s="10" t="b">
        <v>1</v>
      </c>
      <c r="R5" s="34"/>
      <c r="S5" s="9" t="str">
        <f t="shared" si="3"/>
        <v>ready-hard</v>
      </c>
      <c r="T5" s="19">
        <f>COUNTIFS(Prerequisites[Run ID], $B5, Prerequisites[Type], "hard")</f>
        <v>0</v>
      </c>
      <c r="U5" s="19">
        <f>COUNTIFS(Prerequisites[Run ID], $B5, Prerequisites[Type], "hard", Prerequisites[Satisfied], TRUE)</f>
        <v>0</v>
      </c>
      <c r="V5" s="19">
        <f t="shared" si="4"/>
        <v>0</v>
      </c>
      <c r="W5" s="27">
        <f>COUNTIFS(Prerequisites[Run ID], $B5, Prerequisites[Type], "soft")</f>
        <v>4</v>
      </c>
      <c r="X5" s="27">
        <f>COUNTIFS(Prerequisites[Run ID], $B5, Prerequisites[Type], "soft", Prerequisites[Satisfied], TRUE)</f>
        <v>0</v>
      </c>
      <c r="Y5" s="27">
        <f t="shared" si="5"/>
        <v>4</v>
      </c>
      <c r="Z5" s="19">
        <f>COUNTIFS(Prerequisites[Prereq Run ID],$B5,Prerequisites[Type], "hard")</f>
        <v>1</v>
      </c>
      <c r="AA5" s="27">
        <f>COUNTIFS(Reading_Order[Run ID], $B5, Reading_Order[Completed], TRUE)</f>
        <v>0</v>
      </c>
      <c r="AB5" s="19">
        <f t="shared" si="6"/>
        <v>154</v>
      </c>
      <c r="AC5" s="29">
        <f t="shared" si="7"/>
        <v>0</v>
      </c>
      <c r="AD5" s="13" t="b">
        <f t="shared" si="8"/>
        <v>1</v>
      </c>
      <c r="AE5" s="4"/>
      <c r="AF5" s="4"/>
      <c r="AG5" s="4"/>
    </row>
    <row r="6" ht="22.5" customHeight="1">
      <c r="A6" s="8" t="s">
        <v>109</v>
      </c>
      <c r="B6" s="8" t="s">
        <v>80</v>
      </c>
      <c r="C6" s="27" t="s">
        <v>44</v>
      </c>
      <c r="D6" s="27" t="s">
        <v>110</v>
      </c>
      <c r="E6" s="8"/>
      <c r="F6" s="32" t="s">
        <v>112</v>
      </c>
      <c r="G6" s="15">
        <f>COUNTIF(Reading_Order[Run ID], B6)</f>
        <v>5</v>
      </c>
      <c r="H6" s="19">
        <v>2004.0</v>
      </c>
      <c r="I6" s="19">
        <v>2005.0</v>
      </c>
      <c r="J6" s="18" t="b">
        <f t="shared" si="1"/>
        <v>1</v>
      </c>
      <c r="K6" s="9" t="str">
        <f t="shared" si="2"/>
        <v>unread</v>
      </c>
      <c r="L6" s="19">
        <v>2.0</v>
      </c>
      <c r="M6" s="32" t="s">
        <v>113</v>
      </c>
      <c r="N6" s="34"/>
      <c r="O6" s="8">
        <v>2.0</v>
      </c>
      <c r="P6" s="8">
        <v>2.0</v>
      </c>
      <c r="Q6" s="10" t="b">
        <v>1</v>
      </c>
      <c r="R6" s="34"/>
      <c r="S6" s="9" t="str">
        <f t="shared" si="3"/>
        <v>blocked</v>
      </c>
      <c r="T6" s="19">
        <f>COUNTIFS(Prerequisites[Run ID], $B6, Prerequisites[Type], "hard")</f>
        <v>1</v>
      </c>
      <c r="U6" s="19">
        <f>COUNTIFS(Prerequisites[Run ID], $B6, Prerequisites[Type], "hard", Prerequisites[Satisfied], TRUE)</f>
        <v>0</v>
      </c>
      <c r="V6" s="19">
        <f t="shared" si="4"/>
        <v>1</v>
      </c>
      <c r="W6" s="27">
        <f>COUNTIFS(Prerequisites[Run ID], $B6, Prerequisites[Type], "soft")</f>
        <v>2</v>
      </c>
      <c r="X6" s="27">
        <f>COUNTIFS(Prerequisites[Run ID], $B6, Prerequisites[Type], "soft", Prerequisites[Satisfied], TRUE)</f>
        <v>0</v>
      </c>
      <c r="Y6" s="27">
        <f t="shared" si="5"/>
        <v>2</v>
      </c>
      <c r="Z6" s="19">
        <f>COUNTIFS(Prerequisites[Prereq Run ID],$B6,Prerequisites[Type], "hard")</f>
        <v>4</v>
      </c>
      <c r="AA6" s="27">
        <f>COUNTIFS(Reading_Order[Run ID], $B6, Reading_Order[Completed], TRUE)</f>
        <v>0</v>
      </c>
      <c r="AB6" s="19">
        <f t="shared" si="6"/>
        <v>5</v>
      </c>
      <c r="AC6" s="29">
        <f t="shared" si="7"/>
        <v>0</v>
      </c>
      <c r="AD6" s="13" t="b">
        <f t="shared" si="8"/>
        <v>0</v>
      </c>
      <c r="AE6" s="4"/>
      <c r="AF6" s="4"/>
      <c r="AG6" s="4"/>
    </row>
    <row r="7" ht="22.5" customHeight="1">
      <c r="A7" s="8" t="s">
        <v>120</v>
      </c>
      <c r="B7" s="8" t="s">
        <v>82</v>
      </c>
      <c r="C7" s="27" t="s">
        <v>44</v>
      </c>
      <c r="D7" s="27" t="s">
        <v>110</v>
      </c>
      <c r="E7" s="8"/>
      <c r="F7" s="32" t="s">
        <v>121</v>
      </c>
      <c r="G7" s="15">
        <f>COUNTIF(Reading_Order[Run ID], B7)</f>
        <v>48</v>
      </c>
      <c r="H7" s="19">
        <v>2004.0</v>
      </c>
      <c r="I7" s="19">
        <v>2005.0</v>
      </c>
      <c r="J7" s="18" t="b">
        <f t="shared" si="1"/>
        <v>1</v>
      </c>
      <c r="K7" s="9" t="str">
        <f t="shared" si="2"/>
        <v>unread</v>
      </c>
      <c r="L7" s="19">
        <v>2.0</v>
      </c>
      <c r="M7" s="32" t="s">
        <v>124</v>
      </c>
      <c r="N7" s="34"/>
      <c r="O7" s="8">
        <v>2.0</v>
      </c>
      <c r="P7" s="8">
        <v>3.0</v>
      </c>
      <c r="Q7" s="10" t="b">
        <v>1</v>
      </c>
      <c r="R7" s="34"/>
      <c r="S7" s="9" t="str">
        <f t="shared" si="3"/>
        <v>blocked</v>
      </c>
      <c r="T7" s="19">
        <f>COUNTIFS(Prerequisites[Run ID], $B7, Prerequisites[Type], "hard")</f>
        <v>1</v>
      </c>
      <c r="U7" s="19">
        <f>COUNTIFS(Prerequisites[Run ID], $B7, Prerequisites[Type], "hard", Prerequisites[Satisfied], TRUE)</f>
        <v>0</v>
      </c>
      <c r="V7" s="19">
        <f t="shared" si="4"/>
        <v>1</v>
      </c>
      <c r="W7" s="27">
        <f>COUNTIFS(Prerequisites[Run ID], $B7, Prerequisites[Type], "soft")</f>
        <v>1</v>
      </c>
      <c r="X7" s="27">
        <f>COUNTIFS(Prerequisites[Run ID], $B7, Prerequisites[Type], "soft", Prerequisites[Satisfied], TRUE)</f>
        <v>0</v>
      </c>
      <c r="Y7" s="27">
        <f t="shared" si="5"/>
        <v>1</v>
      </c>
      <c r="Z7" s="19">
        <f>COUNTIFS(Prerequisites[Prereq Run ID],$B7,Prerequisites[Type], "hard")</f>
        <v>2</v>
      </c>
      <c r="AA7" s="27">
        <f>COUNTIFS(Reading_Order[Run ID], $B7, Reading_Order[Completed], TRUE)</f>
        <v>0</v>
      </c>
      <c r="AB7" s="19">
        <f t="shared" si="6"/>
        <v>48</v>
      </c>
      <c r="AC7" s="29">
        <f t="shared" si="7"/>
        <v>0</v>
      </c>
      <c r="AD7" s="13" t="b">
        <f t="shared" si="8"/>
        <v>0</v>
      </c>
      <c r="AE7" s="4"/>
      <c r="AF7" s="4"/>
      <c r="AG7" s="4"/>
    </row>
    <row r="8" ht="22.5" customHeight="1">
      <c r="A8" s="8" t="s">
        <v>131</v>
      </c>
      <c r="B8" s="8" t="s">
        <v>89</v>
      </c>
      <c r="C8" s="27" t="s">
        <v>44</v>
      </c>
      <c r="D8" s="27" t="s">
        <v>110</v>
      </c>
      <c r="E8" s="8"/>
      <c r="F8" s="32" t="s">
        <v>132</v>
      </c>
      <c r="G8" s="15">
        <f>COUNTIF(Reading_Order[Run ID], B8)</f>
        <v>42</v>
      </c>
      <c r="H8" s="19">
        <v>2005.0</v>
      </c>
      <c r="I8" s="19">
        <v>2006.0</v>
      </c>
      <c r="J8" s="18" t="b">
        <f t="shared" si="1"/>
        <v>1</v>
      </c>
      <c r="K8" s="9" t="str">
        <f t="shared" si="2"/>
        <v>unread</v>
      </c>
      <c r="L8" s="19">
        <v>2.0</v>
      </c>
      <c r="M8" s="32" t="s">
        <v>134</v>
      </c>
      <c r="N8" s="34"/>
      <c r="O8" s="8">
        <v>2.0</v>
      </c>
      <c r="P8" s="8">
        <v>4.0</v>
      </c>
      <c r="Q8" s="10" t="b">
        <v>1</v>
      </c>
      <c r="R8" s="34"/>
      <c r="S8" s="9" t="str">
        <f t="shared" si="3"/>
        <v>blocked</v>
      </c>
      <c r="T8" s="19">
        <f>COUNTIFS(Prerequisites[Run ID], $B8, Prerequisites[Type], "hard")</f>
        <v>2</v>
      </c>
      <c r="U8" s="19">
        <f>COUNTIFS(Prerequisites[Run ID], $B8, Prerequisites[Type], "hard", Prerequisites[Satisfied], TRUE)</f>
        <v>0</v>
      </c>
      <c r="V8" s="19">
        <f t="shared" si="4"/>
        <v>2</v>
      </c>
      <c r="W8" s="27">
        <f>COUNTIFS(Prerequisites[Run ID], $B8, Prerequisites[Type], "soft")</f>
        <v>2</v>
      </c>
      <c r="X8" s="27">
        <f>COUNTIFS(Prerequisites[Run ID], $B8, Prerequisites[Type], "soft", Prerequisites[Satisfied], TRUE)</f>
        <v>0</v>
      </c>
      <c r="Y8" s="27">
        <f t="shared" si="5"/>
        <v>2</v>
      </c>
      <c r="Z8" s="19">
        <f>COUNTIFS(Prerequisites[Prereq Run ID],$B8,Prerequisites[Type], "hard")</f>
        <v>4</v>
      </c>
      <c r="AA8" s="27">
        <f>COUNTIFS(Reading_Order[Run ID], $B8, Reading_Order[Completed], TRUE)</f>
        <v>0</v>
      </c>
      <c r="AB8" s="19">
        <f t="shared" si="6"/>
        <v>42</v>
      </c>
      <c r="AC8" s="29">
        <f t="shared" si="7"/>
        <v>0</v>
      </c>
      <c r="AD8" s="13" t="b">
        <f t="shared" si="8"/>
        <v>0</v>
      </c>
      <c r="AE8" s="4"/>
      <c r="AF8" s="4"/>
      <c r="AG8" s="4"/>
    </row>
    <row r="9" ht="22.5" customHeight="1">
      <c r="A9" s="8" t="s">
        <v>147</v>
      </c>
      <c r="B9" s="8" t="s">
        <v>91</v>
      </c>
      <c r="C9" s="27" t="s">
        <v>44</v>
      </c>
      <c r="D9" s="27" t="s">
        <v>110</v>
      </c>
      <c r="E9" s="8"/>
      <c r="F9" s="32" t="s">
        <v>152</v>
      </c>
      <c r="G9" s="15">
        <f>COUNTIF(Reading_Order[Run ID], B9)</f>
        <v>60</v>
      </c>
      <c r="H9" s="19">
        <v>2005.0</v>
      </c>
      <c r="I9" s="19">
        <v>2007.0</v>
      </c>
      <c r="J9" s="18" t="b">
        <f t="shared" si="1"/>
        <v>1</v>
      </c>
      <c r="K9" s="9" t="str">
        <f t="shared" si="2"/>
        <v>unread</v>
      </c>
      <c r="L9" s="19">
        <v>3.0</v>
      </c>
      <c r="M9" s="32" t="s">
        <v>155</v>
      </c>
      <c r="N9" s="34"/>
      <c r="O9" s="8">
        <v>3.0</v>
      </c>
      <c r="P9" s="8">
        <v>1.0</v>
      </c>
      <c r="Q9" s="12" t="b">
        <v>0</v>
      </c>
      <c r="R9" s="34"/>
      <c r="S9" s="9" t="str">
        <f t="shared" si="3"/>
        <v>blocked</v>
      </c>
      <c r="T9" s="19">
        <f>COUNTIFS(Prerequisites[Run ID], $B9, Prerequisites[Type], "hard")</f>
        <v>1</v>
      </c>
      <c r="U9" s="19">
        <f>COUNTIFS(Prerequisites[Run ID], $B9, Prerequisites[Type], "hard", Prerequisites[Satisfied], TRUE)</f>
        <v>0</v>
      </c>
      <c r="V9" s="19">
        <f t="shared" si="4"/>
        <v>1</v>
      </c>
      <c r="W9" s="27">
        <f>COUNTIFS(Prerequisites[Run ID], $B9, Prerequisites[Type], "soft")</f>
        <v>3</v>
      </c>
      <c r="X9" s="27">
        <f>COUNTIFS(Prerequisites[Run ID], $B9, Prerequisites[Type], "soft", Prerequisites[Satisfied], TRUE)</f>
        <v>0</v>
      </c>
      <c r="Y9" s="27">
        <f t="shared" si="5"/>
        <v>3</v>
      </c>
      <c r="Z9" s="19">
        <f>COUNTIFS(Prerequisites[Prereq Run ID],$B9,Prerequisites[Type], "hard")</f>
        <v>1</v>
      </c>
      <c r="AA9" s="27">
        <f>COUNTIFS(Reading_Order[Run ID], $B9, Reading_Order[Completed], TRUE)</f>
        <v>0</v>
      </c>
      <c r="AB9" s="19">
        <f t="shared" si="6"/>
        <v>60</v>
      </c>
      <c r="AC9" s="29">
        <f t="shared" si="7"/>
        <v>0</v>
      </c>
      <c r="AD9" s="13" t="b">
        <f t="shared" si="8"/>
        <v>0</v>
      </c>
      <c r="AE9" s="4"/>
      <c r="AF9" s="4"/>
      <c r="AG9" s="4"/>
    </row>
    <row r="10" ht="22.5" customHeight="1">
      <c r="A10" s="49" t="s">
        <v>161</v>
      </c>
      <c r="B10" s="10" t="s">
        <v>162</v>
      </c>
      <c r="C10" s="27" t="s">
        <v>163</v>
      </c>
      <c r="D10" s="50" t="s">
        <v>164</v>
      </c>
      <c r="E10" s="8"/>
      <c r="F10" s="38"/>
      <c r="G10" s="15">
        <f>COUNTIF(Reading_Order[Run ID], B10)</f>
        <v>18</v>
      </c>
      <c r="H10" s="51"/>
      <c r="I10" s="51"/>
      <c r="J10" s="18" t="b">
        <f t="shared" si="1"/>
        <v>1</v>
      </c>
      <c r="K10" s="9" t="str">
        <f t="shared" si="2"/>
        <v>unread</v>
      </c>
      <c r="L10" s="19">
        <v>3.0</v>
      </c>
      <c r="M10" s="32"/>
      <c r="N10" s="34"/>
      <c r="O10" s="8">
        <v>1.0</v>
      </c>
      <c r="P10" s="52">
        <v>1.0</v>
      </c>
      <c r="Q10" s="10" t="b">
        <v>1</v>
      </c>
      <c r="R10" s="34"/>
      <c r="S10" s="9" t="str">
        <f t="shared" si="3"/>
        <v>ready-all</v>
      </c>
      <c r="T10" s="19">
        <f>COUNTIFS(Prerequisites[Run ID], $B10, Prerequisites[Type], "hard")</f>
        <v>0</v>
      </c>
      <c r="U10" s="19">
        <f>COUNTIFS(Prerequisites[Run ID], $B10, Prerequisites[Type], "hard", Prerequisites[Satisfied], TRUE)</f>
        <v>0</v>
      </c>
      <c r="V10" s="19">
        <f t="shared" si="4"/>
        <v>0</v>
      </c>
      <c r="W10" s="27">
        <f>COUNTIFS(Prerequisites[Run ID], $B10, Prerequisites[Type], "soft")</f>
        <v>0</v>
      </c>
      <c r="X10" s="27">
        <f>COUNTIFS(Prerequisites[Run ID], $B10, Prerequisites[Type], "soft", Prerequisites[Satisfied], TRUE)</f>
        <v>0</v>
      </c>
      <c r="Y10" s="27">
        <f t="shared" si="5"/>
        <v>0</v>
      </c>
      <c r="Z10" s="19">
        <f>COUNTIFS(Prerequisites[Prereq Run ID],$B10,Prerequisites[Type], "hard")</f>
        <v>1</v>
      </c>
      <c r="AA10" s="27">
        <f>COUNTIFS(Reading_Order[Run ID], $B10, Reading_Order[Completed], TRUE)</f>
        <v>0</v>
      </c>
      <c r="AB10" s="19">
        <f t="shared" si="6"/>
        <v>18</v>
      </c>
      <c r="AC10" s="29">
        <f t="shared" si="7"/>
        <v>0</v>
      </c>
      <c r="AD10" s="13" t="b">
        <f t="shared" si="8"/>
        <v>1</v>
      </c>
      <c r="AE10" s="4"/>
      <c r="AF10" s="4"/>
      <c r="AG10" s="4"/>
    </row>
    <row r="11" ht="22.5" customHeight="1">
      <c r="A11" s="8" t="s">
        <v>175</v>
      </c>
      <c r="B11" s="8" t="s">
        <v>175</v>
      </c>
      <c r="C11" s="27" t="s">
        <v>163</v>
      </c>
      <c r="D11" s="27" t="s">
        <v>164</v>
      </c>
      <c r="E11" s="8"/>
      <c r="F11" s="32"/>
      <c r="G11" s="15">
        <f>COUNTIF(Reading_Order[Run ID], B11)</f>
        <v>11</v>
      </c>
      <c r="H11" s="19"/>
      <c r="I11" s="19"/>
      <c r="J11" s="18" t="b">
        <f t="shared" si="1"/>
        <v>1</v>
      </c>
      <c r="K11" s="9" t="str">
        <f t="shared" si="2"/>
        <v>unread</v>
      </c>
      <c r="L11" s="19"/>
      <c r="M11" s="32"/>
      <c r="N11" s="34"/>
      <c r="O11" s="8">
        <v>1.0</v>
      </c>
      <c r="P11" s="8">
        <v>2.0</v>
      </c>
      <c r="Q11" s="12" t="b">
        <v>0</v>
      </c>
      <c r="R11" s="34"/>
      <c r="S11" s="9" t="str">
        <f t="shared" si="3"/>
        <v>blocked</v>
      </c>
      <c r="T11" s="19">
        <f>COUNTIFS(Prerequisites[Run ID], $B11, Prerequisites[Type], "hard")</f>
        <v>3</v>
      </c>
      <c r="U11" s="19">
        <f>COUNTIFS(Prerequisites[Run ID], $B11, Prerequisites[Type], "hard", Prerequisites[Satisfied], TRUE)</f>
        <v>0</v>
      </c>
      <c r="V11" s="19">
        <f t="shared" si="4"/>
        <v>3</v>
      </c>
      <c r="W11" s="27">
        <f>COUNTIFS(Prerequisites[Run ID], $B11, Prerequisites[Type], "soft")</f>
        <v>1</v>
      </c>
      <c r="X11" s="27">
        <f>COUNTIFS(Prerequisites[Run ID], $B11, Prerequisites[Type], "soft", Prerequisites[Satisfied], TRUE)</f>
        <v>0</v>
      </c>
      <c r="Y11" s="27">
        <f t="shared" si="5"/>
        <v>1</v>
      </c>
      <c r="Z11" s="19">
        <f>COUNTIFS(Prerequisites[Prereq Run ID],$B11,Prerequisites[Type], "hard")</f>
        <v>2</v>
      </c>
      <c r="AA11" s="27">
        <f>COUNTIFS(Reading_Order[Run ID], $B11, Reading_Order[Completed], TRUE)</f>
        <v>0</v>
      </c>
      <c r="AB11" s="19">
        <f t="shared" si="6"/>
        <v>11</v>
      </c>
      <c r="AC11" s="29">
        <f t="shared" si="7"/>
        <v>0</v>
      </c>
      <c r="AD11" s="13" t="b">
        <f t="shared" si="8"/>
        <v>0</v>
      </c>
      <c r="AE11" s="4"/>
      <c r="AF11" s="4"/>
      <c r="AG11" s="4"/>
    </row>
    <row r="12" ht="22.5" customHeight="1">
      <c r="A12" s="8" t="s">
        <v>186</v>
      </c>
      <c r="B12" s="8" t="s">
        <v>187</v>
      </c>
      <c r="C12" s="27" t="s">
        <v>163</v>
      </c>
      <c r="D12" s="27" t="s">
        <v>188</v>
      </c>
      <c r="E12" s="8"/>
      <c r="F12" s="32"/>
      <c r="G12" s="15">
        <f>COUNTIF(Reading_Order[Run ID], B12)</f>
        <v>32</v>
      </c>
      <c r="H12" s="19"/>
      <c r="I12" s="19"/>
      <c r="J12" s="18" t="b">
        <f t="shared" si="1"/>
        <v>1</v>
      </c>
      <c r="K12" s="9" t="str">
        <f t="shared" si="2"/>
        <v>unread</v>
      </c>
      <c r="L12" s="19"/>
      <c r="M12" s="32"/>
      <c r="N12" s="34"/>
      <c r="O12" s="8">
        <v>1.0</v>
      </c>
      <c r="P12" s="8">
        <v>3.0</v>
      </c>
      <c r="Q12" s="12" t="b">
        <v>0</v>
      </c>
      <c r="R12" s="34"/>
      <c r="S12" s="9" t="str">
        <f t="shared" si="3"/>
        <v>blocked</v>
      </c>
      <c r="T12" s="19">
        <f>COUNTIFS(Prerequisites[Run ID], $B12, Prerequisites[Type], "hard")</f>
        <v>2</v>
      </c>
      <c r="U12" s="19">
        <f>COUNTIFS(Prerequisites[Run ID], $B12, Prerequisites[Type], "hard", Prerequisites[Satisfied], TRUE)</f>
        <v>0</v>
      </c>
      <c r="V12" s="19">
        <f t="shared" si="4"/>
        <v>2</v>
      </c>
      <c r="W12" s="27">
        <f>COUNTIFS(Prerequisites[Run ID], $B12, Prerequisites[Type], "soft")</f>
        <v>1</v>
      </c>
      <c r="X12" s="27">
        <f>COUNTIFS(Prerequisites[Run ID], $B12, Prerequisites[Type], "soft", Prerequisites[Satisfied], TRUE)</f>
        <v>0</v>
      </c>
      <c r="Y12" s="27">
        <f t="shared" si="5"/>
        <v>1</v>
      </c>
      <c r="Z12" s="19">
        <f>COUNTIFS(Prerequisites[Prereq Run ID],$B12,Prerequisites[Type], "hard")</f>
        <v>1</v>
      </c>
      <c r="AA12" s="27">
        <f>COUNTIFS(Reading_Order[Run ID], $B12, Reading_Order[Completed], TRUE)</f>
        <v>0</v>
      </c>
      <c r="AB12" s="19">
        <f t="shared" si="6"/>
        <v>32</v>
      </c>
      <c r="AC12" s="29">
        <f t="shared" si="7"/>
        <v>0</v>
      </c>
      <c r="AD12" s="13" t="b">
        <f t="shared" si="8"/>
        <v>0</v>
      </c>
      <c r="AE12" s="4"/>
      <c r="AF12" s="4"/>
      <c r="AG12" s="4"/>
    </row>
    <row r="13" ht="22.5" customHeight="1">
      <c r="A13" s="8" t="s">
        <v>198</v>
      </c>
      <c r="B13" s="8" t="s">
        <v>199</v>
      </c>
      <c r="C13" s="27" t="s">
        <v>163</v>
      </c>
      <c r="D13" s="27" t="s">
        <v>188</v>
      </c>
      <c r="E13" s="8"/>
      <c r="F13" s="32" t="s">
        <v>200</v>
      </c>
      <c r="G13" s="15">
        <f>COUNTIF(Reading_Order[Run ID], B13)</f>
        <v>22</v>
      </c>
      <c r="H13" s="19">
        <v>2005.0</v>
      </c>
      <c r="I13" s="19">
        <v>2014.0</v>
      </c>
      <c r="J13" s="18" t="b">
        <f t="shared" si="1"/>
        <v>1</v>
      </c>
      <c r="K13" s="9" t="str">
        <f t="shared" si="2"/>
        <v>unread</v>
      </c>
      <c r="L13" s="19">
        <v>3.0</v>
      </c>
      <c r="M13" s="32" t="s">
        <v>202</v>
      </c>
      <c r="N13" s="34"/>
      <c r="O13" s="8">
        <v>1.0</v>
      </c>
      <c r="P13" s="8">
        <v>4.0</v>
      </c>
      <c r="Q13" s="12" t="b">
        <v>0</v>
      </c>
      <c r="R13" s="34"/>
      <c r="S13" s="9" t="str">
        <f t="shared" si="3"/>
        <v>blocked</v>
      </c>
      <c r="T13" s="19">
        <f>COUNTIFS(Prerequisites[Run ID], $B13, Prerequisites[Type], "hard")</f>
        <v>4</v>
      </c>
      <c r="U13" s="19">
        <f>COUNTIFS(Prerequisites[Run ID], $B13, Prerequisites[Type], "hard", Prerequisites[Satisfied], TRUE)</f>
        <v>0</v>
      </c>
      <c r="V13" s="19">
        <f t="shared" si="4"/>
        <v>4</v>
      </c>
      <c r="W13" s="27">
        <f>COUNTIFS(Prerequisites[Run ID], $B13, Prerequisites[Type], "soft")</f>
        <v>1</v>
      </c>
      <c r="X13" s="27">
        <f>COUNTIFS(Prerequisites[Run ID], $B13, Prerequisites[Type], "soft", Prerequisites[Satisfied], TRUE)</f>
        <v>0</v>
      </c>
      <c r="Y13" s="27">
        <f t="shared" si="5"/>
        <v>1</v>
      </c>
      <c r="Z13" s="19">
        <f>COUNTIFS(Prerequisites[Prereq Run ID],$B13,Prerequisites[Type], "hard")</f>
        <v>1</v>
      </c>
      <c r="AA13" s="27">
        <f>COUNTIFS(Reading_Order[Run ID], $B13, Reading_Order[Completed], TRUE)</f>
        <v>0</v>
      </c>
      <c r="AB13" s="19">
        <f t="shared" si="6"/>
        <v>22</v>
      </c>
      <c r="AC13" s="29">
        <f t="shared" si="7"/>
        <v>0</v>
      </c>
      <c r="AD13" s="13" t="b">
        <f t="shared" si="8"/>
        <v>0</v>
      </c>
      <c r="AE13" s="4"/>
      <c r="AF13" s="4"/>
      <c r="AG13" s="4"/>
    </row>
    <row r="14" ht="22.5" customHeight="1">
      <c r="A14" s="8" t="s">
        <v>208</v>
      </c>
      <c r="B14" s="8" t="s">
        <v>94</v>
      </c>
      <c r="C14" s="27" t="s">
        <v>44</v>
      </c>
      <c r="D14" s="27" t="s">
        <v>110</v>
      </c>
      <c r="E14" s="8"/>
      <c r="F14" s="32" t="s">
        <v>210</v>
      </c>
      <c r="G14" s="15">
        <f>COUNTIF(Reading_Order[Run ID], B14)</f>
        <v>70</v>
      </c>
      <c r="H14" s="19">
        <v>2007.0</v>
      </c>
      <c r="I14" s="19">
        <v>2008.0</v>
      </c>
      <c r="J14" s="18" t="b">
        <f t="shared" si="1"/>
        <v>1</v>
      </c>
      <c r="K14" s="9" t="str">
        <f t="shared" si="2"/>
        <v>unread</v>
      </c>
      <c r="L14" s="19">
        <v>3.0</v>
      </c>
      <c r="M14" s="32" t="s">
        <v>213</v>
      </c>
      <c r="N14" s="34"/>
      <c r="O14" s="8">
        <v>3.0</v>
      </c>
      <c r="P14" s="8">
        <v>2.0</v>
      </c>
      <c r="Q14" s="12" t="b">
        <v>0</v>
      </c>
      <c r="R14" s="34"/>
      <c r="S14" s="9" t="str">
        <f t="shared" si="3"/>
        <v>blocked</v>
      </c>
      <c r="T14" s="19">
        <f>COUNTIFS(Prerequisites[Run ID], $B14, Prerequisites[Type], "hard")</f>
        <v>1</v>
      </c>
      <c r="U14" s="19">
        <f>COUNTIFS(Prerequisites[Run ID], $B14, Prerequisites[Type], "hard", Prerequisites[Satisfied], TRUE)</f>
        <v>0</v>
      </c>
      <c r="V14" s="19">
        <f t="shared" si="4"/>
        <v>1</v>
      </c>
      <c r="W14" s="27">
        <f>COUNTIFS(Prerequisites[Run ID], $B14, Prerequisites[Type], "soft")</f>
        <v>1</v>
      </c>
      <c r="X14" s="27">
        <f>COUNTIFS(Prerequisites[Run ID], $B14, Prerequisites[Type], "soft", Prerequisites[Satisfied], TRUE)</f>
        <v>0</v>
      </c>
      <c r="Y14" s="27">
        <f t="shared" si="5"/>
        <v>1</v>
      </c>
      <c r="Z14" s="19">
        <f>COUNTIFS(Prerequisites[Prereq Run ID],$B14,Prerequisites[Type], "hard")</f>
        <v>1</v>
      </c>
      <c r="AA14" s="27">
        <f>COUNTIFS(Reading_Order[Run ID], $B14, Reading_Order[Completed], TRUE)</f>
        <v>0</v>
      </c>
      <c r="AB14" s="19">
        <f t="shared" si="6"/>
        <v>70</v>
      </c>
      <c r="AC14" s="29">
        <f t="shared" si="7"/>
        <v>0</v>
      </c>
      <c r="AD14" s="13" t="b">
        <f t="shared" si="8"/>
        <v>0</v>
      </c>
      <c r="AE14" s="4"/>
      <c r="AF14" s="4"/>
      <c r="AG14" s="4"/>
    </row>
    <row r="15" ht="22.5" customHeight="1">
      <c r="A15" s="8" t="s">
        <v>219</v>
      </c>
      <c r="B15" s="8" t="s">
        <v>103</v>
      </c>
      <c r="C15" s="27" t="s">
        <v>44</v>
      </c>
      <c r="D15" s="27" t="s">
        <v>110</v>
      </c>
      <c r="E15" s="8"/>
      <c r="F15" s="32" t="s">
        <v>221</v>
      </c>
      <c r="G15" s="15">
        <f>COUNTIF(Reading_Order[Run ID], B15)</f>
        <v>46</v>
      </c>
      <c r="H15" s="19">
        <v>2008.0</v>
      </c>
      <c r="I15" s="19">
        <v>2009.0</v>
      </c>
      <c r="J15" s="18" t="b">
        <f t="shared" si="1"/>
        <v>1</v>
      </c>
      <c r="K15" s="9" t="str">
        <f t="shared" si="2"/>
        <v>unread</v>
      </c>
      <c r="L15" s="19">
        <v>3.0</v>
      </c>
      <c r="M15" s="32" t="s">
        <v>223</v>
      </c>
      <c r="N15" s="34"/>
      <c r="O15" s="8">
        <v>3.0</v>
      </c>
      <c r="P15" s="8">
        <v>3.0</v>
      </c>
      <c r="Q15" s="12" t="b">
        <v>0</v>
      </c>
      <c r="R15" s="34"/>
      <c r="S15" s="9" t="str">
        <f t="shared" si="3"/>
        <v>blocked</v>
      </c>
      <c r="T15" s="19">
        <f>COUNTIFS(Prerequisites[Run ID], $B15, Prerequisites[Type], "hard")</f>
        <v>1</v>
      </c>
      <c r="U15" s="19">
        <f>COUNTIFS(Prerequisites[Run ID], $B15, Prerequisites[Type], "hard", Prerequisites[Satisfied], TRUE)</f>
        <v>0</v>
      </c>
      <c r="V15" s="19">
        <f t="shared" si="4"/>
        <v>1</v>
      </c>
      <c r="W15" s="27">
        <f>COUNTIFS(Prerequisites[Run ID], $B15, Prerequisites[Type], "soft")</f>
        <v>2</v>
      </c>
      <c r="X15" s="27">
        <f>COUNTIFS(Prerequisites[Run ID], $B15, Prerequisites[Type], "soft", Prerequisites[Satisfied], TRUE)</f>
        <v>0</v>
      </c>
      <c r="Y15" s="27">
        <f t="shared" si="5"/>
        <v>2</v>
      </c>
      <c r="Z15" s="19">
        <f>COUNTIFS(Prerequisites[Prereq Run ID],$B15,Prerequisites[Type], "hard")</f>
        <v>1</v>
      </c>
      <c r="AA15" s="27">
        <f>COUNTIFS(Reading_Order[Run ID], $B15, Reading_Order[Completed], TRUE)</f>
        <v>0</v>
      </c>
      <c r="AB15" s="19">
        <f t="shared" si="6"/>
        <v>46</v>
      </c>
      <c r="AC15" s="29">
        <f t="shared" si="7"/>
        <v>0</v>
      </c>
      <c r="AD15" s="13" t="b">
        <f t="shared" si="8"/>
        <v>0</v>
      </c>
      <c r="AE15" s="4"/>
      <c r="AF15" s="4"/>
      <c r="AG15" s="4"/>
    </row>
    <row r="16" ht="22.5" customHeight="1">
      <c r="A16" s="10" t="s">
        <v>228</v>
      </c>
      <c r="B16" s="10" t="s">
        <v>106</v>
      </c>
      <c r="C16" s="27" t="s">
        <v>44</v>
      </c>
      <c r="D16" s="27" t="s">
        <v>110</v>
      </c>
      <c r="E16" s="8"/>
      <c r="F16" s="32" t="s">
        <v>230</v>
      </c>
      <c r="G16" s="15">
        <f>COUNTIF(Reading_Order[Run ID], B16)</f>
        <v>65</v>
      </c>
      <c r="H16" s="19">
        <v>2009.0</v>
      </c>
      <c r="I16" s="19">
        <v>2010.0</v>
      </c>
      <c r="J16" s="18" t="b">
        <f t="shared" si="1"/>
        <v>1</v>
      </c>
      <c r="K16" s="9" t="str">
        <f t="shared" si="2"/>
        <v>unread</v>
      </c>
      <c r="L16" s="19">
        <v>3.0</v>
      </c>
      <c r="M16" s="32" t="s">
        <v>232</v>
      </c>
      <c r="N16" s="34"/>
      <c r="O16" s="8">
        <v>3.0</v>
      </c>
      <c r="P16" s="8">
        <v>4.0</v>
      </c>
      <c r="Q16" s="12" t="b">
        <v>0</v>
      </c>
      <c r="R16" s="34"/>
      <c r="S16" s="9" t="str">
        <f t="shared" si="3"/>
        <v>blocked</v>
      </c>
      <c r="T16" s="19">
        <f>COUNTIFS(Prerequisites[Run ID], $B16, Prerequisites[Type], "hard")</f>
        <v>1</v>
      </c>
      <c r="U16" s="19">
        <f>COUNTIFS(Prerequisites[Run ID], $B16, Prerequisites[Type], "hard", Prerequisites[Satisfied], TRUE)</f>
        <v>0</v>
      </c>
      <c r="V16" s="19">
        <f t="shared" si="4"/>
        <v>1</v>
      </c>
      <c r="W16" s="27">
        <f>COUNTIFS(Prerequisites[Run ID], $B16, Prerequisites[Type], "soft")</f>
        <v>0</v>
      </c>
      <c r="X16" s="27">
        <f>COUNTIFS(Prerequisites[Run ID], $B16, Prerequisites[Type], "soft", Prerequisites[Satisfied], TRUE)</f>
        <v>0</v>
      </c>
      <c r="Y16" s="27">
        <f t="shared" si="5"/>
        <v>0</v>
      </c>
      <c r="Z16" s="19">
        <f>COUNTIFS(Prerequisites[Prereq Run ID],$B16,Prerequisites[Type], "hard")</f>
        <v>1</v>
      </c>
      <c r="AA16" s="27">
        <f>COUNTIFS(Reading_Order[Run ID], $B16, Reading_Order[Completed], TRUE)</f>
        <v>0</v>
      </c>
      <c r="AB16" s="19">
        <f t="shared" si="6"/>
        <v>65</v>
      </c>
      <c r="AC16" s="29">
        <f t="shared" si="7"/>
        <v>0</v>
      </c>
      <c r="AD16" s="13" t="b">
        <f t="shared" si="8"/>
        <v>0</v>
      </c>
      <c r="AE16" s="4"/>
      <c r="AF16" s="4"/>
      <c r="AG16" s="4"/>
    </row>
    <row r="17" ht="22.5" customHeight="1">
      <c r="A17" s="8" t="s">
        <v>241</v>
      </c>
      <c r="B17" s="8" t="s">
        <v>108</v>
      </c>
      <c r="C17" s="27" t="s">
        <v>44</v>
      </c>
      <c r="D17" s="27" t="s">
        <v>110</v>
      </c>
      <c r="E17" s="8"/>
      <c r="F17" s="32" t="s">
        <v>244</v>
      </c>
      <c r="G17" s="15">
        <f>COUNTIF(Reading_Order[Run ID], B17)</f>
        <v>35</v>
      </c>
      <c r="H17" s="19">
        <v>2009.0</v>
      </c>
      <c r="I17" s="19">
        <v>2010.0</v>
      </c>
      <c r="J17" s="18" t="b">
        <f t="shared" si="1"/>
        <v>1</v>
      </c>
      <c r="K17" s="9" t="str">
        <f t="shared" si="2"/>
        <v>unread</v>
      </c>
      <c r="L17" s="19">
        <v>3.0</v>
      </c>
      <c r="M17" s="32" t="s">
        <v>245</v>
      </c>
      <c r="N17" s="34"/>
      <c r="O17" s="8">
        <v>3.0</v>
      </c>
      <c r="P17" s="8">
        <v>5.0</v>
      </c>
      <c r="Q17" s="12" t="b">
        <v>0</v>
      </c>
      <c r="R17" s="34"/>
      <c r="S17" s="9" t="str">
        <f t="shared" si="3"/>
        <v>blocked</v>
      </c>
      <c r="T17" s="19">
        <f>COUNTIFS(Prerequisites[Run ID], $B17, Prerequisites[Type], "hard")</f>
        <v>1</v>
      </c>
      <c r="U17" s="19">
        <f>COUNTIFS(Prerequisites[Run ID], $B17, Prerequisites[Type], "hard", Prerequisites[Satisfied], TRUE)</f>
        <v>0</v>
      </c>
      <c r="V17" s="19">
        <f t="shared" si="4"/>
        <v>1</v>
      </c>
      <c r="W17" s="27">
        <f>COUNTIFS(Prerequisites[Run ID], $B17, Prerequisites[Type], "soft")</f>
        <v>1</v>
      </c>
      <c r="X17" s="27">
        <f>COUNTIFS(Prerequisites[Run ID], $B17, Prerequisites[Type], "soft", Prerequisites[Satisfied], TRUE)</f>
        <v>0</v>
      </c>
      <c r="Y17" s="27">
        <f t="shared" si="5"/>
        <v>1</v>
      </c>
      <c r="Z17" s="19">
        <f>COUNTIFS(Prerequisites[Prereq Run ID],$B17,Prerequisites[Type], "hard")</f>
        <v>1</v>
      </c>
      <c r="AA17" s="27">
        <f>COUNTIFS(Reading_Order[Run ID], $B17, Reading_Order[Completed], TRUE)</f>
        <v>0</v>
      </c>
      <c r="AB17" s="19">
        <f t="shared" si="6"/>
        <v>35</v>
      </c>
      <c r="AC17" s="29">
        <f t="shared" si="7"/>
        <v>0</v>
      </c>
      <c r="AD17" s="13" t="b">
        <f t="shared" si="8"/>
        <v>0</v>
      </c>
      <c r="AE17" s="4"/>
      <c r="AF17" s="4"/>
      <c r="AG17" s="4"/>
    </row>
    <row r="18" ht="22.5" customHeight="1">
      <c r="A18" s="8" t="s">
        <v>252</v>
      </c>
      <c r="B18" s="8" t="s">
        <v>117</v>
      </c>
      <c r="C18" s="27" t="s">
        <v>44</v>
      </c>
      <c r="D18" s="27" t="s">
        <v>110</v>
      </c>
      <c r="E18" s="8"/>
      <c r="F18" s="32" t="s">
        <v>253</v>
      </c>
      <c r="G18" s="15">
        <f>COUNTIF(Reading_Order[Run ID], B18)</f>
        <v>71</v>
      </c>
      <c r="H18" s="19">
        <v>2010.0</v>
      </c>
      <c r="I18" s="19">
        <v>2012.0</v>
      </c>
      <c r="J18" s="18" t="b">
        <f t="shared" si="1"/>
        <v>1</v>
      </c>
      <c r="K18" s="9" t="str">
        <f t="shared" si="2"/>
        <v>unread</v>
      </c>
      <c r="L18" s="19">
        <v>4.0</v>
      </c>
      <c r="M18" s="32" t="s">
        <v>254</v>
      </c>
      <c r="N18" s="34"/>
      <c r="O18" s="8">
        <v>4.0</v>
      </c>
      <c r="P18" s="8">
        <v>1.0</v>
      </c>
      <c r="Q18" s="12" t="b">
        <v>0</v>
      </c>
      <c r="R18" s="34"/>
      <c r="S18" s="9" t="str">
        <f t="shared" si="3"/>
        <v>blocked</v>
      </c>
      <c r="T18" s="19">
        <f>COUNTIFS(Prerequisites[Run ID], $B18, Prerequisites[Type], "hard")</f>
        <v>1</v>
      </c>
      <c r="U18" s="19">
        <f>COUNTIFS(Prerequisites[Run ID], $B18, Prerequisites[Type], "hard", Prerequisites[Satisfied], TRUE)</f>
        <v>0</v>
      </c>
      <c r="V18" s="19">
        <f t="shared" si="4"/>
        <v>1</v>
      </c>
      <c r="W18" s="27">
        <f>COUNTIFS(Prerequisites[Run ID], $B18, Prerequisites[Type], "soft")</f>
        <v>2</v>
      </c>
      <c r="X18" s="27">
        <f>COUNTIFS(Prerequisites[Run ID], $B18, Prerequisites[Type], "soft", Prerequisites[Satisfied], TRUE)</f>
        <v>0</v>
      </c>
      <c r="Y18" s="27">
        <f t="shared" si="5"/>
        <v>2</v>
      </c>
      <c r="Z18" s="19">
        <f>COUNTIFS(Prerequisites[Prereq Run ID],$B18,Prerequisites[Type], "hard")</f>
        <v>1</v>
      </c>
      <c r="AA18" s="27">
        <f>COUNTIFS(Reading_Order[Run ID], $B18, Reading_Order[Completed], TRUE)</f>
        <v>0</v>
      </c>
      <c r="AB18" s="19">
        <f t="shared" si="6"/>
        <v>71</v>
      </c>
      <c r="AC18" s="29">
        <f t="shared" si="7"/>
        <v>0</v>
      </c>
      <c r="AD18" s="13" t="b">
        <f t="shared" si="8"/>
        <v>0</v>
      </c>
      <c r="AE18" s="4"/>
      <c r="AF18" s="4"/>
      <c r="AG18" s="4"/>
    </row>
    <row r="19" ht="22.5" customHeight="1">
      <c r="A19" s="8" t="s">
        <v>260</v>
      </c>
      <c r="B19" s="8" t="s">
        <v>116</v>
      </c>
      <c r="C19" s="27" t="s">
        <v>44</v>
      </c>
      <c r="D19" s="27" t="s">
        <v>110</v>
      </c>
      <c r="E19" s="8"/>
      <c r="F19" s="32" t="s">
        <v>261</v>
      </c>
      <c r="G19" s="15">
        <f>COUNTIF(Reading_Order[Run ID], B19)</f>
        <v>88</v>
      </c>
      <c r="H19" s="19">
        <v>2011.0</v>
      </c>
      <c r="I19" s="19">
        <v>2012.0</v>
      </c>
      <c r="J19" s="18" t="b">
        <f t="shared" si="1"/>
        <v>1</v>
      </c>
      <c r="K19" s="9" t="str">
        <f t="shared" si="2"/>
        <v>unread</v>
      </c>
      <c r="L19" s="19">
        <v>4.0</v>
      </c>
      <c r="M19" s="32" t="s">
        <v>264</v>
      </c>
      <c r="N19" s="34"/>
      <c r="O19" s="8">
        <v>4.0</v>
      </c>
      <c r="P19" s="8">
        <v>2.0</v>
      </c>
      <c r="Q19" s="12" t="b">
        <v>0</v>
      </c>
      <c r="R19" s="34"/>
      <c r="S19" s="9" t="str">
        <f t="shared" si="3"/>
        <v>blocked</v>
      </c>
      <c r="T19" s="19">
        <f>COUNTIFS(Prerequisites[Run ID], $B19, Prerequisites[Type], "hard")</f>
        <v>1</v>
      </c>
      <c r="U19" s="19">
        <f>COUNTIFS(Prerequisites[Run ID], $B19, Prerequisites[Type], "hard", Prerequisites[Satisfied], TRUE)</f>
        <v>0</v>
      </c>
      <c r="V19" s="19">
        <f t="shared" si="4"/>
        <v>1</v>
      </c>
      <c r="W19" s="27">
        <f>COUNTIFS(Prerequisites[Run ID], $B19, Prerequisites[Type], "soft")</f>
        <v>2</v>
      </c>
      <c r="X19" s="27">
        <f>COUNTIFS(Prerequisites[Run ID], $B19, Prerequisites[Type], "soft", Prerequisites[Satisfied], TRUE)</f>
        <v>0</v>
      </c>
      <c r="Y19" s="27">
        <f t="shared" si="5"/>
        <v>2</v>
      </c>
      <c r="Z19" s="19">
        <f>COUNTIFS(Prerequisites[Prereq Run ID],$B19,Prerequisites[Type], "hard")</f>
        <v>1</v>
      </c>
      <c r="AA19" s="27">
        <f>COUNTIFS(Reading_Order[Run ID], $B19, Reading_Order[Completed], TRUE)</f>
        <v>0</v>
      </c>
      <c r="AB19" s="19">
        <f t="shared" si="6"/>
        <v>88</v>
      </c>
      <c r="AC19" s="29">
        <f t="shared" si="7"/>
        <v>0</v>
      </c>
      <c r="AD19" s="13" t="b">
        <f t="shared" si="8"/>
        <v>0</v>
      </c>
      <c r="AE19" s="4"/>
      <c r="AF19" s="4"/>
      <c r="AG19" s="4"/>
    </row>
    <row r="20" ht="22.5" customHeight="1">
      <c r="A20" s="8" t="s">
        <v>269</v>
      </c>
      <c r="B20" s="8" t="s">
        <v>123</v>
      </c>
      <c r="C20" s="27" t="s">
        <v>44</v>
      </c>
      <c r="D20" s="27" t="s">
        <v>110</v>
      </c>
      <c r="E20" s="8"/>
      <c r="F20" s="32" t="s">
        <v>271</v>
      </c>
      <c r="G20" s="15">
        <f>COUNTIF(Reading_Order[Run ID], B20)</f>
        <v>68</v>
      </c>
      <c r="H20" s="19">
        <v>2011.0</v>
      </c>
      <c r="I20" s="19">
        <v>2012.0</v>
      </c>
      <c r="J20" s="18" t="b">
        <f t="shared" si="1"/>
        <v>1</v>
      </c>
      <c r="K20" s="9" t="str">
        <f t="shared" si="2"/>
        <v>unread</v>
      </c>
      <c r="L20" s="19">
        <v>4.0</v>
      </c>
      <c r="M20" s="32" t="s">
        <v>272</v>
      </c>
      <c r="N20" s="34"/>
      <c r="O20" s="8">
        <v>4.0</v>
      </c>
      <c r="P20" s="8">
        <v>3.0</v>
      </c>
      <c r="Q20" s="12" t="b">
        <v>0</v>
      </c>
      <c r="R20" s="34"/>
      <c r="S20" s="9" t="str">
        <f t="shared" si="3"/>
        <v>blocked</v>
      </c>
      <c r="T20" s="19">
        <f>COUNTIFS(Prerequisites[Run ID], $B20, Prerequisites[Type], "hard")</f>
        <v>4</v>
      </c>
      <c r="U20" s="19">
        <f>COUNTIFS(Prerequisites[Run ID], $B20, Prerequisites[Type], "hard", Prerequisites[Satisfied], TRUE)</f>
        <v>0</v>
      </c>
      <c r="V20" s="19">
        <f t="shared" si="4"/>
        <v>4</v>
      </c>
      <c r="W20" s="27">
        <f>COUNTIFS(Prerequisites[Run ID], $B20, Prerequisites[Type], "soft")</f>
        <v>1</v>
      </c>
      <c r="X20" s="27">
        <f>COUNTIFS(Prerequisites[Run ID], $B20, Prerequisites[Type], "soft", Prerequisites[Satisfied], TRUE)</f>
        <v>0</v>
      </c>
      <c r="Y20" s="27">
        <f t="shared" si="5"/>
        <v>1</v>
      </c>
      <c r="Z20" s="19">
        <f>COUNTIFS(Prerequisites[Prereq Run ID],$B20,Prerequisites[Type], "hard")</f>
        <v>2</v>
      </c>
      <c r="AA20" s="27">
        <f>COUNTIFS(Reading_Order[Run ID], $B20, Reading_Order[Completed], TRUE)</f>
        <v>0</v>
      </c>
      <c r="AB20" s="19">
        <f t="shared" si="6"/>
        <v>68</v>
      </c>
      <c r="AC20" s="29">
        <f t="shared" si="7"/>
        <v>0</v>
      </c>
      <c r="AD20" s="13" t="b">
        <f t="shared" si="8"/>
        <v>0</v>
      </c>
      <c r="AE20" s="4"/>
      <c r="AF20" s="4"/>
      <c r="AG20" s="4"/>
    </row>
    <row r="21" ht="22.5" customHeight="1">
      <c r="A21" s="8" t="s">
        <v>278</v>
      </c>
      <c r="B21" s="8" t="s">
        <v>128</v>
      </c>
      <c r="C21" s="27" t="s">
        <v>44</v>
      </c>
      <c r="D21" s="27" t="s">
        <v>110</v>
      </c>
      <c r="E21" s="8"/>
      <c r="F21" s="32" t="s">
        <v>279</v>
      </c>
      <c r="G21" s="15">
        <f>COUNTIF(Reading_Order[Run ID], B21)</f>
        <v>35</v>
      </c>
      <c r="H21" s="19">
        <v>2012.0</v>
      </c>
      <c r="I21" s="19">
        <v>2013.0</v>
      </c>
      <c r="J21" s="18" t="b">
        <f t="shared" si="1"/>
        <v>1</v>
      </c>
      <c r="K21" s="9" t="str">
        <f t="shared" si="2"/>
        <v>unread</v>
      </c>
      <c r="L21" s="19">
        <v>4.0</v>
      </c>
      <c r="M21" s="32" t="s">
        <v>282</v>
      </c>
      <c r="N21" s="34"/>
      <c r="O21" s="8">
        <v>4.0</v>
      </c>
      <c r="P21" s="8">
        <v>4.0</v>
      </c>
      <c r="Q21" s="12" t="b">
        <v>0</v>
      </c>
      <c r="R21" s="34"/>
      <c r="S21" s="9" t="str">
        <f t="shared" si="3"/>
        <v>blocked</v>
      </c>
      <c r="T21" s="19">
        <f>COUNTIFS(Prerequisites[Run ID], $B21, Prerequisites[Type], "hard")</f>
        <v>1</v>
      </c>
      <c r="U21" s="19">
        <f>COUNTIFS(Prerequisites[Run ID], $B21, Prerequisites[Type], "hard", Prerequisites[Satisfied], TRUE)</f>
        <v>0</v>
      </c>
      <c r="V21" s="19">
        <f t="shared" si="4"/>
        <v>1</v>
      </c>
      <c r="W21" s="27">
        <f>COUNTIFS(Prerequisites[Run ID], $B21, Prerequisites[Type], "soft")</f>
        <v>0</v>
      </c>
      <c r="X21" s="27">
        <f>COUNTIFS(Prerequisites[Run ID], $B21, Prerequisites[Type], "soft", Prerequisites[Satisfied], TRUE)</f>
        <v>0</v>
      </c>
      <c r="Y21" s="27">
        <f t="shared" si="5"/>
        <v>0</v>
      </c>
      <c r="Z21" s="19">
        <f>COUNTIFS(Prerequisites[Prereq Run ID],$B21,Prerequisites[Type], "hard")</f>
        <v>1</v>
      </c>
      <c r="AA21" s="27">
        <f>COUNTIFS(Reading_Order[Run ID], $B21, Reading_Order[Completed], TRUE)</f>
        <v>0</v>
      </c>
      <c r="AB21" s="19">
        <f t="shared" si="6"/>
        <v>35</v>
      </c>
      <c r="AC21" s="29">
        <f t="shared" si="7"/>
        <v>0</v>
      </c>
      <c r="AD21" s="13" t="b">
        <f t="shared" si="8"/>
        <v>0</v>
      </c>
      <c r="AE21" s="4"/>
      <c r="AF21" s="4"/>
      <c r="AG21" s="4"/>
    </row>
    <row r="22" ht="22.5" customHeight="1">
      <c r="A22" s="8" t="s">
        <v>290</v>
      </c>
      <c r="B22" s="8" t="s">
        <v>136</v>
      </c>
      <c r="C22" s="27" t="s">
        <v>44</v>
      </c>
      <c r="D22" s="27" t="s">
        <v>291</v>
      </c>
      <c r="E22" s="8"/>
      <c r="F22" s="32" t="s">
        <v>292</v>
      </c>
      <c r="G22" s="15">
        <f>COUNTIF(Reading_Order[Run ID], B22)</f>
        <v>31</v>
      </c>
      <c r="H22" s="19">
        <v>2012.0</v>
      </c>
      <c r="I22" s="19">
        <v>2015.0</v>
      </c>
      <c r="J22" s="18" t="b">
        <f t="shared" si="1"/>
        <v>1</v>
      </c>
      <c r="K22" s="9" t="str">
        <f t="shared" si="2"/>
        <v>unread</v>
      </c>
      <c r="L22" s="19">
        <v>3.0</v>
      </c>
      <c r="M22" s="32" t="s">
        <v>294</v>
      </c>
      <c r="N22" s="34"/>
      <c r="O22" s="8">
        <v>5.0</v>
      </c>
      <c r="P22" s="8">
        <v>1.0</v>
      </c>
      <c r="Q22" s="10" t="b">
        <v>1</v>
      </c>
      <c r="R22" s="34"/>
      <c r="S22" s="9" t="str">
        <f t="shared" si="3"/>
        <v>blocked</v>
      </c>
      <c r="T22" s="19">
        <f>COUNTIFS(Prerequisites[Run ID], $B22, Prerequisites[Type], "hard")</f>
        <v>1</v>
      </c>
      <c r="U22" s="19">
        <f>COUNTIFS(Prerequisites[Run ID], $B22, Prerequisites[Type], "hard", Prerequisites[Satisfied], TRUE)</f>
        <v>0</v>
      </c>
      <c r="V22" s="19">
        <f t="shared" si="4"/>
        <v>1</v>
      </c>
      <c r="W22" s="27">
        <f>COUNTIFS(Prerequisites[Run ID], $B22, Prerequisites[Type], "soft")</f>
        <v>5</v>
      </c>
      <c r="X22" s="27">
        <f>COUNTIFS(Prerequisites[Run ID], $B22, Prerequisites[Type], "soft", Prerequisites[Satisfied], TRUE)</f>
        <v>0</v>
      </c>
      <c r="Y22" s="27">
        <f t="shared" si="5"/>
        <v>5</v>
      </c>
      <c r="Z22" s="19">
        <f>COUNTIFS(Prerequisites[Prereq Run ID],$B22,Prerequisites[Type], "hard")</f>
        <v>1</v>
      </c>
      <c r="AA22" s="27">
        <f>COUNTIFS(Reading_Order[Run ID], $B22, Reading_Order[Completed], TRUE)</f>
        <v>0</v>
      </c>
      <c r="AB22" s="19">
        <f t="shared" si="6"/>
        <v>31</v>
      </c>
      <c r="AC22" s="29">
        <f t="shared" si="7"/>
        <v>0</v>
      </c>
      <c r="AD22" s="13" t="b">
        <f t="shared" si="8"/>
        <v>0</v>
      </c>
      <c r="AE22" s="4"/>
      <c r="AF22" s="4"/>
      <c r="AG22" s="4"/>
    </row>
    <row r="23" ht="22.5" customHeight="1">
      <c r="A23" s="8" t="s">
        <v>301</v>
      </c>
      <c r="B23" s="8" t="s">
        <v>135</v>
      </c>
      <c r="C23" s="27" t="s">
        <v>44</v>
      </c>
      <c r="D23" s="27" t="s">
        <v>291</v>
      </c>
      <c r="E23" s="8"/>
      <c r="F23" s="32" t="s">
        <v>303</v>
      </c>
      <c r="G23" s="15">
        <f>COUNTIF(Reading_Order[Run ID], B23)</f>
        <v>33</v>
      </c>
      <c r="H23" s="19">
        <v>2015.0</v>
      </c>
      <c r="I23" s="19">
        <v>2017.0</v>
      </c>
      <c r="J23" s="18" t="b">
        <f t="shared" si="1"/>
        <v>1</v>
      </c>
      <c r="K23" s="9" t="str">
        <f t="shared" si="2"/>
        <v>unread</v>
      </c>
      <c r="L23" s="19">
        <v>2.0</v>
      </c>
      <c r="M23" s="32" t="s">
        <v>304</v>
      </c>
      <c r="N23" s="34"/>
      <c r="O23" s="8">
        <v>5.0</v>
      </c>
      <c r="P23" s="8">
        <v>2.0</v>
      </c>
      <c r="Q23" s="10" t="b">
        <v>1</v>
      </c>
      <c r="R23" s="34"/>
      <c r="S23" s="9" t="str">
        <f t="shared" si="3"/>
        <v>blocked</v>
      </c>
      <c r="T23" s="19">
        <f>COUNTIFS(Prerequisites[Run ID], $B23, Prerequisites[Type], "hard")</f>
        <v>2</v>
      </c>
      <c r="U23" s="19">
        <f>COUNTIFS(Prerequisites[Run ID], $B23, Prerequisites[Type], "hard", Prerequisites[Satisfied], TRUE)</f>
        <v>0</v>
      </c>
      <c r="V23" s="19">
        <f t="shared" si="4"/>
        <v>2</v>
      </c>
      <c r="W23" s="27">
        <f>COUNTIFS(Prerequisites[Run ID], $B23, Prerequisites[Type], "soft")</f>
        <v>1</v>
      </c>
      <c r="X23" s="27">
        <f>COUNTIFS(Prerequisites[Run ID], $B23, Prerequisites[Type], "soft", Prerequisites[Satisfied], TRUE)</f>
        <v>0</v>
      </c>
      <c r="Y23" s="27">
        <f t="shared" si="5"/>
        <v>1</v>
      </c>
      <c r="Z23" s="19">
        <f>COUNTIFS(Prerequisites[Prereq Run ID],$B23,Prerequisites[Type], "hard")</f>
        <v>1</v>
      </c>
      <c r="AA23" s="27">
        <f>COUNTIFS(Reading_Order[Run ID], $B23, Reading_Order[Completed], TRUE)</f>
        <v>0</v>
      </c>
      <c r="AB23" s="19">
        <f t="shared" si="6"/>
        <v>33</v>
      </c>
      <c r="AC23" s="29">
        <f t="shared" si="7"/>
        <v>0</v>
      </c>
      <c r="AD23" s="13" t="b">
        <f t="shared" si="8"/>
        <v>0</v>
      </c>
      <c r="AE23" s="4"/>
      <c r="AF23" s="4"/>
      <c r="AG23" s="4"/>
    </row>
    <row r="24" ht="22.5" customHeight="1">
      <c r="A24" s="8" t="s">
        <v>315</v>
      </c>
      <c r="B24" s="8" t="s">
        <v>139</v>
      </c>
      <c r="C24" s="27" t="s">
        <v>44</v>
      </c>
      <c r="D24" s="27" t="s">
        <v>291</v>
      </c>
      <c r="E24" s="8"/>
      <c r="F24" s="32" t="s">
        <v>316</v>
      </c>
      <c r="G24" s="15">
        <f>COUNTIF(Reading_Order[Run ID], B24)</f>
        <v>33</v>
      </c>
      <c r="H24" s="19">
        <v>2015.0</v>
      </c>
      <c r="I24" s="19">
        <v>2017.0</v>
      </c>
      <c r="J24" s="18" t="b">
        <f t="shared" si="1"/>
        <v>1</v>
      </c>
      <c r="K24" s="9" t="str">
        <f t="shared" si="2"/>
        <v>unread</v>
      </c>
      <c r="L24" s="19">
        <v>3.0</v>
      </c>
      <c r="M24" s="32" t="s">
        <v>317</v>
      </c>
      <c r="N24" s="34"/>
      <c r="O24" s="8">
        <v>5.0</v>
      </c>
      <c r="P24" s="8">
        <v>3.0</v>
      </c>
      <c r="Q24" s="10" t="b">
        <v>1</v>
      </c>
      <c r="R24" s="34"/>
      <c r="S24" s="9" t="str">
        <f t="shared" si="3"/>
        <v>blocked</v>
      </c>
      <c r="T24" s="19">
        <f>COUNTIFS(Prerequisites[Run ID], $B24, Prerequisites[Type], "hard")</f>
        <v>2</v>
      </c>
      <c r="U24" s="19">
        <f>COUNTIFS(Prerequisites[Run ID], $B24, Prerequisites[Type], "hard", Prerequisites[Satisfied], TRUE)</f>
        <v>0</v>
      </c>
      <c r="V24" s="19">
        <f t="shared" si="4"/>
        <v>2</v>
      </c>
      <c r="W24" s="27">
        <f>COUNTIFS(Prerequisites[Run ID], $B24, Prerequisites[Type], "soft")</f>
        <v>1</v>
      </c>
      <c r="X24" s="27">
        <f>COUNTIFS(Prerequisites[Run ID], $B24, Prerequisites[Type], "soft", Prerequisites[Satisfied], TRUE)</f>
        <v>0</v>
      </c>
      <c r="Y24" s="27">
        <f t="shared" si="5"/>
        <v>1</v>
      </c>
      <c r="Z24" s="19">
        <f>COUNTIFS(Prerequisites[Prereq Run ID],$B24,Prerequisites[Type], "hard")</f>
        <v>1</v>
      </c>
      <c r="AA24" s="27">
        <f>COUNTIFS(Reading_Order[Run ID], $B24, Reading_Order[Completed], TRUE)</f>
        <v>0</v>
      </c>
      <c r="AB24" s="19">
        <f t="shared" si="6"/>
        <v>33</v>
      </c>
      <c r="AC24" s="29">
        <f t="shared" si="7"/>
        <v>0</v>
      </c>
      <c r="AD24" s="13" t="b">
        <f t="shared" si="8"/>
        <v>0</v>
      </c>
      <c r="AE24" s="4"/>
      <c r="AF24" s="4"/>
      <c r="AG24" s="4"/>
    </row>
    <row r="25" ht="22.5" customHeight="1">
      <c r="A25" s="8" t="s">
        <v>325</v>
      </c>
      <c r="B25" s="8" t="s">
        <v>129</v>
      </c>
      <c r="C25" s="27" t="s">
        <v>44</v>
      </c>
      <c r="D25" s="27" t="s">
        <v>110</v>
      </c>
      <c r="E25" s="8"/>
      <c r="F25" s="32" t="s">
        <v>328</v>
      </c>
      <c r="G25" s="15">
        <f>COUNTIF(Reading_Order[Run ID], B25)</f>
        <v>15</v>
      </c>
      <c r="H25" s="19">
        <v>2016.0</v>
      </c>
      <c r="I25" s="19">
        <v>2016.0</v>
      </c>
      <c r="J25" s="18" t="b">
        <f t="shared" si="1"/>
        <v>1</v>
      </c>
      <c r="K25" s="9" t="str">
        <f t="shared" si="2"/>
        <v>unread</v>
      </c>
      <c r="L25" s="19">
        <v>3.0</v>
      </c>
      <c r="M25" s="32" t="s">
        <v>330</v>
      </c>
      <c r="N25" s="34"/>
      <c r="O25" s="8">
        <v>4.0</v>
      </c>
      <c r="P25" s="8">
        <v>5.0</v>
      </c>
      <c r="Q25" s="12" t="b">
        <v>0</v>
      </c>
      <c r="R25" s="34"/>
      <c r="S25" s="9" t="str">
        <f t="shared" si="3"/>
        <v>blocked</v>
      </c>
      <c r="T25" s="19">
        <f>COUNTIFS(Prerequisites[Run ID], $B25, Prerequisites[Type], "hard")</f>
        <v>1</v>
      </c>
      <c r="U25" s="19">
        <f>COUNTIFS(Prerequisites[Run ID], $B25, Prerequisites[Type], "hard", Prerequisites[Satisfied], TRUE)</f>
        <v>0</v>
      </c>
      <c r="V25" s="19">
        <f t="shared" si="4"/>
        <v>1</v>
      </c>
      <c r="W25" s="27">
        <f>COUNTIFS(Prerequisites[Run ID], $B25, Prerequisites[Type], "soft")</f>
        <v>3</v>
      </c>
      <c r="X25" s="27">
        <f>COUNTIFS(Prerequisites[Run ID], $B25, Prerequisites[Type], "soft", Prerequisites[Satisfied], TRUE)</f>
        <v>0</v>
      </c>
      <c r="Y25" s="27">
        <f t="shared" si="5"/>
        <v>3</v>
      </c>
      <c r="Z25" s="19">
        <f>COUNTIFS(Prerequisites[Prereq Run ID],$B25,Prerequisites[Type], "hard")</f>
        <v>1</v>
      </c>
      <c r="AA25" s="27">
        <f>COUNTIFS(Reading_Order[Run ID], $B25, Reading_Order[Completed], TRUE)</f>
        <v>0</v>
      </c>
      <c r="AB25" s="19">
        <f t="shared" si="6"/>
        <v>15</v>
      </c>
      <c r="AC25" s="29">
        <f t="shared" si="7"/>
        <v>0</v>
      </c>
      <c r="AD25" s="13" t="b">
        <f t="shared" si="8"/>
        <v>0</v>
      </c>
      <c r="AE25" s="4"/>
      <c r="AF25" s="4"/>
      <c r="AG25" s="4"/>
    </row>
    <row r="26" ht="22.5" customHeight="1">
      <c r="A26" s="8" t="s">
        <v>337</v>
      </c>
      <c r="B26" s="8" t="s">
        <v>141</v>
      </c>
      <c r="C26" s="27" t="s">
        <v>44</v>
      </c>
      <c r="D26" s="27" t="s">
        <v>291</v>
      </c>
      <c r="E26" s="8"/>
      <c r="F26" s="32" t="s">
        <v>338</v>
      </c>
      <c r="G26" s="15">
        <f>COUNTIF(Reading_Order[Run ID], B26)</f>
        <v>26</v>
      </c>
      <c r="H26" s="19">
        <v>2016.0</v>
      </c>
      <c r="I26" s="19">
        <v>2018.0</v>
      </c>
      <c r="J26" s="18" t="b">
        <f t="shared" si="1"/>
        <v>1</v>
      </c>
      <c r="K26" s="9" t="str">
        <f t="shared" si="2"/>
        <v>unread</v>
      </c>
      <c r="L26" s="19">
        <v>2.0</v>
      </c>
      <c r="M26" s="32" t="s">
        <v>340</v>
      </c>
      <c r="N26" s="34"/>
      <c r="O26" s="8">
        <v>5.0</v>
      </c>
      <c r="P26" s="8">
        <v>4.0</v>
      </c>
      <c r="Q26" s="10" t="b">
        <v>1</v>
      </c>
      <c r="R26" s="34"/>
      <c r="S26" s="9" t="str">
        <f t="shared" si="3"/>
        <v>blocked</v>
      </c>
      <c r="T26" s="19">
        <f>COUNTIFS(Prerequisites[Run ID], $B26, Prerequisites[Type], "hard")</f>
        <v>1</v>
      </c>
      <c r="U26" s="19">
        <f>COUNTIFS(Prerequisites[Run ID], $B26, Prerequisites[Type], "hard", Prerequisites[Satisfied], TRUE)</f>
        <v>0</v>
      </c>
      <c r="V26" s="19">
        <f t="shared" si="4"/>
        <v>1</v>
      </c>
      <c r="W26" s="27">
        <f>COUNTIFS(Prerequisites[Run ID], $B26, Prerequisites[Type], "soft")</f>
        <v>1</v>
      </c>
      <c r="X26" s="27">
        <f>COUNTIFS(Prerequisites[Run ID], $B26, Prerequisites[Type], "soft", Prerequisites[Satisfied], TRUE)</f>
        <v>0</v>
      </c>
      <c r="Y26" s="27">
        <f t="shared" si="5"/>
        <v>1</v>
      </c>
      <c r="Z26" s="19">
        <f>COUNTIFS(Prerequisites[Prereq Run ID],$B26,Prerequisites[Type], "hard")</f>
        <v>3</v>
      </c>
      <c r="AA26" s="27">
        <f>COUNTIFS(Reading_Order[Run ID], $B26, Reading_Order[Completed], TRUE)</f>
        <v>0</v>
      </c>
      <c r="AB26" s="19">
        <f t="shared" si="6"/>
        <v>26</v>
      </c>
      <c r="AC26" s="29">
        <f t="shared" si="7"/>
        <v>0</v>
      </c>
      <c r="AD26" s="13" t="b">
        <f t="shared" si="8"/>
        <v>0</v>
      </c>
      <c r="AE26" s="4"/>
      <c r="AF26" s="4"/>
      <c r="AG26" s="4"/>
    </row>
    <row r="27" ht="22.5" customHeight="1">
      <c r="A27" s="8" t="s">
        <v>347</v>
      </c>
      <c r="B27" s="8" t="s">
        <v>153</v>
      </c>
      <c r="C27" s="27" t="s">
        <v>44</v>
      </c>
      <c r="D27" s="27" t="s">
        <v>291</v>
      </c>
      <c r="E27" s="8"/>
      <c r="F27" s="32" t="s">
        <v>348</v>
      </c>
      <c r="G27" s="15">
        <f>COUNTIF(Reading_Order[Run ID], B27)</f>
        <v>54</v>
      </c>
      <c r="H27" s="19">
        <v>2017.0</v>
      </c>
      <c r="I27" s="19">
        <v>2021.0</v>
      </c>
      <c r="J27" s="18" t="b">
        <f t="shared" si="1"/>
        <v>1</v>
      </c>
      <c r="K27" s="9" t="str">
        <f t="shared" si="2"/>
        <v>unread</v>
      </c>
      <c r="L27" s="19">
        <v>3.0</v>
      </c>
      <c r="M27" s="32" t="s">
        <v>350</v>
      </c>
      <c r="N27" s="34"/>
      <c r="O27" s="8">
        <v>5.0</v>
      </c>
      <c r="P27" s="8">
        <v>5.0</v>
      </c>
      <c r="Q27" s="10" t="b">
        <v>1</v>
      </c>
      <c r="R27" s="34"/>
      <c r="S27" s="9" t="str">
        <f t="shared" si="3"/>
        <v>blocked</v>
      </c>
      <c r="T27" s="19">
        <f>COUNTIFS(Prerequisites[Run ID], $B27, Prerequisites[Type], "hard")</f>
        <v>4</v>
      </c>
      <c r="U27" s="19">
        <f>COUNTIFS(Prerequisites[Run ID], $B27, Prerequisites[Type], "hard", Prerequisites[Satisfied], TRUE)</f>
        <v>0</v>
      </c>
      <c r="V27" s="19">
        <f t="shared" si="4"/>
        <v>4</v>
      </c>
      <c r="W27" s="27">
        <f>COUNTIFS(Prerequisites[Run ID], $B27, Prerequisites[Type], "soft")</f>
        <v>5</v>
      </c>
      <c r="X27" s="27">
        <f>COUNTIFS(Prerequisites[Run ID], $B27, Prerequisites[Type], "soft", Prerequisites[Satisfied], TRUE)</f>
        <v>0</v>
      </c>
      <c r="Y27" s="27">
        <f t="shared" si="5"/>
        <v>5</v>
      </c>
      <c r="Z27" s="19">
        <f>COUNTIFS(Prerequisites[Prereq Run ID],$B27,Prerequisites[Type], "hard")</f>
        <v>1</v>
      </c>
      <c r="AA27" s="27">
        <f>COUNTIFS(Reading_Order[Run ID], $B27, Reading_Order[Completed], TRUE)</f>
        <v>0</v>
      </c>
      <c r="AB27" s="19">
        <f t="shared" si="6"/>
        <v>54</v>
      </c>
      <c r="AC27" s="29">
        <f t="shared" si="7"/>
        <v>0</v>
      </c>
      <c r="AD27" s="13" t="b">
        <f t="shared" si="8"/>
        <v>0</v>
      </c>
      <c r="AE27" s="4"/>
      <c r="AF27" s="4"/>
      <c r="AG27" s="4"/>
    </row>
    <row r="28" ht="22.5" customHeight="1">
      <c r="A28" s="8" t="s">
        <v>359</v>
      </c>
      <c r="B28" s="8" t="s">
        <v>176</v>
      </c>
      <c r="C28" s="27" t="s">
        <v>44</v>
      </c>
      <c r="D28" s="27" t="s">
        <v>360</v>
      </c>
      <c r="E28" s="8"/>
      <c r="F28" s="32" t="s">
        <v>361</v>
      </c>
      <c r="G28" s="15">
        <f>COUNTIF(Reading_Order[Run ID], B28)</f>
        <v>103</v>
      </c>
      <c r="H28" s="19">
        <v>2018.0</v>
      </c>
      <c r="I28" s="19">
        <v>2023.0</v>
      </c>
      <c r="J28" s="18" t="b">
        <f t="shared" si="1"/>
        <v>1</v>
      </c>
      <c r="K28" s="9" t="str">
        <f t="shared" si="2"/>
        <v>unread</v>
      </c>
      <c r="L28" s="19">
        <v>4.0</v>
      </c>
      <c r="M28" s="32" t="s">
        <v>363</v>
      </c>
      <c r="N28" s="34"/>
      <c r="O28" s="8">
        <v>6.0</v>
      </c>
      <c r="P28" s="8">
        <v>1.0</v>
      </c>
      <c r="Q28" s="12" t="b">
        <v>0</v>
      </c>
      <c r="R28" s="34"/>
      <c r="S28" s="9" t="str">
        <f t="shared" si="3"/>
        <v>blocked</v>
      </c>
      <c r="T28" s="19">
        <f>COUNTIFS(Prerequisites[Run ID], $B28, Prerequisites[Type], "hard")</f>
        <v>1</v>
      </c>
      <c r="U28" s="19">
        <f>COUNTIFS(Prerequisites[Run ID], $B28, Prerequisites[Type], "hard", Prerequisites[Satisfied], TRUE)</f>
        <v>0</v>
      </c>
      <c r="V28" s="19">
        <f t="shared" si="4"/>
        <v>1</v>
      </c>
      <c r="W28" s="27">
        <f>COUNTIFS(Prerequisites[Run ID], $B28, Prerequisites[Type], "soft")</f>
        <v>3</v>
      </c>
      <c r="X28" s="27">
        <f>COUNTIFS(Prerequisites[Run ID], $B28, Prerequisites[Type], "soft", Prerequisites[Satisfied], TRUE)</f>
        <v>0</v>
      </c>
      <c r="Y28" s="27">
        <f t="shared" si="5"/>
        <v>3</v>
      </c>
      <c r="Z28" s="19">
        <f>COUNTIFS(Prerequisites[Prereq Run ID],$B28,Prerequisites[Type], "hard")</f>
        <v>1</v>
      </c>
      <c r="AA28" s="27">
        <f>COUNTIFS(Reading_Order[Run ID], $B28, Reading_Order[Completed], TRUE)</f>
        <v>0</v>
      </c>
      <c r="AB28" s="19">
        <f t="shared" si="6"/>
        <v>103</v>
      </c>
      <c r="AC28" s="29">
        <f t="shared" si="7"/>
        <v>0</v>
      </c>
      <c r="AD28" s="13" t="b">
        <f t="shared" si="8"/>
        <v>0</v>
      </c>
      <c r="AE28" s="4"/>
      <c r="AF28" s="4"/>
      <c r="AG28" s="4"/>
    </row>
    <row r="29" ht="22.5" customHeight="1">
      <c r="A29" s="8" t="s">
        <v>378</v>
      </c>
      <c r="B29" s="8" t="s">
        <v>171</v>
      </c>
      <c r="C29" s="27" t="s">
        <v>44</v>
      </c>
      <c r="D29" s="27" t="s">
        <v>291</v>
      </c>
      <c r="E29" s="8"/>
      <c r="F29" s="32" t="s">
        <v>381</v>
      </c>
      <c r="G29" s="15">
        <f>COUNTIF(Reading_Order[Run ID], B29)</f>
        <v>10</v>
      </c>
      <c r="H29" s="19">
        <v>2019.0</v>
      </c>
      <c r="I29" s="19">
        <v>2019.0</v>
      </c>
      <c r="J29" s="18" t="b">
        <f t="shared" si="1"/>
        <v>1</v>
      </c>
      <c r="K29" s="9" t="str">
        <f t="shared" si="2"/>
        <v>unread</v>
      </c>
      <c r="L29" s="19">
        <v>3.0</v>
      </c>
      <c r="M29" s="32" t="s">
        <v>385</v>
      </c>
      <c r="N29" s="34"/>
      <c r="O29" s="8">
        <v>5.0</v>
      </c>
      <c r="P29" s="8">
        <v>6.0</v>
      </c>
      <c r="Q29" s="10" t="b">
        <v>0</v>
      </c>
      <c r="R29" s="34"/>
      <c r="S29" s="9" t="str">
        <f t="shared" si="3"/>
        <v>blocked</v>
      </c>
      <c r="T29" s="19">
        <f>COUNTIFS(Prerequisites[Run ID], $B29, Prerequisites[Type], "hard")</f>
        <v>2</v>
      </c>
      <c r="U29" s="19">
        <f>COUNTIFS(Prerequisites[Run ID], $B29, Prerequisites[Type], "hard", Prerequisites[Satisfied], TRUE)</f>
        <v>0</v>
      </c>
      <c r="V29" s="19">
        <f t="shared" si="4"/>
        <v>2</v>
      </c>
      <c r="W29" s="27">
        <f>COUNTIFS(Prerequisites[Run ID], $B29, Prerequisites[Type], "soft")</f>
        <v>0</v>
      </c>
      <c r="X29" s="27">
        <f>COUNTIFS(Prerequisites[Run ID], $B29, Prerequisites[Type], "soft", Prerequisites[Satisfied], TRUE)</f>
        <v>0</v>
      </c>
      <c r="Y29" s="27">
        <f t="shared" si="5"/>
        <v>0</v>
      </c>
      <c r="Z29" s="19">
        <f>COUNTIFS(Prerequisites[Prereq Run ID],$B29,Prerequisites[Type], "hard")</f>
        <v>0</v>
      </c>
      <c r="AA29" s="27">
        <f>COUNTIFS(Reading_Order[Run ID], $B29, Reading_Order[Completed], TRUE)</f>
        <v>0</v>
      </c>
      <c r="AB29" s="19">
        <f t="shared" si="6"/>
        <v>10</v>
      </c>
      <c r="AC29" s="29">
        <f t="shared" si="7"/>
        <v>0</v>
      </c>
      <c r="AD29" s="13" t="b">
        <f t="shared" si="8"/>
        <v>0</v>
      </c>
      <c r="AE29" s="4"/>
      <c r="AF29" s="4"/>
      <c r="AG29" s="4"/>
    </row>
    <row r="30" ht="22.5" customHeight="1">
      <c r="A30" s="8" t="s">
        <v>407</v>
      </c>
      <c r="B30" s="8" t="s">
        <v>174</v>
      </c>
      <c r="C30" s="27" t="s">
        <v>44</v>
      </c>
      <c r="D30" s="27" t="s">
        <v>291</v>
      </c>
      <c r="E30" s="8"/>
      <c r="F30" s="32" t="s">
        <v>411</v>
      </c>
      <c r="G30" s="15">
        <f>COUNTIF(Reading_Order[Run ID], B30)</f>
        <v>12</v>
      </c>
      <c r="H30" s="19">
        <v>2019.0</v>
      </c>
      <c r="I30" s="19">
        <v>2022.0</v>
      </c>
      <c r="J30" s="18" t="b">
        <f t="shared" si="1"/>
        <v>1</v>
      </c>
      <c r="K30" s="9" t="str">
        <f t="shared" si="2"/>
        <v>unread</v>
      </c>
      <c r="L30" s="19">
        <v>3.0</v>
      </c>
      <c r="M30" s="32" t="s">
        <v>414</v>
      </c>
      <c r="N30" s="34"/>
      <c r="O30" s="8">
        <v>5.0</v>
      </c>
      <c r="P30" s="8">
        <v>7.0</v>
      </c>
      <c r="Q30" s="10" t="b">
        <v>1</v>
      </c>
      <c r="R30" s="34"/>
      <c r="S30" s="9" t="str">
        <f t="shared" si="3"/>
        <v>ready-hard</v>
      </c>
      <c r="T30" s="19">
        <f>COUNTIFS(Prerequisites[Run ID], $B30, Prerequisites[Type], "hard")</f>
        <v>0</v>
      </c>
      <c r="U30" s="19">
        <f>COUNTIFS(Prerequisites[Run ID], $B30, Prerequisites[Type], "hard", Prerequisites[Satisfied], TRUE)</f>
        <v>0</v>
      </c>
      <c r="V30" s="19">
        <f t="shared" si="4"/>
        <v>0</v>
      </c>
      <c r="W30" s="27">
        <f>COUNTIFS(Prerequisites[Run ID], $B30, Prerequisites[Type], "soft")</f>
        <v>6</v>
      </c>
      <c r="X30" s="27">
        <f>COUNTIFS(Prerequisites[Run ID], $B30, Prerequisites[Type], "soft", Prerequisites[Satisfied], TRUE)</f>
        <v>0</v>
      </c>
      <c r="Y30" s="27">
        <f t="shared" si="5"/>
        <v>6</v>
      </c>
      <c r="Z30" s="19">
        <f>COUNTIFS(Prerequisites[Prereq Run ID],$B30,Prerequisites[Type], "hard")</f>
        <v>1</v>
      </c>
      <c r="AA30" s="27">
        <f>COUNTIFS(Reading_Order[Run ID], $B30, Reading_Order[Completed], TRUE)</f>
        <v>0</v>
      </c>
      <c r="AB30" s="19">
        <f t="shared" si="6"/>
        <v>12</v>
      </c>
      <c r="AC30" s="29">
        <f t="shared" si="7"/>
        <v>0</v>
      </c>
      <c r="AD30" s="13" t="b">
        <f t="shared" si="8"/>
        <v>1</v>
      </c>
      <c r="AE30" s="4"/>
      <c r="AF30" s="4"/>
      <c r="AG30" s="4"/>
    </row>
    <row r="31" ht="22.5" customHeight="1">
      <c r="A31" s="8" t="s">
        <v>435</v>
      </c>
      <c r="B31" s="8" t="s">
        <v>173</v>
      </c>
      <c r="C31" s="27" t="s">
        <v>44</v>
      </c>
      <c r="D31" s="27" t="s">
        <v>291</v>
      </c>
      <c r="E31" s="8"/>
      <c r="F31" s="32" t="s">
        <v>437</v>
      </c>
      <c r="G31" s="15">
        <f>COUNTIF(Reading_Order[Run ID], B31)</f>
        <v>5</v>
      </c>
      <c r="H31" s="19">
        <v>2023.0</v>
      </c>
      <c r="I31" s="19">
        <v>2024.0</v>
      </c>
      <c r="J31" s="18" t="b">
        <f t="shared" si="1"/>
        <v>1</v>
      </c>
      <c r="K31" s="9" t="str">
        <f t="shared" si="2"/>
        <v>unread</v>
      </c>
      <c r="L31" s="19">
        <v>4.0</v>
      </c>
      <c r="M31" s="32" t="s">
        <v>444</v>
      </c>
      <c r="N31" s="34"/>
      <c r="O31" s="8">
        <v>5.0</v>
      </c>
      <c r="P31" s="8">
        <v>8.0</v>
      </c>
      <c r="Q31" s="12" t="b">
        <v>0</v>
      </c>
      <c r="R31" s="34"/>
      <c r="S31" s="9" t="str">
        <f t="shared" si="3"/>
        <v>blocked</v>
      </c>
      <c r="T31" s="19">
        <f>COUNTIFS(Prerequisites[Run ID], $B31, Prerequisites[Type], "hard")</f>
        <v>1</v>
      </c>
      <c r="U31" s="19">
        <f>COUNTIFS(Prerequisites[Run ID], $B31, Prerequisites[Type], "hard", Prerequisites[Satisfied], TRUE)</f>
        <v>0</v>
      </c>
      <c r="V31" s="19">
        <f t="shared" si="4"/>
        <v>1</v>
      </c>
      <c r="W31" s="27">
        <f>COUNTIFS(Prerequisites[Run ID], $B31, Prerequisites[Type], "soft")</f>
        <v>1</v>
      </c>
      <c r="X31" s="27">
        <f>COUNTIFS(Prerequisites[Run ID], $B31, Prerequisites[Type], "soft", Prerequisites[Satisfied], TRUE)</f>
        <v>0</v>
      </c>
      <c r="Y31" s="27">
        <f t="shared" si="5"/>
        <v>1</v>
      </c>
      <c r="Z31" s="19">
        <f>COUNTIFS(Prerequisites[Prereq Run ID],$B31,Prerequisites[Type], "hard")</f>
        <v>0</v>
      </c>
      <c r="AA31" s="27">
        <f>COUNTIFS(Reading_Order[Run ID], $B31, Reading_Order[Completed], TRUE)</f>
        <v>0</v>
      </c>
      <c r="AB31" s="19">
        <f t="shared" si="6"/>
        <v>5</v>
      </c>
      <c r="AC31" s="29">
        <f t="shared" si="7"/>
        <v>0</v>
      </c>
      <c r="AD31" s="13" t="b">
        <f t="shared" si="8"/>
        <v>0</v>
      </c>
      <c r="AE31" s="4"/>
      <c r="AF31" s="4"/>
      <c r="AG31" s="4"/>
    </row>
    <row r="32" ht="22.5" customHeight="1">
      <c r="A32" s="8" t="s">
        <v>471</v>
      </c>
      <c r="B32" s="8" t="s">
        <v>181</v>
      </c>
      <c r="C32" s="27" t="s">
        <v>44</v>
      </c>
      <c r="D32" s="27" t="s">
        <v>473</v>
      </c>
      <c r="E32" s="8"/>
      <c r="F32" s="32" t="s">
        <v>474</v>
      </c>
      <c r="G32" s="15">
        <f>COUNTIF(Reading_Order[Run ID], B32)</f>
        <v>44</v>
      </c>
      <c r="H32" s="19">
        <v>2023.0</v>
      </c>
      <c r="I32" s="19">
        <v>2026.0</v>
      </c>
      <c r="J32" s="18" t="b">
        <f t="shared" si="1"/>
        <v>1</v>
      </c>
      <c r="K32" s="9" t="str">
        <f t="shared" si="2"/>
        <v>unread</v>
      </c>
      <c r="L32" s="19">
        <v>4.0</v>
      </c>
      <c r="M32" s="32" t="s">
        <v>479</v>
      </c>
      <c r="N32" s="34"/>
      <c r="O32" s="8">
        <v>6.0</v>
      </c>
      <c r="P32" s="8">
        <v>2.0</v>
      </c>
      <c r="Q32" s="12" t="b">
        <v>0</v>
      </c>
      <c r="R32" s="34"/>
      <c r="S32" s="9" t="str">
        <f t="shared" si="3"/>
        <v>blocked</v>
      </c>
      <c r="T32" s="19">
        <f>COUNTIFS(Prerequisites[Run ID], $B32, Prerequisites[Type], "hard")</f>
        <v>1</v>
      </c>
      <c r="U32" s="19">
        <f>COUNTIFS(Prerequisites[Run ID], $B32, Prerequisites[Type], "hard", Prerequisites[Satisfied], TRUE)</f>
        <v>0</v>
      </c>
      <c r="V32" s="19">
        <f t="shared" si="4"/>
        <v>1</v>
      </c>
      <c r="W32" s="27">
        <f>COUNTIFS(Prerequisites[Run ID], $B32, Prerequisites[Type], "soft")</f>
        <v>1</v>
      </c>
      <c r="X32" s="27">
        <f>COUNTIFS(Prerequisites[Run ID], $B32, Prerequisites[Type], "soft", Prerequisites[Satisfied], TRUE)</f>
        <v>0</v>
      </c>
      <c r="Y32" s="27">
        <f t="shared" si="5"/>
        <v>1</v>
      </c>
      <c r="Z32" s="19">
        <f>COUNTIFS(Prerequisites[Prereq Run ID],$B32,Prerequisites[Type], "hard")</f>
        <v>0</v>
      </c>
      <c r="AA32" s="27">
        <f>COUNTIFS(Reading_Order[Run ID], $B32, Reading_Order[Completed], TRUE)</f>
        <v>0</v>
      </c>
      <c r="AB32" s="19">
        <f t="shared" si="6"/>
        <v>44</v>
      </c>
      <c r="AC32" s="29">
        <f t="shared" si="7"/>
        <v>0</v>
      </c>
      <c r="AD32" s="13" t="b">
        <f t="shared" si="8"/>
        <v>0</v>
      </c>
      <c r="AE32" s="4"/>
      <c r="AF32" s="4"/>
      <c r="AG32" s="4"/>
    </row>
    <row r="33" ht="22.5" customHeight="1">
      <c r="A33" s="10" t="s">
        <v>491</v>
      </c>
      <c r="B33" s="10" t="s">
        <v>185</v>
      </c>
      <c r="C33" s="11" t="s">
        <v>493</v>
      </c>
      <c r="D33" s="11" t="s">
        <v>45</v>
      </c>
      <c r="E33" s="12"/>
      <c r="F33" s="10" t="s">
        <v>494</v>
      </c>
      <c r="G33" s="15">
        <f>COUNTIF(Reading_Order[Run ID], B33)</f>
        <v>10</v>
      </c>
      <c r="H33" s="15">
        <v>1966.0</v>
      </c>
      <c r="I33" s="15">
        <v>1966.0</v>
      </c>
      <c r="J33" s="18" t="b">
        <f t="shared" si="1"/>
        <v>1</v>
      </c>
      <c r="K33" s="9" t="str">
        <f t="shared" si="2"/>
        <v>unread</v>
      </c>
      <c r="L33" s="19">
        <v>4.0</v>
      </c>
      <c r="M33" s="10" t="s">
        <v>495</v>
      </c>
      <c r="N33" s="12"/>
      <c r="O33" s="10">
        <v>1.0</v>
      </c>
      <c r="P33" s="10">
        <v>1.0</v>
      </c>
      <c r="Q33" s="10" t="b">
        <v>1</v>
      </c>
      <c r="R33" s="12"/>
      <c r="S33" s="9" t="str">
        <f t="shared" si="3"/>
        <v>ready-hard</v>
      </c>
      <c r="T33" s="19">
        <f>COUNTIFS(Prerequisites[Run ID], $B33, Prerequisites[Type], "hard")</f>
        <v>0</v>
      </c>
      <c r="U33" s="19">
        <f>COUNTIFS(Prerequisites[Run ID], $B33, Prerequisites[Type], "hard", Prerequisites[Satisfied], TRUE)</f>
        <v>0</v>
      </c>
      <c r="V33" s="19">
        <f t="shared" si="4"/>
        <v>0</v>
      </c>
      <c r="W33" s="27">
        <f>COUNTIFS(Prerequisites[Run ID], $B33, Prerequisites[Type], "soft")</f>
        <v>1</v>
      </c>
      <c r="X33" s="27">
        <f>COUNTIFS(Prerequisites[Run ID], $B33, Prerequisites[Type], "soft", Prerequisites[Satisfied], TRUE)</f>
        <v>0</v>
      </c>
      <c r="Y33" s="27">
        <f t="shared" si="5"/>
        <v>1</v>
      </c>
      <c r="Z33" s="19">
        <f>COUNTIFS(Prerequisites[Prereq Run ID],$B33,Prerequisites[Type], "hard")</f>
        <v>1</v>
      </c>
      <c r="AA33" s="27">
        <f>COUNTIFS(Reading_Order[Run ID], $B33, Reading_Order[Completed], TRUE)</f>
        <v>0</v>
      </c>
      <c r="AB33" s="19">
        <f t="shared" si="6"/>
        <v>10</v>
      </c>
      <c r="AC33" s="29">
        <f t="shared" si="7"/>
        <v>0</v>
      </c>
      <c r="AD33" s="13" t="b">
        <f t="shared" si="8"/>
        <v>1</v>
      </c>
      <c r="AE33" s="4"/>
      <c r="AF33" s="4"/>
      <c r="AG33" s="4"/>
    </row>
    <row r="34" ht="22.5" customHeight="1">
      <c r="A34" s="8" t="s">
        <v>503</v>
      </c>
      <c r="B34" s="8" t="s">
        <v>191</v>
      </c>
      <c r="C34" s="8" t="s">
        <v>493</v>
      </c>
      <c r="D34" s="8" t="s">
        <v>505</v>
      </c>
      <c r="E34" s="8" t="s">
        <v>506</v>
      </c>
      <c r="F34" s="38" t="s">
        <v>507</v>
      </c>
      <c r="G34" s="15">
        <f>COUNTIF(Reading_Order[Run ID], B34)</f>
        <v>19</v>
      </c>
      <c r="H34" s="51">
        <v>1973.0</v>
      </c>
      <c r="I34" s="51">
        <v>1976.0</v>
      </c>
      <c r="J34" s="18" t="b">
        <f t="shared" si="1"/>
        <v>1</v>
      </c>
      <c r="K34" s="9" t="str">
        <f t="shared" si="2"/>
        <v>unread</v>
      </c>
      <c r="L34" s="19">
        <v>3.0</v>
      </c>
      <c r="M34" s="32" t="s">
        <v>509</v>
      </c>
      <c r="N34" s="34"/>
      <c r="O34" s="8">
        <v>1.0</v>
      </c>
      <c r="P34" s="8">
        <v>2.0</v>
      </c>
      <c r="Q34" s="10" t="b">
        <v>1</v>
      </c>
      <c r="R34" s="34"/>
      <c r="S34" s="9" t="str">
        <f t="shared" si="3"/>
        <v>ready-hard</v>
      </c>
      <c r="T34" s="19">
        <f>COUNTIFS(Prerequisites[Run ID], $B34, Prerequisites[Type], "hard")</f>
        <v>0</v>
      </c>
      <c r="U34" s="19">
        <f>COUNTIFS(Prerequisites[Run ID], $B34, Prerequisites[Type], "hard", Prerequisites[Satisfied], TRUE)</f>
        <v>0</v>
      </c>
      <c r="V34" s="19">
        <f t="shared" si="4"/>
        <v>0</v>
      </c>
      <c r="W34" s="27">
        <f>COUNTIFS(Prerequisites[Run ID], $B34, Prerequisites[Type], "soft")</f>
        <v>1</v>
      </c>
      <c r="X34" s="27">
        <f>COUNTIFS(Prerequisites[Run ID], $B34, Prerequisites[Type], "soft", Prerequisites[Satisfied], TRUE)</f>
        <v>0</v>
      </c>
      <c r="Y34" s="27">
        <f t="shared" si="5"/>
        <v>1</v>
      </c>
      <c r="Z34" s="19">
        <f>COUNTIFS(Prerequisites[Prereq Run ID],$B34,Prerequisites[Type], "hard")</f>
        <v>2</v>
      </c>
      <c r="AA34" s="27">
        <f>COUNTIFS(Reading_Order[Run ID], $B34, Reading_Order[Completed], TRUE)</f>
        <v>0</v>
      </c>
      <c r="AB34" s="19">
        <f t="shared" si="6"/>
        <v>19</v>
      </c>
      <c r="AC34" s="29">
        <f t="shared" si="7"/>
        <v>0</v>
      </c>
      <c r="AD34" s="13" t="b">
        <f t="shared" si="8"/>
        <v>1</v>
      </c>
      <c r="AE34" s="4"/>
      <c r="AF34" s="4"/>
      <c r="AG34" s="4"/>
    </row>
    <row r="35" ht="22.5" customHeight="1">
      <c r="A35" s="8" t="s">
        <v>517</v>
      </c>
      <c r="B35" s="8" t="s">
        <v>184</v>
      </c>
      <c r="C35" s="27" t="s">
        <v>493</v>
      </c>
      <c r="D35" s="27" t="s">
        <v>505</v>
      </c>
      <c r="E35" s="8"/>
      <c r="F35" s="32" t="s">
        <v>518</v>
      </c>
      <c r="G35" s="15">
        <f>COUNTIF(Reading_Order[Run ID], B35)</f>
        <v>25</v>
      </c>
      <c r="H35" s="51"/>
      <c r="I35" s="51"/>
      <c r="J35" s="18" t="b">
        <f t="shared" si="1"/>
        <v>1</v>
      </c>
      <c r="K35" s="9" t="str">
        <f t="shared" si="2"/>
        <v>unread</v>
      </c>
      <c r="L35" s="19"/>
      <c r="M35" s="32"/>
      <c r="N35" s="34"/>
      <c r="O35" s="10">
        <v>1.0</v>
      </c>
      <c r="P35" s="10">
        <v>3.0</v>
      </c>
      <c r="Q35" s="12" t="b">
        <v>0</v>
      </c>
      <c r="R35" s="34"/>
      <c r="S35" s="9" t="str">
        <f t="shared" si="3"/>
        <v>blocked</v>
      </c>
      <c r="T35" s="19">
        <f>COUNTIFS(Prerequisites[Run ID], $B35, Prerequisites[Type], "hard")</f>
        <v>2</v>
      </c>
      <c r="U35" s="19">
        <f>COUNTIFS(Prerequisites[Run ID], $B35, Prerequisites[Type], "hard", Prerequisites[Satisfied], TRUE)</f>
        <v>0</v>
      </c>
      <c r="V35" s="19">
        <f t="shared" si="4"/>
        <v>2</v>
      </c>
      <c r="W35" s="27">
        <f>COUNTIFS(Prerequisites[Run ID], $B35, Prerequisites[Type], "soft")</f>
        <v>0</v>
      </c>
      <c r="X35" s="27">
        <f>COUNTIFS(Prerequisites[Run ID], $B35, Prerequisites[Type], "soft", Prerequisites[Satisfied], TRUE)</f>
        <v>0</v>
      </c>
      <c r="Y35" s="27">
        <f t="shared" si="5"/>
        <v>0</v>
      </c>
      <c r="Z35" s="19">
        <f>COUNTIFS(Prerequisites[Prereq Run ID],$B35,Prerequisites[Type], "hard")</f>
        <v>0</v>
      </c>
      <c r="AA35" s="27">
        <f>COUNTIFS(Reading_Order[Run ID], $B35, Reading_Order[Completed], TRUE)</f>
        <v>0</v>
      </c>
      <c r="AB35" s="19">
        <f t="shared" si="6"/>
        <v>25</v>
      </c>
      <c r="AC35" s="29">
        <f t="shared" si="7"/>
        <v>0</v>
      </c>
      <c r="AD35" s="13" t="b">
        <f t="shared" si="8"/>
        <v>0</v>
      </c>
      <c r="AE35" s="4"/>
      <c r="AF35" s="4"/>
      <c r="AG35" s="4"/>
    </row>
    <row r="36" ht="22.5" customHeight="1">
      <c r="A36" s="8" t="s">
        <v>526</v>
      </c>
      <c r="B36" s="8" t="s">
        <v>194</v>
      </c>
      <c r="C36" s="27" t="s">
        <v>493</v>
      </c>
      <c r="D36" s="27" t="s">
        <v>527</v>
      </c>
      <c r="E36" s="8"/>
      <c r="F36" s="38" t="s">
        <v>528</v>
      </c>
      <c r="G36" s="15">
        <f>COUNTIF(Reading_Order[Run ID], B36)</f>
        <v>18</v>
      </c>
      <c r="H36" s="51">
        <v>1977.0</v>
      </c>
      <c r="I36" s="51">
        <v>1979.0</v>
      </c>
      <c r="J36" s="18" t="b">
        <f t="shared" si="1"/>
        <v>1</v>
      </c>
      <c r="K36" s="9" t="str">
        <f t="shared" si="2"/>
        <v>unread</v>
      </c>
      <c r="L36" s="19">
        <v>4.0</v>
      </c>
      <c r="M36" s="32" t="s">
        <v>530</v>
      </c>
      <c r="N36" s="34"/>
      <c r="O36" s="10">
        <v>1.0</v>
      </c>
      <c r="P36" s="10">
        <v>4.0</v>
      </c>
      <c r="Q36" s="12" t="b">
        <v>0</v>
      </c>
      <c r="R36" s="34"/>
      <c r="S36" s="9" t="str">
        <f t="shared" si="3"/>
        <v>blocked</v>
      </c>
      <c r="T36" s="19">
        <f>COUNTIFS(Prerequisites[Run ID], $B36, Prerequisites[Type], "hard")</f>
        <v>1</v>
      </c>
      <c r="U36" s="19">
        <f>COUNTIFS(Prerequisites[Run ID], $B36, Prerequisites[Type], "hard", Prerequisites[Satisfied], TRUE)</f>
        <v>0</v>
      </c>
      <c r="V36" s="19">
        <f t="shared" si="4"/>
        <v>1</v>
      </c>
      <c r="W36" s="27">
        <f>COUNTIFS(Prerequisites[Run ID], $B36, Prerequisites[Type], "soft")</f>
        <v>0</v>
      </c>
      <c r="X36" s="27">
        <f>COUNTIFS(Prerequisites[Run ID], $B36, Prerequisites[Type], "soft", Prerequisites[Satisfied], TRUE)</f>
        <v>0</v>
      </c>
      <c r="Y36" s="27">
        <f t="shared" si="5"/>
        <v>0</v>
      </c>
      <c r="Z36" s="19">
        <f>COUNTIFS(Prerequisites[Prereq Run ID],$B36,Prerequisites[Type], "hard")</f>
        <v>1</v>
      </c>
      <c r="AA36" s="27">
        <f>COUNTIFS(Reading_Order[Run ID], $B36, Reading_Order[Completed], TRUE)</f>
        <v>0</v>
      </c>
      <c r="AB36" s="19">
        <f t="shared" si="6"/>
        <v>18</v>
      </c>
      <c r="AC36" s="29">
        <f t="shared" si="7"/>
        <v>0</v>
      </c>
      <c r="AD36" s="13" t="b">
        <f t="shared" si="8"/>
        <v>0</v>
      </c>
      <c r="AE36" s="4"/>
      <c r="AF36" s="4"/>
      <c r="AG36" s="4"/>
    </row>
    <row r="37" ht="22.5" customHeight="1">
      <c r="A37" s="8" t="s">
        <v>555</v>
      </c>
      <c r="B37" s="8" t="s">
        <v>196</v>
      </c>
      <c r="C37" s="8" t="s">
        <v>493</v>
      </c>
      <c r="D37" s="8" t="s">
        <v>563</v>
      </c>
      <c r="E37" s="8" t="s">
        <v>567</v>
      </c>
      <c r="F37" s="38" t="s">
        <v>574</v>
      </c>
      <c r="G37" s="15">
        <f>COUNTIF(Reading_Order[Run ID], B37)</f>
        <v>93</v>
      </c>
      <c r="H37" s="51">
        <v>1998.0</v>
      </c>
      <c r="I37" s="51">
        <v>2003.0</v>
      </c>
      <c r="J37" s="18" t="b">
        <f t="shared" si="1"/>
        <v>1</v>
      </c>
      <c r="K37" s="9" t="str">
        <f t="shared" si="2"/>
        <v>unread</v>
      </c>
      <c r="L37" s="19">
        <v>3.0</v>
      </c>
      <c r="M37" s="32" t="s">
        <v>623</v>
      </c>
      <c r="N37" s="34"/>
      <c r="O37" s="8">
        <v>1.0</v>
      </c>
      <c r="P37" s="8">
        <v>5.0</v>
      </c>
      <c r="Q37" s="10" t="b">
        <v>1</v>
      </c>
      <c r="R37" s="34"/>
      <c r="S37" s="9" t="str">
        <f t="shared" si="3"/>
        <v>blocked</v>
      </c>
      <c r="T37" s="19">
        <f>COUNTIFS(Prerequisites[Run ID], $B37, Prerequisites[Type], "hard")</f>
        <v>1</v>
      </c>
      <c r="U37" s="19">
        <f>COUNTIFS(Prerequisites[Run ID], $B37, Prerequisites[Type], "hard", Prerequisites[Satisfied], TRUE)</f>
        <v>0</v>
      </c>
      <c r="V37" s="19">
        <f t="shared" si="4"/>
        <v>1</v>
      </c>
      <c r="W37" s="27">
        <f>COUNTIFS(Prerequisites[Run ID], $B37, Prerequisites[Type], "soft")</f>
        <v>2</v>
      </c>
      <c r="X37" s="27">
        <f>COUNTIFS(Prerequisites[Run ID], $B37, Prerequisites[Type], "soft", Prerequisites[Satisfied], TRUE)</f>
        <v>0</v>
      </c>
      <c r="Y37" s="27">
        <f t="shared" si="5"/>
        <v>2</v>
      </c>
      <c r="Z37" s="19">
        <f>COUNTIFS(Prerequisites[Prereq Run ID],$B37,Prerequisites[Type], "hard")</f>
        <v>1</v>
      </c>
      <c r="AA37" s="27">
        <f>COUNTIFS(Reading_Order[Run ID], $B37, Reading_Order[Completed], TRUE)</f>
        <v>0</v>
      </c>
      <c r="AB37" s="19">
        <f t="shared" si="6"/>
        <v>93</v>
      </c>
      <c r="AC37" s="29">
        <f t="shared" si="7"/>
        <v>0</v>
      </c>
      <c r="AD37" s="13" t="b">
        <f t="shared" si="8"/>
        <v>0</v>
      </c>
      <c r="AE37" s="4"/>
      <c r="AF37" s="4"/>
      <c r="AG37" s="4"/>
    </row>
    <row r="38" ht="22.5" customHeight="1">
      <c r="A38" s="8" t="s">
        <v>637</v>
      </c>
      <c r="B38" s="8" t="s">
        <v>201</v>
      </c>
      <c r="C38" s="27" t="s">
        <v>493</v>
      </c>
      <c r="D38" s="27" t="s">
        <v>638</v>
      </c>
      <c r="E38" s="8"/>
      <c r="F38" s="38" t="s">
        <v>639</v>
      </c>
      <c r="G38" s="15">
        <f>COUNTIF(Reading_Order[Run ID], B38)</f>
        <v>87</v>
      </c>
      <c r="H38" s="51">
        <v>2005.0</v>
      </c>
      <c r="I38" s="51">
        <v>2010.0</v>
      </c>
      <c r="J38" s="18" t="b">
        <f t="shared" si="1"/>
        <v>1</v>
      </c>
      <c r="K38" s="9" t="str">
        <f t="shared" si="2"/>
        <v>unread</v>
      </c>
      <c r="L38" s="19">
        <v>4.0</v>
      </c>
      <c r="M38" s="32" t="s">
        <v>643</v>
      </c>
      <c r="N38" s="34"/>
      <c r="O38" s="10">
        <v>1.0</v>
      </c>
      <c r="P38" s="10">
        <v>6.0</v>
      </c>
      <c r="Q38" s="12" t="b">
        <v>0</v>
      </c>
      <c r="R38" s="34"/>
      <c r="S38" s="9" t="str">
        <f t="shared" si="3"/>
        <v>blocked</v>
      </c>
      <c r="T38" s="19">
        <f>COUNTIFS(Prerequisites[Run ID], $B38, Prerequisites[Type], "hard")</f>
        <v>1</v>
      </c>
      <c r="U38" s="19">
        <f>COUNTIFS(Prerequisites[Run ID], $B38, Prerequisites[Type], "hard", Prerequisites[Satisfied], TRUE)</f>
        <v>0</v>
      </c>
      <c r="V38" s="19">
        <f t="shared" si="4"/>
        <v>1</v>
      </c>
      <c r="W38" s="27">
        <f>COUNTIFS(Prerequisites[Run ID], $B38, Prerequisites[Type], "soft")</f>
        <v>1</v>
      </c>
      <c r="X38" s="27">
        <f>COUNTIFS(Prerequisites[Run ID], $B38, Prerequisites[Type], "soft", Prerequisites[Satisfied], TRUE)</f>
        <v>0</v>
      </c>
      <c r="Y38" s="27">
        <f t="shared" si="5"/>
        <v>1</v>
      </c>
      <c r="Z38" s="19">
        <f>COUNTIFS(Prerequisites[Prereq Run ID],$B38,Prerequisites[Type], "hard")</f>
        <v>2</v>
      </c>
      <c r="AA38" s="27">
        <f>COUNTIFS(Reading_Order[Run ID], $B38, Reading_Order[Completed], TRUE)</f>
        <v>0</v>
      </c>
      <c r="AB38" s="19">
        <f t="shared" si="6"/>
        <v>87</v>
      </c>
      <c r="AC38" s="29">
        <f t="shared" si="7"/>
        <v>0</v>
      </c>
      <c r="AD38" s="13" t="b">
        <f t="shared" si="8"/>
        <v>0</v>
      </c>
      <c r="AE38" s="4"/>
      <c r="AF38" s="4"/>
      <c r="AG38" s="4"/>
    </row>
    <row r="39" ht="22.5" customHeight="1">
      <c r="A39" s="8" t="s">
        <v>667</v>
      </c>
      <c r="B39" s="8" t="s">
        <v>205</v>
      </c>
      <c r="C39" s="8" t="s">
        <v>493</v>
      </c>
      <c r="D39" s="8" t="s">
        <v>668</v>
      </c>
      <c r="E39" s="8" t="s">
        <v>669</v>
      </c>
      <c r="F39" s="38" t="s">
        <v>670</v>
      </c>
      <c r="G39" s="15">
        <f>COUNTIF(Reading_Order[Run ID], B39)</f>
        <v>76</v>
      </c>
      <c r="H39" s="51">
        <v>2016.0</v>
      </c>
      <c r="I39" s="51">
        <v>2021.0</v>
      </c>
      <c r="J39" s="18" t="b">
        <f t="shared" si="1"/>
        <v>1</v>
      </c>
      <c r="K39" s="9" t="str">
        <f t="shared" si="2"/>
        <v>unread</v>
      </c>
      <c r="L39" s="19">
        <v>3.0</v>
      </c>
      <c r="M39" s="32" t="s">
        <v>672</v>
      </c>
      <c r="N39" s="34"/>
      <c r="O39" s="8">
        <v>1.0</v>
      </c>
      <c r="P39" s="8">
        <v>7.0</v>
      </c>
      <c r="Q39" s="10" t="b">
        <v>1</v>
      </c>
      <c r="R39" s="34"/>
      <c r="S39" s="9" t="str">
        <f t="shared" si="3"/>
        <v>blocked</v>
      </c>
      <c r="T39" s="19">
        <f>COUNTIFS(Prerequisites[Run ID], $B39, Prerequisites[Type], "hard")</f>
        <v>1</v>
      </c>
      <c r="U39" s="19">
        <f>COUNTIFS(Prerequisites[Run ID], $B39, Prerequisites[Type], "hard", Prerequisites[Satisfied], TRUE)</f>
        <v>0</v>
      </c>
      <c r="V39" s="19">
        <f t="shared" si="4"/>
        <v>1</v>
      </c>
      <c r="W39" s="27">
        <f>COUNTIFS(Prerequisites[Run ID], $B39, Prerequisites[Type], "soft")</f>
        <v>2</v>
      </c>
      <c r="X39" s="27">
        <f>COUNTIFS(Prerequisites[Run ID], $B39, Prerequisites[Type], "soft", Prerequisites[Satisfied], TRUE)</f>
        <v>0</v>
      </c>
      <c r="Y39" s="27">
        <f t="shared" si="5"/>
        <v>2</v>
      </c>
      <c r="Z39" s="19">
        <f>COUNTIFS(Prerequisites[Prereq Run ID],$B39,Prerequisites[Type], "hard")</f>
        <v>0</v>
      </c>
      <c r="AA39" s="27">
        <f>COUNTIFS(Reading_Order[Run ID], $B39, Reading_Order[Completed], TRUE)</f>
        <v>0</v>
      </c>
      <c r="AB39" s="19">
        <f t="shared" si="6"/>
        <v>76</v>
      </c>
      <c r="AC39" s="29">
        <f t="shared" si="7"/>
        <v>0</v>
      </c>
      <c r="AD39" s="13" t="b">
        <f t="shared" si="8"/>
        <v>0</v>
      </c>
      <c r="AE39" s="4"/>
      <c r="AF39" s="4"/>
      <c r="AG39" s="4"/>
    </row>
    <row r="40" ht="22.5" customHeight="1">
      <c r="A40" s="10" t="s">
        <v>679</v>
      </c>
      <c r="B40" s="10" t="s">
        <v>212</v>
      </c>
      <c r="C40" s="11" t="s">
        <v>554</v>
      </c>
      <c r="D40" s="11" t="s">
        <v>680</v>
      </c>
      <c r="E40" s="12"/>
      <c r="F40" s="10" t="s">
        <v>681</v>
      </c>
      <c r="G40" s="15">
        <f>COUNTIF(Reading_Order[Run ID], B40)</f>
        <v>41</v>
      </c>
      <c r="H40" s="15">
        <v>1941.0</v>
      </c>
      <c r="I40" s="15">
        <v>1965.0</v>
      </c>
      <c r="J40" s="18" t="b">
        <f t="shared" si="1"/>
        <v>1</v>
      </c>
      <c r="K40" s="9" t="str">
        <f t="shared" si="2"/>
        <v>unread</v>
      </c>
      <c r="L40" s="19">
        <v>4.0</v>
      </c>
      <c r="M40" s="10" t="s">
        <v>683</v>
      </c>
      <c r="N40" s="12"/>
      <c r="O40" s="10">
        <v>1.0</v>
      </c>
      <c r="P40" s="10">
        <v>1.0</v>
      </c>
      <c r="Q40" s="12" t="b">
        <v>0</v>
      </c>
      <c r="R40" s="12"/>
      <c r="S40" s="9" t="str">
        <f t="shared" si="3"/>
        <v>ready-all</v>
      </c>
      <c r="T40" s="19">
        <f>COUNTIFS(Prerequisites[Run ID], $B40, Prerequisites[Type], "hard")</f>
        <v>0</v>
      </c>
      <c r="U40" s="19">
        <f>COUNTIFS(Prerequisites[Run ID], $B40, Prerequisites[Type], "hard", Prerequisites[Satisfied], TRUE)</f>
        <v>0</v>
      </c>
      <c r="V40" s="19">
        <f t="shared" si="4"/>
        <v>0</v>
      </c>
      <c r="W40" s="27">
        <f>COUNTIFS(Prerequisites[Run ID], $B40, Prerequisites[Type], "soft")</f>
        <v>0</v>
      </c>
      <c r="X40" s="27">
        <f>COUNTIFS(Prerequisites[Run ID], $B40, Prerequisites[Type], "soft", Prerequisites[Satisfied], TRUE)</f>
        <v>0</v>
      </c>
      <c r="Y40" s="27">
        <f t="shared" si="5"/>
        <v>0</v>
      </c>
      <c r="Z40" s="19">
        <f>COUNTIFS(Prerequisites[Prereq Run ID],$B40,Prerequisites[Type], "hard")</f>
        <v>2</v>
      </c>
      <c r="AA40" s="27">
        <f>COUNTIFS(Reading_Order[Run ID], $B40, Reading_Order[Completed], TRUE)</f>
        <v>0</v>
      </c>
      <c r="AB40" s="19">
        <f t="shared" si="6"/>
        <v>41</v>
      </c>
      <c r="AC40" s="29">
        <f t="shared" si="7"/>
        <v>0</v>
      </c>
      <c r="AD40" s="13" t="b">
        <f t="shared" si="8"/>
        <v>1</v>
      </c>
      <c r="AE40" s="4"/>
      <c r="AF40" s="4"/>
      <c r="AG40" s="4"/>
    </row>
    <row r="41" ht="22.5" customHeight="1">
      <c r="A41" s="8" t="s">
        <v>769</v>
      </c>
      <c r="B41" s="8" t="s">
        <v>211</v>
      </c>
      <c r="C41" s="8" t="s">
        <v>554</v>
      </c>
      <c r="D41" s="8" t="s">
        <v>780</v>
      </c>
      <c r="E41" s="8" t="s">
        <v>782</v>
      </c>
      <c r="F41" s="32" t="s">
        <v>784</v>
      </c>
      <c r="G41" s="15">
        <f>COUNTIF(Reading_Order[Run ID], B41)</f>
        <v>39</v>
      </c>
      <c r="H41" s="19">
        <v>1972.0</v>
      </c>
      <c r="I41" s="19">
        <v>1975.0</v>
      </c>
      <c r="J41" s="18" t="b">
        <f t="shared" si="1"/>
        <v>1</v>
      </c>
      <c r="K41" s="9" t="str">
        <f t="shared" si="2"/>
        <v>unread</v>
      </c>
      <c r="L41" s="19">
        <v>4.0</v>
      </c>
      <c r="M41" s="32" t="s">
        <v>786</v>
      </c>
      <c r="N41" s="34"/>
      <c r="O41" s="8">
        <v>1.0</v>
      </c>
      <c r="P41" s="8">
        <v>2.0</v>
      </c>
      <c r="Q41" s="12" t="b">
        <v>0</v>
      </c>
      <c r="R41" s="34"/>
      <c r="S41" s="9" t="str">
        <f t="shared" si="3"/>
        <v>blocked</v>
      </c>
      <c r="T41" s="19">
        <f>COUNTIFS(Prerequisites[Run ID], $B41, Prerequisites[Type], "hard")</f>
        <v>1</v>
      </c>
      <c r="U41" s="19">
        <f>COUNTIFS(Prerequisites[Run ID], $B41, Prerequisites[Type], "hard", Prerequisites[Satisfied], TRUE)</f>
        <v>0</v>
      </c>
      <c r="V41" s="19">
        <f t="shared" si="4"/>
        <v>1</v>
      </c>
      <c r="W41" s="27">
        <f>COUNTIFS(Prerequisites[Run ID], $B41, Prerequisites[Type], "soft")</f>
        <v>1</v>
      </c>
      <c r="X41" s="27">
        <f>COUNTIFS(Prerequisites[Run ID], $B41, Prerequisites[Type], "soft", Prerequisites[Satisfied], TRUE)</f>
        <v>0</v>
      </c>
      <c r="Y41" s="27">
        <f t="shared" si="5"/>
        <v>1</v>
      </c>
      <c r="Z41" s="19">
        <f>COUNTIFS(Prerequisites[Prereq Run ID],$B41,Prerequisites[Type], "hard")</f>
        <v>1</v>
      </c>
      <c r="AA41" s="27">
        <f>COUNTIFS(Reading_Order[Run ID], $B41, Reading_Order[Completed], TRUE)</f>
        <v>0</v>
      </c>
      <c r="AB41" s="19">
        <f t="shared" si="6"/>
        <v>39</v>
      </c>
      <c r="AC41" s="29">
        <f t="shared" si="7"/>
        <v>0</v>
      </c>
      <c r="AD41" s="13" t="b">
        <f t="shared" si="8"/>
        <v>0</v>
      </c>
      <c r="AE41" s="4"/>
      <c r="AF41" s="4"/>
      <c r="AG41" s="4"/>
    </row>
    <row r="42" ht="22.5" customHeight="1">
      <c r="A42" s="8" t="s">
        <v>792</v>
      </c>
      <c r="B42" s="8" t="s">
        <v>216</v>
      </c>
      <c r="C42" s="27" t="s">
        <v>554</v>
      </c>
      <c r="D42" s="27" t="s">
        <v>527</v>
      </c>
      <c r="E42" s="8"/>
      <c r="F42" s="32" t="s">
        <v>793</v>
      </c>
      <c r="G42" s="15">
        <f>COUNTIF(Reading_Order[Run ID], B42)</f>
        <v>25</v>
      </c>
      <c r="H42" s="19">
        <v>1976.0</v>
      </c>
      <c r="I42" s="19">
        <v>1977.0</v>
      </c>
      <c r="J42" s="18" t="b">
        <f t="shared" si="1"/>
        <v>1</v>
      </c>
      <c r="K42" s="9" t="str">
        <f t="shared" si="2"/>
        <v>unread</v>
      </c>
      <c r="L42" s="19">
        <v>4.0</v>
      </c>
      <c r="M42" s="32" t="s">
        <v>796</v>
      </c>
      <c r="N42" s="34"/>
      <c r="O42" s="10">
        <v>1.0</v>
      </c>
      <c r="P42" s="10">
        <v>3.0</v>
      </c>
      <c r="Q42" s="12" t="b">
        <v>0</v>
      </c>
      <c r="R42" s="34"/>
      <c r="S42" s="9" t="str">
        <f t="shared" si="3"/>
        <v>blocked</v>
      </c>
      <c r="T42" s="19">
        <f>COUNTIFS(Prerequisites[Run ID], $B42, Prerequisites[Type], "hard")</f>
        <v>1</v>
      </c>
      <c r="U42" s="19">
        <f>COUNTIFS(Prerequisites[Run ID], $B42, Prerequisites[Type], "hard", Prerequisites[Satisfied], TRUE)</f>
        <v>0</v>
      </c>
      <c r="V42" s="19">
        <f t="shared" si="4"/>
        <v>1</v>
      </c>
      <c r="W42" s="27">
        <f>COUNTIFS(Prerequisites[Run ID], $B42, Prerequisites[Type], "soft")</f>
        <v>0</v>
      </c>
      <c r="X42" s="27">
        <f>COUNTIFS(Prerequisites[Run ID], $B42, Prerequisites[Type], "soft", Prerequisites[Satisfied], TRUE)</f>
        <v>0</v>
      </c>
      <c r="Y42" s="27">
        <f t="shared" si="5"/>
        <v>0</v>
      </c>
      <c r="Z42" s="19">
        <f>COUNTIFS(Prerequisites[Prereq Run ID],$B42,Prerequisites[Type], "hard")</f>
        <v>1</v>
      </c>
      <c r="AA42" s="27">
        <f>COUNTIFS(Reading_Order[Run ID], $B42, Reading_Order[Completed], TRUE)</f>
        <v>0</v>
      </c>
      <c r="AB42" s="19">
        <f t="shared" si="6"/>
        <v>25</v>
      </c>
      <c r="AC42" s="29">
        <f t="shared" si="7"/>
        <v>0</v>
      </c>
      <c r="AD42" s="13" t="b">
        <f t="shared" si="8"/>
        <v>0</v>
      </c>
      <c r="AE42" s="4"/>
      <c r="AF42" s="4"/>
      <c r="AG42" s="4"/>
    </row>
    <row r="43" ht="22.5" customHeight="1">
      <c r="A43" s="10" t="s">
        <v>800</v>
      </c>
      <c r="B43" s="8" t="s">
        <v>218</v>
      </c>
      <c r="C43" s="27" t="s">
        <v>554</v>
      </c>
      <c r="D43" s="27" t="s">
        <v>803</v>
      </c>
      <c r="E43" s="8"/>
      <c r="F43" s="32" t="s">
        <v>804</v>
      </c>
      <c r="G43" s="15">
        <f>COUNTIF(Reading_Order[Run ID], B43)</f>
        <v>9</v>
      </c>
      <c r="H43" s="19">
        <v>1980.0</v>
      </c>
      <c r="I43" s="19">
        <v>1981.0</v>
      </c>
      <c r="J43" s="18" t="b">
        <f t="shared" si="1"/>
        <v>1</v>
      </c>
      <c r="K43" s="9" t="str">
        <f t="shared" si="2"/>
        <v>unread</v>
      </c>
      <c r="L43" s="19">
        <v>4.0</v>
      </c>
      <c r="M43" s="32" t="s">
        <v>806</v>
      </c>
      <c r="N43" s="34"/>
      <c r="O43" s="8">
        <v>1.0</v>
      </c>
      <c r="P43" s="8">
        <v>4.0</v>
      </c>
      <c r="Q43" s="12" t="b">
        <v>0</v>
      </c>
      <c r="R43" s="34"/>
      <c r="S43" s="9" t="str">
        <f t="shared" si="3"/>
        <v>blocked</v>
      </c>
      <c r="T43" s="19">
        <f>COUNTIFS(Prerequisites[Run ID], $B43, Prerequisites[Type], "hard")</f>
        <v>1</v>
      </c>
      <c r="U43" s="19">
        <f>COUNTIFS(Prerequisites[Run ID], $B43, Prerequisites[Type], "hard", Prerequisites[Satisfied], TRUE)</f>
        <v>0</v>
      </c>
      <c r="V43" s="19">
        <f t="shared" si="4"/>
        <v>1</v>
      </c>
      <c r="W43" s="27">
        <f>COUNTIFS(Prerequisites[Run ID], $B43, Prerequisites[Type], "soft")</f>
        <v>1</v>
      </c>
      <c r="X43" s="27">
        <f>COUNTIFS(Prerequisites[Run ID], $B43, Prerequisites[Type], "soft", Prerequisites[Satisfied], TRUE)</f>
        <v>0</v>
      </c>
      <c r="Y43" s="27">
        <f t="shared" si="5"/>
        <v>1</v>
      </c>
      <c r="Z43" s="19">
        <f>COUNTIFS(Prerequisites[Prereq Run ID],$B43,Prerequisites[Type], "hard")</f>
        <v>1</v>
      </c>
      <c r="AA43" s="27">
        <f>COUNTIFS(Reading_Order[Run ID], $B43, Reading_Order[Completed], TRUE)</f>
        <v>0</v>
      </c>
      <c r="AB43" s="19">
        <f t="shared" si="6"/>
        <v>9</v>
      </c>
      <c r="AC43" s="29">
        <f t="shared" si="7"/>
        <v>0</v>
      </c>
      <c r="AD43" s="13" t="b">
        <f t="shared" si="8"/>
        <v>0</v>
      </c>
      <c r="AE43" s="4"/>
      <c r="AF43" s="4"/>
      <c r="AG43" s="4"/>
    </row>
    <row r="44" ht="22.5" customHeight="1">
      <c r="A44" s="8" t="s">
        <v>822</v>
      </c>
      <c r="B44" s="37" t="s">
        <v>222</v>
      </c>
      <c r="C44" s="27" t="s">
        <v>554</v>
      </c>
      <c r="D44" s="27" t="s">
        <v>828</v>
      </c>
      <c r="E44" s="8"/>
      <c r="F44" s="32" t="s">
        <v>830</v>
      </c>
      <c r="G44" s="15">
        <f>COUNTIF(Reading_Order[Run ID], B44)</f>
        <v>43</v>
      </c>
      <c r="H44" s="19">
        <v>1981.0</v>
      </c>
      <c r="I44" s="19">
        <v>1984.0</v>
      </c>
      <c r="J44" s="18" t="b">
        <f t="shared" si="1"/>
        <v>1</v>
      </c>
      <c r="K44" s="9" t="str">
        <f t="shared" si="2"/>
        <v>unread</v>
      </c>
      <c r="L44" s="19">
        <v>4.0</v>
      </c>
      <c r="M44" s="32" t="s">
        <v>841</v>
      </c>
      <c r="N44" s="34"/>
      <c r="O44" s="10">
        <v>1.0</v>
      </c>
      <c r="P44" s="10">
        <v>5.0</v>
      </c>
      <c r="Q44" s="12" t="b">
        <v>0</v>
      </c>
      <c r="R44" s="34"/>
      <c r="S44" s="9" t="str">
        <f t="shared" si="3"/>
        <v>blocked</v>
      </c>
      <c r="T44" s="19">
        <f>COUNTIFS(Prerequisites[Run ID], $B44, Prerequisites[Type], "hard")</f>
        <v>1</v>
      </c>
      <c r="U44" s="19">
        <f>COUNTIFS(Prerequisites[Run ID], $B44, Prerequisites[Type], "hard", Prerequisites[Satisfied], TRUE)</f>
        <v>0</v>
      </c>
      <c r="V44" s="19">
        <f t="shared" si="4"/>
        <v>1</v>
      </c>
      <c r="W44" s="27">
        <f>COUNTIFS(Prerequisites[Run ID], $B44, Prerequisites[Type], "soft")</f>
        <v>0</v>
      </c>
      <c r="X44" s="27">
        <f>COUNTIFS(Prerequisites[Run ID], $B44, Prerequisites[Type], "soft", Prerequisites[Satisfied], TRUE)</f>
        <v>0</v>
      </c>
      <c r="Y44" s="27">
        <f t="shared" si="5"/>
        <v>0</v>
      </c>
      <c r="Z44" s="19">
        <f>COUNTIFS(Prerequisites[Prereq Run ID],$B44,Prerequisites[Type], "hard")</f>
        <v>1</v>
      </c>
      <c r="AA44" s="27">
        <f>COUNTIFS(Reading_Order[Run ID], $B44, Reading_Order[Completed], TRUE)</f>
        <v>0</v>
      </c>
      <c r="AB44" s="19">
        <f t="shared" si="6"/>
        <v>43</v>
      </c>
      <c r="AC44" s="29">
        <f t="shared" si="7"/>
        <v>0</v>
      </c>
      <c r="AD44" s="13" t="b">
        <f t="shared" si="8"/>
        <v>0</v>
      </c>
      <c r="AE44" s="4"/>
      <c r="AF44" s="4"/>
      <c r="AG44" s="4"/>
    </row>
    <row r="45" ht="22.5" customHeight="1">
      <c r="A45" s="8" t="s">
        <v>903</v>
      </c>
      <c r="B45" s="8" t="s">
        <v>225</v>
      </c>
      <c r="C45" s="8" t="s">
        <v>554</v>
      </c>
      <c r="D45" s="8" t="s">
        <v>909</v>
      </c>
      <c r="E45" s="8" t="s">
        <v>912</v>
      </c>
      <c r="F45" s="32" t="s">
        <v>913</v>
      </c>
      <c r="G45" s="15">
        <f>COUNTIF(Reading_Order[Run ID], B45)</f>
        <v>80</v>
      </c>
      <c r="H45" s="19">
        <v>1985.0</v>
      </c>
      <c r="I45" s="19">
        <v>1995.0</v>
      </c>
      <c r="J45" s="18" t="b">
        <f t="shared" si="1"/>
        <v>1</v>
      </c>
      <c r="K45" s="9" t="str">
        <f t="shared" si="2"/>
        <v>unread</v>
      </c>
      <c r="L45" s="19">
        <v>4.0</v>
      </c>
      <c r="M45" s="108" t="s">
        <v>929</v>
      </c>
      <c r="N45" s="34"/>
      <c r="O45" s="8">
        <v>1.0</v>
      </c>
      <c r="P45" s="8">
        <v>6.0</v>
      </c>
      <c r="Q45" s="12" t="b">
        <v>0</v>
      </c>
      <c r="R45" s="34"/>
      <c r="S45" s="9" t="str">
        <f t="shared" si="3"/>
        <v>blocked</v>
      </c>
      <c r="T45" s="19">
        <f>COUNTIFS(Prerequisites[Run ID], $B45, Prerequisites[Type], "hard")</f>
        <v>1</v>
      </c>
      <c r="U45" s="19">
        <f>COUNTIFS(Prerequisites[Run ID], $B45, Prerequisites[Type], "hard", Prerequisites[Satisfied], TRUE)</f>
        <v>0</v>
      </c>
      <c r="V45" s="19">
        <f t="shared" si="4"/>
        <v>1</v>
      </c>
      <c r="W45" s="27">
        <f>COUNTIFS(Prerequisites[Run ID], $B45, Prerequisites[Type], "soft")</f>
        <v>0</v>
      </c>
      <c r="X45" s="27">
        <f>COUNTIFS(Prerequisites[Run ID], $B45, Prerequisites[Type], "soft", Prerequisites[Satisfied], TRUE)</f>
        <v>0</v>
      </c>
      <c r="Y45" s="27">
        <f t="shared" si="5"/>
        <v>0</v>
      </c>
      <c r="Z45" s="19">
        <f>COUNTIFS(Prerequisites[Prereq Run ID],$B45,Prerequisites[Type], "hard")</f>
        <v>1</v>
      </c>
      <c r="AA45" s="27">
        <f>COUNTIFS(Reading_Order[Run ID], $B45, Reading_Order[Completed], TRUE)</f>
        <v>0</v>
      </c>
      <c r="AB45" s="19">
        <f t="shared" si="6"/>
        <v>80</v>
      </c>
      <c r="AC45" s="29">
        <f t="shared" si="7"/>
        <v>0</v>
      </c>
      <c r="AD45" s="13" t="b">
        <f t="shared" si="8"/>
        <v>0</v>
      </c>
      <c r="AE45" s="4"/>
      <c r="AF45" s="4"/>
      <c r="AG45" s="4"/>
    </row>
    <row r="46" ht="22.5" customHeight="1">
      <c r="A46" s="8" t="s">
        <v>998</v>
      </c>
      <c r="B46" s="8" t="s">
        <v>226</v>
      </c>
      <c r="C46" s="8" t="s">
        <v>554</v>
      </c>
      <c r="D46" s="8" t="s">
        <v>1006</v>
      </c>
      <c r="E46" s="8" t="s">
        <v>1008</v>
      </c>
      <c r="F46" s="32" t="s">
        <v>1011</v>
      </c>
      <c r="G46" s="15">
        <f>COUNTIF(Reading_Order[Run ID], B46)</f>
        <v>47</v>
      </c>
      <c r="H46" s="19">
        <v>1995.0</v>
      </c>
      <c r="I46" s="19">
        <v>2000.0</v>
      </c>
      <c r="J46" s="18" t="b">
        <f t="shared" si="1"/>
        <v>1</v>
      </c>
      <c r="K46" s="9" t="str">
        <f t="shared" si="2"/>
        <v>unread</v>
      </c>
      <c r="L46" s="19">
        <v>4.0</v>
      </c>
      <c r="M46" s="32" t="s">
        <v>1023</v>
      </c>
      <c r="N46" s="34"/>
      <c r="O46" s="10">
        <v>1.0</v>
      </c>
      <c r="P46" s="10">
        <v>7.0</v>
      </c>
      <c r="Q46" s="12" t="b">
        <v>0</v>
      </c>
      <c r="R46" s="34"/>
      <c r="S46" s="9" t="str">
        <f t="shared" si="3"/>
        <v>blocked</v>
      </c>
      <c r="T46" s="19">
        <f>COUNTIFS(Prerequisites[Run ID], $B46, Prerequisites[Type], "hard")</f>
        <v>1</v>
      </c>
      <c r="U46" s="19">
        <f>COUNTIFS(Prerequisites[Run ID], $B46, Prerequisites[Type], "hard", Prerequisites[Satisfied], TRUE)</f>
        <v>0</v>
      </c>
      <c r="V46" s="19">
        <f t="shared" si="4"/>
        <v>1</v>
      </c>
      <c r="W46" s="27">
        <f>COUNTIFS(Prerequisites[Run ID], $B46, Prerequisites[Type], "soft")</f>
        <v>0</v>
      </c>
      <c r="X46" s="27">
        <f>COUNTIFS(Prerequisites[Run ID], $B46, Prerequisites[Type], "soft", Prerequisites[Satisfied], TRUE)</f>
        <v>0</v>
      </c>
      <c r="Y46" s="27">
        <f t="shared" si="5"/>
        <v>0</v>
      </c>
      <c r="Z46" s="19">
        <f>COUNTIFS(Prerequisites[Prereq Run ID],$B46,Prerequisites[Type], "hard")</f>
        <v>0</v>
      </c>
      <c r="AA46" s="27">
        <f>COUNTIFS(Reading_Order[Run ID], $B46, Reading_Order[Completed], TRUE)</f>
        <v>0</v>
      </c>
      <c r="AB46" s="19">
        <f t="shared" si="6"/>
        <v>47</v>
      </c>
      <c r="AC46" s="29">
        <f t="shared" si="7"/>
        <v>0</v>
      </c>
      <c r="AD46" s="13" t="b">
        <f t="shared" si="8"/>
        <v>0</v>
      </c>
      <c r="AE46" s="4"/>
      <c r="AF46" s="4"/>
      <c r="AG46" s="4"/>
    </row>
    <row r="47" ht="22.5" customHeight="1">
      <c r="A47" s="8" t="s">
        <v>1073</v>
      </c>
      <c r="B47" s="8" t="s">
        <v>234</v>
      </c>
      <c r="C47" s="8" t="s">
        <v>554</v>
      </c>
      <c r="D47" s="8" t="s">
        <v>573</v>
      </c>
      <c r="E47" s="8" t="s">
        <v>1077</v>
      </c>
      <c r="F47" s="32" t="s">
        <v>1078</v>
      </c>
      <c r="G47" s="15">
        <f>COUNTIF(Reading_Order[Run ID], B47)</f>
        <v>139</v>
      </c>
      <c r="H47" s="19">
        <v>2004.0</v>
      </c>
      <c r="I47" s="19">
        <v>2012.0</v>
      </c>
      <c r="J47" s="18" t="b">
        <f t="shared" si="1"/>
        <v>1</v>
      </c>
      <c r="K47" s="9" t="str">
        <f t="shared" si="2"/>
        <v>unread</v>
      </c>
      <c r="L47" s="19">
        <v>3.0</v>
      </c>
      <c r="M47" s="32" t="s">
        <v>1090</v>
      </c>
      <c r="N47" s="34"/>
      <c r="O47" s="8">
        <v>2.0</v>
      </c>
      <c r="P47" s="8">
        <v>1.0</v>
      </c>
      <c r="Q47" s="10" t="b">
        <v>1</v>
      </c>
      <c r="R47" s="34"/>
      <c r="S47" s="9" t="str">
        <f t="shared" si="3"/>
        <v>ready-hard</v>
      </c>
      <c r="T47" s="19">
        <f>COUNTIFS(Prerequisites[Run ID], $B47, Prerequisites[Type], "hard")</f>
        <v>0</v>
      </c>
      <c r="U47" s="19">
        <f>COUNTIFS(Prerequisites[Run ID], $B47, Prerequisites[Type], "hard", Prerequisites[Satisfied], TRUE)</f>
        <v>0</v>
      </c>
      <c r="V47" s="19">
        <f t="shared" si="4"/>
        <v>0</v>
      </c>
      <c r="W47" s="27">
        <f>COUNTIFS(Prerequisites[Run ID], $B47, Prerequisites[Type], "soft")</f>
        <v>2</v>
      </c>
      <c r="X47" s="27">
        <f>COUNTIFS(Prerequisites[Run ID], $B47, Prerequisites[Type], "soft", Prerequisites[Satisfied], TRUE)</f>
        <v>0</v>
      </c>
      <c r="Y47" s="27">
        <f t="shared" si="5"/>
        <v>2</v>
      </c>
      <c r="Z47" s="19">
        <f>COUNTIFS(Prerequisites[Prereq Run ID],$B47,Prerequisites[Type], "hard")</f>
        <v>1</v>
      </c>
      <c r="AA47" s="27">
        <f>COUNTIFS(Reading_Order[Run ID], $B47, Reading_Order[Completed], TRUE)</f>
        <v>0</v>
      </c>
      <c r="AB47" s="19">
        <f t="shared" si="6"/>
        <v>139</v>
      </c>
      <c r="AC47" s="29">
        <f t="shared" si="7"/>
        <v>0</v>
      </c>
      <c r="AD47" s="13" t="b">
        <f t="shared" si="8"/>
        <v>1</v>
      </c>
      <c r="AE47" s="4"/>
      <c r="AF47" s="4"/>
      <c r="AG47" s="4"/>
    </row>
    <row r="48" ht="22.5" customHeight="1">
      <c r="A48" s="10" t="s">
        <v>1153</v>
      </c>
      <c r="B48" s="10" t="s">
        <v>233</v>
      </c>
      <c r="C48" s="11" t="s">
        <v>554</v>
      </c>
      <c r="D48" s="11" t="s">
        <v>1156</v>
      </c>
      <c r="E48" s="12"/>
      <c r="F48" s="10" t="s">
        <v>1157</v>
      </c>
      <c r="G48" s="15">
        <f>COUNTIF(Reading_Order[Run ID], B48)</f>
        <v>6</v>
      </c>
      <c r="H48" s="15">
        <v>2008.0</v>
      </c>
      <c r="I48" s="15">
        <v>2015.0</v>
      </c>
      <c r="J48" s="18" t="b">
        <f t="shared" si="1"/>
        <v>1</v>
      </c>
      <c r="K48" s="9" t="str">
        <f t="shared" si="2"/>
        <v>unread</v>
      </c>
      <c r="L48" s="19">
        <v>4.0</v>
      </c>
      <c r="M48" s="10"/>
      <c r="N48" s="12"/>
      <c r="O48" s="10">
        <v>2.0</v>
      </c>
      <c r="P48" s="10">
        <v>2.0</v>
      </c>
      <c r="Q48" s="12" t="b">
        <v>0</v>
      </c>
      <c r="R48" s="12"/>
      <c r="S48" s="9" t="str">
        <f t="shared" si="3"/>
        <v>blocked</v>
      </c>
      <c r="T48" s="19">
        <f>COUNTIFS(Prerequisites[Run ID], $B48, Prerequisites[Type], "hard")</f>
        <v>1</v>
      </c>
      <c r="U48" s="19">
        <f>COUNTIFS(Prerequisites[Run ID], $B48, Prerequisites[Type], "hard", Prerequisites[Satisfied], TRUE)</f>
        <v>0</v>
      </c>
      <c r="V48" s="19">
        <f t="shared" si="4"/>
        <v>1</v>
      </c>
      <c r="W48" s="27">
        <f>COUNTIFS(Prerequisites[Run ID], $B48, Prerequisites[Type], "soft")</f>
        <v>0</v>
      </c>
      <c r="X48" s="27">
        <f>COUNTIFS(Prerequisites[Run ID], $B48, Prerequisites[Type], "soft", Prerequisites[Satisfied], TRUE)</f>
        <v>0</v>
      </c>
      <c r="Y48" s="27">
        <f t="shared" si="5"/>
        <v>0</v>
      </c>
      <c r="Z48" s="19">
        <f>COUNTIFS(Prerequisites[Prereq Run ID],$B48,Prerequisites[Type], "hard")</f>
        <v>0</v>
      </c>
      <c r="AA48" s="27">
        <f>COUNTIFS(Reading_Order[Run ID], $B48, Reading_Order[Completed], TRUE)</f>
        <v>0</v>
      </c>
      <c r="AB48" s="19">
        <f t="shared" si="6"/>
        <v>6</v>
      </c>
      <c r="AC48" s="29">
        <f t="shared" si="7"/>
        <v>0</v>
      </c>
      <c r="AD48" s="13" t="b">
        <f t="shared" si="8"/>
        <v>0</v>
      </c>
      <c r="AE48" s="4"/>
      <c r="AF48" s="4"/>
      <c r="AG48" s="4"/>
    </row>
    <row r="49" ht="22.5" customHeight="1">
      <c r="A49" s="8" t="s">
        <v>1176</v>
      </c>
      <c r="B49" s="8" t="s">
        <v>236</v>
      </c>
      <c r="C49" s="27" t="s">
        <v>554</v>
      </c>
      <c r="D49" s="27" t="s">
        <v>580</v>
      </c>
      <c r="E49" s="8"/>
      <c r="F49" s="32" t="s">
        <v>1177</v>
      </c>
      <c r="G49" s="15">
        <f>COUNTIF(Reading_Order[Run ID], B49)</f>
        <v>40</v>
      </c>
      <c r="H49" s="19">
        <v>2012.0</v>
      </c>
      <c r="I49" s="19">
        <v>2014.0</v>
      </c>
      <c r="J49" s="18" t="b">
        <f t="shared" si="1"/>
        <v>1</v>
      </c>
      <c r="K49" s="9" t="str">
        <f t="shared" si="2"/>
        <v>unread</v>
      </c>
      <c r="L49" s="19">
        <v>4.0</v>
      </c>
      <c r="M49" s="32" t="s">
        <v>1180</v>
      </c>
      <c r="N49" s="34"/>
      <c r="O49" s="8">
        <v>3.0</v>
      </c>
      <c r="P49" s="8">
        <v>1.0</v>
      </c>
      <c r="Q49" s="12" t="b">
        <v>0</v>
      </c>
      <c r="R49" s="34"/>
      <c r="S49" s="9" t="str">
        <f t="shared" si="3"/>
        <v>blocked</v>
      </c>
      <c r="T49" s="19">
        <f>COUNTIFS(Prerequisites[Run ID], $B49, Prerequisites[Type], "hard")</f>
        <v>1</v>
      </c>
      <c r="U49" s="19">
        <f>COUNTIFS(Prerequisites[Run ID], $B49, Prerequisites[Type], "hard", Prerequisites[Satisfied], TRUE)</f>
        <v>0</v>
      </c>
      <c r="V49" s="19">
        <f t="shared" si="4"/>
        <v>1</v>
      </c>
      <c r="W49" s="27">
        <f>COUNTIFS(Prerequisites[Run ID], $B49, Prerequisites[Type], "soft")</f>
        <v>1</v>
      </c>
      <c r="X49" s="27">
        <f>COUNTIFS(Prerequisites[Run ID], $B49, Prerequisites[Type], "soft", Prerequisites[Satisfied], TRUE)</f>
        <v>0</v>
      </c>
      <c r="Y49" s="27">
        <f t="shared" si="5"/>
        <v>1</v>
      </c>
      <c r="Z49" s="19">
        <f>COUNTIFS(Prerequisites[Prereq Run ID],$B49,Prerequisites[Type], "hard")</f>
        <v>1</v>
      </c>
      <c r="AA49" s="27">
        <f>COUNTIFS(Reading_Order[Run ID], $B49, Reading_Order[Completed], TRUE)</f>
        <v>0</v>
      </c>
      <c r="AB49" s="19">
        <f t="shared" si="6"/>
        <v>40</v>
      </c>
      <c r="AC49" s="29">
        <f t="shared" si="7"/>
        <v>0</v>
      </c>
      <c r="AD49" s="13" t="b">
        <f t="shared" si="8"/>
        <v>0</v>
      </c>
      <c r="AE49" s="4"/>
      <c r="AF49" s="4"/>
      <c r="AG49" s="4"/>
    </row>
    <row r="50" ht="22.5" customHeight="1">
      <c r="A50" s="8" t="s">
        <v>1189</v>
      </c>
      <c r="B50" s="8" t="s">
        <v>235</v>
      </c>
      <c r="C50" s="27" t="s">
        <v>554</v>
      </c>
      <c r="D50" s="27" t="s">
        <v>1190</v>
      </c>
      <c r="E50" s="8"/>
      <c r="F50" s="32" t="s">
        <v>1192</v>
      </c>
      <c r="G50" s="15">
        <f>COUNTIF(Reading_Order[Run ID], B50)</f>
        <v>66</v>
      </c>
      <c r="H50" s="19">
        <v>2015.0</v>
      </c>
      <c r="I50" s="19">
        <v>2017.0</v>
      </c>
      <c r="J50" s="18" t="b">
        <f t="shared" si="1"/>
        <v>1</v>
      </c>
      <c r="K50" s="9" t="str">
        <f t="shared" si="2"/>
        <v>unread</v>
      </c>
      <c r="L50" s="19">
        <v>4.0</v>
      </c>
      <c r="M50" s="32" t="s">
        <v>1194</v>
      </c>
      <c r="N50" s="34"/>
      <c r="O50" s="8">
        <v>3.0</v>
      </c>
      <c r="P50" s="8">
        <v>2.0</v>
      </c>
      <c r="Q50" s="10" t="b">
        <v>1</v>
      </c>
      <c r="R50" s="34"/>
      <c r="S50" s="9" t="str">
        <f t="shared" si="3"/>
        <v>blocked</v>
      </c>
      <c r="T50" s="19">
        <f>COUNTIFS(Prerequisites[Run ID], $B50, Prerequisites[Type], "hard")</f>
        <v>1</v>
      </c>
      <c r="U50" s="19">
        <f>COUNTIFS(Prerequisites[Run ID], $B50, Prerequisites[Type], "hard", Prerequisites[Satisfied], TRUE)</f>
        <v>0</v>
      </c>
      <c r="V50" s="19">
        <f t="shared" si="4"/>
        <v>1</v>
      </c>
      <c r="W50" s="27">
        <f>COUNTIFS(Prerequisites[Run ID], $B50, Prerequisites[Type], "soft")</f>
        <v>3</v>
      </c>
      <c r="X50" s="27">
        <f>COUNTIFS(Prerequisites[Run ID], $B50, Prerequisites[Type], "soft", Prerequisites[Satisfied], TRUE)</f>
        <v>0</v>
      </c>
      <c r="Y50" s="27">
        <f t="shared" si="5"/>
        <v>3</v>
      </c>
      <c r="Z50" s="19">
        <f>COUNTIFS(Prerequisites[Prereq Run ID],$B50,Prerequisites[Type], "hard")</f>
        <v>0</v>
      </c>
      <c r="AA50" s="27">
        <f>COUNTIFS(Reading_Order[Run ID], $B50, Reading_Order[Completed], TRUE)</f>
        <v>0</v>
      </c>
      <c r="AB50" s="19">
        <f t="shared" si="6"/>
        <v>66</v>
      </c>
      <c r="AC50" s="29">
        <f t="shared" si="7"/>
        <v>0</v>
      </c>
      <c r="AD50" s="13" t="b">
        <f t="shared" si="8"/>
        <v>0</v>
      </c>
      <c r="AE50" s="4"/>
      <c r="AF50" s="4"/>
      <c r="AG50" s="4"/>
    </row>
    <row r="51" ht="22.5" customHeight="1">
      <c r="A51" s="8" t="s">
        <v>1201</v>
      </c>
      <c r="B51" s="8" t="s">
        <v>229</v>
      </c>
      <c r="C51" s="8" t="s">
        <v>554</v>
      </c>
      <c r="D51" s="8" t="s">
        <v>1202</v>
      </c>
      <c r="E51" s="8" t="s">
        <v>1203</v>
      </c>
      <c r="F51" s="32" t="s">
        <v>1204</v>
      </c>
      <c r="G51" s="15">
        <f>COUNTIF(Reading_Order[Run ID], B51)</f>
        <v>19</v>
      </c>
      <c r="H51" s="19">
        <v>2025.0</v>
      </c>
      <c r="I51" s="19">
        <v>2026.0</v>
      </c>
      <c r="J51" s="18" t="b">
        <f t="shared" si="1"/>
        <v>1</v>
      </c>
      <c r="K51" s="9" t="str">
        <f t="shared" si="2"/>
        <v>unread</v>
      </c>
      <c r="L51" s="19">
        <v>4.0</v>
      </c>
      <c r="M51" s="32" t="s">
        <v>1207</v>
      </c>
      <c r="N51" s="34"/>
      <c r="O51" s="8">
        <v>4.0</v>
      </c>
      <c r="P51" s="8">
        <v>1.0</v>
      </c>
      <c r="Q51" s="10" t="b">
        <v>1</v>
      </c>
      <c r="R51" s="34"/>
      <c r="S51" s="9" t="str">
        <f t="shared" si="3"/>
        <v>ready-hard</v>
      </c>
      <c r="T51" s="19">
        <f>COUNTIFS(Prerequisites[Run ID], $B51, Prerequisites[Type], "hard")</f>
        <v>0</v>
      </c>
      <c r="U51" s="19">
        <f>COUNTIFS(Prerequisites[Run ID], $B51, Prerequisites[Type], "hard", Prerequisites[Satisfied], TRUE)</f>
        <v>0</v>
      </c>
      <c r="V51" s="19">
        <f t="shared" si="4"/>
        <v>0</v>
      </c>
      <c r="W51" s="27">
        <f>COUNTIFS(Prerequisites[Run ID], $B51, Prerequisites[Type], "soft")</f>
        <v>2</v>
      </c>
      <c r="X51" s="27">
        <f>COUNTIFS(Prerequisites[Run ID], $B51, Prerequisites[Type], "soft", Prerequisites[Satisfied], TRUE)</f>
        <v>0</v>
      </c>
      <c r="Y51" s="27">
        <f t="shared" si="5"/>
        <v>2</v>
      </c>
      <c r="Z51" s="19">
        <f>COUNTIFS(Prerequisites[Prereq Run ID],$B51,Prerequisites[Type], "hard")</f>
        <v>0</v>
      </c>
      <c r="AA51" s="27">
        <f>COUNTIFS(Reading_Order[Run ID], $B51, Reading_Order[Completed], TRUE)</f>
        <v>0</v>
      </c>
      <c r="AB51" s="19">
        <f t="shared" si="6"/>
        <v>19</v>
      </c>
      <c r="AC51" s="29">
        <f t="shared" si="7"/>
        <v>0</v>
      </c>
      <c r="AD51" s="13" t="b">
        <f t="shared" si="8"/>
        <v>1</v>
      </c>
      <c r="AE51" s="4"/>
      <c r="AF51" s="4"/>
      <c r="AG51" s="4"/>
    </row>
    <row r="52" ht="22.5" customHeight="1">
      <c r="A52" s="10" t="s">
        <v>1211</v>
      </c>
      <c r="B52" s="10" t="s">
        <v>239</v>
      </c>
      <c r="C52" s="11" t="s">
        <v>1212</v>
      </c>
      <c r="D52" s="11" t="s">
        <v>1213</v>
      </c>
      <c r="E52" s="12"/>
      <c r="F52" s="10" t="s">
        <v>1214</v>
      </c>
      <c r="G52" s="15">
        <f>COUNTIF(Reading_Order[Run ID], B52)</f>
        <v>29</v>
      </c>
      <c r="H52" s="15">
        <v>1977.0</v>
      </c>
      <c r="I52" s="15">
        <v>1981.0</v>
      </c>
      <c r="J52" s="18" t="b">
        <f t="shared" si="1"/>
        <v>1</v>
      </c>
      <c r="K52" s="9" t="str">
        <f t="shared" si="2"/>
        <v>unread</v>
      </c>
      <c r="L52" s="19">
        <v>4.0</v>
      </c>
      <c r="M52" s="10" t="s">
        <v>1216</v>
      </c>
      <c r="N52" s="12"/>
      <c r="O52" s="10">
        <v>1.0</v>
      </c>
      <c r="P52" s="10">
        <v>1.0</v>
      </c>
      <c r="Q52" s="10" t="b">
        <v>1</v>
      </c>
      <c r="R52" s="12"/>
      <c r="S52" s="9" t="str">
        <f t="shared" si="3"/>
        <v>ready-all</v>
      </c>
      <c r="T52" s="19">
        <f>COUNTIFS(Prerequisites[Run ID], $B52, Prerequisites[Type], "hard")</f>
        <v>0</v>
      </c>
      <c r="U52" s="19">
        <f>COUNTIFS(Prerequisites[Run ID], $B52, Prerequisites[Type], "hard", Prerequisites[Satisfied], TRUE)</f>
        <v>0</v>
      </c>
      <c r="V52" s="19">
        <f t="shared" si="4"/>
        <v>0</v>
      </c>
      <c r="W52" s="27">
        <f>COUNTIFS(Prerequisites[Run ID], $B52, Prerequisites[Type], "soft")</f>
        <v>0</v>
      </c>
      <c r="X52" s="27">
        <f>COUNTIFS(Prerequisites[Run ID], $B52, Prerequisites[Type], "soft", Prerequisites[Satisfied], TRUE)</f>
        <v>0</v>
      </c>
      <c r="Y52" s="27">
        <f t="shared" si="5"/>
        <v>0</v>
      </c>
      <c r="Z52" s="19">
        <f>COUNTIFS(Prerequisites[Prereq Run ID],$B52,Prerequisites[Type], "hard")</f>
        <v>1</v>
      </c>
      <c r="AA52" s="27">
        <f>COUNTIFS(Reading_Order[Run ID], $B52, Reading_Order[Completed], TRUE)</f>
        <v>0</v>
      </c>
      <c r="AB52" s="19">
        <f t="shared" si="6"/>
        <v>29</v>
      </c>
      <c r="AC52" s="29">
        <f t="shared" si="7"/>
        <v>0</v>
      </c>
      <c r="AD52" s="13" t="b">
        <f t="shared" si="8"/>
        <v>1</v>
      </c>
      <c r="AE52" s="4"/>
      <c r="AF52" s="4"/>
      <c r="AG52" s="4"/>
    </row>
    <row r="53" ht="22.5" customHeight="1">
      <c r="A53" s="8" t="s">
        <v>1223</v>
      </c>
      <c r="B53" s="8" t="s">
        <v>238</v>
      </c>
      <c r="C53" s="8" t="s">
        <v>1212</v>
      </c>
      <c r="D53" s="8" t="s">
        <v>1225</v>
      </c>
      <c r="E53" s="8" t="s">
        <v>1226</v>
      </c>
      <c r="F53" s="32" t="s">
        <v>1227</v>
      </c>
      <c r="G53" s="15">
        <f>COUNTIF(Reading_Order[Run ID], B53)</f>
        <v>43</v>
      </c>
      <c r="H53" s="19">
        <v>2012.0</v>
      </c>
      <c r="I53" s="19">
        <v>2013.0</v>
      </c>
      <c r="J53" s="18" t="b">
        <f t="shared" si="1"/>
        <v>1</v>
      </c>
      <c r="K53" s="9" t="str">
        <f t="shared" si="2"/>
        <v>unread</v>
      </c>
      <c r="L53" s="19">
        <v>4.0</v>
      </c>
      <c r="M53" s="32" t="s">
        <v>1229</v>
      </c>
      <c r="N53" s="34"/>
      <c r="O53" s="8">
        <v>1.0</v>
      </c>
      <c r="P53" s="8">
        <v>2.0</v>
      </c>
      <c r="Q53" s="10" t="b">
        <v>1</v>
      </c>
      <c r="R53" s="34"/>
      <c r="S53" s="9" t="str">
        <f t="shared" si="3"/>
        <v>blocked</v>
      </c>
      <c r="T53" s="19">
        <f>COUNTIFS(Prerequisites[Run ID], $B53, Prerequisites[Type], "hard")</f>
        <v>1</v>
      </c>
      <c r="U53" s="19">
        <f>COUNTIFS(Prerequisites[Run ID], $B53, Prerequisites[Type], "hard", Prerequisites[Satisfied], TRUE)</f>
        <v>0</v>
      </c>
      <c r="V53" s="19">
        <f t="shared" si="4"/>
        <v>1</v>
      </c>
      <c r="W53" s="27">
        <f>COUNTIFS(Prerequisites[Run ID], $B53, Prerequisites[Type], "soft")</f>
        <v>0</v>
      </c>
      <c r="X53" s="27">
        <f>COUNTIFS(Prerequisites[Run ID], $B53, Prerequisites[Type], "soft", Prerequisites[Satisfied], TRUE)</f>
        <v>0</v>
      </c>
      <c r="Y53" s="27">
        <f t="shared" si="5"/>
        <v>0</v>
      </c>
      <c r="Z53" s="19">
        <f>COUNTIFS(Prerequisites[Prereq Run ID],$B53,Prerequisites[Type], "hard")</f>
        <v>0</v>
      </c>
      <c r="AA53" s="27">
        <f>COUNTIFS(Reading_Order[Run ID], $B53, Reading_Order[Completed], TRUE)</f>
        <v>0</v>
      </c>
      <c r="AB53" s="19">
        <f t="shared" si="6"/>
        <v>43</v>
      </c>
      <c r="AC53" s="29">
        <f t="shared" si="7"/>
        <v>0</v>
      </c>
      <c r="AD53" s="13" t="b">
        <f t="shared" si="8"/>
        <v>0</v>
      </c>
      <c r="AE53" s="4"/>
      <c r="AF53" s="4"/>
      <c r="AG53" s="4"/>
    </row>
    <row r="54" ht="22.5" customHeight="1">
      <c r="A54" s="8" t="s">
        <v>1236</v>
      </c>
      <c r="B54" s="8" t="s">
        <v>1237</v>
      </c>
      <c r="C54" s="8" t="s">
        <v>1212</v>
      </c>
      <c r="D54" s="8" t="s">
        <v>1238</v>
      </c>
      <c r="E54" s="8" t="s">
        <v>1239</v>
      </c>
      <c r="F54" s="32" t="s">
        <v>1240</v>
      </c>
      <c r="G54" s="15">
        <f>COUNTIF(Reading_Order[Run ID], B54)</f>
        <v>147</v>
      </c>
      <c r="H54" s="19">
        <v>2014.0</v>
      </c>
      <c r="I54" s="19">
        <v>2019.0</v>
      </c>
      <c r="J54" s="18" t="b">
        <f t="shared" si="1"/>
        <v>1</v>
      </c>
      <c r="K54" s="9" t="str">
        <f t="shared" si="2"/>
        <v>unread</v>
      </c>
      <c r="L54" s="19">
        <v>4.0</v>
      </c>
      <c r="M54" s="32" t="s">
        <v>1242</v>
      </c>
      <c r="N54" s="34"/>
      <c r="O54" s="8">
        <v>2.0</v>
      </c>
      <c r="P54" s="8">
        <v>1.0</v>
      </c>
      <c r="Q54" s="10" t="b">
        <v>1</v>
      </c>
      <c r="R54" s="34"/>
      <c r="S54" s="9" t="str">
        <f t="shared" si="3"/>
        <v>ready-hard</v>
      </c>
      <c r="T54" s="19">
        <f>COUNTIFS(Prerequisites[Run ID], $B54, Prerequisites[Type], "hard")</f>
        <v>0</v>
      </c>
      <c r="U54" s="19">
        <f>COUNTIFS(Prerequisites[Run ID], $B54, Prerequisites[Type], "hard", Prerequisites[Satisfied], TRUE)</f>
        <v>0</v>
      </c>
      <c r="V54" s="19">
        <f t="shared" si="4"/>
        <v>0</v>
      </c>
      <c r="W54" s="27">
        <f>COUNTIFS(Prerequisites[Run ID], $B54, Prerequisites[Type], "soft")</f>
        <v>1</v>
      </c>
      <c r="X54" s="27">
        <f>COUNTIFS(Prerequisites[Run ID], $B54, Prerequisites[Type], "soft", Prerequisites[Satisfied], TRUE)</f>
        <v>0</v>
      </c>
      <c r="Y54" s="27">
        <f t="shared" si="5"/>
        <v>1</v>
      </c>
      <c r="Z54" s="19">
        <f>COUNTIFS(Prerequisites[Prereq Run ID],$B54,Prerequisites[Type], "hard")</f>
        <v>0</v>
      </c>
      <c r="AA54" s="27">
        <f>COUNTIFS(Reading_Order[Run ID], $B54, Reading_Order[Completed], TRUE)</f>
        <v>0</v>
      </c>
      <c r="AB54" s="19">
        <f t="shared" si="6"/>
        <v>147</v>
      </c>
      <c r="AC54" s="29">
        <f t="shared" si="7"/>
        <v>0</v>
      </c>
      <c r="AD54" s="13" t="b">
        <f t="shared" si="8"/>
        <v>1</v>
      </c>
      <c r="AE54" s="4"/>
      <c r="AF54" s="4"/>
      <c r="AG54" s="4"/>
    </row>
    <row r="55" ht="22.5" customHeight="1">
      <c r="A55" s="10" t="s">
        <v>1248</v>
      </c>
      <c r="B55" s="10" t="s">
        <v>246</v>
      </c>
      <c r="C55" s="11" t="s">
        <v>605</v>
      </c>
      <c r="D55" s="11" t="s">
        <v>45</v>
      </c>
      <c r="E55" s="12"/>
      <c r="F55" s="10" t="s">
        <v>1250</v>
      </c>
      <c r="G55" s="15">
        <f>COUNTIF(Reading_Order[Run ID], B55)</f>
        <v>35</v>
      </c>
      <c r="H55" s="15">
        <v>1966.0</v>
      </c>
      <c r="I55" s="15">
        <v>1968.0</v>
      </c>
      <c r="J55" s="18" t="b">
        <f t="shared" si="1"/>
        <v>1</v>
      </c>
      <c r="K55" s="9" t="str">
        <f t="shared" si="2"/>
        <v>unread</v>
      </c>
      <c r="L55" s="19">
        <v>4.0</v>
      </c>
      <c r="M55" s="10" t="s">
        <v>1251</v>
      </c>
      <c r="N55" s="12"/>
      <c r="O55" s="10">
        <v>1.0</v>
      </c>
      <c r="P55" s="10">
        <v>1.0</v>
      </c>
      <c r="Q55" s="12" t="b">
        <v>0</v>
      </c>
      <c r="R55" s="12"/>
      <c r="S55" s="9" t="str">
        <f t="shared" si="3"/>
        <v>blocked</v>
      </c>
      <c r="T55" s="19">
        <f>COUNTIFS(Prerequisites[Run ID], $B55, Prerequisites[Type], "hard")</f>
        <v>1</v>
      </c>
      <c r="U55" s="19">
        <f>COUNTIFS(Prerequisites[Run ID], $B55, Prerequisites[Type], "hard", Prerequisites[Satisfied], TRUE)</f>
        <v>0</v>
      </c>
      <c r="V55" s="19">
        <f t="shared" si="4"/>
        <v>1</v>
      </c>
      <c r="W55" s="27">
        <f>COUNTIFS(Prerequisites[Run ID], $B55, Prerequisites[Type], "soft")</f>
        <v>0</v>
      </c>
      <c r="X55" s="27">
        <f>COUNTIFS(Prerequisites[Run ID], $B55, Prerequisites[Type], "soft", Prerequisites[Satisfied], TRUE)</f>
        <v>0</v>
      </c>
      <c r="Y55" s="27">
        <f t="shared" si="5"/>
        <v>0</v>
      </c>
      <c r="Z55" s="19">
        <f>COUNTIFS(Prerequisites[Prereq Run ID],$B55,Prerequisites[Type], "hard")</f>
        <v>1</v>
      </c>
      <c r="AA55" s="27">
        <f>COUNTIFS(Reading_Order[Run ID], $B55, Reading_Order[Completed], TRUE)</f>
        <v>0</v>
      </c>
      <c r="AB55" s="19">
        <f t="shared" si="6"/>
        <v>35</v>
      </c>
      <c r="AC55" s="29">
        <f t="shared" si="7"/>
        <v>0</v>
      </c>
      <c r="AD55" s="13" t="b">
        <f t="shared" si="8"/>
        <v>0</v>
      </c>
      <c r="AE55" s="4"/>
      <c r="AF55" s="4"/>
      <c r="AG55" s="4"/>
    </row>
    <row r="56" ht="22.5" customHeight="1">
      <c r="A56" s="8" t="s">
        <v>1260</v>
      </c>
      <c r="B56" s="8" t="s">
        <v>242</v>
      </c>
      <c r="C56" s="27" t="s">
        <v>605</v>
      </c>
      <c r="D56" s="27" t="s">
        <v>68</v>
      </c>
      <c r="E56" s="8"/>
      <c r="F56" s="32" t="s">
        <v>1262</v>
      </c>
      <c r="G56" s="15">
        <f>COUNTIF(Reading_Order[Run ID], B56)</f>
        <v>20</v>
      </c>
      <c r="H56" s="19">
        <v>1972.0</v>
      </c>
      <c r="I56" s="19">
        <v>1974.0</v>
      </c>
      <c r="J56" s="18" t="b">
        <f t="shared" si="1"/>
        <v>1</v>
      </c>
      <c r="K56" s="9" t="str">
        <f t="shared" si="2"/>
        <v>unread</v>
      </c>
      <c r="L56" s="19">
        <v>3.0</v>
      </c>
      <c r="M56" s="32" t="s">
        <v>1264</v>
      </c>
      <c r="N56" s="34"/>
      <c r="O56" s="8">
        <v>1.0</v>
      </c>
      <c r="P56" s="8">
        <v>2.0</v>
      </c>
      <c r="Q56" s="10" t="b">
        <v>1</v>
      </c>
      <c r="R56" s="34"/>
      <c r="S56" s="9" t="str">
        <f t="shared" si="3"/>
        <v>blocked</v>
      </c>
      <c r="T56" s="19">
        <f>COUNTIFS(Prerequisites[Run ID], $B56, Prerequisites[Type], "hard")</f>
        <v>1</v>
      </c>
      <c r="U56" s="19">
        <f>COUNTIFS(Prerequisites[Run ID], $B56, Prerequisites[Type], "hard", Prerequisites[Satisfied], TRUE)</f>
        <v>0</v>
      </c>
      <c r="V56" s="19">
        <f t="shared" si="4"/>
        <v>1</v>
      </c>
      <c r="W56" s="27">
        <f>COUNTIFS(Prerequisites[Run ID], $B56, Prerequisites[Type], "soft")</f>
        <v>2</v>
      </c>
      <c r="X56" s="27">
        <f>COUNTIFS(Prerequisites[Run ID], $B56, Prerequisites[Type], "soft", Prerequisites[Satisfied], TRUE)</f>
        <v>0</v>
      </c>
      <c r="Y56" s="27">
        <f t="shared" si="5"/>
        <v>2</v>
      </c>
      <c r="Z56" s="19">
        <f>COUNTIFS(Prerequisites[Prereq Run ID],$B56,Prerequisites[Type], "hard")</f>
        <v>1</v>
      </c>
      <c r="AA56" s="27">
        <f>COUNTIFS(Reading_Order[Run ID], $B56, Reading_Order[Completed], TRUE)</f>
        <v>0</v>
      </c>
      <c r="AB56" s="19">
        <f t="shared" si="6"/>
        <v>20</v>
      </c>
      <c r="AC56" s="29">
        <f t="shared" si="7"/>
        <v>0</v>
      </c>
      <c r="AD56" s="13" t="b">
        <f t="shared" si="8"/>
        <v>0</v>
      </c>
      <c r="AE56" s="4"/>
      <c r="AF56" s="4"/>
      <c r="AG56" s="4"/>
    </row>
    <row r="57" ht="22.5" customHeight="1">
      <c r="A57" s="8" t="s">
        <v>1272</v>
      </c>
      <c r="B57" s="8" t="s">
        <v>251</v>
      </c>
      <c r="C57" s="27" t="s">
        <v>605</v>
      </c>
      <c r="D57" s="8" t="s">
        <v>1273</v>
      </c>
      <c r="E57" s="8"/>
      <c r="F57" s="32" t="s">
        <v>1274</v>
      </c>
      <c r="G57" s="15">
        <f>COUNTIF(Reading_Order[Run ID], B57)</f>
        <v>31</v>
      </c>
      <c r="H57" s="19">
        <v>1973.0</v>
      </c>
      <c r="I57" s="19">
        <v>1982.0</v>
      </c>
      <c r="J57" s="18" t="b">
        <f t="shared" si="1"/>
        <v>1</v>
      </c>
      <c r="K57" s="9" t="str">
        <f t="shared" si="2"/>
        <v>unread</v>
      </c>
      <c r="L57" s="19">
        <v>3.0</v>
      </c>
      <c r="M57" s="32" t="s">
        <v>1277</v>
      </c>
      <c r="N57" s="34"/>
      <c r="O57" s="8">
        <v>1.0</v>
      </c>
      <c r="P57" s="8">
        <v>3.0</v>
      </c>
      <c r="Q57" s="10" t="b">
        <v>1</v>
      </c>
      <c r="R57" s="34"/>
      <c r="S57" s="9" t="str">
        <f t="shared" si="3"/>
        <v>blocked</v>
      </c>
      <c r="T57" s="19">
        <f>COUNTIFS(Prerequisites[Run ID], $B57, Prerequisites[Type], "hard")</f>
        <v>1</v>
      </c>
      <c r="U57" s="19">
        <f>COUNTIFS(Prerequisites[Run ID], $B57, Prerequisites[Type], "hard", Prerequisites[Satisfied], TRUE)</f>
        <v>0</v>
      </c>
      <c r="V57" s="19">
        <f t="shared" si="4"/>
        <v>1</v>
      </c>
      <c r="W57" s="27">
        <f>COUNTIFS(Prerequisites[Run ID], $B57, Prerequisites[Type], "soft")</f>
        <v>0</v>
      </c>
      <c r="X57" s="27">
        <f>COUNTIFS(Prerequisites[Run ID], $B57, Prerequisites[Type], "soft", Prerequisites[Satisfied], TRUE)</f>
        <v>0</v>
      </c>
      <c r="Y57" s="27">
        <f t="shared" si="5"/>
        <v>0</v>
      </c>
      <c r="Z57" s="19">
        <f>COUNTIFS(Prerequisites[Prereq Run ID],$B57,Prerequisites[Type], "hard")</f>
        <v>1</v>
      </c>
      <c r="AA57" s="27">
        <f>COUNTIFS(Reading_Order[Run ID], $B57, Reading_Order[Completed], TRUE)</f>
        <v>0</v>
      </c>
      <c r="AB57" s="19">
        <f t="shared" si="6"/>
        <v>31</v>
      </c>
      <c r="AC57" s="29">
        <f t="shared" si="7"/>
        <v>0</v>
      </c>
      <c r="AD57" s="13" t="b">
        <f t="shared" si="8"/>
        <v>0</v>
      </c>
      <c r="AE57" s="4"/>
      <c r="AF57" s="4"/>
      <c r="AG57" s="4"/>
    </row>
    <row r="58" ht="22.5" customHeight="1">
      <c r="A58" s="8" t="s">
        <v>1281</v>
      </c>
      <c r="B58" s="8" t="s">
        <v>250</v>
      </c>
      <c r="C58" s="27" t="s">
        <v>605</v>
      </c>
      <c r="D58" s="27" t="s">
        <v>780</v>
      </c>
      <c r="E58" s="8"/>
      <c r="F58" s="32"/>
      <c r="G58" s="15">
        <f>COUNTIF(Reading_Order[Run ID], B58)</f>
        <v>31</v>
      </c>
      <c r="H58" s="19"/>
      <c r="I58" s="19"/>
      <c r="J58" s="18" t="b">
        <f t="shared" si="1"/>
        <v>1</v>
      </c>
      <c r="K58" s="9" t="str">
        <f t="shared" si="2"/>
        <v>unread</v>
      </c>
      <c r="L58" s="19"/>
      <c r="M58" s="32"/>
      <c r="N58" s="34"/>
      <c r="O58" s="8">
        <v>1.0</v>
      </c>
      <c r="P58" s="8">
        <v>4.0</v>
      </c>
      <c r="Q58" s="10" t="b">
        <v>0</v>
      </c>
      <c r="R58" s="34"/>
      <c r="S58" s="9" t="str">
        <f t="shared" si="3"/>
        <v>blocked</v>
      </c>
      <c r="T58" s="19">
        <f>COUNTIFS(Prerequisites[Run ID], $B58, Prerequisites[Type], "hard")</f>
        <v>1</v>
      </c>
      <c r="U58" s="19">
        <f>COUNTIFS(Prerequisites[Run ID], $B58, Prerequisites[Type], "hard", Prerequisites[Satisfied], TRUE)</f>
        <v>0</v>
      </c>
      <c r="V58" s="19">
        <f t="shared" si="4"/>
        <v>1</v>
      </c>
      <c r="W58" s="27">
        <f>COUNTIFS(Prerequisites[Run ID], $B58, Prerequisites[Type], "soft")</f>
        <v>0</v>
      </c>
      <c r="X58" s="27">
        <f>COUNTIFS(Prerequisites[Run ID], $B58, Prerequisites[Type], "soft", Prerequisites[Satisfied], TRUE)</f>
        <v>0</v>
      </c>
      <c r="Y58" s="27">
        <f t="shared" si="5"/>
        <v>0</v>
      </c>
      <c r="Z58" s="19">
        <f>COUNTIFS(Prerequisites[Prereq Run ID],$B58,Prerequisites[Type], "hard")</f>
        <v>1</v>
      </c>
      <c r="AA58" s="27">
        <f>COUNTIFS(Reading_Order[Run ID], $B58, Reading_Order[Completed], TRUE)</f>
        <v>0</v>
      </c>
      <c r="AB58" s="19">
        <f t="shared" si="6"/>
        <v>31</v>
      </c>
      <c r="AC58" s="29">
        <f t="shared" si="7"/>
        <v>0</v>
      </c>
      <c r="AD58" s="13" t="b">
        <f t="shared" si="8"/>
        <v>0</v>
      </c>
      <c r="AE58" s="4"/>
      <c r="AF58" s="4"/>
      <c r="AG58" s="4"/>
    </row>
    <row r="59" ht="22.5" customHeight="1">
      <c r="A59" s="8" t="s">
        <v>1288</v>
      </c>
      <c r="B59" s="8" t="s">
        <v>256</v>
      </c>
      <c r="C59" s="27" t="s">
        <v>605</v>
      </c>
      <c r="D59" s="8" t="s">
        <v>1273</v>
      </c>
      <c r="E59" s="8"/>
      <c r="F59" s="32" t="s">
        <v>1289</v>
      </c>
      <c r="G59" s="15">
        <f>COUNTIF(Reading_Order[Run ID], B59)</f>
        <v>31</v>
      </c>
      <c r="H59" s="19">
        <v>1990.0</v>
      </c>
      <c r="I59" s="19">
        <v>1992.0</v>
      </c>
      <c r="J59" s="18" t="b">
        <f t="shared" si="1"/>
        <v>1</v>
      </c>
      <c r="K59" s="9" t="str">
        <f t="shared" si="2"/>
        <v>unread</v>
      </c>
      <c r="L59" s="19">
        <v>3.0</v>
      </c>
      <c r="M59" s="32" t="s">
        <v>1291</v>
      </c>
      <c r="N59" s="34"/>
      <c r="O59" s="8">
        <v>1.0</v>
      </c>
      <c r="P59" s="8">
        <v>5.0</v>
      </c>
      <c r="Q59" s="10" t="b">
        <v>1</v>
      </c>
      <c r="R59" s="34"/>
      <c r="S59" s="9" t="str">
        <f t="shared" si="3"/>
        <v>blocked</v>
      </c>
      <c r="T59" s="19">
        <f>COUNTIFS(Prerequisites[Run ID], $B59, Prerequisites[Type], "hard")</f>
        <v>1</v>
      </c>
      <c r="U59" s="19">
        <f>COUNTIFS(Prerequisites[Run ID], $B59, Prerequisites[Type], "hard", Prerequisites[Satisfied], TRUE)</f>
        <v>0</v>
      </c>
      <c r="V59" s="19">
        <f t="shared" si="4"/>
        <v>1</v>
      </c>
      <c r="W59" s="27">
        <f>COUNTIFS(Prerequisites[Run ID], $B59, Prerequisites[Type], "soft")</f>
        <v>2</v>
      </c>
      <c r="X59" s="27">
        <f>COUNTIFS(Prerequisites[Run ID], $B59, Prerequisites[Type], "soft", Prerequisites[Satisfied], TRUE)</f>
        <v>0</v>
      </c>
      <c r="Y59" s="27">
        <f t="shared" si="5"/>
        <v>2</v>
      </c>
      <c r="Z59" s="19">
        <f>COUNTIFS(Prerequisites[Prereq Run ID],$B59,Prerequisites[Type], "hard")</f>
        <v>2</v>
      </c>
      <c r="AA59" s="27">
        <f>COUNTIFS(Reading_Order[Run ID], $B59, Reading_Order[Completed], TRUE)</f>
        <v>0</v>
      </c>
      <c r="AB59" s="19">
        <f t="shared" si="6"/>
        <v>31</v>
      </c>
      <c r="AC59" s="29">
        <f t="shared" si="7"/>
        <v>0</v>
      </c>
      <c r="AD59" s="13" t="b">
        <f t="shared" si="8"/>
        <v>0</v>
      </c>
      <c r="AE59" s="4"/>
      <c r="AF59" s="4"/>
      <c r="AG59" s="4"/>
    </row>
    <row r="60" ht="22.5" customHeight="1">
      <c r="A60" s="8" t="s">
        <v>1296</v>
      </c>
      <c r="B60" s="8" t="s">
        <v>258</v>
      </c>
      <c r="C60" s="27" t="s">
        <v>605</v>
      </c>
      <c r="D60" s="8" t="s">
        <v>1273</v>
      </c>
      <c r="E60" s="8"/>
      <c r="F60" s="32" t="s">
        <v>1297</v>
      </c>
      <c r="G60" s="15">
        <f>COUNTIF(Reading_Order[Run ID], B60)</f>
        <v>21</v>
      </c>
      <c r="H60" s="19">
        <v>1992.0</v>
      </c>
      <c r="I60" s="19">
        <v>1993.0</v>
      </c>
      <c r="J60" s="18" t="b">
        <f t="shared" si="1"/>
        <v>1</v>
      </c>
      <c r="K60" s="9" t="str">
        <f t="shared" si="2"/>
        <v>unread</v>
      </c>
      <c r="L60" s="19">
        <v>4.0</v>
      </c>
      <c r="M60" s="32" t="s">
        <v>1300</v>
      </c>
      <c r="N60" s="34"/>
      <c r="O60" s="8">
        <v>1.0</v>
      </c>
      <c r="P60" s="8">
        <v>6.0</v>
      </c>
      <c r="Q60" s="12" t="b">
        <v>0</v>
      </c>
      <c r="R60" s="34"/>
      <c r="S60" s="9" t="str">
        <f t="shared" si="3"/>
        <v>blocked</v>
      </c>
      <c r="T60" s="19">
        <f>COUNTIFS(Prerequisites[Run ID], $B60, Prerequisites[Type], "hard")</f>
        <v>1</v>
      </c>
      <c r="U60" s="19">
        <f>COUNTIFS(Prerequisites[Run ID], $B60, Prerequisites[Type], "hard", Prerequisites[Satisfied], TRUE)</f>
        <v>0</v>
      </c>
      <c r="V60" s="19">
        <f t="shared" si="4"/>
        <v>1</v>
      </c>
      <c r="W60" s="27">
        <f>COUNTIFS(Prerequisites[Run ID], $B60, Prerequisites[Type], "soft")</f>
        <v>0</v>
      </c>
      <c r="X60" s="27">
        <f>COUNTIFS(Prerequisites[Run ID], $B60, Prerequisites[Type], "soft", Prerequisites[Satisfied], TRUE)</f>
        <v>0</v>
      </c>
      <c r="Y60" s="27">
        <f t="shared" si="5"/>
        <v>0</v>
      </c>
      <c r="Z60" s="19">
        <f>COUNTIFS(Prerequisites[Prereq Run ID],$B60,Prerequisites[Type], "hard")</f>
        <v>1</v>
      </c>
      <c r="AA60" s="27">
        <f>COUNTIFS(Reading_Order[Run ID], $B60, Reading_Order[Completed], TRUE)</f>
        <v>0</v>
      </c>
      <c r="AB60" s="19">
        <f t="shared" si="6"/>
        <v>21</v>
      </c>
      <c r="AC60" s="29">
        <f t="shared" si="7"/>
        <v>0</v>
      </c>
      <c r="AD60" s="13" t="b">
        <f t="shared" si="8"/>
        <v>0</v>
      </c>
      <c r="AE60" s="4"/>
      <c r="AF60" s="4"/>
      <c r="AG60" s="4"/>
    </row>
    <row r="61" ht="22.5" customHeight="1">
      <c r="A61" s="8" t="s">
        <v>1307</v>
      </c>
      <c r="B61" s="8" t="s">
        <v>259</v>
      </c>
      <c r="C61" s="27" t="s">
        <v>605</v>
      </c>
      <c r="D61" s="8" t="s">
        <v>1273</v>
      </c>
      <c r="E61" s="8"/>
      <c r="F61" s="32" t="s">
        <v>1308</v>
      </c>
      <c r="G61" s="15">
        <f>COUNTIF(Reading_Order[Run ID], B61)</f>
        <v>39</v>
      </c>
      <c r="H61" s="19">
        <v>1993.0</v>
      </c>
      <c r="I61" s="19">
        <v>1995.0</v>
      </c>
      <c r="J61" s="18" t="b">
        <f t="shared" si="1"/>
        <v>1</v>
      </c>
      <c r="K61" s="9" t="str">
        <f t="shared" si="2"/>
        <v>unread</v>
      </c>
      <c r="L61" s="19">
        <v>4.0</v>
      </c>
      <c r="M61" s="32" t="s">
        <v>1309</v>
      </c>
      <c r="N61" s="34"/>
      <c r="O61" s="8">
        <v>1.0</v>
      </c>
      <c r="P61" s="8">
        <v>7.0</v>
      </c>
      <c r="Q61" s="12" t="b">
        <v>0</v>
      </c>
      <c r="R61" s="34"/>
      <c r="S61" s="9" t="str">
        <f t="shared" si="3"/>
        <v>blocked</v>
      </c>
      <c r="T61" s="19">
        <f>COUNTIFS(Prerequisites[Run ID], $B61, Prerequisites[Type], "hard")</f>
        <v>1</v>
      </c>
      <c r="U61" s="19">
        <f>COUNTIFS(Prerequisites[Run ID], $B61, Prerequisites[Type], "hard", Prerequisites[Satisfied], TRUE)</f>
        <v>0</v>
      </c>
      <c r="V61" s="19">
        <f t="shared" si="4"/>
        <v>1</v>
      </c>
      <c r="W61" s="27">
        <f>COUNTIFS(Prerequisites[Run ID], $B61, Prerequisites[Type], "soft")</f>
        <v>0</v>
      </c>
      <c r="X61" s="27">
        <f>COUNTIFS(Prerequisites[Run ID], $B61, Prerequisites[Type], "soft", Prerequisites[Satisfied], TRUE)</f>
        <v>0</v>
      </c>
      <c r="Y61" s="27">
        <f t="shared" si="5"/>
        <v>0</v>
      </c>
      <c r="Z61" s="19">
        <f>COUNTIFS(Prerequisites[Prereq Run ID],$B61,Prerequisites[Type], "hard")</f>
        <v>1</v>
      </c>
      <c r="AA61" s="27">
        <f>COUNTIFS(Reading_Order[Run ID], $B61, Reading_Order[Completed], TRUE)</f>
        <v>0</v>
      </c>
      <c r="AB61" s="19">
        <f t="shared" si="6"/>
        <v>39</v>
      </c>
      <c r="AC61" s="29">
        <f t="shared" si="7"/>
        <v>0</v>
      </c>
      <c r="AD61" s="13" t="b">
        <f t="shared" si="8"/>
        <v>0</v>
      </c>
      <c r="AE61" s="4"/>
      <c r="AF61" s="4"/>
      <c r="AG61" s="4"/>
    </row>
    <row r="62" ht="22.5" customHeight="1">
      <c r="A62" s="8" t="s">
        <v>1313</v>
      </c>
      <c r="B62" s="10" t="s">
        <v>263</v>
      </c>
      <c r="C62" s="27" t="s">
        <v>605</v>
      </c>
      <c r="D62" s="8" t="s">
        <v>1273</v>
      </c>
      <c r="E62" s="8"/>
      <c r="F62" s="32" t="s">
        <v>1315</v>
      </c>
      <c r="G62" s="15">
        <f>COUNTIF(Reading_Order[Run ID], B62)</f>
        <v>18</v>
      </c>
      <c r="H62" s="19">
        <v>2002.0</v>
      </c>
      <c r="I62" s="19">
        <v>2004.0</v>
      </c>
      <c r="J62" s="18" t="b">
        <f t="shared" si="1"/>
        <v>1</v>
      </c>
      <c r="K62" s="9" t="str">
        <f t="shared" si="2"/>
        <v>unread</v>
      </c>
      <c r="L62" s="19">
        <v>4.0</v>
      </c>
      <c r="M62" s="32" t="s">
        <v>1316</v>
      </c>
      <c r="N62" s="34"/>
      <c r="O62" s="8">
        <v>1.0</v>
      </c>
      <c r="P62" s="8">
        <v>8.0</v>
      </c>
      <c r="Q62" s="12" t="b">
        <v>0</v>
      </c>
      <c r="R62" s="34"/>
      <c r="S62" s="9" t="str">
        <f t="shared" si="3"/>
        <v>blocked</v>
      </c>
      <c r="T62" s="19">
        <f>COUNTIFS(Prerequisites[Run ID], $B62, Prerequisites[Type], "hard")</f>
        <v>1</v>
      </c>
      <c r="U62" s="19">
        <f>COUNTIFS(Prerequisites[Run ID], $B62, Prerequisites[Type], "hard", Prerequisites[Satisfied], TRUE)</f>
        <v>0</v>
      </c>
      <c r="V62" s="19">
        <f t="shared" si="4"/>
        <v>1</v>
      </c>
      <c r="W62" s="27">
        <f>COUNTIFS(Prerequisites[Run ID], $B62, Prerequisites[Type], "soft")</f>
        <v>0</v>
      </c>
      <c r="X62" s="27">
        <f>COUNTIFS(Prerequisites[Run ID], $B62, Prerequisites[Type], "soft", Prerequisites[Satisfied], TRUE)</f>
        <v>0</v>
      </c>
      <c r="Y62" s="27">
        <f t="shared" si="5"/>
        <v>0</v>
      </c>
      <c r="Z62" s="19">
        <f>COUNTIFS(Prerequisites[Prereq Run ID],$B62,Prerequisites[Type], "hard")</f>
        <v>1</v>
      </c>
      <c r="AA62" s="27">
        <f>COUNTIFS(Reading_Order[Run ID], $B62, Reading_Order[Completed], TRUE)</f>
        <v>0</v>
      </c>
      <c r="AB62" s="19">
        <f t="shared" si="6"/>
        <v>18</v>
      </c>
      <c r="AC62" s="29">
        <f t="shared" si="7"/>
        <v>0</v>
      </c>
      <c r="AD62" s="13" t="b">
        <f t="shared" si="8"/>
        <v>0</v>
      </c>
      <c r="AE62" s="4"/>
      <c r="AF62" s="4"/>
      <c r="AG62" s="4"/>
    </row>
    <row r="63" ht="22.5" customHeight="1">
      <c r="A63" s="8" t="s">
        <v>380</v>
      </c>
      <c r="B63" s="8" t="s">
        <v>268</v>
      </c>
      <c r="C63" s="8" t="s">
        <v>605</v>
      </c>
      <c r="D63" s="8" t="s">
        <v>1320</v>
      </c>
      <c r="E63" s="8" t="s">
        <v>912</v>
      </c>
      <c r="F63" s="32" t="s">
        <v>1321</v>
      </c>
      <c r="G63" s="15">
        <f>COUNTIF(Reading_Order[Run ID], B63)</f>
        <v>38</v>
      </c>
      <c r="H63" s="19">
        <v>2003.0</v>
      </c>
      <c r="I63" s="19">
        <v>2007.0</v>
      </c>
      <c r="J63" s="18" t="b">
        <f t="shared" si="1"/>
        <v>1</v>
      </c>
      <c r="K63" s="9" t="str">
        <f t="shared" si="2"/>
        <v>unread</v>
      </c>
      <c r="L63" s="19">
        <v>3.0</v>
      </c>
      <c r="M63" s="32" t="s">
        <v>1324</v>
      </c>
      <c r="N63" s="34"/>
      <c r="O63" s="8">
        <v>2.0</v>
      </c>
      <c r="P63" s="8">
        <v>1.0</v>
      </c>
      <c r="Q63" s="10" t="b">
        <v>1</v>
      </c>
      <c r="R63" s="34"/>
      <c r="S63" s="9" t="str">
        <f t="shared" si="3"/>
        <v>ready-hard</v>
      </c>
      <c r="T63" s="19">
        <f>COUNTIFS(Prerequisites[Run ID], $B63, Prerequisites[Type], "hard")</f>
        <v>0</v>
      </c>
      <c r="U63" s="19">
        <f>COUNTIFS(Prerequisites[Run ID], $B63, Prerequisites[Type], "hard", Prerequisites[Satisfied], TRUE)</f>
        <v>0</v>
      </c>
      <c r="V63" s="19">
        <f t="shared" si="4"/>
        <v>0</v>
      </c>
      <c r="W63" s="27">
        <f>COUNTIFS(Prerequisites[Run ID], $B63, Prerequisites[Type], "soft")</f>
        <v>2</v>
      </c>
      <c r="X63" s="27">
        <f>COUNTIFS(Prerequisites[Run ID], $B63, Prerequisites[Type], "soft", Prerequisites[Satisfied], TRUE)</f>
        <v>0</v>
      </c>
      <c r="Y63" s="27">
        <f t="shared" si="5"/>
        <v>2</v>
      </c>
      <c r="Z63" s="19">
        <f>COUNTIFS(Prerequisites[Prereq Run ID],$B63,Prerequisites[Type], "hard")</f>
        <v>2</v>
      </c>
      <c r="AA63" s="27">
        <f>COUNTIFS(Reading_Order[Run ID], $B63, Reading_Order[Completed], TRUE)</f>
        <v>0</v>
      </c>
      <c r="AB63" s="19">
        <f t="shared" si="6"/>
        <v>38</v>
      </c>
      <c r="AC63" s="29">
        <f t="shared" si="7"/>
        <v>0</v>
      </c>
      <c r="AD63" s="13" t="b">
        <f t="shared" si="8"/>
        <v>1</v>
      </c>
      <c r="AE63" s="4"/>
      <c r="AF63" s="4"/>
      <c r="AG63" s="4"/>
    </row>
    <row r="64" ht="22.5" customHeight="1">
      <c r="A64" s="8" t="s">
        <v>1342</v>
      </c>
      <c r="B64" s="8" t="s">
        <v>266</v>
      </c>
      <c r="C64" s="27" t="s">
        <v>605</v>
      </c>
      <c r="D64" s="8" t="s">
        <v>1343</v>
      </c>
      <c r="E64" s="8"/>
      <c r="F64" s="32" t="s">
        <v>1344</v>
      </c>
      <c r="G64" s="15">
        <f>COUNTIF(Reading_Order[Run ID], B64)</f>
        <v>14</v>
      </c>
      <c r="H64" s="19">
        <v>2003.0</v>
      </c>
      <c r="I64" s="19">
        <v>2007.0</v>
      </c>
      <c r="J64" s="18" t="b">
        <f t="shared" si="1"/>
        <v>1</v>
      </c>
      <c r="K64" s="9" t="str">
        <f t="shared" si="2"/>
        <v>unread</v>
      </c>
      <c r="L64" s="19">
        <v>4.0</v>
      </c>
      <c r="M64" s="32" t="s">
        <v>1347</v>
      </c>
      <c r="N64" s="34"/>
      <c r="O64" s="8">
        <v>2.0</v>
      </c>
      <c r="P64" s="8">
        <v>2.0</v>
      </c>
      <c r="Q64" s="12" t="b">
        <v>0</v>
      </c>
      <c r="R64" s="34"/>
      <c r="S64" s="9" t="str">
        <f t="shared" si="3"/>
        <v>blocked</v>
      </c>
      <c r="T64" s="19">
        <f>COUNTIFS(Prerequisites[Run ID], $B64, Prerequisites[Type], "hard")</f>
        <v>1</v>
      </c>
      <c r="U64" s="19">
        <f>COUNTIFS(Prerequisites[Run ID], $B64, Prerequisites[Type], "hard", Prerequisites[Satisfied], TRUE)</f>
        <v>0</v>
      </c>
      <c r="V64" s="19">
        <f t="shared" si="4"/>
        <v>1</v>
      </c>
      <c r="W64" s="27">
        <f>COUNTIFS(Prerequisites[Run ID], $B64, Prerequisites[Type], "soft")</f>
        <v>3</v>
      </c>
      <c r="X64" s="27">
        <f>COUNTIFS(Prerequisites[Run ID], $B64, Prerequisites[Type], "soft", Prerequisites[Satisfied], TRUE)</f>
        <v>0</v>
      </c>
      <c r="Y64" s="27">
        <f t="shared" si="5"/>
        <v>3</v>
      </c>
      <c r="Z64" s="19">
        <f>COUNTIFS(Prerequisites[Prereq Run ID],$B64,Prerequisites[Type], "hard")</f>
        <v>1</v>
      </c>
      <c r="AA64" s="27">
        <f>COUNTIFS(Reading_Order[Run ID], $B64, Reading_Order[Completed], TRUE)</f>
        <v>0</v>
      </c>
      <c r="AB64" s="19">
        <f t="shared" si="6"/>
        <v>14</v>
      </c>
      <c r="AC64" s="29">
        <f t="shared" si="7"/>
        <v>0</v>
      </c>
      <c r="AD64" s="13" t="b">
        <f t="shared" si="8"/>
        <v>0</v>
      </c>
      <c r="AE64" s="4"/>
      <c r="AF64" s="4"/>
      <c r="AG64" s="4"/>
    </row>
    <row r="65" ht="22.5" customHeight="1">
      <c r="A65" s="8" t="s">
        <v>1362</v>
      </c>
      <c r="B65" s="8" t="s">
        <v>154</v>
      </c>
      <c r="C65" s="8" t="s">
        <v>605</v>
      </c>
      <c r="D65" s="8" t="s">
        <v>1363</v>
      </c>
      <c r="E65" s="8" t="s">
        <v>912</v>
      </c>
      <c r="F65" s="32" t="s">
        <v>1364</v>
      </c>
      <c r="G65" s="15">
        <f>COUNTIF(Reading_Order[Run ID], B65)</f>
        <v>47</v>
      </c>
      <c r="H65" s="19">
        <v>2007.0</v>
      </c>
      <c r="I65" s="19">
        <v>2008.0</v>
      </c>
      <c r="J65" s="18" t="b">
        <f t="shared" si="1"/>
        <v>1</v>
      </c>
      <c r="K65" s="9" t="str">
        <f t="shared" si="2"/>
        <v>unread</v>
      </c>
      <c r="L65" s="19">
        <v>3.0</v>
      </c>
      <c r="M65" s="32" t="s">
        <v>1368</v>
      </c>
      <c r="N65" s="34"/>
      <c r="O65" s="8">
        <v>2.0</v>
      </c>
      <c r="P65" s="8">
        <v>3.0</v>
      </c>
      <c r="Q65" s="10" t="b">
        <v>1</v>
      </c>
      <c r="R65" s="34"/>
      <c r="S65" s="9" t="str">
        <f t="shared" si="3"/>
        <v>blocked</v>
      </c>
      <c r="T65" s="19">
        <f>COUNTIFS(Prerequisites[Run ID], $B65, Prerequisites[Type], "hard")</f>
        <v>2</v>
      </c>
      <c r="U65" s="19">
        <f>COUNTIFS(Prerequisites[Run ID], $B65, Prerequisites[Type], "hard", Prerequisites[Satisfied], TRUE)</f>
        <v>0</v>
      </c>
      <c r="V65" s="19">
        <f t="shared" si="4"/>
        <v>2</v>
      </c>
      <c r="W65" s="27">
        <f>COUNTIFS(Prerequisites[Run ID], $B65, Prerequisites[Type], "soft")</f>
        <v>0</v>
      </c>
      <c r="X65" s="27">
        <f>COUNTIFS(Prerequisites[Run ID], $B65, Prerequisites[Type], "soft", Prerequisites[Satisfied], TRUE)</f>
        <v>0</v>
      </c>
      <c r="Y65" s="27">
        <f t="shared" si="5"/>
        <v>0</v>
      </c>
      <c r="Z65" s="19">
        <f>COUNTIFS(Prerequisites[Prereq Run ID],$B65,Prerequisites[Type], "hard")</f>
        <v>2</v>
      </c>
      <c r="AA65" s="27">
        <f>COUNTIFS(Reading_Order[Run ID], $B65, Reading_Order[Completed], TRUE)</f>
        <v>0</v>
      </c>
      <c r="AB65" s="19">
        <f t="shared" si="6"/>
        <v>47</v>
      </c>
      <c r="AC65" s="29">
        <f t="shared" si="7"/>
        <v>0</v>
      </c>
      <c r="AD65" s="13" t="b">
        <f t="shared" si="8"/>
        <v>0</v>
      </c>
      <c r="AE65" s="4"/>
      <c r="AF65" s="4"/>
      <c r="AG65" s="4"/>
    </row>
    <row r="66" ht="22.5" customHeight="1">
      <c r="A66" s="8" t="s">
        <v>626</v>
      </c>
      <c r="B66" s="8" t="s">
        <v>169</v>
      </c>
      <c r="C66" s="8" t="s">
        <v>605</v>
      </c>
      <c r="D66" s="8" t="s">
        <v>1363</v>
      </c>
      <c r="E66" s="8" t="s">
        <v>1388</v>
      </c>
      <c r="F66" s="32" t="s">
        <v>1389</v>
      </c>
      <c r="G66" s="15">
        <f>COUNTIF(Reading_Order[Run ID], B66)</f>
        <v>52</v>
      </c>
      <c r="H66" s="19">
        <v>2009.0</v>
      </c>
      <c r="I66" s="19">
        <v>2009.0</v>
      </c>
      <c r="J66" s="18" t="b">
        <f t="shared" si="1"/>
        <v>1</v>
      </c>
      <c r="K66" s="9" t="str">
        <f t="shared" si="2"/>
        <v>unread</v>
      </c>
      <c r="L66" s="19">
        <v>3.0</v>
      </c>
      <c r="M66" s="32" t="s">
        <v>1392</v>
      </c>
      <c r="N66" s="34"/>
      <c r="O66" s="8">
        <v>2.0</v>
      </c>
      <c r="P66" s="8">
        <v>4.0</v>
      </c>
      <c r="Q66" s="10" t="b">
        <v>1</v>
      </c>
      <c r="R66" s="34"/>
      <c r="S66" s="9" t="str">
        <f t="shared" si="3"/>
        <v>blocked</v>
      </c>
      <c r="T66" s="19">
        <f>COUNTIFS(Prerequisites[Run ID], $B66, Prerequisites[Type], "hard")</f>
        <v>2</v>
      </c>
      <c r="U66" s="19">
        <f>COUNTIFS(Prerequisites[Run ID], $B66, Prerequisites[Type], "hard", Prerequisites[Satisfied], TRUE)</f>
        <v>0</v>
      </c>
      <c r="V66" s="19">
        <f t="shared" si="4"/>
        <v>2</v>
      </c>
      <c r="W66" s="27">
        <f>COUNTIFS(Prerequisites[Run ID], $B66, Prerequisites[Type], "soft")</f>
        <v>2</v>
      </c>
      <c r="X66" s="27">
        <f>COUNTIFS(Prerequisites[Run ID], $B66, Prerequisites[Type], "soft", Prerequisites[Satisfied], TRUE)</f>
        <v>0</v>
      </c>
      <c r="Y66" s="27">
        <f t="shared" si="5"/>
        <v>2</v>
      </c>
      <c r="Z66" s="19">
        <f>COUNTIFS(Prerequisites[Prereq Run ID],$B66,Prerequisites[Type], "hard")</f>
        <v>2</v>
      </c>
      <c r="AA66" s="27">
        <f>COUNTIFS(Reading_Order[Run ID], $B66, Reading_Order[Completed], TRUE)</f>
        <v>0</v>
      </c>
      <c r="AB66" s="19">
        <f t="shared" si="6"/>
        <v>52</v>
      </c>
      <c r="AC66" s="29">
        <f t="shared" si="7"/>
        <v>0</v>
      </c>
      <c r="AD66" s="13" t="b">
        <f t="shared" si="8"/>
        <v>0</v>
      </c>
      <c r="AE66" s="4"/>
      <c r="AF66" s="4"/>
      <c r="AG66" s="4"/>
    </row>
    <row r="67" ht="22.5" customHeight="1">
      <c r="A67" s="8" t="s">
        <v>627</v>
      </c>
      <c r="B67" s="8" t="s">
        <v>273</v>
      </c>
      <c r="C67" s="27" t="s">
        <v>605</v>
      </c>
      <c r="D67" s="8" t="s">
        <v>1363</v>
      </c>
      <c r="E67" s="8"/>
      <c r="F67" s="32" t="s">
        <v>1411</v>
      </c>
      <c r="G67" s="15">
        <f>COUNTIF(Reading_Order[Run ID], B67)</f>
        <v>26</v>
      </c>
      <c r="H67" s="19">
        <v>2009.0</v>
      </c>
      <c r="I67" s="19">
        <v>2010.0</v>
      </c>
      <c r="J67" s="18" t="b">
        <f t="shared" si="1"/>
        <v>1</v>
      </c>
      <c r="K67" s="9" t="str">
        <f t="shared" si="2"/>
        <v>unread</v>
      </c>
      <c r="L67" s="19">
        <v>3.0</v>
      </c>
      <c r="M67" s="32" t="s">
        <v>1415</v>
      </c>
      <c r="N67" s="34"/>
      <c r="O67" s="8">
        <v>2.0</v>
      </c>
      <c r="P67" s="8">
        <v>5.0</v>
      </c>
      <c r="Q67" s="10" t="b">
        <v>1</v>
      </c>
      <c r="R67" s="34"/>
      <c r="S67" s="9" t="str">
        <f t="shared" si="3"/>
        <v>blocked</v>
      </c>
      <c r="T67" s="19">
        <f>COUNTIFS(Prerequisites[Run ID], $B67, Prerequisites[Type], "hard")</f>
        <v>1</v>
      </c>
      <c r="U67" s="19">
        <f>COUNTIFS(Prerequisites[Run ID], $B67, Prerequisites[Type], "hard", Prerequisites[Satisfied], TRUE)</f>
        <v>0</v>
      </c>
      <c r="V67" s="19">
        <f t="shared" si="4"/>
        <v>1</v>
      </c>
      <c r="W67" s="27">
        <f>COUNTIFS(Prerequisites[Run ID], $B67, Prerequisites[Type], "soft")</f>
        <v>0</v>
      </c>
      <c r="X67" s="27">
        <f>COUNTIFS(Prerequisites[Run ID], $B67, Prerequisites[Type], "soft", Prerequisites[Satisfied], TRUE)</f>
        <v>0</v>
      </c>
      <c r="Y67" s="27">
        <f t="shared" si="5"/>
        <v>0</v>
      </c>
      <c r="Z67" s="19">
        <f>COUNTIFS(Prerequisites[Prereq Run ID],$B67,Prerequisites[Type], "hard")</f>
        <v>1</v>
      </c>
      <c r="AA67" s="27">
        <f>COUNTIFS(Reading_Order[Run ID], $B67, Reading_Order[Completed], TRUE)</f>
        <v>0</v>
      </c>
      <c r="AB67" s="19">
        <f t="shared" si="6"/>
        <v>26</v>
      </c>
      <c r="AC67" s="29">
        <f t="shared" si="7"/>
        <v>0</v>
      </c>
      <c r="AD67" s="13" t="b">
        <f t="shared" si="8"/>
        <v>0</v>
      </c>
      <c r="AE67" s="4"/>
      <c r="AF67" s="4"/>
      <c r="AG67" s="4"/>
    </row>
    <row r="68" ht="22.5" customHeight="1">
      <c r="A68" s="8" t="s">
        <v>1435</v>
      </c>
      <c r="B68" s="8" t="s">
        <v>275</v>
      </c>
      <c r="C68" s="8" t="s">
        <v>605</v>
      </c>
      <c r="D68" s="8" t="s">
        <v>1363</v>
      </c>
      <c r="E68" s="8" t="s">
        <v>1436</v>
      </c>
      <c r="F68" s="32" t="s">
        <v>1437</v>
      </c>
      <c r="G68" s="15">
        <f>COUNTIF(Reading_Order[Run ID], B68)</f>
        <v>8</v>
      </c>
      <c r="H68" s="19">
        <v>2010.0</v>
      </c>
      <c r="I68" s="19">
        <v>2011.0</v>
      </c>
      <c r="J68" s="18" t="b">
        <f t="shared" si="1"/>
        <v>1</v>
      </c>
      <c r="K68" s="9" t="str">
        <f t="shared" si="2"/>
        <v>unread</v>
      </c>
      <c r="L68" s="19">
        <v>3.0</v>
      </c>
      <c r="M68" s="32" t="s">
        <v>1441</v>
      </c>
      <c r="N68" s="34"/>
      <c r="O68" s="8">
        <v>2.0</v>
      </c>
      <c r="P68" s="8">
        <v>6.0</v>
      </c>
      <c r="Q68" s="10" t="b">
        <v>1</v>
      </c>
      <c r="R68" s="34"/>
      <c r="S68" s="9" t="str">
        <f t="shared" si="3"/>
        <v>blocked</v>
      </c>
      <c r="T68" s="19">
        <f>COUNTIFS(Prerequisites[Run ID], $B68, Prerequisites[Type], "hard")</f>
        <v>1</v>
      </c>
      <c r="U68" s="19">
        <f>COUNTIFS(Prerequisites[Run ID], $B68, Prerequisites[Type], "hard", Prerequisites[Satisfied], TRUE)</f>
        <v>0</v>
      </c>
      <c r="V68" s="19">
        <f t="shared" si="4"/>
        <v>1</v>
      </c>
      <c r="W68" s="27">
        <f>COUNTIFS(Prerequisites[Run ID], $B68, Prerequisites[Type], "soft")</f>
        <v>1</v>
      </c>
      <c r="X68" s="27">
        <f>COUNTIFS(Prerequisites[Run ID], $B68, Prerequisites[Type], "soft", Prerequisites[Satisfied], TRUE)</f>
        <v>0</v>
      </c>
      <c r="Y68" s="27">
        <f t="shared" si="5"/>
        <v>1</v>
      </c>
      <c r="Z68" s="19">
        <f>COUNTIFS(Prerequisites[Prereq Run ID],$B68,Prerequisites[Type], "hard")</f>
        <v>1</v>
      </c>
      <c r="AA68" s="27">
        <f>COUNTIFS(Reading_Order[Run ID], $B68, Reading_Order[Completed], TRUE)</f>
        <v>0</v>
      </c>
      <c r="AB68" s="19">
        <f t="shared" si="6"/>
        <v>8</v>
      </c>
      <c r="AC68" s="29">
        <f t="shared" si="7"/>
        <v>0</v>
      </c>
      <c r="AD68" s="13" t="b">
        <f t="shared" si="8"/>
        <v>0</v>
      </c>
      <c r="AE68" s="4"/>
      <c r="AF68" s="4"/>
      <c r="AG68" s="4"/>
    </row>
    <row r="69" ht="22.5" customHeight="1">
      <c r="A69" s="8" t="s">
        <v>1457</v>
      </c>
      <c r="B69" s="8" t="s">
        <v>276</v>
      </c>
      <c r="C69" s="27" t="s">
        <v>605</v>
      </c>
      <c r="D69" s="8" t="s">
        <v>1363</v>
      </c>
      <c r="E69" s="8"/>
      <c r="F69" s="32" t="s">
        <v>1460</v>
      </c>
      <c r="G69" s="15">
        <f>COUNTIF(Reading_Order[Run ID], B69)</f>
        <v>8</v>
      </c>
      <c r="H69" s="19">
        <v>2011.0</v>
      </c>
      <c r="I69" s="19">
        <v>2012.0</v>
      </c>
      <c r="J69" s="18" t="b">
        <f t="shared" si="1"/>
        <v>1</v>
      </c>
      <c r="K69" s="9" t="str">
        <f t="shared" si="2"/>
        <v>unread</v>
      </c>
      <c r="L69" s="19">
        <v>4.0</v>
      </c>
      <c r="M69" s="32" t="s">
        <v>1461</v>
      </c>
      <c r="N69" s="34"/>
      <c r="O69" s="8">
        <v>2.0</v>
      </c>
      <c r="P69" s="8">
        <v>7.0</v>
      </c>
      <c r="Q69" s="12" t="b">
        <v>0</v>
      </c>
      <c r="R69" s="34"/>
      <c r="S69" s="9" t="str">
        <f t="shared" si="3"/>
        <v>blocked</v>
      </c>
      <c r="T69" s="19">
        <f>COUNTIFS(Prerequisites[Run ID], $B69, Prerequisites[Type], "hard")</f>
        <v>1</v>
      </c>
      <c r="U69" s="19">
        <f>COUNTIFS(Prerequisites[Run ID], $B69, Prerequisites[Type], "hard", Prerequisites[Satisfied], TRUE)</f>
        <v>0</v>
      </c>
      <c r="V69" s="19">
        <f t="shared" si="4"/>
        <v>1</v>
      </c>
      <c r="W69" s="27">
        <f>COUNTIFS(Prerequisites[Run ID], $B69, Prerequisites[Type], "soft")</f>
        <v>0</v>
      </c>
      <c r="X69" s="27">
        <f>COUNTIFS(Prerequisites[Run ID], $B69, Prerequisites[Type], "soft", Prerequisites[Satisfied], TRUE)</f>
        <v>0</v>
      </c>
      <c r="Y69" s="27">
        <f t="shared" si="5"/>
        <v>0</v>
      </c>
      <c r="Z69" s="19">
        <f>COUNTIFS(Prerequisites[Prereq Run ID],$B69,Prerequisites[Type], "hard")</f>
        <v>0</v>
      </c>
      <c r="AA69" s="27">
        <f>COUNTIFS(Reading_Order[Run ID], $B69, Reading_Order[Completed], TRUE)</f>
        <v>0</v>
      </c>
      <c r="AB69" s="19">
        <f t="shared" si="6"/>
        <v>8</v>
      </c>
      <c r="AC69" s="29">
        <f t="shared" si="7"/>
        <v>0</v>
      </c>
      <c r="AD69" s="13" t="b">
        <f t="shared" si="8"/>
        <v>0</v>
      </c>
      <c r="AE69" s="4"/>
      <c r="AF69" s="4"/>
      <c r="AG69" s="4"/>
    </row>
    <row r="70" ht="22.5" customHeight="1">
      <c r="A70" s="8" t="s">
        <v>1481</v>
      </c>
      <c r="B70" s="8" t="s">
        <v>265</v>
      </c>
      <c r="C70" s="27" t="s">
        <v>605</v>
      </c>
      <c r="D70" s="8" t="s">
        <v>1273</v>
      </c>
      <c r="E70" s="8"/>
      <c r="F70" s="32" t="s">
        <v>1482</v>
      </c>
      <c r="G70" s="15">
        <f>COUNTIF(Reading_Order[Run ID], B70)</f>
        <v>20</v>
      </c>
      <c r="H70" s="19">
        <v>2014.0</v>
      </c>
      <c r="I70" s="19">
        <v>2019.0</v>
      </c>
      <c r="J70" s="18" t="b">
        <f t="shared" si="1"/>
        <v>1</v>
      </c>
      <c r="K70" s="9" t="str">
        <f t="shared" si="2"/>
        <v>unread</v>
      </c>
      <c r="L70" s="19">
        <v>4.0</v>
      </c>
      <c r="M70" s="32" t="s">
        <v>1485</v>
      </c>
      <c r="N70" s="34"/>
      <c r="O70" s="8">
        <v>1.0</v>
      </c>
      <c r="P70" s="8">
        <v>9.0</v>
      </c>
      <c r="Q70" s="12" t="b">
        <v>0</v>
      </c>
      <c r="R70" s="34"/>
      <c r="S70" s="9" t="str">
        <f t="shared" si="3"/>
        <v>blocked</v>
      </c>
      <c r="T70" s="19">
        <f>COUNTIFS(Prerequisites[Run ID], $B70, Prerequisites[Type], "hard")</f>
        <v>1</v>
      </c>
      <c r="U70" s="19">
        <f>COUNTIFS(Prerequisites[Run ID], $B70, Prerequisites[Type], "hard", Prerequisites[Satisfied], TRUE)</f>
        <v>0</v>
      </c>
      <c r="V70" s="19">
        <f t="shared" si="4"/>
        <v>1</v>
      </c>
      <c r="W70" s="27">
        <f>COUNTIFS(Prerequisites[Run ID], $B70, Prerequisites[Type], "soft")</f>
        <v>0</v>
      </c>
      <c r="X70" s="27">
        <f>COUNTIFS(Prerequisites[Run ID], $B70, Prerequisites[Type], "soft", Prerequisites[Satisfied], TRUE)</f>
        <v>0</v>
      </c>
      <c r="Y70" s="27">
        <f t="shared" si="5"/>
        <v>0</v>
      </c>
      <c r="Z70" s="19">
        <f>COUNTIFS(Prerequisites[Prereq Run ID],$B70,Prerequisites[Type], "hard")</f>
        <v>0</v>
      </c>
      <c r="AA70" s="27">
        <f>COUNTIFS(Reading_Order[Run ID], $B70, Reading_Order[Completed], TRUE)</f>
        <v>0</v>
      </c>
      <c r="AB70" s="19">
        <f t="shared" si="6"/>
        <v>20</v>
      </c>
      <c r="AC70" s="29">
        <f t="shared" si="7"/>
        <v>0</v>
      </c>
      <c r="AD70" s="13" t="b">
        <f t="shared" si="8"/>
        <v>0</v>
      </c>
      <c r="AE70" s="4"/>
      <c r="AF70" s="4"/>
      <c r="AG70" s="4"/>
    </row>
    <row r="71" ht="22.5" customHeight="1">
      <c r="A71" s="8" t="s">
        <v>1497</v>
      </c>
      <c r="B71" s="8" t="s">
        <v>1499</v>
      </c>
      <c r="C71" s="27" t="s">
        <v>605</v>
      </c>
      <c r="D71" s="27" t="s">
        <v>1502</v>
      </c>
      <c r="E71" s="8"/>
      <c r="F71" s="32" t="s">
        <v>1504</v>
      </c>
      <c r="G71" s="15">
        <f>COUNTIF(Reading_Order[Run ID], B71)</f>
        <v>30</v>
      </c>
      <c r="H71" s="19">
        <v>2014.0</v>
      </c>
      <c r="I71" s="19">
        <v>2017.0</v>
      </c>
      <c r="J71" s="18" t="b">
        <f t="shared" si="1"/>
        <v>1</v>
      </c>
      <c r="K71" s="9" t="str">
        <f t="shared" si="2"/>
        <v>unread</v>
      </c>
      <c r="L71" s="19">
        <v>4.0</v>
      </c>
      <c r="M71" s="32" t="s">
        <v>1508</v>
      </c>
      <c r="N71" s="34"/>
      <c r="O71" s="8">
        <v>3.0</v>
      </c>
      <c r="P71" s="8">
        <v>1.0</v>
      </c>
      <c r="Q71" s="10" t="b">
        <v>1</v>
      </c>
      <c r="R71" s="34"/>
      <c r="S71" s="9" t="str">
        <f t="shared" si="3"/>
        <v>ready-hard</v>
      </c>
      <c r="T71" s="19">
        <f>COUNTIFS(Prerequisites[Run ID], $B71, Prerequisites[Type], "hard")</f>
        <v>0</v>
      </c>
      <c r="U71" s="19">
        <f>COUNTIFS(Prerequisites[Run ID], $B71, Prerequisites[Type], "hard", Prerequisites[Satisfied], TRUE)</f>
        <v>0</v>
      </c>
      <c r="V71" s="19">
        <f t="shared" si="4"/>
        <v>0</v>
      </c>
      <c r="W71" s="27">
        <f>COUNTIFS(Prerequisites[Run ID], $B71, Prerequisites[Type], "soft")</f>
        <v>2</v>
      </c>
      <c r="X71" s="27">
        <f>COUNTIFS(Prerequisites[Run ID], $B71, Prerequisites[Type], "soft", Prerequisites[Satisfied], TRUE)</f>
        <v>0</v>
      </c>
      <c r="Y71" s="27">
        <f t="shared" si="5"/>
        <v>2</v>
      </c>
      <c r="Z71" s="19">
        <f>COUNTIFS(Prerequisites[Prereq Run ID],$B71,Prerequisites[Type], "hard")</f>
        <v>0</v>
      </c>
      <c r="AA71" s="27">
        <f>COUNTIFS(Reading_Order[Run ID], $B71, Reading_Order[Completed], TRUE)</f>
        <v>0</v>
      </c>
      <c r="AB71" s="19">
        <f t="shared" si="6"/>
        <v>30</v>
      </c>
      <c r="AC71" s="29">
        <f t="shared" si="7"/>
        <v>0</v>
      </c>
      <c r="AD71" s="13" t="b">
        <f t="shared" si="8"/>
        <v>1</v>
      </c>
      <c r="AE71" s="4"/>
      <c r="AF71" s="4"/>
      <c r="AG71" s="4"/>
    </row>
    <row r="72" ht="22.5" customHeight="1">
      <c r="A72" s="10" t="s">
        <v>1528</v>
      </c>
      <c r="B72" s="8" t="s">
        <v>159</v>
      </c>
      <c r="C72" s="27" t="s">
        <v>605</v>
      </c>
      <c r="D72" s="27" t="s">
        <v>1514</v>
      </c>
      <c r="E72" s="8"/>
      <c r="F72" s="32" t="s">
        <v>1529</v>
      </c>
      <c r="G72" s="15">
        <f>COUNTIF(Reading_Order[Run ID], B72)</f>
        <v>44</v>
      </c>
      <c r="H72" s="19">
        <v>2016.0</v>
      </c>
      <c r="I72" s="19">
        <v>2020.0</v>
      </c>
      <c r="J72" s="18" t="b">
        <f t="shared" si="1"/>
        <v>1</v>
      </c>
      <c r="K72" s="9" t="str">
        <f t="shared" si="2"/>
        <v>unread</v>
      </c>
      <c r="L72" s="19">
        <v>3.0</v>
      </c>
      <c r="M72" s="32" t="s">
        <v>1535</v>
      </c>
      <c r="N72" s="34"/>
      <c r="O72" s="8">
        <v>4.0</v>
      </c>
      <c r="P72" s="8">
        <v>1.0</v>
      </c>
      <c r="Q72" s="12" t="b">
        <v>0</v>
      </c>
      <c r="R72" s="34"/>
      <c r="S72" s="9" t="str">
        <f t="shared" si="3"/>
        <v>ready-hard</v>
      </c>
      <c r="T72" s="19">
        <f>COUNTIFS(Prerequisites[Run ID], $B72, Prerequisites[Type], "hard")</f>
        <v>0</v>
      </c>
      <c r="U72" s="19">
        <f>COUNTIFS(Prerequisites[Run ID], $B72, Prerequisites[Type], "hard", Prerequisites[Satisfied], TRUE)</f>
        <v>0</v>
      </c>
      <c r="V72" s="19">
        <f t="shared" si="4"/>
        <v>0</v>
      </c>
      <c r="W72" s="27">
        <f>COUNTIFS(Prerequisites[Run ID], $B72, Prerequisites[Type], "soft")</f>
        <v>3</v>
      </c>
      <c r="X72" s="27">
        <f>COUNTIFS(Prerequisites[Run ID], $B72, Prerequisites[Type], "soft", Prerequisites[Satisfied], TRUE)</f>
        <v>0</v>
      </c>
      <c r="Y72" s="27">
        <f t="shared" si="5"/>
        <v>3</v>
      </c>
      <c r="Z72" s="19">
        <f>COUNTIFS(Prerequisites[Prereq Run ID],$B72,Prerequisites[Type], "hard")</f>
        <v>1</v>
      </c>
      <c r="AA72" s="27">
        <f>COUNTIFS(Reading_Order[Run ID], $B72, Reading_Order[Completed], TRUE)</f>
        <v>0</v>
      </c>
      <c r="AB72" s="19">
        <f t="shared" si="6"/>
        <v>44</v>
      </c>
      <c r="AC72" s="29">
        <f t="shared" si="7"/>
        <v>0</v>
      </c>
      <c r="AD72" s="13" t="b">
        <f t="shared" si="8"/>
        <v>1</v>
      </c>
      <c r="AE72" s="4"/>
      <c r="AF72" s="4"/>
      <c r="AG72" s="4"/>
    </row>
    <row r="73" ht="22.5" customHeight="1">
      <c r="A73" s="8" t="s">
        <v>1543</v>
      </c>
      <c r="B73" s="8" t="s">
        <v>281</v>
      </c>
      <c r="C73" s="8" t="s">
        <v>556</v>
      </c>
      <c r="D73" s="8" t="s">
        <v>565</v>
      </c>
      <c r="E73" s="8" t="s">
        <v>565</v>
      </c>
      <c r="F73" s="32" t="s">
        <v>1545</v>
      </c>
      <c r="G73" s="15">
        <f>COUNTIF(Reading_Order[Run ID], B73)</f>
        <v>44</v>
      </c>
      <c r="H73" s="19">
        <v>1981.0</v>
      </c>
      <c r="I73" s="19">
        <v>1983.0</v>
      </c>
      <c r="J73" s="18" t="b">
        <f t="shared" si="1"/>
        <v>1</v>
      </c>
      <c r="K73" s="9" t="str">
        <f t="shared" si="2"/>
        <v>unread</v>
      </c>
      <c r="L73" s="19">
        <v>1.0</v>
      </c>
      <c r="M73" s="32" t="s">
        <v>1549</v>
      </c>
      <c r="N73" s="34"/>
      <c r="O73" s="8">
        <v>1.0</v>
      </c>
      <c r="P73" s="8">
        <v>1.0</v>
      </c>
      <c r="Q73" s="10" t="b">
        <v>1</v>
      </c>
      <c r="R73" s="34"/>
      <c r="S73" s="9" t="str">
        <f t="shared" si="3"/>
        <v>ready-all</v>
      </c>
      <c r="T73" s="19">
        <f>COUNTIFS(Prerequisites[Run ID], $B73, Prerequisites[Type], "hard")</f>
        <v>0</v>
      </c>
      <c r="U73" s="19">
        <f>COUNTIFS(Prerequisites[Run ID], $B73, Prerequisites[Type], "hard", Prerequisites[Satisfied], TRUE)</f>
        <v>0</v>
      </c>
      <c r="V73" s="19">
        <f t="shared" si="4"/>
        <v>0</v>
      </c>
      <c r="W73" s="27">
        <f>COUNTIFS(Prerequisites[Run ID], $B73, Prerequisites[Type], "soft")</f>
        <v>0</v>
      </c>
      <c r="X73" s="27">
        <f>COUNTIFS(Prerequisites[Run ID], $B73, Prerequisites[Type], "soft", Prerequisites[Satisfied], TRUE)</f>
        <v>0</v>
      </c>
      <c r="Y73" s="27">
        <f t="shared" si="5"/>
        <v>0</v>
      </c>
      <c r="Z73" s="19">
        <f>COUNTIFS(Prerequisites[Prereq Run ID],$B73,Prerequisites[Type], "hard")</f>
        <v>1</v>
      </c>
      <c r="AA73" s="27">
        <f>COUNTIFS(Reading_Order[Run ID], $B73, Reading_Order[Completed], TRUE)</f>
        <v>0</v>
      </c>
      <c r="AB73" s="19">
        <f t="shared" si="6"/>
        <v>44</v>
      </c>
      <c r="AC73" s="29">
        <f t="shared" si="7"/>
        <v>0</v>
      </c>
      <c r="AD73" s="13" t="b">
        <f t="shared" si="8"/>
        <v>1</v>
      </c>
      <c r="AE73" s="4"/>
      <c r="AF73" s="4"/>
      <c r="AG73" s="4"/>
    </row>
    <row r="74" ht="22.5" customHeight="1">
      <c r="A74" s="8" t="s">
        <v>1563</v>
      </c>
      <c r="B74" s="8" t="s">
        <v>280</v>
      </c>
      <c r="C74" s="8" t="s">
        <v>556</v>
      </c>
      <c r="D74" s="8" t="s">
        <v>565</v>
      </c>
      <c r="E74" s="8" t="s">
        <v>1565</v>
      </c>
      <c r="F74" s="32" t="s">
        <v>1567</v>
      </c>
      <c r="G74" s="15">
        <f>COUNTIF(Reading_Order[Run ID], B74)</f>
        <v>9</v>
      </c>
      <c r="H74" s="19">
        <v>1986.0</v>
      </c>
      <c r="I74" s="19">
        <v>1996.0</v>
      </c>
      <c r="J74" s="18" t="b">
        <f t="shared" si="1"/>
        <v>1</v>
      </c>
      <c r="K74" s="9" t="str">
        <f t="shared" si="2"/>
        <v>unread</v>
      </c>
      <c r="L74" s="19">
        <v>2.0</v>
      </c>
      <c r="M74" s="32" t="s">
        <v>1570</v>
      </c>
      <c r="N74" s="34"/>
      <c r="O74" s="8">
        <v>1.0</v>
      </c>
      <c r="P74" s="8">
        <v>2.0</v>
      </c>
      <c r="Q74" s="10" t="b">
        <v>1</v>
      </c>
      <c r="R74" s="34"/>
      <c r="S74" s="9" t="str">
        <f t="shared" si="3"/>
        <v>blocked</v>
      </c>
      <c r="T74" s="19">
        <f>COUNTIFS(Prerequisites[Run ID], $B74, Prerequisites[Type], "hard")</f>
        <v>1</v>
      </c>
      <c r="U74" s="19">
        <f>COUNTIFS(Prerequisites[Run ID], $B74, Prerequisites[Type], "hard", Prerequisites[Satisfied], TRUE)</f>
        <v>0</v>
      </c>
      <c r="V74" s="19">
        <f t="shared" si="4"/>
        <v>1</v>
      </c>
      <c r="W74" s="27">
        <f>COUNTIFS(Prerequisites[Run ID], $B74, Prerequisites[Type], "soft")</f>
        <v>0</v>
      </c>
      <c r="X74" s="27">
        <f>COUNTIFS(Prerequisites[Run ID], $B74, Prerequisites[Type], "soft", Prerequisites[Satisfied], TRUE)</f>
        <v>0</v>
      </c>
      <c r="Y74" s="27">
        <f t="shared" si="5"/>
        <v>0</v>
      </c>
      <c r="Z74" s="19">
        <f>COUNTIFS(Prerequisites[Prereq Run ID],$B74,Prerequisites[Type], "hard")</f>
        <v>1</v>
      </c>
      <c r="AA74" s="27">
        <f>COUNTIFS(Reading_Order[Run ID], $B74, Reading_Order[Completed], TRUE)</f>
        <v>0</v>
      </c>
      <c r="AB74" s="19">
        <f t="shared" si="6"/>
        <v>9</v>
      </c>
      <c r="AC74" s="29">
        <f t="shared" si="7"/>
        <v>0</v>
      </c>
      <c r="AD74" s="13" t="b">
        <f t="shared" si="8"/>
        <v>0</v>
      </c>
      <c r="AE74" s="4"/>
      <c r="AF74" s="4"/>
      <c r="AG74" s="4"/>
    </row>
    <row r="75" ht="22.5" customHeight="1">
      <c r="A75" s="8" t="s">
        <v>1589</v>
      </c>
      <c r="B75" s="8" t="s">
        <v>284</v>
      </c>
      <c r="C75" s="8" t="s">
        <v>556</v>
      </c>
      <c r="D75" s="8" t="s">
        <v>565</v>
      </c>
      <c r="E75" s="8"/>
      <c r="F75" s="32" t="s">
        <v>1590</v>
      </c>
      <c r="G75" s="15">
        <f>COUNTIF(Reading_Order[Run ID], B75)</f>
        <v>14</v>
      </c>
      <c r="H75" s="19">
        <v>1986.0</v>
      </c>
      <c r="I75" s="19">
        <v>1987.0</v>
      </c>
      <c r="J75" s="18" t="b">
        <f t="shared" si="1"/>
        <v>1</v>
      </c>
      <c r="K75" s="9" t="str">
        <f t="shared" si="2"/>
        <v>unread</v>
      </c>
      <c r="L75" s="19">
        <v>3.0</v>
      </c>
      <c r="M75" s="32" t="s">
        <v>1595</v>
      </c>
      <c r="N75" s="34"/>
      <c r="O75" s="8">
        <v>1.0</v>
      </c>
      <c r="P75" s="8">
        <v>3.0</v>
      </c>
      <c r="Q75" s="12" t="b">
        <v>0</v>
      </c>
      <c r="R75" s="34"/>
      <c r="S75" s="9" t="str">
        <f t="shared" si="3"/>
        <v>blocked</v>
      </c>
      <c r="T75" s="19">
        <f>COUNTIFS(Prerequisites[Run ID], $B75, Prerequisites[Type], "hard")</f>
        <v>1</v>
      </c>
      <c r="U75" s="19">
        <f>COUNTIFS(Prerequisites[Run ID], $B75, Prerequisites[Type], "hard", Prerequisites[Satisfied], TRUE)</f>
        <v>0</v>
      </c>
      <c r="V75" s="19">
        <f t="shared" si="4"/>
        <v>1</v>
      </c>
      <c r="W75" s="27">
        <f>COUNTIFS(Prerequisites[Run ID], $B75, Prerequisites[Type], "soft")</f>
        <v>1</v>
      </c>
      <c r="X75" s="27">
        <f>COUNTIFS(Prerequisites[Run ID], $B75, Prerequisites[Type], "soft", Prerequisites[Satisfied], TRUE)</f>
        <v>0</v>
      </c>
      <c r="Y75" s="27">
        <f t="shared" si="5"/>
        <v>1</v>
      </c>
      <c r="Z75" s="19">
        <f>COUNTIFS(Prerequisites[Prereq Run ID],$B75,Prerequisites[Type], "hard")</f>
        <v>0</v>
      </c>
      <c r="AA75" s="27">
        <f>COUNTIFS(Reading_Order[Run ID], $B75, Reading_Order[Completed], TRUE)</f>
        <v>0</v>
      </c>
      <c r="AB75" s="19">
        <f t="shared" si="6"/>
        <v>14</v>
      </c>
      <c r="AC75" s="29">
        <f t="shared" si="7"/>
        <v>0</v>
      </c>
      <c r="AD75" s="13" t="b">
        <f t="shared" si="8"/>
        <v>0</v>
      </c>
      <c r="AE75" s="4"/>
      <c r="AF75" s="4"/>
      <c r="AG75" s="4"/>
    </row>
    <row r="76" ht="22.5" customHeight="1">
      <c r="A76" s="8" t="s">
        <v>1612</v>
      </c>
      <c r="B76" s="8" t="s">
        <v>1613</v>
      </c>
      <c r="C76" s="8" t="s">
        <v>556</v>
      </c>
      <c r="D76" s="8" t="s">
        <v>1614</v>
      </c>
      <c r="E76" s="8" t="s">
        <v>1615</v>
      </c>
      <c r="F76" s="32" t="s">
        <v>1616</v>
      </c>
      <c r="G76" s="15">
        <f>COUNTIF(Reading_Order[Run ID], B76)</f>
        <v>57</v>
      </c>
      <c r="H76" s="19">
        <v>1986.0</v>
      </c>
      <c r="I76" s="19">
        <v>1991.0</v>
      </c>
      <c r="J76" s="18" t="b">
        <f t="shared" si="1"/>
        <v>1</v>
      </c>
      <c r="K76" s="9" t="str">
        <f t="shared" si="2"/>
        <v>unread</v>
      </c>
      <c r="L76" s="19">
        <v>3.0</v>
      </c>
      <c r="M76" s="32" t="s">
        <v>1618</v>
      </c>
      <c r="N76" s="34"/>
      <c r="O76" s="8">
        <v>2.0</v>
      </c>
      <c r="P76" s="8">
        <v>1.0</v>
      </c>
      <c r="Q76" s="12" t="b">
        <v>0</v>
      </c>
      <c r="R76" s="34"/>
      <c r="S76" s="9" t="str">
        <f t="shared" si="3"/>
        <v>ready-hard</v>
      </c>
      <c r="T76" s="19">
        <f>COUNTIFS(Prerequisites[Run ID], $B76, Prerequisites[Type], "hard")</f>
        <v>0</v>
      </c>
      <c r="U76" s="19">
        <f>COUNTIFS(Prerequisites[Run ID], $B76, Prerequisites[Type], "hard", Prerequisites[Satisfied], TRUE)</f>
        <v>0</v>
      </c>
      <c r="V76" s="19">
        <f t="shared" si="4"/>
        <v>0</v>
      </c>
      <c r="W76" s="27">
        <f>COUNTIFS(Prerequisites[Run ID], $B76, Prerequisites[Type], "soft")</f>
        <v>1</v>
      </c>
      <c r="X76" s="27">
        <f>COUNTIFS(Prerequisites[Run ID], $B76, Prerequisites[Type], "soft", Prerequisites[Satisfied], TRUE)</f>
        <v>0</v>
      </c>
      <c r="Y76" s="27">
        <f t="shared" si="5"/>
        <v>1</v>
      </c>
      <c r="Z76" s="19">
        <f>COUNTIFS(Prerequisites[Prereq Run ID],$B76,Prerequisites[Type], "hard")</f>
        <v>0</v>
      </c>
      <c r="AA76" s="27">
        <f>COUNTIFS(Reading_Order[Run ID], $B76, Reading_Order[Completed], TRUE)</f>
        <v>0</v>
      </c>
      <c r="AB76" s="19">
        <f t="shared" si="6"/>
        <v>57</v>
      </c>
      <c r="AC76" s="29">
        <f t="shared" si="7"/>
        <v>0</v>
      </c>
      <c r="AD76" s="13" t="b">
        <f t="shared" si="8"/>
        <v>1</v>
      </c>
      <c r="AE76" s="4"/>
      <c r="AF76" s="4"/>
      <c r="AG76" s="4"/>
    </row>
    <row r="77" ht="22.5" customHeight="1">
      <c r="A77" s="8" t="s">
        <v>1631</v>
      </c>
      <c r="B77" s="8" t="s">
        <v>286</v>
      </c>
      <c r="C77" s="8" t="s">
        <v>556</v>
      </c>
      <c r="D77" s="8" t="s">
        <v>1530</v>
      </c>
      <c r="E77" s="8" t="s">
        <v>1632</v>
      </c>
      <c r="F77" s="32" t="s">
        <v>1634</v>
      </c>
      <c r="G77" s="15">
        <f>COUNTIF(Reading_Order[Run ID], B77)</f>
        <v>8</v>
      </c>
      <c r="H77" s="19">
        <v>1998.0</v>
      </c>
      <c r="I77" s="19">
        <v>1999.0</v>
      </c>
      <c r="J77" s="18" t="b">
        <f t="shared" si="1"/>
        <v>1</v>
      </c>
      <c r="K77" s="9" t="str">
        <f t="shared" si="2"/>
        <v>unread</v>
      </c>
      <c r="L77" s="19">
        <v>2.0</v>
      </c>
      <c r="M77" s="32" t="s">
        <v>1639</v>
      </c>
      <c r="N77" s="34"/>
      <c r="O77" s="8">
        <v>3.0</v>
      </c>
      <c r="P77" s="8">
        <v>1.0</v>
      </c>
      <c r="Q77" s="10" t="b">
        <v>1</v>
      </c>
      <c r="R77" s="34"/>
      <c r="S77" s="9" t="str">
        <f t="shared" si="3"/>
        <v>ready-hard</v>
      </c>
      <c r="T77" s="19">
        <f>COUNTIFS(Prerequisites[Run ID], $B77, Prerequisites[Type], "hard")</f>
        <v>0</v>
      </c>
      <c r="U77" s="19">
        <f>COUNTIFS(Prerequisites[Run ID], $B77, Prerequisites[Type], "hard", Prerequisites[Satisfied], TRUE)</f>
        <v>0</v>
      </c>
      <c r="V77" s="19">
        <f t="shared" si="4"/>
        <v>0</v>
      </c>
      <c r="W77" s="27">
        <f>COUNTIFS(Prerequisites[Run ID], $B77, Prerequisites[Type], "soft")</f>
        <v>2</v>
      </c>
      <c r="X77" s="27">
        <f>COUNTIFS(Prerequisites[Run ID], $B77, Prerequisites[Type], "soft", Prerequisites[Satisfied], TRUE)</f>
        <v>0</v>
      </c>
      <c r="Y77" s="27">
        <f t="shared" si="5"/>
        <v>2</v>
      </c>
      <c r="Z77" s="19">
        <f>COUNTIFS(Prerequisites[Prereq Run ID],$B77,Prerequisites[Type], "hard")</f>
        <v>2</v>
      </c>
      <c r="AA77" s="27">
        <f>COUNTIFS(Reading_Order[Run ID], $B77, Reading_Order[Completed], TRUE)</f>
        <v>0</v>
      </c>
      <c r="AB77" s="19">
        <f t="shared" si="6"/>
        <v>8</v>
      </c>
      <c r="AC77" s="29">
        <f t="shared" si="7"/>
        <v>0</v>
      </c>
      <c r="AD77" s="13" t="b">
        <f t="shared" si="8"/>
        <v>1</v>
      </c>
      <c r="AE77" s="4"/>
      <c r="AF77" s="4"/>
      <c r="AG77" s="4"/>
    </row>
    <row r="78" ht="22.5" customHeight="1">
      <c r="A78" s="10" t="s">
        <v>575</v>
      </c>
      <c r="B78" s="10" t="s">
        <v>285</v>
      </c>
      <c r="C78" s="11" t="s">
        <v>556</v>
      </c>
      <c r="D78" s="11" t="s">
        <v>1156</v>
      </c>
      <c r="E78" s="12"/>
      <c r="F78" s="10" t="s">
        <v>1656</v>
      </c>
      <c r="G78" s="15">
        <f>COUNTIF(Reading_Order[Run ID], B78)</f>
        <v>6</v>
      </c>
      <c r="H78" s="15"/>
      <c r="I78" s="15"/>
      <c r="J78" s="18" t="b">
        <f t="shared" si="1"/>
        <v>1</v>
      </c>
      <c r="K78" s="9" t="str">
        <f t="shared" si="2"/>
        <v>unread</v>
      </c>
      <c r="L78" s="19"/>
      <c r="M78" s="10"/>
      <c r="N78" s="12"/>
      <c r="O78" s="10">
        <v>3.0</v>
      </c>
      <c r="P78" s="10">
        <v>2.0</v>
      </c>
      <c r="Q78" s="12" t="b">
        <v>0</v>
      </c>
      <c r="R78" s="12"/>
      <c r="S78" s="9" t="str">
        <f t="shared" si="3"/>
        <v>blocked</v>
      </c>
      <c r="T78" s="19">
        <f>COUNTIFS(Prerequisites[Run ID], $B78, Prerequisites[Type], "hard")</f>
        <v>1</v>
      </c>
      <c r="U78" s="19">
        <f>COUNTIFS(Prerequisites[Run ID], $B78, Prerequisites[Type], "hard", Prerequisites[Satisfied], TRUE)</f>
        <v>0</v>
      </c>
      <c r="V78" s="19">
        <f t="shared" si="4"/>
        <v>1</v>
      </c>
      <c r="W78" s="27">
        <f>COUNTIFS(Prerequisites[Run ID], $B78, Prerequisites[Type], "soft")</f>
        <v>0</v>
      </c>
      <c r="X78" s="27">
        <f>COUNTIFS(Prerequisites[Run ID], $B78, Prerequisites[Type], "soft", Prerequisites[Satisfied], TRUE)</f>
        <v>0</v>
      </c>
      <c r="Y78" s="27">
        <f t="shared" si="5"/>
        <v>0</v>
      </c>
      <c r="Z78" s="19">
        <f>COUNTIFS(Prerequisites[Prereq Run ID],$B78,Prerequisites[Type], "hard")</f>
        <v>0</v>
      </c>
      <c r="AA78" s="27">
        <f>COUNTIFS(Reading_Order[Run ID], $B78, Reading_Order[Completed], TRUE)</f>
        <v>0</v>
      </c>
      <c r="AB78" s="19">
        <f t="shared" si="6"/>
        <v>6</v>
      </c>
      <c r="AC78" s="29">
        <f t="shared" si="7"/>
        <v>0</v>
      </c>
      <c r="AD78" s="13" t="b">
        <f t="shared" si="8"/>
        <v>0</v>
      </c>
      <c r="AE78" s="4"/>
      <c r="AF78" s="4"/>
      <c r="AG78" s="4"/>
    </row>
    <row r="79" ht="22.5" customHeight="1">
      <c r="A79" s="8" t="s">
        <v>1676</v>
      </c>
      <c r="B79" s="8" t="s">
        <v>288</v>
      </c>
      <c r="C79" s="27" t="s">
        <v>556</v>
      </c>
      <c r="D79" s="27" t="s">
        <v>1680</v>
      </c>
      <c r="E79" s="8"/>
      <c r="F79" s="32" t="s">
        <v>1682</v>
      </c>
      <c r="G79" s="15">
        <f>COUNTIF(Reading_Order[Run ID], B79)</f>
        <v>7</v>
      </c>
      <c r="H79" s="19">
        <v>1999.0</v>
      </c>
      <c r="I79" s="19">
        <v>2001.0</v>
      </c>
      <c r="J79" s="18" t="b">
        <f t="shared" si="1"/>
        <v>1</v>
      </c>
      <c r="K79" s="9" t="str">
        <f t="shared" si="2"/>
        <v>unread</v>
      </c>
      <c r="L79" s="19">
        <v>2.0</v>
      </c>
      <c r="M79" s="32" t="s">
        <v>1684</v>
      </c>
      <c r="N79" s="34"/>
      <c r="O79" s="8">
        <v>3.0</v>
      </c>
      <c r="P79" s="8">
        <v>3.0</v>
      </c>
      <c r="Q79" s="10" t="b">
        <v>1</v>
      </c>
      <c r="R79" s="34"/>
      <c r="S79" s="9" t="str">
        <f t="shared" si="3"/>
        <v>blocked</v>
      </c>
      <c r="T79" s="19">
        <f>COUNTIFS(Prerequisites[Run ID], $B79, Prerequisites[Type], "hard")</f>
        <v>2</v>
      </c>
      <c r="U79" s="19">
        <f>COUNTIFS(Prerequisites[Run ID], $B79, Prerequisites[Type], "hard", Prerequisites[Satisfied], TRUE)</f>
        <v>0</v>
      </c>
      <c r="V79" s="19">
        <f t="shared" si="4"/>
        <v>2</v>
      </c>
      <c r="W79" s="27">
        <f>COUNTIFS(Prerequisites[Run ID], $B79, Prerequisites[Type], "soft")</f>
        <v>0</v>
      </c>
      <c r="X79" s="27">
        <f>COUNTIFS(Prerequisites[Run ID], $B79, Prerequisites[Type], "soft", Prerequisites[Satisfied], TRUE)</f>
        <v>0</v>
      </c>
      <c r="Y79" s="27">
        <f t="shared" si="5"/>
        <v>0</v>
      </c>
      <c r="Z79" s="19">
        <f>COUNTIFS(Prerequisites[Prereq Run ID],$B79,Prerequisites[Type], "hard")</f>
        <v>0</v>
      </c>
      <c r="AA79" s="27">
        <f>COUNTIFS(Reading_Order[Run ID], $B79, Reading_Order[Completed], TRUE)</f>
        <v>0</v>
      </c>
      <c r="AB79" s="19">
        <f t="shared" si="6"/>
        <v>7</v>
      </c>
      <c r="AC79" s="29">
        <f t="shared" si="7"/>
        <v>0</v>
      </c>
      <c r="AD79" s="13" t="b">
        <f t="shared" si="8"/>
        <v>0</v>
      </c>
      <c r="AE79" s="4"/>
      <c r="AF79" s="4"/>
      <c r="AG79" s="4"/>
    </row>
    <row r="80" ht="22.5" customHeight="1">
      <c r="A80" s="8" t="s">
        <v>1700</v>
      </c>
      <c r="B80" s="8" t="s">
        <v>289</v>
      </c>
      <c r="C80" s="8" t="s">
        <v>556</v>
      </c>
      <c r="D80" s="8" t="s">
        <v>110</v>
      </c>
      <c r="E80" s="8" t="s">
        <v>1701</v>
      </c>
      <c r="F80" s="32" t="s">
        <v>1703</v>
      </c>
      <c r="G80" s="15">
        <f>COUNTIF(Reading_Order[Run ID], B80)</f>
        <v>60</v>
      </c>
      <c r="H80" s="19">
        <v>2001.0</v>
      </c>
      <c r="I80" s="19">
        <v>2006.0</v>
      </c>
      <c r="J80" s="18" t="b">
        <f t="shared" si="1"/>
        <v>1</v>
      </c>
      <c r="K80" s="9" t="str">
        <f t="shared" si="2"/>
        <v>unread</v>
      </c>
      <c r="L80" s="19">
        <v>2.0</v>
      </c>
      <c r="M80" s="32" t="s">
        <v>1707</v>
      </c>
      <c r="N80" s="34"/>
      <c r="O80" s="8">
        <v>3.0</v>
      </c>
      <c r="P80" s="8">
        <v>4.0</v>
      </c>
      <c r="Q80" s="10" t="b">
        <v>1</v>
      </c>
      <c r="R80" s="34"/>
      <c r="S80" s="9" t="str">
        <f t="shared" si="3"/>
        <v>ready-hard</v>
      </c>
      <c r="T80" s="19">
        <f>COUNTIFS(Prerequisites[Run ID], $B80, Prerequisites[Type], "hard")</f>
        <v>0</v>
      </c>
      <c r="U80" s="19">
        <f>COUNTIFS(Prerequisites[Run ID], $B80, Prerequisites[Type], "hard", Prerequisites[Satisfied], TRUE)</f>
        <v>0</v>
      </c>
      <c r="V80" s="19">
        <f t="shared" si="4"/>
        <v>0</v>
      </c>
      <c r="W80" s="27">
        <f>COUNTIFS(Prerequisites[Run ID], $B80, Prerequisites[Type], "soft")</f>
        <v>1</v>
      </c>
      <c r="X80" s="27">
        <f>COUNTIFS(Prerequisites[Run ID], $B80, Prerequisites[Type], "soft", Prerequisites[Satisfied], TRUE)</f>
        <v>0</v>
      </c>
      <c r="Y80" s="27">
        <f t="shared" si="5"/>
        <v>1</v>
      </c>
      <c r="Z80" s="19">
        <f>COUNTIFS(Prerequisites[Prereq Run ID],$B80,Prerequisites[Type], "hard")</f>
        <v>2</v>
      </c>
      <c r="AA80" s="27">
        <f>COUNTIFS(Reading_Order[Run ID], $B80, Reading_Order[Completed], TRUE)</f>
        <v>0</v>
      </c>
      <c r="AB80" s="19">
        <f t="shared" si="6"/>
        <v>60</v>
      </c>
      <c r="AC80" s="29">
        <f t="shared" si="7"/>
        <v>0</v>
      </c>
      <c r="AD80" s="13" t="b">
        <f t="shared" si="8"/>
        <v>1</v>
      </c>
      <c r="AE80" s="4"/>
      <c r="AF80" s="4"/>
      <c r="AG80" s="4"/>
    </row>
    <row r="81" ht="22.5" customHeight="1">
      <c r="A81" s="8" t="s">
        <v>1720</v>
      </c>
      <c r="B81" s="8" t="s">
        <v>92</v>
      </c>
      <c r="C81" s="8" t="s">
        <v>556</v>
      </c>
      <c r="D81" s="8" t="s">
        <v>573</v>
      </c>
      <c r="E81" s="8" t="s">
        <v>1721</v>
      </c>
      <c r="F81" s="32" t="s">
        <v>1722</v>
      </c>
      <c r="G81" s="15">
        <f>COUNTIF(Reading_Order[Run ID], B81)</f>
        <v>35</v>
      </c>
      <c r="H81" s="19">
        <v>2006.0</v>
      </c>
      <c r="I81" s="19">
        <v>2009.0</v>
      </c>
      <c r="J81" s="18" t="b">
        <f t="shared" si="1"/>
        <v>1</v>
      </c>
      <c r="K81" s="9" t="str">
        <f t="shared" si="2"/>
        <v>unread</v>
      </c>
      <c r="L81" s="19">
        <v>2.0</v>
      </c>
      <c r="M81" s="32" t="s">
        <v>1724</v>
      </c>
      <c r="N81" s="34"/>
      <c r="O81" s="8">
        <v>3.0</v>
      </c>
      <c r="P81" s="8">
        <v>5.0</v>
      </c>
      <c r="Q81" s="10" t="b">
        <v>1</v>
      </c>
      <c r="R81" s="34"/>
      <c r="S81" s="9" t="str">
        <f t="shared" si="3"/>
        <v>blocked</v>
      </c>
      <c r="T81" s="19">
        <f>COUNTIFS(Prerequisites[Run ID], $B81, Prerequisites[Type], "hard")</f>
        <v>1</v>
      </c>
      <c r="U81" s="19">
        <f>COUNTIFS(Prerequisites[Run ID], $B81, Prerequisites[Type], "hard", Prerequisites[Satisfied], TRUE)</f>
        <v>0</v>
      </c>
      <c r="V81" s="19">
        <f t="shared" si="4"/>
        <v>1</v>
      </c>
      <c r="W81" s="27">
        <f>COUNTIFS(Prerequisites[Run ID], $B81, Prerequisites[Type], "soft")</f>
        <v>0</v>
      </c>
      <c r="X81" s="27">
        <f>COUNTIFS(Prerequisites[Run ID], $B81, Prerequisites[Type], "soft", Prerequisites[Satisfied], TRUE)</f>
        <v>0</v>
      </c>
      <c r="Y81" s="27">
        <f t="shared" si="5"/>
        <v>0</v>
      </c>
      <c r="Z81" s="19">
        <f>COUNTIFS(Prerequisites[Prereq Run ID],$B81,Prerequisites[Type], "hard")</f>
        <v>0</v>
      </c>
      <c r="AA81" s="27">
        <f>COUNTIFS(Reading_Order[Run ID], $B81, Reading_Order[Completed], TRUE)</f>
        <v>0</v>
      </c>
      <c r="AB81" s="19">
        <f t="shared" si="6"/>
        <v>35</v>
      </c>
      <c r="AC81" s="29">
        <f t="shared" si="7"/>
        <v>0</v>
      </c>
      <c r="AD81" s="13" t="b">
        <f t="shared" si="8"/>
        <v>0</v>
      </c>
      <c r="AE81" s="4"/>
      <c r="AF81" s="4"/>
      <c r="AG81" s="4"/>
    </row>
    <row r="82" ht="22.5" customHeight="1">
      <c r="A82" s="8" t="s">
        <v>1738</v>
      </c>
      <c r="B82" s="8" t="s">
        <v>295</v>
      </c>
      <c r="C82" s="8" t="s">
        <v>556</v>
      </c>
      <c r="D82" s="8" t="s">
        <v>1006</v>
      </c>
      <c r="E82" s="8" t="s">
        <v>1739</v>
      </c>
      <c r="F82" s="32" t="s">
        <v>1740</v>
      </c>
      <c r="G82" s="15">
        <f>COUNTIF(Reading_Order[Run ID], B82)</f>
        <v>72</v>
      </c>
      <c r="H82" s="19">
        <v>2011.0</v>
      </c>
      <c r="I82" s="19">
        <v>2015.0</v>
      </c>
      <c r="J82" s="18" t="b">
        <f t="shared" si="1"/>
        <v>1</v>
      </c>
      <c r="K82" s="9" t="str">
        <f t="shared" si="2"/>
        <v>unread</v>
      </c>
      <c r="L82" s="19">
        <v>3.0</v>
      </c>
      <c r="M82" s="32" t="s">
        <v>1746</v>
      </c>
      <c r="N82" s="34"/>
      <c r="O82" s="8">
        <v>4.0</v>
      </c>
      <c r="P82" s="8">
        <v>1.0</v>
      </c>
      <c r="Q82" s="12" t="b">
        <v>0</v>
      </c>
      <c r="R82" s="34"/>
      <c r="S82" s="9" t="str">
        <f t="shared" si="3"/>
        <v>ready-hard</v>
      </c>
      <c r="T82" s="19">
        <f>COUNTIFS(Prerequisites[Run ID], $B82, Prerequisites[Type], "hard")</f>
        <v>0</v>
      </c>
      <c r="U82" s="19">
        <f>COUNTIFS(Prerequisites[Run ID], $B82, Prerequisites[Type], "hard", Prerequisites[Satisfied], TRUE)</f>
        <v>0</v>
      </c>
      <c r="V82" s="19">
        <f t="shared" si="4"/>
        <v>0</v>
      </c>
      <c r="W82" s="27">
        <f>COUNTIFS(Prerequisites[Run ID], $B82, Prerequisites[Type], "soft")</f>
        <v>3</v>
      </c>
      <c r="X82" s="27">
        <f>COUNTIFS(Prerequisites[Run ID], $B82, Prerequisites[Type], "soft", Prerequisites[Satisfied], TRUE)</f>
        <v>0</v>
      </c>
      <c r="Y82" s="27">
        <f t="shared" si="5"/>
        <v>3</v>
      </c>
      <c r="Z82" s="19">
        <f>COUNTIFS(Prerequisites[Prereq Run ID],$B82,Prerequisites[Type], "hard")</f>
        <v>1</v>
      </c>
      <c r="AA82" s="27">
        <f>COUNTIFS(Reading_Order[Run ID], $B82, Reading_Order[Completed], TRUE)</f>
        <v>0</v>
      </c>
      <c r="AB82" s="19">
        <f t="shared" si="6"/>
        <v>72</v>
      </c>
      <c r="AC82" s="29">
        <f t="shared" si="7"/>
        <v>0</v>
      </c>
      <c r="AD82" s="13" t="b">
        <f t="shared" si="8"/>
        <v>1</v>
      </c>
      <c r="AE82" s="4"/>
      <c r="AF82" s="4"/>
      <c r="AG82" s="4"/>
    </row>
    <row r="83" ht="22.5" customHeight="1">
      <c r="A83" s="8" t="s">
        <v>1758</v>
      </c>
      <c r="B83" s="8" t="s">
        <v>299</v>
      </c>
      <c r="C83" s="27" t="s">
        <v>556</v>
      </c>
      <c r="D83" s="27" t="s">
        <v>1735</v>
      </c>
      <c r="E83" s="8"/>
      <c r="F83" s="32" t="s">
        <v>1761</v>
      </c>
      <c r="G83" s="15">
        <f>COUNTIF(Reading_Order[Run ID], B83)</f>
        <v>64</v>
      </c>
      <c r="H83" s="19">
        <v>2015.0</v>
      </c>
      <c r="I83" s="19">
        <v>2018.0</v>
      </c>
      <c r="J83" s="18" t="b">
        <f t="shared" si="1"/>
        <v>1</v>
      </c>
      <c r="K83" s="9" t="str">
        <f t="shared" si="2"/>
        <v>unread</v>
      </c>
      <c r="L83" s="19">
        <v>3.0</v>
      </c>
      <c r="M83" s="32" t="s">
        <v>1762</v>
      </c>
      <c r="N83" s="34"/>
      <c r="O83" s="8">
        <v>4.0</v>
      </c>
      <c r="P83" s="8">
        <v>2.0</v>
      </c>
      <c r="Q83" s="12" t="b">
        <v>0</v>
      </c>
      <c r="R83" s="34"/>
      <c r="S83" s="9" t="str">
        <f t="shared" si="3"/>
        <v>blocked</v>
      </c>
      <c r="T83" s="19">
        <f>COUNTIFS(Prerequisites[Run ID], $B83, Prerequisites[Type], "hard")</f>
        <v>1</v>
      </c>
      <c r="U83" s="19">
        <f>COUNTIFS(Prerequisites[Run ID], $B83, Prerequisites[Type], "hard", Prerequisites[Satisfied], TRUE)</f>
        <v>0</v>
      </c>
      <c r="V83" s="19">
        <f t="shared" si="4"/>
        <v>1</v>
      </c>
      <c r="W83" s="27">
        <f>COUNTIFS(Prerequisites[Run ID], $B83, Prerequisites[Type], "soft")</f>
        <v>0</v>
      </c>
      <c r="X83" s="27">
        <f>COUNTIFS(Prerequisites[Run ID], $B83, Prerequisites[Type], "soft", Prerequisites[Satisfied], TRUE)</f>
        <v>0</v>
      </c>
      <c r="Y83" s="27">
        <f t="shared" si="5"/>
        <v>0</v>
      </c>
      <c r="Z83" s="19">
        <f>COUNTIFS(Prerequisites[Prereq Run ID],$B83,Prerequisites[Type], "hard")</f>
        <v>0</v>
      </c>
      <c r="AA83" s="27">
        <f>COUNTIFS(Reading_Order[Run ID], $B83, Reading_Order[Completed], TRUE)</f>
        <v>0</v>
      </c>
      <c r="AB83" s="19">
        <f t="shared" si="6"/>
        <v>64</v>
      </c>
      <c r="AC83" s="29">
        <f t="shared" si="7"/>
        <v>0</v>
      </c>
      <c r="AD83" s="13" t="b">
        <f t="shared" si="8"/>
        <v>0</v>
      </c>
      <c r="AE83" s="4"/>
      <c r="AF83" s="4"/>
      <c r="AG83" s="4"/>
    </row>
    <row r="84" ht="22.5" customHeight="1">
      <c r="A84" s="8" t="s">
        <v>1775</v>
      </c>
      <c r="B84" s="8" t="s">
        <v>302</v>
      </c>
      <c r="C84" s="8" t="s">
        <v>556</v>
      </c>
      <c r="D84" s="8" t="s">
        <v>1202</v>
      </c>
      <c r="E84" s="8" t="s">
        <v>1776</v>
      </c>
      <c r="F84" s="32" t="s">
        <v>1777</v>
      </c>
      <c r="G84" s="15">
        <f>COUNTIF(Reading_Order[Run ID], B84)</f>
        <v>66</v>
      </c>
      <c r="H84" s="19">
        <v>2019.0</v>
      </c>
      <c r="I84" s="19">
        <v>2023.0</v>
      </c>
      <c r="J84" s="18" t="b">
        <f t="shared" si="1"/>
        <v>1</v>
      </c>
      <c r="K84" s="9" t="str">
        <f t="shared" si="2"/>
        <v>unread</v>
      </c>
      <c r="L84" s="19">
        <v>3.0</v>
      </c>
      <c r="M84" s="32" t="s">
        <v>1783</v>
      </c>
      <c r="N84" s="34"/>
      <c r="O84" s="8">
        <v>5.0</v>
      </c>
      <c r="P84" s="8">
        <v>1.0</v>
      </c>
      <c r="Q84" s="10" t="b">
        <v>1</v>
      </c>
      <c r="R84" s="34"/>
      <c r="S84" s="9" t="str">
        <f t="shared" si="3"/>
        <v>ready-hard</v>
      </c>
      <c r="T84" s="19">
        <f>COUNTIFS(Prerequisites[Run ID], $B84, Prerequisites[Type], "hard")</f>
        <v>0</v>
      </c>
      <c r="U84" s="19">
        <f>COUNTIFS(Prerequisites[Run ID], $B84, Prerequisites[Type], "hard", Prerequisites[Satisfied], TRUE)</f>
        <v>0</v>
      </c>
      <c r="V84" s="19">
        <f t="shared" si="4"/>
        <v>0</v>
      </c>
      <c r="W84" s="27">
        <f>COUNTIFS(Prerequisites[Run ID], $B84, Prerequisites[Type], "soft")</f>
        <v>3</v>
      </c>
      <c r="X84" s="27">
        <f>COUNTIFS(Prerequisites[Run ID], $B84, Prerequisites[Type], "soft", Prerequisites[Satisfied], TRUE)</f>
        <v>0</v>
      </c>
      <c r="Y84" s="27">
        <f t="shared" si="5"/>
        <v>3</v>
      </c>
      <c r="Z84" s="19">
        <f>COUNTIFS(Prerequisites[Prereq Run ID],$B84,Prerequisites[Type], "hard")</f>
        <v>0</v>
      </c>
      <c r="AA84" s="27">
        <f>COUNTIFS(Reading_Order[Run ID], $B84, Reading_Order[Completed], TRUE)</f>
        <v>0</v>
      </c>
      <c r="AB84" s="19">
        <f t="shared" si="6"/>
        <v>66</v>
      </c>
      <c r="AC84" s="29">
        <f t="shared" si="7"/>
        <v>0</v>
      </c>
      <c r="AD84" s="13" t="b">
        <f t="shared" si="8"/>
        <v>1</v>
      </c>
      <c r="AE84" s="4"/>
      <c r="AF84" s="4"/>
      <c r="AG84" s="4"/>
    </row>
    <row r="85" ht="22.5" customHeight="1">
      <c r="A85" s="10" t="s">
        <v>1794</v>
      </c>
      <c r="B85" s="10" t="s">
        <v>307</v>
      </c>
      <c r="C85" s="11" t="s">
        <v>972</v>
      </c>
      <c r="D85" s="11" t="s">
        <v>1795</v>
      </c>
      <c r="E85" s="12"/>
      <c r="F85" s="10" t="s">
        <v>1796</v>
      </c>
      <c r="G85" s="15">
        <f>COUNTIF(Reading_Order[Run ID], B85)</f>
        <v>17</v>
      </c>
      <c r="H85" s="15">
        <v>1991.0</v>
      </c>
      <c r="I85" s="15">
        <v>1991.0</v>
      </c>
      <c r="J85" s="18" t="b">
        <f t="shared" si="1"/>
        <v>1</v>
      </c>
      <c r="K85" s="9" t="str">
        <f t="shared" si="2"/>
        <v>unread</v>
      </c>
      <c r="L85" s="19">
        <v>4.0</v>
      </c>
      <c r="M85" s="10" t="s">
        <v>1800</v>
      </c>
      <c r="N85" s="12"/>
      <c r="O85" s="10">
        <v>1.0</v>
      </c>
      <c r="P85" s="10">
        <v>1.0</v>
      </c>
      <c r="Q85" s="12" t="b">
        <v>0</v>
      </c>
      <c r="R85" s="12"/>
      <c r="S85" s="9" t="str">
        <f t="shared" si="3"/>
        <v>ready-all</v>
      </c>
      <c r="T85" s="19">
        <f>COUNTIFS(Prerequisites[Run ID], $B85, Prerequisites[Type], "hard")</f>
        <v>0</v>
      </c>
      <c r="U85" s="19">
        <f>COUNTIFS(Prerequisites[Run ID], $B85, Prerequisites[Type], "hard", Prerequisites[Satisfied], TRUE)</f>
        <v>0</v>
      </c>
      <c r="V85" s="19">
        <f t="shared" si="4"/>
        <v>0</v>
      </c>
      <c r="W85" s="27">
        <f>COUNTIFS(Prerequisites[Run ID], $B85, Prerequisites[Type], "soft")</f>
        <v>0</v>
      </c>
      <c r="X85" s="27">
        <f>COUNTIFS(Prerequisites[Run ID], $B85, Prerequisites[Type], "soft", Prerequisites[Satisfied], TRUE)</f>
        <v>0</v>
      </c>
      <c r="Y85" s="27">
        <f t="shared" si="5"/>
        <v>0</v>
      </c>
      <c r="Z85" s="19">
        <f>COUNTIFS(Prerequisites[Prereq Run ID],$B85,Prerequisites[Type], "hard")</f>
        <v>1</v>
      </c>
      <c r="AA85" s="27">
        <f>COUNTIFS(Reading_Order[Run ID], $B85, Reading_Order[Completed], TRUE)</f>
        <v>0</v>
      </c>
      <c r="AB85" s="19">
        <f t="shared" si="6"/>
        <v>17</v>
      </c>
      <c r="AC85" s="29">
        <f t="shared" si="7"/>
        <v>0</v>
      </c>
      <c r="AD85" s="13" t="b">
        <f t="shared" si="8"/>
        <v>1</v>
      </c>
      <c r="AE85" s="4"/>
      <c r="AF85" s="4"/>
      <c r="AG85" s="4"/>
    </row>
    <row r="86" ht="22.5" customHeight="1">
      <c r="A86" s="10" t="s">
        <v>1813</v>
      </c>
      <c r="B86" s="10" t="s">
        <v>306</v>
      </c>
      <c r="C86" s="11" t="s">
        <v>972</v>
      </c>
      <c r="D86" s="11" t="s">
        <v>1568</v>
      </c>
      <c r="E86" s="12"/>
      <c r="F86" s="10" t="s">
        <v>1814</v>
      </c>
      <c r="G86" s="15">
        <f>COUNTIF(Reading_Order[Run ID], B86)</f>
        <v>40</v>
      </c>
      <c r="H86" s="10">
        <v>1997.0</v>
      </c>
      <c r="I86" s="10">
        <v>1999.0</v>
      </c>
      <c r="J86" s="18" t="b">
        <f t="shared" si="1"/>
        <v>1</v>
      </c>
      <c r="K86" s="9" t="str">
        <f t="shared" si="2"/>
        <v>unread</v>
      </c>
      <c r="L86" s="19">
        <v>4.0</v>
      </c>
      <c r="M86" s="10" t="s">
        <v>1818</v>
      </c>
      <c r="N86" s="12"/>
      <c r="O86" s="10">
        <v>1.0</v>
      </c>
      <c r="P86" s="10">
        <v>2.0</v>
      </c>
      <c r="Q86" s="10" t="b">
        <v>1</v>
      </c>
      <c r="R86" s="12"/>
      <c r="S86" s="9" t="str">
        <f t="shared" si="3"/>
        <v>blocked</v>
      </c>
      <c r="T86" s="19">
        <f>COUNTIFS(Prerequisites[Run ID], $B86, Prerequisites[Type], "hard")</f>
        <v>1</v>
      </c>
      <c r="U86" s="19">
        <f>COUNTIFS(Prerequisites[Run ID], $B86, Prerequisites[Type], "hard", Prerequisites[Satisfied], TRUE)</f>
        <v>0</v>
      </c>
      <c r="V86" s="19">
        <f t="shared" si="4"/>
        <v>1</v>
      </c>
      <c r="W86" s="27">
        <f>COUNTIFS(Prerequisites[Run ID], $B86, Prerequisites[Type], "soft")</f>
        <v>0</v>
      </c>
      <c r="X86" s="27">
        <f>COUNTIFS(Prerequisites[Run ID], $B86, Prerequisites[Type], "soft", Prerequisites[Satisfied], TRUE)</f>
        <v>0</v>
      </c>
      <c r="Y86" s="27">
        <f t="shared" si="5"/>
        <v>0</v>
      </c>
      <c r="Z86" s="19">
        <f>COUNTIFS(Prerequisites[Prereq Run ID],$B86,Prerequisites[Type], "hard")</f>
        <v>0</v>
      </c>
      <c r="AA86" s="27">
        <f>COUNTIFS(Reading_Order[Run ID], $B86, Reading_Order[Completed], TRUE)</f>
        <v>0</v>
      </c>
      <c r="AB86" s="19">
        <f t="shared" si="6"/>
        <v>40</v>
      </c>
      <c r="AC86" s="29">
        <f t="shared" si="7"/>
        <v>0</v>
      </c>
      <c r="AD86" s="13" t="b">
        <f t="shared" si="8"/>
        <v>0</v>
      </c>
      <c r="AE86" s="4"/>
      <c r="AF86" s="4"/>
      <c r="AG86" s="4"/>
    </row>
    <row r="87" ht="22.5" customHeight="1">
      <c r="A87" s="8" t="s">
        <v>1835</v>
      </c>
      <c r="B87" s="8" t="s">
        <v>214</v>
      </c>
      <c r="C87" s="27" t="s">
        <v>1836</v>
      </c>
      <c r="D87" s="8" t="s">
        <v>1837</v>
      </c>
      <c r="E87" s="8" t="s">
        <v>782</v>
      </c>
      <c r="F87" s="32" t="s">
        <v>1838</v>
      </c>
      <c r="G87" s="15">
        <f>COUNTIF(Reading_Order[Run ID], B87)</f>
        <v>62</v>
      </c>
      <c r="H87" s="19">
        <v>1972.0</v>
      </c>
      <c r="I87" s="19">
        <v>1976.0</v>
      </c>
      <c r="J87" s="18" t="b">
        <f t="shared" si="1"/>
        <v>1</v>
      </c>
      <c r="K87" s="9" t="str">
        <f t="shared" si="2"/>
        <v>unread</v>
      </c>
      <c r="L87" s="19">
        <v>4.0</v>
      </c>
      <c r="M87" s="32" t="s">
        <v>1842</v>
      </c>
      <c r="N87" s="34"/>
      <c r="O87" s="8">
        <v>1.0</v>
      </c>
      <c r="P87" s="8">
        <v>1.0</v>
      </c>
      <c r="Q87" s="10" t="b">
        <v>1</v>
      </c>
      <c r="R87" s="34"/>
      <c r="S87" s="9" t="str">
        <f t="shared" si="3"/>
        <v>ready-all</v>
      </c>
      <c r="T87" s="19">
        <f>COUNTIFS(Prerequisites[Run ID], $B87, Prerequisites[Type], "hard")</f>
        <v>0</v>
      </c>
      <c r="U87" s="19">
        <f>COUNTIFS(Prerequisites[Run ID], $B87, Prerequisites[Type], "hard", Prerequisites[Satisfied], TRUE)</f>
        <v>0</v>
      </c>
      <c r="V87" s="19">
        <f t="shared" si="4"/>
        <v>0</v>
      </c>
      <c r="W87" s="27">
        <f>COUNTIFS(Prerequisites[Run ID], $B87, Prerequisites[Type], "soft")</f>
        <v>0</v>
      </c>
      <c r="X87" s="27">
        <f>COUNTIFS(Prerequisites[Run ID], $B87, Prerequisites[Type], "soft", Prerequisites[Satisfied], TRUE)</f>
        <v>0</v>
      </c>
      <c r="Y87" s="27">
        <f t="shared" si="5"/>
        <v>0</v>
      </c>
      <c r="Z87" s="19">
        <f>COUNTIFS(Prerequisites[Prereq Run ID],$B87,Prerequisites[Type], "hard")</f>
        <v>0</v>
      </c>
      <c r="AA87" s="27">
        <f>COUNTIFS(Reading_Order[Run ID], $B87, Reading_Order[Completed], TRUE)</f>
        <v>0</v>
      </c>
      <c r="AB87" s="19">
        <f t="shared" si="6"/>
        <v>62</v>
      </c>
      <c r="AC87" s="29">
        <f t="shared" si="7"/>
        <v>0</v>
      </c>
      <c r="AD87" s="13" t="b">
        <f t="shared" si="8"/>
        <v>1</v>
      </c>
      <c r="AE87" s="4"/>
      <c r="AF87" s="4"/>
      <c r="AG87" s="4"/>
    </row>
    <row r="88" ht="22.5" customHeight="1">
      <c r="A88" s="8" t="s">
        <v>1856</v>
      </c>
      <c r="B88" s="8" t="s">
        <v>309</v>
      </c>
      <c r="C88" s="27" t="s">
        <v>1858</v>
      </c>
      <c r="D88" s="27" t="s">
        <v>45</v>
      </c>
      <c r="E88" s="8"/>
      <c r="F88" s="32" t="s">
        <v>1860</v>
      </c>
      <c r="G88" s="15">
        <f>COUNTIF(Reading_Order[Run ID], B88)</f>
        <v>30</v>
      </c>
      <c r="H88" s="19">
        <v>1962.0</v>
      </c>
      <c r="I88" s="19">
        <v>1969.0</v>
      </c>
      <c r="J88" s="18" t="b">
        <f t="shared" si="1"/>
        <v>1</v>
      </c>
      <c r="K88" s="9" t="str">
        <f t="shared" si="2"/>
        <v>unread</v>
      </c>
      <c r="L88" s="19">
        <v>4.0</v>
      </c>
      <c r="M88" s="32" t="s">
        <v>1864</v>
      </c>
      <c r="N88" s="34"/>
      <c r="O88" s="8">
        <v>1.0</v>
      </c>
      <c r="P88" s="8">
        <v>1.0</v>
      </c>
      <c r="Q88" s="12" t="b">
        <v>0</v>
      </c>
      <c r="R88" s="34"/>
      <c r="S88" s="9" t="str">
        <f t="shared" si="3"/>
        <v>ready-hard</v>
      </c>
      <c r="T88" s="19">
        <f>COUNTIFS(Prerequisites[Run ID], $B88, Prerequisites[Type], "hard")</f>
        <v>0</v>
      </c>
      <c r="U88" s="19">
        <f>COUNTIFS(Prerequisites[Run ID], $B88, Prerequisites[Type], "hard", Prerequisites[Satisfied], TRUE)</f>
        <v>0</v>
      </c>
      <c r="V88" s="19">
        <f t="shared" si="4"/>
        <v>0</v>
      </c>
      <c r="W88" s="27">
        <f>COUNTIFS(Prerequisites[Run ID], $B88, Prerequisites[Type], "soft")</f>
        <v>1</v>
      </c>
      <c r="X88" s="27">
        <f>COUNTIFS(Prerequisites[Run ID], $B88, Prerequisites[Type], "soft", Prerequisites[Satisfied], TRUE)</f>
        <v>0</v>
      </c>
      <c r="Y88" s="27">
        <f t="shared" si="5"/>
        <v>1</v>
      </c>
      <c r="Z88" s="19">
        <f>COUNTIFS(Prerequisites[Prereq Run ID],$B88,Prerequisites[Type], "hard")</f>
        <v>1</v>
      </c>
      <c r="AA88" s="27">
        <f>COUNTIFS(Reading_Order[Run ID], $B88, Reading_Order[Completed], TRUE)</f>
        <v>0</v>
      </c>
      <c r="AB88" s="19">
        <f t="shared" si="6"/>
        <v>30</v>
      </c>
      <c r="AC88" s="29">
        <f t="shared" si="7"/>
        <v>0</v>
      </c>
      <c r="AD88" s="13" t="b">
        <f t="shared" si="8"/>
        <v>1</v>
      </c>
      <c r="AE88" s="4"/>
      <c r="AF88" s="4"/>
      <c r="AG88" s="4"/>
    </row>
    <row r="89" ht="22.5" customHeight="1">
      <c r="A89" s="8" t="s">
        <v>1881</v>
      </c>
      <c r="B89" s="8" t="s">
        <v>308</v>
      </c>
      <c r="C89" s="27" t="s">
        <v>1858</v>
      </c>
      <c r="D89" s="27" t="s">
        <v>1882</v>
      </c>
      <c r="E89" s="8"/>
      <c r="F89" s="32" t="s">
        <v>1883</v>
      </c>
      <c r="G89" s="15">
        <f>COUNTIF(Reading_Order[Run ID], B89)</f>
        <v>34</v>
      </c>
      <c r="H89" s="19">
        <v>1981.0</v>
      </c>
      <c r="I89" s="19">
        <v>1983.0</v>
      </c>
      <c r="J89" s="18" t="b">
        <f t="shared" si="1"/>
        <v>1</v>
      </c>
      <c r="K89" s="9" t="str">
        <f t="shared" si="2"/>
        <v>unread</v>
      </c>
      <c r="L89" s="19">
        <v>4.0</v>
      </c>
      <c r="M89" s="32" t="s">
        <v>1889</v>
      </c>
      <c r="N89" s="34"/>
      <c r="O89" s="8">
        <v>1.0</v>
      </c>
      <c r="P89" s="8">
        <v>2.0</v>
      </c>
      <c r="Q89" s="12" t="b">
        <v>0</v>
      </c>
      <c r="R89" s="34"/>
      <c r="S89" s="9" t="str">
        <f t="shared" si="3"/>
        <v>blocked</v>
      </c>
      <c r="T89" s="19">
        <f>COUNTIFS(Prerequisites[Run ID], $B89, Prerequisites[Type], "hard")</f>
        <v>1</v>
      </c>
      <c r="U89" s="19">
        <f>COUNTIFS(Prerequisites[Run ID], $B89, Prerequisites[Type], "hard", Prerequisites[Satisfied], TRUE)</f>
        <v>0</v>
      </c>
      <c r="V89" s="19">
        <f t="shared" si="4"/>
        <v>1</v>
      </c>
      <c r="W89" s="27">
        <f>COUNTIFS(Prerequisites[Run ID], $B89, Prerequisites[Type], "soft")</f>
        <v>1</v>
      </c>
      <c r="X89" s="27">
        <f>COUNTIFS(Prerequisites[Run ID], $B89, Prerequisites[Type], "soft", Prerequisites[Satisfied], TRUE)</f>
        <v>0</v>
      </c>
      <c r="Y89" s="27">
        <f t="shared" si="5"/>
        <v>1</v>
      </c>
      <c r="Z89" s="19">
        <f>COUNTIFS(Prerequisites[Prereq Run ID],$B89,Prerequisites[Type], "hard")</f>
        <v>0</v>
      </c>
      <c r="AA89" s="27">
        <f>COUNTIFS(Reading_Order[Run ID], $B89, Reading_Order[Completed], TRUE)</f>
        <v>0</v>
      </c>
      <c r="AB89" s="19">
        <f t="shared" si="6"/>
        <v>34</v>
      </c>
      <c r="AC89" s="29">
        <f t="shared" si="7"/>
        <v>0</v>
      </c>
      <c r="AD89" s="13" t="b">
        <f t="shared" si="8"/>
        <v>0</v>
      </c>
      <c r="AE89" s="4"/>
      <c r="AF89" s="4"/>
      <c r="AG89" s="4"/>
    </row>
    <row r="90" ht="22.5" customHeight="1">
      <c r="A90" s="8" t="s">
        <v>1908</v>
      </c>
      <c r="B90" s="8" t="s">
        <v>1778</v>
      </c>
      <c r="C90" s="27" t="s">
        <v>1858</v>
      </c>
      <c r="D90" s="27" t="s">
        <v>1909</v>
      </c>
      <c r="E90" s="8"/>
      <c r="F90" s="32" t="s">
        <v>1912</v>
      </c>
      <c r="G90" s="15">
        <f>COUNTIF(Reading_Order[Run ID], B90)</f>
        <v>1</v>
      </c>
      <c r="H90" s="19">
        <v>1987.0</v>
      </c>
      <c r="I90" s="19">
        <v>1987.0</v>
      </c>
      <c r="J90" s="18" t="b">
        <f t="shared" si="1"/>
        <v>1</v>
      </c>
      <c r="K90" s="9" t="str">
        <f t="shared" si="2"/>
        <v>unread</v>
      </c>
      <c r="L90" s="19">
        <v>4.0</v>
      </c>
      <c r="M90" s="32" t="s">
        <v>1917</v>
      </c>
      <c r="N90" s="34"/>
      <c r="O90" s="8">
        <v>2.0</v>
      </c>
      <c r="P90" s="8">
        <v>1.0</v>
      </c>
      <c r="Q90" s="12" t="b">
        <v>0</v>
      </c>
      <c r="R90" s="34"/>
      <c r="S90" s="9" t="str">
        <f t="shared" si="3"/>
        <v>ready-hard</v>
      </c>
      <c r="T90" s="19">
        <f>COUNTIFS(Prerequisites[Run ID], $B90, Prerequisites[Type], "hard")</f>
        <v>0</v>
      </c>
      <c r="U90" s="19">
        <f>COUNTIFS(Prerequisites[Run ID], $B90, Prerequisites[Type], "hard", Prerequisites[Satisfied], TRUE)</f>
        <v>0</v>
      </c>
      <c r="V90" s="19">
        <f t="shared" si="4"/>
        <v>0</v>
      </c>
      <c r="W90" s="27">
        <f>COUNTIFS(Prerequisites[Run ID], $B90, Prerequisites[Type], "soft")</f>
        <v>1</v>
      </c>
      <c r="X90" s="27">
        <f>COUNTIFS(Prerequisites[Run ID], $B90, Prerequisites[Type], "soft", Prerequisites[Satisfied], TRUE)</f>
        <v>0</v>
      </c>
      <c r="Y90" s="27">
        <f t="shared" si="5"/>
        <v>1</v>
      </c>
      <c r="Z90" s="19">
        <f>COUNTIFS(Prerequisites[Prereq Run ID],$B90,Prerequisites[Type], "hard")</f>
        <v>0</v>
      </c>
      <c r="AA90" s="27">
        <f>COUNTIFS(Reading_Order[Run ID], $B90, Reading_Order[Completed], TRUE)</f>
        <v>0</v>
      </c>
      <c r="AB90" s="19">
        <f t="shared" si="6"/>
        <v>1</v>
      </c>
      <c r="AC90" s="29">
        <f t="shared" si="7"/>
        <v>0</v>
      </c>
      <c r="AD90" s="13" t="b">
        <f t="shared" si="8"/>
        <v>1</v>
      </c>
      <c r="AE90" s="4"/>
      <c r="AF90" s="4"/>
      <c r="AG90" s="4"/>
    </row>
    <row r="91" ht="22.5" customHeight="1">
      <c r="A91" s="8" t="s">
        <v>1933</v>
      </c>
      <c r="B91" s="8" t="s">
        <v>498</v>
      </c>
      <c r="C91" s="27" t="s">
        <v>1858</v>
      </c>
      <c r="D91" s="27" t="s">
        <v>84</v>
      </c>
      <c r="E91" s="8"/>
      <c r="F91" s="32" t="s">
        <v>1934</v>
      </c>
      <c r="G91" s="15">
        <f>COUNTIF(Reading_Order[Run ID], B91)</f>
        <v>1</v>
      </c>
      <c r="H91" s="19">
        <v>1989.0</v>
      </c>
      <c r="I91" s="19">
        <v>1989.0</v>
      </c>
      <c r="J91" s="18" t="b">
        <f t="shared" si="1"/>
        <v>1</v>
      </c>
      <c r="K91" s="9" t="str">
        <f t="shared" si="2"/>
        <v>unread</v>
      </c>
      <c r="L91" s="19">
        <v>4.0</v>
      </c>
      <c r="M91" s="32" t="s">
        <v>1939</v>
      </c>
      <c r="N91" s="34"/>
      <c r="O91" s="8">
        <v>3.0</v>
      </c>
      <c r="P91" s="8">
        <v>1.0</v>
      </c>
      <c r="Q91" s="10" t="b">
        <v>1</v>
      </c>
      <c r="R91" s="34"/>
      <c r="S91" s="9" t="str">
        <f t="shared" si="3"/>
        <v>ready-hard</v>
      </c>
      <c r="T91" s="19">
        <f>COUNTIFS(Prerequisites[Run ID], $B91, Prerequisites[Type], "hard")</f>
        <v>0</v>
      </c>
      <c r="U91" s="19">
        <f>COUNTIFS(Prerequisites[Run ID], $B91, Prerequisites[Type], "hard", Prerequisites[Satisfied], TRUE)</f>
        <v>0</v>
      </c>
      <c r="V91" s="19">
        <f t="shared" si="4"/>
        <v>0</v>
      </c>
      <c r="W91" s="27">
        <f>COUNTIFS(Prerequisites[Run ID], $B91, Prerequisites[Type], "soft")</f>
        <v>2</v>
      </c>
      <c r="X91" s="27">
        <f>COUNTIFS(Prerequisites[Run ID], $B91, Prerequisites[Type], "soft", Prerequisites[Satisfied], TRUE)</f>
        <v>0</v>
      </c>
      <c r="Y91" s="27">
        <f t="shared" si="5"/>
        <v>2</v>
      </c>
      <c r="Z91" s="19">
        <f>COUNTIFS(Prerequisites[Prereq Run ID],$B91,Prerequisites[Type], "hard")</f>
        <v>1</v>
      </c>
      <c r="AA91" s="27">
        <f>COUNTIFS(Reading_Order[Run ID], $B91, Reading_Order[Completed], TRUE)</f>
        <v>0</v>
      </c>
      <c r="AB91" s="19">
        <f t="shared" si="6"/>
        <v>1</v>
      </c>
      <c r="AC91" s="29">
        <f t="shared" si="7"/>
        <v>0</v>
      </c>
      <c r="AD91" s="13" t="b">
        <f t="shared" si="8"/>
        <v>1</v>
      </c>
      <c r="AE91" s="4"/>
      <c r="AF91" s="4"/>
      <c r="AG91" s="4"/>
    </row>
    <row r="92" ht="22.5" customHeight="1">
      <c r="A92" s="8" t="s">
        <v>1952</v>
      </c>
      <c r="B92" s="8" t="s">
        <v>1799</v>
      </c>
      <c r="C92" s="27" t="s">
        <v>1858</v>
      </c>
      <c r="D92" s="27" t="s">
        <v>1955</v>
      </c>
      <c r="E92" s="8"/>
      <c r="F92" s="32" t="s">
        <v>1956</v>
      </c>
      <c r="G92" s="15">
        <f>COUNTIF(Reading_Order[Run ID], B92)</f>
        <v>6</v>
      </c>
      <c r="H92" s="19">
        <v>2001.0</v>
      </c>
      <c r="I92" s="19">
        <v>2001.0</v>
      </c>
      <c r="J92" s="18" t="b">
        <f t="shared" si="1"/>
        <v>1</v>
      </c>
      <c r="K92" s="9" t="str">
        <f t="shared" si="2"/>
        <v>unread</v>
      </c>
      <c r="L92" s="19">
        <v>4.0</v>
      </c>
      <c r="M92" s="32" t="s">
        <v>1958</v>
      </c>
      <c r="N92" s="34"/>
      <c r="O92" s="8">
        <v>4.0</v>
      </c>
      <c r="P92" s="8">
        <v>1.0</v>
      </c>
      <c r="Q92" s="12" t="b">
        <v>0</v>
      </c>
      <c r="R92" s="34"/>
      <c r="S92" s="9" t="str">
        <f t="shared" si="3"/>
        <v>ready-hard</v>
      </c>
      <c r="T92" s="19">
        <f>COUNTIFS(Prerequisites[Run ID], $B92, Prerequisites[Type], "hard")</f>
        <v>0</v>
      </c>
      <c r="U92" s="19">
        <f>COUNTIFS(Prerequisites[Run ID], $B92, Prerequisites[Type], "hard", Prerequisites[Satisfied], TRUE)</f>
        <v>0</v>
      </c>
      <c r="V92" s="19">
        <f t="shared" si="4"/>
        <v>0</v>
      </c>
      <c r="W92" s="27">
        <f>COUNTIFS(Prerequisites[Run ID], $B92, Prerequisites[Type], "soft")</f>
        <v>1</v>
      </c>
      <c r="X92" s="27">
        <f>COUNTIFS(Prerequisites[Run ID], $B92, Prerequisites[Type], "soft", Prerequisites[Satisfied], TRUE)</f>
        <v>0</v>
      </c>
      <c r="Y92" s="27">
        <f t="shared" si="5"/>
        <v>1</v>
      </c>
      <c r="Z92" s="19">
        <f>COUNTIFS(Prerequisites[Prereq Run ID],$B92,Prerequisites[Type], "hard")</f>
        <v>0</v>
      </c>
      <c r="AA92" s="27">
        <f>COUNTIFS(Reading_Order[Run ID], $B92, Reading_Order[Completed], TRUE)</f>
        <v>0</v>
      </c>
      <c r="AB92" s="19">
        <f t="shared" si="6"/>
        <v>6</v>
      </c>
      <c r="AC92" s="29">
        <f t="shared" si="7"/>
        <v>0</v>
      </c>
      <c r="AD92" s="13" t="b">
        <f t="shared" si="8"/>
        <v>1</v>
      </c>
      <c r="AE92" s="4"/>
      <c r="AF92" s="4"/>
      <c r="AG92" s="4"/>
    </row>
    <row r="93" ht="22.5" customHeight="1">
      <c r="A93" s="8" t="s">
        <v>1972</v>
      </c>
      <c r="B93" s="8" t="s">
        <v>1973</v>
      </c>
      <c r="C93" s="27" t="s">
        <v>1858</v>
      </c>
      <c r="D93" s="27" t="s">
        <v>573</v>
      </c>
      <c r="E93" s="8"/>
      <c r="F93" s="32" t="s">
        <v>1975</v>
      </c>
      <c r="G93" s="15">
        <f>COUNTIF(Reading_Order[Run ID], B93)</f>
        <v>6</v>
      </c>
      <c r="H93" s="19">
        <v>2005.0</v>
      </c>
      <c r="I93" s="19">
        <v>2006.0</v>
      </c>
      <c r="J93" s="18" t="b">
        <f t="shared" si="1"/>
        <v>1</v>
      </c>
      <c r="K93" s="9" t="str">
        <f t="shared" si="2"/>
        <v>unread</v>
      </c>
      <c r="L93" s="19">
        <v>4.0</v>
      </c>
      <c r="M93" s="32" t="s">
        <v>1980</v>
      </c>
      <c r="N93" s="34"/>
      <c r="O93" s="8">
        <v>5.0</v>
      </c>
      <c r="P93" s="8">
        <v>1.0</v>
      </c>
      <c r="Q93" s="10" t="b">
        <v>1</v>
      </c>
      <c r="R93" s="34"/>
      <c r="S93" s="9" t="str">
        <f t="shared" si="3"/>
        <v>ready-all</v>
      </c>
      <c r="T93" s="19">
        <f>COUNTIFS(Prerequisites[Run ID], $B93, Prerequisites[Type], "hard")</f>
        <v>0</v>
      </c>
      <c r="U93" s="19">
        <f>COUNTIFS(Prerequisites[Run ID], $B93, Prerequisites[Type], "hard", Prerequisites[Satisfied], TRUE)</f>
        <v>0</v>
      </c>
      <c r="V93" s="19">
        <f t="shared" si="4"/>
        <v>0</v>
      </c>
      <c r="W93" s="27">
        <f>COUNTIFS(Prerequisites[Run ID], $B93, Prerequisites[Type], "soft")</f>
        <v>0</v>
      </c>
      <c r="X93" s="27">
        <f>COUNTIFS(Prerequisites[Run ID], $B93, Prerequisites[Type], "soft", Prerequisites[Satisfied], TRUE)</f>
        <v>0</v>
      </c>
      <c r="Y93" s="27">
        <f t="shared" si="5"/>
        <v>0</v>
      </c>
      <c r="Z93" s="19">
        <f>COUNTIFS(Prerequisites[Prereq Run ID],$B93,Prerequisites[Type], "hard")</f>
        <v>0</v>
      </c>
      <c r="AA93" s="27">
        <f>COUNTIFS(Reading_Order[Run ID], $B93, Reading_Order[Completed], TRUE)</f>
        <v>0</v>
      </c>
      <c r="AB93" s="19">
        <f t="shared" si="6"/>
        <v>6</v>
      </c>
      <c r="AC93" s="29">
        <f t="shared" si="7"/>
        <v>0</v>
      </c>
      <c r="AD93" s="13" t="b">
        <f t="shared" si="8"/>
        <v>1</v>
      </c>
      <c r="AE93" s="4"/>
      <c r="AF93" s="4"/>
      <c r="AG93" s="4"/>
    </row>
    <row r="94" ht="22.5" customHeight="1">
      <c r="A94" s="8" t="s">
        <v>408</v>
      </c>
      <c r="B94" s="8" t="s">
        <v>426</v>
      </c>
      <c r="C94" s="27" t="s">
        <v>1858</v>
      </c>
      <c r="D94" s="27" t="s">
        <v>1997</v>
      </c>
      <c r="E94" s="8"/>
      <c r="F94" s="32" t="s">
        <v>1998</v>
      </c>
      <c r="G94" s="15">
        <f>COUNTIF(Reading_Order[Run ID], B94)</f>
        <v>6</v>
      </c>
      <c r="H94" s="19">
        <v>2010.0</v>
      </c>
      <c r="I94" s="19">
        <v>2010.0</v>
      </c>
      <c r="J94" s="18" t="b">
        <f t="shared" si="1"/>
        <v>1</v>
      </c>
      <c r="K94" s="9" t="str">
        <f t="shared" si="2"/>
        <v>unread</v>
      </c>
      <c r="L94" s="19">
        <v>4.0</v>
      </c>
      <c r="M94" s="32" t="s">
        <v>2003</v>
      </c>
      <c r="N94" s="34"/>
      <c r="O94" s="8">
        <v>6.0</v>
      </c>
      <c r="P94" s="8">
        <v>1.0</v>
      </c>
      <c r="Q94" s="12" t="b">
        <v>0</v>
      </c>
      <c r="R94" s="34"/>
      <c r="S94" s="9" t="str">
        <f t="shared" si="3"/>
        <v>blocked</v>
      </c>
      <c r="T94" s="19">
        <f>COUNTIFS(Prerequisites[Run ID], $B94, Prerequisites[Type], "hard")</f>
        <v>1</v>
      </c>
      <c r="U94" s="19">
        <f>COUNTIFS(Prerequisites[Run ID], $B94, Prerequisites[Type], "hard", Prerequisites[Satisfied], TRUE)</f>
        <v>0</v>
      </c>
      <c r="V94" s="19">
        <f t="shared" si="4"/>
        <v>1</v>
      </c>
      <c r="W94" s="27">
        <f>COUNTIFS(Prerequisites[Run ID], $B94, Prerequisites[Type], "soft")</f>
        <v>0</v>
      </c>
      <c r="X94" s="27">
        <f>COUNTIFS(Prerequisites[Run ID], $B94, Prerequisites[Type], "soft", Prerequisites[Satisfied], TRUE)</f>
        <v>0</v>
      </c>
      <c r="Y94" s="27">
        <f t="shared" si="5"/>
        <v>0</v>
      </c>
      <c r="Z94" s="19">
        <f>COUNTIFS(Prerequisites[Prereq Run ID],$B94,Prerequisites[Type], "hard")</f>
        <v>0</v>
      </c>
      <c r="AA94" s="27">
        <f>COUNTIFS(Reading_Order[Run ID], $B94, Reading_Order[Completed], TRUE)</f>
        <v>0</v>
      </c>
      <c r="AB94" s="19">
        <f t="shared" si="6"/>
        <v>6</v>
      </c>
      <c r="AC94" s="29">
        <f t="shared" si="7"/>
        <v>0</v>
      </c>
      <c r="AD94" s="13" t="b">
        <f t="shared" si="8"/>
        <v>0</v>
      </c>
      <c r="AE94" s="4"/>
      <c r="AF94" s="4"/>
      <c r="AG94" s="4"/>
    </row>
    <row r="95" ht="22.5" customHeight="1">
      <c r="A95" s="8" t="s">
        <v>2025</v>
      </c>
      <c r="B95" s="8" t="s">
        <v>313</v>
      </c>
      <c r="C95" s="27" t="s">
        <v>1858</v>
      </c>
      <c r="D95" s="27" t="s">
        <v>110</v>
      </c>
      <c r="E95" s="8"/>
      <c r="F95" s="32" t="s">
        <v>2026</v>
      </c>
      <c r="G95" s="15">
        <f>COUNTIF(Reading_Order[Run ID], B95)</f>
        <v>12</v>
      </c>
      <c r="H95" s="19">
        <v>2016.0</v>
      </c>
      <c r="I95" s="19">
        <v>2017.0</v>
      </c>
      <c r="J95" s="18" t="b">
        <f t="shared" si="1"/>
        <v>1</v>
      </c>
      <c r="K95" s="9" t="str">
        <f t="shared" si="2"/>
        <v>unread</v>
      </c>
      <c r="L95" s="19">
        <v>4.0</v>
      </c>
      <c r="M95" s="32" t="s">
        <v>2029</v>
      </c>
      <c r="N95" s="34"/>
      <c r="O95" s="8">
        <v>7.0</v>
      </c>
      <c r="P95" s="8">
        <v>1.0</v>
      </c>
      <c r="Q95" s="12" t="b">
        <v>0</v>
      </c>
      <c r="R95" s="34"/>
      <c r="S95" s="9" t="str">
        <f t="shared" si="3"/>
        <v>blocked</v>
      </c>
      <c r="T95" s="19">
        <f>COUNTIFS(Prerequisites[Run ID], $B95, Prerequisites[Type], "hard")</f>
        <v>2</v>
      </c>
      <c r="U95" s="19">
        <f>COUNTIFS(Prerequisites[Run ID], $B95, Prerequisites[Type], "hard", Prerequisites[Satisfied], TRUE)</f>
        <v>0</v>
      </c>
      <c r="V95" s="19">
        <f t="shared" si="4"/>
        <v>2</v>
      </c>
      <c r="W95" s="27">
        <f>COUNTIFS(Prerequisites[Run ID], $B95, Prerequisites[Type], "soft")</f>
        <v>3</v>
      </c>
      <c r="X95" s="27">
        <f>COUNTIFS(Prerequisites[Run ID], $B95, Prerequisites[Type], "soft", Prerequisites[Satisfied], TRUE)</f>
        <v>0</v>
      </c>
      <c r="Y95" s="27">
        <f t="shared" si="5"/>
        <v>3</v>
      </c>
      <c r="Z95" s="19">
        <f>COUNTIFS(Prerequisites[Prereq Run ID],$B95,Prerequisites[Type], "hard")</f>
        <v>0</v>
      </c>
      <c r="AA95" s="27">
        <f>COUNTIFS(Reading_Order[Run ID], $B95, Reading_Order[Completed], TRUE)</f>
        <v>0</v>
      </c>
      <c r="AB95" s="19">
        <f t="shared" si="6"/>
        <v>12</v>
      </c>
      <c r="AC95" s="29">
        <f t="shared" si="7"/>
        <v>0</v>
      </c>
      <c r="AD95" s="13" t="b">
        <f t="shared" si="8"/>
        <v>0</v>
      </c>
      <c r="AE95" s="4"/>
      <c r="AF95" s="4"/>
      <c r="AG95" s="4"/>
    </row>
    <row r="96" ht="22.5" customHeight="1">
      <c r="A96" s="8" t="s">
        <v>2045</v>
      </c>
      <c r="B96" s="8" t="s">
        <v>1819</v>
      </c>
      <c r="C96" s="8" t="s">
        <v>1858</v>
      </c>
      <c r="D96" s="8" t="s">
        <v>2048</v>
      </c>
      <c r="E96" s="8" t="s">
        <v>2049</v>
      </c>
      <c r="F96" s="32" t="s">
        <v>2050</v>
      </c>
      <c r="G96" s="15">
        <f>COUNTIF(Reading_Order[Run ID], B96)</f>
        <v>10</v>
      </c>
      <c r="H96" s="19">
        <v>2019.0</v>
      </c>
      <c r="I96" s="19">
        <v>2020.0</v>
      </c>
      <c r="J96" s="18" t="b">
        <f t="shared" si="1"/>
        <v>1</v>
      </c>
      <c r="K96" s="9" t="str">
        <f t="shared" si="2"/>
        <v>unread</v>
      </c>
      <c r="L96" s="19">
        <v>4.0</v>
      </c>
      <c r="M96" s="32" t="s">
        <v>2052</v>
      </c>
      <c r="N96" s="34"/>
      <c r="O96" s="8">
        <v>8.0</v>
      </c>
      <c r="P96" s="8">
        <v>1.0</v>
      </c>
      <c r="Q96" s="10" t="b">
        <v>1</v>
      </c>
      <c r="R96" s="34"/>
      <c r="S96" s="9" t="str">
        <f t="shared" si="3"/>
        <v>ready-hard</v>
      </c>
      <c r="T96" s="19">
        <f>COUNTIFS(Prerequisites[Run ID], $B96, Prerequisites[Type], "hard")</f>
        <v>0</v>
      </c>
      <c r="U96" s="19">
        <f>COUNTIFS(Prerequisites[Run ID], $B96, Prerequisites[Type], "hard", Prerequisites[Satisfied], TRUE)</f>
        <v>0</v>
      </c>
      <c r="V96" s="19">
        <f t="shared" si="4"/>
        <v>0</v>
      </c>
      <c r="W96" s="27">
        <f>COUNTIFS(Prerequisites[Run ID], $B96, Prerequisites[Type], "soft")</f>
        <v>1</v>
      </c>
      <c r="X96" s="27">
        <f>COUNTIFS(Prerequisites[Run ID], $B96, Prerequisites[Type], "soft", Prerequisites[Satisfied], TRUE)</f>
        <v>0</v>
      </c>
      <c r="Y96" s="27">
        <f t="shared" si="5"/>
        <v>1</v>
      </c>
      <c r="Z96" s="19">
        <f>COUNTIFS(Prerequisites[Prereq Run ID],$B96,Prerequisites[Type], "hard")</f>
        <v>0</v>
      </c>
      <c r="AA96" s="27">
        <f>COUNTIFS(Reading_Order[Run ID], $B96, Reading_Order[Completed], TRUE)</f>
        <v>0</v>
      </c>
      <c r="AB96" s="19">
        <f t="shared" si="6"/>
        <v>10</v>
      </c>
      <c r="AC96" s="29">
        <f t="shared" si="7"/>
        <v>0</v>
      </c>
      <c r="AD96" s="13" t="b">
        <f t="shared" si="8"/>
        <v>1</v>
      </c>
      <c r="AE96" s="4"/>
      <c r="AF96" s="4"/>
      <c r="AG96" s="4"/>
    </row>
    <row r="97" ht="22.5" customHeight="1">
      <c r="A97" s="8" t="s">
        <v>2071</v>
      </c>
      <c r="B97" s="8" t="s">
        <v>322</v>
      </c>
      <c r="C97" s="8" t="s">
        <v>2072</v>
      </c>
      <c r="D97" s="8" t="s">
        <v>45</v>
      </c>
      <c r="E97" s="8" t="s">
        <v>2073</v>
      </c>
      <c r="F97" s="32" t="s">
        <v>2074</v>
      </c>
      <c r="G97" s="15">
        <f>COUNTIF(Reading_Order[Run ID], B97)</f>
        <v>36</v>
      </c>
      <c r="H97" s="51">
        <v>1963.0</v>
      </c>
      <c r="I97" s="51">
        <v>1966.0</v>
      </c>
      <c r="J97" s="18" t="b">
        <f t="shared" si="1"/>
        <v>1</v>
      </c>
      <c r="K97" s="9" t="str">
        <f t="shared" si="2"/>
        <v>unread</v>
      </c>
      <c r="L97" s="19">
        <v>4.0</v>
      </c>
      <c r="M97" s="32" t="s">
        <v>2079</v>
      </c>
      <c r="N97" s="34"/>
      <c r="O97" s="8">
        <v>1.0</v>
      </c>
      <c r="P97" s="8">
        <v>1.0</v>
      </c>
      <c r="Q97" s="10" t="b">
        <v>1</v>
      </c>
      <c r="R97" s="34"/>
      <c r="S97" s="9" t="str">
        <f t="shared" si="3"/>
        <v>ready-all</v>
      </c>
      <c r="T97" s="19">
        <f>COUNTIFS(Prerequisites[Run ID], $B97, Prerequisites[Type], "hard")</f>
        <v>0</v>
      </c>
      <c r="U97" s="19">
        <f>COUNTIFS(Prerequisites[Run ID], $B97, Prerequisites[Type], "hard", Prerequisites[Satisfied], TRUE)</f>
        <v>0</v>
      </c>
      <c r="V97" s="19">
        <f t="shared" si="4"/>
        <v>0</v>
      </c>
      <c r="W97" s="27">
        <f>COUNTIFS(Prerequisites[Run ID], $B97, Prerequisites[Type], "soft")</f>
        <v>0</v>
      </c>
      <c r="X97" s="27">
        <f>COUNTIFS(Prerequisites[Run ID], $B97, Prerequisites[Type], "soft", Prerequisites[Satisfied], TRUE)</f>
        <v>0</v>
      </c>
      <c r="Y97" s="27">
        <f t="shared" si="5"/>
        <v>0</v>
      </c>
      <c r="Z97" s="19">
        <f>COUNTIFS(Prerequisites[Prereq Run ID],$B97,Prerequisites[Type], "hard")</f>
        <v>1</v>
      </c>
      <c r="AA97" s="27">
        <f>COUNTIFS(Reading_Order[Run ID], $B97, Reading_Order[Completed], TRUE)</f>
        <v>0</v>
      </c>
      <c r="AB97" s="19">
        <f t="shared" si="6"/>
        <v>36</v>
      </c>
      <c r="AC97" s="29">
        <f t="shared" si="7"/>
        <v>0</v>
      </c>
      <c r="AD97" s="13" t="b">
        <f t="shared" si="8"/>
        <v>1</v>
      </c>
      <c r="AE97" s="4"/>
      <c r="AF97" s="4"/>
      <c r="AG97" s="4"/>
    </row>
    <row r="98" ht="22.5" customHeight="1">
      <c r="A98" s="8" t="s">
        <v>2097</v>
      </c>
      <c r="B98" s="8" t="s">
        <v>321</v>
      </c>
      <c r="C98" s="8" t="s">
        <v>2072</v>
      </c>
      <c r="D98" s="8" t="s">
        <v>780</v>
      </c>
      <c r="E98" s="8" t="s">
        <v>2099</v>
      </c>
      <c r="F98" s="38" t="s">
        <v>2101</v>
      </c>
      <c r="G98" s="15">
        <f>COUNTIF(Reading_Order[Run ID], B98)</f>
        <v>31</v>
      </c>
      <c r="H98" s="51">
        <v>1973.0</v>
      </c>
      <c r="I98" s="51">
        <v>1976.0</v>
      </c>
      <c r="J98" s="18" t="b">
        <f t="shared" si="1"/>
        <v>1</v>
      </c>
      <c r="K98" s="9" t="str">
        <f t="shared" si="2"/>
        <v>unread</v>
      </c>
      <c r="L98" s="19">
        <v>4.0</v>
      </c>
      <c r="M98" s="32" t="s">
        <v>2104</v>
      </c>
      <c r="N98" s="34"/>
      <c r="O98" s="8">
        <v>1.0</v>
      </c>
      <c r="P98" s="8">
        <v>2.0</v>
      </c>
      <c r="Q98" s="10" t="b">
        <v>1</v>
      </c>
      <c r="R98" s="34"/>
      <c r="S98" s="9" t="str">
        <f t="shared" si="3"/>
        <v>blocked</v>
      </c>
      <c r="T98" s="19">
        <f>COUNTIFS(Prerequisites[Run ID], $B98, Prerequisites[Type], "hard")</f>
        <v>1</v>
      </c>
      <c r="U98" s="19">
        <f>COUNTIFS(Prerequisites[Run ID], $B98, Prerequisites[Type], "hard", Prerequisites[Satisfied], TRUE)</f>
        <v>0</v>
      </c>
      <c r="V98" s="19">
        <f t="shared" si="4"/>
        <v>1</v>
      </c>
      <c r="W98" s="27">
        <f>COUNTIFS(Prerequisites[Run ID], $B98, Prerequisites[Type], "soft")</f>
        <v>0</v>
      </c>
      <c r="X98" s="27">
        <f>COUNTIFS(Prerequisites[Run ID], $B98, Prerequisites[Type], "soft", Prerequisites[Satisfied], TRUE)</f>
        <v>0</v>
      </c>
      <c r="Y98" s="27">
        <f t="shared" si="5"/>
        <v>0</v>
      </c>
      <c r="Z98" s="19">
        <f>COUNTIFS(Prerequisites[Prereq Run ID],$B98,Prerequisites[Type], "hard")</f>
        <v>1</v>
      </c>
      <c r="AA98" s="27">
        <f>COUNTIFS(Reading_Order[Run ID], $B98, Reading_Order[Completed], TRUE)</f>
        <v>0</v>
      </c>
      <c r="AB98" s="19">
        <f t="shared" si="6"/>
        <v>31</v>
      </c>
      <c r="AC98" s="29">
        <f t="shared" si="7"/>
        <v>0</v>
      </c>
      <c r="AD98" s="13" t="b">
        <f t="shared" si="8"/>
        <v>0</v>
      </c>
      <c r="AE98" s="4"/>
      <c r="AF98" s="4"/>
      <c r="AG98" s="4"/>
    </row>
    <row r="99" ht="22.5" customHeight="1">
      <c r="A99" s="8" t="s">
        <v>2124</v>
      </c>
      <c r="B99" s="8" t="s">
        <v>323</v>
      </c>
      <c r="C99" s="8" t="s">
        <v>2072</v>
      </c>
      <c r="D99" s="8" t="s">
        <v>84</v>
      </c>
      <c r="E99" s="8" t="s">
        <v>2126</v>
      </c>
      <c r="F99" s="38" t="s">
        <v>2127</v>
      </c>
      <c r="G99" s="15">
        <f>COUNTIF(Reading_Order[Run ID], B99)</f>
        <v>36</v>
      </c>
      <c r="H99" s="51">
        <v>1979.0</v>
      </c>
      <c r="I99" s="51">
        <v>1985.0</v>
      </c>
      <c r="J99" s="18" t="b">
        <f t="shared" si="1"/>
        <v>1</v>
      </c>
      <c r="K99" s="9" t="str">
        <f t="shared" si="2"/>
        <v>unread</v>
      </c>
      <c r="L99" s="19">
        <v>4.0</v>
      </c>
      <c r="M99" s="32" t="s">
        <v>2131</v>
      </c>
      <c r="N99" s="34"/>
      <c r="O99" s="8">
        <v>1.0</v>
      </c>
      <c r="P99" s="8">
        <v>3.0</v>
      </c>
      <c r="Q99" s="10" t="b">
        <v>0</v>
      </c>
      <c r="R99" s="34"/>
      <c r="S99" s="9" t="str">
        <f t="shared" si="3"/>
        <v>blocked</v>
      </c>
      <c r="T99" s="19">
        <f>COUNTIFS(Prerequisites[Run ID], $B99, Prerequisites[Type], "hard")</f>
        <v>1</v>
      </c>
      <c r="U99" s="19">
        <f>COUNTIFS(Prerequisites[Run ID], $B99, Prerequisites[Type], "hard", Prerequisites[Satisfied], TRUE)</f>
        <v>0</v>
      </c>
      <c r="V99" s="19">
        <f t="shared" si="4"/>
        <v>1</v>
      </c>
      <c r="W99" s="27">
        <f>COUNTIFS(Prerequisites[Run ID], $B99, Prerequisites[Type], "soft")</f>
        <v>0</v>
      </c>
      <c r="X99" s="27">
        <f>COUNTIFS(Prerequisites[Run ID], $B99, Prerequisites[Type], "soft", Prerequisites[Satisfied], TRUE)</f>
        <v>0</v>
      </c>
      <c r="Y99" s="27">
        <f t="shared" si="5"/>
        <v>0</v>
      </c>
      <c r="Z99" s="19">
        <f>COUNTIFS(Prerequisites[Prereq Run ID],$B99,Prerequisites[Type], "hard")</f>
        <v>0</v>
      </c>
      <c r="AA99" s="27">
        <f>COUNTIFS(Reading_Order[Run ID], $B99, Reading_Order[Completed], TRUE)</f>
        <v>0</v>
      </c>
      <c r="AB99" s="19">
        <f t="shared" si="6"/>
        <v>36</v>
      </c>
      <c r="AC99" s="29">
        <f t="shared" si="7"/>
        <v>0</v>
      </c>
      <c r="AD99" s="13" t="b">
        <f t="shared" si="8"/>
        <v>0</v>
      </c>
      <c r="AE99" s="4"/>
      <c r="AF99" s="4"/>
      <c r="AG99" s="4"/>
    </row>
    <row r="100" ht="22.5" customHeight="1">
      <c r="A100" s="37" t="s">
        <v>1606</v>
      </c>
      <c r="B100" s="37" t="s">
        <v>1827</v>
      </c>
      <c r="C100" s="8" t="s">
        <v>2072</v>
      </c>
      <c r="D100" s="144" t="s">
        <v>1605</v>
      </c>
      <c r="E100" s="8" t="s">
        <v>2143</v>
      </c>
      <c r="F100" s="38" t="s">
        <v>1606</v>
      </c>
      <c r="G100" s="15">
        <f>COUNTIF(Reading_Order[Run ID], B100)</f>
        <v>5</v>
      </c>
      <c r="H100" s="51">
        <v>2006.0</v>
      </c>
      <c r="I100" s="51">
        <v>2007.0</v>
      </c>
      <c r="J100" s="18" t="b">
        <f t="shared" si="1"/>
        <v>1</v>
      </c>
      <c r="K100" s="9" t="str">
        <f t="shared" si="2"/>
        <v>unread</v>
      </c>
      <c r="L100" s="19">
        <v>4.0</v>
      </c>
      <c r="M100" s="32" t="s">
        <v>2145</v>
      </c>
      <c r="N100" s="34"/>
      <c r="O100" s="8">
        <v>2.0</v>
      </c>
      <c r="P100" s="8">
        <v>1.0</v>
      </c>
      <c r="Q100" s="10" t="b">
        <v>1</v>
      </c>
      <c r="R100" s="34"/>
      <c r="S100" s="9" t="str">
        <f t="shared" si="3"/>
        <v>ready-all</v>
      </c>
      <c r="T100" s="19">
        <f>COUNTIFS(Prerequisites[Run ID], $B100, Prerequisites[Type], "hard")</f>
        <v>0</v>
      </c>
      <c r="U100" s="19">
        <f>COUNTIFS(Prerequisites[Run ID], $B100, Prerequisites[Type], "hard", Prerequisites[Satisfied], TRUE)</f>
        <v>0</v>
      </c>
      <c r="V100" s="19">
        <f t="shared" si="4"/>
        <v>0</v>
      </c>
      <c r="W100" s="27">
        <f>COUNTIFS(Prerequisites[Run ID], $B100, Prerequisites[Type], "soft")</f>
        <v>0</v>
      </c>
      <c r="X100" s="27">
        <f>COUNTIFS(Prerequisites[Run ID], $B100, Prerequisites[Type], "soft", Prerequisites[Satisfied], TRUE)</f>
        <v>0</v>
      </c>
      <c r="Y100" s="27">
        <f t="shared" si="5"/>
        <v>0</v>
      </c>
      <c r="Z100" s="19">
        <f>COUNTIFS(Prerequisites[Prereq Run ID],$B100,Prerequisites[Type], "hard")</f>
        <v>0</v>
      </c>
      <c r="AA100" s="27">
        <f>COUNTIFS(Reading_Order[Run ID], $B100, Reading_Order[Completed], TRUE)</f>
        <v>0</v>
      </c>
      <c r="AB100" s="19">
        <f t="shared" si="6"/>
        <v>5</v>
      </c>
      <c r="AC100" s="29">
        <f t="shared" si="7"/>
        <v>0</v>
      </c>
      <c r="AD100" s="13" t="b">
        <f t="shared" si="8"/>
        <v>1</v>
      </c>
      <c r="AE100" s="4"/>
      <c r="AF100" s="4"/>
      <c r="AG100" s="4"/>
    </row>
    <row r="101" ht="22.5" customHeight="1">
      <c r="A101" s="150" t="s">
        <v>2150</v>
      </c>
      <c r="B101" s="151" t="s">
        <v>327</v>
      </c>
      <c r="C101" s="152" t="s">
        <v>2072</v>
      </c>
      <c r="D101" s="153" t="s">
        <v>360</v>
      </c>
      <c r="E101" s="106"/>
      <c r="F101" s="154" t="s">
        <v>2151</v>
      </c>
      <c r="G101" s="15">
        <f>COUNTIF(Reading_Order[Run ID], B101)</f>
        <v>22</v>
      </c>
      <c r="H101" s="155">
        <v>2015.0</v>
      </c>
      <c r="I101" s="155">
        <v>2017.0</v>
      </c>
      <c r="J101" s="18" t="b">
        <f t="shared" si="1"/>
        <v>1</v>
      </c>
      <c r="K101" s="9" t="str">
        <f t="shared" si="2"/>
        <v>unread</v>
      </c>
      <c r="L101" s="19">
        <v>4.0</v>
      </c>
      <c r="M101" s="156" t="s">
        <v>2153</v>
      </c>
      <c r="N101" s="157"/>
      <c r="O101" s="106">
        <v>3.0</v>
      </c>
      <c r="P101" s="106">
        <v>1.0</v>
      </c>
      <c r="Q101" s="10" t="b">
        <v>1</v>
      </c>
      <c r="R101" s="157"/>
      <c r="S101" s="9" t="str">
        <f t="shared" si="3"/>
        <v>ready-hard</v>
      </c>
      <c r="T101" s="19">
        <f>COUNTIFS(Prerequisites[Run ID], $B101, Prerequisites[Type], "hard")</f>
        <v>0</v>
      </c>
      <c r="U101" s="19">
        <f>COUNTIFS(Prerequisites[Run ID], $B101, Prerequisites[Type], "hard", Prerequisites[Satisfied], TRUE)</f>
        <v>0</v>
      </c>
      <c r="V101" s="19">
        <f t="shared" si="4"/>
        <v>0</v>
      </c>
      <c r="W101" s="27">
        <f>COUNTIFS(Prerequisites[Run ID], $B101, Prerequisites[Type], "soft")</f>
        <v>1</v>
      </c>
      <c r="X101" s="27">
        <f>COUNTIFS(Prerequisites[Run ID], $B101, Prerequisites[Type], "soft", Prerequisites[Satisfied], TRUE)</f>
        <v>0</v>
      </c>
      <c r="Y101" s="27">
        <f t="shared" si="5"/>
        <v>1</v>
      </c>
      <c r="Z101" s="19">
        <f>COUNTIFS(Prerequisites[Prereq Run ID],$B101,Prerequisites[Type], "hard")</f>
        <v>1</v>
      </c>
      <c r="AA101" s="27">
        <f>COUNTIFS(Reading_Order[Run ID], $B101, Reading_Order[Completed], TRUE)</f>
        <v>0</v>
      </c>
      <c r="AB101" s="19">
        <f t="shared" si="6"/>
        <v>22</v>
      </c>
      <c r="AC101" s="29">
        <f t="shared" si="7"/>
        <v>0</v>
      </c>
      <c r="AD101" s="13" t="b">
        <f t="shared" si="8"/>
        <v>1</v>
      </c>
      <c r="AE101" s="4"/>
      <c r="AF101" s="4"/>
      <c r="AG101" s="4"/>
    </row>
    <row r="102" ht="22.5" customHeight="1">
      <c r="A102" s="10" t="s">
        <v>2157</v>
      </c>
      <c r="B102" s="106" t="s">
        <v>326</v>
      </c>
      <c r="C102" s="106" t="s">
        <v>2072</v>
      </c>
      <c r="D102" s="27" t="s">
        <v>1514</v>
      </c>
      <c r="E102" s="106"/>
      <c r="F102" s="156" t="s">
        <v>2159</v>
      </c>
      <c r="G102" s="15">
        <f>COUNTIF(Reading_Order[Run ID], B102)</f>
        <v>14</v>
      </c>
      <c r="H102" s="158">
        <v>2017.0</v>
      </c>
      <c r="I102" s="158">
        <v>2018.0</v>
      </c>
      <c r="J102" s="18" t="b">
        <f t="shared" si="1"/>
        <v>1</v>
      </c>
      <c r="K102" s="9" t="str">
        <f t="shared" si="2"/>
        <v>unread</v>
      </c>
      <c r="L102" s="19">
        <v>4.0</v>
      </c>
      <c r="M102" s="156" t="s">
        <v>2160</v>
      </c>
      <c r="N102" s="157"/>
      <c r="O102" s="106">
        <v>3.0</v>
      </c>
      <c r="P102" s="106">
        <v>2.0</v>
      </c>
      <c r="Q102" s="10" t="b">
        <v>1</v>
      </c>
      <c r="R102" s="157"/>
      <c r="S102" s="9" t="str">
        <f t="shared" si="3"/>
        <v>blocked</v>
      </c>
      <c r="T102" s="19">
        <f>COUNTIFS(Prerequisites[Run ID], $B102, Prerequisites[Type], "hard")</f>
        <v>1</v>
      </c>
      <c r="U102" s="19">
        <f>COUNTIFS(Prerequisites[Run ID], $B102, Prerequisites[Type], "hard", Prerequisites[Satisfied], TRUE)</f>
        <v>0</v>
      </c>
      <c r="V102" s="19">
        <f t="shared" si="4"/>
        <v>1</v>
      </c>
      <c r="W102" s="27">
        <f>COUNTIFS(Prerequisites[Run ID], $B102, Prerequisites[Type], "soft")</f>
        <v>1</v>
      </c>
      <c r="X102" s="27">
        <f>COUNTIFS(Prerequisites[Run ID], $B102, Prerequisites[Type], "soft", Prerequisites[Satisfied], TRUE)</f>
        <v>0</v>
      </c>
      <c r="Y102" s="27">
        <f t="shared" si="5"/>
        <v>1</v>
      </c>
      <c r="Z102" s="19">
        <f>COUNTIFS(Prerequisites[Prereq Run ID],$B102,Prerequisites[Type], "hard")</f>
        <v>1</v>
      </c>
      <c r="AA102" s="27">
        <f>COUNTIFS(Reading_Order[Run ID], $B102, Reading_Order[Completed], TRUE)</f>
        <v>0</v>
      </c>
      <c r="AB102" s="19">
        <f t="shared" si="6"/>
        <v>14</v>
      </c>
      <c r="AC102" s="29">
        <f t="shared" si="7"/>
        <v>0</v>
      </c>
      <c r="AD102" s="13" t="b">
        <f t="shared" si="8"/>
        <v>0</v>
      </c>
      <c r="AE102" s="4"/>
      <c r="AF102" s="4"/>
      <c r="AG102" s="4"/>
    </row>
    <row r="103" ht="22.5" customHeight="1">
      <c r="A103" s="150" t="s">
        <v>2165</v>
      </c>
      <c r="B103" s="151" t="s">
        <v>331</v>
      </c>
      <c r="C103" s="152" t="s">
        <v>2072</v>
      </c>
      <c r="D103" s="153" t="s">
        <v>1006</v>
      </c>
      <c r="E103" s="106"/>
      <c r="F103" s="154" t="s">
        <v>2166</v>
      </c>
      <c r="G103" s="15">
        <f>COUNTIF(Reading_Order[Run ID], B103)</f>
        <v>27</v>
      </c>
      <c r="H103" s="155">
        <v>2018.0</v>
      </c>
      <c r="I103" s="155">
        <v>2019.0</v>
      </c>
      <c r="J103" s="18" t="b">
        <f t="shared" si="1"/>
        <v>1</v>
      </c>
      <c r="K103" s="9" t="str">
        <f t="shared" si="2"/>
        <v>unread</v>
      </c>
      <c r="L103" s="19">
        <v>4.0</v>
      </c>
      <c r="M103" s="156" t="s">
        <v>2168</v>
      </c>
      <c r="N103" s="157"/>
      <c r="O103" s="106">
        <v>3.0</v>
      </c>
      <c r="P103" s="106">
        <v>3.0</v>
      </c>
      <c r="Q103" s="12" t="b">
        <v>0</v>
      </c>
      <c r="R103" s="157"/>
      <c r="S103" s="9" t="str">
        <f t="shared" si="3"/>
        <v>blocked</v>
      </c>
      <c r="T103" s="19">
        <f>COUNTIFS(Prerequisites[Run ID], $B103, Prerequisites[Type], "hard")</f>
        <v>1</v>
      </c>
      <c r="U103" s="19">
        <f>COUNTIFS(Prerequisites[Run ID], $B103, Prerequisites[Type], "hard", Prerequisites[Satisfied], TRUE)</f>
        <v>0</v>
      </c>
      <c r="V103" s="19">
        <f t="shared" si="4"/>
        <v>1</v>
      </c>
      <c r="W103" s="27">
        <f>COUNTIFS(Prerequisites[Run ID], $B103, Prerequisites[Type], "soft")</f>
        <v>0</v>
      </c>
      <c r="X103" s="27">
        <f>COUNTIFS(Prerequisites[Run ID], $B103, Prerequisites[Type], "soft", Prerequisites[Satisfied], TRUE)</f>
        <v>0</v>
      </c>
      <c r="Y103" s="27">
        <f t="shared" si="5"/>
        <v>0</v>
      </c>
      <c r="Z103" s="19">
        <f>COUNTIFS(Prerequisites[Prereq Run ID],$B103,Prerequisites[Type], "hard")</f>
        <v>1</v>
      </c>
      <c r="AA103" s="27">
        <f>COUNTIFS(Reading_Order[Run ID], $B103, Reading_Order[Completed], TRUE)</f>
        <v>0</v>
      </c>
      <c r="AB103" s="19">
        <f t="shared" si="6"/>
        <v>27</v>
      </c>
      <c r="AC103" s="29">
        <f t="shared" si="7"/>
        <v>0</v>
      </c>
      <c r="AD103" s="13" t="b">
        <f t="shared" si="8"/>
        <v>0</v>
      </c>
      <c r="AE103" s="4"/>
      <c r="AF103" s="4"/>
      <c r="AG103" s="4"/>
    </row>
    <row r="104" ht="22.5" customHeight="1">
      <c r="A104" s="37" t="s">
        <v>2172</v>
      </c>
      <c r="B104" s="37" t="s">
        <v>332</v>
      </c>
      <c r="C104" s="8" t="s">
        <v>2072</v>
      </c>
      <c r="D104" s="27" t="s">
        <v>473</v>
      </c>
      <c r="E104" s="8"/>
      <c r="F104" s="38" t="s">
        <v>2174</v>
      </c>
      <c r="G104" s="15">
        <f>COUNTIF(Reading_Order[Run ID], B104)</f>
        <v>49</v>
      </c>
      <c r="H104" s="51">
        <v>2021.0</v>
      </c>
      <c r="I104" s="51">
        <v>2024.0</v>
      </c>
      <c r="J104" s="18" t="b">
        <f t="shared" si="1"/>
        <v>1</v>
      </c>
      <c r="K104" s="9" t="str">
        <f t="shared" si="2"/>
        <v>unread</v>
      </c>
      <c r="L104" s="19">
        <v>4.0</v>
      </c>
      <c r="M104" s="32" t="s">
        <v>2175</v>
      </c>
      <c r="N104" s="34"/>
      <c r="O104" s="106">
        <v>3.0</v>
      </c>
      <c r="P104" s="106">
        <v>4.0</v>
      </c>
      <c r="Q104" s="10" t="b">
        <v>1</v>
      </c>
      <c r="R104" s="34"/>
      <c r="S104" s="9" t="str">
        <f t="shared" si="3"/>
        <v>blocked</v>
      </c>
      <c r="T104" s="19">
        <f>COUNTIFS(Prerequisites[Run ID], $B104, Prerequisites[Type], "hard")</f>
        <v>1</v>
      </c>
      <c r="U104" s="19">
        <f>COUNTIFS(Prerequisites[Run ID], $B104, Prerequisites[Type], "hard", Prerequisites[Satisfied], TRUE)</f>
        <v>0</v>
      </c>
      <c r="V104" s="19">
        <f t="shared" si="4"/>
        <v>1</v>
      </c>
      <c r="W104" s="27">
        <f>COUNTIFS(Prerequisites[Run ID], $B104, Prerequisites[Type], "soft")</f>
        <v>1</v>
      </c>
      <c r="X104" s="27">
        <f>COUNTIFS(Prerequisites[Run ID], $B104, Prerequisites[Type], "soft", Prerequisites[Satisfied], TRUE)</f>
        <v>0</v>
      </c>
      <c r="Y104" s="27">
        <f t="shared" si="5"/>
        <v>1</v>
      </c>
      <c r="Z104" s="19">
        <f>COUNTIFS(Prerequisites[Prereq Run ID],$B104,Prerequisites[Type], "hard")</f>
        <v>0</v>
      </c>
      <c r="AA104" s="27">
        <f>COUNTIFS(Reading_Order[Run ID], $B104, Reading_Order[Completed], TRUE)</f>
        <v>0</v>
      </c>
      <c r="AB104" s="19">
        <f t="shared" si="6"/>
        <v>49</v>
      </c>
      <c r="AC104" s="29">
        <f t="shared" si="7"/>
        <v>0</v>
      </c>
      <c r="AD104" s="13" t="b">
        <f t="shared" si="8"/>
        <v>0</v>
      </c>
      <c r="AE104" s="4"/>
      <c r="AF104" s="4"/>
      <c r="AG104" s="4"/>
    </row>
    <row r="105" ht="22.5" customHeight="1">
      <c r="A105" s="37" t="s">
        <v>2180</v>
      </c>
      <c r="B105" s="37" t="s">
        <v>341</v>
      </c>
      <c r="C105" s="27" t="s">
        <v>2181</v>
      </c>
      <c r="D105" s="27" t="s">
        <v>2182</v>
      </c>
      <c r="E105" s="8"/>
      <c r="F105" s="38" t="s">
        <v>2183</v>
      </c>
      <c r="G105" s="15">
        <f>COUNTIF(Reading_Order[Run ID], B105)</f>
        <v>20</v>
      </c>
      <c r="H105" s="51">
        <v>1976.0</v>
      </c>
      <c r="I105" s="51">
        <v>1978.0</v>
      </c>
      <c r="J105" s="18" t="b">
        <f t="shared" si="1"/>
        <v>1</v>
      </c>
      <c r="K105" s="9" t="str">
        <f t="shared" si="2"/>
        <v>unread</v>
      </c>
      <c r="L105" s="19">
        <v>4.0</v>
      </c>
      <c r="M105" s="32" t="s">
        <v>2185</v>
      </c>
      <c r="N105" s="34"/>
      <c r="O105" s="8">
        <v>1.0</v>
      </c>
      <c r="P105" s="8">
        <v>1.0</v>
      </c>
      <c r="Q105" s="10" t="b">
        <v>1</v>
      </c>
      <c r="R105" s="34"/>
      <c r="S105" s="9" t="str">
        <f t="shared" si="3"/>
        <v>ready-all</v>
      </c>
      <c r="T105" s="19">
        <f>COUNTIFS(Prerequisites[Run ID], $B105, Prerequisites[Type], "hard")</f>
        <v>0</v>
      </c>
      <c r="U105" s="19">
        <f>COUNTIFS(Prerequisites[Run ID], $B105, Prerequisites[Type], "hard", Prerequisites[Satisfied], TRUE)</f>
        <v>0</v>
      </c>
      <c r="V105" s="19">
        <f t="shared" si="4"/>
        <v>0</v>
      </c>
      <c r="W105" s="27">
        <f>COUNTIFS(Prerequisites[Run ID], $B105, Prerequisites[Type], "soft")</f>
        <v>0</v>
      </c>
      <c r="X105" s="27">
        <f>COUNTIFS(Prerequisites[Run ID], $B105, Prerequisites[Type], "soft", Prerequisites[Satisfied], TRUE)</f>
        <v>0</v>
      </c>
      <c r="Y105" s="27">
        <f t="shared" si="5"/>
        <v>0</v>
      </c>
      <c r="Z105" s="19">
        <f>COUNTIFS(Prerequisites[Prereq Run ID],$B105,Prerequisites[Type], "hard")</f>
        <v>1</v>
      </c>
      <c r="AA105" s="27">
        <f>COUNTIFS(Reading_Order[Run ID], $B105, Reading_Order[Completed], TRUE)</f>
        <v>0</v>
      </c>
      <c r="AB105" s="19">
        <f t="shared" si="6"/>
        <v>20</v>
      </c>
      <c r="AC105" s="29">
        <f t="shared" si="7"/>
        <v>0</v>
      </c>
      <c r="AD105" s="13" t="b">
        <f t="shared" si="8"/>
        <v>1</v>
      </c>
      <c r="AE105" s="4"/>
      <c r="AF105" s="4"/>
      <c r="AG105" s="4"/>
    </row>
    <row r="106" ht="22.5" customHeight="1">
      <c r="A106" s="8" t="s">
        <v>2190</v>
      </c>
      <c r="B106" s="8" t="s">
        <v>334</v>
      </c>
      <c r="C106" s="8" t="s">
        <v>2181</v>
      </c>
      <c r="D106" s="8" t="s">
        <v>2191</v>
      </c>
      <c r="E106" s="8" t="s">
        <v>782</v>
      </c>
      <c r="F106" s="38" t="s">
        <v>2192</v>
      </c>
      <c r="G106" s="15">
        <f>COUNTIF(Reading_Order[Run ID], B106)</f>
        <v>36</v>
      </c>
      <c r="H106" s="51">
        <v>1985.0</v>
      </c>
      <c r="I106" s="51">
        <v>1986.0</v>
      </c>
      <c r="J106" s="18" t="b">
        <f t="shared" si="1"/>
        <v>1</v>
      </c>
      <c r="K106" s="9" t="str">
        <f t="shared" si="2"/>
        <v>unread</v>
      </c>
      <c r="L106" s="19">
        <v>4.0</v>
      </c>
      <c r="M106" s="32" t="s">
        <v>2194</v>
      </c>
      <c r="N106" s="34"/>
      <c r="O106" s="8">
        <v>1.0</v>
      </c>
      <c r="P106" s="8">
        <v>2.0</v>
      </c>
      <c r="Q106" s="12" t="b">
        <v>0</v>
      </c>
      <c r="R106" s="34"/>
      <c r="S106" s="9" t="str">
        <f t="shared" si="3"/>
        <v>blocked</v>
      </c>
      <c r="T106" s="19">
        <f>COUNTIFS(Prerequisites[Run ID], $B106, Prerequisites[Type], "hard")</f>
        <v>3</v>
      </c>
      <c r="U106" s="19">
        <f>COUNTIFS(Prerequisites[Run ID], $B106, Prerequisites[Type], "hard", Prerequisites[Satisfied], TRUE)</f>
        <v>0</v>
      </c>
      <c r="V106" s="19">
        <f t="shared" si="4"/>
        <v>3</v>
      </c>
      <c r="W106" s="27">
        <f>COUNTIFS(Prerequisites[Run ID], $B106, Prerequisites[Type], "soft")</f>
        <v>1</v>
      </c>
      <c r="X106" s="27">
        <f>COUNTIFS(Prerequisites[Run ID], $B106, Prerequisites[Type], "soft", Prerequisites[Satisfied], TRUE)</f>
        <v>0</v>
      </c>
      <c r="Y106" s="27">
        <f t="shared" si="5"/>
        <v>1</v>
      </c>
      <c r="Z106" s="19">
        <f>COUNTIFS(Prerequisites[Prereq Run ID],$B106,Prerequisites[Type], "hard")</f>
        <v>0</v>
      </c>
      <c r="AA106" s="27">
        <f>COUNTIFS(Reading_Order[Run ID], $B106, Reading_Order[Completed], TRUE)</f>
        <v>0</v>
      </c>
      <c r="AB106" s="19">
        <f t="shared" si="6"/>
        <v>36</v>
      </c>
      <c r="AC106" s="29">
        <f t="shared" si="7"/>
        <v>0</v>
      </c>
      <c r="AD106" s="13" t="b">
        <f t="shared" si="8"/>
        <v>0</v>
      </c>
      <c r="AE106" s="4"/>
      <c r="AF106" s="4"/>
      <c r="AG106" s="4"/>
    </row>
    <row r="107" ht="22.5" customHeight="1">
      <c r="A107" s="8" t="s">
        <v>2198</v>
      </c>
      <c r="B107" s="8" t="s">
        <v>336</v>
      </c>
      <c r="C107" s="8" t="s">
        <v>2181</v>
      </c>
      <c r="D107" s="8" t="s">
        <v>1820</v>
      </c>
      <c r="E107" s="8" t="s">
        <v>1615</v>
      </c>
      <c r="F107" s="38" t="s">
        <v>1985</v>
      </c>
      <c r="G107" s="15">
        <f>COUNTIF(Reading_Order[Run ID], B107)</f>
        <v>7</v>
      </c>
      <c r="H107" s="51">
        <v>2006.0</v>
      </c>
      <c r="I107" s="51">
        <v>2007.0</v>
      </c>
      <c r="J107" s="18" t="b">
        <f t="shared" si="1"/>
        <v>1</v>
      </c>
      <c r="K107" s="9" t="str">
        <f t="shared" si="2"/>
        <v>unread</v>
      </c>
      <c r="L107" s="19">
        <v>4.0</v>
      </c>
      <c r="M107" s="32" t="s">
        <v>2201</v>
      </c>
      <c r="N107" s="34"/>
      <c r="O107" s="8">
        <v>1.0</v>
      </c>
      <c r="P107" s="8">
        <v>3.0</v>
      </c>
      <c r="Q107" s="12" t="b">
        <v>0</v>
      </c>
      <c r="R107" s="34"/>
      <c r="S107" s="9" t="str">
        <f t="shared" si="3"/>
        <v>ready-hard</v>
      </c>
      <c r="T107" s="19">
        <f>COUNTIFS(Prerequisites[Run ID], $B107, Prerequisites[Type], "hard")</f>
        <v>0</v>
      </c>
      <c r="U107" s="19">
        <f>COUNTIFS(Prerequisites[Run ID], $B107, Prerequisites[Type], "hard", Prerequisites[Satisfied], TRUE)</f>
        <v>0</v>
      </c>
      <c r="V107" s="19">
        <f t="shared" si="4"/>
        <v>0</v>
      </c>
      <c r="W107" s="27">
        <f>COUNTIFS(Prerequisites[Run ID], $B107, Prerequisites[Type], "soft")</f>
        <v>1</v>
      </c>
      <c r="X107" s="27">
        <f>COUNTIFS(Prerequisites[Run ID], $B107, Prerequisites[Type], "soft", Prerequisites[Satisfied], TRUE)</f>
        <v>0</v>
      </c>
      <c r="Y107" s="27">
        <f t="shared" si="5"/>
        <v>1</v>
      </c>
      <c r="Z107" s="19">
        <f>COUNTIFS(Prerequisites[Prereq Run ID],$B107,Prerequisites[Type], "hard")</f>
        <v>2</v>
      </c>
      <c r="AA107" s="27">
        <f>COUNTIFS(Reading_Order[Run ID], $B107, Reading_Order[Completed], TRUE)</f>
        <v>0</v>
      </c>
      <c r="AB107" s="19">
        <f t="shared" si="6"/>
        <v>7</v>
      </c>
      <c r="AC107" s="29">
        <f t="shared" si="7"/>
        <v>0</v>
      </c>
      <c r="AD107" s="13" t="b">
        <f t="shared" si="8"/>
        <v>1</v>
      </c>
      <c r="AE107" s="4"/>
      <c r="AF107" s="4"/>
      <c r="AG107" s="4"/>
    </row>
    <row r="108" ht="22.5" customHeight="1">
      <c r="A108" s="8" t="s">
        <v>2238</v>
      </c>
      <c r="B108" s="8" t="s">
        <v>343</v>
      </c>
      <c r="C108" s="8" t="s">
        <v>2181</v>
      </c>
      <c r="D108" s="8" t="s">
        <v>188</v>
      </c>
      <c r="E108" s="8" t="s">
        <v>2245</v>
      </c>
      <c r="F108" s="38" t="s">
        <v>2249</v>
      </c>
      <c r="G108" s="15">
        <f>COUNTIF(Reading_Order[Run ID], B108)</f>
        <v>34</v>
      </c>
      <c r="H108" s="51">
        <v>2021.0</v>
      </c>
      <c r="I108" s="51">
        <v>2022.0</v>
      </c>
      <c r="J108" s="18" t="b">
        <f t="shared" si="1"/>
        <v>1</v>
      </c>
      <c r="K108" s="9" t="str">
        <f t="shared" si="2"/>
        <v>unread</v>
      </c>
      <c r="L108" s="19">
        <v>4.0</v>
      </c>
      <c r="M108" s="32" t="s">
        <v>2267</v>
      </c>
      <c r="N108" s="34"/>
      <c r="O108" s="8">
        <v>1.0</v>
      </c>
      <c r="P108" s="8">
        <v>4.0</v>
      </c>
      <c r="Q108" s="10" t="b">
        <v>1</v>
      </c>
      <c r="R108" s="34"/>
      <c r="S108" s="9" t="str">
        <f t="shared" si="3"/>
        <v>blocked</v>
      </c>
      <c r="T108" s="19">
        <f>COUNTIFS(Prerequisites[Run ID], $B108, Prerequisites[Type], "hard")</f>
        <v>1</v>
      </c>
      <c r="U108" s="19">
        <f>COUNTIFS(Prerequisites[Run ID], $B108, Prerequisites[Type], "hard", Prerequisites[Satisfied], TRUE)</f>
        <v>0</v>
      </c>
      <c r="V108" s="19">
        <f t="shared" si="4"/>
        <v>1</v>
      </c>
      <c r="W108" s="27">
        <f>COUNTIFS(Prerequisites[Run ID], $B108, Prerequisites[Type], "soft")</f>
        <v>1</v>
      </c>
      <c r="X108" s="27">
        <f>COUNTIFS(Prerequisites[Run ID], $B108, Prerequisites[Type], "soft", Prerequisites[Satisfied], TRUE)</f>
        <v>0</v>
      </c>
      <c r="Y108" s="27">
        <f t="shared" si="5"/>
        <v>1</v>
      </c>
      <c r="Z108" s="19">
        <f>COUNTIFS(Prerequisites[Prereq Run ID],$B108,Prerequisites[Type], "hard")</f>
        <v>0</v>
      </c>
      <c r="AA108" s="27">
        <f>COUNTIFS(Reading_Order[Run ID], $B108, Reading_Order[Completed], TRUE)</f>
        <v>0</v>
      </c>
      <c r="AB108" s="19">
        <f t="shared" si="6"/>
        <v>34</v>
      </c>
      <c r="AC108" s="29">
        <f t="shared" si="7"/>
        <v>0</v>
      </c>
      <c r="AD108" s="13" t="b">
        <f t="shared" si="8"/>
        <v>0</v>
      </c>
      <c r="AE108" s="4"/>
      <c r="AF108" s="4"/>
      <c r="AG108" s="4"/>
    </row>
    <row r="109" ht="22.5" customHeight="1">
      <c r="A109" s="8" t="s">
        <v>2310</v>
      </c>
      <c r="B109" s="8" t="s">
        <v>66</v>
      </c>
      <c r="C109" s="27" t="s">
        <v>2311</v>
      </c>
      <c r="D109" s="27" t="s">
        <v>1848</v>
      </c>
      <c r="E109" s="8"/>
      <c r="F109" s="32" t="s">
        <v>2312</v>
      </c>
      <c r="G109" s="15">
        <f>COUNTIF(Reading_Order[Run ID], B109)</f>
        <v>12</v>
      </c>
      <c r="H109" s="19">
        <v>1984.0</v>
      </c>
      <c r="I109" s="19">
        <v>1985.0</v>
      </c>
      <c r="J109" s="18" t="b">
        <f t="shared" si="1"/>
        <v>1</v>
      </c>
      <c r="K109" s="9" t="str">
        <f t="shared" si="2"/>
        <v>unread</v>
      </c>
      <c r="L109" s="19">
        <v>4.0</v>
      </c>
      <c r="M109" s="32" t="s">
        <v>2314</v>
      </c>
      <c r="N109" s="34"/>
      <c r="O109" s="8">
        <v>1.0</v>
      </c>
      <c r="P109" s="8">
        <v>3.0</v>
      </c>
      <c r="Q109" s="12" t="b">
        <v>0</v>
      </c>
      <c r="R109" s="34"/>
      <c r="S109" s="9" t="str">
        <f t="shared" si="3"/>
        <v>ready-all</v>
      </c>
      <c r="T109" s="19">
        <f>COUNTIFS(Prerequisites[Run ID], $B109, Prerequisites[Type], "hard")</f>
        <v>0</v>
      </c>
      <c r="U109" s="19">
        <f>COUNTIFS(Prerequisites[Run ID], $B109, Prerequisites[Type], "hard", Prerequisites[Satisfied], TRUE)</f>
        <v>0</v>
      </c>
      <c r="V109" s="19">
        <f t="shared" si="4"/>
        <v>0</v>
      </c>
      <c r="W109" s="27">
        <f>COUNTIFS(Prerequisites[Run ID], $B109, Prerequisites[Type], "soft")</f>
        <v>0</v>
      </c>
      <c r="X109" s="27">
        <f>COUNTIFS(Prerequisites[Run ID], $B109, Prerequisites[Type], "soft", Prerequisites[Satisfied], TRUE)</f>
        <v>0</v>
      </c>
      <c r="Y109" s="27">
        <f t="shared" si="5"/>
        <v>0</v>
      </c>
      <c r="Z109" s="19">
        <f>COUNTIFS(Prerequisites[Prereq Run ID],$B109,Prerequisites[Type], "hard")</f>
        <v>0</v>
      </c>
      <c r="AA109" s="27">
        <f>COUNTIFS(Reading_Order[Run ID], $B109, Reading_Order[Completed], TRUE)</f>
        <v>0</v>
      </c>
      <c r="AB109" s="19">
        <f t="shared" si="6"/>
        <v>12</v>
      </c>
      <c r="AC109" s="29">
        <f t="shared" si="7"/>
        <v>0</v>
      </c>
      <c r="AD109" s="13" t="b">
        <f t="shared" si="8"/>
        <v>1</v>
      </c>
      <c r="AE109" s="4"/>
      <c r="AF109" s="4"/>
      <c r="AG109" s="4"/>
    </row>
    <row r="110" ht="22.5" customHeight="1">
      <c r="A110" s="8" t="s">
        <v>2318</v>
      </c>
      <c r="B110" s="8" t="s">
        <v>243</v>
      </c>
      <c r="C110" s="8" t="s">
        <v>557</v>
      </c>
      <c r="D110" s="8" t="s">
        <v>45</v>
      </c>
      <c r="E110" s="8" t="s">
        <v>527</v>
      </c>
      <c r="F110" s="32" t="s">
        <v>2320</v>
      </c>
      <c r="G110" s="15">
        <f>COUNTIF(Reading_Order[Run ID], B110)</f>
        <v>110</v>
      </c>
      <c r="H110" s="19">
        <v>1961.0</v>
      </c>
      <c r="I110" s="19">
        <v>1970.0</v>
      </c>
      <c r="J110" s="18" t="b">
        <f t="shared" si="1"/>
        <v>1</v>
      </c>
      <c r="K110" s="9" t="str">
        <f t="shared" si="2"/>
        <v>unread</v>
      </c>
      <c r="L110" s="19">
        <v>4.0</v>
      </c>
      <c r="M110" s="32" t="s">
        <v>2321</v>
      </c>
      <c r="N110" s="34"/>
      <c r="O110" s="8">
        <v>1.0</v>
      </c>
      <c r="P110" s="8">
        <v>1.0</v>
      </c>
      <c r="Q110" s="10" t="b">
        <v>1</v>
      </c>
      <c r="R110" s="34"/>
      <c r="S110" s="9" t="str">
        <f t="shared" si="3"/>
        <v>ready-all</v>
      </c>
      <c r="T110" s="19">
        <f>COUNTIFS(Prerequisites[Run ID], $B110, Prerequisites[Type], "hard")</f>
        <v>0</v>
      </c>
      <c r="U110" s="19">
        <f>COUNTIFS(Prerequisites[Run ID], $B110, Prerequisites[Type], "hard", Prerequisites[Satisfied], TRUE)</f>
        <v>0</v>
      </c>
      <c r="V110" s="19">
        <f t="shared" si="4"/>
        <v>0</v>
      </c>
      <c r="W110" s="27">
        <f>COUNTIFS(Prerequisites[Run ID], $B110, Prerequisites[Type], "soft")</f>
        <v>0</v>
      </c>
      <c r="X110" s="27">
        <f>COUNTIFS(Prerequisites[Run ID], $B110, Prerequisites[Type], "soft", Prerequisites[Satisfied], TRUE)</f>
        <v>0</v>
      </c>
      <c r="Y110" s="27">
        <f t="shared" si="5"/>
        <v>0</v>
      </c>
      <c r="Z110" s="19">
        <f>COUNTIFS(Prerequisites[Prereq Run ID],$B110,Prerequisites[Type], "hard")</f>
        <v>2</v>
      </c>
      <c r="AA110" s="27">
        <f>COUNTIFS(Reading_Order[Run ID], $B110, Reading_Order[Completed], TRUE)</f>
        <v>0</v>
      </c>
      <c r="AB110" s="19">
        <f t="shared" si="6"/>
        <v>110</v>
      </c>
      <c r="AC110" s="29">
        <f t="shared" si="7"/>
        <v>0</v>
      </c>
      <c r="AD110" s="13" t="b">
        <f t="shared" si="8"/>
        <v>1</v>
      </c>
      <c r="AE110" s="4"/>
      <c r="AF110" s="4"/>
      <c r="AG110" s="4"/>
    </row>
    <row r="111" ht="22.5" customHeight="1">
      <c r="A111" s="8" t="s">
        <v>2351</v>
      </c>
      <c r="B111" s="8" t="s">
        <v>53</v>
      </c>
      <c r="C111" s="8" t="s">
        <v>557</v>
      </c>
      <c r="D111" s="8" t="s">
        <v>1644</v>
      </c>
      <c r="E111" s="8" t="s">
        <v>1644</v>
      </c>
      <c r="F111" s="32" t="s">
        <v>2354</v>
      </c>
      <c r="G111" s="15">
        <f>COUNTIF(Reading_Order[Run ID], B111)</f>
        <v>94</v>
      </c>
      <c r="H111" s="19">
        <v>1981.0</v>
      </c>
      <c r="I111" s="19">
        <v>1986.0</v>
      </c>
      <c r="J111" s="18" t="b">
        <f t="shared" si="1"/>
        <v>1</v>
      </c>
      <c r="K111" s="9" t="str">
        <f t="shared" si="2"/>
        <v>unread</v>
      </c>
      <c r="L111" s="19">
        <v>4.0</v>
      </c>
      <c r="M111" s="32" t="s">
        <v>2360</v>
      </c>
      <c r="N111" s="34"/>
      <c r="O111" s="8">
        <v>1.0</v>
      </c>
      <c r="P111" s="8">
        <v>2.0</v>
      </c>
      <c r="Q111" s="10" t="b">
        <v>1</v>
      </c>
      <c r="R111" s="34"/>
      <c r="S111" s="9" t="str">
        <f t="shared" si="3"/>
        <v>blocked</v>
      </c>
      <c r="T111" s="19">
        <f>COUNTIFS(Prerequisites[Run ID], $B111, Prerequisites[Type], "hard")</f>
        <v>1</v>
      </c>
      <c r="U111" s="19">
        <f>COUNTIFS(Prerequisites[Run ID], $B111, Prerequisites[Type], "hard", Prerequisites[Satisfied], TRUE)</f>
        <v>0</v>
      </c>
      <c r="V111" s="19">
        <f t="shared" si="4"/>
        <v>1</v>
      </c>
      <c r="W111" s="27">
        <f>COUNTIFS(Prerequisites[Run ID], $B111, Prerequisites[Type], "soft")</f>
        <v>0</v>
      </c>
      <c r="X111" s="27">
        <f>COUNTIFS(Prerequisites[Run ID], $B111, Prerequisites[Type], "soft", Prerequisites[Satisfied], TRUE)</f>
        <v>0</v>
      </c>
      <c r="Y111" s="27">
        <f t="shared" si="5"/>
        <v>0</v>
      </c>
      <c r="Z111" s="19">
        <f>COUNTIFS(Prerequisites[Prereq Run ID],$B111,Prerequisites[Type], "hard")</f>
        <v>1</v>
      </c>
      <c r="AA111" s="27">
        <f>COUNTIFS(Reading_Order[Run ID], $B111, Reading_Order[Completed], TRUE)</f>
        <v>0</v>
      </c>
      <c r="AB111" s="19">
        <f t="shared" si="6"/>
        <v>94</v>
      </c>
      <c r="AC111" s="29">
        <f t="shared" si="7"/>
        <v>0</v>
      </c>
      <c r="AD111" s="13" t="b">
        <f t="shared" si="8"/>
        <v>0</v>
      </c>
      <c r="AE111" s="4"/>
      <c r="AF111" s="4"/>
      <c r="AG111" s="4"/>
    </row>
    <row r="112" ht="22.5" customHeight="1">
      <c r="A112" s="8" t="s">
        <v>2484</v>
      </c>
      <c r="B112" s="8" t="s">
        <v>349</v>
      </c>
      <c r="C112" s="27" t="s">
        <v>557</v>
      </c>
      <c r="D112" s="27" t="s">
        <v>2493</v>
      </c>
      <c r="E112" s="8"/>
      <c r="F112" s="32" t="s">
        <v>2497</v>
      </c>
      <c r="G112" s="15">
        <f>COUNTIF(Reading_Order[Run ID], B112)</f>
        <v>30</v>
      </c>
      <c r="H112" s="51">
        <v>1988.0</v>
      </c>
      <c r="I112" s="51">
        <v>1991.0</v>
      </c>
      <c r="J112" s="18" t="b">
        <f t="shared" si="1"/>
        <v>1</v>
      </c>
      <c r="K112" s="9" t="str">
        <f t="shared" si="2"/>
        <v>unread</v>
      </c>
      <c r="L112" s="19">
        <v>4.0</v>
      </c>
      <c r="M112" s="32" t="s">
        <v>2522</v>
      </c>
      <c r="N112" s="34"/>
      <c r="O112" s="8">
        <v>1.0</v>
      </c>
      <c r="P112" s="8">
        <v>3.0</v>
      </c>
      <c r="Q112" s="12" t="b">
        <v>0</v>
      </c>
      <c r="R112" s="34"/>
      <c r="S112" s="9" t="str">
        <f t="shared" si="3"/>
        <v>blocked</v>
      </c>
      <c r="T112" s="19">
        <f>COUNTIFS(Prerequisites[Run ID], $B112, Prerequisites[Type], "hard")</f>
        <v>1</v>
      </c>
      <c r="U112" s="19">
        <f>COUNTIFS(Prerequisites[Run ID], $B112, Prerequisites[Type], "hard", Prerequisites[Satisfied], TRUE)</f>
        <v>0</v>
      </c>
      <c r="V112" s="19">
        <f t="shared" si="4"/>
        <v>1</v>
      </c>
      <c r="W112" s="27">
        <f>COUNTIFS(Prerequisites[Run ID], $B112, Prerequisites[Type], "soft")</f>
        <v>0</v>
      </c>
      <c r="X112" s="27">
        <f>COUNTIFS(Prerequisites[Run ID], $B112, Prerequisites[Type], "soft", Prerequisites[Satisfied], TRUE)</f>
        <v>0</v>
      </c>
      <c r="Y112" s="27">
        <f t="shared" si="5"/>
        <v>0</v>
      </c>
      <c r="Z112" s="19">
        <f>COUNTIFS(Prerequisites[Prereq Run ID],$B112,Prerequisites[Type], "hard")</f>
        <v>1</v>
      </c>
      <c r="AA112" s="27">
        <f>COUNTIFS(Reading_Order[Run ID], $B112, Reading_Order[Completed], TRUE)</f>
        <v>0</v>
      </c>
      <c r="AB112" s="19">
        <f t="shared" si="6"/>
        <v>30</v>
      </c>
      <c r="AC112" s="29">
        <f t="shared" si="7"/>
        <v>0</v>
      </c>
      <c r="AD112" s="13" t="b">
        <f t="shared" si="8"/>
        <v>0</v>
      </c>
      <c r="AE112" s="4"/>
      <c r="AF112" s="4"/>
      <c r="AG112" s="4"/>
    </row>
    <row r="113" ht="22.5" customHeight="1">
      <c r="A113" s="8" t="s">
        <v>2696</v>
      </c>
      <c r="B113" s="8" t="s">
        <v>352</v>
      </c>
      <c r="C113" s="27" t="s">
        <v>557</v>
      </c>
      <c r="D113" s="27" t="s">
        <v>1006</v>
      </c>
      <c r="E113" s="8"/>
      <c r="F113" s="32" t="s">
        <v>2714</v>
      </c>
      <c r="G113" s="15">
        <f>COUNTIF(Reading_Order[Run ID], B113)</f>
        <v>36</v>
      </c>
      <c r="H113" s="51">
        <v>2002.0</v>
      </c>
      <c r="I113" s="51">
        <v>2005.0</v>
      </c>
      <c r="J113" s="18" t="b">
        <f t="shared" si="1"/>
        <v>1</v>
      </c>
      <c r="K113" s="9" t="str">
        <f t="shared" si="2"/>
        <v>unread</v>
      </c>
      <c r="L113" s="19">
        <v>4.0</v>
      </c>
      <c r="M113" s="32" t="s">
        <v>2749</v>
      </c>
      <c r="N113" s="34"/>
      <c r="O113" s="8">
        <v>1.0</v>
      </c>
      <c r="P113" s="8">
        <v>4.0</v>
      </c>
      <c r="Q113" s="12" t="b">
        <v>0</v>
      </c>
      <c r="R113" s="34"/>
      <c r="S113" s="9" t="str">
        <f t="shared" si="3"/>
        <v>blocked</v>
      </c>
      <c r="T113" s="19">
        <f>COUNTIFS(Prerequisites[Run ID], $B113, Prerequisites[Type], "hard")</f>
        <v>1</v>
      </c>
      <c r="U113" s="19">
        <f>COUNTIFS(Prerequisites[Run ID], $B113, Prerequisites[Type], "hard", Prerequisites[Satisfied], TRUE)</f>
        <v>0</v>
      </c>
      <c r="V113" s="19">
        <f t="shared" si="4"/>
        <v>1</v>
      </c>
      <c r="W113" s="27">
        <f>COUNTIFS(Prerequisites[Run ID], $B113, Prerequisites[Type], "soft")</f>
        <v>1</v>
      </c>
      <c r="X113" s="27">
        <f>COUNTIFS(Prerequisites[Run ID], $B113, Prerequisites[Type], "soft", Prerequisites[Satisfied], TRUE)</f>
        <v>0</v>
      </c>
      <c r="Y113" s="27">
        <f t="shared" si="5"/>
        <v>1</v>
      </c>
      <c r="Z113" s="19">
        <f>COUNTIFS(Prerequisites[Prereq Run ID],$B113,Prerequisites[Type], "hard")</f>
        <v>1</v>
      </c>
      <c r="AA113" s="27">
        <f>COUNTIFS(Reading_Order[Run ID], $B113, Reading_Order[Completed], TRUE)</f>
        <v>0</v>
      </c>
      <c r="AB113" s="19">
        <f t="shared" si="6"/>
        <v>36</v>
      </c>
      <c r="AC113" s="29">
        <f t="shared" si="7"/>
        <v>0</v>
      </c>
      <c r="AD113" s="13" t="b">
        <f t="shared" si="8"/>
        <v>0</v>
      </c>
      <c r="AE113" s="4"/>
      <c r="AF113" s="4"/>
      <c r="AG113" s="4"/>
    </row>
    <row r="114" ht="22.5" customHeight="1">
      <c r="A114" s="8" t="s">
        <v>2909</v>
      </c>
      <c r="B114" s="8" t="s">
        <v>354</v>
      </c>
      <c r="C114" s="27" t="s">
        <v>557</v>
      </c>
      <c r="D114" s="27" t="s">
        <v>2917</v>
      </c>
      <c r="E114" s="8"/>
      <c r="F114" s="38" t="s">
        <v>2923</v>
      </c>
      <c r="G114" s="15">
        <f>COUNTIF(Reading_Order[Run ID], B114)</f>
        <v>16</v>
      </c>
      <c r="H114" s="51">
        <v>2008.0</v>
      </c>
      <c r="I114" s="51">
        <v>2009.0</v>
      </c>
      <c r="J114" s="18" t="b">
        <f t="shared" si="1"/>
        <v>1</v>
      </c>
      <c r="K114" s="9" t="str">
        <f t="shared" si="2"/>
        <v>unread</v>
      </c>
      <c r="L114" s="19">
        <v>4.0</v>
      </c>
      <c r="M114" s="32" t="s">
        <v>2952</v>
      </c>
      <c r="N114" s="34"/>
      <c r="O114" s="8">
        <v>1.0</v>
      </c>
      <c r="P114" s="8">
        <v>5.0</v>
      </c>
      <c r="Q114" s="12" t="b">
        <v>0</v>
      </c>
      <c r="R114" s="34"/>
      <c r="S114" s="9" t="str">
        <f t="shared" si="3"/>
        <v>blocked</v>
      </c>
      <c r="T114" s="19">
        <f>COUNTIFS(Prerequisites[Run ID], $B114, Prerequisites[Type], "hard")</f>
        <v>1</v>
      </c>
      <c r="U114" s="19">
        <f>COUNTIFS(Prerequisites[Run ID], $B114, Prerequisites[Type], "hard", Prerequisites[Satisfied], TRUE)</f>
        <v>0</v>
      </c>
      <c r="V114" s="19">
        <f t="shared" si="4"/>
        <v>1</v>
      </c>
      <c r="W114" s="27">
        <f>COUNTIFS(Prerequisites[Run ID], $B114, Prerequisites[Type], "soft")</f>
        <v>0</v>
      </c>
      <c r="X114" s="27">
        <f>COUNTIFS(Prerequisites[Run ID], $B114, Prerequisites[Type], "soft", Prerequisites[Satisfied], TRUE)</f>
        <v>0</v>
      </c>
      <c r="Y114" s="27">
        <f t="shared" si="5"/>
        <v>0</v>
      </c>
      <c r="Z114" s="19">
        <f>COUNTIFS(Prerequisites[Prereq Run ID],$B114,Prerequisites[Type], "hard")</f>
        <v>0</v>
      </c>
      <c r="AA114" s="27">
        <f>COUNTIFS(Reading_Order[Run ID], $B114, Reading_Order[Completed], TRUE)</f>
        <v>0</v>
      </c>
      <c r="AB114" s="19">
        <f t="shared" si="6"/>
        <v>16</v>
      </c>
      <c r="AC114" s="29">
        <f t="shared" si="7"/>
        <v>0</v>
      </c>
      <c r="AD114" s="13" t="b">
        <f t="shared" si="8"/>
        <v>0</v>
      </c>
      <c r="AE114" s="4"/>
      <c r="AF114" s="4"/>
      <c r="AG114" s="4"/>
    </row>
    <row r="115" ht="22.5" customHeight="1">
      <c r="A115" s="8" t="s">
        <v>2479</v>
      </c>
      <c r="B115" s="8" t="s">
        <v>356</v>
      </c>
      <c r="C115" s="8" t="s">
        <v>557</v>
      </c>
      <c r="D115" s="8" t="s">
        <v>1502</v>
      </c>
      <c r="E115" s="8" t="s">
        <v>3089</v>
      </c>
      <c r="F115" s="38" t="s">
        <v>3092</v>
      </c>
      <c r="G115" s="15">
        <f>COUNTIF(Reading_Order[Run ID], B115)</f>
        <v>63</v>
      </c>
      <c r="H115" s="51">
        <v>2018.0</v>
      </c>
      <c r="I115" s="51">
        <v>2022.0</v>
      </c>
      <c r="J115" s="18" t="b">
        <f t="shared" si="1"/>
        <v>1</v>
      </c>
      <c r="K115" s="9" t="str">
        <f t="shared" si="2"/>
        <v>unread</v>
      </c>
      <c r="L115" s="19">
        <v>4.0</v>
      </c>
      <c r="M115" s="32" t="s">
        <v>3116</v>
      </c>
      <c r="N115" s="34"/>
      <c r="O115" s="8">
        <v>2.0</v>
      </c>
      <c r="P115" s="8">
        <v>1.0</v>
      </c>
      <c r="Q115" s="12" t="b">
        <v>0</v>
      </c>
      <c r="R115" s="34"/>
      <c r="S115" s="9" t="str">
        <f t="shared" si="3"/>
        <v>blocked</v>
      </c>
      <c r="T115" s="19">
        <f>COUNTIFS(Prerequisites[Run ID], $B115, Prerequisites[Type], "hard")</f>
        <v>1</v>
      </c>
      <c r="U115" s="19">
        <f>COUNTIFS(Prerequisites[Run ID], $B115, Prerequisites[Type], "hard", Prerequisites[Satisfied], TRUE)</f>
        <v>0</v>
      </c>
      <c r="V115" s="19">
        <f t="shared" si="4"/>
        <v>1</v>
      </c>
      <c r="W115" s="27">
        <f>COUNTIFS(Prerequisites[Run ID], $B115, Prerequisites[Type], "soft")</f>
        <v>0</v>
      </c>
      <c r="X115" s="27">
        <f>COUNTIFS(Prerequisites[Run ID], $B115, Prerequisites[Type], "soft", Prerequisites[Satisfied], TRUE)</f>
        <v>0</v>
      </c>
      <c r="Y115" s="27">
        <f t="shared" si="5"/>
        <v>0</v>
      </c>
      <c r="Z115" s="19">
        <f>COUNTIFS(Prerequisites[Prereq Run ID],$B115,Prerequisites[Type], "hard")</f>
        <v>1</v>
      </c>
      <c r="AA115" s="27">
        <f>COUNTIFS(Reading_Order[Run ID], $B115, Reading_Order[Completed], TRUE)</f>
        <v>0</v>
      </c>
      <c r="AB115" s="19">
        <f t="shared" si="6"/>
        <v>63</v>
      </c>
      <c r="AC115" s="29">
        <f t="shared" si="7"/>
        <v>0</v>
      </c>
      <c r="AD115" s="13" t="b">
        <f t="shared" si="8"/>
        <v>0</v>
      </c>
      <c r="AE115" s="4"/>
      <c r="AF115" s="4"/>
      <c r="AG115" s="4"/>
    </row>
    <row r="116" ht="22.5" customHeight="1">
      <c r="A116" s="8" t="s">
        <v>3285</v>
      </c>
      <c r="B116" s="8" t="s">
        <v>355</v>
      </c>
      <c r="C116" s="8" t="s">
        <v>557</v>
      </c>
      <c r="D116" s="8" t="s">
        <v>3287</v>
      </c>
      <c r="E116" s="8" t="s">
        <v>3288</v>
      </c>
      <c r="F116" s="38" t="s">
        <v>3290</v>
      </c>
      <c r="G116" s="15">
        <f>COUNTIF(Reading_Order[Run ID], B116)</f>
        <v>58</v>
      </c>
      <c r="H116" s="51">
        <v>2022.0</v>
      </c>
      <c r="I116" s="51">
        <v>2026.0</v>
      </c>
      <c r="J116" s="18" t="b">
        <f t="shared" si="1"/>
        <v>1</v>
      </c>
      <c r="K116" s="9" t="str">
        <f t="shared" si="2"/>
        <v>unread</v>
      </c>
      <c r="L116" s="19">
        <v>4.0</v>
      </c>
      <c r="M116" s="32" t="s">
        <v>3312</v>
      </c>
      <c r="N116" s="34"/>
      <c r="O116" s="8">
        <v>2.0</v>
      </c>
      <c r="P116" s="8">
        <v>2.0</v>
      </c>
      <c r="Q116" s="10" t="b">
        <v>1</v>
      </c>
      <c r="R116" s="34"/>
      <c r="S116" s="9" t="str">
        <f t="shared" si="3"/>
        <v>blocked</v>
      </c>
      <c r="T116" s="19">
        <f>COUNTIFS(Prerequisites[Run ID], $B116, Prerequisites[Type], "hard")</f>
        <v>1</v>
      </c>
      <c r="U116" s="19">
        <f>COUNTIFS(Prerequisites[Run ID], $B116, Prerequisites[Type], "hard", Prerequisites[Satisfied], TRUE)</f>
        <v>0</v>
      </c>
      <c r="V116" s="19">
        <f t="shared" si="4"/>
        <v>1</v>
      </c>
      <c r="W116" s="27">
        <f>COUNTIFS(Prerequisites[Run ID], $B116, Prerequisites[Type], "soft")</f>
        <v>0</v>
      </c>
      <c r="X116" s="27">
        <f>COUNTIFS(Prerequisites[Run ID], $B116, Prerequisites[Type], "soft", Prerequisites[Satisfied], TRUE)</f>
        <v>0</v>
      </c>
      <c r="Y116" s="27">
        <f t="shared" si="5"/>
        <v>0</v>
      </c>
      <c r="Z116" s="19">
        <f>COUNTIFS(Prerequisites[Prereq Run ID],$B116,Prerequisites[Type], "hard")</f>
        <v>0</v>
      </c>
      <c r="AA116" s="27">
        <f>COUNTIFS(Reading_Order[Run ID], $B116, Reading_Order[Completed], TRUE)</f>
        <v>0</v>
      </c>
      <c r="AB116" s="19">
        <f t="shared" si="6"/>
        <v>58</v>
      </c>
      <c r="AC116" s="29">
        <f t="shared" si="7"/>
        <v>0</v>
      </c>
      <c r="AD116" s="13" t="b">
        <f t="shared" si="8"/>
        <v>0</v>
      </c>
      <c r="AE116" s="4"/>
      <c r="AF116" s="4"/>
      <c r="AG116" s="4"/>
    </row>
    <row r="117" ht="22.5" customHeight="1">
      <c r="A117" s="10" t="s">
        <v>3439</v>
      </c>
      <c r="B117" s="10" t="s">
        <v>358</v>
      </c>
      <c r="C117" s="11" t="s">
        <v>2335</v>
      </c>
      <c r="D117" s="11" t="s">
        <v>3448</v>
      </c>
      <c r="E117" s="12"/>
      <c r="F117" s="10" t="s">
        <v>3453</v>
      </c>
      <c r="G117" s="15">
        <f>COUNTIF(Reading_Order[Run ID], B117)</f>
        <v>108</v>
      </c>
      <c r="H117" s="10">
        <v>1990.0</v>
      </c>
      <c r="I117" s="10">
        <v>1998.0</v>
      </c>
      <c r="J117" s="18" t="b">
        <f t="shared" si="1"/>
        <v>1</v>
      </c>
      <c r="K117" s="9" t="str">
        <f t="shared" si="2"/>
        <v>unread</v>
      </c>
      <c r="L117" s="19">
        <v>4.0</v>
      </c>
      <c r="M117" s="10" t="s">
        <v>3479</v>
      </c>
      <c r="N117" s="12"/>
      <c r="O117" s="10">
        <v>1.0</v>
      </c>
      <c r="P117" s="10">
        <v>2.0</v>
      </c>
      <c r="Q117" s="12" t="b">
        <v>0</v>
      </c>
      <c r="R117" s="12"/>
      <c r="S117" s="9" t="str">
        <f t="shared" si="3"/>
        <v>ready-hard</v>
      </c>
      <c r="T117" s="19">
        <f>COUNTIFS(Prerequisites[Run ID], $B117, Prerequisites[Type], "hard")</f>
        <v>0</v>
      </c>
      <c r="U117" s="19">
        <f>COUNTIFS(Prerequisites[Run ID], $B117, Prerequisites[Type], "hard", Prerequisites[Satisfied], TRUE)</f>
        <v>0</v>
      </c>
      <c r="V117" s="19">
        <f t="shared" si="4"/>
        <v>0</v>
      </c>
      <c r="W117" s="27">
        <f>COUNTIFS(Prerequisites[Run ID], $B117, Prerequisites[Type], "soft")</f>
        <v>1</v>
      </c>
      <c r="X117" s="27">
        <f>COUNTIFS(Prerequisites[Run ID], $B117, Prerequisites[Type], "soft", Prerequisites[Satisfied], TRUE)</f>
        <v>0</v>
      </c>
      <c r="Y117" s="27">
        <f t="shared" si="5"/>
        <v>1</v>
      </c>
      <c r="Z117" s="19">
        <f>COUNTIFS(Prerequisites[Prereq Run ID],$B117,Prerequisites[Type], "hard")</f>
        <v>0</v>
      </c>
      <c r="AA117" s="27">
        <f>COUNTIFS(Reading_Order[Run ID], $B117, Reading_Order[Completed], TRUE)</f>
        <v>0</v>
      </c>
      <c r="AB117" s="19">
        <f t="shared" si="6"/>
        <v>108</v>
      </c>
      <c r="AC117" s="29">
        <f t="shared" si="7"/>
        <v>0</v>
      </c>
      <c r="AD117" s="13" t="b">
        <f t="shared" si="8"/>
        <v>1</v>
      </c>
      <c r="AE117" s="4"/>
      <c r="AF117" s="4"/>
      <c r="AG117" s="4"/>
    </row>
    <row r="118" ht="22.5" customHeight="1">
      <c r="A118" s="10" t="s">
        <v>3611</v>
      </c>
      <c r="B118" s="10" t="s">
        <v>1884</v>
      </c>
      <c r="C118" s="11" t="s">
        <v>2335</v>
      </c>
      <c r="D118" s="11" t="s">
        <v>1830</v>
      </c>
      <c r="E118" s="12"/>
      <c r="F118" s="10" t="s">
        <v>3624</v>
      </c>
      <c r="G118" s="15">
        <f>COUNTIF(Reading_Order[Run ID], B118)</f>
        <v>18</v>
      </c>
      <c r="H118" s="10">
        <v>2005.0</v>
      </c>
      <c r="I118" s="10">
        <v>2007.0</v>
      </c>
      <c r="J118" s="18" t="b">
        <f t="shared" si="1"/>
        <v>1</v>
      </c>
      <c r="K118" s="9" t="str">
        <f t="shared" si="2"/>
        <v>unread</v>
      </c>
      <c r="L118" s="19">
        <v>4.0</v>
      </c>
      <c r="M118" s="10" t="s">
        <v>3644</v>
      </c>
      <c r="N118" s="12"/>
      <c r="O118" s="10">
        <v>2.0</v>
      </c>
      <c r="P118" s="10">
        <v>1.0</v>
      </c>
      <c r="Q118" s="10" t="b">
        <v>1</v>
      </c>
      <c r="R118" s="12"/>
      <c r="S118" s="9" t="str">
        <f t="shared" si="3"/>
        <v>ready-hard</v>
      </c>
      <c r="T118" s="19">
        <f>COUNTIFS(Prerequisites[Run ID], $B118, Prerequisites[Type], "hard")</f>
        <v>0</v>
      </c>
      <c r="U118" s="19">
        <f>COUNTIFS(Prerequisites[Run ID], $B118, Prerequisites[Type], "hard", Prerequisites[Satisfied], TRUE)</f>
        <v>0</v>
      </c>
      <c r="V118" s="19">
        <f t="shared" si="4"/>
        <v>0</v>
      </c>
      <c r="W118" s="27">
        <f>COUNTIFS(Prerequisites[Run ID], $B118, Prerequisites[Type], "soft")</f>
        <v>1</v>
      </c>
      <c r="X118" s="27">
        <f>COUNTIFS(Prerequisites[Run ID], $B118, Prerequisites[Type], "soft", Prerequisites[Satisfied], TRUE)</f>
        <v>0</v>
      </c>
      <c r="Y118" s="27">
        <f t="shared" si="5"/>
        <v>1</v>
      </c>
      <c r="Z118" s="19">
        <f>COUNTIFS(Prerequisites[Prereq Run ID],$B118,Prerequisites[Type], "hard")</f>
        <v>0</v>
      </c>
      <c r="AA118" s="27">
        <f>COUNTIFS(Reading_Order[Run ID], $B118, Reading_Order[Completed], TRUE)</f>
        <v>0</v>
      </c>
      <c r="AB118" s="19">
        <f t="shared" si="6"/>
        <v>18</v>
      </c>
      <c r="AC118" s="29">
        <f t="shared" si="7"/>
        <v>0</v>
      </c>
      <c r="AD118" s="13" t="b">
        <f t="shared" si="8"/>
        <v>1</v>
      </c>
      <c r="AE118" s="4"/>
      <c r="AF118" s="4"/>
      <c r="AG118" s="4"/>
    </row>
    <row r="119" ht="22.5" customHeight="1">
      <c r="A119" s="10" t="s">
        <v>3763</v>
      </c>
      <c r="B119" s="10" t="s">
        <v>362</v>
      </c>
      <c r="C119" s="11" t="s">
        <v>2335</v>
      </c>
      <c r="D119" s="11" t="s">
        <v>3770</v>
      </c>
      <c r="E119" s="12"/>
      <c r="F119" s="10" t="s">
        <v>3776</v>
      </c>
      <c r="G119" s="15">
        <f>COUNTIF(Reading_Order[Run ID], B119)</f>
        <v>43</v>
      </c>
      <c r="H119" s="10">
        <v>2006.0</v>
      </c>
      <c r="I119" s="10">
        <v>2010.0</v>
      </c>
      <c r="J119" s="18" t="b">
        <f t="shared" si="1"/>
        <v>1</v>
      </c>
      <c r="K119" s="9" t="str">
        <f t="shared" si="2"/>
        <v>unread</v>
      </c>
      <c r="L119" s="19">
        <v>4.0</v>
      </c>
      <c r="M119" s="10" t="s">
        <v>3805</v>
      </c>
      <c r="N119" s="12"/>
      <c r="O119" s="10">
        <v>3.0</v>
      </c>
      <c r="P119" s="10">
        <v>1.0</v>
      </c>
      <c r="Q119" s="10" t="b">
        <v>1</v>
      </c>
      <c r="R119" s="12"/>
      <c r="S119" s="9" t="str">
        <f t="shared" si="3"/>
        <v>ready-hard</v>
      </c>
      <c r="T119" s="19">
        <f>COUNTIFS(Prerequisites[Run ID], $B119, Prerequisites[Type], "hard")</f>
        <v>0</v>
      </c>
      <c r="U119" s="19">
        <f>COUNTIFS(Prerequisites[Run ID], $B119, Prerequisites[Type], "hard", Prerequisites[Satisfied], TRUE)</f>
        <v>0</v>
      </c>
      <c r="V119" s="19">
        <f t="shared" si="4"/>
        <v>0</v>
      </c>
      <c r="W119" s="27">
        <f>COUNTIFS(Prerequisites[Run ID], $B119, Prerequisites[Type], "soft")</f>
        <v>1</v>
      </c>
      <c r="X119" s="27">
        <f>COUNTIFS(Prerequisites[Run ID], $B119, Prerequisites[Type], "soft", Prerequisites[Satisfied], TRUE)</f>
        <v>0</v>
      </c>
      <c r="Y119" s="27">
        <f t="shared" si="5"/>
        <v>1</v>
      </c>
      <c r="Z119" s="19">
        <f>COUNTIFS(Prerequisites[Prereq Run ID],$B119,Prerequisites[Type], "hard")</f>
        <v>1</v>
      </c>
      <c r="AA119" s="27">
        <f>COUNTIFS(Reading_Order[Run ID], $B119, Reading_Order[Completed], TRUE)</f>
        <v>0</v>
      </c>
      <c r="AB119" s="19">
        <f t="shared" si="6"/>
        <v>43</v>
      </c>
      <c r="AC119" s="29">
        <f t="shared" si="7"/>
        <v>0</v>
      </c>
      <c r="AD119" s="13" t="b">
        <f t="shared" si="8"/>
        <v>1</v>
      </c>
      <c r="AE119" s="4"/>
      <c r="AF119" s="4"/>
      <c r="AG119" s="4"/>
    </row>
    <row r="120" ht="22.5" customHeight="1">
      <c r="A120" s="10" t="s">
        <v>3959</v>
      </c>
      <c r="B120" s="10" t="s">
        <v>179</v>
      </c>
      <c r="C120" s="11" t="s">
        <v>2335</v>
      </c>
      <c r="D120" s="11" t="s">
        <v>3968</v>
      </c>
      <c r="E120" s="12"/>
      <c r="F120" s="10" t="s">
        <v>3973</v>
      </c>
      <c r="G120" s="15">
        <f>COUNTIF(Reading_Order[Run ID], B120)</f>
        <v>17</v>
      </c>
      <c r="H120" s="10">
        <v>2014.0</v>
      </c>
      <c r="I120" s="10">
        <v>2024.0</v>
      </c>
      <c r="J120" s="18" t="b">
        <f t="shared" si="1"/>
        <v>1</v>
      </c>
      <c r="K120" s="9" t="str">
        <f t="shared" si="2"/>
        <v>unread</v>
      </c>
      <c r="L120" s="19">
        <v>4.0</v>
      </c>
      <c r="M120" s="10" t="s">
        <v>3998</v>
      </c>
      <c r="N120" s="12"/>
      <c r="O120" s="10">
        <v>3.0</v>
      </c>
      <c r="P120" s="10">
        <v>2.0</v>
      </c>
      <c r="Q120" s="12" t="b">
        <v>0</v>
      </c>
      <c r="R120" s="12"/>
      <c r="S120" s="9" t="str">
        <f t="shared" si="3"/>
        <v>blocked</v>
      </c>
      <c r="T120" s="19">
        <f>COUNTIFS(Prerequisites[Run ID], $B120, Prerequisites[Type], "hard")</f>
        <v>1</v>
      </c>
      <c r="U120" s="19">
        <f>COUNTIFS(Prerequisites[Run ID], $B120, Prerequisites[Type], "hard", Prerequisites[Satisfied], TRUE)</f>
        <v>0</v>
      </c>
      <c r="V120" s="19">
        <f t="shared" si="4"/>
        <v>1</v>
      </c>
      <c r="W120" s="27">
        <f>COUNTIFS(Prerequisites[Run ID], $B120, Prerequisites[Type], "soft")</f>
        <v>0</v>
      </c>
      <c r="X120" s="27">
        <f>COUNTIFS(Prerequisites[Run ID], $B120, Prerequisites[Type], "soft", Prerequisites[Satisfied], TRUE)</f>
        <v>0</v>
      </c>
      <c r="Y120" s="27">
        <f t="shared" si="5"/>
        <v>0</v>
      </c>
      <c r="Z120" s="19">
        <f>COUNTIFS(Prerequisites[Prereq Run ID],$B120,Prerequisites[Type], "hard")</f>
        <v>0</v>
      </c>
      <c r="AA120" s="27">
        <f>COUNTIFS(Reading_Order[Run ID], $B120, Reading_Order[Completed], TRUE)</f>
        <v>0</v>
      </c>
      <c r="AB120" s="19">
        <f t="shared" si="6"/>
        <v>17</v>
      </c>
      <c r="AC120" s="29">
        <f t="shared" si="7"/>
        <v>0</v>
      </c>
      <c r="AD120" s="13" t="b">
        <f t="shared" si="8"/>
        <v>0</v>
      </c>
      <c r="AE120" s="4"/>
      <c r="AF120" s="4"/>
      <c r="AG120" s="4"/>
    </row>
    <row r="121" ht="22.5" customHeight="1">
      <c r="A121" s="8" t="s">
        <v>4123</v>
      </c>
      <c r="B121" s="8" t="s">
        <v>364</v>
      </c>
      <c r="C121" s="8" t="s">
        <v>4128</v>
      </c>
      <c r="D121" s="8" t="s">
        <v>589</v>
      </c>
      <c r="E121" s="8" t="s">
        <v>4133</v>
      </c>
      <c r="F121" s="32" t="s">
        <v>4136</v>
      </c>
      <c r="G121" s="15">
        <f>COUNTIF(Reading_Order[Run ID], B121)</f>
        <v>24</v>
      </c>
      <c r="H121" s="19">
        <v>2012.0</v>
      </c>
      <c r="I121" s="19">
        <v>2015.0</v>
      </c>
      <c r="J121" s="18" t="b">
        <f t="shared" si="1"/>
        <v>1</v>
      </c>
      <c r="K121" s="9" t="str">
        <f t="shared" si="2"/>
        <v>unread</v>
      </c>
      <c r="L121" s="19">
        <v>4.0</v>
      </c>
      <c r="M121" s="32" t="s">
        <v>4157</v>
      </c>
      <c r="N121" s="34"/>
      <c r="O121" s="8">
        <v>1.0</v>
      </c>
      <c r="P121" s="8">
        <v>1.0</v>
      </c>
      <c r="Q121" s="10" t="b">
        <v>1</v>
      </c>
      <c r="R121" s="34"/>
      <c r="S121" s="9" t="str">
        <f t="shared" si="3"/>
        <v>ready-hard</v>
      </c>
      <c r="T121" s="19">
        <f>COUNTIFS(Prerequisites[Run ID], $B121, Prerequisites[Type], "hard")</f>
        <v>0</v>
      </c>
      <c r="U121" s="19">
        <f>COUNTIFS(Prerequisites[Run ID], $B121, Prerequisites[Type], "hard", Prerequisites[Satisfied], TRUE)</f>
        <v>0</v>
      </c>
      <c r="V121" s="19">
        <f t="shared" si="4"/>
        <v>0</v>
      </c>
      <c r="W121" s="27">
        <f>COUNTIFS(Prerequisites[Run ID], $B121, Prerequisites[Type], "soft")</f>
        <v>1</v>
      </c>
      <c r="X121" s="27">
        <f>COUNTIFS(Prerequisites[Run ID], $B121, Prerequisites[Type], "soft", Prerequisites[Satisfied], TRUE)</f>
        <v>0</v>
      </c>
      <c r="Y121" s="27">
        <f t="shared" si="5"/>
        <v>1</v>
      </c>
      <c r="Z121" s="19">
        <f>COUNTIFS(Prerequisites[Prereq Run ID],$B121,Prerequisites[Type], "hard")</f>
        <v>0</v>
      </c>
      <c r="AA121" s="27">
        <f>COUNTIFS(Reading_Order[Run ID], $B121, Reading_Order[Completed], TRUE)</f>
        <v>0</v>
      </c>
      <c r="AB121" s="19">
        <f t="shared" si="6"/>
        <v>24</v>
      </c>
      <c r="AC121" s="29">
        <f t="shared" si="7"/>
        <v>0</v>
      </c>
      <c r="AD121" s="13" t="b">
        <f t="shared" si="8"/>
        <v>1</v>
      </c>
      <c r="AE121" s="4"/>
      <c r="AF121" s="4"/>
      <c r="AG121" s="4"/>
    </row>
    <row r="122" ht="22.5" customHeight="1">
      <c r="A122" s="8" t="s">
        <v>4275</v>
      </c>
      <c r="B122" s="8" t="s">
        <v>165</v>
      </c>
      <c r="C122" s="27" t="s">
        <v>2326</v>
      </c>
      <c r="D122" s="27" t="s">
        <v>4283</v>
      </c>
      <c r="E122" s="8"/>
      <c r="F122" s="32" t="s">
        <v>4287</v>
      </c>
      <c r="G122" s="15">
        <f>COUNTIF(Reading_Order[Run ID], B122)</f>
        <v>46</v>
      </c>
      <c r="H122" s="19">
        <v>1965.0</v>
      </c>
      <c r="I122" s="19">
        <v>1978.0</v>
      </c>
      <c r="J122" s="18" t="b">
        <f t="shared" si="1"/>
        <v>1</v>
      </c>
      <c r="K122" s="9" t="str">
        <f t="shared" si="2"/>
        <v>unread</v>
      </c>
      <c r="L122" s="19">
        <v>4.0</v>
      </c>
      <c r="M122" s="32" t="s">
        <v>4305</v>
      </c>
      <c r="N122" s="34"/>
      <c r="O122" s="8">
        <v>1.0</v>
      </c>
      <c r="P122" s="8">
        <v>1.0</v>
      </c>
      <c r="Q122" s="12" t="b">
        <v>0</v>
      </c>
      <c r="R122" s="34"/>
      <c r="S122" s="9" t="str">
        <f t="shared" si="3"/>
        <v>ready-hard</v>
      </c>
      <c r="T122" s="19">
        <f>COUNTIFS(Prerequisites[Run ID], $B122, Prerequisites[Type], "hard")</f>
        <v>0</v>
      </c>
      <c r="U122" s="19">
        <f>COUNTIFS(Prerequisites[Run ID], $B122, Prerequisites[Type], "hard", Prerequisites[Satisfied], TRUE)</f>
        <v>0</v>
      </c>
      <c r="V122" s="19">
        <f t="shared" si="4"/>
        <v>0</v>
      </c>
      <c r="W122" s="27">
        <f>COUNTIFS(Prerequisites[Run ID], $B122, Prerequisites[Type], "soft")</f>
        <v>1</v>
      </c>
      <c r="X122" s="27">
        <f>COUNTIFS(Prerequisites[Run ID], $B122, Prerequisites[Type], "soft", Prerequisites[Satisfied], TRUE)</f>
        <v>0</v>
      </c>
      <c r="Y122" s="27">
        <f t="shared" si="5"/>
        <v>1</v>
      </c>
      <c r="Z122" s="19">
        <f>COUNTIFS(Prerequisites[Prereq Run ID],$B122,Prerequisites[Type], "hard")</f>
        <v>1</v>
      </c>
      <c r="AA122" s="27">
        <f>COUNTIFS(Reading_Order[Run ID], $B122, Reading_Order[Completed], TRUE)</f>
        <v>0</v>
      </c>
      <c r="AB122" s="19">
        <f t="shared" si="6"/>
        <v>46</v>
      </c>
      <c r="AC122" s="29">
        <f t="shared" si="7"/>
        <v>0</v>
      </c>
      <c r="AD122" s="13" t="b">
        <f t="shared" si="8"/>
        <v>1</v>
      </c>
      <c r="AE122" s="4"/>
      <c r="AF122" s="4"/>
      <c r="AG122" s="4"/>
    </row>
    <row r="123" ht="22.5" customHeight="1">
      <c r="A123" s="8" t="s">
        <v>4395</v>
      </c>
      <c r="B123" s="8" t="s">
        <v>60</v>
      </c>
      <c r="C123" s="27" t="s">
        <v>2326</v>
      </c>
      <c r="D123" s="27" t="s">
        <v>4404</v>
      </c>
      <c r="E123" s="8"/>
      <c r="F123" s="32" t="s">
        <v>4408</v>
      </c>
      <c r="G123" s="15">
        <f>COUNTIF(Reading_Order[Run ID], B123)</f>
        <v>34</v>
      </c>
      <c r="H123" s="19">
        <v>1982.0</v>
      </c>
      <c r="I123" s="19">
        <v>2009.0</v>
      </c>
      <c r="J123" s="18" t="b">
        <f t="shared" si="1"/>
        <v>1</v>
      </c>
      <c r="K123" s="9" t="str">
        <f t="shared" si="2"/>
        <v>unread</v>
      </c>
      <c r="L123" s="19">
        <v>4.0</v>
      </c>
      <c r="M123" s="32" t="s">
        <v>4427</v>
      </c>
      <c r="N123" s="34"/>
      <c r="O123" s="8">
        <v>1.0</v>
      </c>
      <c r="P123" s="8">
        <v>2.0</v>
      </c>
      <c r="Q123" s="12" t="b">
        <v>0</v>
      </c>
      <c r="R123" s="34"/>
      <c r="S123" s="9" t="str">
        <f t="shared" si="3"/>
        <v>blocked</v>
      </c>
      <c r="T123" s="19">
        <f>COUNTIFS(Prerequisites[Run ID], $B123, Prerequisites[Type], "hard")</f>
        <v>1</v>
      </c>
      <c r="U123" s="19">
        <f>COUNTIFS(Prerequisites[Run ID], $B123, Prerequisites[Type], "hard", Prerequisites[Satisfied], TRUE)</f>
        <v>0</v>
      </c>
      <c r="V123" s="19">
        <f t="shared" si="4"/>
        <v>1</v>
      </c>
      <c r="W123" s="27">
        <f>COUNTIFS(Prerequisites[Run ID], $B123, Prerequisites[Type], "soft")</f>
        <v>0</v>
      </c>
      <c r="X123" s="27">
        <f>COUNTIFS(Prerequisites[Run ID], $B123, Prerequisites[Type], "soft", Prerequisites[Satisfied], TRUE)</f>
        <v>0</v>
      </c>
      <c r="Y123" s="27">
        <f t="shared" si="5"/>
        <v>0</v>
      </c>
      <c r="Z123" s="19">
        <f>COUNTIFS(Prerequisites[Prereq Run ID],$B123,Prerequisites[Type], "hard")</f>
        <v>0</v>
      </c>
      <c r="AA123" s="27">
        <f>COUNTIFS(Reading_Order[Run ID], $B123, Reading_Order[Completed], TRUE)</f>
        <v>0</v>
      </c>
      <c r="AB123" s="19">
        <f t="shared" si="6"/>
        <v>34</v>
      </c>
      <c r="AC123" s="29">
        <f t="shared" si="7"/>
        <v>0</v>
      </c>
      <c r="AD123" s="13" t="b">
        <f t="shared" si="8"/>
        <v>0</v>
      </c>
      <c r="AE123" s="4"/>
      <c r="AF123" s="4"/>
      <c r="AG123" s="4"/>
    </row>
    <row r="124" ht="22.5" customHeight="1">
      <c r="A124" s="8" t="s">
        <v>4539</v>
      </c>
      <c r="B124" s="8" t="s">
        <v>379</v>
      </c>
      <c r="C124" s="8" t="s">
        <v>2326</v>
      </c>
      <c r="D124" s="8" t="s">
        <v>4546</v>
      </c>
      <c r="E124" s="8" t="s">
        <v>912</v>
      </c>
      <c r="F124" s="32" t="s">
        <v>4549</v>
      </c>
      <c r="G124" s="15">
        <f>COUNTIF(Reading_Order[Run ID], B124)</f>
        <v>53</v>
      </c>
      <c r="H124" s="19">
        <v>2008.0</v>
      </c>
      <c r="I124" s="19">
        <v>2011.0</v>
      </c>
      <c r="J124" s="18" t="b">
        <f t="shared" si="1"/>
        <v>1</v>
      </c>
      <c r="K124" s="9" t="str">
        <f t="shared" si="2"/>
        <v>unread</v>
      </c>
      <c r="L124" s="19">
        <v>3.0</v>
      </c>
      <c r="M124" s="32" t="s">
        <v>4566</v>
      </c>
      <c r="N124" s="34"/>
      <c r="O124" s="8">
        <v>2.0</v>
      </c>
      <c r="P124" s="8">
        <v>1.0</v>
      </c>
      <c r="Q124" s="10" t="b">
        <v>1</v>
      </c>
      <c r="R124" s="34"/>
      <c r="S124" s="9" t="str">
        <f t="shared" si="3"/>
        <v>blocked</v>
      </c>
      <c r="T124" s="19">
        <f>COUNTIFS(Prerequisites[Run ID], $B124, Prerequisites[Type], "hard")</f>
        <v>2</v>
      </c>
      <c r="U124" s="19">
        <f>COUNTIFS(Prerequisites[Run ID], $B124, Prerequisites[Type], "hard", Prerequisites[Satisfied], TRUE)</f>
        <v>0</v>
      </c>
      <c r="V124" s="19">
        <f t="shared" si="4"/>
        <v>2</v>
      </c>
      <c r="W124" s="27">
        <f>COUNTIFS(Prerequisites[Run ID], $B124, Prerequisites[Type], "soft")</f>
        <v>3</v>
      </c>
      <c r="X124" s="27">
        <f>COUNTIFS(Prerequisites[Run ID], $B124, Prerequisites[Type], "soft", Prerequisites[Satisfied], TRUE)</f>
        <v>0</v>
      </c>
      <c r="Y124" s="27">
        <f t="shared" si="5"/>
        <v>3</v>
      </c>
      <c r="Z124" s="19">
        <f>COUNTIFS(Prerequisites[Prereq Run ID],$B124,Prerequisites[Type], "hard")</f>
        <v>1</v>
      </c>
      <c r="AA124" s="27">
        <f>COUNTIFS(Reading_Order[Run ID], $B124, Reading_Order[Completed], TRUE)</f>
        <v>0</v>
      </c>
      <c r="AB124" s="19">
        <f t="shared" si="6"/>
        <v>53</v>
      </c>
      <c r="AC124" s="29">
        <f t="shared" si="7"/>
        <v>0</v>
      </c>
      <c r="AD124" s="13" t="b">
        <f t="shared" si="8"/>
        <v>0</v>
      </c>
      <c r="AE124" s="4"/>
      <c r="AF124" s="4"/>
      <c r="AG124" s="4"/>
    </row>
    <row r="125" ht="22.5" customHeight="1">
      <c r="A125" s="8" t="s">
        <v>4684</v>
      </c>
      <c r="B125" s="8" t="s">
        <v>406</v>
      </c>
      <c r="C125" s="27" t="s">
        <v>2326</v>
      </c>
      <c r="D125" s="8" t="s">
        <v>4546</v>
      </c>
      <c r="E125" s="8"/>
      <c r="F125" s="32" t="s">
        <v>4692</v>
      </c>
      <c r="G125" s="15">
        <f>COUNTIF(Reading_Order[Run ID], B125)</f>
        <v>19</v>
      </c>
      <c r="H125" s="19">
        <v>2010.0</v>
      </c>
      <c r="I125" s="19">
        <v>2811.0</v>
      </c>
      <c r="J125" s="18" t="b">
        <f t="shared" si="1"/>
        <v>1</v>
      </c>
      <c r="K125" s="9" t="str">
        <f t="shared" si="2"/>
        <v>unread</v>
      </c>
      <c r="L125" s="19">
        <v>3.0</v>
      </c>
      <c r="M125" s="32" t="s">
        <v>4711</v>
      </c>
      <c r="N125" s="34"/>
      <c r="O125" s="8">
        <v>2.0</v>
      </c>
      <c r="P125" s="8">
        <v>2.0</v>
      </c>
      <c r="Q125" s="10" t="b">
        <v>1</v>
      </c>
      <c r="R125" s="34"/>
      <c r="S125" s="9" t="str">
        <f t="shared" si="3"/>
        <v>blocked</v>
      </c>
      <c r="T125" s="19">
        <f>COUNTIFS(Prerequisites[Run ID], $B125, Prerequisites[Type], "hard")</f>
        <v>1</v>
      </c>
      <c r="U125" s="19">
        <f>COUNTIFS(Prerequisites[Run ID], $B125, Prerequisites[Type], "hard", Prerequisites[Satisfied], TRUE)</f>
        <v>0</v>
      </c>
      <c r="V125" s="19">
        <f t="shared" si="4"/>
        <v>1</v>
      </c>
      <c r="W125" s="27">
        <f>COUNTIFS(Prerequisites[Run ID], $B125, Prerequisites[Type], "soft")</f>
        <v>0</v>
      </c>
      <c r="X125" s="27">
        <f>COUNTIFS(Prerequisites[Run ID], $B125, Prerequisites[Type], "soft", Prerequisites[Satisfied], TRUE)</f>
        <v>0</v>
      </c>
      <c r="Y125" s="27">
        <f t="shared" si="5"/>
        <v>0</v>
      </c>
      <c r="Z125" s="19">
        <f>COUNTIFS(Prerequisites[Prereq Run ID],$B125,Prerequisites[Type], "hard")</f>
        <v>1</v>
      </c>
      <c r="AA125" s="27">
        <f>COUNTIFS(Reading_Order[Run ID], $B125, Reading_Order[Completed], TRUE)</f>
        <v>0</v>
      </c>
      <c r="AB125" s="19">
        <f t="shared" si="6"/>
        <v>19</v>
      </c>
      <c r="AC125" s="29">
        <f t="shared" si="7"/>
        <v>0</v>
      </c>
      <c r="AD125" s="13" t="b">
        <f t="shared" si="8"/>
        <v>0</v>
      </c>
      <c r="AE125" s="4"/>
      <c r="AF125" s="4"/>
      <c r="AG125" s="4"/>
    </row>
    <row r="126" ht="22.5" customHeight="1">
      <c r="A126" s="8" t="s">
        <v>4813</v>
      </c>
      <c r="B126" s="8" t="s">
        <v>119</v>
      </c>
      <c r="C126" s="27" t="s">
        <v>2326</v>
      </c>
      <c r="D126" s="8" t="s">
        <v>4546</v>
      </c>
      <c r="E126" s="8"/>
      <c r="F126" s="32" t="s">
        <v>4822</v>
      </c>
      <c r="G126" s="15">
        <f>COUNTIF(Reading_Order[Run ID], B126)</f>
        <v>24</v>
      </c>
      <c r="H126" s="19">
        <v>2011.0</v>
      </c>
      <c r="I126" s="19">
        <v>2016.0</v>
      </c>
      <c r="J126" s="18" t="b">
        <f t="shared" si="1"/>
        <v>1</v>
      </c>
      <c r="K126" s="9" t="str">
        <f t="shared" si="2"/>
        <v>unread</v>
      </c>
      <c r="L126" s="19">
        <v>4.0</v>
      </c>
      <c r="M126" s="32" t="s">
        <v>4837</v>
      </c>
      <c r="N126" s="34"/>
      <c r="O126" s="8">
        <v>2.0</v>
      </c>
      <c r="P126" s="8">
        <v>3.0</v>
      </c>
      <c r="Q126" s="12" t="b">
        <v>0</v>
      </c>
      <c r="R126" s="34"/>
      <c r="S126" s="9" t="str">
        <f t="shared" si="3"/>
        <v>blocked</v>
      </c>
      <c r="T126" s="19">
        <f>COUNTIFS(Prerequisites[Run ID], $B126, Prerequisites[Type], "hard")</f>
        <v>1</v>
      </c>
      <c r="U126" s="19">
        <f>COUNTIFS(Prerequisites[Run ID], $B126, Prerequisites[Type], "hard", Prerequisites[Satisfied], TRUE)</f>
        <v>0</v>
      </c>
      <c r="V126" s="19">
        <f t="shared" si="4"/>
        <v>1</v>
      </c>
      <c r="W126" s="27">
        <f>COUNTIFS(Prerequisites[Run ID], $B126, Prerequisites[Type], "soft")</f>
        <v>0</v>
      </c>
      <c r="X126" s="27">
        <f>COUNTIFS(Prerequisites[Run ID], $B126, Prerequisites[Type], "soft", Prerequisites[Satisfied], TRUE)</f>
        <v>0</v>
      </c>
      <c r="Y126" s="27">
        <f t="shared" si="5"/>
        <v>0</v>
      </c>
      <c r="Z126" s="19">
        <f>COUNTIFS(Prerequisites[Prereq Run ID],$B126,Prerequisites[Type], "hard")</f>
        <v>0</v>
      </c>
      <c r="AA126" s="27">
        <f>COUNTIFS(Reading_Order[Run ID], $B126, Reading_Order[Completed], TRUE)</f>
        <v>0</v>
      </c>
      <c r="AB126" s="19">
        <f t="shared" si="6"/>
        <v>24</v>
      </c>
      <c r="AC126" s="29">
        <f t="shared" si="7"/>
        <v>0</v>
      </c>
      <c r="AD126" s="13" t="b">
        <f t="shared" si="8"/>
        <v>0</v>
      </c>
      <c r="AE126" s="4"/>
      <c r="AF126" s="4"/>
      <c r="AG126" s="4"/>
    </row>
    <row r="127" ht="22.5" customHeight="1">
      <c r="A127" s="8" t="s">
        <v>2339</v>
      </c>
      <c r="B127" s="8" t="s">
        <v>56</v>
      </c>
      <c r="C127" s="8" t="s">
        <v>4940</v>
      </c>
      <c r="D127" s="8" t="s">
        <v>1661</v>
      </c>
      <c r="E127" s="8" t="s">
        <v>4943</v>
      </c>
      <c r="F127" s="32" t="s">
        <v>4945</v>
      </c>
      <c r="G127" s="15">
        <f>COUNTIF(Reading_Order[Run ID], B127)</f>
        <v>31</v>
      </c>
      <c r="H127" s="19">
        <v>2009.0</v>
      </c>
      <c r="I127" s="19">
        <v>2011.0</v>
      </c>
      <c r="J127" s="18" t="b">
        <f t="shared" si="1"/>
        <v>1</v>
      </c>
      <c r="K127" s="9" t="str">
        <f t="shared" si="2"/>
        <v>read</v>
      </c>
      <c r="L127" s="19">
        <v>1.0</v>
      </c>
      <c r="M127" s="32" t="s">
        <v>4965</v>
      </c>
      <c r="N127" s="34"/>
      <c r="O127" s="8">
        <v>1.0</v>
      </c>
      <c r="P127" s="8">
        <v>1.0</v>
      </c>
      <c r="Q127" s="10" t="b">
        <v>1</v>
      </c>
      <c r="R127" s="34"/>
      <c r="S127" s="9" t="str">
        <f t="shared" si="3"/>
        <v>ready-hard</v>
      </c>
      <c r="T127" s="19">
        <f>COUNTIFS(Prerequisites[Run ID], $B127, Prerequisites[Type], "hard")</f>
        <v>0</v>
      </c>
      <c r="U127" s="19">
        <f>COUNTIFS(Prerequisites[Run ID], $B127, Prerequisites[Type], "hard", Prerequisites[Satisfied], TRUE)</f>
        <v>0</v>
      </c>
      <c r="V127" s="19">
        <f t="shared" si="4"/>
        <v>0</v>
      </c>
      <c r="W127" s="27">
        <f>COUNTIFS(Prerequisites[Run ID], $B127, Prerequisites[Type], "soft")</f>
        <v>1</v>
      </c>
      <c r="X127" s="27">
        <f>COUNTIFS(Prerequisites[Run ID], $B127, Prerequisites[Type], "soft", Prerequisites[Satisfied], TRUE)</f>
        <v>0</v>
      </c>
      <c r="Y127" s="27">
        <f t="shared" si="5"/>
        <v>1</v>
      </c>
      <c r="Z127" s="19">
        <f>COUNTIFS(Prerequisites[Prereq Run ID],$B127,Prerequisites[Type], "hard")</f>
        <v>1</v>
      </c>
      <c r="AA127" s="27">
        <f>COUNTIFS(Reading_Order[Run ID], $B127, Reading_Order[Completed], TRUE)</f>
        <v>31</v>
      </c>
      <c r="AB127" s="19">
        <f t="shared" si="6"/>
        <v>0</v>
      </c>
      <c r="AC127" s="29">
        <f t="shared" si="7"/>
        <v>1</v>
      </c>
      <c r="AD127" s="179" t="b">
        <f t="shared" si="8"/>
        <v>1</v>
      </c>
      <c r="AE127" s="4"/>
      <c r="AF127" s="4"/>
      <c r="AG127" s="4"/>
    </row>
    <row r="128" ht="22.5" customHeight="1">
      <c r="A128" s="8" t="s">
        <v>5066</v>
      </c>
      <c r="B128" s="8" t="s">
        <v>4</v>
      </c>
      <c r="C128" s="8" t="s">
        <v>4940</v>
      </c>
      <c r="D128" s="8" t="s">
        <v>1661</v>
      </c>
      <c r="E128" s="8" t="s">
        <v>5069</v>
      </c>
      <c r="F128" s="32" t="s">
        <v>5072</v>
      </c>
      <c r="G128" s="15">
        <f>COUNTIF(Reading_Order[Run ID], B128)</f>
        <v>61</v>
      </c>
      <c r="H128" s="19">
        <v>2009.0</v>
      </c>
      <c r="I128" s="19">
        <v>2012.0</v>
      </c>
      <c r="J128" s="18" t="b">
        <f t="shared" si="1"/>
        <v>1</v>
      </c>
      <c r="K128" s="9" t="str">
        <f t="shared" si="2"/>
        <v>reading</v>
      </c>
      <c r="L128" s="19">
        <v>1.0</v>
      </c>
      <c r="M128" s="32" t="s">
        <v>5090</v>
      </c>
      <c r="N128" s="34"/>
      <c r="O128" s="8">
        <v>1.0</v>
      </c>
      <c r="P128" s="8">
        <v>2.0</v>
      </c>
      <c r="Q128" s="10" t="b">
        <v>1</v>
      </c>
      <c r="R128" s="34"/>
      <c r="S128" s="9" t="str">
        <f t="shared" si="3"/>
        <v>ready-hard</v>
      </c>
      <c r="T128" s="19">
        <f>COUNTIFS(Prerequisites[Run ID], $B128, Prerequisites[Type], "hard")</f>
        <v>1</v>
      </c>
      <c r="U128" s="19">
        <f>COUNTIFS(Prerequisites[Run ID], $B128, Prerequisites[Type], "hard", Prerequisites[Satisfied], TRUE)</f>
        <v>1</v>
      </c>
      <c r="V128" s="19">
        <f t="shared" si="4"/>
        <v>0</v>
      </c>
      <c r="W128" s="27">
        <f>COUNTIFS(Prerequisites[Run ID], $B128, Prerequisites[Type], "soft")</f>
        <v>3</v>
      </c>
      <c r="X128" s="27">
        <f>COUNTIFS(Prerequisites[Run ID], $B128, Prerequisites[Type], "soft", Prerequisites[Satisfied], TRUE)</f>
        <v>0</v>
      </c>
      <c r="Y128" s="27">
        <f t="shared" si="5"/>
        <v>3</v>
      </c>
      <c r="Z128" s="19">
        <f>COUNTIFS(Prerequisites[Prereq Run ID],$B128,Prerequisites[Type], "hard")</f>
        <v>2</v>
      </c>
      <c r="AA128" s="27">
        <f>COUNTIFS(Reading_Order[Run ID], $B128, Reading_Order[Completed], TRUE)</f>
        <v>28</v>
      </c>
      <c r="AB128" s="19">
        <f t="shared" si="6"/>
        <v>33</v>
      </c>
      <c r="AC128" s="29">
        <f t="shared" si="7"/>
        <v>0.4590163934</v>
      </c>
      <c r="AD128" s="13" t="b">
        <f t="shared" si="8"/>
        <v>0</v>
      </c>
      <c r="AE128" s="4"/>
      <c r="AF128" s="4"/>
      <c r="AG128" s="4"/>
    </row>
    <row r="129" ht="22.5" customHeight="1">
      <c r="A129" s="8" t="s">
        <v>4048</v>
      </c>
      <c r="B129" s="8" t="s">
        <v>439</v>
      </c>
      <c r="C129" s="8" t="s">
        <v>4940</v>
      </c>
      <c r="D129" s="8" t="s">
        <v>1661</v>
      </c>
      <c r="E129" s="8" t="s">
        <v>5210</v>
      </c>
      <c r="F129" s="32" t="s">
        <v>5212</v>
      </c>
      <c r="G129" s="15">
        <f>COUNTIF(Reading_Order[Run ID], B129)</f>
        <v>13</v>
      </c>
      <c r="H129" s="19">
        <v>2010.0</v>
      </c>
      <c r="I129" s="19">
        <v>2013.0</v>
      </c>
      <c r="J129" s="18" t="b">
        <f t="shared" si="1"/>
        <v>1</v>
      </c>
      <c r="K129" s="9" t="str">
        <f t="shared" si="2"/>
        <v>unread</v>
      </c>
      <c r="L129" s="19">
        <v>2.0</v>
      </c>
      <c r="M129" s="32" t="s">
        <v>5231</v>
      </c>
      <c r="N129" s="34"/>
      <c r="O129" s="8">
        <v>1.0</v>
      </c>
      <c r="P129" s="8">
        <v>3.0</v>
      </c>
      <c r="Q129" s="10" t="b">
        <v>1</v>
      </c>
      <c r="R129" s="34"/>
      <c r="S129" s="9" t="str">
        <f t="shared" si="3"/>
        <v>blocked</v>
      </c>
      <c r="T129" s="19">
        <f>COUNTIFS(Prerequisites[Run ID], $B129, Prerequisites[Type], "hard")</f>
        <v>1</v>
      </c>
      <c r="U129" s="19">
        <f>COUNTIFS(Prerequisites[Run ID], $B129, Prerequisites[Type], "hard", Prerequisites[Satisfied], TRUE)</f>
        <v>0</v>
      </c>
      <c r="V129" s="19">
        <f t="shared" si="4"/>
        <v>1</v>
      </c>
      <c r="W129" s="27">
        <f>COUNTIFS(Prerequisites[Run ID], $B129, Prerequisites[Type], "soft")</f>
        <v>0</v>
      </c>
      <c r="X129" s="27">
        <f>COUNTIFS(Prerequisites[Run ID], $B129, Prerequisites[Type], "soft", Prerequisites[Satisfied], TRUE)</f>
        <v>0</v>
      </c>
      <c r="Y129" s="27">
        <f t="shared" si="5"/>
        <v>0</v>
      </c>
      <c r="Z129" s="19">
        <f>COUNTIFS(Prerequisites[Prereq Run ID],$B129,Prerequisites[Type], "hard")</f>
        <v>1</v>
      </c>
      <c r="AA129" s="27">
        <f>COUNTIFS(Reading_Order[Run ID], $B129, Reading_Order[Completed], TRUE)</f>
        <v>0</v>
      </c>
      <c r="AB129" s="19">
        <f t="shared" si="6"/>
        <v>13</v>
      </c>
      <c r="AC129" s="29">
        <f t="shared" si="7"/>
        <v>0</v>
      </c>
      <c r="AD129" s="13" t="b">
        <f t="shared" si="8"/>
        <v>0</v>
      </c>
      <c r="AE129" s="4"/>
      <c r="AF129" s="4"/>
      <c r="AG129" s="4"/>
    </row>
    <row r="130" ht="22.5" customHeight="1">
      <c r="A130" s="8" t="s">
        <v>5338</v>
      </c>
      <c r="B130" s="8" t="s">
        <v>448</v>
      </c>
      <c r="C130" s="8" t="s">
        <v>4940</v>
      </c>
      <c r="D130" s="27" t="s">
        <v>110</v>
      </c>
      <c r="E130" s="8"/>
      <c r="F130" s="32" t="s">
        <v>5348</v>
      </c>
      <c r="G130" s="15">
        <f>COUNTIF(Reading_Order[Run ID], B130)</f>
        <v>6</v>
      </c>
      <c r="H130" s="19">
        <v>2006.0</v>
      </c>
      <c r="I130" s="19">
        <v>2008.0</v>
      </c>
      <c r="J130" s="18" t="b">
        <f t="shared" si="1"/>
        <v>1</v>
      </c>
      <c r="K130" s="9" t="str">
        <f t="shared" si="2"/>
        <v>unread</v>
      </c>
      <c r="L130" s="19">
        <v>2.0</v>
      </c>
      <c r="M130" s="32"/>
      <c r="N130" s="34"/>
      <c r="O130" s="8">
        <v>1.0</v>
      </c>
      <c r="P130" s="8">
        <v>4.0</v>
      </c>
      <c r="Q130" s="10" t="b">
        <v>1</v>
      </c>
      <c r="R130" s="34"/>
      <c r="S130" s="9" t="str">
        <f t="shared" si="3"/>
        <v>blocked</v>
      </c>
      <c r="T130" s="19">
        <f>COUNTIFS(Prerequisites[Run ID], $B130, Prerequisites[Type], "hard")</f>
        <v>1</v>
      </c>
      <c r="U130" s="19">
        <f>COUNTIFS(Prerequisites[Run ID], $B130, Prerequisites[Type], "hard", Prerequisites[Satisfied], TRUE)</f>
        <v>0</v>
      </c>
      <c r="V130" s="19">
        <f t="shared" si="4"/>
        <v>1</v>
      </c>
      <c r="W130" s="27">
        <f>COUNTIFS(Prerequisites[Run ID], $B130, Prerequisites[Type], "soft")</f>
        <v>0</v>
      </c>
      <c r="X130" s="27">
        <f>COUNTIFS(Prerequisites[Run ID], $B130, Prerequisites[Type], "soft", Prerequisites[Satisfied], TRUE)</f>
        <v>0</v>
      </c>
      <c r="Y130" s="27">
        <f t="shared" si="5"/>
        <v>0</v>
      </c>
      <c r="Z130" s="19">
        <f>COUNTIFS(Prerequisites[Prereq Run ID],$B130,Prerequisites[Type], "hard")</f>
        <v>2</v>
      </c>
      <c r="AA130" s="27">
        <f>COUNTIFS(Reading_Order[Run ID], $B130, Reading_Order[Completed], TRUE)</f>
        <v>0</v>
      </c>
      <c r="AB130" s="19">
        <f t="shared" si="6"/>
        <v>6</v>
      </c>
      <c r="AC130" s="29">
        <f t="shared" si="7"/>
        <v>0</v>
      </c>
      <c r="AD130" s="13" t="b">
        <f t="shared" si="8"/>
        <v>0</v>
      </c>
      <c r="AE130" s="4"/>
      <c r="AF130" s="4"/>
      <c r="AG130" s="4"/>
    </row>
    <row r="131" ht="22.5" customHeight="1">
      <c r="A131" s="8" t="s">
        <v>5469</v>
      </c>
      <c r="B131" s="8" t="s">
        <v>457</v>
      </c>
      <c r="C131" s="8" t="s">
        <v>4940</v>
      </c>
      <c r="D131" s="27" t="s">
        <v>110</v>
      </c>
      <c r="E131" s="8"/>
      <c r="F131" s="32" t="s">
        <v>5478</v>
      </c>
      <c r="G131" s="15">
        <f>COUNTIF(Reading_Order[Run ID], B131)</f>
        <v>12</v>
      </c>
      <c r="H131" s="19">
        <v>2010.0</v>
      </c>
      <c r="I131" s="19">
        <v>2011.0</v>
      </c>
      <c r="J131" s="18" t="b">
        <f t="shared" si="1"/>
        <v>1</v>
      </c>
      <c r="K131" s="9" t="str">
        <f t="shared" si="2"/>
        <v>unread</v>
      </c>
      <c r="L131" s="19">
        <v>2.0</v>
      </c>
      <c r="M131" s="32"/>
      <c r="N131" s="34"/>
      <c r="O131" s="8">
        <v>1.0</v>
      </c>
      <c r="P131" s="8">
        <v>5.0</v>
      </c>
      <c r="Q131" s="10" t="b">
        <v>1</v>
      </c>
      <c r="R131" s="34"/>
      <c r="S131" s="9" t="str">
        <f t="shared" si="3"/>
        <v>blocked</v>
      </c>
      <c r="T131" s="19">
        <f>COUNTIFS(Prerequisites[Run ID], $B131, Prerequisites[Type], "hard")</f>
        <v>1</v>
      </c>
      <c r="U131" s="19">
        <f>COUNTIFS(Prerequisites[Run ID], $B131, Prerequisites[Type], "hard", Prerequisites[Satisfied], TRUE)</f>
        <v>0</v>
      </c>
      <c r="V131" s="19">
        <f t="shared" si="4"/>
        <v>1</v>
      </c>
      <c r="W131" s="27">
        <f>COUNTIFS(Prerequisites[Run ID], $B131, Prerequisites[Type], "soft")</f>
        <v>0</v>
      </c>
      <c r="X131" s="27">
        <f>COUNTIFS(Prerequisites[Run ID], $B131, Prerequisites[Type], "soft", Prerequisites[Satisfied], TRUE)</f>
        <v>0</v>
      </c>
      <c r="Y131" s="27">
        <f t="shared" si="5"/>
        <v>0</v>
      </c>
      <c r="Z131" s="19">
        <f>COUNTIFS(Prerequisites[Prereq Run ID],$B131,Prerequisites[Type], "hard")</f>
        <v>2</v>
      </c>
      <c r="AA131" s="27">
        <f>COUNTIFS(Reading_Order[Run ID], $B131, Reading_Order[Completed], TRUE)</f>
        <v>0</v>
      </c>
      <c r="AB131" s="19">
        <f t="shared" si="6"/>
        <v>12</v>
      </c>
      <c r="AC131" s="29">
        <f t="shared" si="7"/>
        <v>0</v>
      </c>
      <c r="AD131" s="13" t="b">
        <f t="shared" si="8"/>
        <v>0</v>
      </c>
      <c r="AE131" s="4"/>
      <c r="AF131" s="4"/>
      <c r="AG131" s="4"/>
    </row>
    <row r="132" ht="22.5" customHeight="1">
      <c r="A132" s="8" t="s">
        <v>5615</v>
      </c>
      <c r="B132" s="8" t="s">
        <v>462</v>
      </c>
      <c r="C132" s="8" t="s">
        <v>4940</v>
      </c>
      <c r="D132" s="8" t="s">
        <v>1661</v>
      </c>
      <c r="E132" s="8" t="s">
        <v>2245</v>
      </c>
      <c r="F132" s="32" t="s">
        <v>5623</v>
      </c>
      <c r="G132" s="15">
        <f>COUNTIF(Reading_Order[Run ID], B132)</f>
        <v>26</v>
      </c>
      <c r="H132" s="19">
        <v>2010.0</v>
      </c>
      <c r="I132" s="19">
        <v>2012.0</v>
      </c>
      <c r="J132" s="18" t="b">
        <f t="shared" si="1"/>
        <v>1</v>
      </c>
      <c r="K132" s="9" t="str">
        <f t="shared" si="2"/>
        <v>unread</v>
      </c>
      <c r="L132" s="19">
        <v>2.0</v>
      </c>
      <c r="M132" s="32" t="s">
        <v>5640</v>
      </c>
      <c r="N132" s="34"/>
      <c r="O132" s="8">
        <v>1.0</v>
      </c>
      <c r="P132" s="8">
        <v>6.0</v>
      </c>
      <c r="Q132" s="10" t="b">
        <v>1</v>
      </c>
      <c r="R132" s="34"/>
      <c r="S132" s="9" t="str">
        <f t="shared" si="3"/>
        <v>blocked</v>
      </c>
      <c r="T132" s="19">
        <f>COUNTIFS(Prerequisites[Run ID], $B132, Prerequisites[Type], "hard")</f>
        <v>1</v>
      </c>
      <c r="U132" s="19">
        <f>COUNTIFS(Prerequisites[Run ID], $B132, Prerequisites[Type], "hard", Prerequisites[Satisfied], TRUE)</f>
        <v>0</v>
      </c>
      <c r="V132" s="19">
        <f t="shared" si="4"/>
        <v>1</v>
      </c>
      <c r="W132" s="27">
        <f>COUNTIFS(Prerequisites[Run ID], $B132, Prerequisites[Type], "soft")</f>
        <v>0</v>
      </c>
      <c r="X132" s="27">
        <f>COUNTIFS(Prerequisites[Run ID], $B132, Prerequisites[Type], "soft", Prerequisites[Satisfied], TRUE)</f>
        <v>0</v>
      </c>
      <c r="Y132" s="27">
        <f t="shared" si="5"/>
        <v>0</v>
      </c>
      <c r="Z132" s="19">
        <f>COUNTIFS(Prerequisites[Prereq Run ID],$B132,Prerequisites[Type], "hard")</f>
        <v>1</v>
      </c>
      <c r="AA132" s="27">
        <f>COUNTIFS(Reading_Order[Run ID], $B132, Reading_Order[Completed], TRUE)</f>
        <v>0</v>
      </c>
      <c r="AB132" s="19">
        <f t="shared" si="6"/>
        <v>26</v>
      </c>
      <c r="AC132" s="29">
        <f t="shared" si="7"/>
        <v>0</v>
      </c>
      <c r="AD132" s="13" t="b">
        <f t="shared" si="8"/>
        <v>0</v>
      </c>
      <c r="AE132" s="4"/>
      <c r="AF132" s="4"/>
      <c r="AG132" s="4"/>
    </row>
    <row r="133" ht="22.5" customHeight="1">
      <c r="A133" s="8" t="s">
        <v>5742</v>
      </c>
      <c r="B133" s="8" t="s">
        <v>468</v>
      </c>
      <c r="C133" s="27" t="s">
        <v>4940</v>
      </c>
      <c r="D133" s="8" t="s">
        <v>1661</v>
      </c>
      <c r="E133" s="8"/>
      <c r="F133" s="32"/>
      <c r="G133" s="15">
        <f>COUNTIF(Reading_Order[Run ID], B133)</f>
        <v>27</v>
      </c>
      <c r="H133" s="19"/>
      <c r="I133" s="19"/>
      <c r="J133" s="18" t="b">
        <f t="shared" si="1"/>
        <v>1</v>
      </c>
      <c r="K133" s="9" t="str">
        <f t="shared" si="2"/>
        <v>unread</v>
      </c>
      <c r="L133" s="19"/>
      <c r="M133" s="32"/>
      <c r="N133" s="34"/>
      <c r="O133" s="8">
        <v>1.0</v>
      </c>
      <c r="P133" s="8">
        <v>7.0</v>
      </c>
      <c r="Q133" s="10" t="b">
        <v>0</v>
      </c>
      <c r="R133" s="34"/>
      <c r="S133" s="9" t="str">
        <f t="shared" si="3"/>
        <v>blocked</v>
      </c>
      <c r="T133" s="19">
        <f>COUNTIFS(Prerequisites[Run ID], $B133, Prerequisites[Type], "hard")</f>
        <v>1</v>
      </c>
      <c r="U133" s="19">
        <f>COUNTIFS(Prerequisites[Run ID], $B133, Prerequisites[Type], "hard", Prerequisites[Satisfied], TRUE)</f>
        <v>0</v>
      </c>
      <c r="V133" s="19">
        <f t="shared" si="4"/>
        <v>1</v>
      </c>
      <c r="W133" s="27">
        <f>COUNTIFS(Prerequisites[Run ID], $B133, Prerequisites[Type], "soft")</f>
        <v>0</v>
      </c>
      <c r="X133" s="27">
        <f>COUNTIFS(Prerequisites[Run ID], $B133, Prerequisites[Type], "soft", Prerequisites[Satisfied], TRUE)</f>
        <v>0</v>
      </c>
      <c r="Y133" s="27">
        <f t="shared" si="5"/>
        <v>0</v>
      </c>
      <c r="Z133" s="19">
        <f>COUNTIFS(Prerequisites[Prereq Run ID],$B133,Prerequisites[Type], "hard")</f>
        <v>1</v>
      </c>
      <c r="AA133" s="27">
        <f>COUNTIFS(Reading_Order[Run ID], $B133, Reading_Order[Completed], TRUE)</f>
        <v>0</v>
      </c>
      <c r="AB133" s="19">
        <f t="shared" si="6"/>
        <v>27</v>
      </c>
      <c r="AC133" s="29">
        <f t="shared" si="7"/>
        <v>0</v>
      </c>
      <c r="AD133" s="13" t="b">
        <f t="shared" si="8"/>
        <v>0</v>
      </c>
      <c r="AE133" s="4"/>
      <c r="AF133" s="4"/>
      <c r="AG133" s="4"/>
    </row>
    <row r="134" ht="22.5" customHeight="1">
      <c r="A134" s="8" t="s">
        <v>5861</v>
      </c>
      <c r="B134" s="8" t="s">
        <v>477</v>
      </c>
      <c r="C134" s="8" t="s">
        <v>4940</v>
      </c>
      <c r="D134" s="8" t="s">
        <v>1661</v>
      </c>
      <c r="E134" s="8" t="s">
        <v>5871</v>
      </c>
      <c r="F134" s="32" t="s">
        <v>5873</v>
      </c>
      <c r="G134" s="15">
        <f>COUNTIF(Reading_Order[Run ID], B134)</f>
        <v>22</v>
      </c>
      <c r="H134" s="19">
        <v>2013.0</v>
      </c>
      <c r="I134" s="19">
        <v>2013.0</v>
      </c>
      <c r="J134" s="18" t="b">
        <f t="shared" si="1"/>
        <v>1</v>
      </c>
      <c r="K134" s="9" t="str">
        <f t="shared" si="2"/>
        <v>unread</v>
      </c>
      <c r="L134" s="19">
        <v>1.0</v>
      </c>
      <c r="M134" s="32" t="s">
        <v>5889</v>
      </c>
      <c r="N134" s="34"/>
      <c r="O134" s="8">
        <v>1.0</v>
      </c>
      <c r="P134" s="8">
        <v>8.0</v>
      </c>
      <c r="Q134" s="10" t="b">
        <v>1</v>
      </c>
      <c r="R134" s="34"/>
      <c r="S134" s="9" t="str">
        <f t="shared" si="3"/>
        <v>blocked</v>
      </c>
      <c r="T134" s="19">
        <f>COUNTIFS(Prerequisites[Run ID], $B134, Prerequisites[Type], "hard")</f>
        <v>2</v>
      </c>
      <c r="U134" s="19">
        <f>COUNTIFS(Prerequisites[Run ID], $B134, Prerequisites[Type], "hard", Prerequisites[Satisfied], TRUE)</f>
        <v>0</v>
      </c>
      <c r="V134" s="19">
        <f t="shared" si="4"/>
        <v>2</v>
      </c>
      <c r="W134" s="27">
        <f>COUNTIFS(Prerequisites[Run ID], $B134, Prerequisites[Type], "soft")</f>
        <v>1</v>
      </c>
      <c r="X134" s="27">
        <f>COUNTIFS(Prerequisites[Run ID], $B134, Prerequisites[Type], "soft", Prerequisites[Satisfied], TRUE)</f>
        <v>0</v>
      </c>
      <c r="Y134" s="27">
        <f t="shared" si="5"/>
        <v>1</v>
      </c>
      <c r="Z134" s="19">
        <f>COUNTIFS(Prerequisites[Prereq Run ID],$B134,Prerequisites[Type], "hard")</f>
        <v>3</v>
      </c>
      <c r="AA134" s="27">
        <f>COUNTIFS(Reading_Order[Run ID], $B134, Reading_Order[Completed], TRUE)</f>
        <v>0</v>
      </c>
      <c r="AB134" s="19">
        <f t="shared" si="6"/>
        <v>22</v>
      </c>
      <c r="AC134" s="29">
        <f t="shared" si="7"/>
        <v>0</v>
      </c>
      <c r="AD134" s="13" t="b">
        <f t="shared" si="8"/>
        <v>0</v>
      </c>
      <c r="AE134" s="4"/>
      <c r="AF134" s="4"/>
      <c r="AG134" s="4"/>
    </row>
    <row r="135" ht="22.5" customHeight="1">
      <c r="A135" s="8" t="s">
        <v>6018</v>
      </c>
      <c r="B135" s="8" t="s">
        <v>453</v>
      </c>
      <c r="C135" s="8" t="s">
        <v>4940</v>
      </c>
      <c r="D135" s="8" t="s">
        <v>1661</v>
      </c>
      <c r="E135" s="8" t="s">
        <v>6029</v>
      </c>
      <c r="F135" s="32" t="s">
        <v>6031</v>
      </c>
      <c r="G135" s="15">
        <f>COUNTIF(Reading_Order[Run ID], B135)</f>
        <v>57</v>
      </c>
      <c r="H135" s="19">
        <v>2012.0</v>
      </c>
      <c r="I135" s="19">
        <v>2015.0</v>
      </c>
      <c r="J135" s="18" t="b">
        <f t="shared" si="1"/>
        <v>1</v>
      </c>
      <c r="K135" s="9" t="str">
        <f t="shared" si="2"/>
        <v>unread</v>
      </c>
      <c r="L135" s="19">
        <v>1.0</v>
      </c>
      <c r="M135" s="32" t="s">
        <v>6047</v>
      </c>
      <c r="N135" s="8" t="s">
        <v>6049</v>
      </c>
      <c r="O135" s="8">
        <v>1.0</v>
      </c>
      <c r="P135" s="8">
        <v>9.0</v>
      </c>
      <c r="Q135" s="10" t="b">
        <v>1</v>
      </c>
      <c r="R135" s="34"/>
      <c r="S135" s="9" t="str">
        <f t="shared" si="3"/>
        <v>blocked</v>
      </c>
      <c r="T135" s="19">
        <f>COUNTIFS(Prerequisites[Run ID], $B135, Prerequisites[Type], "hard")</f>
        <v>3</v>
      </c>
      <c r="U135" s="19">
        <f>COUNTIFS(Prerequisites[Run ID], $B135, Prerequisites[Type], "hard", Prerequisites[Satisfied], TRUE)</f>
        <v>0</v>
      </c>
      <c r="V135" s="19">
        <f t="shared" si="4"/>
        <v>3</v>
      </c>
      <c r="W135" s="27">
        <f>COUNTIFS(Prerequisites[Run ID], $B135, Prerequisites[Type], "soft")</f>
        <v>4</v>
      </c>
      <c r="X135" s="27">
        <f>COUNTIFS(Prerequisites[Run ID], $B135, Prerequisites[Type], "soft", Prerequisites[Satisfied], TRUE)</f>
        <v>0</v>
      </c>
      <c r="Y135" s="27">
        <f t="shared" si="5"/>
        <v>4</v>
      </c>
      <c r="Z135" s="19">
        <f>COUNTIFS(Prerequisites[Prereq Run ID],$B135,Prerequisites[Type], "hard")</f>
        <v>1</v>
      </c>
      <c r="AA135" s="27">
        <f>COUNTIFS(Reading_Order[Run ID], $B135, Reading_Order[Completed], TRUE)</f>
        <v>0</v>
      </c>
      <c r="AB135" s="19">
        <f t="shared" si="6"/>
        <v>57</v>
      </c>
      <c r="AC135" s="29">
        <f t="shared" si="7"/>
        <v>0</v>
      </c>
      <c r="AD135" s="13" t="b">
        <f t="shared" si="8"/>
        <v>0</v>
      </c>
      <c r="AE135" s="4"/>
      <c r="AF135" s="4"/>
      <c r="AG135" s="4"/>
    </row>
    <row r="136" ht="22.5" customHeight="1">
      <c r="A136" s="8" t="s">
        <v>6146</v>
      </c>
      <c r="B136" s="8" t="s">
        <v>137</v>
      </c>
      <c r="C136" s="8" t="s">
        <v>4940</v>
      </c>
      <c r="D136" s="8" t="s">
        <v>1661</v>
      </c>
      <c r="E136" s="8" t="s">
        <v>2245</v>
      </c>
      <c r="F136" s="32" t="s">
        <v>6155</v>
      </c>
      <c r="G136" s="15">
        <f>COUNTIF(Reading_Order[Run ID], B136)</f>
        <v>16</v>
      </c>
      <c r="H136" s="19">
        <v>2015.0</v>
      </c>
      <c r="I136" s="19">
        <v>2016.0</v>
      </c>
      <c r="J136" s="18" t="b">
        <f t="shared" si="1"/>
        <v>1</v>
      </c>
      <c r="K136" s="9" t="str">
        <f t="shared" si="2"/>
        <v>unread</v>
      </c>
      <c r="L136" s="19">
        <v>1.0</v>
      </c>
      <c r="M136" s="32" t="s">
        <v>6172</v>
      </c>
      <c r="N136" s="34"/>
      <c r="O136" s="8">
        <v>1.0</v>
      </c>
      <c r="P136" s="8">
        <v>10.0</v>
      </c>
      <c r="Q136" s="10" t="b">
        <v>1</v>
      </c>
      <c r="R136" s="34"/>
      <c r="S136" s="9" t="str">
        <f t="shared" si="3"/>
        <v>blocked</v>
      </c>
      <c r="T136" s="19">
        <f>COUNTIFS(Prerequisites[Run ID], $B136, Prerequisites[Type], "hard")</f>
        <v>3</v>
      </c>
      <c r="U136" s="19">
        <f>COUNTIFS(Prerequisites[Run ID], $B136, Prerequisites[Type], "hard", Prerequisites[Satisfied], TRUE)</f>
        <v>0</v>
      </c>
      <c r="V136" s="19">
        <f t="shared" si="4"/>
        <v>3</v>
      </c>
      <c r="W136" s="27">
        <f>COUNTIFS(Prerequisites[Run ID], $B136, Prerequisites[Type], "soft")</f>
        <v>3</v>
      </c>
      <c r="X136" s="27">
        <f>COUNTIFS(Prerequisites[Run ID], $B136, Prerequisites[Type], "soft", Prerequisites[Satisfied], TRUE)</f>
        <v>0</v>
      </c>
      <c r="Y136" s="27">
        <f t="shared" si="5"/>
        <v>3</v>
      </c>
      <c r="Z136" s="19">
        <f>COUNTIFS(Prerequisites[Prereq Run ID],$B136,Prerequisites[Type], "hard")</f>
        <v>5</v>
      </c>
      <c r="AA136" s="27">
        <f>COUNTIFS(Reading_Order[Run ID], $B136, Reading_Order[Completed], TRUE)</f>
        <v>0</v>
      </c>
      <c r="AB136" s="19">
        <f t="shared" si="6"/>
        <v>16</v>
      </c>
      <c r="AC136" s="29">
        <f t="shared" si="7"/>
        <v>0</v>
      </c>
      <c r="AD136" s="13" t="b">
        <f t="shared" si="8"/>
        <v>0</v>
      </c>
      <c r="AE136" s="4"/>
      <c r="AF136" s="4"/>
      <c r="AG136" s="4"/>
    </row>
    <row r="137" ht="22.5" customHeight="1">
      <c r="A137" s="10" t="s">
        <v>6309</v>
      </c>
      <c r="B137" s="10" t="s">
        <v>497</v>
      </c>
      <c r="C137" s="11" t="s">
        <v>2338</v>
      </c>
      <c r="D137" s="11" t="s">
        <v>6321</v>
      </c>
      <c r="E137" s="12"/>
      <c r="F137" s="10" t="s">
        <v>6325</v>
      </c>
      <c r="G137" s="15">
        <f>COUNTIF(Reading_Order[Run ID], B137)</f>
        <v>76</v>
      </c>
      <c r="H137" s="10">
        <v>1972.0</v>
      </c>
      <c r="I137" s="10">
        <v>1979.0</v>
      </c>
      <c r="J137" s="18" t="b">
        <f t="shared" si="1"/>
        <v>1</v>
      </c>
      <c r="K137" s="9" t="str">
        <f t="shared" si="2"/>
        <v>unread</v>
      </c>
      <c r="L137" s="19">
        <v>4.0</v>
      </c>
      <c r="M137" s="10" t="s">
        <v>6360</v>
      </c>
      <c r="N137" s="12"/>
      <c r="O137" s="10">
        <v>1.0</v>
      </c>
      <c r="P137" s="10">
        <v>1.0</v>
      </c>
      <c r="Q137" s="10" t="b">
        <v>1</v>
      </c>
      <c r="R137" s="12"/>
      <c r="S137" s="9" t="str">
        <f t="shared" si="3"/>
        <v>blocked</v>
      </c>
      <c r="T137" s="19">
        <f>COUNTIFS(Prerequisites[Run ID], $B137, Prerequisites[Type], "hard")</f>
        <v>1</v>
      </c>
      <c r="U137" s="19">
        <f>COUNTIFS(Prerequisites[Run ID], $B137, Prerequisites[Type], "hard", Prerequisites[Satisfied], TRUE)</f>
        <v>0</v>
      </c>
      <c r="V137" s="19">
        <f t="shared" si="4"/>
        <v>1</v>
      </c>
      <c r="W137" s="27">
        <f>COUNTIFS(Prerequisites[Run ID], $B137, Prerequisites[Type], "soft")</f>
        <v>0</v>
      </c>
      <c r="X137" s="27">
        <f>COUNTIFS(Prerequisites[Run ID], $B137, Prerequisites[Type], "soft", Prerequisites[Satisfied], TRUE)</f>
        <v>0</v>
      </c>
      <c r="Y137" s="27">
        <f t="shared" si="5"/>
        <v>0</v>
      </c>
      <c r="Z137" s="19">
        <f>COUNTIFS(Prerequisites[Prereq Run ID],$B137,Prerequisites[Type], "hard")</f>
        <v>0</v>
      </c>
      <c r="AA137" s="27">
        <f>COUNTIFS(Reading_Order[Run ID], $B137, Reading_Order[Completed], TRUE)</f>
        <v>0</v>
      </c>
      <c r="AB137" s="19">
        <f t="shared" si="6"/>
        <v>76</v>
      </c>
      <c r="AC137" s="29">
        <f t="shared" si="7"/>
        <v>0</v>
      </c>
      <c r="AD137" s="13" t="b">
        <f t="shared" si="8"/>
        <v>0</v>
      </c>
      <c r="AE137" s="4"/>
      <c r="AF137" s="4"/>
      <c r="AG137" s="4"/>
    </row>
    <row r="138" ht="22.5" customHeight="1">
      <c r="A138" s="8" t="s">
        <v>6491</v>
      </c>
      <c r="B138" s="8" t="s">
        <v>522</v>
      </c>
      <c r="C138" s="27" t="s">
        <v>558</v>
      </c>
      <c r="D138" s="27" t="s">
        <v>912</v>
      </c>
      <c r="E138" s="8"/>
      <c r="F138" s="32"/>
      <c r="G138" s="15">
        <f>COUNTIF(Reading_Order[Run ID], B138)</f>
        <v>11</v>
      </c>
      <c r="H138" s="15"/>
      <c r="I138" s="15"/>
      <c r="J138" s="18" t="b">
        <f t="shared" si="1"/>
        <v>1</v>
      </c>
      <c r="K138" s="9" t="str">
        <f t="shared" si="2"/>
        <v>unread</v>
      </c>
      <c r="L138" s="19"/>
      <c r="M138" s="32"/>
      <c r="N138" s="8"/>
      <c r="O138" s="8">
        <v>1.0</v>
      </c>
      <c r="P138" s="8">
        <v>1.0</v>
      </c>
      <c r="Q138" s="10" t="b">
        <v>0</v>
      </c>
      <c r="R138" s="34"/>
      <c r="S138" s="9" t="str">
        <f t="shared" si="3"/>
        <v>ready-all</v>
      </c>
      <c r="T138" s="19">
        <f>COUNTIFS(Prerequisites[Run ID], $B138, Prerequisites[Type], "hard")</f>
        <v>0</v>
      </c>
      <c r="U138" s="19">
        <f>COUNTIFS(Prerequisites[Run ID], $B138, Prerequisites[Type], "hard", Prerequisites[Satisfied], TRUE)</f>
        <v>0</v>
      </c>
      <c r="V138" s="19">
        <f t="shared" si="4"/>
        <v>0</v>
      </c>
      <c r="W138" s="27">
        <f>COUNTIFS(Prerequisites[Run ID], $B138, Prerequisites[Type], "soft")</f>
        <v>0</v>
      </c>
      <c r="X138" s="27">
        <f>COUNTIFS(Prerequisites[Run ID], $B138, Prerequisites[Type], "soft", Prerequisites[Satisfied], TRUE)</f>
        <v>0</v>
      </c>
      <c r="Y138" s="27">
        <f t="shared" si="5"/>
        <v>0</v>
      </c>
      <c r="Z138" s="19">
        <f>COUNTIFS(Prerequisites[Prereq Run ID],$B138,Prerequisites[Type], "hard")</f>
        <v>0</v>
      </c>
      <c r="AA138" s="27">
        <f>COUNTIFS(Reading_Order[Run ID], $B138, Reading_Order[Completed], TRUE)</f>
        <v>0</v>
      </c>
      <c r="AB138" s="19">
        <f t="shared" si="6"/>
        <v>11</v>
      </c>
      <c r="AC138" s="29">
        <f t="shared" si="7"/>
        <v>0</v>
      </c>
      <c r="AD138" s="13" t="b">
        <f t="shared" si="8"/>
        <v>1</v>
      </c>
      <c r="AE138" s="4"/>
      <c r="AF138" s="4"/>
      <c r="AG138" s="4"/>
    </row>
    <row r="139" ht="22.5" customHeight="1">
      <c r="A139" s="8" t="s">
        <v>2342</v>
      </c>
      <c r="B139" s="8" t="s">
        <v>499</v>
      </c>
      <c r="C139" s="8" t="s">
        <v>558</v>
      </c>
      <c r="D139" s="8" t="s">
        <v>1156</v>
      </c>
      <c r="E139" s="8" t="s">
        <v>6666</v>
      </c>
      <c r="F139" s="32" t="s">
        <v>6668</v>
      </c>
      <c r="G139" s="15">
        <f>COUNTIF(Reading_Order[Run ID], B139)</f>
        <v>6</v>
      </c>
      <c r="H139" s="19">
        <v>2003.0</v>
      </c>
      <c r="I139" s="19">
        <v>2004.0</v>
      </c>
      <c r="J139" s="18" t="b">
        <f t="shared" si="1"/>
        <v>1</v>
      </c>
      <c r="K139" s="9" t="str">
        <f t="shared" si="2"/>
        <v>unread</v>
      </c>
      <c r="L139" s="19">
        <v>1.0</v>
      </c>
      <c r="M139" s="32" t="s">
        <v>6698</v>
      </c>
      <c r="N139" s="34"/>
      <c r="O139" s="8">
        <v>1.0</v>
      </c>
      <c r="P139" s="8">
        <v>2.0</v>
      </c>
      <c r="Q139" s="10" t="b">
        <v>1</v>
      </c>
      <c r="R139" s="34"/>
      <c r="S139" s="9" t="str">
        <f t="shared" si="3"/>
        <v>blocked</v>
      </c>
      <c r="T139" s="19">
        <f>COUNTIFS(Prerequisites[Run ID], $B139, Prerequisites[Type], "hard")</f>
        <v>1</v>
      </c>
      <c r="U139" s="19">
        <f>COUNTIFS(Prerequisites[Run ID], $B139, Prerequisites[Type], "hard", Prerequisites[Satisfied], TRUE)</f>
        <v>0</v>
      </c>
      <c r="V139" s="19">
        <f t="shared" si="4"/>
        <v>1</v>
      </c>
      <c r="W139" s="27">
        <f>COUNTIFS(Prerequisites[Run ID], $B139, Prerequisites[Type], "soft")</f>
        <v>0</v>
      </c>
      <c r="X139" s="27">
        <f>COUNTIFS(Prerequisites[Run ID], $B139, Prerequisites[Type], "soft", Prerequisites[Satisfied], TRUE)</f>
        <v>0</v>
      </c>
      <c r="Y139" s="27">
        <f t="shared" si="5"/>
        <v>0</v>
      </c>
      <c r="Z139" s="19">
        <f>COUNTIFS(Prerequisites[Prereq Run ID],$B139,Prerequisites[Type], "hard")</f>
        <v>1</v>
      </c>
      <c r="AA139" s="27">
        <f>COUNTIFS(Reading_Order[Run ID], $B139, Reading_Order[Completed], TRUE)</f>
        <v>0</v>
      </c>
      <c r="AB139" s="19">
        <f t="shared" si="6"/>
        <v>6</v>
      </c>
      <c r="AC139" s="29">
        <f t="shared" si="7"/>
        <v>0</v>
      </c>
      <c r="AD139" s="13" t="b">
        <f t="shared" si="8"/>
        <v>0</v>
      </c>
      <c r="AE139" s="4"/>
      <c r="AF139" s="4"/>
      <c r="AG139" s="4"/>
    </row>
    <row r="140" ht="22.5" customHeight="1">
      <c r="A140" s="8" t="s">
        <v>6798</v>
      </c>
      <c r="B140" s="8" t="s">
        <v>76</v>
      </c>
      <c r="C140" s="8" t="s">
        <v>558</v>
      </c>
      <c r="D140" s="8" t="s">
        <v>6805</v>
      </c>
      <c r="E140" s="8" t="s">
        <v>782</v>
      </c>
      <c r="F140" s="32" t="s">
        <v>6807</v>
      </c>
      <c r="G140" s="15">
        <f>COUNTIF(Reading_Order[Run ID], B140)</f>
        <v>69</v>
      </c>
      <c r="H140" s="15">
        <v>1980.0</v>
      </c>
      <c r="I140" s="15">
        <v>1985.0</v>
      </c>
      <c r="J140" s="18" t="b">
        <f t="shared" si="1"/>
        <v>1</v>
      </c>
      <c r="K140" s="9" t="str">
        <f t="shared" si="2"/>
        <v>unread</v>
      </c>
      <c r="L140" s="19">
        <v>4.0</v>
      </c>
      <c r="M140" s="32" t="s">
        <v>6829</v>
      </c>
      <c r="N140" s="8" t="s">
        <v>6832</v>
      </c>
      <c r="O140" s="8">
        <v>2.0</v>
      </c>
      <c r="P140" s="8">
        <v>1.0</v>
      </c>
      <c r="Q140" s="12" t="b">
        <v>0</v>
      </c>
      <c r="R140" s="34"/>
      <c r="S140" s="9" t="str">
        <f t="shared" si="3"/>
        <v>ready-all</v>
      </c>
      <c r="T140" s="19">
        <f>COUNTIFS(Prerequisites[Run ID], $B140, Prerequisites[Type], "hard")</f>
        <v>0</v>
      </c>
      <c r="U140" s="19">
        <f>COUNTIFS(Prerequisites[Run ID], $B140, Prerequisites[Type], "hard", Prerequisites[Satisfied], TRUE)</f>
        <v>0</v>
      </c>
      <c r="V140" s="19">
        <f t="shared" si="4"/>
        <v>0</v>
      </c>
      <c r="W140" s="27">
        <f>COUNTIFS(Prerequisites[Run ID], $B140, Prerequisites[Type], "soft")</f>
        <v>0</v>
      </c>
      <c r="X140" s="27">
        <f>COUNTIFS(Prerequisites[Run ID], $B140, Prerequisites[Type], "soft", Prerequisites[Satisfied], TRUE)</f>
        <v>0</v>
      </c>
      <c r="Y140" s="27">
        <f t="shared" si="5"/>
        <v>0</v>
      </c>
      <c r="Z140" s="19">
        <f>COUNTIFS(Prerequisites[Prereq Run ID],$B140,Prerequisites[Type], "hard")</f>
        <v>2</v>
      </c>
      <c r="AA140" s="27">
        <f>COUNTIFS(Reading_Order[Run ID], $B140, Reading_Order[Completed], TRUE)</f>
        <v>0</v>
      </c>
      <c r="AB140" s="19">
        <f t="shared" si="6"/>
        <v>69</v>
      </c>
      <c r="AC140" s="29">
        <f t="shared" si="7"/>
        <v>0</v>
      </c>
      <c r="AD140" s="13" t="b">
        <f t="shared" si="8"/>
        <v>1</v>
      </c>
      <c r="AE140" s="4"/>
      <c r="AF140" s="4"/>
      <c r="AG140" s="4"/>
    </row>
    <row r="141" ht="22.5" customHeight="1">
      <c r="A141" s="8" t="s">
        <v>6940</v>
      </c>
      <c r="B141" s="8" t="s">
        <v>6943</v>
      </c>
      <c r="C141" s="27" t="s">
        <v>558</v>
      </c>
      <c r="D141" s="27" t="s">
        <v>1644</v>
      </c>
      <c r="E141" s="8"/>
      <c r="F141" s="32"/>
      <c r="G141" s="15">
        <f>COUNTIF(Reading_Order[Run ID], B141)</f>
        <v>7</v>
      </c>
      <c r="H141" s="19"/>
      <c r="I141" s="19"/>
      <c r="J141" s="18" t="b">
        <f t="shared" si="1"/>
        <v>1</v>
      </c>
      <c r="K141" s="9" t="str">
        <f t="shared" si="2"/>
        <v>unread</v>
      </c>
      <c r="L141" s="19"/>
      <c r="M141" s="32"/>
      <c r="N141" s="8"/>
      <c r="O141" s="8">
        <v>2.0</v>
      </c>
      <c r="P141" s="8">
        <v>2.0</v>
      </c>
      <c r="Q141" s="10" t="b">
        <v>0</v>
      </c>
      <c r="R141" s="34"/>
      <c r="S141" s="9" t="str">
        <f t="shared" si="3"/>
        <v>ready-all</v>
      </c>
      <c r="T141" s="19">
        <f>COUNTIFS(Prerequisites[Run ID], $B141, Prerequisites[Type], "hard")</f>
        <v>0</v>
      </c>
      <c r="U141" s="19">
        <f>COUNTIFS(Prerequisites[Run ID], $B141, Prerequisites[Type], "hard", Prerequisites[Satisfied], TRUE)</f>
        <v>0</v>
      </c>
      <c r="V141" s="19">
        <f t="shared" si="4"/>
        <v>0</v>
      </c>
      <c r="W141" s="27">
        <f>COUNTIFS(Prerequisites[Run ID], $B141, Prerequisites[Type], "soft")</f>
        <v>0</v>
      </c>
      <c r="X141" s="27">
        <f>COUNTIFS(Prerequisites[Run ID], $B141, Prerequisites[Type], "soft", Prerequisites[Satisfied], TRUE)</f>
        <v>0</v>
      </c>
      <c r="Y141" s="27">
        <f t="shared" si="5"/>
        <v>0</v>
      </c>
      <c r="Z141" s="19">
        <f>COUNTIFS(Prerequisites[Prereq Run ID],$B141,Prerequisites[Type], "hard")</f>
        <v>0</v>
      </c>
      <c r="AA141" s="27">
        <f>COUNTIFS(Reading_Order[Run ID], $B141, Reading_Order[Completed], TRUE)</f>
        <v>0</v>
      </c>
      <c r="AB141" s="19">
        <f t="shared" si="6"/>
        <v>7</v>
      </c>
      <c r="AC141" s="29">
        <f t="shared" si="7"/>
        <v>0</v>
      </c>
      <c r="AD141" s="13" t="b">
        <f t="shared" si="8"/>
        <v>1</v>
      </c>
      <c r="AE141" s="4"/>
      <c r="AF141" s="4"/>
      <c r="AG141" s="4"/>
    </row>
    <row r="142" ht="22.5" customHeight="1">
      <c r="A142" s="8" t="s">
        <v>651</v>
      </c>
      <c r="B142" s="8" t="s">
        <v>501</v>
      </c>
      <c r="C142" s="8" t="s">
        <v>558</v>
      </c>
      <c r="D142" s="8" t="s">
        <v>1421</v>
      </c>
      <c r="E142" s="8" t="s">
        <v>7095</v>
      </c>
      <c r="F142" s="32" t="s">
        <v>7097</v>
      </c>
      <c r="G142" s="15">
        <f>COUNTIF(Reading_Order[Run ID], B142)</f>
        <v>165</v>
      </c>
      <c r="H142" s="19">
        <v>1987.0</v>
      </c>
      <c r="I142" s="19">
        <v>1998.0</v>
      </c>
      <c r="J142" s="18" t="b">
        <f t="shared" si="1"/>
        <v>1</v>
      </c>
      <c r="K142" s="9" t="str">
        <f t="shared" si="2"/>
        <v>unread</v>
      </c>
      <c r="L142" s="19">
        <v>1.0</v>
      </c>
      <c r="M142" s="32" t="s">
        <v>7114</v>
      </c>
      <c r="N142" s="8" t="s">
        <v>7117</v>
      </c>
      <c r="O142" s="8">
        <v>2.0</v>
      </c>
      <c r="P142" s="8">
        <v>3.0</v>
      </c>
      <c r="Q142" s="10" t="b">
        <v>1</v>
      </c>
      <c r="R142" s="34"/>
      <c r="S142" s="9" t="str">
        <f t="shared" si="3"/>
        <v>blocked</v>
      </c>
      <c r="T142" s="19">
        <f>COUNTIFS(Prerequisites[Run ID], $B142, Prerequisites[Type], "hard")</f>
        <v>2</v>
      </c>
      <c r="U142" s="19">
        <f>COUNTIFS(Prerequisites[Run ID], $B142, Prerequisites[Type], "hard", Prerequisites[Satisfied], TRUE)</f>
        <v>0</v>
      </c>
      <c r="V142" s="19">
        <f t="shared" si="4"/>
        <v>2</v>
      </c>
      <c r="W142" s="27">
        <f>COUNTIFS(Prerequisites[Run ID], $B142, Prerequisites[Type], "soft")</f>
        <v>1</v>
      </c>
      <c r="X142" s="27">
        <f>COUNTIFS(Prerequisites[Run ID], $B142, Prerequisites[Type], "soft", Prerequisites[Satisfied], TRUE)</f>
        <v>0</v>
      </c>
      <c r="Y142" s="27">
        <f t="shared" si="5"/>
        <v>1</v>
      </c>
      <c r="Z142" s="19">
        <f>COUNTIFS(Prerequisites[Prereq Run ID],$B142,Prerequisites[Type], "hard")</f>
        <v>1</v>
      </c>
      <c r="AA142" s="27">
        <f>COUNTIFS(Reading_Order[Run ID], $B142, Reading_Order[Completed], TRUE)</f>
        <v>0</v>
      </c>
      <c r="AB142" s="19">
        <f t="shared" si="6"/>
        <v>165</v>
      </c>
      <c r="AC142" s="29">
        <f t="shared" si="7"/>
        <v>0</v>
      </c>
      <c r="AD142" s="13" t="b">
        <f t="shared" si="8"/>
        <v>0</v>
      </c>
      <c r="AE142" s="4"/>
      <c r="AF142" s="4"/>
      <c r="AG142" s="4"/>
    </row>
    <row r="143" ht="22.5" customHeight="1">
      <c r="A143" s="8" t="s">
        <v>7230</v>
      </c>
      <c r="B143" s="8" t="s">
        <v>521</v>
      </c>
      <c r="C143" s="27" t="s">
        <v>558</v>
      </c>
      <c r="D143" s="27" t="s">
        <v>1346</v>
      </c>
      <c r="E143" s="8"/>
      <c r="F143" s="32" t="s">
        <v>7246</v>
      </c>
      <c r="G143" s="15">
        <f>COUNTIF(Reading_Order[Run ID], B143)</f>
        <v>21</v>
      </c>
      <c r="H143" s="15">
        <v>2000.0</v>
      </c>
      <c r="I143" s="15">
        <v>2001.0</v>
      </c>
      <c r="J143" s="18" t="b">
        <f t="shared" si="1"/>
        <v>1</v>
      </c>
      <c r="K143" s="9" t="str">
        <f t="shared" si="2"/>
        <v>unread</v>
      </c>
      <c r="L143" s="19">
        <v>4.0</v>
      </c>
      <c r="M143" s="32" t="s">
        <v>7280</v>
      </c>
      <c r="N143" s="34"/>
      <c r="O143" s="8">
        <v>2.0</v>
      </c>
      <c r="P143" s="8">
        <v>4.0</v>
      </c>
      <c r="Q143" s="10" t="b">
        <v>0</v>
      </c>
      <c r="R143" s="34"/>
      <c r="S143" s="9" t="str">
        <f t="shared" si="3"/>
        <v>blocked</v>
      </c>
      <c r="T143" s="19">
        <f>COUNTIFS(Prerequisites[Run ID], $B143, Prerequisites[Type], "hard")</f>
        <v>1</v>
      </c>
      <c r="U143" s="19">
        <f>COUNTIFS(Prerequisites[Run ID], $B143, Prerequisites[Type], "hard", Prerequisites[Satisfied], TRUE)</f>
        <v>0</v>
      </c>
      <c r="V143" s="19">
        <f t="shared" si="4"/>
        <v>1</v>
      </c>
      <c r="W143" s="27">
        <f>COUNTIFS(Prerequisites[Run ID], $B143, Prerequisites[Type], "soft")</f>
        <v>1</v>
      </c>
      <c r="X143" s="27">
        <f>COUNTIFS(Prerequisites[Run ID], $B143, Prerequisites[Type], "soft", Prerequisites[Satisfied], TRUE)</f>
        <v>0</v>
      </c>
      <c r="Y143" s="27">
        <f t="shared" si="5"/>
        <v>1</v>
      </c>
      <c r="Z143" s="19">
        <f>COUNTIFS(Prerequisites[Prereq Run ID],$B143,Prerequisites[Type], "hard")</f>
        <v>2</v>
      </c>
      <c r="AA143" s="27">
        <f>COUNTIFS(Reading_Order[Run ID], $B143, Reading_Order[Completed], TRUE)</f>
        <v>0</v>
      </c>
      <c r="AB143" s="19">
        <f t="shared" si="6"/>
        <v>21</v>
      </c>
      <c r="AC143" s="29">
        <f t="shared" si="7"/>
        <v>0</v>
      </c>
      <c r="AD143" s="13" t="b">
        <f t="shared" si="8"/>
        <v>0</v>
      </c>
      <c r="AE143" s="4"/>
      <c r="AF143" s="4"/>
      <c r="AG143" s="4"/>
    </row>
    <row r="144" ht="22.5" customHeight="1">
      <c r="A144" s="8" t="s">
        <v>7436</v>
      </c>
      <c r="B144" s="8" t="s">
        <v>529</v>
      </c>
      <c r="C144" s="8" t="s">
        <v>558</v>
      </c>
      <c r="D144" s="8" t="s">
        <v>1608</v>
      </c>
      <c r="E144" s="8" t="s">
        <v>7450</v>
      </c>
      <c r="F144" s="32" t="s">
        <v>7453</v>
      </c>
      <c r="G144" s="15">
        <f>COUNTIF(Reading_Order[Run ID], B144)</f>
        <v>24</v>
      </c>
      <c r="H144" s="19">
        <v>2006.0</v>
      </c>
      <c r="I144" s="19">
        <v>2007.0</v>
      </c>
      <c r="J144" s="18" t="b">
        <f t="shared" si="1"/>
        <v>1</v>
      </c>
      <c r="K144" s="9" t="str">
        <f t="shared" si="2"/>
        <v>unread</v>
      </c>
      <c r="L144" s="19">
        <v>1.0</v>
      </c>
      <c r="M144" s="32" t="s">
        <v>7482</v>
      </c>
      <c r="N144" s="34"/>
      <c r="O144" s="8">
        <v>3.0</v>
      </c>
      <c r="P144" s="8">
        <v>1.0</v>
      </c>
      <c r="Q144" s="10" t="b">
        <v>1</v>
      </c>
      <c r="R144" s="34"/>
      <c r="S144" s="9" t="str">
        <f t="shared" si="3"/>
        <v>ready-hard</v>
      </c>
      <c r="T144" s="19">
        <f>COUNTIFS(Prerequisites[Run ID], $B144, Prerequisites[Type], "hard")</f>
        <v>0</v>
      </c>
      <c r="U144" s="19">
        <f>COUNTIFS(Prerequisites[Run ID], $B144, Prerequisites[Type], "hard", Prerequisites[Satisfied], TRUE)</f>
        <v>0</v>
      </c>
      <c r="V144" s="19">
        <f t="shared" si="4"/>
        <v>0</v>
      </c>
      <c r="W144" s="27">
        <f>COUNTIFS(Prerequisites[Run ID], $B144, Prerequisites[Type], "soft")</f>
        <v>3</v>
      </c>
      <c r="X144" s="27">
        <f>COUNTIFS(Prerequisites[Run ID], $B144, Prerequisites[Type], "soft", Prerequisites[Satisfied], TRUE)</f>
        <v>0</v>
      </c>
      <c r="Y144" s="27">
        <f t="shared" si="5"/>
        <v>3</v>
      </c>
      <c r="Z144" s="19">
        <f>COUNTIFS(Prerequisites[Prereq Run ID],$B144,Prerequisites[Type], "hard")</f>
        <v>2</v>
      </c>
      <c r="AA144" s="27">
        <f>COUNTIFS(Reading_Order[Run ID], $B144, Reading_Order[Completed], TRUE)</f>
        <v>0</v>
      </c>
      <c r="AB144" s="19">
        <f t="shared" si="6"/>
        <v>24</v>
      </c>
      <c r="AC144" s="29">
        <f t="shared" si="7"/>
        <v>0</v>
      </c>
      <c r="AD144" s="13" t="b">
        <f t="shared" si="8"/>
        <v>1</v>
      </c>
      <c r="AE144" s="4"/>
      <c r="AF144" s="4"/>
      <c r="AG144" s="4"/>
    </row>
    <row r="145" ht="22.5" customHeight="1">
      <c r="A145" s="8" t="s">
        <v>486</v>
      </c>
      <c r="B145" s="8" t="s">
        <v>399</v>
      </c>
      <c r="C145" s="8" t="s">
        <v>558</v>
      </c>
      <c r="D145" s="8" t="s">
        <v>1608</v>
      </c>
      <c r="E145" s="8" t="s">
        <v>1615</v>
      </c>
      <c r="F145" s="32" t="s">
        <v>7635</v>
      </c>
      <c r="G145" s="15">
        <f>COUNTIF(Reading_Order[Run ID], B145)</f>
        <v>33</v>
      </c>
      <c r="H145" s="19">
        <v>2006.0</v>
      </c>
      <c r="I145" s="19">
        <v>2007.0</v>
      </c>
      <c r="J145" s="18" t="b">
        <f t="shared" si="1"/>
        <v>1</v>
      </c>
      <c r="K145" s="9" t="str">
        <f t="shared" si="2"/>
        <v>unread</v>
      </c>
      <c r="L145" s="19">
        <v>1.0</v>
      </c>
      <c r="M145" s="32" t="s">
        <v>7660</v>
      </c>
      <c r="N145" s="34"/>
      <c r="O145" s="8">
        <v>3.0</v>
      </c>
      <c r="P145" s="8">
        <v>2.0</v>
      </c>
      <c r="Q145" s="10" t="b">
        <v>1</v>
      </c>
      <c r="R145" s="34"/>
      <c r="S145" s="9" t="str">
        <f t="shared" si="3"/>
        <v>blocked</v>
      </c>
      <c r="T145" s="19">
        <f>COUNTIFS(Prerequisites[Run ID], $B145, Prerequisites[Type], "hard")</f>
        <v>2</v>
      </c>
      <c r="U145" s="19">
        <f>COUNTIFS(Prerequisites[Run ID], $B145, Prerequisites[Type], "hard", Prerequisites[Satisfied], TRUE)</f>
        <v>0</v>
      </c>
      <c r="V145" s="19">
        <f t="shared" si="4"/>
        <v>2</v>
      </c>
      <c r="W145" s="27">
        <f>COUNTIFS(Prerequisites[Run ID], $B145, Prerequisites[Type], "soft")</f>
        <v>1</v>
      </c>
      <c r="X145" s="27">
        <f>COUNTIFS(Prerequisites[Run ID], $B145, Prerequisites[Type], "soft", Prerequisites[Satisfied], TRUE)</f>
        <v>0</v>
      </c>
      <c r="Y145" s="27">
        <f t="shared" si="5"/>
        <v>1</v>
      </c>
      <c r="Z145" s="19">
        <f>COUNTIFS(Prerequisites[Prereq Run ID],$B145,Prerequisites[Type], "hard")</f>
        <v>3</v>
      </c>
      <c r="AA145" s="27">
        <f>COUNTIFS(Reading_Order[Run ID], $B145, Reading_Order[Completed], TRUE)</f>
        <v>0</v>
      </c>
      <c r="AB145" s="19">
        <f t="shared" si="6"/>
        <v>33</v>
      </c>
      <c r="AC145" s="29">
        <f t="shared" si="7"/>
        <v>0</v>
      </c>
      <c r="AD145" s="13" t="b">
        <f t="shared" si="8"/>
        <v>0</v>
      </c>
      <c r="AE145" s="4"/>
      <c r="AF145" s="4"/>
      <c r="AG145" s="4"/>
    </row>
    <row r="146" ht="22.5" customHeight="1">
      <c r="A146" s="8" t="s">
        <v>7826</v>
      </c>
      <c r="B146" s="8" t="s">
        <v>631</v>
      </c>
      <c r="C146" s="27" t="s">
        <v>558</v>
      </c>
      <c r="D146" s="27" t="s">
        <v>4546</v>
      </c>
      <c r="E146" s="8"/>
      <c r="F146" s="32" t="s">
        <v>7842</v>
      </c>
      <c r="G146" s="15">
        <f>COUNTIF(Reading_Order[Run ID], B146)</f>
        <v>13</v>
      </c>
      <c r="H146" s="19">
        <v>2007.0</v>
      </c>
      <c r="I146" s="19">
        <v>2008.0</v>
      </c>
      <c r="J146" s="18" t="b">
        <f t="shared" si="1"/>
        <v>1</v>
      </c>
      <c r="K146" s="9" t="str">
        <f t="shared" si="2"/>
        <v>unread</v>
      </c>
      <c r="L146" s="19">
        <v>3.0</v>
      </c>
      <c r="M146" s="32" t="s">
        <v>7880</v>
      </c>
      <c r="N146" s="34"/>
      <c r="O146" s="8">
        <v>3.0</v>
      </c>
      <c r="P146" s="8">
        <v>3.0</v>
      </c>
      <c r="Q146" s="12" t="b">
        <v>0</v>
      </c>
      <c r="R146" s="34"/>
      <c r="S146" s="9" t="str">
        <f t="shared" si="3"/>
        <v>blocked</v>
      </c>
      <c r="T146" s="19">
        <f>COUNTIFS(Prerequisites[Run ID], $B146, Prerequisites[Type], "hard")</f>
        <v>1</v>
      </c>
      <c r="U146" s="19">
        <f>COUNTIFS(Prerequisites[Run ID], $B146, Prerequisites[Type], "hard", Prerequisites[Satisfied], TRUE)</f>
        <v>0</v>
      </c>
      <c r="V146" s="19">
        <f t="shared" si="4"/>
        <v>1</v>
      </c>
      <c r="W146" s="27">
        <f>COUNTIFS(Prerequisites[Run ID], $B146, Prerequisites[Type], "soft")</f>
        <v>0</v>
      </c>
      <c r="X146" s="27">
        <f>COUNTIFS(Prerequisites[Run ID], $B146, Prerequisites[Type], "soft", Prerequisites[Satisfied], TRUE)</f>
        <v>0</v>
      </c>
      <c r="Y146" s="27">
        <f t="shared" si="5"/>
        <v>0</v>
      </c>
      <c r="Z146" s="19">
        <f>COUNTIFS(Prerequisites[Prereq Run ID],$B146,Prerequisites[Type], "hard")</f>
        <v>1</v>
      </c>
      <c r="AA146" s="27">
        <f>COUNTIFS(Reading_Order[Run ID], $B146, Reading_Order[Completed], TRUE)</f>
        <v>0</v>
      </c>
      <c r="AB146" s="19">
        <f t="shared" si="6"/>
        <v>13</v>
      </c>
      <c r="AC146" s="29">
        <f t="shared" si="7"/>
        <v>0</v>
      </c>
      <c r="AD146" s="13" t="b">
        <f t="shared" si="8"/>
        <v>0</v>
      </c>
      <c r="AE146" s="4"/>
      <c r="AF146" s="4"/>
      <c r="AG146" s="4"/>
    </row>
    <row r="147" ht="22.5" customHeight="1">
      <c r="A147" s="8" t="s">
        <v>8049</v>
      </c>
      <c r="B147" s="8" t="s">
        <v>551</v>
      </c>
      <c r="C147" s="8" t="s">
        <v>558</v>
      </c>
      <c r="D147" s="8" t="s">
        <v>1006</v>
      </c>
      <c r="E147" s="8" t="s">
        <v>8057</v>
      </c>
      <c r="F147" s="32" t="s">
        <v>8059</v>
      </c>
      <c r="G147" s="15">
        <f>COUNTIF(Reading_Order[Run ID], B147)</f>
        <v>25</v>
      </c>
      <c r="H147" s="19">
        <v>2012.0</v>
      </c>
      <c r="I147" s="19">
        <v>2014.0</v>
      </c>
      <c r="J147" s="18" t="b">
        <f t="shared" si="1"/>
        <v>1</v>
      </c>
      <c r="K147" s="9" t="str">
        <f t="shared" si="2"/>
        <v>unread</v>
      </c>
      <c r="L147" s="19">
        <v>4.0</v>
      </c>
      <c r="M147" s="32" t="s">
        <v>8087</v>
      </c>
      <c r="N147" s="34"/>
      <c r="O147" s="8">
        <v>4.0</v>
      </c>
      <c r="P147" s="8">
        <v>1.0</v>
      </c>
      <c r="Q147" s="12" t="b">
        <v>0</v>
      </c>
      <c r="R147" s="34"/>
      <c r="S147" s="9" t="str">
        <f t="shared" si="3"/>
        <v>blocked</v>
      </c>
      <c r="T147" s="19">
        <f>COUNTIFS(Prerequisites[Run ID], $B147, Prerequisites[Type], "hard")</f>
        <v>1</v>
      </c>
      <c r="U147" s="19">
        <f>COUNTIFS(Prerequisites[Run ID], $B147, Prerequisites[Type], "hard", Prerequisites[Satisfied], TRUE)</f>
        <v>0</v>
      </c>
      <c r="V147" s="19">
        <f t="shared" si="4"/>
        <v>1</v>
      </c>
      <c r="W147" s="27">
        <f>COUNTIFS(Prerequisites[Run ID], $B147, Prerequisites[Type], "soft")</f>
        <v>0</v>
      </c>
      <c r="X147" s="27">
        <f>COUNTIFS(Prerequisites[Run ID], $B147, Prerequisites[Type], "soft", Prerequisites[Satisfied], TRUE)</f>
        <v>0</v>
      </c>
      <c r="Y147" s="27">
        <f t="shared" si="5"/>
        <v>0</v>
      </c>
      <c r="Z147" s="19">
        <f>COUNTIFS(Prerequisites[Prereq Run ID],$B147,Prerequisites[Type], "hard")</f>
        <v>1</v>
      </c>
      <c r="AA147" s="27">
        <f>COUNTIFS(Reading_Order[Run ID], $B147, Reading_Order[Completed], TRUE)</f>
        <v>0</v>
      </c>
      <c r="AB147" s="19">
        <f t="shared" si="6"/>
        <v>25</v>
      </c>
      <c r="AC147" s="29">
        <f t="shared" si="7"/>
        <v>0</v>
      </c>
      <c r="AD147" s="13" t="b">
        <f t="shared" si="8"/>
        <v>0</v>
      </c>
      <c r="AE147" s="4"/>
      <c r="AF147" s="4"/>
      <c r="AG147" s="4"/>
    </row>
    <row r="148" ht="22.5" customHeight="1">
      <c r="A148" s="8" t="s">
        <v>588</v>
      </c>
      <c r="B148" s="8" t="s">
        <v>513</v>
      </c>
      <c r="C148" s="8" t="s">
        <v>558</v>
      </c>
      <c r="D148" s="8" t="s">
        <v>291</v>
      </c>
      <c r="E148" s="8" t="s">
        <v>8240</v>
      </c>
      <c r="F148" s="32" t="s">
        <v>8242</v>
      </c>
      <c r="G148" s="15">
        <f>COUNTIF(Reading_Order[Run ID], B148)</f>
        <v>64</v>
      </c>
      <c r="H148" s="19">
        <v>2020.0</v>
      </c>
      <c r="I148" s="19">
        <v>2021.0</v>
      </c>
      <c r="J148" s="18" t="b">
        <f t="shared" si="1"/>
        <v>1</v>
      </c>
      <c r="K148" s="9" t="str">
        <f t="shared" si="2"/>
        <v>unread</v>
      </c>
      <c r="L148" s="19">
        <v>1.0</v>
      </c>
      <c r="M148" s="32" t="s">
        <v>8261</v>
      </c>
      <c r="N148" s="8" t="s">
        <v>8265</v>
      </c>
      <c r="O148" s="8">
        <v>2.0</v>
      </c>
      <c r="P148" s="8">
        <v>5.0</v>
      </c>
      <c r="Q148" s="10" t="b">
        <v>1</v>
      </c>
      <c r="R148" s="34"/>
      <c r="S148" s="9" t="str">
        <f t="shared" si="3"/>
        <v>blocked</v>
      </c>
      <c r="T148" s="19">
        <f>COUNTIFS(Prerequisites[Run ID], $B148, Prerequisites[Type], "hard")</f>
        <v>3</v>
      </c>
      <c r="U148" s="19">
        <f>COUNTIFS(Prerequisites[Run ID], $B148, Prerequisites[Type], "hard", Prerequisites[Satisfied], TRUE)</f>
        <v>0</v>
      </c>
      <c r="V148" s="19">
        <f t="shared" si="4"/>
        <v>3</v>
      </c>
      <c r="W148" s="27">
        <f>COUNTIFS(Prerequisites[Run ID], $B148, Prerequisites[Type], "soft")</f>
        <v>2</v>
      </c>
      <c r="X148" s="27">
        <f>COUNTIFS(Prerequisites[Run ID], $B148, Prerequisites[Type], "soft", Prerequisites[Satisfied], TRUE)</f>
        <v>0</v>
      </c>
      <c r="Y148" s="27">
        <f t="shared" si="5"/>
        <v>2</v>
      </c>
      <c r="Z148" s="19">
        <f>COUNTIFS(Prerequisites[Prereq Run ID],$B148,Prerequisites[Type], "hard")</f>
        <v>1</v>
      </c>
      <c r="AA148" s="27">
        <f>COUNTIFS(Reading_Order[Run ID], $B148, Reading_Order[Completed], TRUE)</f>
        <v>0</v>
      </c>
      <c r="AB148" s="19">
        <f t="shared" si="6"/>
        <v>64</v>
      </c>
      <c r="AC148" s="29">
        <f t="shared" si="7"/>
        <v>0</v>
      </c>
      <c r="AD148" s="13" t="b">
        <f t="shared" si="8"/>
        <v>0</v>
      </c>
      <c r="AE148" s="4"/>
      <c r="AF148" s="4"/>
      <c r="AG148" s="4"/>
    </row>
    <row r="149" ht="22.5" customHeight="1">
      <c r="A149" s="8" t="s">
        <v>8408</v>
      </c>
      <c r="B149" s="8" t="s">
        <v>524</v>
      </c>
      <c r="C149" s="8" t="s">
        <v>558</v>
      </c>
      <c r="D149" s="8" t="s">
        <v>8418</v>
      </c>
      <c r="E149" s="8" t="s">
        <v>8421</v>
      </c>
      <c r="F149" s="32" t="s">
        <v>8425</v>
      </c>
      <c r="G149" s="15">
        <f>COUNTIF(Reading_Order[Run ID], B149)</f>
        <v>44</v>
      </c>
      <c r="H149" s="19">
        <v>2023.0</v>
      </c>
      <c r="I149" s="19"/>
      <c r="J149" s="18" t="b">
        <f t="shared" si="1"/>
        <v>1</v>
      </c>
      <c r="K149" s="9" t="str">
        <f t="shared" si="2"/>
        <v>unread</v>
      </c>
      <c r="L149" s="19">
        <v>3.0</v>
      </c>
      <c r="M149" s="32" t="s">
        <v>8443</v>
      </c>
      <c r="N149" s="8" t="s">
        <v>8446</v>
      </c>
      <c r="O149" s="8">
        <v>2.0</v>
      </c>
      <c r="P149" s="8">
        <v>6.0</v>
      </c>
      <c r="Q149" s="10" t="b">
        <v>1</v>
      </c>
      <c r="R149" s="34"/>
      <c r="S149" s="9" t="str">
        <f t="shared" si="3"/>
        <v>blocked</v>
      </c>
      <c r="T149" s="19">
        <f>COUNTIFS(Prerequisites[Run ID], $B149, Prerequisites[Type], "hard")</f>
        <v>2</v>
      </c>
      <c r="U149" s="19">
        <f>COUNTIFS(Prerequisites[Run ID], $B149, Prerequisites[Type], "hard", Prerequisites[Satisfied], TRUE)</f>
        <v>0</v>
      </c>
      <c r="V149" s="19">
        <f t="shared" si="4"/>
        <v>2</v>
      </c>
      <c r="W149" s="27">
        <f>COUNTIFS(Prerequisites[Run ID], $B149, Prerequisites[Type], "soft")</f>
        <v>1</v>
      </c>
      <c r="X149" s="27">
        <f>COUNTIFS(Prerequisites[Run ID], $B149, Prerequisites[Type], "soft", Prerequisites[Satisfied], TRUE)</f>
        <v>0</v>
      </c>
      <c r="Y149" s="27">
        <f t="shared" si="5"/>
        <v>1</v>
      </c>
      <c r="Z149" s="19">
        <f>COUNTIFS(Prerequisites[Prereq Run ID],$B149,Prerequisites[Type], "hard")</f>
        <v>0</v>
      </c>
      <c r="AA149" s="27">
        <f>COUNTIFS(Reading_Order[Run ID], $B149, Reading_Order[Completed], TRUE)</f>
        <v>0</v>
      </c>
      <c r="AB149" s="19">
        <f t="shared" si="6"/>
        <v>44</v>
      </c>
      <c r="AC149" s="29">
        <f t="shared" si="7"/>
        <v>0</v>
      </c>
      <c r="AD149" s="13" t="b">
        <f t="shared" si="8"/>
        <v>0</v>
      </c>
      <c r="AE149" s="4"/>
      <c r="AF149" s="4"/>
      <c r="AG149" s="4"/>
    </row>
    <row r="150" ht="22.5" customHeight="1">
      <c r="A150" s="10" t="s">
        <v>8544</v>
      </c>
      <c r="B150" s="10" t="s">
        <v>641</v>
      </c>
      <c r="C150" s="11" t="s">
        <v>1742</v>
      </c>
      <c r="D150" s="11" t="s">
        <v>8552</v>
      </c>
      <c r="E150" s="12"/>
      <c r="F150" s="10" t="s">
        <v>8556</v>
      </c>
      <c r="G150" s="15">
        <f>COUNTIF(Reading_Order[Run ID], B150)</f>
        <v>42</v>
      </c>
      <c r="H150" s="15">
        <v>1974.0</v>
      </c>
      <c r="I150" s="15">
        <v>1975.0</v>
      </c>
      <c r="J150" s="18" t="b">
        <f t="shared" si="1"/>
        <v>1</v>
      </c>
      <c r="K150" s="9" t="str">
        <f t="shared" si="2"/>
        <v>unread</v>
      </c>
      <c r="L150" s="19">
        <v>4.0</v>
      </c>
      <c r="M150" s="10" t="s">
        <v>8580</v>
      </c>
      <c r="N150" s="12"/>
      <c r="O150" s="10">
        <v>1.0</v>
      </c>
      <c r="P150" s="10">
        <v>1.0</v>
      </c>
      <c r="Q150" s="12" t="b">
        <v>0</v>
      </c>
      <c r="R150" s="12"/>
      <c r="S150" s="9" t="str">
        <f t="shared" si="3"/>
        <v>ready-all</v>
      </c>
      <c r="T150" s="19">
        <f>COUNTIFS(Prerequisites[Run ID], $B150, Prerequisites[Type], "hard")</f>
        <v>0</v>
      </c>
      <c r="U150" s="19">
        <f>COUNTIFS(Prerequisites[Run ID], $B150, Prerequisites[Type], "hard", Prerequisites[Satisfied], TRUE)</f>
        <v>0</v>
      </c>
      <c r="V150" s="19">
        <f t="shared" si="4"/>
        <v>0</v>
      </c>
      <c r="W150" s="27">
        <f>COUNTIFS(Prerequisites[Run ID], $B150, Prerequisites[Type], "soft")</f>
        <v>0</v>
      </c>
      <c r="X150" s="27">
        <f>COUNTIFS(Prerequisites[Run ID], $B150, Prerequisites[Type], "soft", Prerequisites[Satisfied], TRUE)</f>
        <v>0</v>
      </c>
      <c r="Y150" s="27">
        <f t="shared" si="5"/>
        <v>0</v>
      </c>
      <c r="Z150" s="19">
        <f>COUNTIFS(Prerequisites[Prereq Run ID],$B150,Prerequisites[Type], "hard")</f>
        <v>1</v>
      </c>
      <c r="AA150" s="27">
        <f>COUNTIFS(Reading_Order[Run ID], $B150, Reading_Order[Completed], TRUE)</f>
        <v>0</v>
      </c>
      <c r="AB150" s="19">
        <f t="shared" si="6"/>
        <v>42</v>
      </c>
      <c r="AC150" s="29">
        <f t="shared" si="7"/>
        <v>0</v>
      </c>
      <c r="AD150" s="13" t="b">
        <f t="shared" si="8"/>
        <v>1</v>
      </c>
      <c r="AE150" s="4"/>
      <c r="AF150" s="4"/>
      <c r="AG150" s="4"/>
    </row>
    <row r="151" ht="22.5" customHeight="1">
      <c r="A151" s="8" t="s">
        <v>8679</v>
      </c>
      <c r="B151" s="8" t="s">
        <v>640</v>
      </c>
      <c r="C151" s="27" t="s">
        <v>1742</v>
      </c>
      <c r="D151" s="8" t="s">
        <v>8688</v>
      </c>
      <c r="E151" s="8" t="s">
        <v>4133</v>
      </c>
      <c r="F151" s="32" t="s">
        <v>8692</v>
      </c>
      <c r="G151" s="15">
        <f>COUNTIF(Reading_Order[Run ID], B151)</f>
        <v>28</v>
      </c>
      <c r="H151" s="19">
        <v>2006.0</v>
      </c>
      <c r="I151" s="19">
        <v>2009.0</v>
      </c>
      <c r="J151" s="18" t="b">
        <f t="shared" si="1"/>
        <v>1</v>
      </c>
      <c r="K151" s="9" t="str">
        <f t="shared" si="2"/>
        <v>unread</v>
      </c>
      <c r="L151" s="19">
        <v>4.0</v>
      </c>
      <c r="M151" s="32" t="s">
        <v>8714</v>
      </c>
      <c r="N151" s="34"/>
      <c r="O151" s="8">
        <v>1.0</v>
      </c>
      <c r="P151" s="8">
        <v>2.0</v>
      </c>
      <c r="Q151" s="10" t="b">
        <v>1</v>
      </c>
      <c r="R151" s="34"/>
      <c r="S151" s="9" t="str">
        <f t="shared" si="3"/>
        <v>blocked</v>
      </c>
      <c r="T151" s="19">
        <f>COUNTIFS(Prerequisites[Run ID], $B151, Prerequisites[Type], "hard")</f>
        <v>1</v>
      </c>
      <c r="U151" s="19">
        <f>COUNTIFS(Prerequisites[Run ID], $B151, Prerequisites[Type], "hard", Prerequisites[Satisfied], TRUE)</f>
        <v>0</v>
      </c>
      <c r="V151" s="19">
        <f t="shared" si="4"/>
        <v>1</v>
      </c>
      <c r="W151" s="27">
        <f>COUNTIFS(Prerequisites[Run ID], $B151, Prerequisites[Type], "soft")</f>
        <v>0</v>
      </c>
      <c r="X151" s="27">
        <f>COUNTIFS(Prerequisites[Run ID], $B151, Prerequisites[Type], "soft", Prerequisites[Satisfied], TRUE)</f>
        <v>0</v>
      </c>
      <c r="Y151" s="27">
        <f t="shared" si="5"/>
        <v>0</v>
      </c>
      <c r="Z151" s="19">
        <f>COUNTIFS(Prerequisites[Prereq Run ID],$B151,Prerequisites[Type], "hard")</f>
        <v>0</v>
      </c>
      <c r="AA151" s="27">
        <f>COUNTIFS(Reading_Order[Run ID], $B151, Reading_Order[Completed], TRUE)</f>
        <v>0</v>
      </c>
      <c r="AB151" s="19">
        <f t="shared" si="6"/>
        <v>28</v>
      </c>
      <c r="AC151" s="29">
        <f t="shared" si="7"/>
        <v>0</v>
      </c>
      <c r="AD151" s="13" t="b">
        <f t="shared" si="8"/>
        <v>0</v>
      </c>
      <c r="AE151" s="4"/>
      <c r="AF151" s="4"/>
      <c r="AG151" s="4"/>
    </row>
    <row r="152" ht="22.5" customHeight="1">
      <c r="A152" s="10" t="s">
        <v>8854</v>
      </c>
      <c r="B152" s="10" t="s">
        <v>660</v>
      </c>
      <c r="C152" s="11" t="s">
        <v>559</v>
      </c>
      <c r="D152" s="11" t="s">
        <v>45</v>
      </c>
      <c r="E152" s="12"/>
      <c r="F152" s="10" t="s">
        <v>8865</v>
      </c>
      <c r="G152" s="15">
        <f>COUNTIF(Reading_Order[Run ID], B152)</f>
        <v>3</v>
      </c>
      <c r="H152" s="15">
        <v>1963.0</v>
      </c>
      <c r="I152" s="15">
        <v>1964.0</v>
      </c>
      <c r="J152" s="18" t="b">
        <f t="shared" si="1"/>
        <v>1</v>
      </c>
      <c r="K152" s="9" t="str">
        <f t="shared" si="2"/>
        <v>unread</v>
      </c>
      <c r="L152" s="19">
        <v>4.0</v>
      </c>
      <c r="M152" s="10" t="s">
        <v>8882</v>
      </c>
      <c r="N152" s="12"/>
      <c r="O152" s="8">
        <v>1.0</v>
      </c>
      <c r="P152" s="10">
        <v>1.0</v>
      </c>
      <c r="Q152" s="12" t="b">
        <v>0</v>
      </c>
      <c r="R152" s="12"/>
      <c r="S152" s="9" t="str">
        <f t="shared" si="3"/>
        <v>ready-all</v>
      </c>
      <c r="T152" s="19">
        <f>COUNTIFS(Prerequisites[Run ID], $B152, Prerequisites[Type], "hard")</f>
        <v>0</v>
      </c>
      <c r="U152" s="19">
        <f>COUNTIFS(Prerequisites[Run ID], $B152, Prerequisites[Type], "hard", Prerequisites[Satisfied], TRUE)</f>
        <v>0</v>
      </c>
      <c r="V152" s="19">
        <f t="shared" si="4"/>
        <v>0</v>
      </c>
      <c r="W152" s="27">
        <f>COUNTIFS(Prerequisites[Run ID], $B152, Prerequisites[Type], "soft")</f>
        <v>0</v>
      </c>
      <c r="X152" s="27">
        <f>COUNTIFS(Prerequisites[Run ID], $B152, Prerequisites[Type], "soft", Prerequisites[Satisfied], TRUE)</f>
        <v>0</v>
      </c>
      <c r="Y152" s="27">
        <f t="shared" si="5"/>
        <v>0</v>
      </c>
      <c r="Z152" s="19">
        <f>COUNTIFS(Prerequisites[Prereq Run ID],$B152,Prerequisites[Type], "hard")</f>
        <v>1</v>
      </c>
      <c r="AA152" s="27">
        <f>COUNTIFS(Reading_Order[Run ID], $B152, Reading_Order[Completed], TRUE)</f>
        <v>0</v>
      </c>
      <c r="AB152" s="19">
        <f t="shared" si="6"/>
        <v>3</v>
      </c>
      <c r="AC152" s="29">
        <f t="shared" si="7"/>
        <v>0</v>
      </c>
      <c r="AD152" s="13" t="b">
        <f t="shared" si="8"/>
        <v>1</v>
      </c>
      <c r="AE152" s="4"/>
      <c r="AF152" s="4"/>
      <c r="AG152" s="4"/>
    </row>
    <row r="153" ht="22.5" customHeight="1">
      <c r="A153" s="8" t="s">
        <v>8992</v>
      </c>
      <c r="B153" s="8" t="s">
        <v>658</v>
      </c>
      <c r="C153" s="8" t="s">
        <v>559</v>
      </c>
      <c r="D153" s="8" t="s">
        <v>1748</v>
      </c>
      <c r="E153" s="8" t="s">
        <v>4404</v>
      </c>
      <c r="F153" s="32" t="s">
        <v>8999</v>
      </c>
      <c r="G153" s="15">
        <f>COUNTIF(Reading_Order[Run ID], B153)</f>
        <v>42</v>
      </c>
      <c r="H153" s="19">
        <v>1978.0</v>
      </c>
      <c r="I153" s="19">
        <v>1982.0</v>
      </c>
      <c r="J153" s="18" t="b">
        <f t="shared" si="1"/>
        <v>1</v>
      </c>
      <c r="K153" s="9" t="str">
        <f t="shared" si="2"/>
        <v>unread</v>
      </c>
      <c r="L153" s="19">
        <v>4.0</v>
      </c>
      <c r="M153" s="32" t="s">
        <v>9017</v>
      </c>
      <c r="N153" s="34"/>
      <c r="O153" s="8">
        <v>1.0</v>
      </c>
      <c r="P153" s="8">
        <v>2.0</v>
      </c>
      <c r="Q153" s="10" t="b">
        <v>1</v>
      </c>
      <c r="R153" s="34"/>
      <c r="S153" s="9" t="str">
        <f t="shared" si="3"/>
        <v>blocked</v>
      </c>
      <c r="T153" s="19">
        <f>COUNTIFS(Prerequisites[Run ID], $B153, Prerequisites[Type], "hard")</f>
        <v>1</v>
      </c>
      <c r="U153" s="19">
        <f>COUNTIFS(Prerequisites[Run ID], $B153, Prerequisites[Type], "hard", Prerequisites[Satisfied], TRUE)</f>
        <v>0</v>
      </c>
      <c r="V153" s="19">
        <f t="shared" si="4"/>
        <v>1</v>
      </c>
      <c r="W153" s="27">
        <f>COUNTIFS(Prerequisites[Run ID], $B153, Prerequisites[Type], "soft")</f>
        <v>0</v>
      </c>
      <c r="X153" s="27">
        <f>COUNTIFS(Prerequisites[Run ID], $B153, Prerequisites[Type], "soft", Prerequisites[Satisfied], TRUE)</f>
        <v>0</v>
      </c>
      <c r="Y153" s="27">
        <f t="shared" si="5"/>
        <v>0</v>
      </c>
      <c r="Z153" s="19">
        <f>COUNTIFS(Prerequisites[Prereq Run ID],$B153,Prerequisites[Type], "hard")</f>
        <v>1</v>
      </c>
      <c r="AA153" s="27">
        <f>COUNTIFS(Reading_Order[Run ID], $B153, Reading_Order[Completed], TRUE)</f>
        <v>0</v>
      </c>
      <c r="AB153" s="19">
        <f t="shared" si="6"/>
        <v>42</v>
      </c>
      <c r="AC153" s="29">
        <f t="shared" si="7"/>
        <v>0</v>
      </c>
      <c r="AD153" s="13" t="b">
        <f t="shared" si="8"/>
        <v>0</v>
      </c>
      <c r="AE153" s="4"/>
      <c r="AF153" s="4"/>
      <c r="AG153" s="4"/>
    </row>
    <row r="154" ht="22.5" customHeight="1">
      <c r="A154" s="8" t="s">
        <v>9095</v>
      </c>
      <c r="B154" s="8" t="s">
        <v>663</v>
      </c>
      <c r="C154" s="27" t="s">
        <v>559</v>
      </c>
      <c r="D154" s="27" t="s">
        <v>9099</v>
      </c>
      <c r="E154" s="8"/>
      <c r="F154" s="32" t="s">
        <v>9103</v>
      </c>
      <c r="G154" s="15">
        <f>COUNTIF(Reading_Order[Run ID], B154)</f>
        <v>41</v>
      </c>
      <c r="H154" s="19">
        <v>1982.0</v>
      </c>
      <c r="I154" s="19">
        <v>1986.0</v>
      </c>
      <c r="J154" s="18" t="b">
        <f t="shared" si="1"/>
        <v>1</v>
      </c>
      <c r="K154" s="9" t="str">
        <f t="shared" si="2"/>
        <v>unread</v>
      </c>
      <c r="L154" s="19">
        <v>4.0</v>
      </c>
      <c r="M154" s="32" t="s">
        <v>9119</v>
      </c>
      <c r="N154" s="34"/>
      <c r="O154" s="8">
        <v>1.0</v>
      </c>
      <c r="P154" s="10">
        <v>3.0</v>
      </c>
      <c r="Q154" s="12" t="b">
        <v>0</v>
      </c>
      <c r="R154" s="34"/>
      <c r="S154" s="9" t="str">
        <f t="shared" si="3"/>
        <v>blocked</v>
      </c>
      <c r="T154" s="19">
        <f>COUNTIFS(Prerequisites[Run ID], $B154, Prerequisites[Type], "hard")</f>
        <v>1</v>
      </c>
      <c r="U154" s="19">
        <f>COUNTIFS(Prerequisites[Run ID], $B154, Prerequisites[Type], "hard", Prerequisites[Satisfied], TRUE)</f>
        <v>0</v>
      </c>
      <c r="V154" s="19">
        <f t="shared" si="4"/>
        <v>1</v>
      </c>
      <c r="W154" s="27">
        <f>COUNTIFS(Prerequisites[Run ID], $B154, Prerequisites[Type], "soft")</f>
        <v>0</v>
      </c>
      <c r="X154" s="27">
        <f>COUNTIFS(Prerequisites[Run ID], $B154, Prerequisites[Type], "soft", Prerequisites[Satisfied], TRUE)</f>
        <v>0</v>
      </c>
      <c r="Y154" s="27">
        <f t="shared" si="5"/>
        <v>0</v>
      </c>
      <c r="Z154" s="19">
        <f>COUNTIFS(Prerequisites[Prereq Run ID],$B154,Prerequisites[Type], "hard")</f>
        <v>1</v>
      </c>
      <c r="AA154" s="27">
        <f>COUNTIFS(Reading_Order[Run ID], $B154, Reading_Order[Completed], TRUE)</f>
        <v>0</v>
      </c>
      <c r="AB154" s="19">
        <f t="shared" si="6"/>
        <v>41</v>
      </c>
      <c r="AC154" s="29">
        <f t="shared" si="7"/>
        <v>0</v>
      </c>
      <c r="AD154" s="13" t="b">
        <f t="shared" si="8"/>
        <v>0</v>
      </c>
      <c r="AE154" s="4"/>
      <c r="AF154" s="4"/>
      <c r="AG154" s="4"/>
    </row>
    <row r="155" ht="22.5" customHeight="1">
      <c r="A155" s="37" t="s">
        <v>578</v>
      </c>
      <c r="B155" s="8" t="s">
        <v>665</v>
      </c>
      <c r="C155" s="27" t="s">
        <v>559</v>
      </c>
      <c r="D155" s="27" t="s">
        <v>9214</v>
      </c>
      <c r="E155" s="8"/>
      <c r="F155" s="32" t="s">
        <v>9218</v>
      </c>
      <c r="G155" s="15">
        <f>COUNTIF(Reading_Order[Run ID], B155)</f>
        <v>18</v>
      </c>
      <c r="H155" s="51">
        <v>1987.0</v>
      </c>
      <c r="I155" s="51">
        <v>1988.0</v>
      </c>
      <c r="J155" s="18" t="b">
        <f t="shared" si="1"/>
        <v>1</v>
      </c>
      <c r="K155" s="9" t="str">
        <f t="shared" si="2"/>
        <v>unread</v>
      </c>
      <c r="L155" s="19">
        <v>4.0</v>
      </c>
      <c r="M155" s="32" t="s">
        <v>9236</v>
      </c>
      <c r="N155" s="34"/>
      <c r="O155" s="8">
        <v>1.0</v>
      </c>
      <c r="P155" s="8">
        <v>4.0</v>
      </c>
      <c r="Q155" s="10" t="b">
        <v>1</v>
      </c>
      <c r="R155" s="34"/>
      <c r="S155" s="9" t="str">
        <f t="shared" si="3"/>
        <v>blocked</v>
      </c>
      <c r="T155" s="19">
        <f>COUNTIFS(Prerequisites[Run ID], $B155, Prerequisites[Type], "hard")</f>
        <v>2</v>
      </c>
      <c r="U155" s="19">
        <f>COUNTIFS(Prerequisites[Run ID], $B155, Prerequisites[Type], "hard", Prerequisites[Satisfied], TRUE)</f>
        <v>0</v>
      </c>
      <c r="V155" s="19">
        <f t="shared" si="4"/>
        <v>2</v>
      </c>
      <c r="W155" s="27">
        <f>COUNTIFS(Prerequisites[Run ID], $B155, Prerequisites[Type], "soft")</f>
        <v>1</v>
      </c>
      <c r="X155" s="27">
        <f>COUNTIFS(Prerequisites[Run ID], $B155, Prerequisites[Type], "soft", Prerequisites[Satisfied], TRUE)</f>
        <v>0</v>
      </c>
      <c r="Y155" s="27">
        <f t="shared" si="5"/>
        <v>1</v>
      </c>
      <c r="Z155" s="19">
        <f>COUNTIFS(Prerequisites[Prereq Run ID],$B155,Prerequisites[Type], "hard")</f>
        <v>1</v>
      </c>
      <c r="AA155" s="27">
        <f>COUNTIFS(Reading_Order[Run ID], $B155, Reading_Order[Completed], TRUE)</f>
        <v>0</v>
      </c>
      <c r="AB155" s="19">
        <f t="shared" si="6"/>
        <v>18</v>
      </c>
      <c r="AC155" s="29">
        <f t="shared" si="7"/>
        <v>0</v>
      </c>
      <c r="AD155" s="13" t="b">
        <f t="shared" si="8"/>
        <v>0</v>
      </c>
      <c r="AE155" s="4"/>
      <c r="AF155" s="4"/>
      <c r="AG155" s="4"/>
    </row>
    <row r="156" ht="22.5" customHeight="1">
      <c r="A156" s="37" t="s">
        <v>9408</v>
      </c>
      <c r="B156" s="8" t="s">
        <v>74</v>
      </c>
      <c r="C156" s="27" t="s">
        <v>559</v>
      </c>
      <c r="D156" s="27" t="s">
        <v>97</v>
      </c>
      <c r="E156" s="8"/>
      <c r="F156" s="32" t="s">
        <v>9418</v>
      </c>
      <c r="G156" s="15">
        <f>COUNTIF(Reading_Order[Run ID], B156)</f>
        <v>30</v>
      </c>
      <c r="H156" s="51">
        <v>1996.0</v>
      </c>
      <c r="I156" s="51">
        <v>1999.0</v>
      </c>
      <c r="J156" s="18" t="b">
        <f t="shared" si="1"/>
        <v>1</v>
      </c>
      <c r="K156" s="9" t="str">
        <f t="shared" si="2"/>
        <v>unread</v>
      </c>
      <c r="L156" s="19">
        <v>4.0</v>
      </c>
      <c r="M156" s="32" t="s">
        <v>9434</v>
      </c>
      <c r="N156" s="34"/>
      <c r="O156" s="8">
        <v>1.0</v>
      </c>
      <c r="P156" s="10">
        <v>5.0</v>
      </c>
      <c r="Q156" s="12" t="b">
        <v>0</v>
      </c>
      <c r="R156" s="34"/>
      <c r="S156" s="9" t="str">
        <f t="shared" si="3"/>
        <v>blocked</v>
      </c>
      <c r="T156" s="19">
        <f>COUNTIFS(Prerequisites[Run ID], $B156, Prerequisites[Type], "hard")</f>
        <v>1</v>
      </c>
      <c r="U156" s="19">
        <f>COUNTIFS(Prerequisites[Run ID], $B156, Prerequisites[Type], "hard", Prerequisites[Satisfied], TRUE)</f>
        <v>0</v>
      </c>
      <c r="V156" s="19">
        <f t="shared" si="4"/>
        <v>1</v>
      </c>
      <c r="W156" s="27">
        <f>COUNTIFS(Prerequisites[Run ID], $B156, Prerequisites[Type], "soft")</f>
        <v>0</v>
      </c>
      <c r="X156" s="27">
        <f>COUNTIFS(Prerequisites[Run ID], $B156, Prerequisites[Type], "soft", Prerequisites[Satisfied], TRUE)</f>
        <v>0</v>
      </c>
      <c r="Y156" s="27">
        <f t="shared" si="5"/>
        <v>0</v>
      </c>
      <c r="Z156" s="19">
        <f>COUNTIFS(Prerequisites[Prereq Run ID],$B156,Prerequisites[Type], "hard")</f>
        <v>0</v>
      </c>
      <c r="AA156" s="27">
        <f>COUNTIFS(Reading_Order[Run ID], $B156, Reading_Order[Completed], TRUE)</f>
        <v>0</v>
      </c>
      <c r="AB156" s="19">
        <f t="shared" si="6"/>
        <v>30</v>
      </c>
      <c r="AC156" s="29">
        <f t="shared" si="7"/>
        <v>0</v>
      </c>
      <c r="AD156" s="13" t="b">
        <f t="shared" si="8"/>
        <v>0</v>
      </c>
      <c r="AE156" s="4"/>
      <c r="AF156" s="4"/>
      <c r="AG156" s="4"/>
    </row>
    <row r="157" ht="22.5" customHeight="1">
      <c r="A157" s="8" t="s">
        <v>9591</v>
      </c>
      <c r="B157" s="8" t="s">
        <v>675</v>
      </c>
      <c r="C157" s="8" t="s">
        <v>559</v>
      </c>
      <c r="D157" s="8" t="s">
        <v>1768</v>
      </c>
      <c r="E157" s="8" t="s">
        <v>9601</v>
      </c>
      <c r="F157" s="32" t="s">
        <v>9604</v>
      </c>
      <c r="G157" s="15">
        <f>COUNTIF(Reading_Order[Run ID], B157)</f>
        <v>6</v>
      </c>
      <c r="H157" s="19">
        <v>2005.0</v>
      </c>
      <c r="I157" s="19">
        <v>2006.0</v>
      </c>
      <c r="J157" s="18" t="b">
        <f t="shared" si="1"/>
        <v>1</v>
      </c>
      <c r="K157" s="9" t="str">
        <f t="shared" si="2"/>
        <v>unread</v>
      </c>
      <c r="L157" s="19">
        <v>4.0</v>
      </c>
      <c r="M157" s="32" t="s">
        <v>9632</v>
      </c>
      <c r="N157" s="34"/>
      <c r="O157" s="8">
        <v>2.0</v>
      </c>
      <c r="P157" s="8">
        <v>1.0</v>
      </c>
      <c r="Q157" s="10" t="b">
        <v>1</v>
      </c>
      <c r="R157" s="34"/>
      <c r="S157" s="9" t="str">
        <f t="shared" si="3"/>
        <v>ready-hard</v>
      </c>
      <c r="T157" s="19">
        <f>COUNTIFS(Prerequisites[Run ID], $B157, Prerequisites[Type], "hard")</f>
        <v>0</v>
      </c>
      <c r="U157" s="19">
        <f>COUNTIFS(Prerequisites[Run ID], $B157, Prerequisites[Type], "hard", Prerequisites[Satisfied], TRUE)</f>
        <v>0</v>
      </c>
      <c r="V157" s="19">
        <f t="shared" si="4"/>
        <v>0</v>
      </c>
      <c r="W157" s="27">
        <f>COUNTIFS(Prerequisites[Run ID], $B157, Prerequisites[Type], "soft")</f>
        <v>2</v>
      </c>
      <c r="X157" s="27">
        <f>COUNTIFS(Prerequisites[Run ID], $B157, Prerequisites[Type], "soft", Prerequisites[Satisfied], TRUE)</f>
        <v>0</v>
      </c>
      <c r="Y157" s="27">
        <f t="shared" si="5"/>
        <v>2</v>
      </c>
      <c r="Z157" s="19">
        <f>COUNTIFS(Prerequisites[Prereq Run ID],$B157,Prerequisites[Type], "hard")</f>
        <v>1</v>
      </c>
      <c r="AA157" s="27">
        <f>COUNTIFS(Reading_Order[Run ID], $B157, Reading_Order[Completed], TRUE)</f>
        <v>0</v>
      </c>
      <c r="AB157" s="19">
        <f t="shared" si="6"/>
        <v>6</v>
      </c>
      <c r="AC157" s="29">
        <f t="shared" si="7"/>
        <v>0</v>
      </c>
      <c r="AD157" s="13" t="b">
        <f t="shared" si="8"/>
        <v>1</v>
      </c>
      <c r="AE157" s="4"/>
      <c r="AF157" s="4"/>
      <c r="AG157" s="4"/>
    </row>
    <row r="158" ht="22.5" customHeight="1">
      <c r="A158" s="8" t="s">
        <v>9775</v>
      </c>
      <c r="B158" s="8" t="s">
        <v>311</v>
      </c>
      <c r="C158" s="8" t="s">
        <v>559</v>
      </c>
      <c r="D158" s="8" t="s">
        <v>589</v>
      </c>
      <c r="E158" s="8" t="s">
        <v>2049</v>
      </c>
      <c r="F158" s="32" t="s">
        <v>9787</v>
      </c>
      <c r="G158" s="15">
        <f>COUNTIF(Reading_Order[Run ID], B158)</f>
        <v>72</v>
      </c>
      <c r="H158" s="19">
        <v>2008.0</v>
      </c>
      <c r="I158" s="19">
        <v>2012.0</v>
      </c>
      <c r="J158" s="18" t="b">
        <f t="shared" si="1"/>
        <v>1</v>
      </c>
      <c r="K158" s="9" t="str">
        <f t="shared" si="2"/>
        <v>unread</v>
      </c>
      <c r="L158" s="19">
        <v>4.0</v>
      </c>
      <c r="M158" s="32" t="s">
        <v>9810</v>
      </c>
      <c r="N158" s="34"/>
      <c r="O158" s="8">
        <v>2.0</v>
      </c>
      <c r="P158" s="8">
        <v>2.0</v>
      </c>
      <c r="Q158" s="10" t="b">
        <v>1</v>
      </c>
      <c r="R158" s="34"/>
      <c r="S158" s="9" t="str">
        <f t="shared" si="3"/>
        <v>blocked</v>
      </c>
      <c r="T158" s="19">
        <f>COUNTIFS(Prerequisites[Run ID], $B158, Prerequisites[Type], "hard")</f>
        <v>1</v>
      </c>
      <c r="U158" s="19">
        <f>COUNTIFS(Prerequisites[Run ID], $B158, Prerequisites[Type], "hard", Prerequisites[Satisfied], TRUE)</f>
        <v>0</v>
      </c>
      <c r="V158" s="19">
        <f t="shared" si="4"/>
        <v>1</v>
      </c>
      <c r="W158" s="27">
        <f>COUNTIFS(Prerequisites[Run ID], $B158, Prerequisites[Type], "soft")</f>
        <v>0</v>
      </c>
      <c r="X158" s="27">
        <f>COUNTIFS(Prerequisites[Run ID], $B158, Prerequisites[Type], "soft", Prerequisites[Satisfied], TRUE)</f>
        <v>0</v>
      </c>
      <c r="Y158" s="27">
        <f t="shared" si="5"/>
        <v>0</v>
      </c>
      <c r="Z158" s="19">
        <f>COUNTIFS(Prerequisites[Prereq Run ID],$B158,Prerequisites[Type], "hard")</f>
        <v>1</v>
      </c>
      <c r="AA158" s="27">
        <f>COUNTIFS(Reading_Order[Run ID], $B158, Reading_Order[Completed], TRUE)</f>
        <v>0</v>
      </c>
      <c r="AB158" s="19">
        <f t="shared" si="6"/>
        <v>72</v>
      </c>
      <c r="AC158" s="29">
        <f t="shared" si="7"/>
        <v>0</v>
      </c>
      <c r="AD158" s="13" t="b">
        <f t="shared" si="8"/>
        <v>0</v>
      </c>
      <c r="AE158" s="4"/>
      <c r="AF158" s="4"/>
      <c r="AG158" s="4"/>
    </row>
    <row r="159" ht="22.5" customHeight="1">
      <c r="A159" s="8" t="s">
        <v>9934</v>
      </c>
      <c r="B159" s="8" t="s">
        <v>318</v>
      </c>
      <c r="C159" s="8" t="s">
        <v>559</v>
      </c>
      <c r="D159" s="8" t="s">
        <v>2048</v>
      </c>
      <c r="E159" s="8" t="s">
        <v>9945</v>
      </c>
      <c r="F159" s="32" t="s">
        <v>9947</v>
      </c>
      <c r="G159" s="15">
        <f>COUNTIF(Reading_Order[Run ID], B159)</f>
        <v>25</v>
      </c>
      <c r="H159" s="19">
        <v>2020.0</v>
      </c>
      <c r="I159" s="19">
        <v>2022.0</v>
      </c>
      <c r="J159" s="18" t="b">
        <f t="shared" si="1"/>
        <v>1</v>
      </c>
      <c r="K159" s="9" t="str">
        <f t="shared" si="2"/>
        <v>unread</v>
      </c>
      <c r="L159" s="19">
        <v>4.0</v>
      </c>
      <c r="M159" s="32" t="s">
        <v>9966</v>
      </c>
      <c r="N159" s="34"/>
      <c r="O159" s="8">
        <v>2.0</v>
      </c>
      <c r="P159" s="8">
        <v>3.0</v>
      </c>
      <c r="Q159" s="12" t="b">
        <v>0</v>
      </c>
      <c r="R159" s="34"/>
      <c r="S159" s="9" t="str">
        <f t="shared" si="3"/>
        <v>blocked</v>
      </c>
      <c r="T159" s="19">
        <f>COUNTIFS(Prerequisites[Run ID], $B159, Prerequisites[Type], "hard")</f>
        <v>1</v>
      </c>
      <c r="U159" s="19">
        <f>COUNTIFS(Prerequisites[Run ID], $B159, Prerequisites[Type], "hard", Prerequisites[Satisfied], TRUE)</f>
        <v>0</v>
      </c>
      <c r="V159" s="19">
        <f t="shared" si="4"/>
        <v>1</v>
      </c>
      <c r="W159" s="27">
        <f>COUNTIFS(Prerequisites[Run ID], $B159, Prerequisites[Type], "soft")</f>
        <v>0</v>
      </c>
      <c r="X159" s="27">
        <f>COUNTIFS(Prerequisites[Run ID], $B159, Prerequisites[Type], "soft", Prerequisites[Satisfied], TRUE)</f>
        <v>0</v>
      </c>
      <c r="Y159" s="27">
        <f t="shared" si="5"/>
        <v>0</v>
      </c>
      <c r="Z159" s="19">
        <f>COUNTIFS(Prerequisites[Prereq Run ID],$B159,Prerequisites[Type], "hard")</f>
        <v>0</v>
      </c>
      <c r="AA159" s="27">
        <f>COUNTIFS(Reading_Order[Run ID], $B159, Reading_Order[Completed], TRUE)</f>
        <v>0</v>
      </c>
      <c r="AB159" s="19">
        <f t="shared" si="6"/>
        <v>25</v>
      </c>
      <c r="AC159" s="29">
        <f t="shared" si="7"/>
        <v>0</v>
      </c>
      <c r="AD159" s="13" t="b">
        <f t="shared" si="8"/>
        <v>0</v>
      </c>
      <c r="AE159" s="4"/>
      <c r="AF159" s="4"/>
      <c r="AG159" s="4"/>
    </row>
    <row r="160" ht="22.5" customHeight="1">
      <c r="A160" s="8" t="s">
        <v>657</v>
      </c>
      <c r="B160" s="8" t="s">
        <v>677</v>
      </c>
      <c r="C160" s="27" t="s">
        <v>2359</v>
      </c>
      <c r="D160" s="8" t="s">
        <v>110</v>
      </c>
      <c r="E160" s="8" t="s">
        <v>10093</v>
      </c>
      <c r="F160" s="32" t="s">
        <v>10095</v>
      </c>
      <c r="G160" s="15">
        <f>COUNTIF(Reading_Order[Run ID], B160)</f>
        <v>50</v>
      </c>
      <c r="H160" s="51">
        <v>2001.0</v>
      </c>
      <c r="I160" s="19">
        <v>2006.0</v>
      </c>
      <c r="J160" s="18" t="b">
        <f t="shared" si="1"/>
        <v>1</v>
      </c>
      <c r="K160" s="9" t="str">
        <f t="shared" si="2"/>
        <v>unread</v>
      </c>
      <c r="L160" s="19">
        <v>2.0</v>
      </c>
      <c r="M160" s="32" t="s">
        <v>10111</v>
      </c>
      <c r="N160" s="34"/>
      <c r="O160" s="8">
        <v>1.0</v>
      </c>
      <c r="P160" s="8">
        <v>1.0</v>
      </c>
      <c r="Q160" s="10" t="b">
        <v>1</v>
      </c>
      <c r="R160" s="34"/>
      <c r="S160" s="9" t="str">
        <f t="shared" si="3"/>
        <v>ready-hard</v>
      </c>
      <c r="T160" s="19">
        <f>COUNTIFS(Prerequisites[Run ID], $B160, Prerequisites[Type], "hard")</f>
        <v>0</v>
      </c>
      <c r="U160" s="19">
        <f>COUNTIFS(Prerequisites[Run ID], $B160, Prerequisites[Type], "hard", Prerequisites[Satisfied], TRUE)</f>
        <v>0</v>
      </c>
      <c r="V160" s="19">
        <f t="shared" si="4"/>
        <v>0</v>
      </c>
      <c r="W160" s="27">
        <f>COUNTIFS(Prerequisites[Run ID], $B160, Prerequisites[Type], "soft")</f>
        <v>1</v>
      </c>
      <c r="X160" s="27">
        <f>COUNTIFS(Prerequisites[Run ID], $B160, Prerequisites[Type], "soft", Prerequisites[Satisfied], TRUE)</f>
        <v>0</v>
      </c>
      <c r="Y160" s="27">
        <f t="shared" si="5"/>
        <v>1</v>
      </c>
      <c r="Z160" s="19">
        <f>COUNTIFS(Prerequisites[Prereq Run ID],$B160,Prerequisites[Type], "hard")</f>
        <v>1</v>
      </c>
      <c r="AA160" s="27">
        <f>COUNTIFS(Reading_Order[Run ID], $B160, Reading_Order[Completed], TRUE)</f>
        <v>0</v>
      </c>
      <c r="AB160" s="19">
        <f t="shared" si="6"/>
        <v>50</v>
      </c>
      <c r="AC160" s="29">
        <f t="shared" si="7"/>
        <v>0</v>
      </c>
      <c r="AD160" s="13" t="b">
        <f t="shared" si="8"/>
        <v>1</v>
      </c>
      <c r="AE160" s="4"/>
      <c r="AF160" s="4"/>
      <c r="AG160" s="4"/>
    </row>
    <row r="161" ht="22.5" customHeight="1">
      <c r="A161" s="8" t="s">
        <v>10208</v>
      </c>
      <c r="B161" s="8" t="s">
        <v>682</v>
      </c>
      <c r="C161" s="27" t="s">
        <v>2359</v>
      </c>
      <c r="D161" s="27" t="s">
        <v>110</v>
      </c>
      <c r="E161" s="8"/>
      <c r="F161" s="32" t="s">
        <v>10217</v>
      </c>
      <c r="G161" s="15">
        <f>COUNTIF(Reading_Order[Run ID], B161)</f>
        <v>28</v>
      </c>
      <c r="H161" s="19">
        <v>2016.0</v>
      </c>
      <c r="I161" s="19">
        <v>2018.0</v>
      </c>
      <c r="J161" s="18" t="b">
        <f t="shared" si="1"/>
        <v>1</v>
      </c>
      <c r="K161" s="9" t="str">
        <f t="shared" si="2"/>
        <v>unread</v>
      </c>
      <c r="L161" s="19">
        <v>3.0</v>
      </c>
      <c r="M161" s="32" t="s">
        <v>10238</v>
      </c>
      <c r="N161" s="34"/>
      <c r="O161" s="8">
        <v>1.0</v>
      </c>
      <c r="P161" s="8">
        <v>2.0</v>
      </c>
      <c r="Q161" s="10" t="b">
        <v>1</v>
      </c>
      <c r="R161" s="34"/>
      <c r="S161" s="9" t="str">
        <f t="shared" si="3"/>
        <v>blocked</v>
      </c>
      <c r="T161" s="19">
        <f>COUNTIFS(Prerequisites[Run ID], $B161, Prerequisites[Type], "hard")</f>
        <v>1</v>
      </c>
      <c r="U161" s="19">
        <f>COUNTIFS(Prerequisites[Run ID], $B161, Prerequisites[Type], "hard", Prerequisites[Satisfied], TRUE)</f>
        <v>0</v>
      </c>
      <c r="V161" s="19">
        <f t="shared" si="4"/>
        <v>1</v>
      </c>
      <c r="W161" s="27">
        <f>COUNTIFS(Prerequisites[Run ID], $B161, Prerequisites[Type], "soft")</f>
        <v>0</v>
      </c>
      <c r="X161" s="27">
        <f>COUNTIFS(Prerequisites[Run ID], $B161, Prerequisites[Type], "soft", Prerequisites[Satisfied], TRUE)</f>
        <v>0</v>
      </c>
      <c r="Y161" s="27">
        <f t="shared" si="5"/>
        <v>0</v>
      </c>
      <c r="Z161" s="19">
        <f>COUNTIFS(Prerequisites[Prereq Run ID],$B161,Prerequisites[Type], "hard")</f>
        <v>1</v>
      </c>
      <c r="AA161" s="27">
        <f>COUNTIFS(Reading_Order[Run ID], $B161, Reading_Order[Completed], TRUE)</f>
        <v>0</v>
      </c>
      <c r="AB161" s="19">
        <f t="shared" si="6"/>
        <v>28</v>
      </c>
      <c r="AC161" s="29">
        <f t="shared" si="7"/>
        <v>0</v>
      </c>
      <c r="AD161" s="13" t="b">
        <f t="shared" si="8"/>
        <v>0</v>
      </c>
      <c r="AE161" s="4"/>
      <c r="AF161" s="4"/>
      <c r="AG161" s="4"/>
    </row>
    <row r="162" ht="22.5" customHeight="1">
      <c r="A162" s="8" t="s">
        <v>10320</v>
      </c>
      <c r="B162" s="8" t="s">
        <v>686</v>
      </c>
      <c r="C162" s="27" t="s">
        <v>2359</v>
      </c>
      <c r="D162" s="27" t="s">
        <v>10325</v>
      </c>
      <c r="E162" s="8"/>
      <c r="F162" s="32" t="s">
        <v>10327</v>
      </c>
      <c r="G162" s="15">
        <f>COUNTIF(Reading_Order[Run ID], B162)</f>
        <v>6</v>
      </c>
      <c r="H162" s="19">
        <v>2018.0</v>
      </c>
      <c r="I162" s="19">
        <v>2019.0</v>
      </c>
      <c r="J162" s="18" t="b">
        <f t="shared" si="1"/>
        <v>1</v>
      </c>
      <c r="K162" s="9" t="str">
        <f t="shared" si="2"/>
        <v>unread</v>
      </c>
      <c r="L162" s="19">
        <v>4.0</v>
      </c>
      <c r="M162" s="32" t="s">
        <v>10343</v>
      </c>
      <c r="N162" s="34"/>
      <c r="O162" s="8">
        <v>1.0</v>
      </c>
      <c r="P162" s="8">
        <v>3.0</v>
      </c>
      <c r="Q162" s="12" t="b">
        <v>0</v>
      </c>
      <c r="R162" s="34"/>
      <c r="S162" s="9" t="str">
        <f t="shared" si="3"/>
        <v>blocked</v>
      </c>
      <c r="T162" s="19">
        <f>COUNTIFS(Prerequisites[Run ID], $B162, Prerequisites[Type], "hard")</f>
        <v>1</v>
      </c>
      <c r="U162" s="19">
        <f>COUNTIFS(Prerequisites[Run ID], $B162, Prerequisites[Type], "hard", Prerequisites[Satisfied], TRUE)</f>
        <v>0</v>
      </c>
      <c r="V162" s="19">
        <f t="shared" si="4"/>
        <v>1</v>
      </c>
      <c r="W162" s="27">
        <f>COUNTIFS(Prerequisites[Run ID], $B162, Prerequisites[Type], "soft")</f>
        <v>0</v>
      </c>
      <c r="X162" s="27">
        <f>COUNTIFS(Prerequisites[Run ID], $B162, Prerequisites[Type], "soft", Prerequisites[Satisfied], TRUE)</f>
        <v>0</v>
      </c>
      <c r="Y162" s="27">
        <f t="shared" si="5"/>
        <v>0</v>
      </c>
      <c r="Z162" s="19">
        <f>COUNTIFS(Prerequisites[Prereq Run ID],$B162,Prerequisites[Type], "hard")</f>
        <v>0</v>
      </c>
      <c r="AA162" s="27">
        <f>COUNTIFS(Reading_Order[Run ID], $B162, Reading_Order[Completed], TRUE)</f>
        <v>0</v>
      </c>
      <c r="AB162" s="19">
        <f t="shared" si="6"/>
        <v>6</v>
      </c>
      <c r="AC162" s="29">
        <f t="shared" si="7"/>
        <v>0</v>
      </c>
      <c r="AD162" s="13" t="b">
        <f t="shared" si="8"/>
        <v>0</v>
      </c>
      <c r="AE162" s="4"/>
      <c r="AF162" s="4"/>
      <c r="AG162" s="4"/>
    </row>
    <row r="163" ht="22.5" customHeight="1">
      <c r="A163" s="8" t="s">
        <v>10411</v>
      </c>
      <c r="B163" s="8" t="s">
        <v>1287</v>
      </c>
      <c r="C163" s="8" t="s">
        <v>3258</v>
      </c>
      <c r="D163" s="27" t="s">
        <v>291</v>
      </c>
      <c r="E163" s="8"/>
      <c r="F163" s="32" t="s">
        <v>10422</v>
      </c>
      <c r="G163" s="15">
        <f>COUNTIF(Reading_Order[Run ID], B163)</f>
        <v>23</v>
      </c>
      <c r="H163" s="19">
        <v>2014.0</v>
      </c>
      <c r="I163" s="19">
        <v>2015.0</v>
      </c>
      <c r="J163" s="18" t="b">
        <f t="shared" si="1"/>
        <v>1</v>
      </c>
      <c r="K163" s="9" t="str">
        <f t="shared" si="2"/>
        <v>unread</v>
      </c>
      <c r="L163" s="19">
        <v>3.0</v>
      </c>
      <c r="M163" s="10" t="s">
        <v>10440</v>
      </c>
      <c r="N163" s="34"/>
      <c r="O163" s="8">
        <v>1.0</v>
      </c>
      <c r="P163" s="8">
        <v>1.0</v>
      </c>
      <c r="Q163" s="10" t="b">
        <v>1</v>
      </c>
      <c r="R163" s="34"/>
      <c r="S163" s="9" t="str">
        <f t="shared" si="3"/>
        <v>blocked</v>
      </c>
      <c r="T163" s="19">
        <f>COUNTIFS(Prerequisites[Run ID], $B163, Prerequisites[Type], "hard")</f>
        <v>2</v>
      </c>
      <c r="U163" s="19">
        <f>COUNTIFS(Prerequisites[Run ID], $B163, Prerequisites[Type], "hard", Prerequisites[Satisfied], TRUE)</f>
        <v>0</v>
      </c>
      <c r="V163" s="19">
        <f t="shared" si="4"/>
        <v>2</v>
      </c>
      <c r="W163" s="27">
        <f>COUNTIFS(Prerequisites[Run ID], $B163, Prerequisites[Type], "soft")</f>
        <v>1</v>
      </c>
      <c r="X163" s="27">
        <f>COUNTIFS(Prerequisites[Run ID], $B163, Prerequisites[Type], "soft", Prerequisites[Satisfied], TRUE)</f>
        <v>0</v>
      </c>
      <c r="Y163" s="27">
        <f t="shared" si="5"/>
        <v>1</v>
      </c>
      <c r="Z163" s="19">
        <f>COUNTIFS(Prerequisites[Prereq Run ID],$B163,Prerequisites[Type], "hard")</f>
        <v>0</v>
      </c>
      <c r="AA163" s="27">
        <f>COUNTIFS(Reading_Order[Run ID], $B163, Reading_Order[Completed], TRUE)</f>
        <v>0</v>
      </c>
      <c r="AB163" s="19">
        <f t="shared" si="6"/>
        <v>23</v>
      </c>
      <c r="AC163" s="29">
        <f t="shared" si="7"/>
        <v>0</v>
      </c>
      <c r="AD163" s="13" t="b">
        <f t="shared" si="8"/>
        <v>0</v>
      </c>
      <c r="AE163" s="4"/>
      <c r="AF163" s="4"/>
      <c r="AG163" s="4"/>
    </row>
    <row r="164" ht="22.5" customHeight="1">
      <c r="A164" s="8" t="s">
        <v>10526</v>
      </c>
      <c r="B164" s="8" t="s">
        <v>689</v>
      </c>
      <c r="C164" s="8" t="s">
        <v>607</v>
      </c>
      <c r="D164" s="8" t="s">
        <v>2355</v>
      </c>
      <c r="E164" s="8" t="s">
        <v>10536</v>
      </c>
      <c r="F164" s="38" t="s">
        <v>10538</v>
      </c>
      <c r="G164" s="15">
        <f>COUNTIF(Reading_Order[Run ID], B164)</f>
        <v>48</v>
      </c>
      <c r="H164" s="51">
        <v>1975.0</v>
      </c>
      <c r="I164" s="51">
        <v>1984.0</v>
      </c>
      <c r="J164" s="18" t="b">
        <f t="shared" si="1"/>
        <v>1</v>
      </c>
      <c r="K164" s="9" t="str">
        <f t="shared" si="2"/>
        <v>unread</v>
      </c>
      <c r="L164" s="19">
        <v>3.0</v>
      </c>
      <c r="M164" s="32" t="s">
        <v>10558</v>
      </c>
      <c r="N164" s="34"/>
      <c r="O164" s="8">
        <v>1.0</v>
      </c>
      <c r="P164" s="8">
        <v>1.0</v>
      </c>
      <c r="Q164" s="12" t="b">
        <v>0</v>
      </c>
      <c r="R164" s="34"/>
      <c r="S164" s="9" t="str">
        <f t="shared" si="3"/>
        <v>ready-all</v>
      </c>
      <c r="T164" s="19">
        <f>COUNTIFS(Prerequisites[Run ID], $B164, Prerequisites[Type], "hard")</f>
        <v>0</v>
      </c>
      <c r="U164" s="19">
        <f>COUNTIFS(Prerequisites[Run ID], $B164, Prerequisites[Type], "hard", Prerequisites[Satisfied], TRUE)</f>
        <v>0</v>
      </c>
      <c r="V164" s="19">
        <f t="shared" si="4"/>
        <v>0</v>
      </c>
      <c r="W164" s="27">
        <f>COUNTIFS(Prerequisites[Run ID], $B164, Prerequisites[Type], "soft")</f>
        <v>0</v>
      </c>
      <c r="X164" s="27">
        <f>COUNTIFS(Prerequisites[Run ID], $B164, Prerequisites[Type], "soft", Prerequisites[Satisfied], TRUE)</f>
        <v>0</v>
      </c>
      <c r="Y164" s="27">
        <f t="shared" si="5"/>
        <v>0</v>
      </c>
      <c r="Z164" s="19">
        <f>COUNTIFS(Prerequisites[Prereq Run ID],$B164,Prerequisites[Type], "hard")</f>
        <v>1</v>
      </c>
      <c r="AA164" s="27">
        <f>COUNTIFS(Reading_Order[Run ID], $B164, Reading_Order[Completed], TRUE)</f>
        <v>0</v>
      </c>
      <c r="AB164" s="19">
        <f t="shared" si="6"/>
        <v>48</v>
      </c>
      <c r="AC164" s="29">
        <f t="shared" si="7"/>
        <v>0</v>
      </c>
      <c r="AD164" s="13" t="b">
        <f t="shared" si="8"/>
        <v>1</v>
      </c>
      <c r="AE164" s="4"/>
      <c r="AF164" s="4"/>
      <c r="AG164" s="4"/>
    </row>
    <row r="165" ht="22.5" customHeight="1">
      <c r="A165" s="8" t="s">
        <v>10643</v>
      </c>
      <c r="B165" s="8" t="s">
        <v>700</v>
      </c>
      <c r="C165" s="27" t="s">
        <v>607</v>
      </c>
      <c r="D165" s="27" t="s">
        <v>10651</v>
      </c>
      <c r="E165" s="8"/>
      <c r="F165" s="38" t="s">
        <v>10652</v>
      </c>
      <c r="G165" s="15">
        <f>COUNTIF(Reading_Order[Run ID], B165)</f>
        <v>41</v>
      </c>
      <c r="H165" s="51">
        <v>2006.0</v>
      </c>
      <c r="I165" s="51">
        <v>2007.0</v>
      </c>
      <c r="J165" s="18" t="b">
        <f t="shared" si="1"/>
        <v>1</v>
      </c>
      <c r="K165" s="9" t="str">
        <f t="shared" si="2"/>
        <v>unread</v>
      </c>
      <c r="L165" s="19">
        <v>4.0</v>
      </c>
      <c r="M165" s="32" t="s">
        <v>10667</v>
      </c>
      <c r="N165" s="34"/>
      <c r="O165" s="8">
        <v>1.0</v>
      </c>
      <c r="P165" s="8">
        <v>2.0</v>
      </c>
      <c r="Q165" s="12" t="b">
        <v>0</v>
      </c>
      <c r="R165" s="34"/>
      <c r="S165" s="9" t="str">
        <f t="shared" si="3"/>
        <v>blocked</v>
      </c>
      <c r="T165" s="19">
        <f>COUNTIFS(Prerequisites[Run ID], $B165, Prerequisites[Type], "hard")</f>
        <v>1</v>
      </c>
      <c r="U165" s="19">
        <f>COUNTIFS(Prerequisites[Run ID], $B165, Prerequisites[Type], "hard", Prerequisites[Satisfied], TRUE)</f>
        <v>0</v>
      </c>
      <c r="V165" s="19">
        <f t="shared" si="4"/>
        <v>1</v>
      </c>
      <c r="W165" s="27">
        <f>COUNTIFS(Prerequisites[Run ID], $B165, Prerequisites[Type], "soft")</f>
        <v>0</v>
      </c>
      <c r="X165" s="27">
        <f>COUNTIFS(Prerequisites[Run ID], $B165, Prerequisites[Type], "soft", Prerequisites[Satisfied], TRUE)</f>
        <v>0</v>
      </c>
      <c r="Y165" s="27">
        <f t="shared" si="5"/>
        <v>0</v>
      </c>
      <c r="Z165" s="19">
        <f>COUNTIFS(Prerequisites[Prereq Run ID],$B165,Prerequisites[Type], "hard")</f>
        <v>0</v>
      </c>
      <c r="AA165" s="27">
        <f>COUNTIFS(Reading_Order[Run ID], $B165, Reading_Order[Completed], TRUE)</f>
        <v>0</v>
      </c>
      <c r="AB165" s="19">
        <f t="shared" si="6"/>
        <v>41</v>
      </c>
      <c r="AC165" s="29">
        <f t="shared" si="7"/>
        <v>0</v>
      </c>
      <c r="AD165" s="13" t="b">
        <f t="shared" si="8"/>
        <v>0</v>
      </c>
      <c r="AE165" s="4"/>
      <c r="AF165" s="4"/>
      <c r="AG165" s="4"/>
    </row>
    <row r="166" ht="22.5" customHeight="1">
      <c r="A166" s="8" t="s">
        <v>10754</v>
      </c>
      <c r="B166" s="8" t="s">
        <v>758</v>
      </c>
      <c r="C166" s="8" t="s">
        <v>607</v>
      </c>
      <c r="D166" s="8" t="s">
        <v>1768</v>
      </c>
      <c r="E166" s="8" t="s">
        <v>10761</v>
      </c>
      <c r="F166" s="38" t="s">
        <v>10763</v>
      </c>
      <c r="G166" s="15">
        <f>COUNTIF(Reading_Order[Run ID], B166)</f>
        <v>6</v>
      </c>
      <c r="H166" s="51">
        <v>2014.0</v>
      </c>
      <c r="I166" s="51">
        <v>2014.0</v>
      </c>
      <c r="J166" s="18" t="b">
        <f t="shared" si="1"/>
        <v>1</v>
      </c>
      <c r="K166" s="9" t="str">
        <f t="shared" si="2"/>
        <v>unread</v>
      </c>
      <c r="L166" s="19">
        <v>3.0</v>
      </c>
      <c r="M166" s="32" t="s">
        <v>10781</v>
      </c>
      <c r="N166" s="34"/>
      <c r="O166" s="8">
        <v>2.0</v>
      </c>
      <c r="P166" s="8">
        <v>1.0</v>
      </c>
      <c r="Q166" s="10" t="b">
        <v>1</v>
      </c>
      <c r="R166" s="34"/>
      <c r="S166" s="9" t="str">
        <f t="shared" si="3"/>
        <v>ready-hard</v>
      </c>
      <c r="T166" s="19">
        <f>COUNTIFS(Prerequisites[Run ID], $B166, Prerequisites[Type], "hard")</f>
        <v>0</v>
      </c>
      <c r="U166" s="19">
        <f>COUNTIFS(Prerequisites[Run ID], $B166, Prerequisites[Type], "hard", Prerequisites[Satisfied], TRUE)</f>
        <v>0</v>
      </c>
      <c r="V166" s="19">
        <f t="shared" si="4"/>
        <v>0</v>
      </c>
      <c r="W166" s="27">
        <f>COUNTIFS(Prerequisites[Run ID], $B166, Prerequisites[Type], "soft")</f>
        <v>1</v>
      </c>
      <c r="X166" s="27">
        <f>COUNTIFS(Prerequisites[Run ID], $B166, Prerequisites[Type], "soft", Prerequisites[Satisfied], TRUE)</f>
        <v>0</v>
      </c>
      <c r="Y166" s="27">
        <f t="shared" si="5"/>
        <v>1</v>
      </c>
      <c r="Z166" s="19">
        <f>COUNTIFS(Prerequisites[Prereq Run ID],$B166,Prerequisites[Type], "hard")</f>
        <v>1</v>
      </c>
      <c r="AA166" s="27">
        <f>COUNTIFS(Reading_Order[Run ID], $B166, Reading_Order[Completed], TRUE)</f>
        <v>0</v>
      </c>
      <c r="AB166" s="19">
        <f t="shared" si="6"/>
        <v>6</v>
      </c>
      <c r="AC166" s="29">
        <f t="shared" si="7"/>
        <v>0</v>
      </c>
      <c r="AD166" s="13" t="b">
        <f t="shared" si="8"/>
        <v>1</v>
      </c>
      <c r="AE166" s="4"/>
      <c r="AF166" s="4"/>
      <c r="AG166" s="4"/>
    </row>
    <row r="167" ht="22.5" customHeight="1">
      <c r="A167" s="8" t="s">
        <v>10872</v>
      </c>
      <c r="B167" s="8" t="s">
        <v>756</v>
      </c>
      <c r="C167" s="8" t="s">
        <v>607</v>
      </c>
      <c r="D167" s="8" t="s">
        <v>4231</v>
      </c>
      <c r="E167" s="8" t="s">
        <v>10880</v>
      </c>
      <c r="F167" s="38" t="s">
        <v>10883</v>
      </c>
      <c r="G167" s="15">
        <f>COUNTIF(Reading_Order[Run ID], B167)</f>
        <v>14</v>
      </c>
      <c r="H167" s="51">
        <v>2016.0</v>
      </c>
      <c r="I167" s="51">
        <v>2017.0</v>
      </c>
      <c r="J167" s="18" t="b">
        <f t="shared" si="1"/>
        <v>1</v>
      </c>
      <c r="K167" s="9" t="str">
        <f t="shared" si="2"/>
        <v>unread</v>
      </c>
      <c r="L167" s="19">
        <v>3.0</v>
      </c>
      <c r="M167" s="32" t="s">
        <v>10901</v>
      </c>
      <c r="N167" s="34"/>
      <c r="O167" s="8">
        <v>2.0</v>
      </c>
      <c r="P167" s="8">
        <v>2.0</v>
      </c>
      <c r="Q167" s="10" t="b">
        <v>1</v>
      </c>
      <c r="R167" s="34"/>
      <c r="S167" s="9" t="str">
        <f t="shared" si="3"/>
        <v>blocked</v>
      </c>
      <c r="T167" s="19">
        <f>COUNTIFS(Prerequisites[Run ID], $B167, Prerequisites[Type], "hard")</f>
        <v>1</v>
      </c>
      <c r="U167" s="19">
        <f>COUNTIFS(Prerequisites[Run ID], $B167, Prerequisites[Type], "hard", Prerequisites[Satisfied], TRUE)</f>
        <v>0</v>
      </c>
      <c r="V167" s="19">
        <f t="shared" si="4"/>
        <v>1</v>
      </c>
      <c r="W167" s="27">
        <f>COUNTIFS(Prerequisites[Run ID], $B167, Prerequisites[Type], "soft")</f>
        <v>1</v>
      </c>
      <c r="X167" s="27">
        <f>COUNTIFS(Prerequisites[Run ID], $B167, Prerequisites[Type], "soft", Prerequisites[Satisfied], TRUE)</f>
        <v>0</v>
      </c>
      <c r="Y167" s="27">
        <f t="shared" si="5"/>
        <v>1</v>
      </c>
      <c r="Z167" s="19">
        <f>COUNTIFS(Prerequisites[Prereq Run ID],$B167,Prerequisites[Type], "hard")</f>
        <v>1</v>
      </c>
      <c r="AA167" s="27">
        <f>COUNTIFS(Reading_Order[Run ID], $B167, Reading_Order[Completed], TRUE)</f>
        <v>0</v>
      </c>
      <c r="AB167" s="19">
        <f t="shared" si="6"/>
        <v>14</v>
      </c>
      <c r="AC167" s="29">
        <f t="shared" si="7"/>
        <v>0</v>
      </c>
      <c r="AD167" s="13" t="b">
        <f t="shared" si="8"/>
        <v>0</v>
      </c>
      <c r="AE167" s="4"/>
      <c r="AF167" s="4"/>
      <c r="AG167" s="4"/>
    </row>
    <row r="168" ht="22.5" customHeight="1">
      <c r="A168" s="8" t="s">
        <v>11009</v>
      </c>
      <c r="B168" s="8" t="s">
        <v>182</v>
      </c>
      <c r="C168" s="8" t="s">
        <v>607</v>
      </c>
      <c r="D168" s="8" t="s">
        <v>473</v>
      </c>
      <c r="E168" s="8" t="s">
        <v>11018</v>
      </c>
      <c r="F168" s="38" t="s">
        <v>11020</v>
      </c>
      <c r="G168" s="15">
        <f>COUNTIF(Reading_Order[Run ID], B168)</f>
        <v>76</v>
      </c>
      <c r="H168" s="51">
        <v>2021.0</v>
      </c>
      <c r="I168" s="51">
        <v>2025.0</v>
      </c>
      <c r="J168" s="18" t="b">
        <f t="shared" si="1"/>
        <v>1</v>
      </c>
      <c r="K168" s="9" t="str">
        <f t="shared" si="2"/>
        <v>unread</v>
      </c>
      <c r="L168" s="19">
        <v>3.0</v>
      </c>
      <c r="M168" s="32" t="s">
        <v>11037</v>
      </c>
      <c r="N168" s="34"/>
      <c r="O168" s="8">
        <v>2.0</v>
      </c>
      <c r="P168" s="8">
        <v>3.0</v>
      </c>
      <c r="Q168" s="10" t="b">
        <v>1</v>
      </c>
      <c r="R168" s="34"/>
      <c r="S168" s="9" t="str">
        <f t="shared" si="3"/>
        <v>blocked</v>
      </c>
      <c r="T168" s="19">
        <f>COUNTIFS(Prerequisites[Run ID], $B168, Prerequisites[Type], "hard")</f>
        <v>1</v>
      </c>
      <c r="U168" s="19">
        <f>COUNTIFS(Prerequisites[Run ID], $B168, Prerequisites[Type], "hard", Prerequisites[Satisfied], TRUE)</f>
        <v>0</v>
      </c>
      <c r="V168" s="19">
        <f t="shared" si="4"/>
        <v>1</v>
      </c>
      <c r="W168" s="27">
        <f>COUNTIFS(Prerequisites[Run ID], $B168, Prerequisites[Type], "soft")</f>
        <v>2</v>
      </c>
      <c r="X168" s="27">
        <f>COUNTIFS(Prerequisites[Run ID], $B168, Prerequisites[Type], "soft", Prerequisites[Satisfied], TRUE)</f>
        <v>0</v>
      </c>
      <c r="Y168" s="27">
        <f t="shared" si="5"/>
        <v>2</v>
      </c>
      <c r="Z168" s="19">
        <f>COUNTIFS(Prerequisites[Prereq Run ID],$B168,Prerequisites[Type], "hard")</f>
        <v>0</v>
      </c>
      <c r="AA168" s="27">
        <f>COUNTIFS(Reading_Order[Run ID], $B168, Reading_Order[Completed], TRUE)</f>
        <v>0</v>
      </c>
      <c r="AB168" s="19">
        <f t="shared" si="6"/>
        <v>76</v>
      </c>
      <c r="AC168" s="29">
        <f t="shared" si="7"/>
        <v>0</v>
      </c>
      <c r="AD168" s="13" t="b">
        <f t="shared" si="8"/>
        <v>0</v>
      </c>
      <c r="AE168" s="4"/>
      <c r="AF168" s="4"/>
      <c r="AG168" s="4"/>
    </row>
    <row r="169" ht="22.5" customHeight="1">
      <c r="A169" s="10" t="s">
        <v>11125</v>
      </c>
      <c r="B169" s="10" t="s">
        <v>790</v>
      </c>
      <c r="C169" s="11" t="s">
        <v>4734</v>
      </c>
      <c r="D169" s="11" t="s">
        <v>1890</v>
      </c>
      <c r="E169" s="12"/>
      <c r="F169" s="10" t="s">
        <v>11132</v>
      </c>
      <c r="G169" s="15">
        <f>COUNTIF(Reading_Order[Run ID], B169)</f>
        <v>12</v>
      </c>
      <c r="H169" s="15">
        <v>1974.0</v>
      </c>
      <c r="I169" s="15">
        <v>1974.0</v>
      </c>
      <c r="J169" s="18" t="b">
        <f t="shared" si="1"/>
        <v>1</v>
      </c>
      <c r="K169" s="9" t="str">
        <f t="shared" si="2"/>
        <v>unread</v>
      </c>
      <c r="L169" s="19">
        <v>4.0</v>
      </c>
      <c r="M169" s="10" t="s">
        <v>11149</v>
      </c>
      <c r="N169" s="12"/>
      <c r="O169" s="10">
        <v>1.0</v>
      </c>
      <c r="P169" s="10">
        <v>1.0</v>
      </c>
      <c r="Q169" s="12" t="b">
        <v>0</v>
      </c>
      <c r="R169" s="12"/>
      <c r="S169" s="9" t="str">
        <f t="shared" si="3"/>
        <v>ready-all</v>
      </c>
      <c r="T169" s="19">
        <f>COUNTIFS(Prerequisites[Run ID], $B169, Prerequisites[Type], "hard")</f>
        <v>0</v>
      </c>
      <c r="U169" s="19">
        <f>COUNTIFS(Prerequisites[Run ID], $B169, Prerequisites[Type], "hard", Prerequisites[Satisfied], TRUE)</f>
        <v>0</v>
      </c>
      <c r="V169" s="19">
        <f t="shared" si="4"/>
        <v>0</v>
      </c>
      <c r="W169" s="27">
        <f>COUNTIFS(Prerequisites[Run ID], $B169, Prerequisites[Type], "soft")</f>
        <v>0</v>
      </c>
      <c r="X169" s="27">
        <f>COUNTIFS(Prerequisites[Run ID], $B169, Prerequisites[Type], "soft", Prerequisites[Satisfied], TRUE)</f>
        <v>0</v>
      </c>
      <c r="Y169" s="27">
        <f t="shared" si="5"/>
        <v>0</v>
      </c>
      <c r="Z169" s="19">
        <f>COUNTIFS(Prerequisites[Prereq Run ID],$B169,Prerequisites[Type], "hard")</f>
        <v>1</v>
      </c>
      <c r="AA169" s="27">
        <f>COUNTIFS(Reading_Order[Run ID], $B169, Reading_Order[Completed], TRUE)</f>
        <v>0</v>
      </c>
      <c r="AB169" s="19">
        <f t="shared" si="6"/>
        <v>12</v>
      </c>
      <c r="AC169" s="29">
        <f t="shared" si="7"/>
        <v>0</v>
      </c>
      <c r="AD169" s="13" t="b">
        <f t="shared" si="8"/>
        <v>1</v>
      </c>
      <c r="AE169" s="4"/>
      <c r="AF169" s="4"/>
      <c r="AG169" s="4"/>
    </row>
    <row r="170" ht="22.5" customHeight="1">
      <c r="A170" s="8" t="s">
        <v>11235</v>
      </c>
      <c r="B170" s="8" t="s">
        <v>789</v>
      </c>
      <c r="C170" s="27" t="s">
        <v>4734</v>
      </c>
      <c r="D170" s="27" t="s">
        <v>1830</v>
      </c>
      <c r="E170" s="8"/>
      <c r="F170" s="32" t="s">
        <v>11240</v>
      </c>
      <c r="G170" s="15">
        <f>COUNTIF(Reading_Order[Run ID], B170)</f>
        <v>12</v>
      </c>
      <c r="H170" s="19">
        <v>2000.0</v>
      </c>
      <c r="I170" s="19">
        <v>2001.0</v>
      </c>
      <c r="J170" s="18" t="b">
        <f t="shared" si="1"/>
        <v>1</v>
      </c>
      <c r="K170" s="9" t="str">
        <f t="shared" si="2"/>
        <v>unread</v>
      </c>
      <c r="L170" s="19">
        <v>3.0</v>
      </c>
      <c r="M170" s="32" t="s">
        <v>11254</v>
      </c>
      <c r="N170" s="34"/>
      <c r="O170" s="8">
        <v>1.0</v>
      </c>
      <c r="P170" s="8">
        <v>2.0</v>
      </c>
      <c r="Q170" s="12" t="b">
        <v>0</v>
      </c>
      <c r="R170" s="34"/>
      <c r="S170" s="9" t="str">
        <f t="shared" si="3"/>
        <v>blocked</v>
      </c>
      <c r="T170" s="19">
        <f>COUNTIFS(Prerequisites[Run ID], $B170, Prerequisites[Type], "hard")</f>
        <v>1</v>
      </c>
      <c r="U170" s="19">
        <f>COUNTIFS(Prerequisites[Run ID], $B170, Prerequisites[Type], "hard", Prerequisites[Satisfied], TRUE)</f>
        <v>0</v>
      </c>
      <c r="V170" s="19">
        <f t="shared" si="4"/>
        <v>1</v>
      </c>
      <c r="W170" s="27">
        <f>COUNTIFS(Prerequisites[Run ID], $B170, Prerequisites[Type], "soft")</f>
        <v>0</v>
      </c>
      <c r="X170" s="27">
        <f>COUNTIFS(Prerequisites[Run ID], $B170, Prerequisites[Type], "soft", Prerequisites[Satisfied], TRUE)</f>
        <v>0</v>
      </c>
      <c r="Y170" s="27">
        <f t="shared" si="5"/>
        <v>0</v>
      </c>
      <c r="Z170" s="19">
        <f>COUNTIFS(Prerequisites[Prereq Run ID],$B170,Prerequisites[Type], "hard")</f>
        <v>0</v>
      </c>
      <c r="AA170" s="27">
        <f>COUNTIFS(Reading_Order[Run ID], $B170, Reading_Order[Completed], TRUE)</f>
        <v>0</v>
      </c>
      <c r="AB170" s="19">
        <f t="shared" si="6"/>
        <v>12</v>
      </c>
      <c r="AC170" s="29">
        <f t="shared" si="7"/>
        <v>0</v>
      </c>
      <c r="AD170" s="13" t="b">
        <f t="shared" si="8"/>
        <v>0</v>
      </c>
      <c r="AE170" s="4"/>
      <c r="AF170" s="4"/>
      <c r="AG170" s="4"/>
    </row>
    <row r="171" ht="22.5" customHeight="1">
      <c r="A171" s="8" t="s">
        <v>11307</v>
      </c>
      <c r="B171" s="8" t="s">
        <v>794</v>
      </c>
      <c r="C171" s="27" t="s">
        <v>4734</v>
      </c>
      <c r="D171" s="8" t="s">
        <v>1830</v>
      </c>
      <c r="E171" s="8" t="s">
        <v>912</v>
      </c>
      <c r="F171" s="32" t="s">
        <v>11311</v>
      </c>
      <c r="G171" s="15">
        <f>COUNTIF(Reading_Order[Run ID], B171)</f>
        <v>86</v>
      </c>
      <c r="H171" s="19">
        <v>2003.0</v>
      </c>
      <c r="I171" s="19">
        <v>2012.0</v>
      </c>
      <c r="J171" s="18" t="b">
        <f t="shared" si="1"/>
        <v>1</v>
      </c>
      <c r="K171" s="9" t="str">
        <f t="shared" si="2"/>
        <v>unread</v>
      </c>
      <c r="L171" s="19">
        <v>2.0</v>
      </c>
      <c r="M171" s="32" t="s">
        <v>11320</v>
      </c>
      <c r="N171" s="34"/>
      <c r="O171" s="8">
        <v>2.0</v>
      </c>
      <c r="P171" s="8">
        <v>1.0</v>
      </c>
      <c r="Q171" s="10" t="b">
        <v>1</v>
      </c>
      <c r="R171" s="34"/>
      <c r="S171" s="9" t="str">
        <f t="shared" si="3"/>
        <v>ready-hard</v>
      </c>
      <c r="T171" s="19">
        <f>COUNTIFS(Prerequisites[Run ID], $B171, Prerequisites[Type], "hard")</f>
        <v>0</v>
      </c>
      <c r="U171" s="19">
        <f>COUNTIFS(Prerequisites[Run ID], $B171, Prerequisites[Type], "hard", Prerequisites[Satisfied], TRUE)</f>
        <v>0</v>
      </c>
      <c r="V171" s="19">
        <f t="shared" si="4"/>
        <v>0</v>
      </c>
      <c r="W171" s="27">
        <f>COUNTIFS(Prerequisites[Run ID], $B171, Prerequisites[Type], "soft")</f>
        <v>1</v>
      </c>
      <c r="X171" s="27">
        <f>COUNTIFS(Prerequisites[Run ID], $B171, Prerequisites[Type], "soft", Prerequisites[Satisfied], TRUE)</f>
        <v>0</v>
      </c>
      <c r="Y171" s="27">
        <f t="shared" si="5"/>
        <v>1</v>
      </c>
      <c r="Z171" s="19">
        <f>COUNTIFS(Prerequisites[Prereq Run ID],$B171,Prerequisites[Type], "hard")</f>
        <v>1</v>
      </c>
      <c r="AA171" s="27">
        <f>COUNTIFS(Reading_Order[Run ID], $B171, Reading_Order[Completed], TRUE)</f>
        <v>0</v>
      </c>
      <c r="AB171" s="19">
        <f t="shared" si="6"/>
        <v>86</v>
      </c>
      <c r="AC171" s="29">
        <f t="shared" si="7"/>
        <v>0</v>
      </c>
      <c r="AD171" s="13" t="b">
        <f t="shared" si="8"/>
        <v>1</v>
      </c>
      <c r="AE171" s="4"/>
      <c r="AF171" s="4"/>
      <c r="AG171" s="4"/>
    </row>
    <row r="172" ht="22.5" customHeight="1">
      <c r="A172" s="8" t="s">
        <v>11372</v>
      </c>
      <c r="B172" s="8" t="s">
        <v>296</v>
      </c>
      <c r="C172" s="27" t="s">
        <v>4734</v>
      </c>
      <c r="D172" s="27" t="s">
        <v>360</v>
      </c>
      <c r="E172" s="8"/>
      <c r="F172" s="32" t="s">
        <v>11377</v>
      </c>
      <c r="G172" s="15">
        <f>COUNTIF(Reading_Order[Run ID], B172)</f>
        <v>22</v>
      </c>
      <c r="H172" s="19">
        <v>2009.0</v>
      </c>
      <c r="I172" s="19">
        <v>2012.0</v>
      </c>
      <c r="J172" s="18" t="b">
        <f t="shared" si="1"/>
        <v>1</v>
      </c>
      <c r="K172" s="9" t="str">
        <f t="shared" si="2"/>
        <v>unread</v>
      </c>
      <c r="L172" s="19">
        <v>3.0</v>
      </c>
      <c r="M172" s="32" t="s">
        <v>11384</v>
      </c>
      <c r="N172" s="34"/>
      <c r="O172" s="8">
        <v>2.0</v>
      </c>
      <c r="P172" s="8">
        <v>2.0</v>
      </c>
      <c r="Q172" s="10" t="b">
        <v>1</v>
      </c>
      <c r="R172" s="34"/>
      <c r="S172" s="9" t="str">
        <f t="shared" si="3"/>
        <v>blocked</v>
      </c>
      <c r="T172" s="19">
        <f>COUNTIFS(Prerequisites[Run ID], $B172, Prerequisites[Type], "hard")</f>
        <v>1</v>
      </c>
      <c r="U172" s="19">
        <f>COUNTIFS(Prerequisites[Run ID], $B172, Prerequisites[Type], "hard", Prerequisites[Satisfied], TRUE)</f>
        <v>0</v>
      </c>
      <c r="V172" s="19">
        <f t="shared" si="4"/>
        <v>1</v>
      </c>
      <c r="W172" s="27">
        <f>COUNTIFS(Prerequisites[Run ID], $B172, Prerequisites[Type], "soft")</f>
        <v>0</v>
      </c>
      <c r="X172" s="27">
        <f>COUNTIFS(Prerequisites[Run ID], $B172, Prerequisites[Type], "soft", Prerequisites[Satisfied], TRUE)</f>
        <v>0</v>
      </c>
      <c r="Y172" s="27">
        <f t="shared" si="5"/>
        <v>0</v>
      </c>
      <c r="Z172" s="19">
        <f>COUNTIFS(Prerequisites[Prereq Run ID],$B172,Prerequisites[Type], "hard")</f>
        <v>0</v>
      </c>
      <c r="AA172" s="27">
        <f>COUNTIFS(Reading_Order[Run ID], $B172, Reading_Order[Completed], TRUE)</f>
        <v>0</v>
      </c>
      <c r="AB172" s="19">
        <f t="shared" si="6"/>
        <v>22</v>
      </c>
      <c r="AC172" s="29">
        <f t="shared" si="7"/>
        <v>0</v>
      </c>
      <c r="AD172" s="13" t="b">
        <f t="shared" si="8"/>
        <v>0</v>
      </c>
      <c r="AE172" s="4"/>
      <c r="AF172" s="4"/>
      <c r="AG172" s="4"/>
    </row>
    <row r="173" ht="22.5" customHeight="1">
      <c r="A173" s="8" t="s">
        <v>11426</v>
      </c>
      <c r="B173" s="8" t="s">
        <v>394</v>
      </c>
      <c r="C173" s="8" t="s">
        <v>562</v>
      </c>
      <c r="D173" s="8" t="s">
        <v>45</v>
      </c>
      <c r="E173" s="8" t="s">
        <v>2073</v>
      </c>
      <c r="F173" s="32" t="s">
        <v>11431</v>
      </c>
      <c r="G173" s="15">
        <f>COUNTIF(Reading_Order[Run ID], B173)</f>
        <v>41</v>
      </c>
      <c r="H173" s="19">
        <v>1962.0</v>
      </c>
      <c r="I173" s="19">
        <v>1966.0</v>
      </c>
      <c r="J173" s="18" t="b">
        <f t="shared" si="1"/>
        <v>1</v>
      </c>
      <c r="K173" s="9" t="str">
        <f t="shared" si="2"/>
        <v>unread</v>
      </c>
      <c r="L173" s="19">
        <v>3.0</v>
      </c>
      <c r="M173" s="32" t="s">
        <v>11439</v>
      </c>
      <c r="N173" s="34"/>
      <c r="O173" s="8">
        <v>2.0</v>
      </c>
      <c r="P173" s="8">
        <v>1.0</v>
      </c>
      <c r="Q173" s="12" t="b">
        <v>0</v>
      </c>
      <c r="R173" s="34"/>
      <c r="S173" s="9" t="str">
        <f t="shared" si="3"/>
        <v>ready-all</v>
      </c>
      <c r="T173" s="19">
        <f>COUNTIFS(Prerequisites[Run ID], $B173, Prerequisites[Type], "hard")</f>
        <v>0</v>
      </c>
      <c r="U173" s="19">
        <f>COUNTIFS(Prerequisites[Run ID], $B173, Prerequisites[Type], "hard", Prerequisites[Satisfied], TRUE)</f>
        <v>0</v>
      </c>
      <c r="V173" s="19">
        <f t="shared" si="4"/>
        <v>0</v>
      </c>
      <c r="W173" s="27">
        <f>COUNTIFS(Prerequisites[Run ID], $B173, Prerequisites[Type], "soft")</f>
        <v>0</v>
      </c>
      <c r="X173" s="27">
        <f>COUNTIFS(Prerequisites[Run ID], $B173, Prerequisites[Type], "soft", Prerequisites[Satisfied], TRUE)</f>
        <v>0</v>
      </c>
      <c r="Y173" s="27">
        <f t="shared" si="5"/>
        <v>0</v>
      </c>
      <c r="Z173" s="19">
        <f>COUNTIFS(Prerequisites[Prereq Run ID],$B173,Prerequisites[Type], "hard")</f>
        <v>1</v>
      </c>
      <c r="AA173" s="27">
        <f>COUNTIFS(Reading_Order[Run ID], $B173, Reading_Order[Completed], TRUE)</f>
        <v>0</v>
      </c>
      <c r="AB173" s="19">
        <f t="shared" si="6"/>
        <v>41</v>
      </c>
      <c r="AC173" s="29">
        <f t="shared" si="7"/>
        <v>0</v>
      </c>
      <c r="AD173" s="13" t="b">
        <f t="shared" si="8"/>
        <v>1</v>
      </c>
      <c r="AE173" s="4"/>
      <c r="AF173" s="4"/>
      <c r="AG173" s="4"/>
    </row>
    <row r="174" ht="22.5" customHeight="1">
      <c r="A174" s="8" t="s">
        <v>11477</v>
      </c>
      <c r="B174" s="8" t="s">
        <v>798</v>
      </c>
      <c r="C174" s="8" t="s">
        <v>562</v>
      </c>
      <c r="D174" s="8" t="s">
        <v>45</v>
      </c>
      <c r="E174" s="8" t="s">
        <v>11481</v>
      </c>
      <c r="F174" s="32" t="s">
        <v>11482</v>
      </c>
      <c r="G174" s="15">
        <f>COUNTIF(Reading_Order[Run ID], B174)</f>
        <v>52</v>
      </c>
      <c r="H174" s="19">
        <v>1966.0</v>
      </c>
      <c r="I174" s="19">
        <v>1971.0</v>
      </c>
      <c r="J174" s="18" t="b">
        <f t="shared" si="1"/>
        <v>1</v>
      </c>
      <c r="K174" s="9" t="str">
        <f t="shared" si="2"/>
        <v>unread</v>
      </c>
      <c r="L174" s="19">
        <v>4.0</v>
      </c>
      <c r="M174" s="32" t="s">
        <v>11490</v>
      </c>
      <c r="N174" s="34"/>
      <c r="O174" s="8">
        <v>2.0</v>
      </c>
      <c r="P174" s="8">
        <v>2.0</v>
      </c>
      <c r="Q174" s="12" t="b">
        <v>0</v>
      </c>
      <c r="R174" s="34"/>
      <c r="S174" s="9" t="str">
        <f t="shared" si="3"/>
        <v>blocked</v>
      </c>
      <c r="T174" s="19">
        <f>COUNTIFS(Prerequisites[Run ID], $B174, Prerequisites[Type], "hard")</f>
        <v>1</v>
      </c>
      <c r="U174" s="19">
        <f>COUNTIFS(Prerequisites[Run ID], $B174, Prerequisites[Type], "hard", Prerequisites[Satisfied], TRUE)</f>
        <v>0</v>
      </c>
      <c r="V174" s="19">
        <f t="shared" si="4"/>
        <v>1</v>
      </c>
      <c r="W174" s="27">
        <f>COUNTIFS(Prerequisites[Run ID], $B174, Prerequisites[Type], "soft")</f>
        <v>0</v>
      </c>
      <c r="X174" s="27">
        <f>COUNTIFS(Prerequisites[Run ID], $B174, Prerequisites[Type], "soft", Prerequisites[Satisfied], TRUE)</f>
        <v>0</v>
      </c>
      <c r="Y174" s="27">
        <f t="shared" si="5"/>
        <v>0</v>
      </c>
      <c r="Z174" s="19">
        <f>COUNTIFS(Prerequisites[Prereq Run ID],$B174,Prerequisites[Type], "hard")</f>
        <v>1</v>
      </c>
      <c r="AA174" s="27">
        <f>COUNTIFS(Reading_Order[Run ID], $B174, Reading_Order[Completed], TRUE)</f>
        <v>0</v>
      </c>
      <c r="AB174" s="19">
        <f t="shared" si="6"/>
        <v>52</v>
      </c>
      <c r="AC174" s="29">
        <f t="shared" si="7"/>
        <v>0</v>
      </c>
      <c r="AD174" s="13" t="b">
        <f t="shared" si="8"/>
        <v>0</v>
      </c>
      <c r="AE174" s="4"/>
      <c r="AF174" s="4"/>
      <c r="AG174" s="4"/>
    </row>
    <row r="175" ht="22.5" customHeight="1">
      <c r="A175" s="8" t="s">
        <v>5018</v>
      </c>
      <c r="B175" s="8" t="s">
        <v>802</v>
      </c>
      <c r="C175" s="8" t="s">
        <v>562</v>
      </c>
      <c r="D175" s="8" t="s">
        <v>11532</v>
      </c>
      <c r="E175" s="8" t="s">
        <v>11533</v>
      </c>
      <c r="F175" s="32" t="s">
        <v>1892</v>
      </c>
      <c r="G175" s="15">
        <f>COUNTIF(Reading_Order[Run ID], B175)</f>
        <v>13</v>
      </c>
      <c r="H175" s="19">
        <v>1970.0</v>
      </c>
      <c r="I175" s="19">
        <v>1973.0</v>
      </c>
      <c r="J175" s="18" t="b">
        <f t="shared" si="1"/>
        <v>1</v>
      </c>
      <c r="K175" s="9" t="str">
        <f t="shared" si="2"/>
        <v>unread</v>
      </c>
      <c r="L175" s="19">
        <v>4.0</v>
      </c>
      <c r="M175" s="32" t="s">
        <v>11540</v>
      </c>
      <c r="N175" s="34"/>
      <c r="O175" s="8">
        <v>2.0</v>
      </c>
      <c r="P175" s="8">
        <v>3.0</v>
      </c>
      <c r="Q175" s="12" t="b">
        <v>0</v>
      </c>
      <c r="R175" s="34"/>
      <c r="S175" s="9" t="str">
        <f t="shared" si="3"/>
        <v>blocked</v>
      </c>
      <c r="T175" s="19">
        <f>COUNTIFS(Prerequisites[Run ID], $B175, Prerequisites[Type], "hard")</f>
        <v>1</v>
      </c>
      <c r="U175" s="19">
        <f>COUNTIFS(Prerequisites[Run ID], $B175, Prerequisites[Type], "hard", Prerequisites[Satisfied], TRUE)</f>
        <v>0</v>
      </c>
      <c r="V175" s="19">
        <f t="shared" si="4"/>
        <v>1</v>
      </c>
      <c r="W175" s="27">
        <f>COUNTIFS(Prerequisites[Run ID], $B175, Prerequisites[Type], "soft")</f>
        <v>1</v>
      </c>
      <c r="X175" s="27">
        <f>COUNTIFS(Prerequisites[Run ID], $B175, Prerequisites[Type], "soft", Prerequisites[Satisfied], TRUE)</f>
        <v>0</v>
      </c>
      <c r="Y175" s="27">
        <f t="shared" si="5"/>
        <v>1</v>
      </c>
      <c r="Z175" s="19">
        <f>COUNTIFS(Prerequisites[Prereq Run ID],$B175,Prerequisites[Type], "hard")</f>
        <v>0</v>
      </c>
      <c r="AA175" s="27">
        <f>COUNTIFS(Reading_Order[Run ID], $B175, Reading_Order[Completed], TRUE)</f>
        <v>0</v>
      </c>
      <c r="AB175" s="19">
        <f t="shared" si="6"/>
        <v>13</v>
      </c>
      <c r="AC175" s="29">
        <f t="shared" si="7"/>
        <v>0</v>
      </c>
      <c r="AD175" s="13" t="b">
        <f t="shared" si="8"/>
        <v>0</v>
      </c>
      <c r="AE175" s="4"/>
      <c r="AF175" s="4"/>
      <c r="AG175" s="4"/>
    </row>
    <row r="176" ht="22.5" customHeight="1">
      <c r="A176" s="8" t="s">
        <v>11576</v>
      </c>
      <c r="B176" s="8" t="s">
        <v>808</v>
      </c>
      <c r="C176" s="8" t="s">
        <v>562</v>
      </c>
      <c r="D176" s="8" t="s">
        <v>84</v>
      </c>
      <c r="E176" s="8" t="s">
        <v>1615</v>
      </c>
      <c r="F176" s="32" t="s">
        <v>11580</v>
      </c>
      <c r="G176" s="15">
        <f>COUNTIF(Reading_Order[Run ID], B176)</f>
        <v>51</v>
      </c>
      <c r="H176" s="19">
        <v>1980.0</v>
      </c>
      <c r="I176" s="19">
        <v>1984.0</v>
      </c>
      <c r="J176" s="18" t="b">
        <f t="shared" si="1"/>
        <v>1</v>
      </c>
      <c r="K176" s="9" t="str">
        <f t="shared" si="2"/>
        <v>unread</v>
      </c>
      <c r="L176" s="19">
        <v>4.0</v>
      </c>
      <c r="M176" s="32" t="s">
        <v>11585</v>
      </c>
      <c r="N176" s="34"/>
      <c r="O176" s="8">
        <v>3.0</v>
      </c>
      <c r="P176" s="183">
        <v>1.0</v>
      </c>
      <c r="Q176" s="12" t="b">
        <v>0</v>
      </c>
      <c r="R176" s="34"/>
      <c r="S176" s="9" t="str">
        <f t="shared" si="3"/>
        <v>ready-hard</v>
      </c>
      <c r="T176" s="19">
        <f>COUNTIFS(Prerequisites[Run ID], $B176, Prerequisites[Type], "hard")</f>
        <v>0</v>
      </c>
      <c r="U176" s="19">
        <f>COUNTIFS(Prerequisites[Run ID], $B176, Prerequisites[Type], "hard", Prerequisites[Satisfied], TRUE)</f>
        <v>0</v>
      </c>
      <c r="V176" s="19">
        <f t="shared" si="4"/>
        <v>0</v>
      </c>
      <c r="W176" s="27">
        <f>COUNTIFS(Prerequisites[Run ID], $B176, Prerequisites[Type], "soft")</f>
        <v>2</v>
      </c>
      <c r="X176" s="27">
        <f>COUNTIFS(Prerequisites[Run ID], $B176, Prerequisites[Type], "soft", Prerequisites[Satisfied], TRUE)</f>
        <v>0</v>
      </c>
      <c r="Y176" s="27">
        <f t="shared" si="5"/>
        <v>2</v>
      </c>
      <c r="Z176" s="19">
        <f>COUNTIFS(Prerequisites[Prereq Run ID],$B176,Prerequisites[Type], "hard")</f>
        <v>1</v>
      </c>
      <c r="AA176" s="27">
        <f>COUNTIFS(Reading_Order[Run ID], $B176, Reading_Order[Completed], TRUE)</f>
        <v>0</v>
      </c>
      <c r="AB176" s="19">
        <f t="shared" si="6"/>
        <v>51</v>
      </c>
      <c r="AC176" s="29">
        <f t="shared" si="7"/>
        <v>0</v>
      </c>
      <c r="AD176" s="13" t="b">
        <f t="shared" si="8"/>
        <v>1</v>
      </c>
      <c r="AE176" s="4"/>
      <c r="AF176" s="4"/>
      <c r="AG176" s="4"/>
    </row>
    <row r="177" ht="22.5" customHeight="1">
      <c r="A177" s="8" t="s">
        <v>9996</v>
      </c>
      <c r="B177" s="8" t="s">
        <v>813</v>
      </c>
      <c r="C177" s="27" t="s">
        <v>562</v>
      </c>
      <c r="D177" s="27" t="s">
        <v>1421</v>
      </c>
      <c r="E177" s="8"/>
      <c r="F177" s="38" t="s">
        <v>11632</v>
      </c>
      <c r="G177" s="15">
        <f>COUNTIF(Reading_Order[Run ID], B177)</f>
        <v>7</v>
      </c>
      <c r="H177" s="51">
        <v>1985.0</v>
      </c>
      <c r="I177" s="51">
        <v>1985.0</v>
      </c>
      <c r="J177" s="18" t="b">
        <f t="shared" si="1"/>
        <v>1</v>
      </c>
      <c r="K177" s="9" t="str">
        <f t="shared" si="2"/>
        <v>unread</v>
      </c>
      <c r="L177" s="19">
        <v>4.0</v>
      </c>
      <c r="M177" s="32" t="s">
        <v>11640</v>
      </c>
      <c r="N177" s="34"/>
      <c r="O177" s="8">
        <v>3.0</v>
      </c>
      <c r="P177" s="8">
        <v>2.0</v>
      </c>
      <c r="Q177" s="12" t="b">
        <v>0</v>
      </c>
      <c r="R177" s="34"/>
      <c r="S177" s="9" t="str">
        <f t="shared" si="3"/>
        <v>blocked</v>
      </c>
      <c r="T177" s="19">
        <f>COUNTIFS(Prerequisites[Run ID], $B177, Prerequisites[Type], "hard")</f>
        <v>1</v>
      </c>
      <c r="U177" s="19">
        <f>COUNTIFS(Prerequisites[Run ID], $B177, Prerequisites[Type], "hard", Prerequisites[Satisfied], TRUE)</f>
        <v>0</v>
      </c>
      <c r="V177" s="19">
        <f t="shared" si="4"/>
        <v>1</v>
      </c>
      <c r="W177" s="27">
        <f>COUNTIFS(Prerequisites[Run ID], $B177, Prerequisites[Type], "soft")</f>
        <v>0</v>
      </c>
      <c r="X177" s="27">
        <f>COUNTIFS(Prerequisites[Run ID], $B177, Prerequisites[Type], "soft", Prerequisites[Satisfied], TRUE)</f>
        <v>0</v>
      </c>
      <c r="Y177" s="27">
        <f t="shared" si="5"/>
        <v>0</v>
      </c>
      <c r="Z177" s="19">
        <f>COUNTIFS(Prerequisites[Prereq Run ID],$B177,Prerequisites[Type], "hard")</f>
        <v>1</v>
      </c>
      <c r="AA177" s="27">
        <f>COUNTIFS(Reading_Order[Run ID], $B177, Reading_Order[Completed], TRUE)</f>
        <v>0</v>
      </c>
      <c r="AB177" s="19">
        <f t="shared" si="6"/>
        <v>7</v>
      </c>
      <c r="AC177" s="29">
        <f t="shared" si="7"/>
        <v>0</v>
      </c>
      <c r="AD177" s="13" t="b">
        <f t="shared" si="8"/>
        <v>0</v>
      </c>
      <c r="AE177" s="4"/>
      <c r="AF177" s="4"/>
      <c r="AG177" s="4"/>
    </row>
    <row r="178" ht="22.5" customHeight="1">
      <c r="A178" s="8" t="s">
        <v>11682</v>
      </c>
      <c r="B178" s="8" t="s">
        <v>839</v>
      </c>
      <c r="C178" s="8" t="s">
        <v>562</v>
      </c>
      <c r="D178" s="8" t="s">
        <v>1748</v>
      </c>
      <c r="E178" s="8" t="s">
        <v>11686</v>
      </c>
      <c r="F178" s="32" t="s">
        <v>11688</v>
      </c>
      <c r="G178" s="15">
        <f>COUNTIF(Reading_Order[Run ID], B178)</f>
        <v>122</v>
      </c>
      <c r="H178" s="19">
        <v>1987.0</v>
      </c>
      <c r="I178" s="19">
        <v>1994.0</v>
      </c>
      <c r="J178" s="18" t="b">
        <f t="shared" si="1"/>
        <v>1</v>
      </c>
      <c r="K178" s="9" t="str">
        <f t="shared" si="2"/>
        <v>unread</v>
      </c>
      <c r="L178" s="19">
        <v>4.0</v>
      </c>
      <c r="M178" s="32" t="s">
        <v>11697</v>
      </c>
      <c r="N178" s="34"/>
      <c r="O178" s="8">
        <v>3.0</v>
      </c>
      <c r="P178" s="8">
        <v>3.0</v>
      </c>
      <c r="Q178" s="12" t="b">
        <v>0</v>
      </c>
      <c r="R178" s="34"/>
      <c r="S178" s="9" t="str">
        <f t="shared" si="3"/>
        <v>blocked</v>
      </c>
      <c r="T178" s="19">
        <f>COUNTIFS(Prerequisites[Run ID], $B178, Prerequisites[Type], "hard")</f>
        <v>1</v>
      </c>
      <c r="U178" s="19">
        <f>COUNTIFS(Prerequisites[Run ID], $B178, Prerequisites[Type], "hard", Prerequisites[Satisfied], TRUE)</f>
        <v>0</v>
      </c>
      <c r="V178" s="19">
        <f t="shared" si="4"/>
        <v>1</v>
      </c>
      <c r="W178" s="27">
        <f>COUNTIFS(Prerequisites[Run ID], $B178, Prerequisites[Type], "soft")</f>
        <v>1</v>
      </c>
      <c r="X178" s="27">
        <f>COUNTIFS(Prerequisites[Run ID], $B178, Prerequisites[Type], "soft", Prerequisites[Satisfied], TRUE)</f>
        <v>0</v>
      </c>
      <c r="Y178" s="27">
        <f t="shared" si="5"/>
        <v>1</v>
      </c>
      <c r="Z178" s="19">
        <f>COUNTIFS(Prerequisites[Prereq Run ID],$B178,Prerequisites[Type], "hard")</f>
        <v>0</v>
      </c>
      <c r="AA178" s="27">
        <f>COUNTIFS(Reading_Order[Run ID], $B178, Reading_Order[Completed], TRUE)</f>
        <v>0</v>
      </c>
      <c r="AB178" s="19">
        <f t="shared" si="6"/>
        <v>122</v>
      </c>
      <c r="AC178" s="29">
        <f t="shared" si="7"/>
        <v>0</v>
      </c>
      <c r="AD178" s="13" t="b">
        <f t="shared" si="8"/>
        <v>0</v>
      </c>
      <c r="AE178" s="4"/>
      <c r="AF178" s="4"/>
      <c r="AG178" s="4"/>
    </row>
    <row r="179" ht="22.5" customHeight="1">
      <c r="A179" s="8" t="s">
        <v>572</v>
      </c>
      <c r="B179" s="8" t="s">
        <v>11731</v>
      </c>
      <c r="C179" s="8" t="s">
        <v>562</v>
      </c>
      <c r="D179" s="8" t="s">
        <v>110</v>
      </c>
      <c r="E179" s="8" t="s">
        <v>11732</v>
      </c>
      <c r="F179" s="32" t="s">
        <v>11733</v>
      </c>
      <c r="G179" s="15">
        <f>COUNTIF(Reading_Order[Run ID], B179)</f>
        <v>251</v>
      </c>
      <c r="H179" s="19">
        <v>2000.0</v>
      </c>
      <c r="I179" s="19">
        <v>2015.0</v>
      </c>
      <c r="J179" s="18" t="b">
        <f t="shared" si="1"/>
        <v>1</v>
      </c>
      <c r="K179" s="9" t="str">
        <f t="shared" si="2"/>
        <v>unread</v>
      </c>
      <c r="L179" s="19">
        <v>1.0</v>
      </c>
      <c r="M179" s="32" t="s">
        <v>11734</v>
      </c>
      <c r="N179" s="34"/>
      <c r="O179" s="8">
        <v>1.0</v>
      </c>
      <c r="P179" s="8">
        <v>1.0</v>
      </c>
      <c r="Q179" s="10" t="b">
        <v>1</v>
      </c>
      <c r="R179" s="34"/>
      <c r="S179" s="9" t="str">
        <f t="shared" si="3"/>
        <v>ready-all</v>
      </c>
      <c r="T179" s="19">
        <f>COUNTIFS(Prerequisites[Run ID], $B179, Prerequisites[Type], "hard")</f>
        <v>0</v>
      </c>
      <c r="U179" s="19">
        <f>COUNTIFS(Prerequisites[Run ID], $B179, Prerequisites[Type], "hard", Prerequisites[Satisfied], TRUE)</f>
        <v>0</v>
      </c>
      <c r="V179" s="19">
        <f t="shared" si="4"/>
        <v>0</v>
      </c>
      <c r="W179" s="27">
        <f>COUNTIFS(Prerequisites[Run ID], $B179, Prerequisites[Type], "soft")</f>
        <v>0</v>
      </c>
      <c r="X179" s="27">
        <f>COUNTIFS(Prerequisites[Run ID], $B179, Prerequisites[Type], "soft", Prerequisites[Satisfied], TRUE)</f>
        <v>0</v>
      </c>
      <c r="Y179" s="27">
        <f t="shared" si="5"/>
        <v>0</v>
      </c>
      <c r="Z179" s="19">
        <f>COUNTIFS(Prerequisites[Prereq Run ID],$B179,Prerequisites[Type], "hard")</f>
        <v>0</v>
      </c>
      <c r="AA179" s="27">
        <f>COUNTIFS(Reading_Order[Run ID], $B179, Reading_Order[Completed], TRUE)</f>
        <v>0</v>
      </c>
      <c r="AB179" s="19">
        <f t="shared" si="6"/>
        <v>251</v>
      </c>
      <c r="AC179" s="29">
        <f t="shared" si="7"/>
        <v>0</v>
      </c>
      <c r="AD179" s="13" t="b">
        <f t="shared" si="8"/>
        <v>1</v>
      </c>
      <c r="AE179" s="4"/>
      <c r="AF179" s="4"/>
      <c r="AG179" s="4"/>
    </row>
    <row r="180" ht="22.5" customHeight="1">
      <c r="A180" s="8" t="s">
        <v>11737</v>
      </c>
      <c r="B180" s="8" t="s">
        <v>868</v>
      </c>
      <c r="C180" s="8" t="s">
        <v>562</v>
      </c>
      <c r="D180" s="8" t="s">
        <v>1897</v>
      </c>
      <c r="E180" s="8" t="s">
        <v>1615</v>
      </c>
      <c r="F180" s="32" t="s">
        <v>11738</v>
      </c>
      <c r="G180" s="15">
        <f>COUNTIF(Reading_Order[Run ID], B180)</f>
        <v>85</v>
      </c>
      <c r="H180" s="19">
        <v>2001.0</v>
      </c>
      <c r="I180" s="19">
        <v>2008.0</v>
      </c>
      <c r="J180" s="18" t="b">
        <f t="shared" si="1"/>
        <v>1</v>
      </c>
      <c r="K180" s="9" t="str">
        <f t="shared" si="2"/>
        <v>unread</v>
      </c>
      <c r="L180" s="19">
        <v>3.0</v>
      </c>
      <c r="M180" s="32" t="s">
        <v>11739</v>
      </c>
      <c r="N180" s="34"/>
      <c r="O180" s="8">
        <v>4.0</v>
      </c>
      <c r="P180" s="8">
        <v>1.0</v>
      </c>
      <c r="Q180" s="12" t="b">
        <v>0</v>
      </c>
      <c r="R180" s="34"/>
      <c r="S180" s="9" t="str">
        <f t="shared" si="3"/>
        <v>ready-all</v>
      </c>
      <c r="T180" s="19">
        <f>COUNTIFS(Prerequisites[Run ID], $B180, Prerequisites[Type], "hard")</f>
        <v>0</v>
      </c>
      <c r="U180" s="19">
        <f>COUNTIFS(Prerequisites[Run ID], $B180, Prerequisites[Type], "hard", Prerequisites[Satisfied], TRUE)</f>
        <v>0</v>
      </c>
      <c r="V180" s="19">
        <f t="shared" si="4"/>
        <v>0</v>
      </c>
      <c r="W180" s="27">
        <f>COUNTIFS(Prerequisites[Run ID], $B180, Prerequisites[Type], "soft")</f>
        <v>0</v>
      </c>
      <c r="X180" s="27">
        <f>COUNTIFS(Prerequisites[Run ID], $B180, Prerequisites[Type], "soft", Prerequisites[Satisfied], TRUE)</f>
        <v>0</v>
      </c>
      <c r="Y180" s="27">
        <f t="shared" si="5"/>
        <v>0</v>
      </c>
      <c r="Z180" s="19">
        <f>COUNTIFS(Prerequisites[Prereq Run ID],$B180,Prerequisites[Type], "hard")</f>
        <v>1</v>
      </c>
      <c r="AA180" s="27">
        <f>COUNTIFS(Reading_Order[Run ID], $B180, Reading_Order[Completed], TRUE)</f>
        <v>0</v>
      </c>
      <c r="AB180" s="19">
        <f t="shared" si="6"/>
        <v>85</v>
      </c>
      <c r="AC180" s="29">
        <f t="shared" si="7"/>
        <v>0</v>
      </c>
      <c r="AD180" s="13" t="b">
        <f t="shared" si="8"/>
        <v>1</v>
      </c>
      <c r="AE180" s="4"/>
      <c r="AF180" s="4"/>
      <c r="AG180" s="4"/>
    </row>
    <row r="181" ht="22.5" customHeight="1">
      <c r="A181" s="8" t="s">
        <v>593</v>
      </c>
      <c r="B181" s="8" t="s">
        <v>865</v>
      </c>
      <c r="C181" s="27" t="s">
        <v>562</v>
      </c>
      <c r="D181" s="27" t="s">
        <v>1502</v>
      </c>
      <c r="E181" s="8"/>
      <c r="F181" s="32" t="s">
        <v>11741</v>
      </c>
      <c r="G181" s="15">
        <f>COUNTIF(Reading_Order[Run ID], B181)</f>
        <v>80</v>
      </c>
      <c r="H181" s="19">
        <v>2008.0</v>
      </c>
      <c r="I181" s="19">
        <v>2010.0</v>
      </c>
      <c r="J181" s="18" t="b">
        <f t="shared" si="1"/>
        <v>1</v>
      </c>
      <c r="K181" s="9" t="str">
        <f t="shared" si="2"/>
        <v>unread</v>
      </c>
      <c r="L181" s="19">
        <v>3.0</v>
      </c>
      <c r="M181" s="32" t="s">
        <v>11743</v>
      </c>
      <c r="N181" s="34"/>
      <c r="O181" s="8">
        <v>5.0</v>
      </c>
      <c r="P181" s="8">
        <v>1.0</v>
      </c>
      <c r="Q181" s="12" t="b">
        <v>0</v>
      </c>
      <c r="R181" s="34"/>
      <c r="S181" s="9" t="str">
        <f t="shared" si="3"/>
        <v>blocked</v>
      </c>
      <c r="T181" s="19">
        <f>COUNTIFS(Prerequisites[Run ID], $B181, Prerequisites[Type], "hard")</f>
        <v>1</v>
      </c>
      <c r="U181" s="19">
        <f>COUNTIFS(Prerequisites[Run ID], $B181, Prerequisites[Type], "hard", Prerequisites[Satisfied], TRUE)</f>
        <v>0</v>
      </c>
      <c r="V181" s="19">
        <f t="shared" si="4"/>
        <v>1</v>
      </c>
      <c r="W181" s="27">
        <f>COUNTIFS(Prerequisites[Run ID], $B181, Prerequisites[Type], "soft")</f>
        <v>1</v>
      </c>
      <c r="X181" s="27">
        <f>COUNTIFS(Prerequisites[Run ID], $B181, Prerequisites[Type], "soft", Prerequisites[Satisfied], TRUE)</f>
        <v>0</v>
      </c>
      <c r="Y181" s="27">
        <f t="shared" si="5"/>
        <v>1</v>
      </c>
      <c r="Z181" s="19">
        <f>COUNTIFS(Prerequisites[Prereq Run ID],$B181,Prerequisites[Type], "hard")</f>
        <v>1</v>
      </c>
      <c r="AA181" s="27">
        <f>COUNTIFS(Reading_Order[Run ID], $B181, Reading_Order[Completed], TRUE)</f>
        <v>0</v>
      </c>
      <c r="AB181" s="19">
        <f t="shared" si="6"/>
        <v>80</v>
      </c>
      <c r="AC181" s="29">
        <f t="shared" si="7"/>
        <v>0</v>
      </c>
      <c r="AD181" s="13" t="b">
        <f t="shared" si="8"/>
        <v>0</v>
      </c>
      <c r="AE181" s="4"/>
      <c r="AF181" s="4"/>
      <c r="AG181" s="4"/>
    </row>
    <row r="182" ht="22.5" customHeight="1">
      <c r="A182" s="8" t="s">
        <v>11747</v>
      </c>
      <c r="B182" s="8" t="s">
        <v>297</v>
      </c>
      <c r="C182" s="8" t="s">
        <v>562</v>
      </c>
      <c r="D182" s="8" t="s">
        <v>1502</v>
      </c>
      <c r="E182" s="8" t="s">
        <v>11748</v>
      </c>
      <c r="F182" s="8" t="s">
        <v>11749</v>
      </c>
      <c r="G182" s="15">
        <f>COUNTIF(Reading_Order[Run ID], B182)</f>
        <v>68</v>
      </c>
      <c r="H182" s="19">
        <v>2010.0</v>
      </c>
      <c r="I182" s="19">
        <v>2012.0</v>
      </c>
      <c r="J182" s="18" t="b">
        <f t="shared" si="1"/>
        <v>1</v>
      </c>
      <c r="K182" s="9" t="str">
        <f t="shared" si="2"/>
        <v>unread</v>
      </c>
      <c r="L182" s="19">
        <v>4.0</v>
      </c>
      <c r="M182" s="32" t="s">
        <v>11750</v>
      </c>
      <c r="N182" s="34"/>
      <c r="O182" s="8">
        <v>5.0</v>
      </c>
      <c r="P182" s="8">
        <v>2.0</v>
      </c>
      <c r="Q182" s="12" t="b">
        <v>0</v>
      </c>
      <c r="R182" s="34"/>
      <c r="S182" s="9" t="str">
        <f t="shared" si="3"/>
        <v>blocked</v>
      </c>
      <c r="T182" s="19">
        <f>COUNTIFS(Prerequisites[Run ID], $B182, Prerequisites[Type], "hard")</f>
        <v>1</v>
      </c>
      <c r="U182" s="19">
        <f>COUNTIFS(Prerequisites[Run ID], $B182, Prerequisites[Type], "hard", Prerequisites[Satisfied], TRUE)</f>
        <v>0</v>
      </c>
      <c r="V182" s="19">
        <f t="shared" si="4"/>
        <v>1</v>
      </c>
      <c r="W182" s="27">
        <f>COUNTIFS(Prerequisites[Run ID], $B182, Prerequisites[Type], "soft")</f>
        <v>0</v>
      </c>
      <c r="X182" s="27">
        <f>COUNTIFS(Prerequisites[Run ID], $B182, Prerequisites[Type], "soft", Prerequisites[Satisfied], TRUE)</f>
        <v>0</v>
      </c>
      <c r="Y182" s="27">
        <f t="shared" si="5"/>
        <v>0</v>
      </c>
      <c r="Z182" s="19">
        <f>COUNTIFS(Prerequisites[Prereq Run ID],$B182,Prerequisites[Type], "hard")</f>
        <v>1</v>
      </c>
      <c r="AA182" s="27">
        <f>COUNTIFS(Reading_Order[Run ID], $B182, Reading_Order[Completed], TRUE)</f>
        <v>0</v>
      </c>
      <c r="AB182" s="19">
        <f t="shared" si="6"/>
        <v>68</v>
      </c>
      <c r="AC182" s="29">
        <f t="shared" si="7"/>
        <v>0</v>
      </c>
      <c r="AD182" s="13" t="b">
        <f t="shared" si="8"/>
        <v>0</v>
      </c>
      <c r="AE182" s="4"/>
      <c r="AF182" s="4"/>
      <c r="AG182" s="4"/>
    </row>
    <row r="183" ht="22.5" customHeight="1">
      <c r="A183" s="8" t="s">
        <v>600</v>
      </c>
      <c r="B183" s="8" t="s">
        <v>900</v>
      </c>
      <c r="C183" s="8" t="s">
        <v>562</v>
      </c>
      <c r="D183" s="8" t="s">
        <v>1502</v>
      </c>
      <c r="E183" s="8" t="s">
        <v>11756</v>
      </c>
      <c r="F183" s="32" t="s">
        <v>11757</v>
      </c>
      <c r="G183" s="15">
        <f>COUNTIF(Reading_Order[Run ID], B183)</f>
        <v>81</v>
      </c>
      <c r="H183" s="19">
        <v>2013.0</v>
      </c>
      <c r="I183" s="19">
        <v>2014.0</v>
      </c>
      <c r="J183" s="18" t="b">
        <f t="shared" si="1"/>
        <v>1</v>
      </c>
      <c r="K183" s="9" t="str">
        <f t="shared" si="2"/>
        <v>unread</v>
      </c>
      <c r="L183" s="19">
        <v>4.0</v>
      </c>
      <c r="M183" s="32" t="s">
        <v>11758</v>
      </c>
      <c r="N183" s="34"/>
      <c r="O183" s="8">
        <v>5.0</v>
      </c>
      <c r="P183" s="8">
        <v>3.0</v>
      </c>
      <c r="Q183" s="12" t="b">
        <v>0</v>
      </c>
      <c r="R183" s="34"/>
      <c r="S183" s="9" t="str">
        <f t="shared" si="3"/>
        <v>blocked</v>
      </c>
      <c r="T183" s="19">
        <f>COUNTIFS(Prerequisites[Run ID], $B183, Prerequisites[Type], "hard")</f>
        <v>1</v>
      </c>
      <c r="U183" s="19">
        <f>COUNTIFS(Prerequisites[Run ID], $B183, Prerequisites[Type], "hard", Prerequisites[Satisfied], TRUE)</f>
        <v>0</v>
      </c>
      <c r="V183" s="19">
        <f t="shared" si="4"/>
        <v>1</v>
      </c>
      <c r="W183" s="27">
        <f>COUNTIFS(Prerequisites[Run ID], $B183, Prerequisites[Type], "soft")</f>
        <v>2</v>
      </c>
      <c r="X183" s="27">
        <f>COUNTIFS(Prerequisites[Run ID], $B183, Prerequisites[Type], "soft", Prerequisites[Satisfied], TRUE)</f>
        <v>0</v>
      </c>
      <c r="Y183" s="27">
        <f t="shared" si="5"/>
        <v>2</v>
      </c>
      <c r="Z183" s="19">
        <f>COUNTIFS(Prerequisites[Prereq Run ID],$B183,Prerequisites[Type], "hard")</f>
        <v>1</v>
      </c>
      <c r="AA183" s="27">
        <f>COUNTIFS(Reading_Order[Run ID], $B183, Reading_Order[Completed], TRUE)</f>
        <v>0</v>
      </c>
      <c r="AB183" s="19">
        <f t="shared" si="6"/>
        <v>81</v>
      </c>
      <c r="AC183" s="29">
        <f t="shared" si="7"/>
        <v>0</v>
      </c>
      <c r="AD183" s="13" t="b">
        <f t="shared" si="8"/>
        <v>0</v>
      </c>
      <c r="AE183" s="4"/>
      <c r="AF183" s="4"/>
      <c r="AG183" s="4"/>
    </row>
    <row r="184" ht="22.5" customHeight="1">
      <c r="A184" s="8" t="s">
        <v>11443</v>
      </c>
      <c r="B184" s="8" t="s">
        <v>970</v>
      </c>
      <c r="C184" s="27" t="s">
        <v>562</v>
      </c>
      <c r="D184" s="27" t="s">
        <v>1502</v>
      </c>
      <c r="E184" s="8"/>
      <c r="F184" s="32" t="s">
        <v>11761</v>
      </c>
      <c r="G184" s="15">
        <f>COUNTIF(Reading_Order[Run ID], B184)</f>
        <v>46</v>
      </c>
      <c r="H184" s="19">
        <v>2014.0</v>
      </c>
      <c r="I184" s="19">
        <v>2015.0</v>
      </c>
      <c r="J184" s="18" t="b">
        <f t="shared" si="1"/>
        <v>1</v>
      </c>
      <c r="K184" s="9" t="str">
        <f t="shared" si="2"/>
        <v>unread</v>
      </c>
      <c r="L184" s="19">
        <v>3.0</v>
      </c>
      <c r="M184" s="32" t="s">
        <v>11762</v>
      </c>
      <c r="N184" s="34"/>
      <c r="O184" s="8">
        <v>5.0</v>
      </c>
      <c r="P184" s="8">
        <v>4.0</v>
      </c>
      <c r="Q184" s="12" t="b">
        <v>0</v>
      </c>
      <c r="R184" s="34"/>
      <c r="S184" s="9" t="str">
        <f t="shared" si="3"/>
        <v>blocked</v>
      </c>
      <c r="T184" s="19">
        <f>COUNTIFS(Prerequisites[Run ID], $B184, Prerequisites[Type], "hard")</f>
        <v>1</v>
      </c>
      <c r="U184" s="19">
        <f>COUNTIFS(Prerequisites[Run ID], $B184, Prerequisites[Type], "hard", Prerequisites[Satisfied], TRUE)</f>
        <v>0</v>
      </c>
      <c r="V184" s="19">
        <f t="shared" si="4"/>
        <v>1</v>
      </c>
      <c r="W184" s="27">
        <f>COUNTIFS(Prerequisites[Run ID], $B184, Prerequisites[Type], "soft")</f>
        <v>0</v>
      </c>
      <c r="X184" s="27">
        <f>COUNTIFS(Prerequisites[Run ID], $B184, Prerequisites[Type], "soft", Prerequisites[Satisfied], TRUE)</f>
        <v>0</v>
      </c>
      <c r="Y184" s="27">
        <f t="shared" si="5"/>
        <v>0</v>
      </c>
      <c r="Z184" s="19">
        <f>COUNTIFS(Prerequisites[Prereq Run ID],$B184,Prerequisites[Type], "hard")</f>
        <v>1</v>
      </c>
      <c r="AA184" s="27">
        <f>COUNTIFS(Reading_Order[Run ID], $B184, Reading_Order[Completed], TRUE)</f>
        <v>0</v>
      </c>
      <c r="AB184" s="19">
        <f t="shared" si="6"/>
        <v>46</v>
      </c>
      <c r="AC184" s="29">
        <f t="shared" si="7"/>
        <v>0</v>
      </c>
      <c r="AD184" s="13" t="b">
        <f t="shared" si="8"/>
        <v>0</v>
      </c>
      <c r="AE184" s="4"/>
      <c r="AF184" s="4"/>
      <c r="AG184" s="4"/>
    </row>
    <row r="185" ht="22.5" customHeight="1">
      <c r="A185" s="8" t="s">
        <v>11764</v>
      </c>
      <c r="B185" s="8" t="s">
        <v>969</v>
      </c>
      <c r="C185" s="27" t="s">
        <v>562</v>
      </c>
      <c r="D185" s="27" t="s">
        <v>1502</v>
      </c>
      <c r="E185" s="8"/>
      <c r="F185" s="32" t="s">
        <v>11765</v>
      </c>
      <c r="G185" s="15">
        <f>COUNTIF(Reading_Order[Run ID], B185)</f>
        <v>84</v>
      </c>
      <c r="H185" s="19">
        <v>2015.0</v>
      </c>
      <c r="I185" s="19">
        <v>2018.0</v>
      </c>
      <c r="J185" s="18" t="b">
        <f t="shared" si="1"/>
        <v>1</v>
      </c>
      <c r="K185" s="9" t="str">
        <f t="shared" si="2"/>
        <v>unread</v>
      </c>
      <c r="L185" s="19">
        <v>4.0</v>
      </c>
      <c r="M185" s="32" t="s">
        <v>11766</v>
      </c>
      <c r="N185" s="34"/>
      <c r="O185" s="8">
        <v>5.0</v>
      </c>
      <c r="P185" s="8">
        <v>5.0</v>
      </c>
      <c r="Q185" s="12" t="b">
        <v>0</v>
      </c>
      <c r="R185" s="34"/>
      <c r="S185" s="9" t="str">
        <f t="shared" si="3"/>
        <v>blocked</v>
      </c>
      <c r="T185" s="19">
        <f>COUNTIFS(Prerequisites[Run ID], $B185, Prerequisites[Type], "hard")</f>
        <v>1</v>
      </c>
      <c r="U185" s="19">
        <f>COUNTIFS(Prerequisites[Run ID], $B185, Prerequisites[Type], "hard", Prerequisites[Satisfied], TRUE)</f>
        <v>0</v>
      </c>
      <c r="V185" s="19">
        <f t="shared" si="4"/>
        <v>1</v>
      </c>
      <c r="W185" s="27">
        <f>COUNTIFS(Prerequisites[Run ID], $B185, Prerequisites[Type], "soft")</f>
        <v>1</v>
      </c>
      <c r="X185" s="27">
        <f>COUNTIFS(Prerequisites[Run ID], $B185, Prerequisites[Type], "soft", Prerequisites[Satisfied], TRUE)</f>
        <v>0</v>
      </c>
      <c r="Y185" s="27">
        <f t="shared" si="5"/>
        <v>1</v>
      </c>
      <c r="Z185" s="19">
        <f>COUNTIFS(Prerequisites[Prereq Run ID],$B185,Prerequisites[Type], "hard")</f>
        <v>2</v>
      </c>
      <c r="AA185" s="27">
        <f>COUNTIFS(Reading_Order[Run ID], $B185, Reading_Order[Completed], TRUE)</f>
        <v>0</v>
      </c>
      <c r="AB185" s="19">
        <f t="shared" si="6"/>
        <v>84</v>
      </c>
      <c r="AC185" s="29">
        <f t="shared" si="7"/>
        <v>0</v>
      </c>
      <c r="AD185" s="13" t="b">
        <f t="shared" si="8"/>
        <v>0</v>
      </c>
      <c r="AE185" s="4"/>
      <c r="AF185" s="4"/>
      <c r="AG185" s="4"/>
    </row>
    <row r="186" ht="22.5" customHeight="1">
      <c r="A186" s="8" t="s">
        <v>11767</v>
      </c>
      <c r="B186" s="8" t="s">
        <v>988</v>
      </c>
      <c r="C186" s="27" t="s">
        <v>562</v>
      </c>
      <c r="D186" s="27" t="s">
        <v>1202</v>
      </c>
      <c r="E186" s="8"/>
      <c r="F186" s="32" t="s">
        <v>11768</v>
      </c>
      <c r="G186" s="15">
        <f>COUNTIF(Reading_Order[Run ID], B186)</f>
        <v>28</v>
      </c>
      <c r="H186" s="19">
        <v>2017.0</v>
      </c>
      <c r="I186" s="19">
        <v>2019.0</v>
      </c>
      <c r="J186" s="18" t="b">
        <f t="shared" si="1"/>
        <v>1</v>
      </c>
      <c r="K186" s="9" t="str">
        <f t="shared" si="2"/>
        <v>unread</v>
      </c>
      <c r="L186" s="19">
        <v>4.0</v>
      </c>
      <c r="M186" s="32" t="s">
        <v>11769</v>
      </c>
      <c r="N186" s="34"/>
      <c r="O186" s="8">
        <v>6.0</v>
      </c>
      <c r="P186" s="8">
        <v>1.0</v>
      </c>
      <c r="Q186" s="12" t="b">
        <v>0</v>
      </c>
      <c r="R186" s="34"/>
      <c r="S186" s="9" t="str">
        <f t="shared" si="3"/>
        <v>blocked</v>
      </c>
      <c r="T186" s="19">
        <f>COUNTIFS(Prerequisites[Run ID], $B186, Prerequisites[Type], "hard")</f>
        <v>1</v>
      </c>
      <c r="U186" s="19">
        <f>COUNTIFS(Prerequisites[Run ID], $B186, Prerequisites[Type], "hard", Prerequisites[Satisfied], TRUE)</f>
        <v>0</v>
      </c>
      <c r="V186" s="19">
        <f t="shared" si="4"/>
        <v>1</v>
      </c>
      <c r="W186" s="27">
        <f>COUNTIFS(Prerequisites[Run ID], $B186, Prerequisites[Type], "soft")</f>
        <v>0</v>
      </c>
      <c r="X186" s="27">
        <f>COUNTIFS(Prerequisites[Run ID], $B186, Prerequisites[Type], "soft", Prerequisites[Satisfied], TRUE)</f>
        <v>0</v>
      </c>
      <c r="Y186" s="27">
        <f t="shared" si="5"/>
        <v>0</v>
      </c>
      <c r="Z186" s="19">
        <f>COUNTIFS(Prerequisites[Prereq Run ID],$B186,Prerequisites[Type], "hard")</f>
        <v>0</v>
      </c>
      <c r="AA186" s="27">
        <f>COUNTIFS(Reading_Order[Run ID], $B186, Reading_Order[Completed], TRUE)</f>
        <v>0</v>
      </c>
      <c r="AB186" s="19">
        <f t="shared" si="6"/>
        <v>28</v>
      </c>
      <c r="AC186" s="29">
        <f t="shared" si="7"/>
        <v>0</v>
      </c>
      <c r="AD186" s="13" t="b">
        <f t="shared" si="8"/>
        <v>0</v>
      </c>
      <c r="AE186" s="4"/>
      <c r="AF186" s="4"/>
      <c r="AG186" s="4"/>
    </row>
    <row r="187" ht="22.5" customHeight="1">
      <c r="A187" s="8" t="s">
        <v>11772</v>
      </c>
      <c r="B187" s="8" t="s">
        <v>1020</v>
      </c>
      <c r="C187" s="27" t="s">
        <v>562</v>
      </c>
      <c r="D187" s="27" t="s">
        <v>11773</v>
      </c>
      <c r="E187" s="8"/>
      <c r="F187" s="32" t="s">
        <v>11775</v>
      </c>
      <c r="G187" s="15">
        <f>COUNTIF(Reading_Order[Run ID], B187)</f>
        <v>91</v>
      </c>
      <c r="H187" s="19">
        <v>2018.0</v>
      </c>
      <c r="I187" s="19">
        <v>2021.0</v>
      </c>
      <c r="J187" s="18" t="b">
        <f t="shared" si="1"/>
        <v>1</v>
      </c>
      <c r="K187" s="9" t="str">
        <f t="shared" si="2"/>
        <v>unread</v>
      </c>
      <c r="L187" s="19">
        <v>4.0</v>
      </c>
      <c r="M187" s="32" t="s">
        <v>11776</v>
      </c>
      <c r="N187" s="34"/>
      <c r="O187" s="8">
        <v>6.0</v>
      </c>
      <c r="P187" s="8">
        <v>2.0</v>
      </c>
      <c r="Q187" s="12" t="b">
        <v>0</v>
      </c>
      <c r="R187" s="34"/>
      <c r="S187" s="9" t="str">
        <f t="shared" si="3"/>
        <v>blocked</v>
      </c>
      <c r="T187" s="19">
        <f>COUNTIFS(Prerequisites[Run ID], $B187, Prerequisites[Type], "hard")</f>
        <v>1</v>
      </c>
      <c r="U187" s="19">
        <f>COUNTIFS(Prerequisites[Run ID], $B187, Prerequisites[Type], "hard", Prerequisites[Satisfied], TRUE)</f>
        <v>0</v>
      </c>
      <c r="V187" s="19">
        <f t="shared" si="4"/>
        <v>1</v>
      </c>
      <c r="W187" s="27">
        <f>COUNTIFS(Prerequisites[Run ID], $B187, Prerequisites[Type], "soft")</f>
        <v>0</v>
      </c>
      <c r="X187" s="27">
        <f>COUNTIFS(Prerequisites[Run ID], $B187, Prerequisites[Type], "soft", Prerequisites[Satisfied], TRUE)</f>
        <v>0</v>
      </c>
      <c r="Y187" s="27">
        <f t="shared" si="5"/>
        <v>0</v>
      </c>
      <c r="Z187" s="19">
        <f>COUNTIFS(Prerequisites[Prereq Run ID],$B187,Prerequisites[Type], "hard")</f>
        <v>1</v>
      </c>
      <c r="AA187" s="27">
        <f>COUNTIFS(Reading_Order[Run ID], $B187, Reading_Order[Completed], TRUE)</f>
        <v>0</v>
      </c>
      <c r="AB187" s="19">
        <f t="shared" si="6"/>
        <v>91</v>
      </c>
      <c r="AC187" s="29">
        <f t="shared" si="7"/>
        <v>0</v>
      </c>
      <c r="AD187" s="13" t="b">
        <f t="shared" si="8"/>
        <v>0</v>
      </c>
      <c r="AE187" s="4"/>
      <c r="AF187" s="4"/>
      <c r="AG187" s="4"/>
    </row>
    <row r="188" ht="22.5" customHeight="1">
      <c r="A188" s="8" t="s">
        <v>11781</v>
      </c>
      <c r="B188" s="8" t="s">
        <v>805</v>
      </c>
      <c r="C188" s="8" t="s">
        <v>562</v>
      </c>
      <c r="D188" s="8" t="s">
        <v>1568</v>
      </c>
      <c r="E188" s="8" t="s">
        <v>11783</v>
      </c>
      <c r="F188" s="32" t="s">
        <v>11784</v>
      </c>
      <c r="G188" s="15">
        <f>COUNTIF(Reading_Order[Run ID], B188)</f>
        <v>55</v>
      </c>
      <c r="H188" s="19">
        <v>2022.0</v>
      </c>
      <c r="I188" s="19">
        <v>2026.0</v>
      </c>
      <c r="J188" s="18" t="b">
        <f t="shared" si="1"/>
        <v>1</v>
      </c>
      <c r="K188" s="9" t="str">
        <f t="shared" si="2"/>
        <v>unread</v>
      </c>
      <c r="L188" s="19">
        <v>4.0</v>
      </c>
      <c r="M188" s="32" t="s">
        <v>11785</v>
      </c>
      <c r="N188" s="34"/>
      <c r="O188" s="8">
        <v>6.0</v>
      </c>
      <c r="P188" s="8">
        <v>3.0</v>
      </c>
      <c r="Q188" s="12" t="b">
        <v>0</v>
      </c>
      <c r="R188" s="34"/>
      <c r="S188" s="9" t="str">
        <f t="shared" si="3"/>
        <v>blocked</v>
      </c>
      <c r="T188" s="19">
        <f>COUNTIFS(Prerequisites[Run ID], $B188, Prerequisites[Type], "hard")</f>
        <v>1</v>
      </c>
      <c r="U188" s="19">
        <f>COUNTIFS(Prerequisites[Run ID], $B188, Prerequisites[Type], "hard", Prerequisites[Satisfied], TRUE)</f>
        <v>0</v>
      </c>
      <c r="V188" s="19">
        <f t="shared" si="4"/>
        <v>1</v>
      </c>
      <c r="W188" s="27">
        <f>COUNTIFS(Prerequisites[Run ID], $B188, Prerequisites[Type], "soft")</f>
        <v>0</v>
      </c>
      <c r="X188" s="27">
        <f>COUNTIFS(Prerequisites[Run ID], $B188, Prerequisites[Type], "soft", Prerequisites[Satisfied], TRUE)</f>
        <v>0</v>
      </c>
      <c r="Y188" s="27">
        <f t="shared" si="5"/>
        <v>0</v>
      </c>
      <c r="Z188" s="19">
        <f>COUNTIFS(Prerequisites[Prereq Run ID],$B188,Prerequisites[Type], "hard")</f>
        <v>0</v>
      </c>
      <c r="AA188" s="27">
        <f>COUNTIFS(Reading_Order[Run ID], $B188, Reading_Order[Completed], TRUE)</f>
        <v>0</v>
      </c>
      <c r="AB188" s="19">
        <f t="shared" si="6"/>
        <v>55</v>
      </c>
      <c r="AC188" s="29">
        <f t="shared" si="7"/>
        <v>0</v>
      </c>
      <c r="AD188" s="13" t="b">
        <f t="shared" si="8"/>
        <v>0</v>
      </c>
      <c r="AE188" s="4"/>
      <c r="AF188" s="4"/>
      <c r="AG188" s="4"/>
    </row>
    <row r="189" ht="22.5" customHeight="1">
      <c r="A189" s="10" t="s">
        <v>11787</v>
      </c>
      <c r="B189" s="10" t="s">
        <v>207</v>
      </c>
      <c r="C189" s="11" t="s">
        <v>11788</v>
      </c>
      <c r="D189" s="11" t="s">
        <v>11790</v>
      </c>
      <c r="E189" s="12"/>
      <c r="F189" s="10" t="s">
        <v>11791</v>
      </c>
      <c r="G189" s="15">
        <f>COUNTIF(Reading_Order[Run ID], B189)</f>
        <v>59</v>
      </c>
      <c r="H189" s="15">
        <v>1964.0</v>
      </c>
      <c r="I189" s="15">
        <v>1970.0</v>
      </c>
      <c r="J189" s="18" t="b">
        <f t="shared" si="1"/>
        <v>1</v>
      </c>
      <c r="K189" s="9" t="str">
        <f t="shared" si="2"/>
        <v>unread</v>
      </c>
      <c r="L189" s="19">
        <v>4.0</v>
      </c>
      <c r="M189" s="10" t="s">
        <v>11792</v>
      </c>
      <c r="N189" s="12"/>
      <c r="O189" s="10">
        <v>1.0</v>
      </c>
      <c r="P189" s="10">
        <v>1.0</v>
      </c>
      <c r="Q189" s="12" t="b">
        <v>0</v>
      </c>
      <c r="R189" s="12"/>
      <c r="S189" s="9" t="str">
        <f t="shared" si="3"/>
        <v>ready-all</v>
      </c>
      <c r="T189" s="19">
        <f>COUNTIFS(Prerequisites[Run ID], $B189, Prerequisites[Type], "hard")</f>
        <v>0</v>
      </c>
      <c r="U189" s="19">
        <f>COUNTIFS(Prerequisites[Run ID], $B189, Prerequisites[Type], "hard", Prerequisites[Satisfied], TRUE)</f>
        <v>0</v>
      </c>
      <c r="V189" s="19">
        <f t="shared" si="4"/>
        <v>0</v>
      </c>
      <c r="W189" s="27">
        <f>COUNTIFS(Prerequisites[Run ID], $B189, Prerequisites[Type], "soft")</f>
        <v>0</v>
      </c>
      <c r="X189" s="27">
        <f>COUNTIFS(Prerequisites[Run ID], $B189, Prerequisites[Type], "soft", Prerequisites[Satisfied], TRUE)</f>
        <v>0</v>
      </c>
      <c r="Y189" s="27">
        <f t="shared" si="5"/>
        <v>0</v>
      </c>
      <c r="Z189" s="19">
        <f>COUNTIFS(Prerequisites[Prereq Run ID],$B189,Prerequisites[Type], "hard")</f>
        <v>1</v>
      </c>
      <c r="AA189" s="27">
        <f>COUNTIFS(Reading_Order[Run ID], $B189, Reading_Order[Completed], TRUE)</f>
        <v>0</v>
      </c>
      <c r="AB189" s="19">
        <f t="shared" si="6"/>
        <v>59</v>
      </c>
      <c r="AC189" s="29">
        <f t="shared" si="7"/>
        <v>0</v>
      </c>
      <c r="AD189" s="13" t="b">
        <f t="shared" si="8"/>
        <v>1</v>
      </c>
      <c r="AE189" s="4"/>
      <c r="AF189" s="4"/>
      <c r="AG189" s="4"/>
    </row>
    <row r="190" ht="22.5" customHeight="1">
      <c r="A190" s="10" t="s">
        <v>11795</v>
      </c>
      <c r="B190" s="10" t="s">
        <v>633</v>
      </c>
      <c r="C190" s="11" t="s">
        <v>1731</v>
      </c>
      <c r="D190" s="11" t="s">
        <v>45</v>
      </c>
      <c r="E190" s="12"/>
      <c r="F190" s="10" t="s">
        <v>11796</v>
      </c>
      <c r="G190" s="15">
        <f>COUNTIF(Reading_Order[Run ID], B190)</f>
        <v>32</v>
      </c>
      <c r="H190" s="15">
        <v>1965.0</v>
      </c>
      <c r="I190" s="15">
        <v>1966.0</v>
      </c>
      <c r="J190" s="18" t="b">
        <f t="shared" si="1"/>
        <v>1</v>
      </c>
      <c r="K190" s="9" t="str">
        <f t="shared" si="2"/>
        <v>unread</v>
      </c>
      <c r="L190" s="19">
        <v>4.0</v>
      </c>
      <c r="M190" s="10" t="s">
        <v>11798</v>
      </c>
      <c r="N190" s="12"/>
      <c r="O190" s="10">
        <v>2.0</v>
      </c>
      <c r="P190" s="10">
        <v>1.0</v>
      </c>
      <c r="Q190" s="12" t="b">
        <v>0</v>
      </c>
      <c r="R190" s="12"/>
      <c r="S190" s="9" t="str">
        <f t="shared" si="3"/>
        <v>ready-hard</v>
      </c>
      <c r="T190" s="19">
        <f>COUNTIFS(Prerequisites[Run ID], $B190, Prerequisites[Type], "hard")</f>
        <v>0</v>
      </c>
      <c r="U190" s="19">
        <f>COUNTIFS(Prerequisites[Run ID], $B190, Prerequisites[Type], "hard", Prerequisites[Satisfied], TRUE)</f>
        <v>0</v>
      </c>
      <c r="V190" s="19">
        <f t="shared" si="4"/>
        <v>0</v>
      </c>
      <c r="W190" s="27">
        <f>COUNTIFS(Prerequisites[Run ID], $B190, Prerequisites[Type], "soft")</f>
        <v>2</v>
      </c>
      <c r="X190" s="27">
        <f>COUNTIFS(Prerequisites[Run ID], $B190, Prerequisites[Type], "soft", Prerequisites[Satisfied], TRUE)</f>
        <v>0</v>
      </c>
      <c r="Y190" s="27">
        <f t="shared" si="5"/>
        <v>2</v>
      </c>
      <c r="Z190" s="19">
        <f>COUNTIFS(Prerequisites[Prereq Run ID],$B190,Prerequisites[Type], "hard")</f>
        <v>1</v>
      </c>
      <c r="AA190" s="27">
        <f>COUNTIFS(Reading_Order[Run ID], $B190, Reading_Order[Completed], TRUE)</f>
        <v>0</v>
      </c>
      <c r="AB190" s="19">
        <f t="shared" si="6"/>
        <v>32</v>
      </c>
      <c r="AC190" s="29">
        <f t="shared" si="7"/>
        <v>0</v>
      </c>
      <c r="AD190" s="13" t="b">
        <f t="shared" si="8"/>
        <v>1</v>
      </c>
      <c r="AE190" s="4"/>
      <c r="AF190" s="4"/>
      <c r="AG190" s="4"/>
    </row>
    <row r="191" ht="22.5" customHeight="1">
      <c r="A191" s="8" t="s">
        <v>11799</v>
      </c>
      <c r="B191" s="8" t="s">
        <v>1031</v>
      </c>
      <c r="C191" s="8" t="s">
        <v>42</v>
      </c>
      <c r="D191" s="8" t="s">
        <v>1644</v>
      </c>
      <c r="E191" s="8" t="s">
        <v>1644</v>
      </c>
      <c r="F191" s="32" t="s">
        <v>11800</v>
      </c>
      <c r="G191" s="15">
        <f>COUNTIF(Reading_Order[Run ID], B191)</f>
        <v>32</v>
      </c>
      <c r="H191" s="19">
        <v>1983.0</v>
      </c>
      <c r="I191" s="19">
        <v>1985.0</v>
      </c>
      <c r="J191" s="18" t="b">
        <f t="shared" si="1"/>
        <v>1</v>
      </c>
      <c r="K191" s="9" t="str">
        <f t="shared" si="2"/>
        <v>unread</v>
      </c>
      <c r="L191" s="19">
        <v>4.0</v>
      </c>
      <c r="M191" s="32" t="s">
        <v>11801</v>
      </c>
      <c r="N191" s="34"/>
      <c r="O191" s="8">
        <v>3.0</v>
      </c>
      <c r="P191" s="10">
        <v>1.0</v>
      </c>
      <c r="Q191" s="12" t="b">
        <v>0</v>
      </c>
      <c r="R191" s="34"/>
      <c r="S191" s="9" t="str">
        <f t="shared" si="3"/>
        <v>ready-hard</v>
      </c>
      <c r="T191" s="19">
        <f>COUNTIFS(Prerequisites[Run ID], $B191, Prerequisites[Type], "hard")</f>
        <v>0</v>
      </c>
      <c r="U191" s="19">
        <f>COUNTIFS(Prerequisites[Run ID], $B191, Prerequisites[Type], "hard", Prerequisites[Satisfied], TRUE)</f>
        <v>0</v>
      </c>
      <c r="V191" s="19">
        <f t="shared" si="4"/>
        <v>0</v>
      </c>
      <c r="W191" s="27">
        <f>COUNTIFS(Prerequisites[Run ID], $B191, Prerequisites[Type], "soft")</f>
        <v>2</v>
      </c>
      <c r="X191" s="27">
        <f>COUNTIFS(Prerequisites[Run ID], $B191, Prerequisites[Type], "soft", Prerequisites[Satisfied], TRUE)</f>
        <v>0</v>
      </c>
      <c r="Y191" s="27">
        <f t="shared" si="5"/>
        <v>2</v>
      </c>
      <c r="Z191" s="19">
        <f>COUNTIFS(Prerequisites[Prereq Run ID],$B191,Prerequisites[Type], "hard")</f>
        <v>0</v>
      </c>
      <c r="AA191" s="27">
        <f>COUNTIFS(Reading_Order[Run ID], $B191, Reading_Order[Completed], TRUE)</f>
        <v>0</v>
      </c>
      <c r="AB191" s="19">
        <f t="shared" si="6"/>
        <v>32</v>
      </c>
      <c r="AC191" s="29">
        <f t="shared" si="7"/>
        <v>0</v>
      </c>
      <c r="AD191" s="13" t="b">
        <f t="shared" si="8"/>
        <v>1</v>
      </c>
      <c r="AE191" s="4"/>
      <c r="AF191" s="4"/>
      <c r="AG191" s="4"/>
    </row>
    <row r="192" ht="22.5" customHeight="1">
      <c r="A192" s="8" t="s">
        <v>1001</v>
      </c>
      <c r="B192" s="8" t="s">
        <v>1067</v>
      </c>
      <c r="C192" s="8" t="s">
        <v>42</v>
      </c>
      <c r="D192" s="8" t="s">
        <v>909</v>
      </c>
      <c r="E192" s="8" t="s">
        <v>11804</v>
      </c>
      <c r="F192" s="32" t="s">
        <v>11805</v>
      </c>
      <c r="G192" s="15">
        <f>COUNTIF(Reading_Order[Run ID], B192)</f>
        <v>13</v>
      </c>
      <c r="H192" s="19">
        <v>1985.0</v>
      </c>
      <c r="I192" s="19">
        <v>1986.0</v>
      </c>
      <c r="J192" s="18" t="b">
        <f t="shared" si="1"/>
        <v>1</v>
      </c>
      <c r="K192" s="9" t="str">
        <f t="shared" si="2"/>
        <v>unread</v>
      </c>
      <c r="L192" s="19">
        <v>4.0</v>
      </c>
      <c r="M192" s="32" t="s">
        <v>11806</v>
      </c>
      <c r="N192" s="34"/>
      <c r="O192" s="8">
        <v>4.0</v>
      </c>
      <c r="P192" s="10">
        <v>1.0</v>
      </c>
      <c r="Q192" s="12" t="b">
        <v>0</v>
      </c>
      <c r="R192" s="34"/>
      <c r="S192" s="9" t="str">
        <f t="shared" si="3"/>
        <v>ready-all</v>
      </c>
      <c r="T192" s="19">
        <f>COUNTIFS(Prerequisites[Run ID], $B192, Prerequisites[Type], "hard")</f>
        <v>0</v>
      </c>
      <c r="U192" s="19">
        <f>COUNTIFS(Prerequisites[Run ID], $B192, Prerequisites[Type], "hard", Prerequisites[Satisfied], TRUE)</f>
        <v>0</v>
      </c>
      <c r="V192" s="19">
        <f t="shared" si="4"/>
        <v>0</v>
      </c>
      <c r="W192" s="27">
        <f>COUNTIFS(Prerequisites[Run ID], $B192, Prerequisites[Type], "soft")</f>
        <v>0</v>
      </c>
      <c r="X192" s="27">
        <f>COUNTIFS(Prerequisites[Run ID], $B192, Prerequisites[Type], "soft", Prerequisites[Satisfied], TRUE)</f>
        <v>0</v>
      </c>
      <c r="Y192" s="27">
        <f t="shared" si="5"/>
        <v>0</v>
      </c>
      <c r="Z192" s="19">
        <f>COUNTIFS(Prerequisites[Prereq Run ID],$B192,Prerequisites[Type], "hard")</f>
        <v>0</v>
      </c>
      <c r="AA192" s="27">
        <f>COUNTIFS(Reading_Order[Run ID], $B192, Reading_Order[Completed], TRUE)</f>
        <v>0</v>
      </c>
      <c r="AB192" s="19">
        <f t="shared" si="6"/>
        <v>13</v>
      </c>
      <c r="AC192" s="29">
        <f t="shared" si="7"/>
        <v>0</v>
      </c>
      <c r="AD192" s="13" t="b">
        <f t="shared" si="8"/>
        <v>1</v>
      </c>
      <c r="AE192" s="4"/>
      <c r="AF192" s="4"/>
      <c r="AG192" s="4"/>
    </row>
    <row r="193" ht="22.5" customHeight="1">
      <c r="A193" s="8" t="s">
        <v>1816</v>
      </c>
      <c r="B193" s="8" t="s">
        <v>11808</v>
      </c>
      <c r="C193" s="8" t="s">
        <v>42</v>
      </c>
      <c r="D193" s="8" t="s">
        <v>97</v>
      </c>
      <c r="E193" s="8" t="s">
        <v>11809</v>
      </c>
      <c r="F193" s="32" t="s">
        <v>11810</v>
      </c>
      <c r="G193" s="15">
        <f>COUNTIF(Reading_Order[Run ID], B193)</f>
        <v>32</v>
      </c>
      <c r="H193" s="19">
        <v>1994.0</v>
      </c>
      <c r="I193" s="19">
        <v>1994.0</v>
      </c>
      <c r="J193" s="18" t="b">
        <f t="shared" si="1"/>
        <v>1</v>
      </c>
      <c r="K193" s="9" t="str">
        <f t="shared" si="2"/>
        <v>unread</v>
      </c>
      <c r="L193" s="19">
        <v>4.0</v>
      </c>
      <c r="M193" s="32" t="s">
        <v>11811</v>
      </c>
      <c r="N193" s="34"/>
      <c r="O193" s="8">
        <v>5.0</v>
      </c>
      <c r="P193" s="10">
        <v>1.0</v>
      </c>
      <c r="Q193" s="10" t="b">
        <v>1</v>
      </c>
      <c r="R193" s="34"/>
      <c r="S193" s="9" t="str">
        <f t="shared" si="3"/>
        <v>ready-all</v>
      </c>
      <c r="T193" s="19">
        <f>COUNTIFS(Prerequisites[Run ID], $B193, Prerequisites[Type], "hard")</f>
        <v>0</v>
      </c>
      <c r="U193" s="19">
        <f>COUNTIFS(Prerequisites[Run ID], $B193, Prerequisites[Type], "hard", Prerequisites[Satisfied], TRUE)</f>
        <v>0</v>
      </c>
      <c r="V193" s="19">
        <f t="shared" si="4"/>
        <v>0</v>
      </c>
      <c r="W193" s="27">
        <f>COUNTIFS(Prerequisites[Run ID], $B193, Prerequisites[Type], "soft")</f>
        <v>0</v>
      </c>
      <c r="X193" s="27">
        <f>COUNTIFS(Prerequisites[Run ID], $B193, Prerequisites[Type], "soft", Prerequisites[Satisfied], TRUE)</f>
        <v>0</v>
      </c>
      <c r="Y193" s="27">
        <f t="shared" si="5"/>
        <v>0</v>
      </c>
      <c r="Z193" s="19">
        <f>COUNTIFS(Prerequisites[Prereq Run ID],$B193,Prerequisites[Type], "hard")</f>
        <v>0</v>
      </c>
      <c r="AA193" s="27">
        <f>COUNTIFS(Reading_Order[Run ID], $B193, Reading_Order[Completed], TRUE)</f>
        <v>0</v>
      </c>
      <c r="AB193" s="19">
        <f t="shared" si="6"/>
        <v>32</v>
      </c>
      <c r="AC193" s="29">
        <f t="shared" si="7"/>
        <v>0</v>
      </c>
      <c r="AD193" s="13" t="b">
        <f t="shared" si="8"/>
        <v>1</v>
      </c>
      <c r="AE193" s="4"/>
      <c r="AF193" s="4"/>
      <c r="AG193" s="4"/>
    </row>
    <row r="194" ht="22.5" customHeight="1">
      <c r="A194" s="8" t="s">
        <v>11813</v>
      </c>
      <c r="B194" s="8" t="s">
        <v>636</v>
      </c>
      <c r="C194" s="8" t="s">
        <v>1731</v>
      </c>
      <c r="D194" s="8" t="s">
        <v>1346</v>
      </c>
      <c r="E194" s="8" t="s">
        <v>11814</v>
      </c>
      <c r="F194" s="32" t="s">
        <v>11815</v>
      </c>
      <c r="G194" s="15">
        <f>COUNTIF(Reading_Order[Run ID], B194)</f>
        <v>12</v>
      </c>
      <c r="H194" s="19">
        <v>1998.0</v>
      </c>
      <c r="I194" s="19">
        <v>1999.0</v>
      </c>
      <c r="J194" s="18" t="b">
        <f t="shared" si="1"/>
        <v>1</v>
      </c>
      <c r="K194" s="9" t="str">
        <f t="shared" si="2"/>
        <v>unread</v>
      </c>
      <c r="L194" s="19">
        <v>3.0</v>
      </c>
      <c r="M194" s="32" t="s">
        <v>11816</v>
      </c>
      <c r="N194" s="34"/>
      <c r="O194" s="8">
        <v>2.0</v>
      </c>
      <c r="P194" s="8">
        <v>2.0</v>
      </c>
      <c r="Q194" s="10" t="b">
        <v>1</v>
      </c>
      <c r="R194" s="34"/>
      <c r="S194" s="9" t="str">
        <f t="shared" si="3"/>
        <v>blocked</v>
      </c>
      <c r="T194" s="19">
        <f>COUNTIFS(Prerequisites[Run ID], $B194, Prerequisites[Type], "hard")</f>
        <v>1</v>
      </c>
      <c r="U194" s="19">
        <f>COUNTIFS(Prerequisites[Run ID], $B194, Prerequisites[Type], "hard", Prerequisites[Satisfied], TRUE)</f>
        <v>0</v>
      </c>
      <c r="V194" s="19">
        <f t="shared" si="4"/>
        <v>1</v>
      </c>
      <c r="W194" s="27">
        <f>COUNTIFS(Prerequisites[Run ID], $B194, Prerequisites[Type], "soft")</f>
        <v>0</v>
      </c>
      <c r="X194" s="27">
        <f>COUNTIFS(Prerequisites[Run ID], $B194, Prerequisites[Type], "soft", Prerequisites[Satisfied], TRUE)</f>
        <v>0</v>
      </c>
      <c r="Y194" s="27">
        <f t="shared" si="5"/>
        <v>0</v>
      </c>
      <c r="Z194" s="19">
        <f>COUNTIFS(Prerequisites[Prereq Run ID],$B194,Prerequisites[Type], "hard")</f>
        <v>0</v>
      </c>
      <c r="AA194" s="27">
        <f>COUNTIFS(Reading_Order[Run ID], $B194, Reading_Order[Completed], TRUE)</f>
        <v>0</v>
      </c>
      <c r="AB194" s="19">
        <f t="shared" si="6"/>
        <v>12</v>
      </c>
      <c r="AC194" s="29">
        <f t="shared" si="7"/>
        <v>0</v>
      </c>
      <c r="AD194" s="13" t="b">
        <f t="shared" si="8"/>
        <v>0</v>
      </c>
      <c r="AE194" s="4"/>
      <c r="AF194" s="4"/>
      <c r="AG194" s="4"/>
    </row>
    <row r="195" ht="22.5" customHeight="1">
      <c r="A195" s="8" t="s">
        <v>3461</v>
      </c>
      <c r="B195" s="8" t="s">
        <v>11817</v>
      </c>
      <c r="C195" s="8" t="s">
        <v>42</v>
      </c>
      <c r="D195" s="8" t="s">
        <v>1605</v>
      </c>
      <c r="E195" s="8" t="s">
        <v>1239</v>
      </c>
      <c r="F195" s="32" t="s">
        <v>11818</v>
      </c>
      <c r="G195" s="15">
        <f>COUNTIF(Reading_Order[Run ID], B195)</f>
        <v>42</v>
      </c>
      <c r="H195" s="19">
        <v>2003.0</v>
      </c>
      <c r="I195" s="19">
        <v>2004.0</v>
      </c>
      <c r="J195" s="18" t="b">
        <f t="shared" si="1"/>
        <v>1</v>
      </c>
      <c r="K195" s="9" t="str">
        <f t="shared" si="2"/>
        <v>unread</v>
      </c>
      <c r="L195" s="19">
        <v>4.0</v>
      </c>
      <c r="M195" s="32" t="s">
        <v>11819</v>
      </c>
      <c r="N195" s="34"/>
      <c r="O195" s="8">
        <v>6.0</v>
      </c>
      <c r="P195" s="10">
        <v>1.0</v>
      </c>
      <c r="Q195" s="12" t="b">
        <v>0</v>
      </c>
      <c r="R195" s="34"/>
      <c r="S195" s="9" t="str">
        <f t="shared" si="3"/>
        <v>ready-all</v>
      </c>
      <c r="T195" s="19">
        <f>COUNTIFS(Prerequisites[Run ID], $B195, Prerequisites[Type], "hard")</f>
        <v>0</v>
      </c>
      <c r="U195" s="19">
        <f>COUNTIFS(Prerequisites[Run ID], $B195, Prerequisites[Type], "hard", Prerequisites[Satisfied], TRUE)</f>
        <v>0</v>
      </c>
      <c r="V195" s="19">
        <f t="shared" si="4"/>
        <v>0</v>
      </c>
      <c r="W195" s="27">
        <f>COUNTIFS(Prerequisites[Run ID], $B195, Prerequisites[Type], "soft")</f>
        <v>0</v>
      </c>
      <c r="X195" s="27">
        <f>COUNTIFS(Prerequisites[Run ID], $B195, Prerequisites[Type], "soft", Prerequisites[Satisfied], TRUE)</f>
        <v>0</v>
      </c>
      <c r="Y195" s="27">
        <f t="shared" si="5"/>
        <v>0</v>
      </c>
      <c r="Z195" s="19">
        <f>COUNTIFS(Prerequisites[Prereq Run ID],$B195,Prerequisites[Type], "hard")</f>
        <v>0</v>
      </c>
      <c r="AA195" s="27">
        <f>COUNTIFS(Reading_Order[Run ID], $B195, Reading_Order[Completed], TRUE)</f>
        <v>0</v>
      </c>
      <c r="AB195" s="19">
        <f t="shared" si="6"/>
        <v>42</v>
      </c>
      <c r="AC195" s="29">
        <f t="shared" si="7"/>
        <v>0</v>
      </c>
      <c r="AD195" s="13" t="b">
        <f t="shared" si="8"/>
        <v>1</v>
      </c>
      <c r="AE195" s="4"/>
      <c r="AF195" s="4"/>
      <c r="AG195" s="4"/>
    </row>
    <row r="196" ht="22.5" customHeight="1">
      <c r="A196" s="8" t="s">
        <v>1822</v>
      </c>
      <c r="B196" s="8" t="s">
        <v>11821</v>
      </c>
      <c r="C196" s="27" t="s">
        <v>42</v>
      </c>
      <c r="D196" s="27" t="s">
        <v>1820</v>
      </c>
      <c r="E196" s="8"/>
      <c r="F196" s="32" t="s">
        <v>1823</v>
      </c>
      <c r="G196" s="15">
        <f>COUNTIF(Reading_Order[Run ID], B196)</f>
        <v>13</v>
      </c>
      <c r="H196" s="19">
        <v>2003.0</v>
      </c>
      <c r="I196" s="19">
        <v>2004.0</v>
      </c>
      <c r="J196" s="18" t="b">
        <f t="shared" si="1"/>
        <v>1</v>
      </c>
      <c r="K196" s="9" t="str">
        <f t="shared" si="2"/>
        <v>unread</v>
      </c>
      <c r="L196" s="19">
        <v>4.0</v>
      </c>
      <c r="M196" s="32" t="s">
        <v>11822</v>
      </c>
      <c r="N196" s="34"/>
      <c r="O196" s="8">
        <v>7.0</v>
      </c>
      <c r="P196" s="10">
        <v>1.0</v>
      </c>
      <c r="Q196" s="12" t="b">
        <v>0</v>
      </c>
      <c r="R196" s="34"/>
      <c r="S196" s="9" t="str">
        <f t="shared" si="3"/>
        <v>ready-all</v>
      </c>
      <c r="T196" s="19">
        <f>COUNTIFS(Prerequisites[Run ID], $B196, Prerequisites[Type], "hard")</f>
        <v>0</v>
      </c>
      <c r="U196" s="19">
        <f>COUNTIFS(Prerequisites[Run ID], $B196, Prerequisites[Type], "hard", Prerequisites[Satisfied], TRUE)</f>
        <v>0</v>
      </c>
      <c r="V196" s="19">
        <f t="shared" si="4"/>
        <v>0</v>
      </c>
      <c r="W196" s="27">
        <f>COUNTIFS(Prerequisites[Run ID], $B196, Prerequisites[Type], "soft")</f>
        <v>0</v>
      </c>
      <c r="X196" s="27">
        <f>COUNTIFS(Prerequisites[Run ID], $B196, Prerequisites[Type], "soft", Prerequisites[Satisfied], TRUE)</f>
        <v>0</v>
      </c>
      <c r="Y196" s="27">
        <f t="shared" si="5"/>
        <v>0</v>
      </c>
      <c r="Z196" s="19">
        <f>COUNTIFS(Prerequisites[Prereq Run ID],$B196,Prerequisites[Type], "hard")</f>
        <v>0</v>
      </c>
      <c r="AA196" s="27">
        <f>COUNTIFS(Reading_Order[Run ID], $B196, Reading_Order[Completed], TRUE)</f>
        <v>0</v>
      </c>
      <c r="AB196" s="19">
        <f t="shared" si="6"/>
        <v>13</v>
      </c>
      <c r="AC196" s="29">
        <f t="shared" si="7"/>
        <v>0</v>
      </c>
      <c r="AD196" s="13" t="b">
        <f t="shared" si="8"/>
        <v>1</v>
      </c>
      <c r="AE196" s="4"/>
      <c r="AF196" s="4"/>
      <c r="AG196" s="4"/>
    </row>
    <row r="197" ht="22.5" customHeight="1">
      <c r="A197" s="8" t="s">
        <v>9516</v>
      </c>
      <c r="B197" s="8" t="s">
        <v>1479</v>
      </c>
      <c r="C197" s="27" t="s">
        <v>42</v>
      </c>
      <c r="D197" s="27" t="s">
        <v>11826</v>
      </c>
      <c r="E197" s="8"/>
      <c r="F197" s="32" t="s">
        <v>11827</v>
      </c>
      <c r="G197" s="15">
        <f>COUNTIF(Reading_Order[Run ID], B197)</f>
        <v>5</v>
      </c>
      <c r="H197" s="19">
        <v>2008.0</v>
      </c>
      <c r="I197" s="19">
        <v>2009.0</v>
      </c>
      <c r="J197" s="18" t="b">
        <f t="shared" si="1"/>
        <v>1</v>
      </c>
      <c r="K197" s="9" t="str">
        <f t="shared" si="2"/>
        <v>unread</v>
      </c>
      <c r="L197" s="19">
        <v>4.0</v>
      </c>
      <c r="M197" s="32" t="s">
        <v>11828</v>
      </c>
      <c r="N197" s="34"/>
      <c r="O197" s="8">
        <v>8.0</v>
      </c>
      <c r="P197" s="10">
        <v>1.0</v>
      </c>
      <c r="Q197" s="12" t="b">
        <v>0</v>
      </c>
      <c r="R197" s="34"/>
      <c r="S197" s="9" t="str">
        <f t="shared" si="3"/>
        <v>ready-all</v>
      </c>
      <c r="T197" s="19">
        <f>COUNTIFS(Prerequisites[Run ID], $B197, Prerequisites[Type], "hard")</f>
        <v>0</v>
      </c>
      <c r="U197" s="19">
        <f>COUNTIFS(Prerequisites[Run ID], $B197, Prerequisites[Type], "hard", Prerequisites[Satisfied], TRUE)</f>
        <v>0</v>
      </c>
      <c r="V197" s="19">
        <f t="shared" si="4"/>
        <v>0</v>
      </c>
      <c r="W197" s="27">
        <f>COUNTIFS(Prerequisites[Run ID], $B197, Prerequisites[Type], "soft")</f>
        <v>0</v>
      </c>
      <c r="X197" s="27">
        <f>COUNTIFS(Prerequisites[Run ID], $B197, Prerequisites[Type], "soft", Prerequisites[Satisfied], TRUE)</f>
        <v>0</v>
      </c>
      <c r="Y197" s="27">
        <f t="shared" si="5"/>
        <v>0</v>
      </c>
      <c r="Z197" s="19">
        <f>COUNTIFS(Prerequisites[Prereq Run ID],$B197,Prerequisites[Type], "hard")</f>
        <v>0</v>
      </c>
      <c r="AA197" s="27">
        <f>COUNTIFS(Reading_Order[Run ID], $B197, Reading_Order[Completed], TRUE)</f>
        <v>0</v>
      </c>
      <c r="AB197" s="19">
        <f t="shared" si="6"/>
        <v>5</v>
      </c>
      <c r="AC197" s="29">
        <f t="shared" si="7"/>
        <v>0</v>
      </c>
      <c r="AD197" s="13" t="b">
        <f t="shared" si="8"/>
        <v>1</v>
      </c>
      <c r="AE197" s="4"/>
      <c r="AF197" s="4"/>
      <c r="AG197" s="4"/>
    </row>
    <row r="198" ht="22.5" customHeight="1">
      <c r="A198" s="10" t="s">
        <v>8967</v>
      </c>
      <c r="B198" s="10" t="s">
        <v>11830</v>
      </c>
      <c r="C198" s="11" t="s">
        <v>42</v>
      </c>
      <c r="D198" s="11" t="s">
        <v>11831</v>
      </c>
      <c r="E198" s="12"/>
      <c r="F198" s="10" t="s">
        <v>11832</v>
      </c>
      <c r="G198" s="15">
        <f>COUNTIF(Reading_Order[Run ID], B198)</f>
        <v>12</v>
      </c>
      <c r="H198" s="10">
        <v>2017.0</v>
      </c>
      <c r="I198" s="10">
        <v>2018.0</v>
      </c>
      <c r="J198" s="18" t="b">
        <f t="shared" si="1"/>
        <v>1</v>
      </c>
      <c r="K198" s="9" t="str">
        <f t="shared" si="2"/>
        <v>unread</v>
      </c>
      <c r="L198" s="19">
        <v>4.0</v>
      </c>
      <c r="M198" s="10" t="s">
        <v>11833</v>
      </c>
      <c r="N198" s="12"/>
      <c r="O198" s="8">
        <v>9.0</v>
      </c>
      <c r="P198" s="10">
        <v>1.0</v>
      </c>
      <c r="Q198" s="12" t="b">
        <v>0</v>
      </c>
      <c r="R198" s="12"/>
      <c r="S198" s="9" t="str">
        <f t="shared" si="3"/>
        <v>ready-all</v>
      </c>
      <c r="T198" s="19">
        <f>COUNTIFS(Prerequisites[Run ID], $B198, Prerequisites[Type], "hard")</f>
        <v>0</v>
      </c>
      <c r="U198" s="19">
        <f>COUNTIFS(Prerequisites[Run ID], $B198, Prerequisites[Type], "hard", Prerequisites[Satisfied], TRUE)</f>
        <v>0</v>
      </c>
      <c r="V198" s="19">
        <f t="shared" si="4"/>
        <v>0</v>
      </c>
      <c r="W198" s="27">
        <f>COUNTIFS(Prerequisites[Run ID], $B198, Prerequisites[Type], "soft")</f>
        <v>0</v>
      </c>
      <c r="X198" s="27">
        <f>COUNTIFS(Prerequisites[Run ID], $B198, Prerequisites[Type], "soft", Prerequisites[Satisfied], TRUE)</f>
        <v>0</v>
      </c>
      <c r="Y198" s="27">
        <f t="shared" si="5"/>
        <v>0</v>
      </c>
      <c r="Z198" s="19">
        <f>COUNTIFS(Prerequisites[Prereq Run ID],$B198,Prerequisites[Type], "hard")</f>
        <v>0</v>
      </c>
      <c r="AA198" s="27">
        <f>COUNTIFS(Reading_Order[Run ID], $B198, Reading_Order[Completed], TRUE)</f>
        <v>0</v>
      </c>
      <c r="AB198" s="19">
        <f t="shared" si="6"/>
        <v>12</v>
      </c>
      <c r="AC198" s="29">
        <f t="shared" si="7"/>
        <v>0</v>
      </c>
      <c r="AD198" s="13" t="b">
        <f t="shared" si="8"/>
        <v>1</v>
      </c>
      <c r="AE198" s="4"/>
      <c r="AF198" s="4"/>
      <c r="AG198" s="4"/>
    </row>
    <row r="199" ht="22.5" customHeight="1">
      <c r="A199" s="8" t="s">
        <v>4516</v>
      </c>
      <c r="B199" s="8" t="s">
        <v>1205</v>
      </c>
      <c r="C199" s="27" t="s">
        <v>42</v>
      </c>
      <c r="D199" s="27" t="s">
        <v>473</v>
      </c>
      <c r="E199" s="8"/>
      <c r="F199" s="32" t="s">
        <v>11836</v>
      </c>
      <c r="G199" s="15">
        <f>COUNTIF(Reading_Order[Run ID], B199)</f>
        <v>31</v>
      </c>
      <c r="H199" s="19">
        <v>2019.0</v>
      </c>
      <c r="I199" s="19">
        <v>2022.0</v>
      </c>
      <c r="J199" s="18" t="b">
        <f t="shared" si="1"/>
        <v>1</v>
      </c>
      <c r="K199" s="9" t="str">
        <f t="shared" si="2"/>
        <v>unread</v>
      </c>
      <c r="L199" s="19">
        <v>4.0</v>
      </c>
      <c r="M199" s="32" t="s">
        <v>11838</v>
      </c>
      <c r="N199" s="34"/>
      <c r="O199" s="8">
        <v>10.0</v>
      </c>
      <c r="P199" s="10">
        <v>1.0</v>
      </c>
      <c r="Q199" s="10" t="b">
        <v>1</v>
      </c>
      <c r="R199" s="34"/>
      <c r="S199" s="9" t="str">
        <f t="shared" si="3"/>
        <v>ready-all</v>
      </c>
      <c r="T199" s="19">
        <f>COUNTIFS(Prerequisites[Run ID], $B199, Prerequisites[Type], "hard")</f>
        <v>0</v>
      </c>
      <c r="U199" s="19">
        <f>COUNTIFS(Prerequisites[Run ID], $B199, Prerequisites[Type], "hard", Prerequisites[Satisfied], TRUE)</f>
        <v>0</v>
      </c>
      <c r="V199" s="19">
        <f t="shared" si="4"/>
        <v>0</v>
      </c>
      <c r="W199" s="27">
        <f>COUNTIFS(Prerequisites[Run ID], $B199, Prerequisites[Type], "soft")</f>
        <v>0</v>
      </c>
      <c r="X199" s="27">
        <f>COUNTIFS(Prerequisites[Run ID], $B199, Prerequisites[Type], "soft", Prerequisites[Satisfied], TRUE)</f>
        <v>0</v>
      </c>
      <c r="Y199" s="27">
        <f t="shared" si="5"/>
        <v>0</v>
      </c>
      <c r="Z199" s="19">
        <f>COUNTIFS(Prerequisites[Prereq Run ID],$B199,Prerequisites[Type], "hard")</f>
        <v>0</v>
      </c>
      <c r="AA199" s="27">
        <f>COUNTIFS(Reading_Order[Run ID], $B199, Reading_Order[Completed], TRUE)</f>
        <v>0</v>
      </c>
      <c r="AB199" s="19">
        <f t="shared" si="6"/>
        <v>31</v>
      </c>
      <c r="AC199" s="29">
        <f t="shared" si="7"/>
        <v>0</v>
      </c>
      <c r="AD199" s="13" t="b">
        <f t="shared" si="8"/>
        <v>1</v>
      </c>
      <c r="AE199" s="4"/>
      <c r="AF199" s="4"/>
      <c r="AG199" s="4"/>
    </row>
    <row r="200" ht="22.5" customHeight="1">
      <c r="A200" s="10" t="s">
        <v>8569</v>
      </c>
      <c r="B200" s="10" t="s">
        <v>11839</v>
      </c>
      <c r="C200" s="11" t="s">
        <v>42</v>
      </c>
      <c r="D200" s="11" t="s">
        <v>11840</v>
      </c>
      <c r="E200" s="12"/>
      <c r="F200" s="10" t="s">
        <v>11841</v>
      </c>
      <c r="G200" s="15">
        <f>COUNTIF(Reading_Order[Run ID], B200)</f>
        <v>30</v>
      </c>
      <c r="H200" s="10">
        <v>2020.0</v>
      </c>
      <c r="I200" s="10">
        <v>2024.0</v>
      </c>
      <c r="J200" s="18" t="b">
        <f t="shared" si="1"/>
        <v>1</v>
      </c>
      <c r="K200" s="9" t="str">
        <f t="shared" si="2"/>
        <v>unread</v>
      </c>
      <c r="L200" s="19">
        <v>4.0</v>
      </c>
      <c r="M200" s="10" t="s">
        <v>11842</v>
      </c>
      <c r="N200" s="12"/>
      <c r="O200" s="8">
        <v>11.0</v>
      </c>
      <c r="P200" s="10">
        <v>1.0</v>
      </c>
      <c r="Q200" s="12" t="b">
        <v>0</v>
      </c>
      <c r="R200" s="12"/>
      <c r="S200" s="9" t="str">
        <f t="shared" si="3"/>
        <v>ready-all</v>
      </c>
      <c r="T200" s="19">
        <f>COUNTIFS(Prerequisites[Run ID], $B200, Prerequisites[Type], "hard")</f>
        <v>0</v>
      </c>
      <c r="U200" s="19">
        <f>COUNTIFS(Prerequisites[Run ID], $B200, Prerequisites[Type], "hard", Prerequisites[Satisfied], TRUE)</f>
        <v>0</v>
      </c>
      <c r="V200" s="19">
        <f t="shared" si="4"/>
        <v>0</v>
      </c>
      <c r="W200" s="27">
        <f>COUNTIFS(Prerequisites[Run ID], $B200, Prerequisites[Type], "soft")</f>
        <v>0</v>
      </c>
      <c r="X200" s="27">
        <f>COUNTIFS(Prerequisites[Run ID], $B200, Prerequisites[Type], "soft", Prerequisites[Satisfied], TRUE)</f>
        <v>0</v>
      </c>
      <c r="Y200" s="27">
        <f t="shared" si="5"/>
        <v>0</v>
      </c>
      <c r="Z200" s="19">
        <f>COUNTIFS(Prerequisites[Prereq Run ID],$B200,Prerequisites[Type], "hard")</f>
        <v>0</v>
      </c>
      <c r="AA200" s="27">
        <f>COUNTIFS(Reading_Order[Run ID], $B200, Reading_Order[Completed], TRUE)</f>
        <v>0</v>
      </c>
      <c r="AB200" s="19">
        <f t="shared" si="6"/>
        <v>30</v>
      </c>
      <c r="AC200" s="29">
        <f t="shared" si="7"/>
        <v>0</v>
      </c>
      <c r="AD200" s="13" t="b">
        <f t="shared" si="8"/>
        <v>1</v>
      </c>
      <c r="AE200" s="4"/>
      <c r="AF200" s="4"/>
      <c r="AG200" s="4"/>
    </row>
    <row r="201" ht="22.5" customHeight="1">
      <c r="A201" s="10" t="s">
        <v>11845</v>
      </c>
      <c r="B201" s="10" t="s">
        <v>206</v>
      </c>
      <c r="C201" s="11" t="s">
        <v>11788</v>
      </c>
      <c r="D201" s="11" t="s">
        <v>10325</v>
      </c>
      <c r="E201" s="12"/>
      <c r="F201" s="10" t="s">
        <v>11846</v>
      </c>
      <c r="G201" s="15">
        <f>COUNTIF(Reading_Order[Run ID], B201)</f>
        <v>15</v>
      </c>
      <c r="H201" s="10">
        <v>2020.0</v>
      </c>
      <c r="I201" s="10">
        <v>2022.0</v>
      </c>
      <c r="J201" s="18" t="b">
        <f t="shared" si="1"/>
        <v>1</v>
      </c>
      <c r="K201" s="9" t="str">
        <f t="shared" si="2"/>
        <v>unread</v>
      </c>
      <c r="L201" s="19">
        <v>4.0</v>
      </c>
      <c r="M201" s="10" t="s">
        <v>11847</v>
      </c>
      <c r="N201" s="12"/>
      <c r="O201" s="10">
        <v>1.0</v>
      </c>
      <c r="P201" s="10">
        <v>2.0</v>
      </c>
      <c r="Q201" s="12" t="b">
        <v>0</v>
      </c>
      <c r="R201" s="12"/>
      <c r="S201" s="9" t="str">
        <f t="shared" si="3"/>
        <v>blocked</v>
      </c>
      <c r="T201" s="19">
        <f>COUNTIFS(Prerequisites[Run ID], $B201, Prerequisites[Type], "hard")</f>
        <v>1</v>
      </c>
      <c r="U201" s="19">
        <f>COUNTIFS(Prerequisites[Run ID], $B201, Prerequisites[Type], "hard", Prerequisites[Satisfied], TRUE)</f>
        <v>0</v>
      </c>
      <c r="V201" s="19">
        <f t="shared" si="4"/>
        <v>1</v>
      </c>
      <c r="W201" s="27">
        <f>COUNTIFS(Prerequisites[Run ID], $B201, Prerequisites[Type], "soft")</f>
        <v>0</v>
      </c>
      <c r="X201" s="27">
        <f>COUNTIFS(Prerequisites[Run ID], $B201, Prerequisites[Type], "soft", Prerequisites[Satisfied], TRUE)</f>
        <v>0</v>
      </c>
      <c r="Y201" s="27">
        <f t="shared" si="5"/>
        <v>0</v>
      </c>
      <c r="Z201" s="19">
        <f>COUNTIFS(Prerequisites[Prereq Run ID],$B201,Prerequisites[Type], "hard")</f>
        <v>0</v>
      </c>
      <c r="AA201" s="27">
        <f>COUNTIFS(Reading_Order[Run ID], $B201, Reading_Order[Completed], TRUE)</f>
        <v>0</v>
      </c>
      <c r="AB201" s="19">
        <f t="shared" si="6"/>
        <v>15</v>
      </c>
      <c r="AC201" s="29">
        <f t="shared" si="7"/>
        <v>0</v>
      </c>
      <c r="AD201" s="13" t="b">
        <f t="shared" si="8"/>
        <v>0</v>
      </c>
      <c r="AE201" s="4"/>
      <c r="AF201" s="4"/>
      <c r="AG201" s="4"/>
    </row>
    <row r="202" ht="22.5" customHeight="1">
      <c r="A202" s="8" t="s">
        <v>11848</v>
      </c>
      <c r="B202" s="8" t="s">
        <v>248</v>
      </c>
      <c r="C202" s="8" t="s">
        <v>561</v>
      </c>
      <c r="D202" s="8" t="s">
        <v>45</v>
      </c>
      <c r="E202" s="8" t="s">
        <v>527</v>
      </c>
      <c r="F202" s="32" t="s">
        <v>11849</v>
      </c>
      <c r="G202" s="15">
        <f>COUNTIF(Reading_Order[Run ID], B202)</f>
        <v>88</v>
      </c>
      <c r="H202" s="19">
        <v>1962.0</v>
      </c>
      <c r="I202" s="19">
        <v>1969.0</v>
      </c>
      <c r="J202" s="18" t="b">
        <f t="shared" si="1"/>
        <v>1</v>
      </c>
      <c r="K202" s="9" t="str">
        <f t="shared" si="2"/>
        <v>unread</v>
      </c>
      <c r="L202" s="19">
        <v>4.0</v>
      </c>
      <c r="M202" s="32" t="s">
        <v>11850</v>
      </c>
      <c r="N202" s="8" t="s">
        <v>11851</v>
      </c>
      <c r="O202" s="8">
        <v>1.0</v>
      </c>
      <c r="P202" s="8">
        <v>1.0</v>
      </c>
      <c r="Q202" s="12" t="b">
        <v>0</v>
      </c>
      <c r="R202" s="34"/>
      <c r="S202" s="9" t="str">
        <f t="shared" si="3"/>
        <v>ready-all</v>
      </c>
      <c r="T202" s="19">
        <f>COUNTIFS(Prerequisites[Run ID], $B202, Prerequisites[Type], "hard")</f>
        <v>0</v>
      </c>
      <c r="U202" s="19">
        <f>COUNTIFS(Prerequisites[Run ID], $B202, Prerequisites[Type], "hard", Prerequisites[Satisfied], TRUE)</f>
        <v>0</v>
      </c>
      <c r="V202" s="19">
        <f t="shared" si="4"/>
        <v>0</v>
      </c>
      <c r="W202" s="27">
        <f>COUNTIFS(Prerequisites[Run ID], $B202, Prerequisites[Type], "soft")</f>
        <v>0</v>
      </c>
      <c r="X202" s="27">
        <f>COUNTIFS(Prerequisites[Run ID], $B202, Prerequisites[Type], "soft", Prerequisites[Satisfied], TRUE)</f>
        <v>0</v>
      </c>
      <c r="Y202" s="27">
        <f t="shared" si="5"/>
        <v>0</v>
      </c>
      <c r="Z202" s="19">
        <f>COUNTIFS(Prerequisites[Prereq Run ID],$B202,Prerequisites[Type], "hard")</f>
        <v>0</v>
      </c>
      <c r="AA202" s="27">
        <f>COUNTIFS(Reading_Order[Run ID], $B202, Reading_Order[Completed], TRUE)</f>
        <v>0</v>
      </c>
      <c r="AB202" s="19">
        <f t="shared" si="6"/>
        <v>88</v>
      </c>
      <c r="AC202" s="29">
        <f t="shared" si="7"/>
        <v>0</v>
      </c>
      <c r="AD202" s="13" t="b">
        <f t="shared" si="8"/>
        <v>1</v>
      </c>
      <c r="AE202" s="4"/>
      <c r="AF202" s="4"/>
      <c r="AG202" s="4"/>
    </row>
    <row r="203" ht="22.5" customHeight="1">
      <c r="A203" s="8" t="s">
        <v>11854</v>
      </c>
      <c r="B203" s="8" t="s">
        <v>7</v>
      </c>
      <c r="C203" s="8" t="s">
        <v>561</v>
      </c>
      <c r="D203" s="8" t="s">
        <v>2493</v>
      </c>
      <c r="E203" s="8" t="s">
        <v>2493</v>
      </c>
      <c r="F203" s="32" t="s">
        <v>11855</v>
      </c>
      <c r="G203" s="15">
        <f>COUNTIF(Reading_Order[Run ID], B203)</f>
        <v>50</v>
      </c>
      <c r="H203" s="19">
        <v>1983.0</v>
      </c>
      <c r="I203" s="19">
        <v>1987.0</v>
      </c>
      <c r="J203" s="18" t="b">
        <f t="shared" si="1"/>
        <v>1</v>
      </c>
      <c r="K203" s="9" t="str">
        <f t="shared" si="2"/>
        <v>reading</v>
      </c>
      <c r="L203" s="19">
        <v>1.0</v>
      </c>
      <c r="M203" s="32" t="s">
        <v>11856</v>
      </c>
      <c r="N203" s="34"/>
      <c r="O203" s="8">
        <v>2.0</v>
      </c>
      <c r="P203" s="8">
        <v>1.0</v>
      </c>
      <c r="Q203" s="10" t="b">
        <v>1</v>
      </c>
      <c r="R203" s="34"/>
      <c r="S203" s="9" t="str">
        <f t="shared" si="3"/>
        <v>ready-hard</v>
      </c>
      <c r="T203" s="19">
        <f>COUNTIFS(Prerequisites[Run ID], $B203, Prerequisites[Type], "hard")</f>
        <v>0</v>
      </c>
      <c r="U203" s="19">
        <f>COUNTIFS(Prerequisites[Run ID], $B203, Prerequisites[Type], "hard", Prerequisites[Satisfied], TRUE)</f>
        <v>0</v>
      </c>
      <c r="V203" s="19">
        <f t="shared" si="4"/>
        <v>0</v>
      </c>
      <c r="W203" s="27">
        <f>COUNTIFS(Prerequisites[Run ID], $B203, Prerequisites[Type], "soft")</f>
        <v>1</v>
      </c>
      <c r="X203" s="27">
        <f>COUNTIFS(Prerequisites[Run ID], $B203, Prerequisites[Type], "soft", Prerequisites[Satisfied], TRUE)</f>
        <v>0</v>
      </c>
      <c r="Y203" s="27">
        <f t="shared" si="5"/>
        <v>1</v>
      </c>
      <c r="Z203" s="19">
        <f>COUNTIFS(Prerequisites[Prereq Run ID],$B203,Prerequisites[Type], "hard")</f>
        <v>2</v>
      </c>
      <c r="AA203" s="27">
        <f>COUNTIFS(Reading_Order[Run ID], $B203, Reading_Order[Completed], TRUE)</f>
        <v>17</v>
      </c>
      <c r="AB203" s="19">
        <f t="shared" si="6"/>
        <v>33</v>
      </c>
      <c r="AC203" s="29">
        <f t="shared" si="7"/>
        <v>0.34</v>
      </c>
      <c r="AD203" s="13" t="b">
        <f t="shared" si="8"/>
        <v>1</v>
      </c>
      <c r="AE203" s="4"/>
      <c r="AF203" s="4"/>
      <c r="AG203" s="4"/>
    </row>
    <row r="204" ht="22.5" customHeight="1">
      <c r="A204" s="8" t="s">
        <v>11858</v>
      </c>
      <c r="B204" s="8" t="s">
        <v>2138</v>
      </c>
      <c r="C204" s="8" t="s">
        <v>561</v>
      </c>
      <c r="D204" s="8" t="s">
        <v>2005</v>
      </c>
      <c r="E204" s="8" t="s">
        <v>1615</v>
      </c>
      <c r="F204" s="32" t="s">
        <v>11859</v>
      </c>
      <c r="G204" s="15">
        <f>COUNTIF(Reading_Order[Run ID], B204)</f>
        <v>86</v>
      </c>
      <c r="H204" s="19">
        <v>1998.0</v>
      </c>
      <c r="I204" s="19">
        <v>2004.0</v>
      </c>
      <c r="J204" s="18" t="b">
        <f t="shared" si="1"/>
        <v>1</v>
      </c>
      <c r="K204" s="9" t="str">
        <f t="shared" si="2"/>
        <v>unread</v>
      </c>
      <c r="L204" s="19">
        <v>4.0</v>
      </c>
      <c r="M204" s="32" t="s">
        <v>11861</v>
      </c>
      <c r="N204" s="34"/>
      <c r="O204" s="8">
        <v>3.0</v>
      </c>
      <c r="P204" s="8">
        <v>1.0</v>
      </c>
      <c r="Q204" s="12" t="b">
        <v>0</v>
      </c>
      <c r="R204" s="34"/>
      <c r="S204" s="9" t="str">
        <f t="shared" si="3"/>
        <v>blocked</v>
      </c>
      <c r="T204" s="19">
        <f>COUNTIFS(Prerequisites[Run ID], $B204, Prerequisites[Type], "hard")</f>
        <v>1</v>
      </c>
      <c r="U204" s="19">
        <f>COUNTIFS(Prerequisites[Run ID], $B204, Prerequisites[Type], "hard", Prerequisites[Satisfied], TRUE)</f>
        <v>0</v>
      </c>
      <c r="V204" s="19">
        <f t="shared" si="4"/>
        <v>1</v>
      </c>
      <c r="W204" s="27">
        <f>COUNTIFS(Prerequisites[Run ID], $B204, Prerequisites[Type], "soft")</f>
        <v>0</v>
      </c>
      <c r="X204" s="27">
        <f>COUNTIFS(Prerequisites[Run ID], $B204, Prerequisites[Type], "soft", Prerequisites[Satisfied], TRUE)</f>
        <v>0</v>
      </c>
      <c r="Y204" s="27">
        <f t="shared" si="5"/>
        <v>0</v>
      </c>
      <c r="Z204" s="19">
        <f>COUNTIFS(Prerequisites[Prereq Run ID],$B204,Prerequisites[Type], "hard")</f>
        <v>0</v>
      </c>
      <c r="AA204" s="27">
        <f>COUNTIFS(Reading_Order[Run ID], $B204, Reading_Order[Completed], TRUE)</f>
        <v>0</v>
      </c>
      <c r="AB204" s="19">
        <f t="shared" si="6"/>
        <v>86</v>
      </c>
      <c r="AC204" s="29">
        <f t="shared" si="7"/>
        <v>0</v>
      </c>
      <c r="AD204" s="13" t="b">
        <f t="shared" si="8"/>
        <v>0</v>
      </c>
      <c r="AE204" s="4"/>
      <c r="AF204" s="4"/>
      <c r="AG204" s="4"/>
    </row>
    <row r="205" ht="22.5" customHeight="1">
      <c r="A205" s="8" t="s">
        <v>11862</v>
      </c>
      <c r="B205" s="8" t="s">
        <v>101</v>
      </c>
      <c r="C205" s="8" t="s">
        <v>561</v>
      </c>
      <c r="D205" s="27" t="s">
        <v>11863</v>
      </c>
      <c r="E205" s="8" t="s">
        <v>11864</v>
      </c>
      <c r="F205" s="32" t="s">
        <v>11865</v>
      </c>
      <c r="G205" s="15">
        <f>COUNTIF(Reading_Order[Run ID], B205)</f>
        <v>42</v>
      </c>
      <c r="H205" s="19">
        <v>2007.0</v>
      </c>
      <c r="I205" s="19">
        <v>2010.0</v>
      </c>
      <c r="J205" s="18" t="b">
        <f t="shared" si="1"/>
        <v>1</v>
      </c>
      <c r="K205" s="9" t="str">
        <f t="shared" si="2"/>
        <v>unread</v>
      </c>
      <c r="L205" s="19">
        <v>2.0</v>
      </c>
      <c r="M205" s="32" t="s">
        <v>11867</v>
      </c>
      <c r="N205" s="8" t="s">
        <v>11868</v>
      </c>
      <c r="O205" s="8">
        <v>4.0</v>
      </c>
      <c r="P205" s="8">
        <v>1.0</v>
      </c>
      <c r="Q205" s="12" t="b">
        <v>0</v>
      </c>
      <c r="R205" s="34"/>
      <c r="S205" s="9" t="str">
        <f t="shared" si="3"/>
        <v>blocked</v>
      </c>
      <c r="T205" s="19">
        <f>COUNTIFS(Prerequisites[Run ID], $B205, Prerequisites[Type], "hard")</f>
        <v>1</v>
      </c>
      <c r="U205" s="19">
        <f>COUNTIFS(Prerequisites[Run ID], $B205, Prerequisites[Type], "hard", Prerequisites[Satisfied], TRUE)</f>
        <v>0</v>
      </c>
      <c r="V205" s="19">
        <f t="shared" si="4"/>
        <v>1</v>
      </c>
      <c r="W205" s="27">
        <f>COUNTIFS(Prerequisites[Run ID], $B205, Prerequisites[Type], "soft")</f>
        <v>0</v>
      </c>
      <c r="X205" s="27">
        <f>COUNTIFS(Prerequisites[Run ID], $B205, Prerequisites[Type], "soft", Prerequisites[Satisfied], TRUE)</f>
        <v>0</v>
      </c>
      <c r="Y205" s="27">
        <f t="shared" si="5"/>
        <v>0</v>
      </c>
      <c r="Z205" s="19">
        <f>COUNTIFS(Prerequisites[Prereq Run ID],$B205,Prerequisites[Type], "hard")</f>
        <v>2</v>
      </c>
      <c r="AA205" s="27">
        <f>COUNTIFS(Reading_Order[Run ID], $B205, Reading_Order[Completed], TRUE)</f>
        <v>0</v>
      </c>
      <c r="AB205" s="19">
        <f t="shared" si="6"/>
        <v>42</v>
      </c>
      <c r="AC205" s="29">
        <f t="shared" si="7"/>
        <v>0</v>
      </c>
      <c r="AD205" s="13" t="b">
        <f t="shared" si="8"/>
        <v>0</v>
      </c>
      <c r="AE205" s="4"/>
      <c r="AF205" s="4"/>
      <c r="AG205" s="4"/>
    </row>
    <row r="206" ht="22.5" customHeight="1">
      <c r="A206" s="8" t="s">
        <v>11870</v>
      </c>
      <c r="B206" s="8" t="s">
        <v>1181</v>
      </c>
      <c r="C206" s="8" t="s">
        <v>561</v>
      </c>
      <c r="D206" s="27" t="s">
        <v>1343</v>
      </c>
      <c r="E206" s="8"/>
      <c r="F206" s="32" t="s">
        <v>11871</v>
      </c>
      <c r="G206" s="15">
        <f>COUNTIF(Reading_Order[Run ID], B206)</f>
        <v>6</v>
      </c>
      <c r="H206" s="19">
        <v>2004.0</v>
      </c>
      <c r="I206" s="19">
        <v>2004.0</v>
      </c>
      <c r="J206" s="18" t="b">
        <f t="shared" si="1"/>
        <v>1</v>
      </c>
      <c r="K206" s="9" t="str">
        <f t="shared" si="2"/>
        <v>unread</v>
      </c>
      <c r="L206" s="19">
        <v>2.0</v>
      </c>
      <c r="M206" s="32" t="s">
        <v>11872</v>
      </c>
      <c r="N206" s="8"/>
      <c r="O206" s="8">
        <v>4.0</v>
      </c>
      <c r="P206" s="8">
        <v>2.0</v>
      </c>
      <c r="Q206" s="12" t="b">
        <v>0</v>
      </c>
      <c r="R206" s="34"/>
      <c r="S206" s="9" t="str">
        <f t="shared" si="3"/>
        <v>ready-all</v>
      </c>
      <c r="T206" s="19">
        <f>COUNTIFS(Prerequisites[Run ID], $B206, Prerequisites[Type], "hard")</f>
        <v>0</v>
      </c>
      <c r="U206" s="19">
        <f>COUNTIFS(Prerequisites[Run ID], $B206, Prerequisites[Type], "hard", Prerequisites[Satisfied], TRUE)</f>
        <v>0</v>
      </c>
      <c r="V206" s="19">
        <f t="shared" si="4"/>
        <v>0</v>
      </c>
      <c r="W206" s="27">
        <f>COUNTIFS(Prerequisites[Run ID], $B206, Prerequisites[Type], "soft")</f>
        <v>0</v>
      </c>
      <c r="X206" s="27">
        <f>COUNTIFS(Prerequisites[Run ID], $B206, Prerequisites[Type], "soft", Prerequisites[Satisfied], TRUE)</f>
        <v>0</v>
      </c>
      <c r="Y206" s="27">
        <f t="shared" si="5"/>
        <v>0</v>
      </c>
      <c r="Z206" s="19">
        <f>COUNTIFS(Prerequisites[Prereq Run ID],$B206,Prerequisites[Type], "hard")</f>
        <v>1</v>
      </c>
      <c r="AA206" s="27">
        <f>COUNTIFS(Reading_Order[Run ID], $B206, Reading_Order[Completed], TRUE)</f>
        <v>0</v>
      </c>
      <c r="AB206" s="19">
        <f t="shared" si="6"/>
        <v>6</v>
      </c>
      <c r="AC206" s="29">
        <f t="shared" si="7"/>
        <v>0</v>
      </c>
      <c r="AD206" s="13" t="b">
        <f t="shared" si="8"/>
        <v>1</v>
      </c>
      <c r="AE206" s="4"/>
      <c r="AF206" s="4"/>
      <c r="AG206" s="4"/>
    </row>
    <row r="207" ht="22.5" customHeight="1">
      <c r="A207" s="8" t="s">
        <v>11873</v>
      </c>
      <c r="B207" s="8" t="s">
        <v>1091</v>
      </c>
      <c r="C207" s="8" t="s">
        <v>561</v>
      </c>
      <c r="D207" s="8" t="s">
        <v>360</v>
      </c>
      <c r="E207" s="8" t="s">
        <v>2245</v>
      </c>
      <c r="F207" s="32" t="s">
        <v>11874</v>
      </c>
      <c r="G207" s="15">
        <f>COUNTIF(Reading_Order[Run ID], B207)</f>
        <v>34</v>
      </c>
      <c r="H207" s="19">
        <v>2012.0</v>
      </c>
      <c r="I207" s="19">
        <v>2014.0</v>
      </c>
      <c r="J207" s="18" t="b">
        <f t="shared" si="1"/>
        <v>1</v>
      </c>
      <c r="K207" s="9" t="str">
        <f t="shared" si="2"/>
        <v>unread</v>
      </c>
      <c r="L207" s="19">
        <v>1.0</v>
      </c>
      <c r="M207" s="32" t="s">
        <v>11875</v>
      </c>
      <c r="N207" s="34"/>
      <c r="O207" s="8">
        <v>2.0</v>
      </c>
      <c r="P207" s="8">
        <v>2.0</v>
      </c>
      <c r="Q207" s="10" t="b">
        <v>1</v>
      </c>
      <c r="R207" s="34"/>
      <c r="S207" s="9" t="str">
        <f t="shared" si="3"/>
        <v>blocked</v>
      </c>
      <c r="T207" s="19">
        <f>COUNTIFS(Prerequisites[Run ID], $B207, Prerequisites[Type], "hard")</f>
        <v>1</v>
      </c>
      <c r="U207" s="19">
        <f>COUNTIFS(Prerequisites[Run ID], $B207, Prerequisites[Type], "hard", Prerequisites[Satisfied], TRUE)</f>
        <v>0</v>
      </c>
      <c r="V207" s="19">
        <f t="shared" si="4"/>
        <v>1</v>
      </c>
      <c r="W207" s="27">
        <f>COUNTIFS(Prerequisites[Run ID], $B207, Prerequisites[Type], "soft")</f>
        <v>0</v>
      </c>
      <c r="X207" s="27">
        <f>COUNTIFS(Prerequisites[Run ID], $B207, Prerequisites[Type], "soft", Prerequisites[Satisfied], TRUE)</f>
        <v>0</v>
      </c>
      <c r="Y207" s="27">
        <f t="shared" si="5"/>
        <v>0</v>
      </c>
      <c r="Z207" s="19">
        <f>COUNTIFS(Prerequisites[Prereq Run ID],$B207,Prerequisites[Type], "hard")</f>
        <v>2</v>
      </c>
      <c r="AA207" s="27">
        <f>COUNTIFS(Reading_Order[Run ID], $B207, Reading_Order[Completed], TRUE)</f>
        <v>0</v>
      </c>
      <c r="AB207" s="19">
        <f t="shared" si="6"/>
        <v>34</v>
      </c>
      <c r="AC207" s="29">
        <f t="shared" si="7"/>
        <v>0</v>
      </c>
      <c r="AD207" s="13" t="b">
        <f t="shared" si="8"/>
        <v>0</v>
      </c>
      <c r="AE207" s="4"/>
      <c r="AF207" s="4"/>
      <c r="AG207" s="4"/>
    </row>
    <row r="208" ht="22.5" customHeight="1">
      <c r="A208" s="8" t="s">
        <v>451</v>
      </c>
      <c r="B208" s="8" t="s">
        <v>1112</v>
      </c>
      <c r="C208" s="8" t="s">
        <v>561</v>
      </c>
      <c r="D208" s="27" t="s">
        <v>360</v>
      </c>
      <c r="E208" s="8"/>
      <c r="F208" s="32" t="s">
        <v>11877</v>
      </c>
      <c r="G208" s="15">
        <f>COUNTIF(Reading_Order[Run ID], B208)</f>
        <v>5</v>
      </c>
      <c r="H208" s="19">
        <v>2014.0</v>
      </c>
      <c r="I208" s="19">
        <v>2014.0</v>
      </c>
      <c r="J208" s="18" t="b">
        <f t="shared" si="1"/>
        <v>1</v>
      </c>
      <c r="K208" s="9" t="str">
        <f t="shared" si="2"/>
        <v>unread</v>
      </c>
      <c r="L208" s="19">
        <v>1.0</v>
      </c>
      <c r="M208" s="32" t="s">
        <v>11878</v>
      </c>
      <c r="N208" s="34"/>
      <c r="O208" s="8">
        <v>2.0</v>
      </c>
      <c r="P208" s="8">
        <v>3.0</v>
      </c>
      <c r="Q208" s="10" t="b">
        <v>1</v>
      </c>
      <c r="R208" s="34"/>
      <c r="S208" s="9" t="str">
        <f t="shared" si="3"/>
        <v>blocked</v>
      </c>
      <c r="T208" s="19">
        <f>COUNTIFS(Prerequisites[Run ID], $B208, Prerequisites[Type], "hard")</f>
        <v>1</v>
      </c>
      <c r="U208" s="19">
        <f>COUNTIFS(Prerequisites[Run ID], $B208, Prerequisites[Type], "hard", Prerequisites[Satisfied], TRUE)</f>
        <v>0</v>
      </c>
      <c r="V208" s="19">
        <f t="shared" si="4"/>
        <v>1</v>
      </c>
      <c r="W208" s="27">
        <f>COUNTIFS(Prerequisites[Run ID], $B208, Prerequisites[Type], "soft")</f>
        <v>0</v>
      </c>
      <c r="X208" s="27">
        <f>COUNTIFS(Prerequisites[Run ID], $B208, Prerequisites[Type], "soft", Prerequisites[Satisfied], TRUE)</f>
        <v>0</v>
      </c>
      <c r="Y208" s="27">
        <f t="shared" si="5"/>
        <v>0</v>
      </c>
      <c r="Z208" s="19">
        <f>COUNTIFS(Prerequisites[Prereq Run ID],$B208,Prerequisites[Type], "hard")</f>
        <v>1</v>
      </c>
      <c r="AA208" s="27">
        <f>COUNTIFS(Reading_Order[Run ID], $B208, Reading_Order[Completed], TRUE)</f>
        <v>0</v>
      </c>
      <c r="AB208" s="19">
        <f t="shared" si="6"/>
        <v>5</v>
      </c>
      <c r="AC208" s="29">
        <f t="shared" si="7"/>
        <v>0</v>
      </c>
      <c r="AD208" s="13" t="b">
        <f t="shared" si="8"/>
        <v>0</v>
      </c>
      <c r="AE208" s="4"/>
      <c r="AF208" s="4"/>
      <c r="AG208" s="4"/>
    </row>
    <row r="209" ht="22.5" customHeight="1">
      <c r="A209" s="8" t="s">
        <v>11879</v>
      </c>
      <c r="B209" s="8" t="s">
        <v>177</v>
      </c>
      <c r="C209" s="8" t="s">
        <v>561</v>
      </c>
      <c r="D209" s="8" t="s">
        <v>360</v>
      </c>
      <c r="E209" s="8" t="s">
        <v>11880</v>
      </c>
      <c r="F209" s="32" t="s">
        <v>11881</v>
      </c>
      <c r="G209" s="15">
        <f>COUNTIF(Reading_Order[Run ID], B209)</f>
        <v>52</v>
      </c>
      <c r="H209" s="19">
        <v>2014.0</v>
      </c>
      <c r="I209" s="19">
        <v>2018.0</v>
      </c>
      <c r="J209" s="18" t="b">
        <f t="shared" si="1"/>
        <v>1</v>
      </c>
      <c r="K209" s="9" t="str">
        <f t="shared" si="2"/>
        <v>unread</v>
      </c>
      <c r="L209" s="19">
        <v>1.0</v>
      </c>
      <c r="M209" s="32" t="s">
        <v>11882</v>
      </c>
      <c r="N209" s="34"/>
      <c r="O209" s="8">
        <v>2.0</v>
      </c>
      <c r="P209" s="8">
        <v>4.0</v>
      </c>
      <c r="Q209" s="10" t="b">
        <v>1</v>
      </c>
      <c r="R209" s="34"/>
      <c r="S209" s="9" t="str">
        <f t="shared" si="3"/>
        <v>blocked</v>
      </c>
      <c r="T209" s="19">
        <f>COUNTIFS(Prerequisites[Run ID], $B209, Prerequisites[Type], "hard")</f>
        <v>2</v>
      </c>
      <c r="U209" s="19">
        <f>COUNTIFS(Prerequisites[Run ID], $B209, Prerequisites[Type], "hard", Prerequisites[Satisfied], TRUE)</f>
        <v>0</v>
      </c>
      <c r="V209" s="19">
        <f t="shared" si="4"/>
        <v>2</v>
      </c>
      <c r="W209" s="27">
        <f>COUNTIFS(Prerequisites[Run ID], $B209, Prerequisites[Type], "soft")</f>
        <v>2</v>
      </c>
      <c r="X209" s="27">
        <f>COUNTIFS(Prerequisites[Run ID], $B209, Prerequisites[Type], "soft", Prerequisites[Satisfied], TRUE)</f>
        <v>0</v>
      </c>
      <c r="Y209" s="27">
        <f t="shared" si="5"/>
        <v>2</v>
      </c>
      <c r="Z209" s="19">
        <f>COUNTIFS(Prerequisites[Prereq Run ID],$B209,Prerequisites[Type], "hard")</f>
        <v>2</v>
      </c>
      <c r="AA209" s="27">
        <f>COUNTIFS(Reading_Order[Run ID], $B209, Reading_Order[Completed], TRUE)</f>
        <v>0</v>
      </c>
      <c r="AB209" s="19">
        <f t="shared" si="6"/>
        <v>52</v>
      </c>
      <c r="AC209" s="29">
        <f t="shared" si="7"/>
        <v>0</v>
      </c>
      <c r="AD209" s="13" t="b">
        <f t="shared" si="8"/>
        <v>0</v>
      </c>
      <c r="AE209" s="4"/>
      <c r="AF209" s="4"/>
      <c r="AG209" s="4"/>
    </row>
    <row r="210" ht="22.5" customHeight="1">
      <c r="A210" s="8" t="s">
        <v>481</v>
      </c>
      <c r="B210" s="8" t="s">
        <v>483</v>
      </c>
      <c r="C210" s="8" t="s">
        <v>561</v>
      </c>
      <c r="D210" s="8" t="s">
        <v>360</v>
      </c>
      <c r="E210" s="8" t="s">
        <v>11880</v>
      </c>
      <c r="F210" s="32" t="s">
        <v>11887</v>
      </c>
      <c r="G210" s="15">
        <f>COUNTIF(Reading_Order[Run ID], B210)</f>
        <v>36</v>
      </c>
      <c r="H210" s="19">
        <v>2018.0</v>
      </c>
      <c r="I210" s="19">
        <v>2019.0</v>
      </c>
      <c r="J210" s="18" t="b">
        <f t="shared" si="1"/>
        <v>1</v>
      </c>
      <c r="K210" s="9" t="str">
        <f t="shared" si="2"/>
        <v>unread</v>
      </c>
      <c r="L210" s="19">
        <v>1.0</v>
      </c>
      <c r="M210" s="32" t="s">
        <v>11888</v>
      </c>
      <c r="N210" s="34"/>
      <c r="O210" s="8">
        <v>2.0</v>
      </c>
      <c r="P210" s="8">
        <v>5.0</v>
      </c>
      <c r="Q210" s="10" t="b">
        <v>1</v>
      </c>
      <c r="R210" s="34"/>
      <c r="S210" s="9" t="str">
        <f t="shared" si="3"/>
        <v>blocked</v>
      </c>
      <c r="T210" s="19">
        <f>COUNTIFS(Prerequisites[Run ID], $B210, Prerequisites[Type], "hard")</f>
        <v>1</v>
      </c>
      <c r="U210" s="19">
        <f>COUNTIFS(Prerequisites[Run ID], $B210, Prerequisites[Type], "hard", Prerequisites[Satisfied], TRUE)</f>
        <v>0</v>
      </c>
      <c r="V210" s="19">
        <f t="shared" si="4"/>
        <v>1</v>
      </c>
      <c r="W210" s="27">
        <f>COUNTIFS(Prerequisites[Run ID], $B210, Prerequisites[Type], "soft")</f>
        <v>2</v>
      </c>
      <c r="X210" s="27">
        <f>COUNTIFS(Prerequisites[Run ID], $B210, Prerequisites[Type], "soft", Prerequisites[Satisfied], TRUE)</f>
        <v>0</v>
      </c>
      <c r="Y210" s="27">
        <f t="shared" si="5"/>
        <v>2</v>
      </c>
      <c r="Z210" s="19">
        <f>COUNTIFS(Prerequisites[Prereq Run ID],$B210,Prerequisites[Type], "hard")</f>
        <v>1</v>
      </c>
      <c r="AA210" s="27">
        <f>COUNTIFS(Reading_Order[Run ID], $B210, Reading_Order[Completed], TRUE)</f>
        <v>0</v>
      </c>
      <c r="AB210" s="19">
        <f t="shared" si="6"/>
        <v>36</v>
      </c>
      <c r="AC210" s="29">
        <f t="shared" si="7"/>
        <v>0</v>
      </c>
      <c r="AD210" s="13" t="b">
        <f t="shared" si="8"/>
        <v>0</v>
      </c>
      <c r="AE210" s="4"/>
      <c r="AF210" s="4"/>
      <c r="AG210" s="4"/>
    </row>
    <row r="211" ht="22.5" customHeight="1">
      <c r="A211" s="8" t="s">
        <v>11894</v>
      </c>
      <c r="B211" s="8" t="s">
        <v>1173</v>
      </c>
      <c r="C211" s="8" t="s">
        <v>561</v>
      </c>
      <c r="D211" s="8" t="s">
        <v>360</v>
      </c>
      <c r="E211" s="8" t="s">
        <v>2245</v>
      </c>
      <c r="F211" s="32" t="s">
        <v>11896</v>
      </c>
      <c r="G211" s="15">
        <f>COUNTIF(Reading_Order[Run ID], B211)</f>
        <v>14</v>
      </c>
      <c r="H211" s="19">
        <v>2019.0</v>
      </c>
      <c r="I211" s="19">
        <v>2020.0</v>
      </c>
      <c r="J211" s="18" t="b">
        <f t="shared" si="1"/>
        <v>1</v>
      </c>
      <c r="K211" s="9" t="str">
        <f t="shared" si="2"/>
        <v>unread</v>
      </c>
      <c r="L211" s="19">
        <v>1.0</v>
      </c>
      <c r="M211" s="32" t="s">
        <v>11897</v>
      </c>
      <c r="N211" s="34"/>
      <c r="O211" s="8">
        <v>2.0</v>
      </c>
      <c r="P211" s="8">
        <v>6.0</v>
      </c>
      <c r="Q211" s="10" t="b">
        <v>1</v>
      </c>
      <c r="R211" s="34"/>
      <c r="S211" s="9" t="str">
        <f t="shared" si="3"/>
        <v>blocked</v>
      </c>
      <c r="T211" s="19">
        <f>COUNTIFS(Prerequisites[Run ID], $B211, Prerequisites[Type], "hard")</f>
        <v>1</v>
      </c>
      <c r="U211" s="19">
        <f>COUNTIFS(Prerequisites[Run ID], $B211, Prerequisites[Type], "hard", Prerequisites[Satisfied], TRUE)</f>
        <v>0</v>
      </c>
      <c r="V211" s="19">
        <f t="shared" si="4"/>
        <v>1</v>
      </c>
      <c r="W211" s="27">
        <f>COUNTIFS(Prerequisites[Run ID], $B211, Prerequisites[Type], "soft")</f>
        <v>0</v>
      </c>
      <c r="X211" s="27">
        <f>COUNTIFS(Prerequisites[Run ID], $B211, Prerequisites[Type], "soft", Prerequisites[Satisfied], TRUE)</f>
        <v>0</v>
      </c>
      <c r="Y211" s="27">
        <f t="shared" si="5"/>
        <v>0</v>
      </c>
      <c r="Z211" s="19">
        <f>COUNTIFS(Prerequisites[Prereq Run ID],$B211,Prerequisites[Type], "hard")</f>
        <v>2</v>
      </c>
      <c r="AA211" s="27">
        <f>COUNTIFS(Reading_Order[Run ID], $B211, Reading_Order[Completed], TRUE)</f>
        <v>0</v>
      </c>
      <c r="AB211" s="19">
        <f t="shared" si="6"/>
        <v>14</v>
      </c>
      <c r="AC211" s="29">
        <f t="shared" si="7"/>
        <v>0</v>
      </c>
      <c r="AD211" s="13" t="b">
        <f t="shared" si="8"/>
        <v>0</v>
      </c>
      <c r="AE211" s="4"/>
      <c r="AF211" s="4"/>
      <c r="AG211" s="4"/>
    </row>
    <row r="212" ht="22.5" customHeight="1">
      <c r="A212" s="8" t="s">
        <v>11899</v>
      </c>
      <c r="B212" s="8" t="s">
        <v>515</v>
      </c>
      <c r="C212" s="8" t="s">
        <v>561</v>
      </c>
      <c r="D212" s="8" t="s">
        <v>1514</v>
      </c>
      <c r="E212" s="8" t="s">
        <v>8421</v>
      </c>
      <c r="F212" s="32" t="s">
        <v>11900</v>
      </c>
      <c r="G212" s="15">
        <f>COUNTIF(Reading_Order[Run ID], B212)</f>
        <v>42</v>
      </c>
      <c r="H212" s="19">
        <v>2020.0</v>
      </c>
      <c r="I212" s="19">
        <v>2023.0</v>
      </c>
      <c r="J212" s="18" t="b">
        <f t="shared" si="1"/>
        <v>1</v>
      </c>
      <c r="K212" s="9" t="str">
        <f t="shared" si="2"/>
        <v>unread</v>
      </c>
      <c r="L212" s="19">
        <v>3.0</v>
      </c>
      <c r="M212" s="32" t="s">
        <v>11901</v>
      </c>
      <c r="N212" s="34"/>
      <c r="O212" s="8">
        <v>2.0</v>
      </c>
      <c r="P212" s="8">
        <v>7.0</v>
      </c>
      <c r="Q212" s="10" t="b">
        <v>1</v>
      </c>
      <c r="R212" s="34"/>
      <c r="S212" s="9" t="str">
        <f t="shared" si="3"/>
        <v>blocked</v>
      </c>
      <c r="T212" s="19">
        <f>COUNTIFS(Prerequisites[Run ID], $B212, Prerequisites[Type], "hard")</f>
        <v>1</v>
      </c>
      <c r="U212" s="19">
        <f>COUNTIFS(Prerequisites[Run ID], $B212, Prerequisites[Type], "hard", Prerequisites[Satisfied], TRUE)</f>
        <v>0</v>
      </c>
      <c r="V212" s="19">
        <f t="shared" si="4"/>
        <v>1</v>
      </c>
      <c r="W212" s="27">
        <f>COUNTIFS(Prerequisites[Run ID], $B212, Prerequisites[Type], "soft")</f>
        <v>1</v>
      </c>
      <c r="X212" s="27">
        <f>COUNTIFS(Prerequisites[Run ID], $B212, Prerequisites[Type], "soft", Prerequisites[Satisfied], TRUE)</f>
        <v>0</v>
      </c>
      <c r="Y212" s="27">
        <f t="shared" si="5"/>
        <v>1</v>
      </c>
      <c r="Z212" s="19">
        <f>COUNTIFS(Prerequisites[Prereq Run ID],$B212,Prerequisites[Type], "hard")</f>
        <v>1</v>
      </c>
      <c r="AA212" s="27">
        <f>COUNTIFS(Reading_Order[Run ID], $B212, Reading_Order[Completed], TRUE)</f>
        <v>0</v>
      </c>
      <c r="AB212" s="19">
        <f t="shared" si="6"/>
        <v>42</v>
      </c>
      <c r="AC212" s="29">
        <f t="shared" si="7"/>
        <v>0</v>
      </c>
      <c r="AD212" s="13" t="b">
        <f t="shared" si="8"/>
        <v>0</v>
      </c>
      <c r="AE212" s="4"/>
      <c r="AF212" s="4"/>
      <c r="AG212" s="4"/>
    </row>
    <row r="213" ht="22.5" customHeight="1">
      <c r="A213" s="8" t="s">
        <v>10826</v>
      </c>
      <c r="B213" s="8" t="s">
        <v>1183</v>
      </c>
      <c r="C213" s="8" t="s">
        <v>561</v>
      </c>
      <c r="D213" s="8" t="s">
        <v>11906</v>
      </c>
      <c r="E213" s="8" t="s">
        <v>11906</v>
      </c>
      <c r="F213" s="32" t="s">
        <v>11907</v>
      </c>
      <c r="G213" s="15">
        <f>COUNTIF(Reading_Order[Run ID], B213)</f>
        <v>5</v>
      </c>
      <c r="H213" s="19">
        <v>2021.0</v>
      </c>
      <c r="I213" s="19">
        <v>2021.0</v>
      </c>
      <c r="J213" s="18" t="b">
        <f t="shared" si="1"/>
        <v>1</v>
      </c>
      <c r="K213" s="9" t="str">
        <f t="shared" si="2"/>
        <v>unread</v>
      </c>
      <c r="L213" s="19">
        <v>3.0</v>
      </c>
      <c r="M213" s="32" t="s">
        <v>11909</v>
      </c>
      <c r="N213" s="34"/>
      <c r="O213" s="8">
        <v>5.0</v>
      </c>
      <c r="P213" s="8">
        <v>1.0</v>
      </c>
      <c r="Q213" s="12" t="b">
        <v>0</v>
      </c>
      <c r="R213" s="34"/>
      <c r="S213" s="9" t="str">
        <f t="shared" si="3"/>
        <v>ready-hard</v>
      </c>
      <c r="T213" s="19">
        <f>COUNTIFS(Prerequisites[Run ID], $B213, Prerequisites[Type], "hard")</f>
        <v>0</v>
      </c>
      <c r="U213" s="19">
        <f>COUNTIFS(Prerequisites[Run ID], $B213, Prerequisites[Type], "hard", Prerequisites[Satisfied], TRUE)</f>
        <v>0</v>
      </c>
      <c r="V213" s="19">
        <f t="shared" si="4"/>
        <v>0</v>
      </c>
      <c r="W213" s="27">
        <f>COUNTIFS(Prerequisites[Run ID], $B213, Prerequisites[Type], "soft")</f>
        <v>3</v>
      </c>
      <c r="X213" s="27">
        <f>COUNTIFS(Prerequisites[Run ID], $B213, Prerequisites[Type], "soft", Prerequisites[Satisfied], TRUE)</f>
        <v>0</v>
      </c>
      <c r="Y213" s="27">
        <f t="shared" si="5"/>
        <v>3</v>
      </c>
      <c r="Z213" s="19">
        <f>COUNTIFS(Prerequisites[Prereq Run ID],$B213,Prerequisites[Type], "hard")</f>
        <v>0</v>
      </c>
      <c r="AA213" s="27">
        <f>COUNTIFS(Reading_Order[Run ID], $B213, Reading_Order[Completed], TRUE)</f>
        <v>0</v>
      </c>
      <c r="AB213" s="19">
        <f t="shared" si="6"/>
        <v>5</v>
      </c>
      <c r="AC213" s="29">
        <f t="shared" si="7"/>
        <v>0</v>
      </c>
      <c r="AD213" s="13" t="b">
        <f t="shared" si="8"/>
        <v>1</v>
      </c>
      <c r="AE213" s="4"/>
      <c r="AF213" s="4"/>
      <c r="AG213" s="4"/>
    </row>
    <row r="214" ht="22.5" customHeight="1">
      <c r="A214" s="8" t="s">
        <v>11911</v>
      </c>
      <c r="B214" s="8" t="s">
        <v>1178</v>
      </c>
      <c r="C214" s="8" t="s">
        <v>561</v>
      </c>
      <c r="D214" s="8" t="s">
        <v>291</v>
      </c>
      <c r="E214" s="8" t="s">
        <v>11912</v>
      </c>
      <c r="F214" s="32" t="s">
        <v>11913</v>
      </c>
      <c r="G214" s="15">
        <f>COUNTIF(Reading_Order[Run ID], B214)</f>
        <v>41</v>
      </c>
      <c r="H214" s="19">
        <v>2023.0</v>
      </c>
      <c r="I214" s="19">
        <v>2025.0</v>
      </c>
      <c r="J214" s="18" t="b">
        <f t="shared" si="1"/>
        <v>1</v>
      </c>
      <c r="K214" s="9" t="str">
        <f t="shared" si="2"/>
        <v>unread</v>
      </c>
      <c r="L214" s="19">
        <v>2.0</v>
      </c>
      <c r="M214" s="32" t="s">
        <v>11915</v>
      </c>
      <c r="N214" s="34"/>
      <c r="O214" s="8">
        <v>2.0</v>
      </c>
      <c r="P214" s="8">
        <v>8.0</v>
      </c>
      <c r="Q214" s="10" t="b">
        <v>1</v>
      </c>
      <c r="R214" s="34"/>
      <c r="S214" s="9" t="str">
        <f t="shared" si="3"/>
        <v>blocked</v>
      </c>
      <c r="T214" s="19">
        <f>COUNTIFS(Prerequisites[Run ID], $B214, Prerequisites[Type], "hard")</f>
        <v>2</v>
      </c>
      <c r="U214" s="19">
        <f>COUNTIFS(Prerequisites[Run ID], $B214, Prerequisites[Type], "hard", Prerequisites[Satisfied], TRUE)</f>
        <v>0</v>
      </c>
      <c r="V214" s="19">
        <f t="shared" si="4"/>
        <v>2</v>
      </c>
      <c r="W214" s="27">
        <f>COUNTIFS(Prerequisites[Run ID], $B214, Prerequisites[Type], "soft")</f>
        <v>1</v>
      </c>
      <c r="X214" s="27">
        <f>COUNTIFS(Prerequisites[Run ID], $B214, Prerequisites[Type], "soft", Prerequisites[Satisfied], TRUE)</f>
        <v>0</v>
      </c>
      <c r="Y214" s="27">
        <f t="shared" si="5"/>
        <v>1</v>
      </c>
      <c r="Z214" s="19">
        <f>COUNTIFS(Prerequisites[Prereq Run ID],$B214,Prerequisites[Type], "hard")</f>
        <v>0</v>
      </c>
      <c r="AA214" s="27">
        <f>COUNTIFS(Reading_Order[Run ID], $B214, Reading_Order[Completed], TRUE)</f>
        <v>0</v>
      </c>
      <c r="AB214" s="19">
        <f t="shared" si="6"/>
        <v>41</v>
      </c>
      <c r="AC214" s="29">
        <f t="shared" si="7"/>
        <v>0</v>
      </c>
      <c r="AD214" s="13" t="b">
        <f t="shared" si="8"/>
        <v>0</v>
      </c>
      <c r="AE214" s="4"/>
      <c r="AF214" s="4"/>
      <c r="AG214" s="4"/>
    </row>
    <row r="215" ht="22.5" customHeight="1">
      <c r="A215" s="8" t="s">
        <v>11916</v>
      </c>
      <c r="B215" s="8" t="s">
        <v>1185</v>
      </c>
      <c r="C215" s="8" t="s">
        <v>561</v>
      </c>
      <c r="D215" s="27" t="s">
        <v>11917</v>
      </c>
      <c r="E215" s="8" t="s">
        <v>11864</v>
      </c>
      <c r="F215" s="32" t="s">
        <v>11918</v>
      </c>
      <c r="G215" s="15">
        <f>COUNTIF(Reading_Order[Run ID], B215)</f>
        <v>63</v>
      </c>
      <c r="H215" s="19">
        <v>2010.0</v>
      </c>
      <c r="I215" s="19">
        <v>2012.0</v>
      </c>
      <c r="J215" s="18" t="b">
        <f t="shared" si="1"/>
        <v>1</v>
      </c>
      <c r="K215" s="9" t="str">
        <f t="shared" si="2"/>
        <v>unread</v>
      </c>
      <c r="L215" s="19">
        <v>2.0</v>
      </c>
      <c r="M215" s="32" t="s">
        <v>11919</v>
      </c>
      <c r="N215" s="8" t="s">
        <v>11920</v>
      </c>
      <c r="O215" s="8">
        <v>4.0</v>
      </c>
      <c r="P215" s="8">
        <v>3.0</v>
      </c>
      <c r="Q215" s="12" t="b">
        <v>0</v>
      </c>
      <c r="R215" s="34"/>
      <c r="S215" s="9" t="str">
        <f t="shared" si="3"/>
        <v>blocked</v>
      </c>
      <c r="T215" s="19">
        <f>COUNTIFS(Prerequisites[Run ID], $B215, Prerequisites[Type], "hard")</f>
        <v>1</v>
      </c>
      <c r="U215" s="19">
        <f>COUNTIFS(Prerequisites[Run ID], $B215, Prerequisites[Type], "hard", Prerequisites[Satisfied], TRUE)</f>
        <v>0</v>
      </c>
      <c r="V215" s="19">
        <f t="shared" si="4"/>
        <v>1</v>
      </c>
      <c r="W215" s="27">
        <f>COUNTIFS(Prerequisites[Run ID], $B215, Prerequisites[Type], "soft")</f>
        <v>2</v>
      </c>
      <c r="X215" s="27">
        <f>COUNTIFS(Prerequisites[Run ID], $B215, Prerequisites[Type], "soft", Prerequisites[Satisfied], TRUE)</f>
        <v>0</v>
      </c>
      <c r="Y215" s="27">
        <f t="shared" si="5"/>
        <v>2</v>
      </c>
      <c r="Z215" s="19">
        <f>COUNTIFS(Prerequisites[Prereq Run ID],$B215,Prerequisites[Type], "hard")</f>
        <v>2</v>
      </c>
      <c r="AA215" s="27">
        <f>COUNTIFS(Reading_Order[Run ID], $B215, Reading_Order[Completed], TRUE)</f>
        <v>0</v>
      </c>
      <c r="AB215" s="19">
        <f t="shared" si="6"/>
        <v>63</v>
      </c>
      <c r="AC215" s="29">
        <f t="shared" si="7"/>
        <v>0</v>
      </c>
      <c r="AD215" s="13" t="b">
        <f t="shared" si="8"/>
        <v>0</v>
      </c>
      <c r="AE215" s="4"/>
      <c r="AF215" s="4"/>
      <c r="AG215" s="4"/>
    </row>
    <row r="216" ht="22.5" customHeight="1">
      <c r="A216" s="8" t="s">
        <v>11921</v>
      </c>
      <c r="B216" s="8" t="s">
        <v>1188</v>
      </c>
      <c r="C216" s="8" t="s">
        <v>11922</v>
      </c>
      <c r="D216" s="8" t="s">
        <v>1661</v>
      </c>
      <c r="E216" s="8" t="s">
        <v>11923</v>
      </c>
      <c r="F216" s="32" t="s">
        <v>11924</v>
      </c>
      <c r="G216" s="15">
        <f>COUNTIF(Reading_Order[Run ID], B216)</f>
        <v>5</v>
      </c>
      <c r="H216" s="19">
        <v>2024.0</v>
      </c>
      <c r="I216" s="19">
        <v>2024.0</v>
      </c>
      <c r="J216" s="18" t="b">
        <f t="shared" si="1"/>
        <v>1</v>
      </c>
      <c r="K216" s="9" t="str">
        <f t="shared" si="2"/>
        <v>unread</v>
      </c>
      <c r="L216" s="19">
        <v>2.0</v>
      </c>
      <c r="M216" s="32" t="s">
        <v>11925</v>
      </c>
      <c r="N216" s="34"/>
      <c r="O216" s="8">
        <v>1.0</v>
      </c>
      <c r="P216" s="8">
        <v>1.0</v>
      </c>
      <c r="Q216" s="10" t="b">
        <v>1</v>
      </c>
      <c r="R216" s="34"/>
      <c r="S216" s="9" t="str">
        <f t="shared" si="3"/>
        <v>ready-hard</v>
      </c>
      <c r="T216" s="19">
        <f>COUNTIFS(Prerequisites[Run ID], $B216, Prerequisites[Type], "hard")</f>
        <v>0</v>
      </c>
      <c r="U216" s="19">
        <f>COUNTIFS(Prerequisites[Run ID], $B216, Prerequisites[Type], "hard", Prerequisites[Satisfied], TRUE)</f>
        <v>0</v>
      </c>
      <c r="V216" s="19">
        <f t="shared" si="4"/>
        <v>0</v>
      </c>
      <c r="W216" s="27">
        <f>COUNTIFS(Prerequisites[Run ID], $B216, Prerequisites[Type], "soft")</f>
        <v>2</v>
      </c>
      <c r="X216" s="27">
        <f>COUNTIFS(Prerequisites[Run ID], $B216, Prerequisites[Type], "soft", Prerequisites[Satisfied], TRUE)</f>
        <v>0</v>
      </c>
      <c r="Y216" s="27">
        <f t="shared" si="5"/>
        <v>2</v>
      </c>
      <c r="Z216" s="19">
        <f>COUNTIFS(Prerequisites[Prereq Run ID],$B216,Prerequisites[Type], "hard")</f>
        <v>1</v>
      </c>
      <c r="AA216" s="27">
        <f>COUNTIFS(Reading_Order[Run ID], $B216, Reading_Order[Completed], TRUE)</f>
        <v>0</v>
      </c>
      <c r="AB216" s="19">
        <f t="shared" si="6"/>
        <v>5</v>
      </c>
      <c r="AC216" s="29">
        <f t="shared" si="7"/>
        <v>0</v>
      </c>
      <c r="AD216" s="13" t="b">
        <f t="shared" si="8"/>
        <v>1</v>
      </c>
      <c r="AE216" s="4"/>
      <c r="AF216" s="4"/>
      <c r="AG216" s="4"/>
    </row>
    <row r="217" ht="22.5" customHeight="1">
      <c r="A217" s="8" t="s">
        <v>11926</v>
      </c>
      <c r="B217" s="8" t="s">
        <v>1187</v>
      </c>
      <c r="C217" s="27" t="s">
        <v>11922</v>
      </c>
      <c r="D217" s="27" t="s">
        <v>11927</v>
      </c>
      <c r="E217" s="8"/>
      <c r="F217" s="32" t="s">
        <v>11929</v>
      </c>
      <c r="G217" s="15">
        <f>COUNTIF(Reading_Order[Run ID], B217)</f>
        <v>42</v>
      </c>
      <c r="H217" s="19">
        <v>2024.0</v>
      </c>
      <c r="I217" s="19">
        <v>2024.0</v>
      </c>
      <c r="J217" s="18" t="b">
        <f t="shared" si="1"/>
        <v>1</v>
      </c>
      <c r="K217" s="9" t="str">
        <f t="shared" si="2"/>
        <v>unread</v>
      </c>
      <c r="L217" s="19">
        <v>2.0</v>
      </c>
      <c r="M217" s="32" t="s">
        <v>11930</v>
      </c>
      <c r="N217" s="34"/>
      <c r="O217" s="8">
        <v>1.0</v>
      </c>
      <c r="P217" s="8">
        <v>2.0</v>
      </c>
      <c r="Q217" s="10" t="b">
        <v>1</v>
      </c>
      <c r="R217" s="34"/>
      <c r="S217" s="9" t="str">
        <f t="shared" si="3"/>
        <v>blocked</v>
      </c>
      <c r="T217" s="19">
        <f>COUNTIFS(Prerequisites[Run ID], $B217, Prerequisites[Type], "hard")</f>
        <v>1</v>
      </c>
      <c r="U217" s="19">
        <f>COUNTIFS(Prerequisites[Run ID], $B217, Prerequisites[Type], "hard", Prerequisites[Satisfied], TRUE)</f>
        <v>0</v>
      </c>
      <c r="V217" s="19">
        <f t="shared" si="4"/>
        <v>1</v>
      </c>
      <c r="W217" s="27">
        <f>COUNTIFS(Prerequisites[Run ID], $B217, Prerequisites[Type], "soft")</f>
        <v>0</v>
      </c>
      <c r="X217" s="27">
        <f>COUNTIFS(Prerequisites[Run ID], $B217, Prerequisites[Type], "soft", Prerequisites[Satisfied], TRUE)</f>
        <v>0</v>
      </c>
      <c r="Y217" s="27">
        <f t="shared" si="5"/>
        <v>0</v>
      </c>
      <c r="Z217" s="19">
        <f>COUNTIFS(Prerequisites[Prereq Run ID],$B217,Prerequisites[Type], "hard")</f>
        <v>1</v>
      </c>
      <c r="AA217" s="27">
        <f>COUNTIFS(Reading_Order[Run ID], $B217, Reading_Order[Completed], TRUE)</f>
        <v>0</v>
      </c>
      <c r="AB217" s="19">
        <f t="shared" si="6"/>
        <v>42</v>
      </c>
      <c r="AC217" s="29">
        <f t="shared" si="7"/>
        <v>0</v>
      </c>
      <c r="AD217" s="13" t="b">
        <f t="shared" si="8"/>
        <v>0</v>
      </c>
      <c r="AE217" s="4"/>
      <c r="AF217" s="4"/>
      <c r="AG217" s="4"/>
    </row>
    <row r="218" ht="22.5" customHeight="1">
      <c r="A218" s="8" t="s">
        <v>11933</v>
      </c>
      <c r="B218" s="8" t="s">
        <v>1193</v>
      </c>
      <c r="C218" s="27" t="s">
        <v>11922</v>
      </c>
      <c r="D218" s="27" t="s">
        <v>11934</v>
      </c>
      <c r="E218" s="8"/>
      <c r="F218" s="32" t="s">
        <v>11935</v>
      </c>
      <c r="G218" s="15">
        <f>COUNTIF(Reading_Order[Run ID], B218)</f>
        <v>69</v>
      </c>
      <c r="H218" s="19">
        <v>2025.0</v>
      </c>
      <c r="I218" s="19">
        <v>2025.0</v>
      </c>
      <c r="J218" s="18" t="b">
        <f t="shared" si="1"/>
        <v>1</v>
      </c>
      <c r="K218" s="9" t="str">
        <f t="shared" si="2"/>
        <v>unread</v>
      </c>
      <c r="L218" s="19">
        <v>3.0</v>
      </c>
      <c r="M218" s="32" t="s">
        <v>11936</v>
      </c>
      <c r="N218" s="34"/>
      <c r="O218" s="8">
        <v>1.0</v>
      </c>
      <c r="P218" s="8">
        <v>3.0</v>
      </c>
      <c r="Q218" s="10" t="b">
        <v>1</v>
      </c>
      <c r="R218" s="34"/>
      <c r="S218" s="9" t="str">
        <f t="shared" si="3"/>
        <v>blocked</v>
      </c>
      <c r="T218" s="19">
        <f>COUNTIFS(Prerequisites[Run ID], $B218, Prerequisites[Type], "hard")</f>
        <v>1</v>
      </c>
      <c r="U218" s="19">
        <f>COUNTIFS(Prerequisites[Run ID], $B218, Prerequisites[Type], "hard", Prerequisites[Satisfied], TRUE)</f>
        <v>0</v>
      </c>
      <c r="V218" s="19">
        <f t="shared" si="4"/>
        <v>1</v>
      </c>
      <c r="W218" s="27">
        <f>COUNTIFS(Prerequisites[Run ID], $B218, Prerequisites[Type], "soft")</f>
        <v>0</v>
      </c>
      <c r="X218" s="27">
        <f>COUNTIFS(Prerequisites[Run ID], $B218, Prerequisites[Type], "soft", Prerequisites[Satisfied], TRUE)</f>
        <v>0</v>
      </c>
      <c r="Y218" s="27">
        <f t="shared" si="5"/>
        <v>0</v>
      </c>
      <c r="Z218" s="19">
        <f>COUNTIFS(Prerequisites[Prereq Run ID],$B218,Prerequisites[Type], "hard")</f>
        <v>1</v>
      </c>
      <c r="AA218" s="27">
        <f>COUNTIFS(Reading_Order[Run ID], $B218, Reading_Order[Completed], TRUE)</f>
        <v>0</v>
      </c>
      <c r="AB218" s="19">
        <f t="shared" si="6"/>
        <v>69</v>
      </c>
      <c r="AC218" s="29">
        <f t="shared" si="7"/>
        <v>0</v>
      </c>
      <c r="AD218" s="13" t="b">
        <f t="shared" si="8"/>
        <v>0</v>
      </c>
      <c r="AE218" s="4"/>
      <c r="AF218" s="4"/>
      <c r="AG218" s="4"/>
    </row>
    <row r="219" ht="22.5" customHeight="1">
      <c r="A219" s="8" t="s">
        <v>11939</v>
      </c>
      <c r="B219" s="8" t="s">
        <v>1196</v>
      </c>
      <c r="C219" s="27" t="s">
        <v>11922</v>
      </c>
      <c r="D219" s="27" t="s">
        <v>11934</v>
      </c>
      <c r="E219" s="8"/>
      <c r="F219" s="32" t="s">
        <v>11940</v>
      </c>
      <c r="G219" s="15">
        <f>COUNTIF(Reading_Order[Run ID], B219)</f>
        <v>22</v>
      </c>
      <c r="H219" s="19">
        <v>2026.0</v>
      </c>
      <c r="I219" s="19">
        <v>2026.0</v>
      </c>
      <c r="J219" s="18" t="b">
        <f t="shared" si="1"/>
        <v>1</v>
      </c>
      <c r="K219" s="9" t="str">
        <f t="shared" si="2"/>
        <v>unread</v>
      </c>
      <c r="L219" s="19">
        <v>3.0</v>
      </c>
      <c r="M219" s="32" t="s">
        <v>11941</v>
      </c>
      <c r="N219" s="34"/>
      <c r="O219" s="8">
        <v>1.0</v>
      </c>
      <c r="P219" s="8">
        <v>4.0</v>
      </c>
      <c r="Q219" s="10" t="b">
        <v>1</v>
      </c>
      <c r="R219" s="34"/>
      <c r="S219" s="9" t="str">
        <f t="shared" si="3"/>
        <v>blocked</v>
      </c>
      <c r="T219" s="19">
        <f>COUNTIFS(Prerequisites[Run ID], $B219, Prerequisites[Type], "hard")</f>
        <v>1</v>
      </c>
      <c r="U219" s="19">
        <f>COUNTIFS(Prerequisites[Run ID], $B219, Prerequisites[Type], "hard", Prerequisites[Satisfied], TRUE)</f>
        <v>0</v>
      </c>
      <c r="V219" s="19">
        <f t="shared" si="4"/>
        <v>1</v>
      </c>
      <c r="W219" s="27">
        <f>COUNTIFS(Prerequisites[Run ID], $B219, Prerequisites[Type], "soft")</f>
        <v>0</v>
      </c>
      <c r="X219" s="27">
        <f>COUNTIFS(Prerequisites[Run ID], $B219, Prerequisites[Type], "soft", Prerequisites[Satisfied], TRUE)</f>
        <v>0</v>
      </c>
      <c r="Y219" s="27">
        <f t="shared" si="5"/>
        <v>0</v>
      </c>
      <c r="Z219" s="19">
        <f>COUNTIFS(Prerequisites[Prereq Run ID],$B219,Prerequisites[Type], "hard")</f>
        <v>0</v>
      </c>
      <c r="AA219" s="27">
        <f>COUNTIFS(Reading_Order[Run ID], $B219, Reading_Order[Completed], TRUE)</f>
        <v>0</v>
      </c>
      <c r="AB219" s="19">
        <f t="shared" si="6"/>
        <v>22</v>
      </c>
      <c r="AC219" s="29">
        <f t="shared" si="7"/>
        <v>0</v>
      </c>
      <c r="AD219" s="13" t="b">
        <f t="shared" si="8"/>
        <v>0</v>
      </c>
      <c r="AE219" s="4"/>
      <c r="AF219" s="4"/>
      <c r="AG219" s="4"/>
    </row>
    <row r="220" ht="22.5" customHeight="1">
      <c r="A220" s="10" t="s">
        <v>11942</v>
      </c>
      <c r="B220" s="8" t="s">
        <v>1198</v>
      </c>
      <c r="C220" s="8" t="s">
        <v>864</v>
      </c>
      <c r="D220" s="27" t="s">
        <v>1514</v>
      </c>
      <c r="E220" s="8"/>
      <c r="F220" s="32" t="s">
        <v>11943</v>
      </c>
      <c r="G220" s="15">
        <f>COUNTIF(Reading_Order[Run ID], B220)</f>
        <v>52</v>
      </c>
      <c r="H220" s="19">
        <v>2018.0</v>
      </c>
      <c r="I220" s="19">
        <v>2020.0</v>
      </c>
      <c r="J220" s="18" t="b">
        <f t="shared" si="1"/>
        <v>1</v>
      </c>
      <c r="K220" s="9" t="str">
        <f t="shared" si="2"/>
        <v>unread</v>
      </c>
      <c r="L220" s="19">
        <v>4.0</v>
      </c>
      <c r="M220" s="32" t="s">
        <v>11944</v>
      </c>
      <c r="N220" s="34"/>
      <c r="O220" s="8">
        <v>1.0</v>
      </c>
      <c r="P220" s="8">
        <v>1.0</v>
      </c>
      <c r="Q220" s="10" t="b">
        <v>1</v>
      </c>
      <c r="R220" s="34"/>
      <c r="S220" s="9" t="str">
        <f t="shared" si="3"/>
        <v>ready-all</v>
      </c>
      <c r="T220" s="19">
        <f>COUNTIFS(Prerequisites[Run ID], $B220, Prerequisites[Type], "hard")</f>
        <v>0</v>
      </c>
      <c r="U220" s="19">
        <f>COUNTIFS(Prerequisites[Run ID], $B220, Prerequisites[Type], "hard", Prerequisites[Satisfied], TRUE)</f>
        <v>0</v>
      </c>
      <c r="V220" s="19">
        <f t="shared" si="4"/>
        <v>0</v>
      </c>
      <c r="W220" s="27">
        <f>COUNTIFS(Prerequisites[Run ID], $B220, Prerequisites[Type], "soft")</f>
        <v>0</v>
      </c>
      <c r="X220" s="27">
        <f>COUNTIFS(Prerequisites[Run ID], $B220, Prerequisites[Type], "soft", Prerequisites[Satisfied], TRUE)</f>
        <v>0</v>
      </c>
      <c r="Y220" s="27">
        <f t="shared" si="5"/>
        <v>0</v>
      </c>
      <c r="Z220" s="19">
        <f>COUNTIFS(Prerequisites[Prereq Run ID],$B220,Prerequisites[Type], "hard")</f>
        <v>2</v>
      </c>
      <c r="AA220" s="27">
        <f>COUNTIFS(Reading_Order[Run ID], $B220, Reading_Order[Completed], TRUE)</f>
        <v>0</v>
      </c>
      <c r="AB220" s="19">
        <f t="shared" si="6"/>
        <v>52</v>
      </c>
      <c r="AC220" s="29">
        <f t="shared" si="7"/>
        <v>0</v>
      </c>
      <c r="AD220" s="13" t="b">
        <f t="shared" si="8"/>
        <v>1</v>
      </c>
      <c r="AE220" s="4"/>
      <c r="AF220" s="4"/>
      <c r="AG220" s="4"/>
    </row>
    <row r="221" ht="22.5" customHeight="1">
      <c r="A221" s="10" t="s">
        <v>433</v>
      </c>
      <c r="B221" s="106" t="s">
        <v>157</v>
      </c>
      <c r="C221" s="8" t="s">
        <v>864</v>
      </c>
      <c r="D221" s="27" t="s">
        <v>1514</v>
      </c>
      <c r="E221" s="106"/>
      <c r="F221" s="156" t="s">
        <v>11946</v>
      </c>
      <c r="G221" s="15">
        <f>COUNTIF(Reading_Order[Run ID], B221)</f>
        <v>24</v>
      </c>
      <c r="H221" s="158">
        <v>2020.0</v>
      </c>
      <c r="I221" s="158">
        <v>2021.0</v>
      </c>
      <c r="J221" s="18" t="b">
        <f t="shared" si="1"/>
        <v>1</v>
      </c>
      <c r="K221" s="9" t="str">
        <f t="shared" si="2"/>
        <v>unread</v>
      </c>
      <c r="L221" s="19">
        <v>4.0</v>
      </c>
      <c r="M221" s="156" t="s">
        <v>11947</v>
      </c>
      <c r="N221" s="157"/>
      <c r="O221" s="8">
        <v>1.0</v>
      </c>
      <c r="P221" s="8">
        <v>2.0</v>
      </c>
      <c r="Q221" s="10" t="b">
        <v>1</v>
      </c>
      <c r="R221" s="157"/>
      <c r="S221" s="9" t="str">
        <f t="shared" si="3"/>
        <v>blocked</v>
      </c>
      <c r="T221" s="19">
        <f>COUNTIFS(Prerequisites[Run ID], $B221, Prerequisites[Type], "hard")</f>
        <v>1</v>
      </c>
      <c r="U221" s="19">
        <f>COUNTIFS(Prerequisites[Run ID], $B221, Prerequisites[Type], "hard", Prerequisites[Satisfied], TRUE)</f>
        <v>0</v>
      </c>
      <c r="V221" s="19">
        <f t="shared" si="4"/>
        <v>1</v>
      </c>
      <c r="W221" s="27">
        <f>COUNTIFS(Prerequisites[Run ID], $B221, Prerequisites[Type], "soft")</f>
        <v>4</v>
      </c>
      <c r="X221" s="27">
        <f>COUNTIFS(Prerequisites[Run ID], $B221, Prerequisites[Type], "soft", Prerequisites[Satisfied], TRUE)</f>
        <v>0</v>
      </c>
      <c r="Y221" s="27">
        <f t="shared" si="5"/>
        <v>4</v>
      </c>
      <c r="Z221" s="19">
        <f>COUNTIFS(Prerequisites[Prereq Run ID],$B221,Prerequisites[Type], "hard")</f>
        <v>1</v>
      </c>
      <c r="AA221" s="27">
        <f>COUNTIFS(Reading_Order[Run ID], $B221, Reading_Order[Completed], TRUE)</f>
        <v>0</v>
      </c>
      <c r="AB221" s="19">
        <f t="shared" si="6"/>
        <v>24</v>
      </c>
      <c r="AC221" s="29">
        <f t="shared" si="7"/>
        <v>0</v>
      </c>
      <c r="AD221" s="13" t="b">
        <f t="shared" si="8"/>
        <v>0</v>
      </c>
      <c r="AE221" s="4"/>
      <c r="AF221" s="4"/>
      <c r="AG221" s="4"/>
    </row>
    <row r="222" ht="22.5" customHeight="1">
      <c r="A222" s="8" t="s">
        <v>11948</v>
      </c>
      <c r="B222" s="8" t="s">
        <v>548</v>
      </c>
      <c r="C222" s="27" t="s">
        <v>864</v>
      </c>
      <c r="D222" s="27" t="s">
        <v>291</v>
      </c>
      <c r="E222" s="8"/>
      <c r="F222" s="32" t="s">
        <v>11949</v>
      </c>
      <c r="G222" s="15">
        <f>COUNTIF(Reading_Order[Run ID], B222)</f>
        <v>68</v>
      </c>
      <c r="H222" s="19">
        <v>2021.0</v>
      </c>
      <c r="I222" s="19">
        <v>2024.0</v>
      </c>
      <c r="J222" s="18" t="b">
        <f t="shared" si="1"/>
        <v>1</v>
      </c>
      <c r="K222" s="9" t="str">
        <f t="shared" si="2"/>
        <v>unread</v>
      </c>
      <c r="L222" s="19">
        <v>4.0</v>
      </c>
      <c r="M222" s="32" t="s">
        <v>11950</v>
      </c>
      <c r="N222" s="34"/>
      <c r="O222" s="8">
        <v>1.0</v>
      </c>
      <c r="P222" s="8">
        <v>3.0</v>
      </c>
      <c r="Q222" s="10" t="b">
        <v>1</v>
      </c>
      <c r="R222" s="34"/>
      <c r="S222" s="9" t="str">
        <f t="shared" si="3"/>
        <v>blocked</v>
      </c>
      <c r="T222" s="19">
        <f>COUNTIFS(Prerequisites[Run ID], $B222, Prerequisites[Type], "hard")</f>
        <v>2</v>
      </c>
      <c r="U222" s="19">
        <f>COUNTIFS(Prerequisites[Run ID], $B222, Prerequisites[Type], "hard", Prerequisites[Satisfied], TRUE)</f>
        <v>0</v>
      </c>
      <c r="V222" s="19">
        <f t="shared" si="4"/>
        <v>2</v>
      </c>
      <c r="W222" s="27">
        <f>COUNTIFS(Prerequisites[Run ID], $B222, Prerequisites[Type], "soft")</f>
        <v>1</v>
      </c>
      <c r="X222" s="27">
        <f>COUNTIFS(Prerequisites[Run ID], $B222, Prerequisites[Type], "soft", Prerequisites[Satisfied], TRUE)</f>
        <v>0</v>
      </c>
      <c r="Y222" s="27">
        <f t="shared" si="5"/>
        <v>1</v>
      </c>
      <c r="Z222" s="19">
        <f>COUNTIFS(Prerequisites[Prereq Run ID],$B222,Prerequisites[Type], "hard")</f>
        <v>0</v>
      </c>
      <c r="AA222" s="27">
        <f>COUNTIFS(Reading_Order[Run ID], $B222, Reading_Order[Completed], TRUE)</f>
        <v>0</v>
      </c>
      <c r="AB222" s="19">
        <f t="shared" si="6"/>
        <v>68</v>
      </c>
      <c r="AC222" s="29">
        <f t="shared" si="7"/>
        <v>0</v>
      </c>
      <c r="AD222" s="13" t="b">
        <f t="shared" si="8"/>
        <v>0</v>
      </c>
      <c r="AE222" s="4"/>
      <c r="AF222" s="4"/>
      <c r="AG222" s="4"/>
    </row>
    <row r="223" ht="22.5" customHeight="1">
      <c r="A223" s="37" t="s">
        <v>11956</v>
      </c>
      <c r="B223" s="37" t="s">
        <v>1215</v>
      </c>
      <c r="C223" s="27" t="s">
        <v>11957</v>
      </c>
      <c r="D223" s="50" t="s">
        <v>11958</v>
      </c>
      <c r="E223" s="8"/>
      <c r="F223" s="38" t="s">
        <v>11959</v>
      </c>
      <c r="G223" s="15">
        <f>COUNTIF(Reading_Order[Run ID], B223)</f>
        <v>23</v>
      </c>
      <c r="H223" s="51">
        <v>1965.0</v>
      </c>
      <c r="I223" s="51">
        <v>1979.0</v>
      </c>
      <c r="J223" s="18" t="b">
        <f t="shared" si="1"/>
        <v>1</v>
      </c>
      <c r="K223" s="9" t="str">
        <f t="shared" si="2"/>
        <v>unread</v>
      </c>
      <c r="L223" s="19">
        <v>3.0</v>
      </c>
      <c r="M223" s="32" t="s">
        <v>11961</v>
      </c>
      <c r="N223" s="34"/>
      <c r="O223" s="8">
        <v>1.0</v>
      </c>
      <c r="P223" s="184">
        <v>1.0</v>
      </c>
      <c r="Q223" s="10" t="b">
        <v>1</v>
      </c>
      <c r="R223" s="34"/>
      <c r="S223" s="9" t="str">
        <f t="shared" si="3"/>
        <v>ready-hard</v>
      </c>
      <c r="T223" s="19">
        <f>COUNTIFS(Prerequisites[Run ID], $B223, Prerequisites[Type], "hard")</f>
        <v>0</v>
      </c>
      <c r="U223" s="19">
        <f>COUNTIFS(Prerequisites[Run ID], $B223, Prerequisites[Type], "hard", Prerequisites[Satisfied], TRUE)</f>
        <v>0</v>
      </c>
      <c r="V223" s="19">
        <f t="shared" si="4"/>
        <v>0</v>
      </c>
      <c r="W223" s="27">
        <f>COUNTIFS(Prerequisites[Run ID], $B223, Prerequisites[Type], "soft")</f>
        <v>1</v>
      </c>
      <c r="X223" s="27">
        <f>COUNTIFS(Prerequisites[Run ID], $B223, Prerequisites[Type], "soft", Prerequisites[Satisfied], TRUE)</f>
        <v>0</v>
      </c>
      <c r="Y223" s="27">
        <f t="shared" si="5"/>
        <v>1</v>
      </c>
      <c r="Z223" s="19">
        <f>COUNTIFS(Prerequisites[Prereq Run ID],$B223,Prerequisites[Type], "hard")</f>
        <v>1</v>
      </c>
      <c r="AA223" s="27">
        <f>COUNTIFS(Reading_Order[Run ID], $B223, Reading_Order[Completed], TRUE)</f>
        <v>0</v>
      </c>
      <c r="AB223" s="19">
        <f t="shared" si="6"/>
        <v>23</v>
      </c>
      <c r="AC223" s="29">
        <f t="shared" si="7"/>
        <v>0</v>
      </c>
      <c r="AD223" s="13" t="b">
        <f t="shared" si="8"/>
        <v>1</v>
      </c>
      <c r="AE223" s="4"/>
      <c r="AF223" s="4"/>
      <c r="AG223" s="4"/>
    </row>
    <row r="224" ht="22.5" customHeight="1">
      <c r="A224" s="37" t="s">
        <v>11967</v>
      </c>
      <c r="B224" s="37" t="s">
        <v>1219</v>
      </c>
      <c r="C224" s="27" t="s">
        <v>11957</v>
      </c>
      <c r="D224" s="50" t="s">
        <v>11968</v>
      </c>
      <c r="E224" s="8"/>
      <c r="F224" s="38" t="s">
        <v>11969</v>
      </c>
      <c r="G224" s="15">
        <f>COUNTIF(Reading_Order[Run ID], B224)</f>
        <v>16</v>
      </c>
      <c r="H224" s="51">
        <v>1982.0</v>
      </c>
      <c r="I224" s="51">
        <v>1986.0</v>
      </c>
      <c r="J224" s="18" t="b">
        <f t="shared" si="1"/>
        <v>1</v>
      </c>
      <c r="K224" s="9" t="str">
        <f t="shared" si="2"/>
        <v>unread</v>
      </c>
      <c r="L224" s="19">
        <v>3.0</v>
      </c>
      <c r="M224" s="32" t="s">
        <v>11971</v>
      </c>
      <c r="N224" s="34"/>
      <c r="O224" s="8">
        <v>1.0</v>
      </c>
      <c r="P224" s="185">
        <v>2.0</v>
      </c>
      <c r="Q224" s="10" t="b">
        <v>1</v>
      </c>
      <c r="R224" s="34"/>
      <c r="S224" s="9" t="str">
        <f t="shared" si="3"/>
        <v>blocked</v>
      </c>
      <c r="T224" s="19">
        <f>COUNTIFS(Prerequisites[Run ID], $B224, Prerequisites[Type], "hard")</f>
        <v>1</v>
      </c>
      <c r="U224" s="19">
        <f>COUNTIFS(Prerequisites[Run ID], $B224, Prerequisites[Type], "hard", Prerequisites[Satisfied], TRUE)</f>
        <v>0</v>
      </c>
      <c r="V224" s="19">
        <f t="shared" si="4"/>
        <v>1</v>
      </c>
      <c r="W224" s="27">
        <f>COUNTIFS(Prerequisites[Run ID], $B224, Prerequisites[Type], "soft")</f>
        <v>0</v>
      </c>
      <c r="X224" s="27">
        <f>COUNTIFS(Prerequisites[Run ID], $B224, Prerequisites[Type], "soft", Prerequisites[Satisfied], TRUE)</f>
        <v>0</v>
      </c>
      <c r="Y224" s="27">
        <f t="shared" si="5"/>
        <v>0</v>
      </c>
      <c r="Z224" s="19">
        <f>COUNTIFS(Prerequisites[Prereq Run ID],$B224,Prerequisites[Type], "hard")</f>
        <v>1</v>
      </c>
      <c r="AA224" s="27">
        <f>COUNTIFS(Reading_Order[Run ID], $B224, Reading_Order[Completed], TRUE)</f>
        <v>0</v>
      </c>
      <c r="AB224" s="19">
        <f t="shared" si="6"/>
        <v>16</v>
      </c>
      <c r="AC224" s="29">
        <f t="shared" si="7"/>
        <v>0</v>
      </c>
      <c r="AD224" s="13" t="b">
        <f t="shared" si="8"/>
        <v>0</v>
      </c>
      <c r="AE224" s="4"/>
      <c r="AF224" s="4"/>
      <c r="AG224" s="4"/>
    </row>
    <row r="225" ht="22.5" customHeight="1">
      <c r="A225" s="37" t="s">
        <v>11979</v>
      </c>
      <c r="B225" s="37" t="s">
        <v>1221</v>
      </c>
      <c r="C225" s="27" t="s">
        <v>11957</v>
      </c>
      <c r="D225" s="50" t="s">
        <v>1644</v>
      </c>
      <c r="E225" s="8"/>
      <c r="F225" s="38" t="s">
        <v>11980</v>
      </c>
      <c r="G225" s="15">
        <f>COUNTIF(Reading_Order[Run ID], B225)</f>
        <v>5</v>
      </c>
      <c r="H225" s="51">
        <v>1989.0</v>
      </c>
      <c r="I225" s="51">
        <v>1989.0</v>
      </c>
      <c r="J225" s="18" t="b">
        <f t="shared" si="1"/>
        <v>1</v>
      </c>
      <c r="K225" s="9" t="str">
        <f t="shared" si="2"/>
        <v>unread</v>
      </c>
      <c r="L225" s="19">
        <v>3.0</v>
      </c>
      <c r="M225" s="32" t="s">
        <v>11982</v>
      </c>
      <c r="N225" s="34"/>
      <c r="O225" s="8">
        <v>1.0</v>
      </c>
      <c r="P225" s="186">
        <v>3.0</v>
      </c>
      <c r="Q225" s="10" t="b">
        <v>1</v>
      </c>
      <c r="R225" s="34"/>
      <c r="S225" s="9" t="str">
        <f t="shared" si="3"/>
        <v>blocked</v>
      </c>
      <c r="T225" s="19">
        <f>COUNTIFS(Prerequisites[Run ID], $B225, Prerequisites[Type], "hard")</f>
        <v>1</v>
      </c>
      <c r="U225" s="19">
        <f>COUNTIFS(Prerequisites[Run ID], $B225, Prerequisites[Type], "hard", Prerequisites[Satisfied], TRUE)</f>
        <v>0</v>
      </c>
      <c r="V225" s="19">
        <f t="shared" si="4"/>
        <v>1</v>
      </c>
      <c r="W225" s="27">
        <f>COUNTIFS(Prerequisites[Run ID], $B225, Prerequisites[Type], "soft")</f>
        <v>0</v>
      </c>
      <c r="X225" s="27">
        <f>COUNTIFS(Prerequisites[Run ID], $B225, Prerequisites[Type], "soft", Prerequisites[Satisfied], TRUE)</f>
        <v>0</v>
      </c>
      <c r="Y225" s="27">
        <f t="shared" si="5"/>
        <v>0</v>
      </c>
      <c r="Z225" s="19">
        <f>COUNTIFS(Prerequisites[Prereq Run ID],$B225,Prerequisites[Type], "hard")</f>
        <v>1</v>
      </c>
      <c r="AA225" s="27">
        <f>COUNTIFS(Reading_Order[Run ID], $B225, Reading_Order[Completed], TRUE)</f>
        <v>0</v>
      </c>
      <c r="AB225" s="19">
        <f t="shared" si="6"/>
        <v>5</v>
      </c>
      <c r="AC225" s="29">
        <f t="shared" si="7"/>
        <v>0</v>
      </c>
      <c r="AD225" s="13" t="b">
        <f t="shared" si="8"/>
        <v>0</v>
      </c>
      <c r="AE225" s="4"/>
      <c r="AF225" s="4"/>
      <c r="AG225" s="4"/>
    </row>
    <row r="226" ht="22.5" customHeight="1">
      <c r="A226" s="37" t="s">
        <v>11988</v>
      </c>
      <c r="B226" s="37" t="s">
        <v>1224</v>
      </c>
      <c r="C226" s="27" t="s">
        <v>11957</v>
      </c>
      <c r="D226" s="50" t="s">
        <v>1644</v>
      </c>
      <c r="E226" s="8"/>
      <c r="F226" s="38" t="s">
        <v>11989</v>
      </c>
      <c r="G226" s="15">
        <f>COUNTIF(Reading_Order[Run ID], B226)</f>
        <v>14</v>
      </c>
      <c r="H226" s="51">
        <v>1989.0</v>
      </c>
      <c r="I226" s="51">
        <v>1990.0</v>
      </c>
      <c r="J226" s="18" t="b">
        <f t="shared" si="1"/>
        <v>1</v>
      </c>
      <c r="K226" s="9" t="str">
        <f t="shared" si="2"/>
        <v>unread</v>
      </c>
      <c r="L226" s="19">
        <v>3.0</v>
      </c>
      <c r="M226" s="32" t="s">
        <v>11991</v>
      </c>
      <c r="N226" s="34"/>
      <c r="O226" s="8">
        <v>1.0</v>
      </c>
      <c r="P226" s="184">
        <v>4.0</v>
      </c>
      <c r="Q226" s="10" t="b">
        <v>1</v>
      </c>
      <c r="R226" s="34"/>
      <c r="S226" s="9" t="str">
        <f t="shared" si="3"/>
        <v>blocked</v>
      </c>
      <c r="T226" s="19">
        <f>COUNTIFS(Prerequisites[Run ID], $B226, Prerequisites[Type], "hard")</f>
        <v>1</v>
      </c>
      <c r="U226" s="19">
        <f>COUNTIFS(Prerequisites[Run ID], $B226, Prerequisites[Type], "hard", Prerequisites[Satisfied], TRUE)</f>
        <v>0</v>
      </c>
      <c r="V226" s="19">
        <f t="shared" si="4"/>
        <v>1</v>
      </c>
      <c r="W226" s="27">
        <f>COUNTIFS(Prerequisites[Run ID], $B226, Prerequisites[Type], "soft")</f>
        <v>0</v>
      </c>
      <c r="X226" s="27">
        <f>COUNTIFS(Prerequisites[Run ID], $B226, Prerequisites[Type], "soft", Prerequisites[Satisfied], TRUE)</f>
        <v>0</v>
      </c>
      <c r="Y226" s="27">
        <f t="shared" si="5"/>
        <v>0</v>
      </c>
      <c r="Z226" s="19">
        <f>COUNTIFS(Prerequisites[Prereq Run ID],$B226,Prerequisites[Type], "hard")</f>
        <v>1</v>
      </c>
      <c r="AA226" s="27">
        <f>COUNTIFS(Reading_Order[Run ID], $B226, Reading_Order[Completed], TRUE)</f>
        <v>0</v>
      </c>
      <c r="AB226" s="19">
        <f t="shared" si="6"/>
        <v>14</v>
      </c>
      <c r="AC226" s="29">
        <f t="shared" si="7"/>
        <v>0</v>
      </c>
      <c r="AD226" s="13" t="b">
        <f t="shared" si="8"/>
        <v>0</v>
      </c>
      <c r="AE226" s="4"/>
      <c r="AF226" s="4"/>
      <c r="AG226" s="4"/>
    </row>
    <row r="227" ht="22.5" customHeight="1">
      <c r="A227" s="37" t="s">
        <v>11992</v>
      </c>
      <c r="B227" s="37" t="s">
        <v>1230</v>
      </c>
      <c r="C227" s="8" t="s">
        <v>11957</v>
      </c>
      <c r="D227" s="37" t="s">
        <v>11993</v>
      </c>
      <c r="E227" s="8" t="s">
        <v>11994</v>
      </c>
      <c r="F227" s="38" t="s">
        <v>11995</v>
      </c>
      <c r="G227" s="15">
        <f>COUNTIF(Reading_Order[Run ID], B227)</f>
        <v>57</v>
      </c>
      <c r="H227" s="51">
        <v>2015.0</v>
      </c>
      <c r="I227" s="51">
        <v>2026.0</v>
      </c>
      <c r="J227" s="18" t="b">
        <f t="shared" si="1"/>
        <v>1</v>
      </c>
      <c r="K227" s="9" t="str">
        <f t="shared" si="2"/>
        <v>unread</v>
      </c>
      <c r="L227" s="19">
        <v>2.0</v>
      </c>
      <c r="M227" s="32" t="s">
        <v>11996</v>
      </c>
      <c r="N227" s="34"/>
      <c r="O227" s="8">
        <v>1.0</v>
      </c>
      <c r="P227" s="187">
        <v>5.0</v>
      </c>
      <c r="Q227" s="10" t="b">
        <v>1</v>
      </c>
      <c r="R227" s="34"/>
      <c r="S227" s="9" t="str">
        <f t="shared" si="3"/>
        <v>blocked</v>
      </c>
      <c r="T227" s="19">
        <f>COUNTIFS(Prerequisites[Run ID], $B227, Prerequisites[Type], "hard")</f>
        <v>1</v>
      </c>
      <c r="U227" s="19">
        <f>COUNTIFS(Prerequisites[Run ID], $B227, Prerequisites[Type], "hard", Prerequisites[Satisfied], TRUE)</f>
        <v>0</v>
      </c>
      <c r="V227" s="19">
        <f t="shared" si="4"/>
        <v>1</v>
      </c>
      <c r="W227" s="27">
        <f>COUNTIFS(Prerequisites[Run ID], $B227, Prerequisites[Type], "soft")</f>
        <v>2</v>
      </c>
      <c r="X227" s="27">
        <f>COUNTIFS(Prerequisites[Run ID], $B227, Prerequisites[Type], "soft", Prerequisites[Satisfied], TRUE)</f>
        <v>0</v>
      </c>
      <c r="Y227" s="27">
        <f t="shared" si="5"/>
        <v>2</v>
      </c>
      <c r="Z227" s="19">
        <f>COUNTIFS(Prerequisites[Prereq Run ID],$B227,Prerequisites[Type], "hard")</f>
        <v>0</v>
      </c>
      <c r="AA227" s="27">
        <f>COUNTIFS(Reading_Order[Run ID], $B227, Reading_Order[Completed], TRUE)</f>
        <v>0</v>
      </c>
      <c r="AB227" s="19">
        <f t="shared" si="6"/>
        <v>57</v>
      </c>
      <c r="AC227" s="29">
        <f t="shared" si="7"/>
        <v>0</v>
      </c>
      <c r="AD227" s="13" t="b">
        <f t="shared" si="8"/>
        <v>0</v>
      </c>
      <c r="AE227" s="4"/>
      <c r="AF227" s="4"/>
      <c r="AG227" s="4"/>
    </row>
    <row r="228" ht="22.5" customHeight="1">
      <c r="A228" s="10" t="s">
        <v>12000</v>
      </c>
      <c r="B228" s="10" t="s">
        <v>1234</v>
      </c>
      <c r="C228" s="11" t="s">
        <v>12001</v>
      </c>
      <c r="D228" s="11" t="s">
        <v>12002</v>
      </c>
      <c r="E228" s="12"/>
      <c r="F228" s="10" t="s">
        <v>12003</v>
      </c>
      <c r="G228" s="15">
        <f>COUNTIF(Reading_Order[Run ID], B228)</f>
        <v>14</v>
      </c>
      <c r="H228" s="15">
        <v>1974.0</v>
      </c>
      <c r="I228" s="15">
        <v>1974.0</v>
      </c>
      <c r="J228" s="18" t="b">
        <f t="shared" si="1"/>
        <v>1</v>
      </c>
      <c r="K228" s="9" t="str">
        <f t="shared" si="2"/>
        <v>unread</v>
      </c>
      <c r="L228" s="19">
        <v>4.0</v>
      </c>
      <c r="M228" s="10" t="s">
        <v>12004</v>
      </c>
      <c r="N228" s="12"/>
      <c r="O228" s="8">
        <v>1.0</v>
      </c>
      <c r="P228" s="188">
        <v>1.0</v>
      </c>
      <c r="Q228" s="12" t="b">
        <v>0</v>
      </c>
      <c r="R228" s="12"/>
      <c r="S228" s="9" t="str">
        <f t="shared" si="3"/>
        <v>ready-all</v>
      </c>
      <c r="T228" s="19">
        <f>COUNTIFS(Prerequisites[Run ID], $B228, Prerequisites[Type], "hard")</f>
        <v>0</v>
      </c>
      <c r="U228" s="19">
        <f>COUNTIFS(Prerequisites[Run ID], $B228, Prerequisites[Type], "hard", Prerequisites[Satisfied], TRUE)</f>
        <v>0</v>
      </c>
      <c r="V228" s="19">
        <f t="shared" si="4"/>
        <v>0</v>
      </c>
      <c r="W228" s="27">
        <f>COUNTIFS(Prerequisites[Run ID], $B228, Prerequisites[Type], "soft")</f>
        <v>0</v>
      </c>
      <c r="X228" s="27">
        <f>COUNTIFS(Prerequisites[Run ID], $B228, Prerequisites[Type], "soft", Prerequisites[Satisfied], TRUE)</f>
        <v>0</v>
      </c>
      <c r="Y228" s="27">
        <f t="shared" si="5"/>
        <v>0</v>
      </c>
      <c r="Z228" s="19">
        <f>COUNTIFS(Prerequisites[Prereq Run ID],$B228,Prerequisites[Type], "hard")</f>
        <v>1</v>
      </c>
      <c r="AA228" s="27">
        <f>COUNTIFS(Reading_Order[Run ID], $B228, Reading_Order[Completed], TRUE)</f>
        <v>0</v>
      </c>
      <c r="AB228" s="19">
        <f t="shared" si="6"/>
        <v>14</v>
      </c>
      <c r="AC228" s="29">
        <f t="shared" si="7"/>
        <v>0</v>
      </c>
      <c r="AD228" s="13" t="b">
        <f t="shared" si="8"/>
        <v>1</v>
      </c>
      <c r="AE228" s="4"/>
      <c r="AF228" s="4"/>
      <c r="AG228" s="4"/>
    </row>
    <row r="229" ht="22.5" customHeight="1">
      <c r="A229" s="8" t="s">
        <v>12008</v>
      </c>
      <c r="B229" s="8" t="s">
        <v>1232</v>
      </c>
      <c r="C229" s="8" t="s">
        <v>12001</v>
      </c>
      <c r="D229" s="8" t="s">
        <v>2053</v>
      </c>
      <c r="E229" s="8" t="s">
        <v>85</v>
      </c>
      <c r="F229" s="32" t="s">
        <v>12009</v>
      </c>
      <c r="G229" s="15">
        <f>COUNTIF(Reading_Order[Run ID], B229)</f>
        <v>14</v>
      </c>
      <c r="H229" s="19">
        <v>1988.0</v>
      </c>
      <c r="I229" s="19">
        <v>1989.0</v>
      </c>
      <c r="J229" s="18" t="b">
        <f t="shared" si="1"/>
        <v>1</v>
      </c>
      <c r="K229" s="9" t="str">
        <f t="shared" si="2"/>
        <v>unread</v>
      </c>
      <c r="L229" s="19">
        <v>3.0</v>
      </c>
      <c r="M229" s="32" t="s">
        <v>12010</v>
      </c>
      <c r="N229" s="34"/>
      <c r="O229" s="8">
        <v>2.0</v>
      </c>
      <c r="P229" s="52">
        <v>1.0</v>
      </c>
      <c r="Q229" s="12" t="b">
        <v>0</v>
      </c>
      <c r="R229" s="34"/>
      <c r="S229" s="9" t="str">
        <f t="shared" si="3"/>
        <v>blocked</v>
      </c>
      <c r="T229" s="19">
        <f>COUNTIFS(Prerequisites[Run ID], $B229, Prerequisites[Type], "hard")</f>
        <v>1</v>
      </c>
      <c r="U229" s="19">
        <f>COUNTIFS(Prerequisites[Run ID], $B229, Prerequisites[Type], "hard", Prerequisites[Satisfied], TRUE)</f>
        <v>0</v>
      </c>
      <c r="V229" s="19">
        <f t="shared" si="4"/>
        <v>1</v>
      </c>
      <c r="W229" s="27">
        <f>COUNTIFS(Prerequisites[Run ID], $B229, Prerequisites[Type], "soft")</f>
        <v>1</v>
      </c>
      <c r="X229" s="27">
        <f>COUNTIFS(Prerequisites[Run ID], $B229, Prerequisites[Type], "soft", Prerequisites[Satisfied], TRUE)</f>
        <v>0</v>
      </c>
      <c r="Y229" s="27">
        <f t="shared" si="5"/>
        <v>1</v>
      </c>
      <c r="Z229" s="19">
        <f>COUNTIFS(Prerequisites[Prereq Run ID],$B229,Prerequisites[Type], "hard")</f>
        <v>1</v>
      </c>
      <c r="AA229" s="27">
        <f>COUNTIFS(Reading_Order[Run ID], $B229, Reading_Order[Completed], TRUE)</f>
        <v>0</v>
      </c>
      <c r="AB229" s="19">
        <f t="shared" si="6"/>
        <v>14</v>
      </c>
      <c r="AC229" s="29">
        <f t="shared" si="7"/>
        <v>0</v>
      </c>
      <c r="AD229" s="13" t="b">
        <f t="shared" si="8"/>
        <v>0</v>
      </c>
      <c r="AE229" s="4"/>
      <c r="AF229" s="4"/>
      <c r="AG229" s="4"/>
    </row>
    <row r="230" ht="22.5" customHeight="1">
      <c r="A230" s="8" t="s">
        <v>12013</v>
      </c>
      <c r="B230" s="8" t="s">
        <v>1241</v>
      </c>
      <c r="C230" s="8" t="s">
        <v>12001</v>
      </c>
      <c r="D230" s="8" t="s">
        <v>12014</v>
      </c>
      <c r="E230" s="8" t="s">
        <v>12014</v>
      </c>
      <c r="F230" s="32" t="s">
        <v>12015</v>
      </c>
      <c r="G230" s="15">
        <f>COUNTIF(Reading_Order[Run ID], B230)</f>
        <v>13</v>
      </c>
      <c r="H230" s="19">
        <v>1991.0</v>
      </c>
      <c r="I230" s="19">
        <v>1991.0</v>
      </c>
      <c r="J230" s="18" t="b">
        <f t="shared" si="1"/>
        <v>1</v>
      </c>
      <c r="K230" s="9" t="str">
        <f t="shared" si="2"/>
        <v>unread</v>
      </c>
      <c r="L230" s="19">
        <v>3.0</v>
      </c>
      <c r="M230" s="32" t="s">
        <v>12017</v>
      </c>
      <c r="N230" s="34"/>
      <c r="O230" s="8">
        <v>1.0</v>
      </c>
      <c r="P230" s="187">
        <v>2.0</v>
      </c>
      <c r="Q230" s="10" t="b">
        <v>1</v>
      </c>
      <c r="R230" s="34"/>
      <c r="S230" s="9" t="str">
        <f t="shared" si="3"/>
        <v>blocked</v>
      </c>
      <c r="T230" s="19">
        <f>COUNTIFS(Prerequisites[Run ID], $B230, Prerequisites[Type], "hard")</f>
        <v>1</v>
      </c>
      <c r="U230" s="19">
        <f>COUNTIFS(Prerequisites[Run ID], $B230, Prerequisites[Type], "hard", Prerequisites[Satisfied], TRUE)</f>
        <v>0</v>
      </c>
      <c r="V230" s="19">
        <f t="shared" si="4"/>
        <v>1</v>
      </c>
      <c r="W230" s="27">
        <f>COUNTIFS(Prerequisites[Run ID], $B230, Prerequisites[Type], "soft")</f>
        <v>2</v>
      </c>
      <c r="X230" s="27">
        <f>COUNTIFS(Prerequisites[Run ID], $B230, Prerequisites[Type], "soft", Prerequisites[Satisfied], TRUE)</f>
        <v>0</v>
      </c>
      <c r="Y230" s="27">
        <f t="shared" si="5"/>
        <v>2</v>
      </c>
      <c r="Z230" s="19">
        <f>COUNTIFS(Prerequisites[Prereq Run ID],$B230,Prerequisites[Type], "hard")</f>
        <v>1</v>
      </c>
      <c r="AA230" s="27">
        <f>COUNTIFS(Reading_Order[Run ID], $B230, Reading_Order[Completed], TRUE)</f>
        <v>0</v>
      </c>
      <c r="AB230" s="19">
        <f t="shared" si="6"/>
        <v>13</v>
      </c>
      <c r="AC230" s="29">
        <f t="shared" si="7"/>
        <v>0</v>
      </c>
      <c r="AD230" s="13" t="b">
        <f t="shared" si="8"/>
        <v>0</v>
      </c>
      <c r="AE230" s="4"/>
      <c r="AF230" s="4"/>
      <c r="AG230" s="4"/>
    </row>
    <row r="231" ht="22.5" customHeight="1">
      <c r="A231" s="8" t="s">
        <v>12020</v>
      </c>
      <c r="B231" s="8" t="s">
        <v>1244</v>
      </c>
      <c r="C231" s="8" t="s">
        <v>12001</v>
      </c>
      <c r="D231" s="8" t="s">
        <v>2917</v>
      </c>
      <c r="E231" s="8" t="s">
        <v>1615</v>
      </c>
      <c r="F231" s="32" t="s">
        <v>12021</v>
      </c>
      <c r="G231" s="15">
        <f>COUNTIF(Reading_Order[Run ID], B231)</f>
        <v>13</v>
      </c>
      <c r="H231" s="19">
        <v>2004.0</v>
      </c>
      <c r="I231" s="19">
        <v>2005.0</v>
      </c>
      <c r="J231" s="18" t="b">
        <f t="shared" si="1"/>
        <v>1</v>
      </c>
      <c r="K231" s="9" t="str">
        <f t="shared" si="2"/>
        <v>unread</v>
      </c>
      <c r="L231" s="19">
        <v>3.0</v>
      </c>
      <c r="M231" s="32" t="s">
        <v>12023</v>
      </c>
      <c r="N231" s="34"/>
      <c r="O231" s="8">
        <v>3.0</v>
      </c>
      <c r="P231" s="8">
        <v>1.0</v>
      </c>
      <c r="Q231" s="10" t="b">
        <v>1</v>
      </c>
      <c r="R231" s="34"/>
      <c r="S231" s="9" t="str">
        <f t="shared" si="3"/>
        <v>blocked</v>
      </c>
      <c r="T231" s="19">
        <f>COUNTIFS(Prerequisites[Run ID], $B231, Prerequisites[Type], "hard")</f>
        <v>1</v>
      </c>
      <c r="U231" s="19">
        <f>COUNTIFS(Prerequisites[Run ID], $B231, Prerequisites[Type], "hard", Prerequisites[Satisfied], TRUE)</f>
        <v>0</v>
      </c>
      <c r="V231" s="19">
        <f t="shared" si="4"/>
        <v>1</v>
      </c>
      <c r="W231" s="27">
        <f>COUNTIFS(Prerequisites[Run ID], $B231, Prerequisites[Type], "soft")</f>
        <v>1</v>
      </c>
      <c r="X231" s="27">
        <f>COUNTIFS(Prerequisites[Run ID], $B231, Prerequisites[Type], "soft", Prerequisites[Satisfied], TRUE)</f>
        <v>0</v>
      </c>
      <c r="Y231" s="27">
        <f t="shared" si="5"/>
        <v>1</v>
      </c>
      <c r="Z231" s="19">
        <f>COUNTIFS(Prerequisites[Prereq Run ID],$B231,Prerequisites[Type], "hard")</f>
        <v>1</v>
      </c>
      <c r="AA231" s="27">
        <f>COUNTIFS(Reading_Order[Run ID], $B231, Reading_Order[Completed], TRUE)</f>
        <v>0</v>
      </c>
      <c r="AB231" s="19">
        <f t="shared" si="6"/>
        <v>13</v>
      </c>
      <c r="AC231" s="29">
        <f t="shared" si="7"/>
        <v>0</v>
      </c>
      <c r="AD231" s="13" t="b">
        <f t="shared" si="8"/>
        <v>0</v>
      </c>
      <c r="AE231" s="4"/>
      <c r="AF231" s="4"/>
      <c r="AG231" s="4"/>
    </row>
    <row r="232" ht="22.5" customHeight="1">
      <c r="A232" s="8" t="s">
        <v>12026</v>
      </c>
      <c r="B232" s="8" t="s">
        <v>1246</v>
      </c>
      <c r="C232" s="27" t="s">
        <v>12001</v>
      </c>
      <c r="D232" s="27" t="s">
        <v>360</v>
      </c>
      <c r="E232" s="8"/>
      <c r="F232" s="32" t="s">
        <v>12027</v>
      </c>
      <c r="G232" s="15">
        <f>COUNTIF(Reading_Order[Run ID], B232)</f>
        <v>4</v>
      </c>
      <c r="H232" s="19">
        <v>2007.0</v>
      </c>
      <c r="I232" s="19">
        <v>2007.0</v>
      </c>
      <c r="J232" s="18" t="b">
        <f t="shared" si="1"/>
        <v>1</v>
      </c>
      <c r="K232" s="9" t="str">
        <f t="shared" si="2"/>
        <v>unread</v>
      </c>
      <c r="L232" s="19">
        <v>3.0</v>
      </c>
      <c r="M232" s="32" t="s">
        <v>12028</v>
      </c>
      <c r="N232" s="34"/>
      <c r="O232" s="8">
        <v>3.0</v>
      </c>
      <c r="P232" s="8">
        <v>2.0</v>
      </c>
      <c r="Q232" s="12" t="b">
        <v>0</v>
      </c>
      <c r="R232" s="34"/>
      <c r="S232" s="9" t="str">
        <f t="shared" si="3"/>
        <v>blocked</v>
      </c>
      <c r="T232" s="19">
        <f>COUNTIFS(Prerequisites[Run ID], $B232, Prerequisites[Type], "hard")</f>
        <v>1</v>
      </c>
      <c r="U232" s="19">
        <f>COUNTIFS(Prerequisites[Run ID], $B232, Prerequisites[Type], "hard", Prerequisites[Satisfied], TRUE)</f>
        <v>0</v>
      </c>
      <c r="V232" s="19">
        <f t="shared" si="4"/>
        <v>1</v>
      </c>
      <c r="W232" s="27">
        <f>COUNTIFS(Prerequisites[Run ID], $B232, Prerequisites[Type], "soft")</f>
        <v>1</v>
      </c>
      <c r="X232" s="27">
        <f>COUNTIFS(Prerequisites[Run ID], $B232, Prerequisites[Type], "soft", Prerequisites[Satisfied], TRUE)</f>
        <v>0</v>
      </c>
      <c r="Y232" s="27">
        <f t="shared" si="5"/>
        <v>1</v>
      </c>
      <c r="Z232" s="19">
        <f>COUNTIFS(Prerequisites[Prereq Run ID],$B232,Prerequisites[Type], "hard")</f>
        <v>1</v>
      </c>
      <c r="AA232" s="27">
        <f>COUNTIFS(Reading_Order[Run ID], $B232, Reading_Order[Completed], TRUE)</f>
        <v>0</v>
      </c>
      <c r="AB232" s="19">
        <f t="shared" si="6"/>
        <v>4</v>
      </c>
      <c r="AC232" s="29">
        <f t="shared" si="7"/>
        <v>0</v>
      </c>
      <c r="AD232" s="13" t="b">
        <f t="shared" si="8"/>
        <v>0</v>
      </c>
      <c r="AE232" s="4"/>
      <c r="AF232" s="4"/>
      <c r="AG232" s="4"/>
    </row>
    <row r="233" ht="22.5" customHeight="1">
      <c r="A233" s="8" t="s">
        <v>12032</v>
      </c>
      <c r="B233" s="8" t="s">
        <v>1249</v>
      </c>
      <c r="C233" s="8" t="s">
        <v>12001</v>
      </c>
      <c r="D233" s="8" t="s">
        <v>2917</v>
      </c>
      <c r="E233" s="8" t="s">
        <v>12033</v>
      </c>
      <c r="F233" s="32" t="s">
        <v>12034</v>
      </c>
      <c r="G233" s="15">
        <f>COUNTIF(Reading_Order[Run ID], B233)</f>
        <v>13</v>
      </c>
      <c r="H233" s="19">
        <v>2008.0</v>
      </c>
      <c r="I233" s="19">
        <v>2009.0</v>
      </c>
      <c r="J233" s="18" t="b">
        <f t="shared" si="1"/>
        <v>1</v>
      </c>
      <c r="K233" s="9" t="str">
        <f t="shared" si="2"/>
        <v>unread</v>
      </c>
      <c r="L233" s="19">
        <v>3.0</v>
      </c>
      <c r="M233" s="32" t="s">
        <v>12035</v>
      </c>
      <c r="N233" s="34"/>
      <c r="O233" s="8">
        <v>4.0</v>
      </c>
      <c r="P233" s="8">
        <v>1.0</v>
      </c>
      <c r="Q233" s="10" t="b">
        <v>1</v>
      </c>
      <c r="R233" s="34"/>
      <c r="S233" s="9" t="str">
        <f t="shared" si="3"/>
        <v>blocked</v>
      </c>
      <c r="T233" s="19">
        <f>COUNTIFS(Prerequisites[Run ID], $B233, Prerequisites[Type], "hard")</f>
        <v>1</v>
      </c>
      <c r="U233" s="19">
        <f>COUNTIFS(Prerequisites[Run ID], $B233, Prerequisites[Type], "hard", Prerequisites[Satisfied], TRUE)</f>
        <v>0</v>
      </c>
      <c r="V233" s="19">
        <f t="shared" si="4"/>
        <v>1</v>
      </c>
      <c r="W233" s="27">
        <f>COUNTIFS(Prerequisites[Run ID], $B233, Prerequisites[Type], "soft")</f>
        <v>0</v>
      </c>
      <c r="X233" s="27">
        <f>COUNTIFS(Prerequisites[Run ID], $B233, Prerequisites[Type], "soft", Prerequisites[Satisfied], TRUE)</f>
        <v>0</v>
      </c>
      <c r="Y233" s="27">
        <f t="shared" si="5"/>
        <v>0</v>
      </c>
      <c r="Z233" s="19">
        <f>COUNTIFS(Prerequisites[Prereq Run ID],$B233,Prerequisites[Type], "hard")</f>
        <v>1</v>
      </c>
      <c r="AA233" s="27">
        <f>COUNTIFS(Reading_Order[Run ID], $B233, Reading_Order[Completed], TRUE)</f>
        <v>0</v>
      </c>
      <c r="AB233" s="19">
        <f t="shared" si="6"/>
        <v>13</v>
      </c>
      <c r="AC233" s="29">
        <f t="shared" si="7"/>
        <v>0</v>
      </c>
      <c r="AD233" s="13" t="b">
        <f t="shared" si="8"/>
        <v>0</v>
      </c>
      <c r="AE233" s="4"/>
      <c r="AF233" s="4"/>
      <c r="AG233" s="4"/>
    </row>
    <row r="234" ht="22.5" customHeight="1">
      <c r="A234" s="8" t="s">
        <v>12037</v>
      </c>
      <c r="B234" s="8" t="s">
        <v>1253</v>
      </c>
      <c r="C234" s="27" t="s">
        <v>12001</v>
      </c>
      <c r="D234" s="27" t="s">
        <v>4231</v>
      </c>
      <c r="E234" s="8"/>
      <c r="F234" s="32" t="s">
        <v>12038</v>
      </c>
      <c r="G234" s="15">
        <f>COUNTIF(Reading_Order[Run ID], B234)</f>
        <v>63</v>
      </c>
      <c r="H234" s="19">
        <v>2008.0</v>
      </c>
      <c r="I234" s="19">
        <v>2009.0</v>
      </c>
      <c r="J234" s="18" t="b">
        <f t="shared" si="1"/>
        <v>1</v>
      </c>
      <c r="K234" s="9" t="str">
        <f t="shared" si="2"/>
        <v>unread</v>
      </c>
      <c r="L234" s="19">
        <v>4.0</v>
      </c>
      <c r="M234" s="32" t="s">
        <v>12039</v>
      </c>
      <c r="N234" s="34"/>
      <c r="O234" s="8">
        <v>4.0</v>
      </c>
      <c r="P234" s="8">
        <v>2.0</v>
      </c>
      <c r="Q234" s="12" t="b">
        <v>0</v>
      </c>
      <c r="R234" s="34"/>
      <c r="S234" s="9" t="str">
        <f t="shared" si="3"/>
        <v>blocked</v>
      </c>
      <c r="T234" s="19">
        <f>COUNTIFS(Prerequisites[Run ID], $B234, Prerequisites[Type], "hard")</f>
        <v>2</v>
      </c>
      <c r="U234" s="19">
        <f>COUNTIFS(Prerequisites[Run ID], $B234, Prerequisites[Type], "hard", Prerequisites[Satisfied], TRUE)</f>
        <v>0</v>
      </c>
      <c r="V234" s="19">
        <f t="shared" si="4"/>
        <v>2</v>
      </c>
      <c r="W234" s="27">
        <f>COUNTIFS(Prerequisites[Run ID], $B234, Prerequisites[Type], "soft")</f>
        <v>0</v>
      </c>
      <c r="X234" s="27">
        <f>COUNTIFS(Prerequisites[Run ID], $B234, Prerequisites[Type], "soft", Prerequisites[Satisfied], TRUE)</f>
        <v>0</v>
      </c>
      <c r="Y234" s="27">
        <f t="shared" si="5"/>
        <v>0</v>
      </c>
      <c r="Z234" s="19">
        <f>COUNTIFS(Prerequisites[Prereq Run ID],$B234,Prerequisites[Type], "hard")</f>
        <v>0</v>
      </c>
      <c r="AA234" s="27">
        <f>COUNTIFS(Reading_Order[Run ID], $B234, Reading_Order[Completed], TRUE)</f>
        <v>0</v>
      </c>
      <c r="AB234" s="19">
        <f t="shared" si="6"/>
        <v>63</v>
      </c>
      <c r="AC234" s="29">
        <f t="shared" si="7"/>
        <v>0</v>
      </c>
      <c r="AD234" s="13" t="b">
        <f t="shared" si="8"/>
        <v>0</v>
      </c>
      <c r="AE234" s="4"/>
      <c r="AF234" s="4"/>
      <c r="AG234" s="4"/>
    </row>
    <row r="235" ht="22.5" customHeight="1">
      <c r="A235" s="8" t="s">
        <v>12040</v>
      </c>
      <c r="B235" s="8" t="s">
        <v>12041</v>
      </c>
      <c r="C235" s="27" t="s">
        <v>12001</v>
      </c>
      <c r="D235" s="27" t="s">
        <v>11831</v>
      </c>
      <c r="E235" s="8"/>
      <c r="F235" s="32" t="s">
        <v>12042</v>
      </c>
      <c r="G235" s="15">
        <f>COUNTIF(Reading_Order[Run ID], B235)</f>
        <v>24</v>
      </c>
      <c r="H235" s="19">
        <v>2024.0</v>
      </c>
      <c r="I235" s="19">
        <v>2026.0</v>
      </c>
      <c r="J235" s="18" t="b">
        <f t="shared" si="1"/>
        <v>1</v>
      </c>
      <c r="K235" s="9" t="str">
        <f t="shared" si="2"/>
        <v>unread</v>
      </c>
      <c r="L235" s="19"/>
      <c r="M235" s="32"/>
      <c r="N235" s="34"/>
      <c r="O235" s="8">
        <v>5.0</v>
      </c>
      <c r="P235" s="8">
        <v>1.0</v>
      </c>
      <c r="Q235" s="12" t="b">
        <v>0</v>
      </c>
      <c r="R235" s="34"/>
      <c r="S235" s="9" t="str">
        <f t="shared" si="3"/>
        <v>ready-all</v>
      </c>
      <c r="T235" s="19">
        <f>COUNTIFS(Prerequisites[Run ID], $B235, Prerequisites[Type], "hard")</f>
        <v>0</v>
      </c>
      <c r="U235" s="19">
        <f>COUNTIFS(Prerequisites[Run ID], $B235, Prerequisites[Type], "hard", Prerequisites[Satisfied], TRUE)</f>
        <v>0</v>
      </c>
      <c r="V235" s="19">
        <f t="shared" si="4"/>
        <v>0</v>
      </c>
      <c r="W235" s="27">
        <f>COUNTIFS(Prerequisites[Run ID], $B235, Prerequisites[Type], "soft")</f>
        <v>0</v>
      </c>
      <c r="X235" s="27">
        <f>COUNTIFS(Prerequisites[Run ID], $B235, Prerequisites[Type], "soft", Prerequisites[Satisfied], TRUE)</f>
        <v>0</v>
      </c>
      <c r="Y235" s="27">
        <f t="shared" si="5"/>
        <v>0</v>
      </c>
      <c r="Z235" s="19">
        <f>COUNTIFS(Prerequisites[Prereq Run ID],$B235,Prerequisites[Type], "hard")</f>
        <v>0</v>
      </c>
      <c r="AA235" s="27">
        <f>COUNTIFS(Reading_Order[Run ID], $B235, Reading_Order[Completed], TRUE)</f>
        <v>0</v>
      </c>
      <c r="AB235" s="19">
        <f t="shared" si="6"/>
        <v>24</v>
      </c>
      <c r="AC235" s="29">
        <f t="shared" si="7"/>
        <v>0</v>
      </c>
      <c r="AD235" s="13" t="b">
        <f t="shared" si="8"/>
        <v>1</v>
      </c>
      <c r="AE235" s="4"/>
      <c r="AF235" s="4"/>
      <c r="AG235" s="4"/>
    </row>
    <row r="236" ht="22.5" customHeight="1">
      <c r="A236" s="8" t="s">
        <v>12048</v>
      </c>
      <c r="B236" s="8" t="s">
        <v>1255</v>
      </c>
      <c r="C236" s="27" t="s">
        <v>2123</v>
      </c>
      <c r="D236" s="27" t="s">
        <v>12049</v>
      </c>
      <c r="E236" s="8"/>
      <c r="F236" s="32" t="s">
        <v>12050</v>
      </c>
      <c r="G236" s="15">
        <f>COUNTIF(Reading_Order[Run ID], B236)</f>
        <v>25</v>
      </c>
      <c r="H236" s="19">
        <v>2004.0</v>
      </c>
      <c r="I236" s="19">
        <v>2012.0</v>
      </c>
      <c r="J236" s="18" t="b">
        <f t="shared" si="1"/>
        <v>1</v>
      </c>
      <c r="K236" s="9" t="str">
        <f t="shared" si="2"/>
        <v>unread</v>
      </c>
      <c r="L236" s="19">
        <v>4.0</v>
      </c>
      <c r="M236" s="32" t="s">
        <v>12051</v>
      </c>
      <c r="N236" s="34"/>
      <c r="O236" s="8">
        <v>2.0</v>
      </c>
      <c r="P236" s="8">
        <v>1.0</v>
      </c>
      <c r="Q236" s="12" t="b">
        <v>0</v>
      </c>
      <c r="R236" s="34"/>
      <c r="S236" s="9" t="str">
        <f t="shared" si="3"/>
        <v>ready-hard</v>
      </c>
      <c r="T236" s="19">
        <f>COUNTIFS(Prerequisites[Run ID], $B236, Prerequisites[Type], "hard")</f>
        <v>0</v>
      </c>
      <c r="U236" s="19">
        <f>COUNTIFS(Prerequisites[Run ID], $B236, Prerequisites[Type], "hard", Prerequisites[Satisfied], TRUE)</f>
        <v>0</v>
      </c>
      <c r="V236" s="19">
        <f t="shared" si="4"/>
        <v>0</v>
      </c>
      <c r="W236" s="27">
        <f>COUNTIFS(Prerequisites[Run ID], $B236, Prerequisites[Type], "soft")</f>
        <v>1</v>
      </c>
      <c r="X236" s="27">
        <f>COUNTIFS(Prerequisites[Run ID], $B236, Prerequisites[Type], "soft", Prerequisites[Satisfied], TRUE)</f>
        <v>0</v>
      </c>
      <c r="Y236" s="27">
        <f t="shared" si="5"/>
        <v>1</v>
      </c>
      <c r="Z236" s="19">
        <f>COUNTIFS(Prerequisites[Prereq Run ID],$B236,Prerequisites[Type], "hard")</f>
        <v>1</v>
      </c>
      <c r="AA236" s="27">
        <f>COUNTIFS(Reading_Order[Run ID], $B236, Reading_Order[Completed], TRUE)</f>
        <v>0</v>
      </c>
      <c r="AB236" s="19">
        <f t="shared" si="6"/>
        <v>25</v>
      </c>
      <c r="AC236" s="29">
        <f t="shared" si="7"/>
        <v>0</v>
      </c>
      <c r="AD236" s="13" t="b">
        <f t="shared" si="8"/>
        <v>1</v>
      </c>
      <c r="AE236" s="4"/>
      <c r="AF236" s="4"/>
      <c r="AG236" s="4"/>
    </row>
    <row r="237" ht="22.5" customHeight="1">
      <c r="A237" s="8" t="s">
        <v>12053</v>
      </c>
      <c r="B237" s="8" t="s">
        <v>1254</v>
      </c>
      <c r="C237" s="27" t="s">
        <v>2123</v>
      </c>
      <c r="D237" s="27" t="s">
        <v>12054</v>
      </c>
      <c r="E237" s="8"/>
      <c r="F237" s="32" t="s">
        <v>12055</v>
      </c>
      <c r="G237" s="15">
        <f>COUNTIF(Reading_Order[Run ID], B237)</f>
        <v>22</v>
      </c>
      <c r="H237" s="19"/>
      <c r="I237" s="19"/>
      <c r="J237" s="18" t="b">
        <f t="shared" si="1"/>
        <v>1</v>
      </c>
      <c r="K237" s="9" t="str">
        <f t="shared" si="2"/>
        <v>unread</v>
      </c>
      <c r="L237" s="19">
        <v>4.0</v>
      </c>
      <c r="M237" s="32" t="s">
        <v>12056</v>
      </c>
      <c r="N237" s="34"/>
      <c r="O237" s="8">
        <v>2.0</v>
      </c>
      <c r="P237" s="8">
        <v>2.0</v>
      </c>
      <c r="Q237" s="12" t="b">
        <v>0</v>
      </c>
      <c r="R237" s="34"/>
      <c r="S237" s="9" t="str">
        <f t="shared" si="3"/>
        <v>blocked</v>
      </c>
      <c r="T237" s="19">
        <f>COUNTIFS(Prerequisites[Run ID], $B237, Prerequisites[Type], "hard")</f>
        <v>1</v>
      </c>
      <c r="U237" s="19">
        <f>COUNTIFS(Prerequisites[Run ID], $B237, Prerequisites[Type], "hard", Prerequisites[Satisfied], TRUE)</f>
        <v>0</v>
      </c>
      <c r="V237" s="19">
        <f t="shared" si="4"/>
        <v>1</v>
      </c>
      <c r="W237" s="27">
        <f>COUNTIFS(Prerequisites[Run ID], $B237, Prerequisites[Type], "soft")</f>
        <v>1</v>
      </c>
      <c r="X237" s="27">
        <f>COUNTIFS(Prerequisites[Run ID], $B237, Prerequisites[Type], "soft", Prerequisites[Satisfied], TRUE)</f>
        <v>0</v>
      </c>
      <c r="Y237" s="27">
        <f t="shared" si="5"/>
        <v>1</v>
      </c>
      <c r="Z237" s="19">
        <f>COUNTIFS(Prerequisites[Prereq Run ID],$B237,Prerequisites[Type], "hard")</f>
        <v>0</v>
      </c>
      <c r="AA237" s="27">
        <f>COUNTIFS(Reading_Order[Run ID], $B237, Reading_Order[Completed], TRUE)</f>
        <v>0</v>
      </c>
      <c r="AB237" s="19">
        <f t="shared" si="6"/>
        <v>22</v>
      </c>
      <c r="AC237" s="29">
        <f t="shared" si="7"/>
        <v>0</v>
      </c>
      <c r="AD237" s="13" t="b">
        <f t="shared" si="8"/>
        <v>0</v>
      </c>
      <c r="AE237" s="4"/>
      <c r="AF237" s="4"/>
      <c r="AG237" s="4"/>
    </row>
    <row r="238" ht="22.5" customHeight="1">
      <c r="A238" s="8" t="s">
        <v>12058</v>
      </c>
      <c r="B238" s="8" t="s">
        <v>1217</v>
      </c>
      <c r="C238" s="8" t="s">
        <v>606</v>
      </c>
      <c r="D238" s="27" t="s">
        <v>45</v>
      </c>
      <c r="E238" s="8"/>
      <c r="F238" s="32" t="s">
        <v>12059</v>
      </c>
      <c r="G238" s="15">
        <f>COUNTIF(Reading_Order[Run ID], B238)</f>
        <v>14</v>
      </c>
      <c r="H238" s="19">
        <v>1963.0</v>
      </c>
      <c r="I238" s="19">
        <v>1970.0</v>
      </c>
      <c r="J238" s="18" t="b">
        <f t="shared" si="1"/>
        <v>1</v>
      </c>
      <c r="K238" s="9" t="str">
        <f t="shared" si="2"/>
        <v>unread</v>
      </c>
      <c r="L238" s="19">
        <v>4.0</v>
      </c>
      <c r="M238" s="32" t="s">
        <v>12061</v>
      </c>
      <c r="N238" s="34"/>
      <c r="O238" s="8">
        <v>1.0</v>
      </c>
      <c r="P238" s="8">
        <v>1.0</v>
      </c>
      <c r="Q238" s="12" t="b">
        <v>0</v>
      </c>
      <c r="R238" s="34"/>
      <c r="S238" s="9" t="str">
        <f t="shared" si="3"/>
        <v>ready-all</v>
      </c>
      <c r="T238" s="19">
        <f>COUNTIFS(Prerequisites[Run ID], $B238, Prerequisites[Type], "hard")</f>
        <v>0</v>
      </c>
      <c r="U238" s="19">
        <f>COUNTIFS(Prerequisites[Run ID], $B238, Prerequisites[Type], "hard", Prerequisites[Satisfied], TRUE)</f>
        <v>0</v>
      </c>
      <c r="V238" s="19">
        <f t="shared" si="4"/>
        <v>0</v>
      </c>
      <c r="W238" s="27">
        <f>COUNTIFS(Prerequisites[Run ID], $B238, Prerequisites[Type], "soft")</f>
        <v>0</v>
      </c>
      <c r="X238" s="27">
        <f>COUNTIFS(Prerequisites[Run ID], $B238, Prerequisites[Type], "soft", Prerequisites[Satisfied], TRUE)</f>
        <v>0</v>
      </c>
      <c r="Y238" s="27">
        <f t="shared" si="5"/>
        <v>0</v>
      </c>
      <c r="Z238" s="19">
        <f>COUNTIFS(Prerequisites[Prereq Run ID],$B238,Prerequisites[Type], "hard")</f>
        <v>0</v>
      </c>
      <c r="AA238" s="27">
        <f>COUNTIFS(Reading_Order[Run ID], $B238, Reading_Order[Completed], TRUE)</f>
        <v>0</v>
      </c>
      <c r="AB238" s="19">
        <f t="shared" si="6"/>
        <v>14</v>
      </c>
      <c r="AC238" s="29">
        <f t="shared" si="7"/>
        <v>0</v>
      </c>
      <c r="AD238" s="13" t="b">
        <f t="shared" si="8"/>
        <v>1</v>
      </c>
      <c r="AE238" s="4"/>
      <c r="AF238" s="4"/>
      <c r="AG238" s="4"/>
    </row>
    <row r="239" ht="22.5" customHeight="1">
      <c r="A239" s="8" t="s">
        <v>8671</v>
      </c>
      <c r="B239" s="8" t="s">
        <v>1257</v>
      </c>
      <c r="C239" s="8" t="s">
        <v>606</v>
      </c>
      <c r="D239" s="8" t="s">
        <v>1421</v>
      </c>
      <c r="E239" s="8" t="s">
        <v>12064</v>
      </c>
      <c r="F239" s="32" t="s">
        <v>12065</v>
      </c>
      <c r="G239" s="15">
        <f>COUNTIF(Reading_Order[Run ID], B239)</f>
        <v>82</v>
      </c>
      <c r="H239" s="19">
        <v>1991.0</v>
      </c>
      <c r="I239" s="19">
        <v>2009.0</v>
      </c>
      <c r="J239" s="18" t="b">
        <f t="shared" si="1"/>
        <v>1</v>
      </c>
      <c r="K239" s="9" t="str">
        <f t="shared" si="2"/>
        <v>unread</v>
      </c>
      <c r="L239" s="19">
        <v>3.0</v>
      </c>
      <c r="M239" s="32" t="s">
        <v>12066</v>
      </c>
      <c r="N239" s="34"/>
      <c r="O239" s="8">
        <v>2.0</v>
      </c>
      <c r="P239" s="188">
        <v>1.0</v>
      </c>
      <c r="Q239" s="12" t="b">
        <v>0</v>
      </c>
      <c r="R239" s="34"/>
      <c r="S239" s="9" t="str">
        <f t="shared" si="3"/>
        <v>blocked</v>
      </c>
      <c r="T239" s="19">
        <f>COUNTIFS(Prerequisites[Run ID], $B239, Prerequisites[Type], "hard")</f>
        <v>1</v>
      </c>
      <c r="U239" s="19">
        <f>COUNTIFS(Prerequisites[Run ID], $B239, Prerequisites[Type], "hard", Prerequisites[Satisfied], TRUE)</f>
        <v>0</v>
      </c>
      <c r="V239" s="19">
        <f t="shared" si="4"/>
        <v>1</v>
      </c>
      <c r="W239" s="27">
        <f>COUNTIFS(Prerequisites[Run ID], $B239, Prerequisites[Type], "soft")</f>
        <v>0</v>
      </c>
      <c r="X239" s="27">
        <f>COUNTIFS(Prerequisites[Run ID], $B239, Prerequisites[Type], "soft", Prerequisites[Satisfied], TRUE)</f>
        <v>0</v>
      </c>
      <c r="Y239" s="27">
        <f t="shared" si="5"/>
        <v>0</v>
      </c>
      <c r="Z239" s="19">
        <f>COUNTIFS(Prerequisites[Prereq Run ID],$B239,Prerequisites[Type], "hard")</f>
        <v>0</v>
      </c>
      <c r="AA239" s="27">
        <f>COUNTIFS(Reading_Order[Run ID], $B239, Reading_Order[Completed], TRUE)</f>
        <v>0</v>
      </c>
      <c r="AB239" s="19">
        <f t="shared" si="6"/>
        <v>82</v>
      </c>
      <c r="AC239" s="29">
        <f t="shared" si="7"/>
        <v>0</v>
      </c>
      <c r="AD239" s="13" t="b">
        <f t="shared" si="8"/>
        <v>0</v>
      </c>
      <c r="AE239" s="4"/>
      <c r="AF239" s="4"/>
      <c r="AG239" s="4"/>
    </row>
    <row r="240" ht="22.5" customHeight="1">
      <c r="A240" s="8" t="s">
        <v>12068</v>
      </c>
      <c r="B240" s="8" t="s">
        <v>1259</v>
      </c>
      <c r="C240" s="8" t="s">
        <v>606</v>
      </c>
      <c r="D240" s="27" t="s">
        <v>12069</v>
      </c>
      <c r="E240" s="8"/>
      <c r="F240" s="32" t="s">
        <v>12070</v>
      </c>
      <c r="G240" s="15">
        <f>COUNTIF(Reading_Order[Run ID], B240)</f>
        <v>22</v>
      </c>
      <c r="H240" s="19">
        <v>1993.0</v>
      </c>
      <c r="I240" s="19">
        <v>1993.0</v>
      </c>
      <c r="J240" s="18" t="b">
        <f t="shared" si="1"/>
        <v>1</v>
      </c>
      <c r="K240" s="9" t="str">
        <f t="shared" si="2"/>
        <v>unread</v>
      </c>
      <c r="L240" s="19">
        <v>2.0</v>
      </c>
      <c r="M240" s="32" t="s">
        <v>12071</v>
      </c>
      <c r="N240" s="34"/>
      <c r="O240" s="8">
        <v>2.0</v>
      </c>
      <c r="P240" s="52">
        <v>2.0</v>
      </c>
      <c r="Q240" s="12" t="b">
        <v>0</v>
      </c>
      <c r="R240" s="34"/>
      <c r="S240" s="9" t="str">
        <f t="shared" si="3"/>
        <v>ready-hard</v>
      </c>
      <c r="T240" s="19">
        <f>COUNTIFS(Prerequisites[Run ID], $B240, Prerequisites[Type], "hard")</f>
        <v>0</v>
      </c>
      <c r="U240" s="19">
        <f>COUNTIFS(Prerequisites[Run ID], $B240, Prerequisites[Type], "hard", Prerequisites[Satisfied], TRUE)</f>
        <v>0</v>
      </c>
      <c r="V240" s="19">
        <f t="shared" si="4"/>
        <v>0</v>
      </c>
      <c r="W240" s="27">
        <f>COUNTIFS(Prerequisites[Run ID], $B240, Prerequisites[Type], "soft")</f>
        <v>2</v>
      </c>
      <c r="X240" s="27">
        <f>COUNTIFS(Prerequisites[Run ID], $B240, Prerequisites[Type], "soft", Prerequisites[Satisfied], TRUE)</f>
        <v>0</v>
      </c>
      <c r="Y240" s="27">
        <f t="shared" si="5"/>
        <v>2</v>
      </c>
      <c r="Z240" s="19">
        <f>COUNTIFS(Prerequisites[Prereq Run ID],$B240,Prerequisites[Type], "hard")</f>
        <v>1</v>
      </c>
      <c r="AA240" s="27">
        <f>COUNTIFS(Reading_Order[Run ID], $B240, Reading_Order[Completed], TRUE)</f>
        <v>0</v>
      </c>
      <c r="AB240" s="19">
        <f t="shared" si="6"/>
        <v>22</v>
      </c>
      <c r="AC240" s="29">
        <f t="shared" si="7"/>
        <v>0</v>
      </c>
      <c r="AD240" s="13" t="b">
        <f t="shared" si="8"/>
        <v>1</v>
      </c>
      <c r="AE240" s="4"/>
      <c r="AF240" s="4"/>
      <c r="AG240" s="4"/>
    </row>
    <row r="241" ht="22.5" customHeight="1">
      <c r="A241" s="8" t="s">
        <v>12073</v>
      </c>
      <c r="B241" s="8" t="s">
        <v>1263</v>
      </c>
      <c r="C241" s="8" t="s">
        <v>606</v>
      </c>
      <c r="D241" s="27" t="s">
        <v>12074</v>
      </c>
      <c r="E241" s="8"/>
      <c r="F241" s="32" t="s">
        <v>12075</v>
      </c>
      <c r="G241" s="15">
        <f>COUNTIF(Reading_Order[Run ID], B241)</f>
        <v>39</v>
      </c>
      <c r="H241" s="19">
        <v>1994.0</v>
      </c>
      <c r="I241" s="19">
        <v>1997.0</v>
      </c>
      <c r="J241" s="18" t="b">
        <f t="shared" si="1"/>
        <v>1</v>
      </c>
      <c r="K241" s="9" t="str">
        <f t="shared" si="2"/>
        <v>unread</v>
      </c>
      <c r="L241" s="19">
        <v>4.0</v>
      </c>
      <c r="M241" s="32" t="s">
        <v>12076</v>
      </c>
      <c r="N241" s="34"/>
      <c r="O241" s="8">
        <v>2.0</v>
      </c>
      <c r="P241" s="187">
        <v>4.0</v>
      </c>
      <c r="Q241" s="12" t="b">
        <v>0</v>
      </c>
      <c r="R241" s="34"/>
      <c r="S241" s="9" t="str">
        <f t="shared" si="3"/>
        <v>blocked</v>
      </c>
      <c r="T241" s="19">
        <f>COUNTIFS(Prerequisites[Run ID], $B241, Prerequisites[Type], "hard")</f>
        <v>1</v>
      </c>
      <c r="U241" s="19">
        <f>COUNTIFS(Prerequisites[Run ID], $B241, Prerequisites[Type], "hard", Prerequisites[Satisfied], TRUE)</f>
        <v>0</v>
      </c>
      <c r="V241" s="19">
        <f t="shared" si="4"/>
        <v>1</v>
      </c>
      <c r="W241" s="27">
        <f>COUNTIFS(Prerequisites[Run ID], $B241, Prerequisites[Type], "soft")</f>
        <v>1</v>
      </c>
      <c r="X241" s="27">
        <f>COUNTIFS(Prerequisites[Run ID], $B241, Prerequisites[Type], "soft", Prerequisites[Satisfied], TRUE)</f>
        <v>0</v>
      </c>
      <c r="Y241" s="27">
        <f t="shared" si="5"/>
        <v>1</v>
      </c>
      <c r="Z241" s="19">
        <f>COUNTIFS(Prerequisites[Prereq Run ID],$B241,Prerequisites[Type], "hard")</f>
        <v>1</v>
      </c>
      <c r="AA241" s="27">
        <f>COUNTIFS(Reading_Order[Run ID], $B241, Reading_Order[Completed], TRUE)</f>
        <v>0</v>
      </c>
      <c r="AB241" s="19">
        <f t="shared" si="6"/>
        <v>39</v>
      </c>
      <c r="AC241" s="29">
        <f t="shared" si="7"/>
        <v>0</v>
      </c>
      <c r="AD241" s="13" t="b">
        <f t="shared" si="8"/>
        <v>0</v>
      </c>
      <c r="AE241" s="4"/>
      <c r="AF241" s="4"/>
      <c r="AG241" s="4"/>
    </row>
    <row r="242" ht="22.5" customHeight="1">
      <c r="A242" s="8" t="s">
        <v>12080</v>
      </c>
      <c r="B242" s="8" t="s">
        <v>1268</v>
      </c>
      <c r="C242" s="27" t="s">
        <v>606</v>
      </c>
      <c r="D242" s="27" t="s">
        <v>1657</v>
      </c>
      <c r="E242" s="8"/>
      <c r="F242" s="32" t="s">
        <v>12082</v>
      </c>
      <c r="G242" s="15">
        <f>COUNTIF(Reading_Order[Run ID], B242)</f>
        <v>42</v>
      </c>
      <c r="H242" s="19">
        <v>2001.0</v>
      </c>
      <c r="I242" s="19">
        <v>2004.0</v>
      </c>
      <c r="J242" s="18" t="b">
        <f t="shared" si="1"/>
        <v>1</v>
      </c>
      <c r="K242" s="9" t="str">
        <f t="shared" si="2"/>
        <v>unread</v>
      </c>
      <c r="L242" s="19">
        <v>1.0</v>
      </c>
      <c r="M242" s="32" t="s">
        <v>12083</v>
      </c>
      <c r="N242" s="34"/>
      <c r="O242" s="8">
        <v>3.0</v>
      </c>
      <c r="P242" s="188">
        <v>1.0</v>
      </c>
      <c r="Q242" s="10" t="b">
        <v>1</v>
      </c>
      <c r="R242" s="34"/>
      <c r="S242" s="9" t="str">
        <f t="shared" si="3"/>
        <v>ready-hard</v>
      </c>
      <c r="T242" s="19">
        <f>COUNTIFS(Prerequisites[Run ID], $B242, Prerequisites[Type], "hard")</f>
        <v>0</v>
      </c>
      <c r="U242" s="19">
        <f>COUNTIFS(Prerequisites[Run ID], $B242, Prerequisites[Type], "hard", Prerequisites[Satisfied], TRUE)</f>
        <v>0</v>
      </c>
      <c r="V242" s="19">
        <f t="shared" si="4"/>
        <v>0</v>
      </c>
      <c r="W242" s="27">
        <f>COUNTIFS(Prerequisites[Run ID], $B242, Prerequisites[Type], "soft")</f>
        <v>1</v>
      </c>
      <c r="X242" s="27">
        <f>COUNTIFS(Prerequisites[Run ID], $B242, Prerequisites[Type], "soft", Prerequisites[Satisfied], TRUE)</f>
        <v>0</v>
      </c>
      <c r="Y242" s="27">
        <f t="shared" si="5"/>
        <v>1</v>
      </c>
      <c r="Z242" s="19">
        <f>COUNTIFS(Prerequisites[Prereq Run ID],$B242,Prerequisites[Type], "hard")</f>
        <v>1</v>
      </c>
      <c r="AA242" s="27">
        <f>COUNTIFS(Reading_Order[Run ID], $B242, Reading_Order[Completed], TRUE)</f>
        <v>0</v>
      </c>
      <c r="AB242" s="19">
        <f t="shared" si="6"/>
        <v>42</v>
      </c>
      <c r="AC242" s="29">
        <f t="shared" si="7"/>
        <v>0</v>
      </c>
      <c r="AD242" s="13" t="b">
        <f t="shared" si="8"/>
        <v>1</v>
      </c>
      <c r="AE242" s="4"/>
      <c r="AF242" s="4"/>
      <c r="AG242" s="4"/>
    </row>
    <row r="243" ht="22.5" customHeight="1">
      <c r="A243" s="8" t="s">
        <v>12088</v>
      </c>
      <c r="B243" s="8" t="s">
        <v>1267</v>
      </c>
      <c r="C243" s="27" t="s">
        <v>606</v>
      </c>
      <c r="D243" s="27" t="s">
        <v>2128</v>
      </c>
      <c r="E243" s="8"/>
      <c r="F243" s="32" t="s">
        <v>12089</v>
      </c>
      <c r="G243" s="15">
        <f>COUNTIF(Reading_Order[Run ID], B243)</f>
        <v>26</v>
      </c>
      <c r="H243" s="19">
        <v>2004.0</v>
      </c>
      <c r="I243" s="19">
        <v>2008.0</v>
      </c>
      <c r="J243" s="18" t="b">
        <f t="shared" si="1"/>
        <v>1</v>
      </c>
      <c r="K243" s="9" t="str">
        <f t="shared" si="2"/>
        <v>unread</v>
      </c>
      <c r="L243" s="19">
        <v>2.0</v>
      </c>
      <c r="M243" s="32" t="s">
        <v>12090</v>
      </c>
      <c r="N243" s="34"/>
      <c r="O243" s="8">
        <v>3.0</v>
      </c>
      <c r="P243" s="52">
        <v>3.0</v>
      </c>
      <c r="Q243" s="10" t="b">
        <v>1</v>
      </c>
      <c r="R243" s="34"/>
      <c r="S243" s="9" t="str">
        <f t="shared" si="3"/>
        <v>blocked</v>
      </c>
      <c r="T243" s="19">
        <f>COUNTIFS(Prerequisites[Run ID], $B243, Prerequisites[Type], "hard")</f>
        <v>1</v>
      </c>
      <c r="U243" s="19">
        <f>COUNTIFS(Prerequisites[Run ID], $B243, Prerequisites[Type], "hard", Prerequisites[Satisfied], TRUE)</f>
        <v>0</v>
      </c>
      <c r="V243" s="19">
        <f t="shared" si="4"/>
        <v>1</v>
      </c>
      <c r="W243" s="27">
        <f>COUNTIFS(Prerequisites[Run ID], $B243, Prerequisites[Type], "soft")</f>
        <v>0</v>
      </c>
      <c r="X243" s="27">
        <f>COUNTIFS(Prerequisites[Run ID], $B243, Prerequisites[Type], "soft", Prerequisites[Satisfied], TRUE)</f>
        <v>0</v>
      </c>
      <c r="Y243" s="27">
        <f t="shared" si="5"/>
        <v>0</v>
      </c>
      <c r="Z243" s="19">
        <f>COUNTIFS(Prerequisites[Prereq Run ID],$B243,Prerequisites[Type], "hard")</f>
        <v>0</v>
      </c>
      <c r="AA243" s="27">
        <f>COUNTIFS(Reading_Order[Run ID], $B243, Reading_Order[Completed], TRUE)</f>
        <v>0</v>
      </c>
      <c r="AB243" s="19">
        <f t="shared" si="6"/>
        <v>26</v>
      </c>
      <c r="AC243" s="29">
        <f t="shared" si="7"/>
        <v>0</v>
      </c>
      <c r="AD243" s="13" t="b">
        <f t="shared" si="8"/>
        <v>0</v>
      </c>
      <c r="AE243" s="4"/>
      <c r="AF243" s="4"/>
      <c r="AG243" s="4"/>
    </row>
    <row r="244" ht="22.5" customHeight="1">
      <c r="A244" s="8" t="s">
        <v>12095</v>
      </c>
      <c r="B244" s="8" t="s">
        <v>1270</v>
      </c>
      <c r="C244" s="8" t="s">
        <v>606</v>
      </c>
      <c r="D244" s="27" t="s">
        <v>573</v>
      </c>
      <c r="E244" s="8"/>
      <c r="F244" s="32" t="s">
        <v>12096</v>
      </c>
      <c r="G244" s="15">
        <f>COUNTIF(Reading_Order[Run ID], B244)</f>
        <v>6</v>
      </c>
      <c r="H244" s="19">
        <v>2005.0</v>
      </c>
      <c r="I244" s="19">
        <v>2006.0</v>
      </c>
      <c r="J244" s="18" t="b">
        <f t="shared" si="1"/>
        <v>1</v>
      </c>
      <c r="K244" s="9" t="str">
        <f t="shared" si="2"/>
        <v>unread</v>
      </c>
      <c r="L244" s="19">
        <v>2.0</v>
      </c>
      <c r="M244" s="32" t="s">
        <v>12097</v>
      </c>
      <c r="N244" s="34"/>
      <c r="O244" s="8">
        <v>4.0</v>
      </c>
      <c r="P244" s="187">
        <v>2.0</v>
      </c>
      <c r="Q244" s="10" t="b">
        <v>1</v>
      </c>
      <c r="R244" s="34"/>
      <c r="S244" s="9" t="str">
        <f t="shared" si="3"/>
        <v>blocked</v>
      </c>
      <c r="T244" s="19">
        <f>COUNTIFS(Prerequisites[Run ID], $B244, Prerequisites[Type], "hard")</f>
        <v>1</v>
      </c>
      <c r="U244" s="19">
        <f>COUNTIFS(Prerequisites[Run ID], $B244, Prerequisites[Type], "hard", Prerequisites[Satisfied], TRUE)</f>
        <v>0</v>
      </c>
      <c r="V244" s="19">
        <f t="shared" si="4"/>
        <v>1</v>
      </c>
      <c r="W244" s="27">
        <f>COUNTIFS(Prerequisites[Run ID], $B244, Prerequisites[Type], "soft")</f>
        <v>0</v>
      </c>
      <c r="X244" s="27">
        <f>COUNTIFS(Prerequisites[Run ID], $B244, Prerequisites[Type], "soft", Prerequisites[Satisfied], TRUE)</f>
        <v>0</v>
      </c>
      <c r="Y244" s="27">
        <f t="shared" si="5"/>
        <v>0</v>
      </c>
      <c r="Z244" s="19">
        <f>COUNTIFS(Prerequisites[Prereq Run ID],$B244,Prerequisites[Type], "hard")</f>
        <v>1</v>
      </c>
      <c r="AA244" s="27">
        <f>COUNTIFS(Reading_Order[Run ID], $B244, Reading_Order[Completed], TRUE)</f>
        <v>0</v>
      </c>
      <c r="AB244" s="19">
        <f t="shared" si="6"/>
        <v>6</v>
      </c>
      <c r="AC244" s="29">
        <f t="shared" si="7"/>
        <v>0</v>
      </c>
      <c r="AD244" s="13" t="b">
        <f t="shared" si="8"/>
        <v>0</v>
      </c>
      <c r="AE244" s="4"/>
      <c r="AF244" s="4"/>
      <c r="AG244" s="4"/>
    </row>
    <row r="245" ht="22.5" customHeight="1">
      <c r="A245" s="8" t="s">
        <v>12100</v>
      </c>
      <c r="B245" s="8" t="s">
        <v>1275</v>
      </c>
      <c r="C245" s="8" t="s">
        <v>606</v>
      </c>
      <c r="D245" s="27" t="s">
        <v>12101</v>
      </c>
      <c r="E245" s="8"/>
      <c r="F245" s="32" t="s">
        <v>12102</v>
      </c>
      <c r="G245" s="15">
        <f>COUNTIF(Reading_Order[Run ID], B245)</f>
        <v>87</v>
      </c>
      <c r="H245" s="19">
        <v>2005.0</v>
      </c>
      <c r="I245" s="19">
        <v>2007.0</v>
      </c>
      <c r="J245" s="18" t="b">
        <f t="shared" si="1"/>
        <v>1</v>
      </c>
      <c r="K245" s="9" t="str">
        <f t="shared" si="2"/>
        <v>unread</v>
      </c>
      <c r="L245" s="19">
        <v>2.0</v>
      </c>
      <c r="M245" s="32" t="s">
        <v>12103</v>
      </c>
      <c r="N245" s="34"/>
      <c r="O245" s="8">
        <v>4.0</v>
      </c>
      <c r="P245" s="8">
        <v>1.0</v>
      </c>
      <c r="Q245" s="10" t="b">
        <v>1</v>
      </c>
      <c r="R245" s="34"/>
      <c r="S245" s="9" t="str">
        <f t="shared" si="3"/>
        <v>blocked</v>
      </c>
      <c r="T245" s="19">
        <f>COUNTIFS(Prerequisites[Run ID], $B245, Prerequisites[Type], "hard")</f>
        <v>1</v>
      </c>
      <c r="U245" s="19">
        <f>COUNTIFS(Prerequisites[Run ID], $B245, Prerequisites[Type], "hard", Prerequisites[Satisfied], TRUE)</f>
        <v>0</v>
      </c>
      <c r="V245" s="19">
        <f t="shared" si="4"/>
        <v>1</v>
      </c>
      <c r="W245" s="27">
        <f>COUNTIFS(Prerequisites[Run ID], $B245, Prerequisites[Type], "soft")</f>
        <v>2</v>
      </c>
      <c r="X245" s="27">
        <f>COUNTIFS(Prerequisites[Run ID], $B245, Prerequisites[Type], "soft", Prerequisites[Satisfied], TRUE)</f>
        <v>0</v>
      </c>
      <c r="Y245" s="27">
        <f t="shared" si="5"/>
        <v>2</v>
      </c>
      <c r="Z245" s="19">
        <f>COUNTIFS(Prerequisites[Prereq Run ID],$B245,Prerequisites[Type], "hard")</f>
        <v>2</v>
      </c>
      <c r="AA245" s="27">
        <f>COUNTIFS(Reading_Order[Run ID], $B245, Reading_Order[Completed], TRUE)</f>
        <v>0</v>
      </c>
      <c r="AB245" s="19">
        <f t="shared" si="6"/>
        <v>87</v>
      </c>
      <c r="AC245" s="29">
        <f t="shared" si="7"/>
        <v>0</v>
      </c>
      <c r="AD245" s="13" t="b">
        <f t="shared" si="8"/>
        <v>0</v>
      </c>
      <c r="AE245" s="4"/>
      <c r="AF245" s="4"/>
      <c r="AG245" s="4"/>
    </row>
    <row r="246" ht="22.5" customHeight="1">
      <c r="A246" s="8" t="s">
        <v>12104</v>
      </c>
      <c r="B246" s="8" t="s">
        <v>1269</v>
      </c>
      <c r="C246" s="8" t="s">
        <v>606</v>
      </c>
      <c r="D246" s="27" t="s">
        <v>573</v>
      </c>
      <c r="E246" s="8"/>
      <c r="F246" s="32" t="s">
        <v>12105</v>
      </c>
      <c r="G246" s="15">
        <f>COUNTIF(Reading_Order[Run ID], B246)</f>
        <v>21</v>
      </c>
      <c r="H246" s="19">
        <v>2006.0</v>
      </c>
      <c r="I246" s="19">
        <v>2007.0</v>
      </c>
      <c r="J246" s="18" t="b">
        <f t="shared" si="1"/>
        <v>1</v>
      </c>
      <c r="K246" s="9" t="str">
        <f t="shared" si="2"/>
        <v>unread</v>
      </c>
      <c r="L246" s="19">
        <v>2.0</v>
      </c>
      <c r="M246" s="32" t="s">
        <v>12106</v>
      </c>
      <c r="N246" s="34"/>
      <c r="O246" s="8">
        <v>4.0</v>
      </c>
      <c r="P246" s="8">
        <v>3.0</v>
      </c>
      <c r="Q246" s="10" t="b">
        <v>1</v>
      </c>
      <c r="R246" s="34"/>
      <c r="S246" s="9" t="str">
        <f t="shared" si="3"/>
        <v>blocked</v>
      </c>
      <c r="T246" s="19">
        <f>COUNTIFS(Prerequisites[Run ID], $B246, Prerequisites[Type], "hard")</f>
        <v>1</v>
      </c>
      <c r="U246" s="19">
        <f>COUNTIFS(Prerequisites[Run ID], $B246, Prerequisites[Type], "hard", Prerequisites[Satisfied], TRUE)</f>
        <v>0</v>
      </c>
      <c r="V246" s="19">
        <f t="shared" si="4"/>
        <v>1</v>
      </c>
      <c r="W246" s="27">
        <f>COUNTIFS(Prerequisites[Run ID], $B246, Prerequisites[Type], "soft")</f>
        <v>0</v>
      </c>
      <c r="X246" s="27">
        <f>COUNTIFS(Prerequisites[Run ID], $B246, Prerequisites[Type], "soft", Prerequisites[Satisfied], TRUE)</f>
        <v>0</v>
      </c>
      <c r="Y246" s="27">
        <f t="shared" si="5"/>
        <v>0</v>
      </c>
      <c r="Z246" s="19">
        <f>COUNTIFS(Prerequisites[Prereq Run ID],$B246,Prerequisites[Type], "hard")</f>
        <v>1</v>
      </c>
      <c r="AA246" s="27">
        <f>COUNTIFS(Reading_Order[Run ID], $B246, Reading_Order[Completed], TRUE)</f>
        <v>0</v>
      </c>
      <c r="AB246" s="19">
        <f t="shared" si="6"/>
        <v>21</v>
      </c>
      <c r="AC246" s="29">
        <f t="shared" si="7"/>
        <v>0</v>
      </c>
      <c r="AD246" s="13" t="b">
        <f t="shared" si="8"/>
        <v>0</v>
      </c>
      <c r="AE246" s="4"/>
      <c r="AF246" s="4"/>
      <c r="AG246" s="4"/>
    </row>
    <row r="247" ht="22.5" customHeight="1">
      <c r="A247" s="8" t="s">
        <v>12110</v>
      </c>
      <c r="B247" s="8" t="s">
        <v>1279</v>
      </c>
      <c r="C247" s="8" t="s">
        <v>606</v>
      </c>
      <c r="D247" s="27" t="s">
        <v>12049</v>
      </c>
      <c r="E247" s="8"/>
      <c r="F247" s="32" t="s">
        <v>12112</v>
      </c>
      <c r="G247" s="15">
        <f>COUNTIF(Reading_Order[Run ID], B247)</f>
        <v>43</v>
      </c>
      <c r="H247" s="19">
        <v>2006.0</v>
      </c>
      <c r="I247" s="19">
        <v>2008.0</v>
      </c>
      <c r="J247" s="18" t="b">
        <f t="shared" si="1"/>
        <v>1</v>
      </c>
      <c r="K247" s="9" t="str">
        <f t="shared" si="2"/>
        <v>unread</v>
      </c>
      <c r="L247" s="19">
        <v>3.0</v>
      </c>
      <c r="M247" s="32" t="s">
        <v>12113</v>
      </c>
      <c r="N247" s="34"/>
      <c r="O247" s="8">
        <v>3.0</v>
      </c>
      <c r="P247" s="8">
        <v>2.0</v>
      </c>
      <c r="Q247" s="12" t="b">
        <v>0</v>
      </c>
      <c r="R247" s="34"/>
      <c r="S247" s="9" t="str">
        <f t="shared" si="3"/>
        <v>blocked</v>
      </c>
      <c r="T247" s="19">
        <f>COUNTIFS(Prerequisites[Run ID], $B247, Prerequisites[Type], "hard")</f>
        <v>1</v>
      </c>
      <c r="U247" s="19">
        <f>COUNTIFS(Prerequisites[Run ID], $B247, Prerequisites[Type], "hard", Prerequisites[Satisfied], TRUE)</f>
        <v>0</v>
      </c>
      <c r="V247" s="19">
        <f t="shared" si="4"/>
        <v>1</v>
      </c>
      <c r="W247" s="27">
        <f>COUNTIFS(Prerequisites[Run ID], $B247, Prerequisites[Type], "soft")</f>
        <v>1</v>
      </c>
      <c r="X247" s="27">
        <f>COUNTIFS(Prerequisites[Run ID], $B247, Prerequisites[Type], "soft", Prerequisites[Satisfied], TRUE)</f>
        <v>0</v>
      </c>
      <c r="Y247" s="27">
        <f t="shared" si="5"/>
        <v>1</v>
      </c>
      <c r="Z247" s="19">
        <f>COUNTIFS(Prerequisites[Prereq Run ID],$B247,Prerequisites[Type], "hard")</f>
        <v>1</v>
      </c>
      <c r="AA247" s="27">
        <f>COUNTIFS(Reading_Order[Run ID], $B247, Reading_Order[Completed], TRUE)</f>
        <v>0</v>
      </c>
      <c r="AB247" s="19">
        <f t="shared" si="6"/>
        <v>43</v>
      </c>
      <c r="AC247" s="29">
        <f t="shared" si="7"/>
        <v>0</v>
      </c>
      <c r="AD247" s="13" t="b">
        <f t="shared" si="8"/>
        <v>0</v>
      </c>
      <c r="AE247" s="4"/>
      <c r="AF247" s="4"/>
      <c r="AG247" s="4"/>
    </row>
    <row r="248" ht="22.5" customHeight="1">
      <c r="A248" s="8" t="s">
        <v>438</v>
      </c>
      <c r="B248" s="8" t="s">
        <v>126</v>
      </c>
      <c r="C248" s="8" t="s">
        <v>606</v>
      </c>
      <c r="D248" s="27" t="s">
        <v>12117</v>
      </c>
      <c r="E248" s="8"/>
      <c r="F248" s="32" t="s">
        <v>12119</v>
      </c>
      <c r="G248" s="15">
        <f>COUNTIF(Reading_Order[Run ID], B248)</f>
        <v>13</v>
      </c>
      <c r="H248" s="19">
        <v>2007.0</v>
      </c>
      <c r="I248" s="19">
        <v>2008.0</v>
      </c>
      <c r="J248" s="18" t="b">
        <f t="shared" si="1"/>
        <v>1</v>
      </c>
      <c r="K248" s="9" t="str">
        <f t="shared" si="2"/>
        <v>unread</v>
      </c>
      <c r="L248" s="19">
        <v>1.0</v>
      </c>
      <c r="M248" s="32" t="s">
        <v>12121</v>
      </c>
      <c r="N248" s="34"/>
      <c r="O248" s="8">
        <v>4.0</v>
      </c>
      <c r="P248" s="8">
        <v>4.0</v>
      </c>
      <c r="Q248" s="10" t="b">
        <v>1</v>
      </c>
      <c r="R248" s="34"/>
      <c r="S248" s="9" t="str">
        <f t="shared" si="3"/>
        <v>blocked</v>
      </c>
      <c r="T248" s="19">
        <f>COUNTIFS(Prerequisites[Run ID], $B248, Prerequisites[Type], "hard")</f>
        <v>2</v>
      </c>
      <c r="U248" s="19">
        <f>COUNTIFS(Prerequisites[Run ID], $B248, Prerequisites[Type], "hard", Prerequisites[Satisfied], TRUE)</f>
        <v>0</v>
      </c>
      <c r="V248" s="19">
        <f t="shared" si="4"/>
        <v>2</v>
      </c>
      <c r="W248" s="27">
        <f>COUNTIFS(Prerequisites[Run ID], $B248, Prerequisites[Type], "soft")</f>
        <v>0</v>
      </c>
      <c r="X248" s="27">
        <f>COUNTIFS(Prerequisites[Run ID], $B248, Prerequisites[Type], "soft", Prerequisites[Satisfied], TRUE)</f>
        <v>0</v>
      </c>
      <c r="Y248" s="27">
        <f t="shared" si="5"/>
        <v>0</v>
      </c>
      <c r="Z248" s="19">
        <f>COUNTIFS(Prerequisites[Prereq Run ID],$B248,Prerequisites[Type], "hard")</f>
        <v>3</v>
      </c>
      <c r="AA248" s="27">
        <f>COUNTIFS(Reading_Order[Run ID], $B248, Reading_Order[Completed], TRUE)</f>
        <v>0</v>
      </c>
      <c r="AB248" s="19">
        <f t="shared" si="6"/>
        <v>13</v>
      </c>
      <c r="AC248" s="29">
        <f t="shared" si="7"/>
        <v>0</v>
      </c>
      <c r="AD248" s="13" t="b">
        <f t="shared" si="8"/>
        <v>0</v>
      </c>
      <c r="AE248" s="4"/>
      <c r="AF248" s="4"/>
      <c r="AG248" s="4"/>
    </row>
    <row r="249" ht="22.5" customHeight="1">
      <c r="A249" s="8" t="s">
        <v>12125</v>
      </c>
      <c r="B249" s="8" t="s">
        <v>1283</v>
      </c>
      <c r="C249" s="8" t="s">
        <v>606</v>
      </c>
      <c r="D249" s="27" t="s">
        <v>12049</v>
      </c>
      <c r="E249" s="8"/>
      <c r="F249" s="32" t="s">
        <v>12126</v>
      </c>
      <c r="G249" s="15">
        <f>COUNTIF(Reading_Order[Run ID], B249)</f>
        <v>14</v>
      </c>
      <c r="H249" s="19">
        <v>2009.0</v>
      </c>
      <c r="I249" s="19">
        <v>2009.0</v>
      </c>
      <c r="J249" s="18" t="b">
        <f t="shared" si="1"/>
        <v>1</v>
      </c>
      <c r="K249" s="9" t="str">
        <f t="shared" si="2"/>
        <v>unread</v>
      </c>
      <c r="L249" s="19">
        <v>2.0</v>
      </c>
      <c r="M249" s="32" t="s">
        <v>12127</v>
      </c>
      <c r="N249" s="34"/>
      <c r="O249" s="8">
        <v>4.0</v>
      </c>
      <c r="P249" s="8">
        <v>5.0</v>
      </c>
      <c r="Q249" s="10" t="b">
        <v>1</v>
      </c>
      <c r="R249" s="34"/>
      <c r="S249" s="9" t="str">
        <f t="shared" si="3"/>
        <v>blocked</v>
      </c>
      <c r="T249" s="19">
        <f>COUNTIFS(Prerequisites[Run ID], $B249, Prerequisites[Type], "hard")</f>
        <v>1</v>
      </c>
      <c r="U249" s="19">
        <f>COUNTIFS(Prerequisites[Run ID], $B249, Prerequisites[Type], "hard", Prerequisites[Satisfied], TRUE)</f>
        <v>0</v>
      </c>
      <c r="V249" s="19">
        <f t="shared" si="4"/>
        <v>1</v>
      </c>
      <c r="W249" s="27">
        <f>COUNTIFS(Prerequisites[Run ID], $B249, Prerequisites[Type], "soft")</f>
        <v>0</v>
      </c>
      <c r="X249" s="27">
        <f>COUNTIFS(Prerequisites[Run ID], $B249, Prerequisites[Type], "soft", Prerequisites[Satisfied], TRUE)</f>
        <v>0</v>
      </c>
      <c r="Y249" s="27">
        <f t="shared" si="5"/>
        <v>0</v>
      </c>
      <c r="Z249" s="19">
        <f>COUNTIFS(Prerequisites[Prereq Run ID],$B249,Prerequisites[Type], "hard")</f>
        <v>1</v>
      </c>
      <c r="AA249" s="27">
        <f>COUNTIFS(Reading_Order[Run ID], $B249, Reading_Order[Completed], TRUE)</f>
        <v>0</v>
      </c>
      <c r="AB249" s="19">
        <f t="shared" si="6"/>
        <v>14</v>
      </c>
      <c r="AC249" s="29">
        <f t="shared" si="7"/>
        <v>0</v>
      </c>
      <c r="AD249" s="13" t="b">
        <f t="shared" si="8"/>
        <v>0</v>
      </c>
      <c r="AE249" s="4"/>
      <c r="AF249" s="4"/>
      <c r="AG249" s="4"/>
    </row>
    <row r="250" ht="22.5" customHeight="1">
      <c r="A250" s="8" t="s">
        <v>12128</v>
      </c>
      <c r="B250" s="8" t="s">
        <v>1285</v>
      </c>
      <c r="C250" s="27" t="s">
        <v>606</v>
      </c>
      <c r="D250" s="27" t="s">
        <v>580</v>
      </c>
      <c r="E250" s="8"/>
      <c r="F250" s="32" t="s">
        <v>12129</v>
      </c>
      <c r="G250" s="15">
        <f>COUNTIF(Reading_Order[Run ID], B250)</f>
        <v>109</v>
      </c>
      <c r="H250" s="19">
        <v>2010.0</v>
      </c>
      <c r="I250" s="19">
        <v>2014.0</v>
      </c>
      <c r="J250" s="18" t="b">
        <f t="shared" si="1"/>
        <v>1</v>
      </c>
      <c r="K250" s="9" t="str">
        <f t="shared" si="2"/>
        <v>unread</v>
      </c>
      <c r="L250" s="19">
        <v>3.0</v>
      </c>
      <c r="M250" s="32" t="s">
        <v>12130</v>
      </c>
      <c r="N250" s="34"/>
      <c r="O250" s="8">
        <v>5.0</v>
      </c>
      <c r="P250" s="8">
        <v>4.0</v>
      </c>
      <c r="Q250" s="12" t="b">
        <v>0</v>
      </c>
      <c r="R250" s="34"/>
      <c r="S250" s="9" t="str">
        <f t="shared" si="3"/>
        <v>blocked</v>
      </c>
      <c r="T250" s="19">
        <f>COUNTIFS(Prerequisites[Run ID], $B250, Prerequisites[Type], "hard")</f>
        <v>3</v>
      </c>
      <c r="U250" s="19">
        <f>COUNTIFS(Prerequisites[Run ID], $B250, Prerequisites[Type], "hard", Prerequisites[Satisfied], TRUE)</f>
        <v>0</v>
      </c>
      <c r="V250" s="19">
        <f t="shared" si="4"/>
        <v>3</v>
      </c>
      <c r="W250" s="27">
        <f>COUNTIFS(Prerequisites[Run ID], $B250, Prerequisites[Type], "soft")</f>
        <v>2</v>
      </c>
      <c r="X250" s="27">
        <f>COUNTIFS(Prerequisites[Run ID], $B250, Prerequisites[Type], "soft", Prerequisites[Satisfied], TRUE)</f>
        <v>0</v>
      </c>
      <c r="Y250" s="27">
        <f t="shared" si="5"/>
        <v>2</v>
      </c>
      <c r="Z250" s="19">
        <f>COUNTIFS(Prerequisites[Prereq Run ID],$B250,Prerequisites[Type], "hard")</f>
        <v>1</v>
      </c>
      <c r="AA250" s="27">
        <f>COUNTIFS(Reading_Order[Run ID], $B250, Reading_Order[Completed], TRUE)</f>
        <v>0</v>
      </c>
      <c r="AB250" s="19">
        <f t="shared" si="6"/>
        <v>109</v>
      </c>
      <c r="AC250" s="29">
        <f t="shared" si="7"/>
        <v>0</v>
      </c>
      <c r="AD250" s="13" t="b">
        <f t="shared" si="8"/>
        <v>0</v>
      </c>
      <c r="AE250" s="4"/>
      <c r="AF250" s="4"/>
      <c r="AG250" s="4"/>
    </row>
    <row r="251" ht="22.5" customHeight="1">
      <c r="A251" s="8" t="s">
        <v>459</v>
      </c>
      <c r="B251" s="8" t="s">
        <v>461</v>
      </c>
      <c r="C251" s="8" t="s">
        <v>606</v>
      </c>
      <c r="D251" s="27" t="s">
        <v>12131</v>
      </c>
      <c r="E251" s="8"/>
      <c r="F251" s="32" t="s">
        <v>12132</v>
      </c>
      <c r="G251" s="15">
        <f>COUNTIF(Reading_Order[Run ID], B251)</f>
        <v>14</v>
      </c>
      <c r="H251" s="19">
        <v>2010.0</v>
      </c>
      <c r="I251" s="19">
        <v>2010.0</v>
      </c>
      <c r="J251" s="18" t="b">
        <f t="shared" si="1"/>
        <v>1</v>
      </c>
      <c r="K251" s="9" t="str">
        <f t="shared" si="2"/>
        <v>unread</v>
      </c>
      <c r="L251" s="19">
        <v>1.0</v>
      </c>
      <c r="M251" s="32" t="s">
        <v>12133</v>
      </c>
      <c r="N251" s="34"/>
      <c r="O251" s="8">
        <v>4.0</v>
      </c>
      <c r="P251" s="8">
        <v>6.0</v>
      </c>
      <c r="Q251" s="10" t="b">
        <v>1</v>
      </c>
      <c r="R251" s="34"/>
      <c r="S251" s="9" t="str">
        <f t="shared" si="3"/>
        <v>blocked</v>
      </c>
      <c r="T251" s="19">
        <f>COUNTIFS(Prerequisites[Run ID], $B251, Prerequisites[Type], "hard")</f>
        <v>2</v>
      </c>
      <c r="U251" s="19">
        <f>COUNTIFS(Prerequisites[Run ID], $B251, Prerequisites[Type], "hard", Prerequisites[Satisfied], TRUE)</f>
        <v>0</v>
      </c>
      <c r="V251" s="19">
        <f t="shared" si="4"/>
        <v>2</v>
      </c>
      <c r="W251" s="27">
        <f>COUNTIFS(Prerequisites[Run ID], $B251, Prerequisites[Type], "soft")</f>
        <v>1</v>
      </c>
      <c r="X251" s="27">
        <f>COUNTIFS(Prerequisites[Run ID], $B251, Prerequisites[Type], "soft", Prerequisites[Satisfied], TRUE)</f>
        <v>0</v>
      </c>
      <c r="Y251" s="27">
        <f t="shared" si="5"/>
        <v>1</v>
      </c>
      <c r="Z251" s="19">
        <f>COUNTIFS(Prerequisites[Prereq Run ID],$B251,Prerequisites[Type], "hard")</f>
        <v>2</v>
      </c>
      <c r="AA251" s="27">
        <f>COUNTIFS(Reading_Order[Run ID], $B251, Reading_Order[Completed], TRUE)</f>
        <v>0</v>
      </c>
      <c r="AB251" s="19">
        <f t="shared" si="6"/>
        <v>14</v>
      </c>
      <c r="AC251" s="29">
        <f t="shared" si="7"/>
        <v>0</v>
      </c>
      <c r="AD251" s="13" t="b">
        <f t="shared" si="8"/>
        <v>0</v>
      </c>
      <c r="AE251" s="4"/>
      <c r="AF251" s="4"/>
      <c r="AG251" s="4"/>
    </row>
    <row r="252" ht="22.5" customHeight="1">
      <c r="A252" s="8" t="s">
        <v>12134</v>
      </c>
      <c r="B252" s="37" t="s">
        <v>1294</v>
      </c>
      <c r="C252" s="27" t="s">
        <v>606</v>
      </c>
      <c r="D252" s="27" t="s">
        <v>360</v>
      </c>
      <c r="E252" s="8"/>
      <c r="F252" s="32" t="s">
        <v>12135</v>
      </c>
      <c r="G252" s="15">
        <f>COUNTIF(Reading_Order[Run ID], B252)</f>
        <v>44</v>
      </c>
      <c r="H252" s="51">
        <v>2011.0</v>
      </c>
      <c r="I252" s="51">
        <v>2014.0</v>
      </c>
      <c r="J252" s="18" t="b">
        <f t="shared" si="1"/>
        <v>1</v>
      </c>
      <c r="K252" s="9" t="str">
        <f t="shared" si="2"/>
        <v>unread</v>
      </c>
      <c r="L252" s="19">
        <v>4.0</v>
      </c>
      <c r="M252" s="32" t="s">
        <v>12136</v>
      </c>
      <c r="N252" s="34"/>
      <c r="O252" s="8">
        <v>5.0</v>
      </c>
      <c r="P252" s="8">
        <v>3.0</v>
      </c>
      <c r="Q252" s="12" t="b">
        <v>0</v>
      </c>
      <c r="R252" s="34"/>
      <c r="S252" s="9" t="str">
        <f t="shared" si="3"/>
        <v>blocked</v>
      </c>
      <c r="T252" s="19">
        <f>COUNTIFS(Prerequisites[Run ID], $B252, Prerequisites[Type], "hard")</f>
        <v>2</v>
      </c>
      <c r="U252" s="19">
        <f>COUNTIFS(Prerequisites[Run ID], $B252, Prerequisites[Type], "hard", Prerequisites[Satisfied], TRUE)</f>
        <v>0</v>
      </c>
      <c r="V252" s="19">
        <f t="shared" si="4"/>
        <v>2</v>
      </c>
      <c r="W252" s="27">
        <f>COUNTIFS(Prerequisites[Run ID], $B252, Prerequisites[Type], "soft")</f>
        <v>1</v>
      </c>
      <c r="X252" s="27">
        <f>COUNTIFS(Prerequisites[Run ID], $B252, Prerequisites[Type], "soft", Prerequisites[Satisfied], TRUE)</f>
        <v>0</v>
      </c>
      <c r="Y252" s="27">
        <f t="shared" si="5"/>
        <v>1</v>
      </c>
      <c r="Z252" s="19">
        <f>COUNTIFS(Prerequisites[Prereq Run ID],$B252,Prerequisites[Type], "hard")</f>
        <v>1</v>
      </c>
      <c r="AA252" s="27">
        <f>COUNTIFS(Reading_Order[Run ID], $B252, Reading_Order[Completed], TRUE)</f>
        <v>0</v>
      </c>
      <c r="AB252" s="19">
        <f t="shared" si="6"/>
        <v>44</v>
      </c>
      <c r="AC252" s="29">
        <f t="shared" si="7"/>
        <v>0</v>
      </c>
      <c r="AD252" s="13" t="b">
        <f t="shared" si="8"/>
        <v>0</v>
      </c>
      <c r="AE252" s="4"/>
      <c r="AF252" s="4"/>
      <c r="AG252" s="4"/>
    </row>
    <row r="253" ht="22.5" customHeight="1">
      <c r="A253" s="8" t="s">
        <v>12137</v>
      </c>
      <c r="B253" s="8" t="s">
        <v>1293</v>
      </c>
      <c r="C253" s="27" t="s">
        <v>606</v>
      </c>
      <c r="D253" s="27" t="s">
        <v>188</v>
      </c>
      <c r="E253" s="8"/>
      <c r="F253" s="32" t="s">
        <v>12138</v>
      </c>
      <c r="G253" s="15">
        <f>COUNTIF(Reading_Order[Run ID], B253)</f>
        <v>31</v>
      </c>
      <c r="H253" s="19">
        <v>2011.0</v>
      </c>
      <c r="I253" s="19">
        <v>2012.0</v>
      </c>
      <c r="J253" s="18" t="b">
        <f t="shared" si="1"/>
        <v>1</v>
      </c>
      <c r="K253" s="9" t="str">
        <f t="shared" si="2"/>
        <v>unread</v>
      </c>
      <c r="L253" s="19">
        <v>4.0</v>
      </c>
      <c r="M253" s="32" t="s">
        <v>12139</v>
      </c>
      <c r="N253" s="34"/>
      <c r="O253" s="8">
        <v>5.0</v>
      </c>
      <c r="P253" s="8">
        <v>2.0</v>
      </c>
      <c r="Q253" s="12" t="b">
        <v>0</v>
      </c>
      <c r="R253" s="34"/>
      <c r="S253" s="9" t="str">
        <f t="shared" si="3"/>
        <v>blocked</v>
      </c>
      <c r="T253" s="19">
        <f>COUNTIFS(Prerequisites[Run ID], $B253, Prerequisites[Type], "hard")</f>
        <v>1</v>
      </c>
      <c r="U253" s="19">
        <f>COUNTIFS(Prerequisites[Run ID], $B253, Prerequisites[Type], "hard", Prerequisites[Satisfied], TRUE)</f>
        <v>0</v>
      </c>
      <c r="V253" s="19">
        <f t="shared" si="4"/>
        <v>1</v>
      </c>
      <c r="W253" s="27">
        <f>COUNTIFS(Prerequisites[Run ID], $B253, Prerequisites[Type], "soft")</f>
        <v>1</v>
      </c>
      <c r="X253" s="27">
        <f>COUNTIFS(Prerequisites[Run ID], $B253, Prerequisites[Type], "soft", Prerequisites[Satisfied], TRUE)</f>
        <v>0</v>
      </c>
      <c r="Y253" s="27">
        <f t="shared" si="5"/>
        <v>1</v>
      </c>
      <c r="Z253" s="19">
        <f>COUNTIFS(Prerequisites[Prereq Run ID],$B253,Prerequisites[Type], "hard")</f>
        <v>1</v>
      </c>
      <c r="AA253" s="27">
        <f>COUNTIFS(Reading_Order[Run ID], $B253, Reading_Order[Completed], TRUE)</f>
        <v>0</v>
      </c>
      <c r="AB253" s="19">
        <f t="shared" si="6"/>
        <v>31</v>
      </c>
      <c r="AC253" s="29">
        <f t="shared" si="7"/>
        <v>0</v>
      </c>
      <c r="AD253" s="13" t="b">
        <f t="shared" si="8"/>
        <v>0</v>
      </c>
      <c r="AE253" s="4"/>
      <c r="AF253" s="4"/>
      <c r="AG253" s="4"/>
    </row>
    <row r="254" ht="22.5" customHeight="1">
      <c r="A254" s="8" t="s">
        <v>12141</v>
      </c>
      <c r="B254" s="8" t="s">
        <v>456</v>
      </c>
      <c r="C254" s="8" t="s">
        <v>606</v>
      </c>
      <c r="D254" s="27" t="s">
        <v>12142</v>
      </c>
      <c r="E254" s="8"/>
      <c r="F254" s="32" t="s">
        <v>12143</v>
      </c>
      <c r="G254" s="15">
        <f>COUNTIF(Reading_Order[Run ID], B254)</f>
        <v>23</v>
      </c>
      <c r="H254" s="19">
        <v>2011.0</v>
      </c>
      <c r="I254" s="19">
        <v>2012.0</v>
      </c>
      <c r="J254" s="18" t="b">
        <f t="shared" si="1"/>
        <v>1</v>
      </c>
      <c r="K254" s="9" t="str">
        <f t="shared" si="2"/>
        <v>unread</v>
      </c>
      <c r="L254" s="19">
        <v>2.0</v>
      </c>
      <c r="M254" s="32" t="s">
        <v>12144</v>
      </c>
      <c r="N254" s="34"/>
      <c r="O254" s="8">
        <v>5.0</v>
      </c>
      <c r="P254" s="8">
        <v>1.0</v>
      </c>
      <c r="Q254" s="10" t="b">
        <v>1</v>
      </c>
      <c r="R254" s="34"/>
      <c r="S254" s="9" t="str">
        <f t="shared" si="3"/>
        <v>ready-all</v>
      </c>
      <c r="T254" s="19">
        <f>COUNTIFS(Prerequisites[Run ID], $B254, Prerequisites[Type], "hard")</f>
        <v>0</v>
      </c>
      <c r="U254" s="19">
        <f>COUNTIFS(Prerequisites[Run ID], $B254, Prerequisites[Type], "hard", Prerequisites[Satisfied], TRUE)</f>
        <v>0</v>
      </c>
      <c r="V254" s="19">
        <f t="shared" si="4"/>
        <v>0</v>
      </c>
      <c r="W254" s="27">
        <f>COUNTIFS(Prerequisites[Run ID], $B254, Prerequisites[Type], "soft")</f>
        <v>0</v>
      </c>
      <c r="X254" s="27">
        <f>COUNTIFS(Prerequisites[Run ID], $B254, Prerequisites[Type], "soft", Prerequisites[Satisfied], TRUE)</f>
        <v>0</v>
      </c>
      <c r="Y254" s="27">
        <f t="shared" si="5"/>
        <v>0</v>
      </c>
      <c r="Z254" s="19">
        <f>COUNTIFS(Prerequisites[Prereq Run ID],$B254,Prerequisites[Type], "hard")</f>
        <v>2</v>
      </c>
      <c r="AA254" s="27">
        <f>COUNTIFS(Reading_Order[Run ID], $B254, Reading_Order[Completed], TRUE)</f>
        <v>0</v>
      </c>
      <c r="AB254" s="19">
        <f t="shared" si="6"/>
        <v>23</v>
      </c>
      <c r="AC254" s="29">
        <f t="shared" si="7"/>
        <v>0</v>
      </c>
      <c r="AD254" s="13" t="b">
        <f t="shared" si="8"/>
        <v>1</v>
      </c>
      <c r="AE254" s="4"/>
      <c r="AF254" s="4"/>
      <c r="AG254" s="4"/>
    </row>
    <row r="255" ht="22.5" customHeight="1">
      <c r="A255" s="8" t="s">
        <v>12147</v>
      </c>
      <c r="B255" s="8" t="s">
        <v>1302</v>
      </c>
      <c r="C255" s="27" t="s">
        <v>606</v>
      </c>
      <c r="D255" s="27" t="s">
        <v>1661</v>
      </c>
      <c r="E255" s="8"/>
      <c r="F255" s="32" t="s">
        <v>12148</v>
      </c>
      <c r="G255" s="15">
        <f>COUNTIF(Reading_Order[Run ID], B255)</f>
        <v>12</v>
      </c>
      <c r="H255" s="19">
        <v>2019.0</v>
      </c>
      <c r="I255" s="19">
        <v>2019.0</v>
      </c>
      <c r="J255" s="18" t="b">
        <f t="shared" si="1"/>
        <v>1</v>
      </c>
      <c r="K255" s="9" t="str">
        <f t="shared" si="2"/>
        <v>unread</v>
      </c>
      <c r="L255" s="19">
        <v>2.0</v>
      </c>
      <c r="M255" s="32" t="s">
        <v>12149</v>
      </c>
      <c r="N255" s="34"/>
      <c r="O255" s="8">
        <v>6.0</v>
      </c>
      <c r="P255" s="8">
        <v>1.0</v>
      </c>
      <c r="Q255" s="10" t="b">
        <v>1</v>
      </c>
      <c r="R255" s="34"/>
      <c r="S255" s="9" t="str">
        <f t="shared" si="3"/>
        <v>ready-hard</v>
      </c>
      <c r="T255" s="19">
        <f>COUNTIFS(Prerequisites[Run ID], $B255, Prerequisites[Type], "hard")</f>
        <v>0</v>
      </c>
      <c r="U255" s="19">
        <f>COUNTIFS(Prerequisites[Run ID], $B255, Prerequisites[Type], "hard", Prerequisites[Satisfied], TRUE)</f>
        <v>0</v>
      </c>
      <c r="V255" s="19">
        <f t="shared" si="4"/>
        <v>0</v>
      </c>
      <c r="W255" s="27">
        <f>COUNTIFS(Prerequisites[Run ID], $B255, Prerequisites[Type], "soft")</f>
        <v>2</v>
      </c>
      <c r="X255" s="27">
        <f>COUNTIFS(Prerequisites[Run ID], $B255, Prerequisites[Type], "soft", Prerequisites[Satisfied], TRUE)</f>
        <v>0</v>
      </c>
      <c r="Y255" s="27">
        <f t="shared" si="5"/>
        <v>2</v>
      </c>
      <c r="Z255" s="19">
        <f>COUNTIFS(Prerequisites[Prereq Run ID],$B255,Prerequisites[Type], "hard")</f>
        <v>1</v>
      </c>
      <c r="AA255" s="27">
        <f>COUNTIFS(Reading_Order[Run ID], $B255, Reading_Order[Completed], TRUE)</f>
        <v>0</v>
      </c>
      <c r="AB255" s="19">
        <f t="shared" si="6"/>
        <v>12</v>
      </c>
      <c r="AC255" s="29">
        <f t="shared" si="7"/>
        <v>0</v>
      </c>
      <c r="AD255" s="13" t="b">
        <f t="shared" si="8"/>
        <v>1</v>
      </c>
      <c r="AE255" s="4"/>
      <c r="AF255" s="4"/>
      <c r="AG255" s="4"/>
    </row>
    <row r="256" ht="22.5" customHeight="1">
      <c r="A256" s="8" t="s">
        <v>12152</v>
      </c>
      <c r="B256" s="8" t="s">
        <v>167</v>
      </c>
      <c r="C256" s="8" t="s">
        <v>606</v>
      </c>
      <c r="D256" s="8" t="s">
        <v>12153</v>
      </c>
      <c r="E256" s="8" t="s">
        <v>912</v>
      </c>
      <c r="F256" s="32" t="s">
        <v>12154</v>
      </c>
      <c r="G256" s="15">
        <f>COUNTIF(Reading_Order[Run ID], B256)</f>
        <v>615</v>
      </c>
      <c r="H256" s="19">
        <v>2019.0</v>
      </c>
      <c r="I256" s="19">
        <v>2024.0</v>
      </c>
      <c r="J256" s="18" t="b">
        <f t="shared" si="1"/>
        <v>1</v>
      </c>
      <c r="K256" s="9" t="str">
        <f t="shared" si="2"/>
        <v>unread</v>
      </c>
      <c r="L256" s="19">
        <v>3.0</v>
      </c>
      <c r="M256" s="32" t="s">
        <v>12155</v>
      </c>
      <c r="N256" s="34"/>
      <c r="O256" s="8">
        <v>6.0</v>
      </c>
      <c r="P256" s="8">
        <v>2.0</v>
      </c>
      <c r="Q256" s="10" t="b">
        <v>1</v>
      </c>
      <c r="R256" s="34"/>
      <c r="S256" s="9" t="str">
        <f t="shared" si="3"/>
        <v>blocked</v>
      </c>
      <c r="T256" s="19">
        <f>COUNTIFS(Prerequisites[Run ID], $B256, Prerequisites[Type], "hard")</f>
        <v>1</v>
      </c>
      <c r="U256" s="19">
        <f>COUNTIFS(Prerequisites[Run ID], $B256, Prerequisites[Type], "hard", Prerequisites[Satisfied], TRUE)</f>
        <v>0</v>
      </c>
      <c r="V256" s="19">
        <f t="shared" si="4"/>
        <v>1</v>
      </c>
      <c r="W256" s="27">
        <f>COUNTIFS(Prerequisites[Run ID], $B256, Prerequisites[Type], "soft")</f>
        <v>4</v>
      </c>
      <c r="X256" s="27">
        <f>COUNTIFS(Prerequisites[Run ID], $B256, Prerequisites[Type], "soft", Prerequisites[Satisfied], TRUE)</f>
        <v>0</v>
      </c>
      <c r="Y256" s="27">
        <f t="shared" si="5"/>
        <v>4</v>
      </c>
      <c r="Z256" s="19">
        <f>COUNTIFS(Prerequisites[Prereq Run ID],$B256,Prerequisites[Type], "hard")</f>
        <v>1</v>
      </c>
      <c r="AA256" s="27">
        <f>COUNTIFS(Reading_Order[Run ID], $B256, Reading_Order[Completed], TRUE)</f>
        <v>0</v>
      </c>
      <c r="AB256" s="19">
        <f t="shared" si="6"/>
        <v>615</v>
      </c>
      <c r="AC256" s="29">
        <f t="shared" si="7"/>
        <v>0</v>
      </c>
      <c r="AD256" s="13" t="b">
        <f t="shared" si="8"/>
        <v>0</v>
      </c>
      <c r="AE256" s="4"/>
      <c r="AF256" s="4"/>
      <c r="AG256" s="4"/>
    </row>
    <row r="257" ht="22.5" customHeight="1">
      <c r="A257" s="8" t="s">
        <v>12157</v>
      </c>
      <c r="B257" s="8" t="s">
        <v>1303</v>
      </c>
      <c r="C257" s="8" t="s">
        <v>606</v>
      </c>
      <c r="D257" s="8" t="s">
        <v>12158</v>
      </c>
      <c r="E257" s="8" t="s">
        <v>912</v>
      </c>
      <c r="F257" s="32"/>
      <c r="G257" s="15">
        <f>COUNTIF(Reading_Order[Run ID], B257)</f>
        <v>0</v>
      </c>
      <c r="H257" s="19">
        <v>2024.0</v>
      </c>
      <c r="I257" s="19">
        <v>2026.0</v>
      </c>
      <c r="J257" s="18" t="b">
        <f t="shared" si="1"/>
        <v>0</v>
      </c>
      <c r="K257" s="9" t="str">
        <f t="shared" si="2"/>
        <v>—</v>
      </c>
      <c r="L257" s="19">
        <v>3.0</v>
      </c>
      <c r="M257" s="32" t="s">
        <v>12160</v>
      </c>
      <c r="N257" s="34"/>
      <c r="O257" s="8">
        <v>6.0</v>
      </c>
      <c r="P257" s="8">
        <v>3.0</v>
      </c>
      <c r="Q257" s="12" t="b">
        <v>0</v>
      </c>
      <c r="R257" s="34"/>
      <c r="S257" s="9" t="str">
        <f t="shared" si="3"/>
        <v>blocked</v>
      </c>
      <c r="T257" s="19">
        <f>COUNTIFS(Prerequisites[Run ID], $B257, Prerequisites[Type], "hard")</f>
        <v>1</v>
      </c>
      <c r="U257" s="19">
        <f>COUNTIFS(Prerequisites[Run ID], $B257, Prerequisites[Type], "hard", Prerequisites[Satisfied], TRUE)</f>
        <v>0</v>
      </c>
      <c r="V257" s="19">
        <f t="shared" si="4"/>
        <v>1</v>
      </c>
      <c r="W257" s="27">
        <f>COUNTIFS(Prerequisites[Run ID], $B257, Prerequisites[Type], "soft")</f>
        <v>0</v>
      </c>
      <c r="X257" s="27">
        <f>COUNTIFS(Prerequisites[Run ID], $B257, Prerequisites[Type], "soft", Prerequisites[Satisfied], TRUE)</f>
        <v>0</v>
      </c>
      <c r="Y257" s="27">
        <f t="shared" si="5"/>
        <v>0</v>
      </c>
      <c r="Z257" s="19">
        <f>COUNTIFS(Prerequisites[Prereq Run ID],$B257,Prerequisites[Type], "hard")</f>
        <v>0</v>
      </c>
      <c r="AA257" s="27">
        <f>COUNTIFS(Reading_Order[Run ID], $B257, Reading_Order[Completed], TRUE)</f>
        <v>0</v>
      </c>
      <c r="AB257" s="19">
        <f t="shared" si="6"/>
        <v>0</v>
      </c>
      <c r="AC257" s="29" t="str">
        <f t="shared" si="7"/>
        <v>#DIV/0!</v>
      </c>
      <c r="AD257" s="13" t="b">
        <f t="shared" si="8"/>
        <v>0</v>
      </c>
      <c r="AE257" s="4"/>
      <c r="AF257" s="4"/>
      <c r="AG257" s="4"/>
    </row>
    <row r="258" ht="22.5" customHeight="1">
      <c r="A258" s="8" t="s">
        <v>12162</v>
      </c>
      <c r="B258" s="8" t="s">
        <v>374</v>
      </c>
      <c r="C258" s="8" t="s">
        <v>606</v>
      </c>
      <c r="D258" s="27" t="s">
        <v>12163</v>
      </c>
      <c r="E258" s="8"/>
      <c r="F258" s="32"/>
      <c r="G258" s="15">
        <f>COUNTIF(Reading_Order[Run ID], B258)</f>
        <v>45</v>
      </c>
      <c r="H258" s="19">
        <v>1995.0</v>
      </c>
      <c r="I258" s="19">
        <v>1995.0</v>
      </c>
      <c r="J258" s="18" t="b">
        <f t="shared" si="1"/>
        <v>1</v>
      </c>
      <c r="K258" s="9" t="str">
        <f t="shared" si="2"/>
        <v>unread</v>
      </c>
      <c r="L258" s="19">
        <v>3.0</v>
      </c>
      <c r="M258" s="32" t="s">
        <v>12165</v>
      </c>
      <c r="N258" s="34"/>
      <c r="O258" s="8">
        <v>2.0</v>
      </c>
      <c r="P258" s="8">
        <v>3.0</v>
      </c>
      <c r="Q258" s="12" t="b">
        <v>0</v>
      </c>
      <c r="R258" s="34"/>
      <c r="S258" s="9" t="str">
        <f t="shared" si="3"/>
        <v>blocked</v>
      </c>
      <c r="T258" s="19">
        <f>COUNTIFS(Prerequisites[Run ID], $B258, Prerequisites[Type], "hard")</f>
        <v>1</v>
      </c>
      <c r="U258" s="19">
        <f>COUNTIFS(Prerequisites[Run ID], $B258, Prerequisites[Type], "hard", Prerequisites[Satisfied], TRUE)</f>
        <v>0</v>
      </c>
      <c r="V258" s="19">
        <f t="shared" si="4"/>
        <v>1</v>
      </c>
      <c r="W258" s="27">
        <f>COUNTIFS(Prerequisites[Run ID], $B258, Prerequisites[Type], "soft")</f>
        <v>2</v>
      </c>
      <c r="X258" s="27">
        <f>COUNTIFS(Prerequisites[Run ID], $B258, Prerequisites[Type], "soft", Prerequisites[Satisfied], TRUE)</f>
        <v>0</v>
      </c>
      <c r="Y258" s="27">
        <f t="shared" si="5"/>
        <v>2</v>
      </c>
      <c r="Z258" s="19">
        <f>COUNTIFS(Prerequisites[Prereq Run ID],$B258,Prerequisites[Type], "hard")</f>
        <v>0</v>
      </c>
      <c r="AA258" s="27">
        <f>COUNTIFS(Reading_Order[Run ID], $B258, Reading_Order[Completed], TRUE)</f>
        <v>0</v>
      </c>
      <c r="AB258" s="19">
        <f t="shared" si="6"/>
        <v>45</v>
      </c>
      <c r="AC258" s="29">
        <f t="shared" si="7"/>
        <v>0</v>
      </c>
      <c r="AD258" s="13" t="b">
        <f t="shared" si="8"/>
        <v>0</v>
      </c>
      <c r="AE258" s="4"/>
      <c r="AF258" s="4"/>
      <c r="AG258" s="4"/>
    </row>
    <row r="259" ht="22.5" customHeight="1">
      <c r="A259" s="8" t="s">
        <v>12167</v>
      </c>
      <c r="B259" s="8" t="s">
        <v>1033</v>
      </c>
      <c r="C259" s="27" t="s">
        <v>606</v>
      </c>
      <c r="D259" s="27" t="s">
        <v>12168</v>
      </c>
      <c r="E259" s="8"/>
      <c r="F259" s="32" t="s">
        <v>12169</v>
      </c>
      <c r="G259" s="15">
        <f>COUNTIF(Reading_Order[Run ID], B259)</f>
        <v>461</v>
      </c>
      <c r="H259" s="19">
        <v>1975.0</v>
      </c>
      <c r="I259" s="19">
        <v>1991.0</v>
      </c>
      <c r="J259" s="18" t="b">
        <f t="shared" si="1"/>
        <v>1</v>
      </c>
      <c r="K259" s="9" t="str">
        <f t="shared" si="2"/>
        <v>unread</v>
      </c>
      <c r="L259" s="19">
        <v>1.0</v>
      </c>
      <c r="M259" s="32" t="s">
        <v>12171</v>
      </c>
      <c r="N259" s="34"/>
      <c r="O259" s="8">
        <v>1.0</v>
      </c>
      <c r="P259" s="8">
        <v>2.0</v>
      </c>
      <c r="Q259" s="10" t="b">
        <v>1</v>
      </c>
      <c r="R259" s="34"/>
      <c r="S259" s="9" t="str">
        <f t="shared" si="3"/>
        <v>ready-all</v>
      </c>
      <c r="T259" s="19">
        <f>COUNTIFS(Prerequisites[Run ID], $B259, Prerequisites[Type], "hard")</f>
        <v>0</v>
      </c>
      <c r="U259" s="19">
        <f>COUNTIFS(Prerequisites[Run ID], $B259, Prerequisites[Type], "hard", Prerequisites[Satisfied], TRUE)</f>
        <v>0</v>
      </c>
      <c r="V259" s="19">
        <f t="shared" si="4"/>
        <v>0</v>
      </c>
      <c r="W259" s="27">
        <f>COUNTIFS(Prerequisites[Run ID], $B259, Prerequisites[Type], "soft")</f>
        <v>0</v>
      </c>
      <c r="X259" s="27">
        <f>COUNTIFS(Prerequisites[Run ID], $B259, Prerequisites[Type], "soft", Prerequisites[Satisfied], TRUE)</f>
        <v>0</v>
      </c>
      <c r="Y259" s="27">
        <f t="shared" si="5"/>
        <v>0</v>
      </c>
      <c r="Z259" s="19">
        <f>COUNTIFS(Prerequisites[Prereq Run ID],$B259,Prerequisites[Type], "hard")</f>
        <v>2</v>
      </c>
      <c r="AA259" s="27">
        <f>COUNTIFS(Reading_Order[Run ID], $B259, Reading_Order[Completed], TRUE)</f>
        <v>0</v>
      </c>
      <c r="AB259" s="19">
        <f t="shared" si="6"/>
        <v>461</v>
      </c>
      <c r="AC259" s="29">
        <f t="shared" si="7"/>
        <v>0</v>
      </c>
      <c r="AD259" s="13" t="b">
        <f t="shared" si="8"/>
        <v>1</v>
      </c>
      <c r="AE259" s="4"/>
      <c r="AF259" s="4"/>
      <c r="AG259" s="4"/>
    </row>
    <row r="260" ht="22.5" customHeight="1">
      <c r="A260" s="12"/>
      <c r="B260" s="12"/>
      <c r="C260" s="189"/>
      <c r="D260" s="189"/>
      <c r="E260" s="12"/>
      <c r="F260" s="12"/>
      <c r="G260" s="190"/>
      <c r="H260" s="190"/>
      <c r="I260" s="190"/>
      <c r="J260" s="18"/>
      <c r="K260" s="191"/>
      <c r="L260" s="190"/>
      <c r="M260" s="12"/>
      <c r="N260" s="12"/>
      <c r="O260" s="12"/>
      <c r="P260" s="12"/>
      <c r="Q260" s="12"/>
      <c r="R260" s="12"/>
      <c r="S260" s="191"/>
      <c r="T260" s="190"/>
      <c r="U260" s="190"/>
      <c r="V260" s="12"/>
      <c r="W260" s="12"/>
      <c r="X260" s="12"/>
      <c r="Y260" s="12"/>
      <c r="Z260" s="190"/>
      <c r="AA260" s="12"/>
      <c r="AB260" s="12"/>
      <c r="AC260" s="12"/>
      <c r="AD260" s="18"/>
      <c r="AE260" s="4"/>
      <c r="AF260" s="4"/>
      <c r="AG260" s="4"/>
    </row>
    <row r="261" ht="22.5" customHeight="1">
      <c r="A261" s="12"/>
      <c r="B261" s="12"/>
      <c r="C261" s="189"/>
      <c r="D261" s="189"/>
      <c r="E261" s="12"/>
      <c r="F261" s="12"/>
      <c r="G261" s="190"/>
      <c r="H261" s="190"/>
      <c r="I261" s="190"/>
      <c r="J261" s="18"/>
      <c r="K261" s="191"/>
      <c r="L261" s="190"/>
      <c r="M261" s="12"/>
      <c r="N261" s="12"/>
      <c r="O261" s="12"/>
      <c r="P261" s="12"/>
      <c r="Q261" s="12"/>
      <c r="R261" s="12"/>
      <c r="S261" s="191"/>
      <c r="T261" s="190"/>
      <c r="U261" s="190"/>
      <c r="V261" s="12"/>
      <c r="W261" s="12"/>
      <c r="X261" s="12"/>
      <c r="Y261" s="12"/>
      <c r="Z261" s="190"/>
      <c r="AA261" s="12"/>
      <c r="AB261" s="12"/>
      <c r="AC261" s="12"/>
      <c r="AD261" s="18"/>
      <c r="AE261" s="4"/>
      <c r="AF261" s="4"/>
      <c r="AG261" s="4"/>
    </row>
    <row r="262" ht="22.5" customHeight="1">
      <c r="A262" s="12"/>
      <c r="B262" s="12"/>
      <c r="C262" s="189"/>
      <c r="D262" s="189"/>
      <c r="E262" s="12"/>
      <c r="F262" s="12"/>
      <c r="G262" s="190"/>
      <c r="H262" s="190"/>
      <c r="I262" s="190"/>
      <c r="J262" s="18"/>
      <c r="K262" s="191"/>
      <c r="L262" s="190"/>
      <c r="M262" s="12"/>
      <c r="N262" s="12"/>
      <c r="O262" s="12"/>
      <c r="P262" s="12"/>
      <c r="Q262" s="12"/>
      <c r="R262" s="12"/>
      <c r="S262" s="191"/>
      <c r="T262" s="190"/>
      <c r="U262" s="190"/>
      <c r="V262" s="12"/>
      <c r="W262" s="12"/>
      <c r="X262" s="12"/>
      <c r="Y262" s="12"/>
      <c r="Z262" s="190"/>
      <c r="AA262" s="12"/>
      <c r="AB262" s="12"/>
      <c r="AC262" s="12"/>
      <c r="AD262" s="18"/>
      <c r="AE262" s="4"/>
      <c r="AF262" s="4"/>
      <c r="AG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row>
    <row r="267">
      <c r="A267" s="110"/>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row>
    <row r="268">
      <c r="A268" s="110"/>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row>
    <row r="269">
      <c r="A269" s="110"/>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row>
    <row r="270">
      <c r="A270" s="110"/>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row>
    <row r="271">
      <c r="A271" s="110"/>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row>
    <row r="273">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row>
    <row r="27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row>
    <row r="275">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row>
    <row r="276">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row>
    <row r="277">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row>
    <row r="278">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row>
    <row r="27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row>
    <row r="280">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row>
    <row r="28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row>
    <row r="28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row>
    <row r="283">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row>
    <row r="28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row>
    <row r="285">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row>
    <row r="1020">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row>
    <row r="102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row>
    <row r="102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row>
    <row r="1023">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row>
    <row r="1024">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row>
    <row r="1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row>
    <row r="1026">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row>
    <row r="1027">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row>
    <row r="1028">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row>
    <row r="1029">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row>
    <row r="1030">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row>
    <row r="1031">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row>
    <row r="1032">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row>
    <row r="1033">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row>
    <row r="1034">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row>
    <row r="1035">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row>
    <row r="1036">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row>
    <row r="1037">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row>
    <row r="1038">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row>
    <row r="1039">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row>
    <row r="1040">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row>
    <row r="1041">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row>
    <row r="1042">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row>
    <row r="1043">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row>
    <row r="1044">
      <c r="A1044" s="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c r="AG1044" s="4"/>
    </row>
    <row r="1045">
      <c r="A1045" s="4"/>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row>
    <row r="1046">
      <c r="A1046" s="4"/>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row>
    <row r="1047">
      <c r="A1047" s="4"/>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c r="AG1047" s="4"/>
    </row>
    <row r="1048">
      <c r="A1048" s="4"/>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4"/>
    </row>
    <row r="1049">
      <c r="A1049" s="4"/>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4"/>
    </row>
    <row r="1050">
      <c r="A1050" s="4"/>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row>
    <row r="1051">
      <c r="A1051" s="4"/>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row>
    <row r="1052">
      <c r="A1052" s="4"/>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row>
    <row r="1053">
      <c r="A1053" s="4"/>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row>
    <row r="1054">
      <c r="A1054" s="4"/>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row>
    <row r="1055">
      <c r="A1055" s="4"/>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4"/>
    </row>
    <row r="1056">
      <c r="A1056" s="4"/>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row>
    <row r="1057">
      <c r="A1057" s="4"/>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4"/>
    </row>
    <row r="1058">
      <c r="A1058" s="4"/>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row>
    <row r="1059">
      <c r="A1059" s="4"/>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row>
    <row r="1060">
      <c r="A1060" s="4"/>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row>
    <row r="1061">
      <c r="A1061" s="4"/>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row>
    <row r="1062">
      <c r="A1062" s="4"/>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row>
    <row r="1063">
      <c r="A1063" s="4"/>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row>
    <row r="1064">
      <c r="A1064" s="4"/>
      <c r="B1064" s="4"/>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row>
    <row r="1065">
      <c r="A1065" s="4"/>
      <c r="B1065" s="4"/>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row>
    <row r="1066">
      <c r="A1066" s="4"/>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row>
    <row r="1067">
      <c r="A1067" s="4"/>
      <c r="B1067" s="4"/>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4"/>
    </row>
    <row r="1068">
      <c r="A1068" s="4"/>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row>
    <row r="1069">
      <c r="A1069" s="4"/>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c r="AG1069" s="4"/>
    </row>
    <row r="1070">
      <c r="A1070" s="4"/>
      <c r="B1070" s="4"/>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c r="AG1070" s="4"/>
    </row>
    <row r="1071">
      <c r="A1071" s="4"/>
      <c r="B1071" s="4"/>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c r="AF1071" s="4"/>
      <c r="AG1071" s="4"/>
    </row>
    <row r="1072">
      <c r="A1072" s="4"/>
      <c r="B1072" s="4"/>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row>
    <row r="1073">
      <c r="A1073" s="4"/>
      <c r="B1073" s="4"/>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row>
    <row r="1074">
      <c r="A1074" s="4"/>
      <c r="B1074" s="4"/>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4"/>
    </row>
    <row r="1075">
      <c r="A1075" s="4"/>
      <c r="B1075" s="4"/>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row>
    <row r="1076">
      <c r="A1076" s="4"/>
      <c r="B1076" s="4"/>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4"/>
    </row>
    <row r="1077">
      <c r="A1077" s="4"/>
      <c r="B1077" s="4"/>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c r="AF1077" s="4"/>
      <c r="AG1077" s="4"/>
    </row>
    <row r="1078">
      <c r="A1078" s="4"/>
      <c r="B1078" s="4"/>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row>
    <row r="1079">
      <c r="A1079" s="4"/>
      <c r="B1079" s="4"/>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row>
    <row r="1080">
      <c r="A1080" s="4"/>
      <c r="B1080" s="4"/>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4"/>
    </row>
    <row r="1081">
      <c r="A1081" s="4"/>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row>
    <row r="1082">
      <c r="A1082" s="4"/>
      <c r="B1082" s="4"/>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row>
    <row r="1083">
      <c r="A1083" s="4"/>
      <c r="B1083" s="4"/>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c r="AD1083" s="4"/>
      <c r="AE1083" s="4"/>
      <c r="AF1083" s="4"/>
      <c r="AG1083" s="4"/>
    </row>
    <row r="1084">
      <c r="A1084" s="4"/>
      <c r="B1084" s="4"/>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row>
    <row r="1085">
      <c r="A1085" s="4"/>
      <c r="B1085" s="4"/>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4"/>
    </row>
    <row r="1086">
      <c r="A1086" s="4"/>
      <c r="B1086" s="4"/>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row>
    <row r="1087">
      <c r="A1087" s="4"/>
      <c r="B1087" s="4"/>
      <c r="C1087" s="4"/>
      <c r="D1087" s="4"/>
      <c r="E1087" s="4"/>
      <c r="F1087" s="4"/>
      <c r="G1087" s="4"/>
      <c r="H1087" s="4"/>
      <c r="I1087" s="4"/>
      <c r="J1087" s="4"/>
      <c r="K1087" s="4"/>
      <c r="L1087" s="4"/>
      <c r="M1087" s="4"/>
      <c r="N1087" s="4"/>
      <c r="O1087" s="4"/>
      <c r="P1087" s="4"/>
      <c r="Q1087" s="4"/>
      <c r="R1087" s="4"/>
      <c r="S1087" s="4"/>
      <c r="T1087" s="4"/>
      <c r="U1087" s="4"/>
      <c r="V1087" s="4"/>
      <c r="W1087" s="4"/>
      <c r="X1087" s="4"/>
      <c r="Y1087" s="4"/>
      <c r="Z1087" s="4"/>
      <c r="AA1087" s="4"/>
      <c r="AB1087" s="4"/>
      <c r="AC1087" s="4"/>
      <c r="AD1087" s="4"/>
      <c r="AE1087" s="4"/>
      <c r="AF1087" s="4"/>
      <c r="AG1087" s="4"/>
    </row>
    <row r="1088">
      <c r="A1088" s="4"/>
      <c r="B1088" s="4"/>
      <c r="C1088" s="4"/>
      <c r="D1088" s="4"/>
      <c r="E1088" s="4"/>
      <c r="F1088" s="4"/>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4"/>
    </row>
    <row r="1089">
      <c r="A1089" s="4"/>
      <c r="B1089" s="4"/>
      <c r="C1089" s="4"/>
      <c r="D1089" s="4"/>
      <c r="E1089" s="4"/>
      <c r="F1089" s="4"/>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4"/>
    </row>
    <row r="1090">
      <c r="A1090" s="4"/>
      <c r="B1090" s="4"/>
      <c r="C1090" s="4"/>
      <c r="D1090" s="4"/>
      <c r="E1090" s="4"/>
      <c r="F1090" s="4"/>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c r="AG1090" s="4"/>
    </row>
    <row r="1091">
      <c r="A1091" s="4"/>
      <c r="B1091" s="4"/>
      <c r="C1091" s="4"/>
      <c r="D1091" s="4"/>
      <c r="E1091" s="4"/>
      <c r="F1091" s="4"/>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c r="AF1091" s="4"/>
      <c r="AG1091" s="4"/>
    </row>
    <row r="1092">
      <c r="A1092" s="4"/>
      <c r="B1092" s="4"/>
      <c r="C1092" s="4"/>
      <c r="D1092" s="4"/>
      <c r="E1092" s="4"/>
      <c r="F1092" s="4"/>
      <c r="G1092" s="4"/>
      <c r="H1092" s="4"/>
      <c r="I1092" s="4"/>
      <c r="J1092" s="4"/>
      <c r="K1092" s="4"/>
      <c r="L1092" s="4"/>
      <c r="M1092" s="4"/>
      <c r="N1092" s="4"/>
      <c r="O1092" s="4"/>
      <c r="P1092" s="4"/>
      <c r="Q1092" s="4"/>
      <c r="R1092" s="4"/>
      <c r="S1092" s="4"/>
      <c r="T1092" s="4"/>
      <c r="U1092" s="4"/>
      <c r="V1092" s="4"/>
      <c r="W1092" s="4"/>
      <c r="X1092" s="4"/>
      <c r="Y1092" s="4"/>
      <c r="Z1092" s="4"/>
      <c r="AA1092" s="4"/>
      <c r="AB1092" s="4"/>
      <c r="AC1092" s="4"/>
      <c r="AD1092" s="4"/>
      <c r="AE1092" s="4"/>
      <c r="AF1092" s="4"/>
      <c r="AG1092" s="4"/>
    </row>
    <row r="1093">
      <c r="A1093" s="4"/>
      <c r="B1093" s="4"/>
      <c r="C1093" s="4"/>
      <c r="D1093" s="4"/>
      <c r="E1093" s="4"/>
      <c r="F1093" s="4"/>
      <c r="G1093" s="4"/>
      <c r="H1093" s="4"/>
      <c r="I1093" s="4"/>
      <c r="J1093" s="4"/>
      <c r="K1093" s="4"/>
      <c r="L1093" s="4"/>
      <c r="M1093" s="4"/>
      <c r="N1093" s="4"/>
      <c r="O1093" s="4"/>
      <c r="P1093" s="4"/>
      <c r="Q1093" s="4"/>
      <c r="R1093" s="4"/>
      <c r="S1093" s="4"/>
      <c r="T1093" s="4"/>
      <c r="U1093" s="4"/>
      <c r="V1093" s="4"/>
      <c r="W1093" s="4"/>
      <c r="X1093" s="4"/>
      <c r="Y1093" s="4"/>
      <c r="Z1093" s="4"/>
      <c r="AA1093" s="4"/>
      <c r="AB1093" s="4"/>
      <c r="AC1093" s="4"/>
      <c r="AD1093" s="4"/>
      <c r="AE1093" s="4"/>
      <c r="AF1093" s="4"/>
      <c r="AG1093" s="4"/>
    </row>
    <row r="1094">
      <c r="A1094" s="4"/>
      <c r="B1094" s="4"/>
      <c r="C1094" s="4"/>
      <c r="D1094" s="4"/>
      <c r="E1094" s="4"/>
      <c r="F1094" s="4"/>
      <c r="G1094" s="4"/>
      <c r="H1094" s="4"/>
      <c r="I1094" s="4"/>
      <c r="J1094" s="4"/>
      <c r="K1094" s="4"/>
      <c r="L1094" s="4"/>
      <c r="M1094" s="4"/>
      <c r="N1094" s="4"/>
      <c r="O1094" s="4"/>
      <c r="P1094" s="4"/>
      <c r="Q1094" s="4"/>
      <c r="R1094" s="4"/>
      <c r="S1094" s="4"/>
      <c r="T1094" s="4"/>
      <c r="U1094" s="4"/>
      <c r="V1094" s="4"/>
      <c r="W1094" s="4"/>
      <c r="X1094" s="4"/>
      <c r="Y1094" s="4"/>
      <c r="Z1094" s="4"/>
      <c r="AA1094" s="4"/>
      <c r="AB1094" s="4"/>
      <c r="AC1094" s="4"/>
      <c r="AD1094" s="4"/>
      <c r="AE1094" s="4"/>
      <c r="AF1094" s="4"/>
      <c r="AG1094" s="4"/>
    </row>
    <row r="1095">
      <c r="A1095" s="4"/>
      <c r="B1095" s="4"/>
      <c r="C1095" s="4"/>
      <c r="D1095" s="4"/>
      <c r="E1095" s="4"/>
      <c r="F1095" s="4"/>
      <c r="G1095" s="4"/>
      <c r="H1095" s="4"/>
      <c r="I1095" s="4"/>
      <c r="J1095" s="4"/>
      <c r="K1095" s="4"/>
      <c r="L1095" s="4"/>
      <c r="M1095" s="4"/>
      <c r="N1095" s="4"/>
      <c r="O1095" s="4"/>
      <c r="P1095" s="4"/>
      <c r="Q1095" s="4"/>
      <c r="R1095" s="4"/>
      <c r="S1095" s="4"/>
      <c r="T1095" s="4"/>
      <c r="U1095" s="4"/>
      <c r="V1095" s="4"/>
      <c r="W1095" s="4"/>
      <c r="X1095" s="4"/>
      <c r="Y1095" s="4"/>
      <c r="Z1095" s="4"/>
      <c r="AA1095" s="4"/>
      <c r="AB1095" s="4"/>
      <c r="AC1095" s="4"/>
      <c r="AD1095" s="4"/>
      <c r="AE1095" s="4"/>
      <c r="AF1095" s="4"/>
      <c r="AG1095" s="4"/>
    </row>
    <row r="1096">
      <c r="A1096" s="4"/>
      <c r="B1096" s="4"/>
      <c r="C1096" s="4"/>
      <c r="D1096" s="4"/>
      <c r="E1096" s="4"/>
      <c r="F1096" s="4"/>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c r="AD1096" s="4"/>
      <c r="AE1096" s="4"/>
      <c r="AF1096" s="4"/>
      <c r="AG1096" s="4"/>
    </row>
    <row r="1097">
      <c r="A1097" s="4"/>
      <c r="B1097" s="4"/>
      <c r="C1097" s="4"/>
      <c r="D1097" s="4"/>
      <c r="E1097" s="4"/>
      <c r="F1097" s="4"/>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c r="AD1097" s="4"/>
      <c r="AE1097" s="4"/>
      <c r="AF1097" s="4"/>
      <c r="AG1097" s="4"/>
    </row>
    <row r="1098">
      <c r="A1098" s="4"/>
      <c r="B1098" s="4"/>
      <c r="C1098" s="4"/>
      <c r="D1098" s="4"/>
      <c r="E1098" s="4"/>
      <c r="F1098" s="4"/>
      <c r="G1098" s="4"/>
      <c r="H1098" s="4"/>
      <c r="I1098" s="4"/>
      <c r="J1098" s="4"/>
      <c r="K1098" s="4"/>
      <c r="L1098" s="4"/>
      <c r="M1098" s="4"/>
      <c r="N1098" s="4"/>
      <c r="O1098" s="4"/>
      <c r="P1098" s="4"/>
      <c r="Q1098" s="4"/>
      <c r="R1098" s="4"/>
      <c r="S1098" s="4"/>
      <c r="T1098" s="4"/>
      <c r="U1098" s="4"/>
      <c r="V1098" s="4"/>
      <c r="W1098" s="4"/>
      <c r="X1098" s="4"/>
      <c r="Y1098" s="4"/>
      <c r="Z1098" s="4"/>
      <c r="AA1098" s="4"/>
      <c r="AB1098" s="4"/>
      <c r="AC1098" s="4"/>
      <c r="AD1098" s="4"/>
      <c r="AE1098" s="4"/>
      <c r="AF1098" s="4"/>
      <c r="AG1098" s="4"/>
    </row>
    <row r="1099">
      <c r="A1099" s="4"/>
      <c r="B1099" s="4"/>
      <c r="C1099" s="4"/>
      <c r="D1099" s="4"/>
      <c r="E1099" s="4"/>
      <c r="F1099" s="4"/>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c r="AD1099" s="4"/>
      <c r="AE1099" s="4"/>
      <c r="AF1099" s="4"/>
      <c r="AG1099" s="4"/>
    </row>
    <row r="1100">
      <c r="A1100" s="4"/>
      <c r="B1100" s="4"/>
      <c r="C1100" s="4"/>
      <c r="D1100" s="4"/>
      <c r="E1100" s="4"/>
      <c r="F1100" s="4"/>
      <c r="G1100" s="4"/>
      <c r="H1100" s="4"/>
      <c r="I1100" s="4"/>
      <c r="J1100" s="4"/>
      <c r="K1100" s="4"/>
      <c r="L1100" s="4"/>
      <c r="M1100" s="4"/>
      <c r="N1100" s="4"/>
      <c r="O1100" s="4"/>
      <c r="P1100" s="4"/>
      <c r="Q1100" s="4"/>
      <c r="R1100" s="4"/>
      <c r="S1100" s="4"/>
      <c r="T1100" s="4"/>
      <c r="U1100" s="4"/>
      <c r="V1100" s="4"/>
      <c r="W1100" s="4"/>
      <c r="X1100" s="4"/>
      <c r="Y1100" s="4"/>
      <c r="Z1100" s="4"/>
      <c r="AA1100" s="4"/>
      <c r="AB1100" s="4"/>
      <c r="AC1100" s="4"/>
      <c r="AD1100" s="4"/>
      <c r="AE1100" s="4"/>
      <c r="AF1100" s="4"/>
      <c r="AG1100" s="4"/>
    </row>
    <row r="1101">
      <c r="A1101" s="4"/>
      <c r="B1101" s="4"/>
      <c r="C1101" s="4"/>
      <c r="D1101" s="4"/>
      <c r="E1101" s="4"/>
      <c r="F1101" s="4"/>
      <c r="G1101" s="4"/>
      <c r="H1101" s="4"/>
      <c r="I1101" s="4"/>
      <c r="J1101" s="4"/>
      <c r="K1101" s="4"/>
      <c r="L1101" s="4"/>
      <c r="M1101" s="4"/>
      <c r="N1101" s="4"/>
      <c r="O1101" s="4"/>
      <c r="P1101" s="4"/>
      <c r="Q1101" s="4"/>
      <c r="R1101" s="4"/>
      <c r="S1101" s="4"/>
      <c r="T1101" s="4"/>
      <c r="U1101" s="4"/>
      <c r="V1101" s="4"/>
      <c r="W1101" s="4"/>
      <c r="X1101" s="4"/>
      <c r="Y1101" s="4"/>
      <c r="Z1101" s="4"/>
      <c r="AA1101" s="4"/>
      <c r="AB1101" s="4"/>
      <c r="AC1101" s="4"/>
      <c r="AD1101" s="4"/>
      <c r="AE1101" s="4"/>
      <c r="AF1101" s="4"/>
      <c r="AG1101" s="4"/>
    </row>
    <row r="1102">
      <c r="A1102" s="4"/>
      <c r="B1102" s="4"/>
      <c r="C1102" s="4"/>
      <c r="D1102" s="4"/>
      <c r="E1102" s="4"/>
      <c r="F1102" s="4"/>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c r="AF1102" s="4"/>
      <c r="AG1102" s="4"/>
    </row>
    <row r="1103">
      <c r="A1103" s="4"/>
      <c r="B1103" s="4"/>
      <c r="C1103" s="4"/>
      <c r="D1103" s="4"/>
      <c r="E1103" s="4"/>
      <c r="F1103" s="4"/>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c r="AD1103" s="4"/>
      <c r="AE1103" s="4"/>
      <c r="AF1103" s="4"/>
      <c r="AG1103" s="4"/>
    </row>
    <row r="1104">
      <c r="A1104" s="4"/>
      <c r="B1104" s="4"/>
      <c r="C1104" s="4"/>
      <c r="D1104" s="4"/>
      <c r="E1104" s="4"/>
      <c r="F1104" s="4"/>
      <c r="G1104" s="4"/>
      <c r="H1104" s="4"/>
      <c r="I1104" s="4"/>
      <c r="J1104" s="4"/>
      <c r="K1104" s="4"/>
      <c r="L1104" s="4"/>
      <c r="M1104" s="4"/>
      <c r="N1104" s="4"/>
      <c r="O1104" s="4"/>
      <c r="P1104" s="4"/>
      <c r="Q1104" s="4"/>
      <c r="R1104" s="4"/>
      <c r="S1104" s="4"/>
      <c r="T1104" s="4"/>
      <c r="U1104" s="4"/>
      <c r="V1104" s="4"/>
      <c r="W1104" s="4"/>
      <c r="X1104" s="4"/>
      <c r="Y1104" s="4"/>
      <c r="Z1104" s="4"/>
      <c r="AA1104" s="4"/>
      <c r="AB1104" s="4"/>
      <c r="AC1104" s="4"/>
      <c r="AD1104" s="4"/>
      <c r="AE1104" s="4"/>
      <c r="AF1104" s="4"/>
      <c r="AG1104" s="4"/>
    </row>
    <row r="1105">
      <c r="A1105" s="4"/>
      <c r="B1105" s="4"/>
      <c r="C1105" s="4"/>
      <c r="D1105" s="4"/>
      <c r="E1105" s="4"/>
      <c r="F1105" s="4"/>
      <c r="G1105" s="4"/>
      <c r="H1105" s="4"/>
      <c r="I1105" s="4"/>
      <c r="J1105" s="4"/>
      <c r="K1105" s="4"/>
      <c r="L1105" s="4"/>
      <c r="M1105" s="4"/>
      <c r="N1105" s="4"/>
      <c r="O1105" s="4"/>
      <c r="P1105" s="4"/>
      <c r="Q1105" s="4"/>
      <c r="R1105" s="4"/>
      <c r="S1105" s="4"/>
      <c r="T1105" s="4"/>
      <c r="U1105" s="4"/>
      <c r="V1105" s="4"/>
      <c r="W1105" s="4"/>
      <c r="X1105" s="4"/>
      <c r="Y1105" s="4"/>
      <c r="Z1105" s="4"/>
      <c r="AA1105" s="4"/>
      <c r="AB1105" s="4"/>
      <c r="AC1105" s="4"/>
      <c r="AD1105" s="4"/>
      <c r="AE1105" s="4"/>
      <c r="AF1105" s="4"/>
      <c r="AG1105" s="4"/>
    </row>
    <row r="1106">
      <c r="A1106" s="4"/>
      <c r="B1106" s="4"/>
      <c r="C1106" s="4"/>
      <c r="D1106" s="4"/>
      <c r="E1106" s="4"/>
      <c r="F1106" s="4"/>
      <c r="G1106" s="4"/>
      <c r="H1106" s="4"/>
      <c r="I1106" s="4"/>
      <c r="J1106" s="4"/>
      <c r="K1106" s="4"/>
      <c r="L1106" s="4"/>
      <c r="M1106" s="4"/>
      <c r="N1106" s="4"/>
      <c r="O1106" s="4"/>
      <c r="P1106" s="4"/>
      <c r="Q1106" s="4"/>
      <c r="R1106" s="4"/>
      <c r="S1106" s="4"/>
      <c r="T1106" s="4"/>
      <c r="U1106" s="4"/>
      <c r="V1106" s="4"/>
      <c r="W1106" s="4"/>
      <c r="X1106" s="4"/>
      <c r="Y1106" s="4"/>
      <c r="Z1106" s="4"/>
      <c r="AA1106" s="4"/>
      <c r="AB1106" s="4"/>
      <c r="AC1106" s="4"/>
      <c r="AD1106" s="4"/>
      <c r="AE1106" s="4"/>
      <c r="AF1106" s="4"/>
      <c r="AG1106" s="4"/>
    </row>
    <row r="1107">
      <c r="A1107" s="4"/>
      <c r="B1107" s="4"/>
      <c r="C1107" s="4"/>
      <c r="D1107" s="4"/>
      <c r="E1107" s="4"/>
      <c r="F1107" s="4"/>
      <c r="G1107" s="4"/>
      <c r="H1107" s="4"/>
      <c r="I1107" s="4"/>
      <c r="J1107" s="4"/>
      <c r="K1107" s="4"/>
      <c r="L1107" s="4"/>
      <c r="M1107" s="4"/>
      <c r="N1107" s="4"/>
      <c r="O1107" s="4"/>
      <c r="P1107" s="4"/>
      <c r="Q1107" s="4"/>
      <c r="R1107" s="4"/>
      <c r="S1107" s="4"/>
      <c r="T1107" s="4"/>
      <c r="U1107" s="4"/>
      <c r="V1107" s="4"/>
      <c r="W1107" s="4"/>
      <c r="X1107" s="4"/>
      <c r="Y1107" s="4"/>
      <c r="Z1107" s="4"/>
      <c r="AA1107" s="4"/>
      <c r="AB1107" s="4"/>
      <c r="AC1107" s="4"/>
      <c r="AD1107" s="4"/>
      <c r="AE1107" s="4"/>
      <c r="AF1107" s="4"/>
      <c r="AG1107" s="4"/>
    </row>
    <row r="1108">
      <c r="A1108" s="4"/>
      <c r="B1108" s="4"/>
      <c r="C1108" s="4"/>
      <c r="D1108" s="4"/>
      <c r="E1108" s="4"/>
      <c r="F1108" s="4"/>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c r="AG1108" s="4"/>
    </row>
    <row r="1109">
      <c r="A1109" s="4"/>
      <c r="B1109" s="4"/>
      <c r="C1109" s="4"/>
      <c r="D1109" s="4"/>
      <c r="E1109" s="4"/>
      <c r="F1109" s="4"/>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c r="AF1109" s="4"/>
      <c r="AG1109" s="4"/>
    </row>
    <row r="1110">
      <c r="A1110" s="4"/>
      <c r="B1110" s="4"/>
      <c r="C1110" s="4"/>
      <c r="D1110" s="4"/>
      <c r="E1110" s="4"/>
      <c r="F1110" s="4"/>
      <c r="G1110" s="4"/>
      <c r="H1110" s="4"/>
      <c r="I1110" s="4"/>
      <c r="J1110" s="4"/>
      <c r="K1110" s="4"/>
      <c r="L1110" s="4"/>
      <c r="M1110" s="4"/>
      <c r="N1110" s="4"/>
      <c r="O1110" s="4"/>
      <c r="P1110" s="4"/>
      <c r="Q1110" s="4"/>
      <c r="R1110" s="4"/>
      <c r="S1110" s="4"/>
      <c r="T1110" s="4"/>
      <c r="U1110" s="4"/>
      <c r="V1110" s="4"/>
      <c r="W1110" s="4"/>
      <c r="X1110" s="4"/>
      <c r="Y1110" s="4"/>
      <c r="Z1110" s="4"/>
      <c r="AA1110" s="4"/>
      <c r="AB1110" s="4"/>
      <c r="AC1110" s="4"/>
      <c r="AD1110" s="4"/>
      <c r="AE1110" s="4"/>
      <c r="AF1110" s="4"/>
      <c r="AG1110" s="4"/>
    </row>
    <row r="1111">
      <c r="A1111" s="4"/>
      <c r="B1111" s="4"/>
      <c r="C1111" s="4"/>
      <c r="D1111" s="4"/>
      <c r="E1111" s="4"/>
      <c r="F1111" s="4"/>
      <c r="G1111" s="4"/>
      <c r="H1111" s="4"/>
      <c r="I1111" s="4"/>
      <c r="J1111" s="4"/>
      <c r="K1111" s="4"/>
      <c r="L1111" s="4"/>
      <c r="M1111" s="4"/>
      <c r="N1111" s="4"/>
      <c r="O1111" s="4"/>
      <c r="P1111" s="4"/>
      <c r="Q1111" s="4"/>
      <c r="R1111" s="4"/>
      <c r="S1111" s="4"/>
      <c r="T1111" s="4"/>
      <c r="U1111" s="4"/>
      <c r="V1111" s="4"/>
      <c r="W1111" s="4"/>
      <c r="X1111" s="4"/>
      <c r="Y1111" s="4"/>
      <c r="Z1111" s="4"/>
      <c r="AA1111" s="4"/>
      <c r="AB1111" s="4"/>
      <c r="AC1111" s="4"/>
      <c r="AD1111" s="4"/>
      <c r="AE1111" s="4"/>
      <c r="AF1111" s="4"/>
      <c r="AG1111" s="4"/>
    </row>
    <row r="1112">
      <c r="A1112" s="4"/>
      <c r="B1112" s="4"/>
      <c r="C1112" s="4"/>
      <c r="D1112" s="4"/>
      <c r="E1112" s="4"/>
      <c r="F1112" s="4"/>
      <c r="G1112" s="4"/>
      <c r="H1112" s="4"/>
      <c r="I1112" s="4"/>
      <c r="J1112" s="4"/>
      <c r="K1112" s="4"/>
      <c r="L1112" s="4"/>
      <c r="M1112" s="4"/>
      <c r="N1112" s="4"/>
      <c r="O1112" s="4"/>
      <c r="P1112" s="4"/>
      <c r="Q1112" s="4"/>
      <c r="R1112" s="4"/>
      <c r="S1112" s="4"/>
      <c r="T1112" s="4"/>
      <c r="U1112" s="4"/>
      <c r="V1112" s="4"/>
      <c r="W1112" s="4"/>
      <c r="X1112" s="4"/>
      <c r="Y1112" s="4"/>
      <c r="Z1112" s="4"/>
      <c r="AA1112" s="4"/>
      <c r="AB1112" s="4"/>
      <c r="AC1112" s="4"/>
      <c r="AD1112" s="4"/>
      <c r="AE1112" s="4"/>
      <c r="AF1112" s="4"/>
      <c r="AG1112" s="4"/>
    </row>
    <row r="1113">
      <c r="A1113" s="4"/>
      <c r="B1113" s="4"/>
      <c r="C1113" s="4"/>
      <c r="D1113" s="4"/>
      <c r="E1113" s="4"/>
      <c r="F1113" s="4"/>
      <c r="G1113" s="4"/>
      <c r="H1113" s="4"/>
      <c r="I1113" s="4"/>
      <c r="J1113" s="4"/>
      <c r="K1113" s="4"/>
      <c r="L1113" s="4"/>
      <c r="M1113" s="4"/>
      <c r="N1113" s="4"/>
      <c r="O1113" s="4"/>
      <c r="P1113" s="4"/>
      <c r="Q1113" s="4"/>
      <c r="R1113" s="4"/>
      <c r="S1113" s="4"/>
      <c r="T1113" s="4"/>
      <c r="U1113" s="4"/>
      <c r="V1113" s="4"/>
      <c r="W1113" s="4"/>
      <c r="X1113" s="4"/>
      <c r="Y1113" s="4"/>
      <c r="Z1113" s="4"/>
      <c r="AA1113" s="4"/>
      <c r="AB1113" s="4"/>
      <c r="AC1113" s="4"/>
      <c r="AD1113" s="4"/>
      <c r="AE1113" s="4"/>
      <c r="AF1113" s="4"/>
      <c r="AG1113" s="4"/>
    </row>
    <row r="1114">
      <c r="A1114" s="4"/>
      <c r="B1114" s="4"/>
      <c r="C1114" s="4"/>
      <c r="D1114" s="4"/>
      <c r="E1114" s="4"/>
      <c r="F1114" s="4"/>
      <c r="G1114" s="4"/>
      <c r="H1114" s="4"/>
      <c r="I1114" s="4"/>
      <c r="J1114" s="4"/>
      <c r="K1114" s="4"/>
      <c r="L1114" s="4"/>
      <c r="M1114" s="4"/>
      <c r="N1114" s="4"/>
      <c r="O1114" s="4"/>
      <c r="P1114" s="4"/>
      <c r="Q1114" s="4"/>
      <c r="R1114" s="4"/>
      <c r="S1114" s="4"/>
      <c r="T1114" s="4"/>
      <c r="U1114" s="4"/>
      <c r="V1114" s="4"/>
      <c r="W1114" s="4"/>
      <c r="X1114" s="4"/>
      <c r="Y1114" s="4"/>
      <c r="Z1114" s="4"/>
      <c r="AA1114" s="4"/>
      <c r="AB1114" s="4"/>
      <c r="AC1114" s="4"/>
      <c r="AD1114" s="4"/>
      <c r="AE1114" s="4"/>
      <c r="AF1114" s="4"/>
      <c r="AG1114" s="4"/>
    </row>
    <row r="1115">
      <c r="A1115" s="4"/>
      <c r="B1115" s="4"/>
      <c r="C1115" s="4"/>
      <c r="D1115" s="4"/>
      <c r="E1115" s="4"/>
      <c r="F1115" s="4"/>
      <c r="G1115" s="4"/>
      <c r="H1115" s="4"/>
      <c r="I1115" s="4"/>
      <c r="J1115" s="4"/>
      <c r="K1115" s="4"/>
      <c r="L1115" s="4"/>
      <c r="M1115" s="4"/>
      <c r="N1115" s="4"/>
      <c r="O1115" s="4"/>
      <c r="P1115" s="4"/>
      <c r="Q1115" s="4"/>
      <c r="R1115" s="4"/>
      <c r="S1115" s="4"/>
      <c r="T1115" s="4"/>
      <c r="U1115" s="4"/>
      <c r="V1115" s="4"/>
      <c r="W1115" s="4"/>
      <c r="X1115" s="4"/>
      <c r="Y1115" s="4"/>
      <c r="Z1115" s="4"/>
      <c r="AA1115" s="4"/>
      <c r="AB1115" s="4"/>
      <c r="AC1115" s="4"/>
      <c r="AD1115" s="4"/>
      <c r="AE1115" s="4"/>
      <c r="AF1115" s="4"/>
      <c r="AG1115" s="4"/>
    </row>
    <row r="1116">
      <c r="A1116" s="4"/>
      <c r="B1116" s="4"/>
      <c r="C1116" s="4"/>
      <c r="D1116" s="4"/>
      <c r="E1116" s="4"/>
      <c r="F1116" s="4"/>
      <c r="G1116" s="4"/>
      <c r="H1116" s="4"/>
      <c r="I1116" s="4"/>
      <c r="J1116" s="4"/>
      <c r="K1116" s="4"/>
      <c r="L1116" s="4"/>
      <c r="M1116" s="4"/>
      <c r="N1116" s="4"/>
      <c r="O1116" s="4"/>
      <c r="P1116" s="4"/>
      <c r="Q1116" s="4"/>
      <c r="R1116" s="4"/>
      <c r="S1116" s="4"/>
      <c r="T1116" s="4"/>
      <c r="U1116" s="4"/>
      <c r="V1116" s="4"/>
      <c r="W1116" s="4"/>
      <c r="X1116" s="4"/>
      <c r="Y1116" s="4"/>
      <c r="Z1116" s="4"/>
      <c r="AA1116" s="4"/>
      <c r="AB1116" s="4"/>
      <c r="AC1116" s="4"/>
      <c r="AD1116" s="4"/>
      <c r="AE1116" s="4"/>
      <c r="AF1116" s="4"/>
      <c r="AG1116" s="4"/>
    </row>
    <row r="1117">
      <c r="A1117" s="4"/>
      <c r="B1117" s="4"/>
      <c r="C1117" s="4"/>
      <c r="D1117" s="4"/>
      <c r="E1117" s="4"/>
      <c r="F1117" s="4"/>
      <c r="G1117" s="4"/>
      <c r="H1117" s="4"/>
      <c r="I1117" s="4"/>
      <c r="J1117" s="4"/>
      <c r="K1117" s="4"/>
      <c r="L1117" s="4"/>
      <c r="M1117" s="4"/>
      <c r="N1117" s="4"/>
      <c r="O1117" s="4"/>
      <c r="P1117" s="4"/>
      <c r="Q1117" s="4"/>
      <c r="R1117" s="4"/>
      <c r="S1117" s="4"/>
      <c r="T1117" s="4"/>
      <c r="U1117" s="4"/>
      <c r="V1117" s="4"/>
      <c r="W1117" s="4"/>
      <c r="X1117" s="4"/>
      <c r="Y1117" s="4"/>
      <c r="Z1117" s="4"/>
      <c r="AA1117" s="4"/>
      <c r="AB1117" s="4"/>
      <c r="AC1117" s="4"/>
      <c r="AD1117" s="4"/>
      <c r="AE1117" s="4"/>
      <c r="AF1117" s="4"/>
      <c r="AG1117" s="4"/>
    </row>
  </sheetData>
  <conditionalFormatting sqref="A2:AD308">
    <cfRule type="expression" dxfId="5" priority="1">
      <formula>#REF!="ready-all"</formula>
    </cfRule>
  </conditionalFormatting>
  <conditionalFormatting sqref="A2:AD308">
    <cfRule type="expression" dxfId="5" priority="2">
      <formula>#REF!="ready-hard"</formula>
    </cfRule>
  </conditionalFormatting>
  <conditionalFormatting sqref="A2:AD308">
    <cfRule type="expression" dxfId="5" priority="3">
      <formula>#REF!="blocked"</formula>
    </cfRule>
  </conditionalFormatting>
  <dataValidations>
    <dataValidation type="list" allowBlank="1" sqref="C2:C262">
      <formula1>"Avengers,Black Panther,Black Widow,Captain America,Captain Marvel,Cosmic,Daredevil,Deadpool,Defenders,Doctor Doom,Dr. Strange,Eternals,Events,Fantastic Four,Ghost Rider,Hawkeye,Hercules,Hickman Saga,Horror,Hulk,Inhumans,Iron Fist,Iron Man,Jessica Jones,Lo"&amp;"ki,Moon Knight,Punisher,Silver Surfer,Spider-Man,Standalone,Thor,Ultimate 2024,Ultimate Universe,Venom,Vision &amp; Scarlet Witch,Wolverine,X-23,X-Men,Young Avengers"</formula1>
    </dataValidation>
    <dataValidation type="list" allowBlank="1" sqref="S2:S262">
      <formula1>"ready-all,ready-hard,blocked"</formula1>
    </dataValidation>
    <dataValidation type="list" allowBlank="1" sqref="D2:D262">
      <formula1>"Al Ewing,Allan Heinberg,Andy Lanning,Ann Nocenti,Barry Windsor-Smith,Benjamin Percy,Bill Mantlo,Bob Layton,Brian K. Vaughan,Brian Michael Bendis,Bryan Hill,Charles Soule,Charlie Huston,Chip Zdarsky,Christopher Cantwell,Chris Claremont,Chris Condon,Chris Y"&amp;"ost,Christopher Priest,Chuck Dixon,Craig Kyle,Dan Abnett,Dan Jurgens,Dan Slott,Daniel Berman,Daniel Warren Johnson,Daniel Way,David Mack,David Michelinie,Deniz Camp,Dennis O'Neil,Don McGregor,Donny Cates,Doug Moench,Ed Brisson,Ed Brubaker,Fabian Nicieza,F"&amp;"elipe Smith,Frank Miller,Fred Van Lente,G. Willow Wilson,Gail Simone,Garth Ennis,Gene Colan,Gerry Conway,Gerry Duggan,Grant Morrison,Greg Pak,Howard Mackie,J. Michael Straczynski,Jack Kirby,James Robinson,Jason Aaron,Jed MacKay,Jeff Lemire,Jeph Loeb,Jim S"&amp;"hooter,Jim Starlin,J.M. Dematteis,Joe Kelly,Jonathan Hickman,Jonathan Maberry,John Byrne,Joss Whedon,Keith Giffen,Kelly Sue DeConnick,Kelly Thompson,Kevin Grevioux,Kevin Smith,Kieron Gillen,Kurt Busiek,Larry Hama,Len Wein,Louise Simonson,Marjorie Liu,Mark"&amp;" Gruenwald,Mark Millar,Mark Waid,Marv Wolfman,Matt Fraction,Michael Avon Oeming,Mike Carey,Neil Gaiman,Nick Spencer,Paul Jenkins,Peach Momoko,Peter David,Peter B. Gillis,Peter Milligan,Phillip Kennedy Johnson,Saladin Ahmed,Scott Lobdell,Skottie Young,Stan"&amp;" Lee,Steve Englehart,Steve Gerber,Steve Orlando,Reginald Hudlin,Rick Remender,Roger Stern,Roy Thomas,Ryan North,Ta-Nehisi Coates,Tom King,Walt Simonson,Warren Ellis,Various"</formula1>
    </dataValidation>
    <dataValidation type="custom" allowBlank="1" showDropDown="1" sqref="G2:I262 L2:L262 T2:U262 Z2:Z262">
      <formula1>AND(ISNUMBER(G2),(NOT(OR(NOT(ISERROR(DATEVALUE(G2))), AND(ISNUMBER(G2), LEFT(CELL("format", G2))="D")))))</formula1>
    </dataValidation>
    <dataValidation type="list" allowBlank="1" sqref="K2:K262">
      <formula1>"read,reading,unread,dnf,skipped"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2" width="23.75"/>
    <col customWidth="1" min="3" max="3" width="23.13"/>
    <col customWidth="1" min="4" max="4" width="29.63"/>
    <col customWidth="1" min="5" max="5" width="16.88"/>
    <col customWidth="1" min="6" max="6" width="16.0"/>
    <col customWidth="1" min="7" max="8" width="17.13"/>
  </cols>
  <sheetData>
    <row r="1" ht="22.5" customHeight="1">
      <c r="A1" s="14" t="s">
        <v>9</v>
      </c>
      <c r="B1" s="14" t="s">
        <v>0</v>
      </c>
      <c r="C1" s="14" t="s">
        <v>48</v>
      </c>
      <c r="D1" s="14" t="s">
        <v>49</v>
      </c>
      <c r="E1" s="14" t="s">
        <v>50</v>
      </c>
      <c r="F1" s="14" t="s">
        <v>28</v>
      </c>
      <c r="G1" s="16" t="s">
        <v>8</v>
      </c>
      <c r="H1" s="16" t="s">
        <v>26</v>
      </c>
      <c r="I1" s="17" t="s">
        <v>51</v>
      </c>
    </row>
    <row r="2" ht="22.5" customHeight="1">
      <c r="A2" s="20" t="str">
        <f t="array" ref="A2">IFERROR(_xlfn.XLOOKUP(B2, Runs[Run ID], Runs[Track]), "— pick a run —")</f>
        <v>Hickman Saga</v>
      </c>
      <c r="B2" s="21" t="s">
        <v>56</v>
      </c>
      <c r="C2" s="20" t="str">
        <f t="array" ref="C2">IFERROR(_xlfn.XLOOKUP(B2, Runs[Run ID], Runs[Title]), "— pick a run —")</f>
        <v>Secret Warriors</v>
      </c>
      <c r="D2" s="23" t="s">
        <v>57</v>
      </c>
      <c r="E2" s="24" t="b">
        <v>1</v>
      </c>
      <c r="F2" s="25">
        <f t="shared" ref="F2:F6378" si="1">IF($B2="","",IF($B2=$B1,F1+1,1))</f>
        <v>1</v>
      </c>
      <c r="G2" s="21" t="s">
        <v>58</v>
      </c>
      <c r="H2" s="10" t="s">
        <v>59</v>
      </c>
      <c r="I2" s="26"/>
    </row>
    <row r="3" ht="22.5" customHeight="1">
      <c r="A3" s="20" t="str">
        <f t="array" ref="A3">IFERROR(_xlfn.XLOOKUP(B3, Runs[Run ID], Runs[Track]), "— pick a run —")</f>
        <v>Hickman Saga</v>
      </c>
      <c r="B3" s="21" t="s">
        <v>56</v>
      </c>
      <c r="C3" s="20" t="str">
        <f t="array" ref="C3">IFERROR(_xlfn.XLOOKUP(B3, Runs[Run ID], Runs[Title]), "— pick a run —")</f>
        <v>Secret Warriors</v>
      </c>
      <c r="D3" s="23" t="s">
        <v>61</v>
      </c>
      <c r="E3" s="24" t="b">
        <v>1</v>
      </c>
      <c r="F3" s="25">
        <f t="shared" si="1"/>
        <v>2</v>
      </c>
      <c r="G3" s="21" t="s">
        <v>58</v>
      </c>
      <c r="H3" s="23" t="s">
        <v>63</v>
      </c>
      <c r="I3" s="28"/>
    </row>
    <row r="4" ht="22.5" customHeight="1">
      <c r="A4" s="20" t="str">
        <f t="array" ref="A4">IFERROR(_xlfn.XLOOKUP(B4, Runs[Run ID], Runs[Track]), "— pick a run —")</f>
        <v>Hickman Saga</v>
      </c>
      <c r="B4" s="21" t="s">
        <v>56</v>
      </c>
      <c r="C4" s="20" t="str">
        <f t="array" ref="C4">IFERROR(_xlfn.XLOOKUP(B4, Runs[Run ID], Runs[Title]), "— pick a run —")</f>
        <v>Secret Warriors</v>
      </c>
      <c r="D4" s="23" t="s">
        <v>65</v>
      </c>
      <c r="E4" s="24" t="b">
        <v>1</v>
      </c>
      <c r="F4" s="25">
        <f t="shared" si="1"/>
        <v>3</v>
      </c>
      <c r="G4" s="21" t="s">
        <v>58</v>
      </c>
      <c r="H4" s="23"/>
      <c r="I4" s="28"/>
    </row>
    <row r="5" ht="22.5" customHeight="1">
      <c r="A5" s="20" t="str">
        <f t="array" ref="A5">IFERROR(_xlfn.XLOOKUP(B5, Runs[Run ID], Runs[Track]), "— pick a run —")</f>
        <v>Hickman Saga</v>
      </c>
      <c r="B5" s="21" t="s">
        <v>56</v>
      </c>
      <c r="C5" s="20" t="str">
        <f t="array" ref="C5">IFERROR(_xlfn.XLOOKUP(B5, Runs[Run ID], Runs[Title]), "— pick a run —")</f>
        <v>Secret Warriors</v>
      </c>
      <c r="D5" s="23" t="s">
        <v>71</v>
      </c>
      <c r="E5" s="24" t="b">
        <v>1</v>
      </c>
      <c r="F5" s="25">
        <f t="shared" si="1"/>
        <v>4</v>
      </c>
      <c r="G5" s="21" t="s">
        <v>58</v>
      </c>
      <c r="H5" s="23"/>
      <c r="I5" s="28"/>
    </row>
    <row r="6" ht="22.5" customHeight="1">
      <c r="A6" s="20" t="str">
        <f t="array" ref="A6">IFERROR(_xlfn.XLOOKUP(B6, Runs[Run ID], Runs[Track]), "— pick a run —")</f>
        <v>Hickman Saga</v>
      </c>
      <c r="B6" s="21" t="s">
        <v>56</v>
      </c>
      <c r="C6" s="20" t="str">
        <f t="array" ref="C6">IFERROR(_xlfn.XLOOKUP(B6, Runs[Run ID], Runs[Title]), "— pick a run —")</f>
        <v>Secret Warriors</v>
      </c>
      <c r="D6" s="23" t="s">
        <v>75</v>
      </c>
      <c r="E6" s="24" t="b">
        <v>1</v>
      </c>
      <c r="F6" s="25">
        <f t="shared" si="1"/>
        <v>5</v>
      </c>
      <c r="G6" s="21" t="s">
        <v>58</v>
      </c>
      <c r="H6" s="23"/>
      <c r="I6" s="28"/>
    </row>
    <row r="7" ht="22.5" customHeight="1">
      <c r="A7" s="20" t="str">
        <f t="array" ref="A7">IFERROR(_xlfn.XLOOKUP(B7, Runs[Run ID], Runs[Track]), "— pick a run —")</f>
        <v>Hickman Saga</v>
      </c>
      <c r="B7" s="21" t="s">
        <v>56</v>
      </c>
      <c r="C7" s="20" t="str">
        <f t="array" ref="C7">IFERROR(_xlfn.XLOOKUP(B7, Runs[Run ID], Runs[Title]), "— pick a run —")</f>
        <v>Secret Warriors</v>
      </c>
      <c r="D7" s="23" t="s">
        <v>77</v>
      </c>
      <c r="E7" s="24" t="b">
        <v>1</v>
      </c>
      <c r="F7" s="25">
        <f t="shared" si="1"/>
        <v>6</v>
      </c>
      <c r="G7" s="21" t="s">
        <v>58</v>
      </c>
      <c r="H7" s="23"/>
      <c r="I7" s="28"/>
    </row>
    <row r="8" ht="22.5" customHeight="1">
      <c r="A8" s="20" t="str">
        <f t="array" ref="A8">IFERROR(_xlfn.XLOOKUP(B8, Runs[Run ID], Runs[Track]), "— pick a run —")</f>
        <v>Hickman Saga</v>
      </c>
      <c r="B8" s="21" t="s">
        <v>56</v>
      </c>
      <c r="C8" s="20" t="str">
        <f t="array" ref="C8">IFERROR(_xlfn.XLOOKUP(B8, Runs[Run ID], Runs[Title]), "— pick a run —")</f>
        <v>Secret Warriors</v>
      </c>
      <c r="D8" s="23" t="s">
        <v>81</v>
      </c>
      <c r="E8" s="24" t="b">
        <v>1</v>
      </c>
      <c r="F8" s="25">
        <f t="shared" si="1"/>
        <v>7</v>
      </c>
      <c r="G8" s="21" t="s">
        <v>58</v>
      </c>
      <c r="H8" s="23"/>
      <c r="I8" s="28"/>
    </row>
    <row r="9" ht="22.5" customHeight="1">
      <c r="A9" s="20" t="str">
        <f t="array" ref="A9">IFERROR(_xlfn.XLOOKUP(B9, Runs[Run ID], Runs[Track]), "— pick a run —")</f>
        <v>Hickman Saga</v>
      </c>
      <c r="B9" s="21" t="s">
        <v>56</v>
      </c>
      <c r="C9" s="20" t="str">
        <f t="array" ref="C9">IFERROR(_xlfn.XLOOKUP(B9, Runs[Run ID], Runs[Title]), "— pick a run —")</f>
        <v>Secret Warriors</v>
      </c>
      <c r="D9" s="23" t="s">
        <v>87</v>
      </c>
      <c r="E9" s="24" t="b">
        <v>1</v>
      </c>
      <c r="F9" s="25">
        <f t="shared" si="1"/>
        <v>8</v>
      </c>
      <c r="G9" s="21" t="s">
        <v>58</v>
      </c>
      <c r="H9" s="23"/>
      <c r="I9" s="28"/>
    </row>
    <row r="10" ht="22.5" customHeight="1">
      <c r="A10" s="20" t="str">
        <f t="array" ref="A10">IFERROR(_xlfn.XLOOKUP(B10, Runs[Run ID], Runs[Track]), "— pick a run —")</f>
        <v>Hickman Saga</v>
      </c>
      <c r="B10" s="21" t="s">
        <v>56</v>
      </c>
      <c r="C10" s="20" t="str">
        <f t="array" ref="C10">IFERROR(_xlfn.XLOOKUP(B10, Runs[Run ID], Runs[Title]), "— pick a run —")</f>
        <v>Secret Warriors</v>
      </c>
      <c r="D10" s="23" t="s">
        <v>90</v>
      </c>
      <c r="E10" s="24" t="b">
        <v>1</v>
      </c>
      <c r="F10" s="25">
        <f t="shared" si="1"/>
        <v>9</v>
      </c>
      <c r="G10" s="21" t="s">
        <v>58</v>
      </c>
      <c r="H10" s="23"/>
      <c r="I10" s="28"/>
    </row>
    <row r="11" ht="22.5" customHeight="1">
      <c r="A11" s="20" t="str">
        <f t="array" ref="A11">IFERROR(_xlfn.XLOOKUP(B11, Runs[Run ID], Runs[Track]), "— pick a run —")</f>
        <v>Hickman Saga</v>
      </c>
      <c r="B11" s="21" t="s">
        <v>56</v>
      </c>
      <c r="C11" s="20" t="str">
        <f t="array" ref="C11">IFERROR(_xlfn.XLOOKUP(B11, Runs[Run ID], Runs[Title]), "— pick a run —")</f>
        <v>Secret Warriors</v>
      </c>
      <c r="D11" s="23" t="s">
        <v>93</v>
      </c>
      <c r="E11" s="24" t="b">
        <v>1</v>
      </c>
      <c r="F11" s="25">
        <f t="shared" si="1"/>
        <v>10</v>
      </c>
      <c r="G11" s="21" t="s">
        <v>58</v>
      </c>
      <c r="H11" s="23"/>
      <c r="I11" s="28"/>
    </row>
    <row r="12" ht="22.5" customHeight="1">
      <c r="A12" s="20" t="str">
        <f t="array" ref="A12">IFERROR(_xlfn.XLOOKUP(B12, Runs[Run ID], Runs[Track]), "— pick a run —")</f>
        <v>Hickman Saga</v>
      </c>
      <c r="B12" s="21" t="s">
        <v>56</v>
      </c>
      <c r="C12" s="20" t="str">
        <f t="array" ref="C12">IFERROR(_xlfn.XLOOKUP(B12, Runs[Run ID], Runs[Title]), "— pick a run —")</f>
        <v>Secret Warriors</v>
      </c>
      <c r="D12" s="23" t="s">
        <v>95</v>
      </c>
      <c r="E12" s="24" t="b">
        <v>1</v>
      </c>
      <c r="F12" s="25">
        <f t="shared" si="1"/>
        <v>11</v>
      </c>
      <c r="G12" s="21" t="s">
        <v>58</v>
      </c>
      <c r="H12" s="23"/>
      <c r="I12" s="28"/>
    </row>
    <row r="13" ht="22.5" customHeight="1">
      <c r="A13" s="20" t="str">
        <f t="array" ref="A13">IFERROR(_xlfn.XLOOKUP(B13, Runs[Run ID], Runs[Track]), "— pick a run —")</f>
        <v>Hickman Saga</v>
      </c>
      <c r="B13" s="21" t="s">
        <v>56</v>
      </c>
      <c r="C13" s="20" t="str">
        <f t="array" ref="C13">IFERROR(_xlfn.XLOOKUP(B13, Runs[Run ID], Runs[Title]), "— pick a run —")</f>
        <v>Secret Warriors</v>
      </c>
      <c r="D13" s="23" t="s">
        <v>100</v>
      </c>
      <c r="E13" s="24" t="b">
        <v>1</v>
      </c>
      <c r="F13" s="25">
        <f t="shared" si="1"/>
        <v>12</v>
      </c>
      <c r="G13" s="21" t="s">
        <v>58</v>
      </c>
      <c r="H13" s="23"/>
      <c r="I13" s="28"/>
    </row>
    <row r="14" ht="22.5" customHeight="1">
      <c r="A14" s="20" t="str">
        <f t="array" ref="A14">IFERROR(_xlfn.XLOOKUP(B14, Runs[Run ID], Runs[Track]), "— pick a run —")</f>
        <v>Hickman Saga</v>
      </c>
      <c r="B14" s="21" t="s">
        <v>56</v>
      </c>
      <c r="C14" s="20" t="str">
        <f t="array" ref="C14">IFERROR(_xlfn.XLOOKUP(B14, Runs[Run ID], Runs[Title]), "— pick a run —")</f>
        <v>Secret Warriors</v>
      </c>
      <c r="D14" s="23" t="s">
        <v>104</v>
      </c>
      <c r="E14" s="24" t="b">
        <v>1</v>
      </c>
      <c r="F14" s="25">
        <f t="shared" si="1"/>
        <v>13</v>
      </c>
      <c r="G14" s="21" t="s">
        <v>58</v>
      </c>
      <c r="H14" s="23"/>
      <c r="I14" s="28"/>
    </row>
    <row r="15" ht="22.5" customHeight="1">
      <c r="A15" s="20" t="str">
        <f t="array" ref="A15">IFERROR(_xlfn.XLOOKUP(B15, Runs[Run ID], Runs[Track]), "— pick a run —")</f>
        <v>Hickman Saga</v>
      </c>
      <c r="B15" s="21" t="s">
        <v>56</v>
      </c>
      <c r="C15" s="20" t="str">
        <f t="array" ref="C15">IFERROR(_xlfn.XLOOKUP(B15, Runs[Run ID], Runs[Title]), "— pick a run —")</f>
        <v>Secret Warriors</v>
      </c>
      <c r="D15" s="23" t="s">
        <v>105</v>
      </c>
      <c r="E15" s="24" t="b">
        <v>1</v>
      </c>
      <c r="F15" s="25">
        <f t="shared" si="1"/>
        <v>14</v>
      </c>
      <c r="G15" s="21" t="s">
        <v>58</v>
      </c>
      <c r="H15" s="23"/>
      <c r="I15" s="28"/>
    </row>
    <row r="16" ht="22.5" customHeight="1">
      <c r="A16" s="20" t="str">
        <f t="array" ref="A16">IFERROR(_xlfn.XLOOKUP(B16, Runs[Run ID], Runs[Track]), "— pick a run —")</f>
        <v>Hickman Saga</v>
      </c>
      <c r="B16" s="21" t="s">
        <v>56</v>
      </c>
      <c r="C16" s="20" t="str">
        <f t="array" ref="C16">IFERROR(_xlfn.XLOOKUP(B16, Runs[Run ID], Runs[Title]), "— pick a run —")</f>
        <v>Secret Warriors</v>
      </c>
      <c r="D16" s="23" t="s">
        <v>107</v>
      </c>
      <c r="E16" s="24" t="b">
        <v>1</v>
      </c>
      <c r="F16" s="25">
        <f t="shared" si="1"/>
        <v>15</v>
      </c>
      <c r="G16" s="21" t="s">
        <v>58</v>
      </c>
      <c r="H16" s="23"/>
      <c r="I16" s="28"/>
    </row>
    <row r="17" ht="22.5" customHeight="1">
      <c r="A17" s="20" t="str">
        <f t="array" ref="A17">IFERROR(_xlfn.XLOOKUP(B17, Runs[Run ID], Runs[Track]), "— pick a run —")</f>
        <v>Hickman Saga</v>
      </c>
      <c r="B17" s="21" t="s">
        <v>56</v>
      </c>
      <c r="C17" s="20" t="str">
        <f t="array" ref="C17">IFERROR(_xlfn.XLOOKUP(B17, Runs[Run ID], Runs[Title]), "— pick a run —")</f>
        <v>Secret Warriors</v>
      </c>
      <c r="D17" s="23" t="s">
        <v>111</v>
      </c>
      <c r="E17" s="24" t="b">
        <v>1</v>
      </c>
      <c r="F17" s="25">
        <f t="shared" si="1"/>
        <v>16</v>
      </c>
      <c r="G17" s="21" t="s">
        <v>58</v>
      </c>
      <c r="H17" s="23"/>
      <c r="I17" s="28"/>
    </row>
    <row r="18" ht="22.5" customHeight="1">
      <c r="A18" s="20" t="str">
        <f t="array" ref="A18">IFERROR(_xlfn.XLOOKUP(B18, Runs[Run ID], Runs[Track]), "— pick a run —")</f>
        <v>Hickman Saga</v>
      </c>
      <c r="B18" s="21" t="s">
        <v>56</v>
      </c>
      <c r="C18" s="20" t="str">
        <f t="array" ref="C18">IFERROR(_xlfn.XLOOKUP(B18, Runs[Run ID], Runs[Title]), "— pick a run —")</f>
        <v>Secret Warriors</v>
      </c>
      <c r="D18" s="23" t="s">
        <v>114</v>
      </c>
      <c r="E18" s="24" t="b">
        <v>1</v>
      </c>
      <c r="F18" s="25">
        <f t="shared" si="1"/>
        <v>17</v>
      </c>
      <c r="G18" s="21" t="s">
        <v>58</v>
      </c>
      <c r="H18" s="23"/>
      <c r="I18" s="28"/>
    </row>
    <row r="19" ht="22.5" customHeight="1">
      <c r="A19" s="20" t="str">
        <f t="array" ref="A19">IFERROR(_xlfn.XLOOKUP(B19, Runs[Run ID], Runs[Track]), "— pick a run —")</f>
        <v>Hickman Saga</v>
      </c>
      <c r="B19" s="21" t="s">
        <v>56</v>
      </c>
      <c r="C19" s="20" t="str">
        <f t="array" ref="C19">IFERROR(_xlfn.XLOOKUP(B19, Runs[Run ID], Runs[Title]), "— pick a run —")</f>
        <v>Secret Warriors</v>
      </c>
      <c r="D19" s="23" t="s">
        <v>115</v>
      </c>
      <c r="E19" s="24" t="b">
        <v>1</v>
      </c>
      <c r="F19" s="25">
        <f t="shared" si="1"/>
        <v>18</v>
      </c>
      <c r="G19" s="21" t="s">
        <v>58</v>
      </c>
      <c r="H19" s="23"/>
      <c r="I19" s="28"/>
    </row>
    <row r="20" ht="22.5" customHeight="1">
      <c r="A20" s="20" t="str">
        <f t="array" ref="A20">IFERROR(_xlfn.XLOOKUP(B20, Runs[Run ID], Runs[Track]), "— pick a run —")</f>
        <v>Hickman Saga</v>
      </c>
      <c r="B20" s="21" t="s">
        <v>56</v>
      </c>
      <c r="C20" s="20" t="str">
        <f t="array" ref="C20">IFERROR(_xlfn.XLOOKUP(B20, Runs[Run ID], Runs[Title]), "— pick a run —")</f>
        <v>Secret Warriors</v>
      </c>
      <c r="D20" s="23" t="s">
        <v>118</v>
      </c>
      <c r="E20" s="24" t="b">
        <v>1</v>
      </c>
      <c r="F20" s="25">
        <f t="shared" si="1"/>
        <v>19</v>
      </c>
      <c r="G20" s="21" t="s">
        <v>58</v>
      </c>
      <c r="H20" s="23"/>
      <c r="I20" s="28"/>
    </row>
    <row r="21" ht="22.5" customHeight="1">
      <c r="A21" s="20" t="str">
        <f t="array" ref="A21">IFERROR(_xlfn.XLOOKUP(B21, Runs[Run ID], Runs[Track]), "— pick a run —")</f>
        <v>Hickman Saga</v>
      </c>
      <c r="B21" s="21" t="s">
        <v>56</v>
      </c>
      <c r="C21" s="20" t="str">
        <f t="array" ref="C21">IFERROR(_xlfn.XLOOKUP(B21, Runs[Run ID], Runs[Title]), "— pick a run —")</f>
        <v>Secret Warriors</v>
      </c>
      <c r="D21" s="23" t="s">
        <v>122</v>
      </c>
      <c r="E21" s="24" t="b">
        <v>1</v>
      </c>
      <c r="F21" s="25">
        <f t="shared" si="1"/>
        <v>20</v>
      </c>
      <c r="G21" s="21" t="s">
        <v>58</v>
      </c>
      <c r="H21" s="23"/>
      <c r="I21" s="28"/>
    </row>
    <row r="22" ht="22.5" customHeight="1">
      <c r="A22" s="20" t="str">
        <f t="array" ref="A22">IFERROR(_xlfn.XLOOKUP(B22, Runs[Run ID], Runs[Track]), "— pick a run —")</f>
        <v>Hickman Saga</v>
      </c>
      <c r="B22" s="21" t="s">
        <v>56</v>
      </c>
      <c r="C22" s="20" t="str">
        <f t="array" ref="C22">IFERROR(_xlfn.XLOOKUP(B22, Runs[Run ID], Runs[Title]), "— pick a run —")</f>
        <v>Secret Warriors</v>
      </c>
      <c r="D22" s="23" t="s">
        <v>125</v>
      </c>
      <c r="E22" s="24" t="b">
        <v>1</v>
      </c>
      <c r="F22" s="25">
        <f t="shared" si="1"/>
        <v>21</v>
      </c>
      <c r="G22" s="21" t="s">
        <v>58</v>
      </c>
      <c r="H22" s="23"/>
      <c r="I22" s="28"/>
    </row>
    <row r="23" ht="22.5" customHeight="1">
      <c r="A23" s="20" t="str">
        <f t="array" ref="A23">IFERROR(_xlfn.XLOOKUP(B23, Runs[Run ID], Runs[Track]), "— pick a run —")</f>
        <v>Hickman Saga</v>
      </c>
      <c r="B23" s="21" t="s">
        <v>56</v>
      </c>
      <c r="C23" s="20" t="str">
        <f t="array" ref="C23">IFERROR(_xlfn.XLOOKUP(B23, Runs[Run ID], Runs[Title]), "— pick a run —")</f>
        <v>Secret Warriors</v>
      </c>
      <c r="D23" s="23" t="s">
        <v>127</v>
      </c>
      <c r="E23" s="24" t="b">
        <v>1</v>
      </c>
      <c r="F23" s="25">
        <f t="shared" si="1"/>
        <v>22</v>
      </c>
      <c r="G23" s="21" t="s">
        <v>58</v>
      </c>
      <c r="H23" s="23"/>
      <c r="I23" s="28"/>
    </row>
    <row r="24" ht="22.5" customHeight="1">
      <c r="A24" s="20" t="str">
        <f t="array" ref="A24">IFERROR(_xlfn.XLOOKUP(B24, Runs[Run ID], Runs[Track]), "— pick a run —")</f>
        <v>Hickman Saga</v>
      </c>
      <c r="B24" s="21" t="s">
        <v>56</v>
      </c>
      <c r="C24" s="20" t="str">
        <f t="array" ref="C24">IFERROR(_xlfn.XLOOKUP(B24, Runs[Run ID], Runs[Title]), "— pick a run —")</f>
        <v>Secret Warriors</v>
      </c>
      <c r="D24" s="23" t="s">
        <v>130</v>
      </c>
      <c r="E24" s="24" t="b">
        <v>1</v>
      </c>
      <c r="F24" s="25">
        <f t="shared" si="1"/>
        <v>23</v>
      </c>
      <c r="G24" s="21" t="s">
        <v>58</v>
      </c>
      <c r="H24" s="23"/>
      <c r="I24" s="28"/>
    </row>
    <row r="25" ht="22.5" customHeight="1">
      <c r="A25" s="20" t="str">
        <f t="array" ref="A25">IFERROR(_xlfn.XLOOKUP(B25, Runs[Run ID], Runs[Track]), "— pick a run —")</f>
        <v>Hickman Saga</v>
      </c>
      <c r="B25" s="21" t="s">
        <v>56</v>
      </c>
      <c r="C25" s="20" t="str">
        <f t="array" ref="C25">IFERROR(_xlfn.XLOOKUP(B25, Runs[Run ID], Runs[Title]), "— pick a run —")</f>
        <v>Secret Warriors</v>
      </c>
      <c r="D25" s="23" t="s">
        <v>133</v>
      </c>
      <c r="E25" s="24" t="b">
        <v>1</v>
      </c>
      <c r="F25" s="25">
        <f t="shared" si="1"/>
        <v>24</v>
      </c>
      <c r="G25" s="21" t="s">
        <v>58</v>
      </c>
      <c r="H25" s="23"/>
      <c r="I25" s="28"/>
    </row>
    <row r="26" ht="22.5" customHeight="1">
      <c r="A26" s="20" t="str">
        <f t="array" ref="A26">IFERROR(_xlfn.XLOOKUP(B26, Runs[Run ID], Runs[Track]), "— pick a run —")</f>
        <v>Hickman Saga</v>
      </c>
      <c r="B26" s="21" t="s">
        <v>56</v>
      </c>
      <c r="C26" s="20" t="str">
        <f t="array" ref="C26">IFERROR(_xlfn.XLOOKUP(B26, Runs[Run ID], Runs[Title]), "— pick a run —")</f>
        <v>Secret Warriors</v>
      </c>
      <c r="D26" s="23" t="s">
        <v>138</v>
      </c>
      <c r="E26" s="24" t="b">
        <v>1</v>
      </c>
      <c r="F26" s="25">
        <f t="shared" si="1"/>
        <v>25</v>
      </c>
      <c r="G26" s="21" t="s">
        <v>58</v>
      </c>
      <c r="H26" s="23"/>
      <c r="I26" s="28"/>
    </row>
    <row r="27" ht="22.5" customHeight="1">
      <c r="A27" s="20" t="str">
        <f t="array" ref="A27">IFERROR(_xlfn.XLOOKUP(B27, Runs[Run ID], Runs[Track]), "— pick a run —")</f>
        <v>Hickman Saga</v>
      </c>
      <c r="B27" s="21" t="s">
        <v>56</v>
      </c>
      <c r="C27" s="20" t="str">
        <f t="array" ref="C27">IFERROR(_xlfn.XLOOKUP(B27, Runs[Run ID], Runs[Title]), "— pick a run —")</f>
        <v>Secret Warriors</v>
      </c>
      <c r="D27" s="23" t="s">
        <v>140</v>
      </c>
      <c r="E27" s="24" t="b">
        <v>1</v>
      </c>
      <c r="F27" s="25">
        <f t="shared" si="1"/>
        <v>26</v>
      </c>
      <c r="G27" s="21" t="s">
        <v>58</v>
      </c>
      <c r="H27" s="23"/>
      <c r="I27" s="28"/>
    </row>
    <row r="28" ht="22.5" customHeight="1">
      <c r="A28" s="20" t="str">
        <f t="array" ref="A28">IFERROR(_xlfn.XLOOKUP(B28, Runs[Run ID], Runs[Track]), "— pick a run —")</f>
        <v>Hickman Saga</v>
      </c>
      <c r="B28" s="21" t="s">
        <v>56</v>
      </c>
      <c r="C28" s="20" t="str">
        <f t="array" ref="C28">IFERROR(_xlfn.XLOOKUP(B28, Runs[Run ID], Runs[Title]), "— pick a run —")</f>
        <v>Secret Warriors</v>
      </c>
      <c r="D28" s="23" t="s">
        <v>142</v>
      </c>
      <c r="E28" s="24" t="b">
        <v>1</v>
      </c>
      <c r="F28" s="25">
        <f t="shared" si="1"/>
        <v>27</v>
      </c>
      <c r="G28" s="21" t="s">
        <v>58</v>
      </c>
      <c r="H28" s="23"/>
      <c r="I28" s="28"/>
    </row>
    <row r="29" ht="22.5" customHeight="1">
      <c r="A29" s="20" t="str">
        <f t="array" ref="A29">IFERROR(_xlfn.XLOOKUP(B29, Runs[Run ID], Runs[Track]), "— pick a run —")</f>
        <v>Hickman Saga</v>
      </c>
      <c r="B29" s="21" t="s">
        <v>56</v>
      </c>
      <c r="C29" s="20" t="str">
        <f t="array" ref="C29">IFERROR(_xlfn.XLOOKUP(B29, Runs[Run ID], Runs[Title]), "— pick a run —")</f>
        <v>Secret Warriors</v>
      </c>
      <c r="D29" s="23" t="s">
        <v>156</v>
      </c>
      <c r="E29" s="24" t="b">
        <v>1</v>
      </c>
      <c r="F29" s="25">
        <f t="shared" si="1"/>
        <v>28</v>
      </c>
      <c r="G29" s="21" t="s">
        <v>58</v>
      </c>
      <c r="H29" s="23"/>
      <c r="I29" s="28"/>
    </row>
    <row r="30" ht="22.5" customHeight="1">
      <c r="A30" s="20" t="str">
        <f t="array" ref="A30">IFERROR(_xlfn.XLOOKUP(B30, Runs[Run ID], Runs[Track]), "— pick a run —")</f>
        <v>Hickman Saga</v>
      </c>
      <c r="B30" s="21" t="s">
        <v>56</v>
      </c>
      <c r="C30" s="20" t="str">
        <f t="array" ref="C30">IFERROR(_xlfn.XLOOKUP(B30, Runs[Run ID], Runs[Title]), "— pick a run —")</f>
        <v>Secret Warriors</v>
      </c>
      <c r="D30" s="23" t="s">
        <v>158</v>
      </c>
      <c r="E30" s="24" t="b">
        <v>1</v>
      </c>
      <c r="F30" s="25">
        <f t="shared" si="1"/>
        <v>29</v>
      </c>
      <c r="G30" s="21" t="s">
        <v>58</v>
      </c>
      <c r="H30" s="23"/>
      <c r="I30" s="28"/>
    </row>
    <row r="31" ht="22.5" customHeight="1">
      <c r="A31" s="20" t="str">
        <f t="array" ref="A31">IFERROR(_xlfn.XLOOKUP(B31, Runs[Run ID], Runs[Track]), "— pick a run —")</f>
        <v>Hickman Saga</v>
      </c>
      <c r="B31" s="21" t="s">
        <v>56</v>
      </c>
      <c r="C31" s="20" t="str">
        <f t="array" ref="C31">IFERROR(_xlfn.XLOOKUP(B31, Runs[Run ID], Runs[Title]), "— pick a run —")</f>
        <v>Secret Warriors</v>
      </c>
      <c r="D31" s="23" t="s">
        <v>160</v>
      </c>
      <c r="E31" s="24" t="b">
        <v>1</v>
      </c>
      <c r="F31" s="25">
        <f t="shared" si="1"/>
        <v>30</v>
      </c>
      <c r="G31" s="21" t="s">
        <v>58</v>
      </c>
      <c r="H31" s="23"/>
      <c r="I31" s="28"/>
    </row>
    <row r="32" ht="22.5" customHeight="1">
      <c r="A32" s="20" t="str">
        <f t="array" ref="A32">IFERROR(_xlfn.XLOOKUP(B32, Runs[Run ID], Runs[Track]), "— pick a run —")</f>
        <v>Hickman Saga</v>
      </c>
      <c r="B32" s="21" t="s">
        <v>56</v>
      </c>
      <c r="C32" s="20" t="str">
        <f t="array" ref="C32">IFERROR(_xlfn.XLOOKUP(B32, Runs[Run ID], Runs[Title]), "— pick a run —")</f>
        <v>Secret Warriors</v>
      </c>
      <c r="D32" s="23" t="s">
        <v>166</v>
      </c>
      <c r="E32" s="24" t="b">
        <v>1</v>
      </c>
      <c r="F32" s="25">
        <f t="shared" si="1"/>
        <v>31</v>
      </c>
      <c r="G32" s="21" t="s">
        <v>58</v>
      </c>
      <c r="H32" s="23"/>
      <c r="I32" s="28"/>
    </row>
    <row r="33" ht="22.5" customHeight="1">
      <c r="A33" s="53" t="str">
        <f t="array" ref="A33">IFERROR(_xlfn.XLOOKUP(B33, Runs[Run ID], Runs[Track]), "— pick a run —")</f>
        <v>Hickman Saga</v>
      </c>
      <c r="B33" s="54" t="s">
        <v>4</v>
      </c>
      <c r="C33" s="53" t="str">
        <f t="array" ref="C33">IFERROR(_xlfn.XLOOKUP(B33, Runs[Run ID], Runs[Title]), "— pick a run —")</f>
        <v>Hickman's Fantastic Four / FF</v>
      </c>
      <c r="D33" s="55" t="s">
        <v>168</v>
      </c>
      <c r="E33" s="24" t="b">
        <v>1</v>
      </c>
      <c r="F33" s="25">
        <f t="shared" si="1"/>
        <v>1</v>
      </c>
      <c r="G33" s="21" t="s">
        <v>58</v>
      </c>
      <c r="H33" s="10" t="s">
        <v>170</v>
      </c>
      <c r="I33" s="26"/>
    </row>
    <row r="34" ht="22.5" customHeight="1">
      <c r="A34" s="53" t="str">
        <f t="array" ref="A34">IFERROR(_xlfn.XLOOKUP(B34, Runs[Run ID], Runs[Track]), "— pick a run —")</f>
        <v>Hickman Saga</v>
      </c>
      <c r="B34" s="54" t="s">
        <v>4</v>
      </c>
      <c r="C34" s="53" t="str">
        <f t="array" ref="C34">IFERROR(_xlfn.XLOOKUP(B34, Runs[Run ID], Runs[Title]), "— pick a run —")</f>
        <v>Hickman's Fantastic Four / FF</v>
      </c>
      <c r="D34" s="55" t="s">
        <v>172</v>
      </c>
      <c r="E34" s="24" t="b">
        <v>1</v>
      </c>
      <c r="F34" s="25">
        <f t="shared" si="1"/>
        <v>2</v>
      </c>
      <c r="G34" s="21" t="s">
        <v>58</v>
      </c>
      <c r="I34" s="56"/>
    </row>
    <row r="35" ht="22.5" customHeight="1">
      <c r="A35" s="53" t="str">
        <f t="array" ref="A35">IFERROR(_xlfn.XLOOKUP(B35, Runs[Run ID], Runs[Track]), "— pick a run —")</f>
        <v>Hickman Saga</v>
      </c>
      <c r="B35" s="54" t="s">
        <v>4</v>
      </c>
      <c r="C35" s="53" t="str">
        <f t="array" ref="C35">IFERROR(_xlfn.XLOOKUP(B35, Runs[Run ID], Runs[Title]), "— pick a run —")</f>
        <v>Hickman's Fantastic Four / FF</v>
      </c>
      <c r="D35" s="55" t="s">
        <v>178</v>
      </c>
      <c r="E35" s="24" t="b">
        <v>1</v>
      </c>
      <c r="F35" s="25">
        <f t="shared" si="1"/>
        <v>3</v>
      </c>
      <c r="G35" s="21" t="s">
        <v>58</v>
      </c>
      <c r="H35" s="23"/>
      <c r="I35" s="28"/>
    </row>
    <row r="36" ht="22.5" customHeight="1">
      <c r="A36" s="53" t="str">
        <f t="array" ref="A36">IFERROR(_xlfn.XLOOKUP(B36, Runs[Run ID], Runs[Track]), "— pick a run —")</f>
        <v>Hickman Saga</v>
      </c>
      <c r="B36" s="54" t="s">
        <v>4</v>
      </c>
      <c r="C36" s="53" t="str">
        <f t="array" ref="C36">IFERROR(_xlfn.XLOOKUP(B36, Runs[Run ID], Runs[Title]), "— pick a run —")</f>
        <v>Hickman's Fantastic Four / FF</v>
      </c>
      <c r="D36" s="55" t="s">
        <v>180</v>
      </c>
      <c r="E36" s="24" t="b">
        <v>1</v>
      </c>
      <c r="F36" s="25">
        <f t="shared" si="1"/>
        <v>4</v>
      </c>
      <c r="G36" s="21" t="s">
        <v>58</v>
      </c>
      <c r="H36" s="23"/>
      <c r="I36" s="28"/>
    </row>
    <row r="37" ht="22.5" customHeight="1">
      <c r="A37" s="53" t="str">
        <f t="array" ref="A37">IFERROR(_xlfn.XLOOKUP(B37, Runs[Run ID], Runs[Track]), "— pick a run —")</f>
        <v>Hickman Saga</v>
      </c>
      <c r="B37" s="54" t="s">
        <v>4</v>
      </c>
      <c r="C37" s="53" t="str">
        <f t="array" ref="C37">IFERROR(_xlfn.XLOOKUP(B37, Runs[Run ID], Runs[Title]), "— pick a run —")</f>
        <v>Hickman's Fantastic Four / FF</v>
      </c>
      <c r="D37" s="55" t="s">
        <v>183</v>
      </c>
      <c r="E37" s="24" t="b">
        <v>1</v>
      </c>
      <c r="F37" s="25">
        <f t="shared" si="1"/>
        <v>5</v>
      </c>
      <c r="G37" s="21" t="s">
        <v>58</v>
      </c>
      <c r="H37" s="23"/>
      <c r="I37" s="28"/>
    </row>
    <row r="38" ht="22.5" customHeight="1">
      <c r="A38" s="53" t="str">
        <f t="array" ref="A38">IFERROR(_xlfn.XLOOKUP(B38, Runs[Run ID], Runs[Track]), "— pick a run —")</f>
        <v>Hickman Saga</v>
      </c>
      <c r="B38" s="54" t="s">
        <v>4</v>
      </c>
      <c r="C38" s="53" t="str">
        <f t="array" ref="C38">IFERROR(_xlfn.XLOOKUP(B38, Runs[Run ID], Runs[Title]), "— pick a run —")</f>
        <v>Hickman's Fantastic Four / FF</v>
      </c>
      <c r="D38" s="55" t="s">
        <v>189</v>
      </c>
      <c r="E38" s="24" t="b">
        <v>1</v>
      </c>
      <c r="F38" s="25">
        <f t="shared" si="1"/>
        <v>6</v>
      </c>
      <c r="G38" s="21" t="s">
        <v>58</v>
      </c>
      <c r="H38" s="10" t="s">
        <v>190</v>
      </c>
      <c r="I38" s="26"/>
    </row>
    <row r="39" ht="22.5" customHeight="1">
      <c r="A39" s="53" t="str">
        <f t="array" ref="A39">IFERROR(_xlfn.XLOOKUP(B39, Runs[Run ID], Runs[Track]), "— pick a run —")</f>
        <v>Hickman Saga</v>
      </c>
      <c r="B39" s="54" t="s">
        <v>4</v>
      </c>
      <c r="C39" s="53" t="str">
        <f t="array" ref="C39">IFERROR(_xlfn.XLOOKUP(B39, Runs[Run ID], Runs[Title]), "— pick a run —")</f>
        <v>Hickman's Fantastic Four / FF</v>
      </c>
      <c r="D39" s="23" t="s">
        <v>192</v>
      </c>
      <c r="E39" s="24" t="b">
        <v>1</v>
      </c>
      <c r="F39" s="25">
        <f t="shared" si="1"/>
        <v>7</v>
      </c>
      <c r="G39" s="21" t="s">
        <v>58</v>
      </c>
      <c r="H39" s="10" t="s">
        <v>193</v>
      </c>
      <c r="I39" s="26"/>
    </row>
    <row r="40" ht="22.5" customHeight="1">
      <c r="A40" s="53" t="str">
        <f t="array" ref="A40">IFERROR(_xlfn.XLOOKUP(B40, Runs[Run ID], Runs[Track]), "— pick a run —")</f>
        <v>Hickman Saga</v>
      </c>
      <c r="B40" s="54" t="s">
        <v>4</v>
      </c>
      <c r="C40" s="53" t="str">
        <f t="array" ref="C40">IFERROR(_xlfn.XLOOKUP(B40, Runs[Run ID], Runs[Title]), "— pick a run —")</f>
        <v>Hickman's Fantastic Four / FF</v>
      </c>
      <c r="D40" s="23" t="s">
        <v>195</v>
      </c>
      <c r="E40" s="24" t="b">
        <v>1</v>
      </c>
      <c r="F40" s="25">
        <f t="shared" si="1"/>
        <v>8</v>
      </c>
      <c r="G40" s="21" t="s">
        <v>58</v>
      </c>
      <c r="H40" s="23"/>
      <c r="I40" s="28"/>
    </row>
    <row r="41" ht="22.5" customHeight="1">
      <c r="A41" s="53" t="str">
        <f t="array" ref="A41">IFERROR(_xlfn.XLOOKUP(B41, Runs[Run ID], Runs[Track]), "— pick a run —")</f>
        <v>Hickman Saga</v>
      </c>
      <c r="B41" s="54" t="s">
        <v>4</v>
      </c>
      <c r="C41" s="53" t="str">
        <f t="array" ref="C41">IFERROR(_xlfn.XLOOKUP(B41, Runs[Run ID], Runs[Title]), "— pick a run —")</f>
        <v>Hickman's Fantastic Four / FF</v>
      </c>
      <c r="D41" s="23" t="s">
        <v>197</v>
      </c>
      <c r="E41" s="24" t="b">
        <v>1</v>
      </c>
      <c r="F41" s="25">
        <f t="shared" si="1"/>
        <v>9</v>
      </c>
      <c r="G41" s="21" t="s">
        <v>58</v>
      </c>
      <c r="H41" s="23"/>
      <c r="I41" s="28"/>
    </row>
    <row r="42" ht="22.5" customHeight="1">
      <c r="A42" s="53" t="str">
        <f t="array" ref="A42">IFERROR(_xlfn.XLOOKUP(B42, Runs[Run ID], Runs[Track]), "— pick a run —")</f>
        <v>Hickman Saga</v>
      </c>
      <c r="B42" s="54" t="s">
        <v>4</v>
      </c>
      <c r="C42" s="53" t="str">
        <f t="array" ref="C42">IFERROR(_xlfn.XLOOKUP(B42, Runs[Run ID], Runs[Title]), "— pick a run —")</f>
        <v>Hickman's Fantastic Four / FF</v>
      </c>
      <c r="D42" s="23" t="s">
        <v>203</v>
      </c>
      <c r="E42" s="24" t="b">
        <v>1</v>
      </c>
      <c r="F42" s="25">
        <f t="shared" si="1"/>
        <v>10</v>
      </c>
      <c r="G42" s="21" t="s">
        <v>58</v>
      </c>
      <c r="H42" s="23"/>
      <c r="I42" s="28"/>
    </row>
    <row r="43" ht="22.5" customHeight="1">
      <c r="A43" s="53" t="str">
        <f t="array" ref="A43">IFERROR(_xlfn.XLOOKUP(B43, Runs[Run ID], Runs[Track]), "— pick a run —")</f>
        <v>Hickman Saga</v>
      </c>
      <c r="B43" s="54" t="s">
        <v>4</v>
      </c>
      <c r="C43" s="53" t="str">
        <f t="array" ref="C43">IFERROR(_xlfn.XLOOKUP(B43, Runs[Run ID], Runs[Title]), "— pick a run —")</f>
        <v>Hickman's Fantastic Four / FF</v>
      </c>
      <c r="D43" s="23" t="s">
        <v>204</v>
      </c>
      <c r="E43" s="24" t="b">
        <v>1</v>
      </c>
      <c r="F43" s="25">
        <f t="shared" si="1"/>
        <v>11</v>
      </c>
      <c r="G43" s="21" t="s">
        <v>58</v>
      </c>
      <c r="H43" s="23"/>
      <c r="I43" s="28"/>
    </row>
    <row r="44" ht="22.5" customHeight="1">
      <c r="A44" s="53" t="str">
        <f t="array" ref="A44">IFERROR(_xlfn.XLOOKUP(B44, Runs[Run ID], Runs[Track]), "— pick a run —")</f>
        <v>Hickman Saga</v>
      </c>
      <c r="B44" s="54" t="s">
        <v>4</v>
      </c>
      <c r="C44" s="53" t="str">
        <f t="array" ref="C44">IFERROR(_xlfn.XLOOKUP(B44, Runs[Run ID], Runs[Title]), "— pick a run —")</f>
        <v>Hickman's Fantastic Four / FF</v>
      </c>
      <c r="D44" s="23" t="s">
        <v>209</v>
      </c>
      <c r="E44" s="24" t="b">
        <v>1</v>
      </c>
      <c r="F44" s="25">
        <f t="shared" si="1"/>
        <v>12</v>
      </c>
      <c r="G44" s="21" t="s">
        <v>58</v>
      </c>
      <c r="H44" s="23"/>
      <c r="I44" s="28"/>
    </row>
    <row r="45" ht="22.5" customHeight="1">
      <c r="A45" s="53" t="str">
        <f t="array" ref="A45">IFERROR(_xlfn.XLOOKUP(B45, Runs[Run ID], Runs[Track]), "— pick a run —")</f>
        <v>Hickman Saga</v>
      </c>
      <c r="B45" s="54" t="s">
        <v>4</v>
      </c>
      <c r="C45" s="53" t="str">
        <f t="array" ref="C45">IFERROR(_xlfn.XLOOKUP(B45, Runs[Run ID], Runs[Title]), "— pick a run —")</f>
        <v>Hickman's Fantastic Four / FF</v>
      </c>
      <c r="D45" s="23" t="s">
        <v>215</v>
      </c>
      <c r="E45" s="24" t="b">
        <v>1</v>
      </c>
      <c r="F45" s="25">
        <f t="shared" si="1"/>
        <v>13</v>
      </c>
      <c r="G45" s="21" t="s">
        <v>58</v>
      </c>
      <c r="H45" s="23"/>
      <c r="I45" s="28"/>
    </row>
    <row r="46" ht="22.5" customHeight="1">
      <c r="A46" s="53" t="str">
        <f t="array" ref="A46">IFERROR(_xlfn.XLOOKUP(B46, Runs[Run ID], Runs[Track]), "— pick a run —")</f>
        <v>Hickman Saga</v>
      </c>
      <c r="B46" s="54" t="s">
        <v>4</v>
      </c>
      <c r="C46" s="53" t="str">
        <f t="array" ref="C46">IFERROR(_xlfn.XLOOKUP(B46, Runs[Run ID], Runs[Title]), "— pick a run —")</f>
        <v>Hickman's Fantastic Four / FF</v>
      </c>
      <c r="D46" s="23" t="s">
        <v>217</v>
      </c>
      <c r="E46" s="24" t="b">
        <v>1</v>
      </c>
      <c r="F46" s="25">
        <f t="shared" si="1"/>
        <v>14</v>
      </c>
      <c r="G46" s="21" t="s">
        <v>58</v>
      </c>
      <c r="H46" s="23"/>
      <c r="I46" s="28"/>
    </row>
    <row r="47" ht="22.5" customHeight="1">
      <c r="A47" s="53" t="str">
        <f t="array" ref="A47">IFERROR(_xlfn.XLOOKUP(B47, Runs[Run ID], Runs[Track]), "— pick a run —")</f>
        <v>Hickman Saga</v>
      </c>
      <c r="B47" s="54" t="s">
        <v>4</v>
      </c>
      <c r="C47" s="53" t="str">
        <f t="array" ref="C47">IFERROR(_xlfn.XLOOKUP(B47, Runs[Run ID], Runs[Title]), "— pick a run —")</f>
        <v>Hickman's Fantastic Four / FF</v>
      </c>
      <c r="D47" s="23" t="s">
        <v>220</v>
      </c>
      <c r="E47" s="24" t="b">
        <v>1</v>
      </c>
      <c r="F47" s="25">
        <f t="shared" si="1"/>
        <v>15</v>
      </c>
      <c r="G47" s="21" t="s">
        <v>58</v>
      </c>
      <c r="H47" s="23"/>
      <c r="I47" s="28"/>
    </row>
    <row r="48" ht="22.5" customHeight="1">
      <c r="A48" s="53" t="str">
        <f t="array" ref="A48">IFERROR(_xlfn.XLOOKUP(B48, Runs[Run ID], Runs[Track]), "— pick a run —")</f>
        <v>Hickman Saga</v>
      </c>
      <c r="B48" s="54" t="s">
        <v>4</v>
      </c>
      <c r="C48" s="53" t="str">
        <f t="array" ref="C48">IFERROR(_xlfn.XLOOKUP(B48, Runs[Run ID], Runs[Title]), "— pick a run —")</f>
        <v>Hickman's Fantastic Four / FF</v>
      </c>
      <c r="D48" s="23" t="s">
        <v>224</v>
      </c>
      <c r="E48" s="24" t="b">
        <v>1</v>
      </c>
      <c r="F48" s="25">
        <f t="shared" si="1"/>
        <v>16</v>
      </c>
      <c r="G48" s="21" t="s">
        <v>58</v>
      </c>
      <c r="H48" s="23"/>
      <c r="I48" s="28"/>
    </row>
    <row r="49" ht="22.5" customHeight="1">
      <c r="A49" s="53" t="str">
        <f t="array" ref="A49">IFERROR(_xlfn.XLOOKUP(B49, Runs[Run ID], Runs[Track]), "— pick a run —")</f>
        <v>Hickman Saga</v>
      </c>
      <c r="B49" s="54" t="s">
        <v>4</v>
      </c>
      <c r="C49" s="53" t="str">
        <f t="array" ref="C49">IFERROR(_xlfn.XLOOKUP(B49, Runs[Run ID], Runs[Title]), "— pick a run —")</f>
        <v>Hickman's Fantastic Four / FF</v>
      </c>
      <c r="D49" s="23" t="s">
        <v>227</v>
      </c>
      <c r="E49" s="24" t="b">
        <v>1</v>
      </c>
      <c r="F49" s="25">
        <f t="shared" si="1"/>
        <v>17</v>
      </c>
      <c r="G49" s="21" t="s">
        <v>58</v>
      </c>
      <c r="H49" s="23"/>
      <c r="I49" s="28"/>
    </row>
    <row r="50" ht="22.5" customHeight="1">
      <c r="A50" s="53" t="str">
        <f t="array" ref="A50">IFERROR(_xlfn.XLOOKUP(B50, Runs[Run ID], Runs[Track]), "— pick a run —")</f>
        <v>Hickman Saga</v>
      </c>
      <c r="B50" s="54" t="s">
        <v>4</v>
      </c>
      <c r="C50" s="53" t="str">
        <f t="array" ref="C50">IFERROR(_xlfn.XLOOKUP(B50, Runs[Run ID], Runs[Title]), "— pick a run —")</f>
        <v>Hickman's Fantastic Four / FF</v>
      </c>
      <c r="D50" s="23" t="s">
        <v>231</v>
      </c>
      <c r="E50" s="24" t="b">
        <v>1</v>
      </c>
      <c r="F50" s="25">
        <f t="shared" si="1"/>
        <v>18</v>
      </c>
      <c r="G50" s="21" t="s">
        <v>58</v>
      </c>
      <c r="H50" s="23"/>
      <c r="I50" s="28"/>
    </row>
    <row r="51" ht="22.5" customHeight="1">
      <c r="A51" s="53" t="str">
        <f t="array" ref="A51">IFERROR(_xlfn.XLOOKUP(B51, Runs[Run ID], Runs[Track]), "— pick a run —")</f>
        <v>Hickman Saga</v>
      </c>
      <c r="B51" s="54" t="s">
        <v>4</v>
      </c>
      <c r="C51" s="53" t="str">
        <f t="array" ref="C51">IFERROR(_xlfn.XLOOKUP(B51, Runs[Run ID], Runs[Title]), "— pick a run —")</f>
        <v>Hickman's Fantastic Four / FF</v>
      </c>
      <c r="D51" s="23" t="s">
        <v>237</v>
      </c>
      <c r="E51" s="24" t="b">
        <v>1</v>
      </c>
      <c r="F51" s="25">
        <f t="shared" si="1"/>
        <v>19</v>
      </c>
      <c r="G51" s="21" t="s">
        <v>58</v>
      </c>
      <c r="H51" s="23"/>
      <c r="I51" s="28"/>
    </row>
    <row r="52" ht="22.5" customHeight="1">
      <c r="A52" s="53" t="str">
        <f t="array" ref="A52">IFERROR(_xlfn.XLOOKUP(B52, Runs[Run ID], Runs[Track]), "— pick a run —")</f>
        <v>Hickman Saga</v>
      </c>
      <c r="B52" s="54" t="s">
        <v>4</v>
      </c>
      <c r="C52" s="53" t="str">
        <f t="array" ref="C52">IFERROR(_xlfn.XLOOKUP(B52, Runs[Run ID], Runs[Title]), "— pick a run —")</f>
        <v>Hickman's Fantastic Four / FF</v>
      </c>
      <c r="D52" s="23" t="s">
        <v>240</v>
      </c>
      <c r="E52" s="24" t="b">
        <v>1</v>
      </c>
      <c r="F52" s="25">
        <f t="shared" si="1"/>
        <v>20</v>
      </c>
      <c r="G52" s="21" t="s">
        <v>58</v>
      </c>
      <c r="H52" s="23"/>
      <c r="I52" s="28"/>
    </row>
    <row r="53" ht="22.5" customHeight="1">
      <c r="A53" s="53" t="str">
        <f t="array" ref="A53">IFERROR(_xlfn.XLOOKUP(B53, Runs[Run ID], Runs[Track]), "— pick a run —")</f>
        <v>Hickman Saga</v>
      </c>
      <c r="B53" s="54" t="s">
        <v>4</v>
      </c>
      <c r="C53" s="53" t="str">
        <f t="array" ref="C53">IFERROR(_xlfn.XLOOKUP(B53, Runs[Run ID], Runs[Title]), "— pick a run —")</f>
        <v>Hickman's Fantastic Four / FF</v>
      </c>
      <c r="D53" s="23" t="s">
        <v>247</v>
      </c>
      <c r="E53" s="24" t="b">
        <v>1</v>
      </c>
      <c r="F53" s="25">
        <f t="shared" si="1"/>
        <v>21</v>
      </c>
      <c r="G53" s="21" t="s">
        <v>58</v>
      </c>
      <c r="H53" s="23"/>
      <c r="I53" s="28"/>
    </row>
    <row r="54" ht="22.5" customHeight="1">
      <c r="A54" s="53" t="str">
        <f t="array" ref="A54">IFERROR(_xlfn.XLOOKUP(B54, Runs[Run ID], Runs[Track]), "— pick a run —")</f>
        <v>Hickman Saga</v>
      </c>
      <c r="B54" s="54" t="s">
        <v>4</v>
      </c>
      <c r="C54" s="53" t="str">
        <f t="array" ref="C54">IFERROR(_xlfn.XLOOKUP(B54, Runs[Run ID], Runs[Title]), "— pick a run —")</f>
        <v>Hickman's Fantastic Four / FF</v>
      </c>
      <c r="D54" s="23" t="s">
        <v>249</v>
      </c>
      <c r="E54" s="24" t="b">
        <v>1</v>
      </c>
      <c r="F54" s="25">
        <f t="shared" si="1"/>
        <v>22</v>
      </c>
      <c r="G54" s="21" t="s">
        <v>58</v>
      </c>
      <c r="H54" s="23"/>
      <c r="I54" s="28"/>
    </row>
    <row r="55" ht="22.5" customHeight="1">
      <c r="A55" s="53" t="str">
        <f t="array" ref="A55">IFERROR(_xlfn.XLOOKUP(B55, Runs[Run ID], Runs[Track]), "— pick a run —")</f>
        <v>Hickman Saga</v>
      </c>
      <c r="B55" s="54" t="s">
        <v>4</v>
      </c>
      <c r="C55" s="53" t="str">
        <f t="array" ref="C55">IFERROR(_xlfn.XLOOKUP(B55, Runs[Run ID], Runs[Title]), "— pick a run —")</f>
        <v>Hickman's Fantastic Four / FF</v>
      </c>
      <c r="D55" s="23" t="s">
        <v>255</v>
      </c>
      <c r="E55" s="24" t="b">
        <v>1</v>
      </c>
      <c r="F55" s="25">
        <f t="shared" si="1"/>
        <v>23</v>
      </c>
      <c r="G55" s="21" t="s">
        <v>58</v>
      </c>
      <c r="H55" s="23"/>
      <c r="I55" s="28"/>
    </row>
    <row r="56" ht="22.5" customHeight="1">
      <c r="A56" s="53" t="str">
        <f t="array" ref="A56">IFERROR(_xlfn.XLOOKUP(B56, Runs[Run ID], Runs[Track]), "— pick a run —")</f>
        <v>Hickman Saga</v>
      </c>
      <c r="B56" s="54" t="s">
        <v>4</v>
      </c>
      <c r="C56" s="53" t="str">
        <f t="array" ref="C56">IFERROR(_xlfn.XLOOKUP(B56, Runs[Run ID], Runs[Title]), "— pick a run —")</f>
        <v>Hickman's Fantastic Four / FF</v>
      </c>
      <c r="D56" s="23" t="s">
        <v>257</v>
      </c>
      <c r="E56" s="24" t="b">
        <v>1</v>
      </c>
      <c r="F56" s="25">
        <f t="shared" si="1"/>
        <v>24</v>
      </c>
      <c r="G56" s="21" t="s">
        <v>58</v>
      </c>
      <c r="H56" s="23"/>
      <c r="I56" s="28"/>
    </row>
    <row r="57" ht="22.5" customHeight="1">
      <c r="A57" s="53" t="str">
        <f t="array" ref="A57">IFERROR(_xlfn.XLOOKUP(B57, Runs[Run ID], Runs[Track]), "— pick a run —")</f>
        <v>Hickman Saga</v>
      </c>
      <c r="B57" s="54" t="s">
        <v>4</v>
      </c>
      <c r="C57" s="53" t="str">
        <f t="array" ref="C57">IFERROR(_xlfn.XLOOKUP(B57, Runs[Run ID], Runs[Title]), "— pick a run —")</f>
        <v>Hickman's Fantastic Four / FF</v>
      </c>
      <c r="D57" s="23" t="s">
        <v>262</v>
      </c>
      <c r="E57" s="24" t="b">
        <v>1</v>
      </c>
      <c r="F57" s="25">
        <f t="shared" si="1"/>
        <v>25</v>
      </c>
      <c r="G57" s="21" t="s">
        <v>58</v>
      </c>
      <c r="H57" s="23"/>
      <c r="I57" s="28"/>
    </row>
    <row r="58" ht="22.5" customHeight="1">
      <c r="A58" s="53" t="str">
        <f t="array" ref="A58">IFERROR(_xlfn.XLOOKUP(B58, Runs[Run ID], Runs[Track]), "— pick a run —")</f>
        <v>Hickman Saga</v>
      </c>
      <c r="B58" s="54" t="s">
        <v>4</v>
      </c>
      <c r="C58" s="53" t="str">
        <f t="array" ref="C58">IFERROR(_xlfn.XLOOKUP(B58, Runs[Run ID], Runs[Title]), "— pick a run —")</f>
        <v>Hickman's Fantastic Four / FF</v>
      </c>
      <c r="D58" s="23" t="s">
        <v>267</v>
      </c>
      <c r="E58" s="58" t="b">
        <v>1</v>
      </c>
      <c r="F58" s="25">
        <f t="shared" si="1"/>
        <v>26</v>
      </c>
      <c r="G58" s="21" t="s">
        <v>58</v>
      </c>
      <c r="H58" s="23"/>
      <c r="I58" s="28"/>
    </row>
    <row r="59" ht="22.5" customHeight="1">
      <c r="A59" s="53" t="str">
        <f t="array" ref="A59">IFERROR(_xlfn.XLOOKUP(B59, Runs[Run ID], Runs[Track]), "— pick a run —")</f>
        <v>Hickman Saga</v>
      </c>
      <c r="B59" s="54" t="s">
        <v>4</v>
      </c>
      <c r="C59" s="53" t="str">
        <f t="array" ref="C59">IFERROR(_xlfn.XLOOKUP(B59, Runs[Run ID], Runs[Title]), "— pick a run —")</f>
        <v>Hickman's Fantastic Four / FF</v>
      </c>
      <c r="D59" s="23" t="s">
        <v>270</v>
      </c>
      <c r="E59" s="58" t="b">
        <v>1</v>
      </c>
      <c r="F59" s="25">
        <f t="shared" si="1"/>
        <v>27</v>
      </c>
      <c r="G59" s="21" t="s">
        <v>58</v>
      </c>
      <c r="H59" s="23"/>
      <c r="I59" s="28"/>
    </row>
    <row r="60" ht="22.5" customHeight="1">
      <c r="A60" s="53" t="str">
        <f t="array" ref="A60">IFERROR(_xlfn.XLOOKUP(B60, Runs[Run ID], Runs[Track]), "— pick a run —")</f>
        <v>Hickman Saga</v>
      </c>
      <c r="B60" s="54" t="s">
        <v>4</v>
      </c>
      <c r="C60" s="53" t="str">
        <f t="array" ref="C60">IFERROR(_xlfn.XLOOKUP(B60, Runs[Run ID], Runs[Title]), "— pick a run —")</f>
        <v>Hickman's Fantastic Four / FF</v>
      </c>
      <c r="D60" s="23" t="s">
        <v>274</v>
      </c>
      <c r="E60" s="58" t="b">
        <v>1</v>
      </c>
      <c r="F60" s="25">
        <f t="shared" si="1"/>
        <v>28</v>
      </c>
      <c r="G60" s="21" t="s">
        <v>58</v>
      </c>
      <c r="H60" s="23"/>
      <c r="I60" s="28"/>
    </row>
    <row r="61" ht="22.5" customHeight="1">
      <c r="A61" s="53" t="str">
        <f t="array" ref="A61">IFERROR(_xlfn.XLOOKUP(B61, Runs[Run ID], Runs[Track]), "— pick a run —")</f>
        <v>Hickman Saga</v>
      </c>
      <c r="B61" s="54" t="s">
        <v>4</v>
      </c>
      <c r="C61" s="53" t="str">
        <f t="array" ref="C61">IFERROR(_xlfn.XLOOKUP(B61, Runs[Run ID], Runs[Title]), "— pick a run —")</f>
        <v>Hickman's Fantastic Four / FF</v>
      </c>
      <c r="D61" s="23" t="s">
        <v>277</v>
      </c>
      <c r="E61" s="58" t="b">
        <v>0</v>
      </c>
      <c r="F61" s="25">
        <f t="shared" si="1"/>
        <v>29</v>
      </c>
      <c r="G61" s="21" t="s">
        <v>58</v>
      </c>
      <c r="H61" s="23"/>
      <c r="I61" s="28"/>
    </row>
    <row r="62" ht="22.5" customHeight="1">
      <c r="A62" s="53" t="str">
        <f t="array" ref="A62">IFERROR(_xlfn.XLOOKUP(B62, Runs[Run ID], Runs[Track]), "— pick a run —")</f>
        <v>Hickman Saga</v>
      </c>
      <c r="B62" s="54" t="s">
        <v>4</v>
      </c>
      <c r="C62" s="53" t="str">
        <f t="array" ref="C62">IFERROR(_xlfn.XLOOKUP(B62, Runs[Run ID], Runs[Title]), "— pick a run —")</f>
        <v>Hickman's Fantastic Four / FF</v>
      </c>
      <c r="D62" s="23" t="s">
        <v>283</v>
      </c>
      <c r="E62" s="58" t="b">
        <v>0</v>
      </c>
      <c r="F62" s="25">
        <f t="shared" si="1"/>
        <v>30</v>
      </c>
      <c r="G62" s="21" t="s">
        <v>58</v>
      </c>
      <c r="H62" s="23"/>
      <c r="I62" s="28"/>
    </row>
    <row r="63" ht="22.5" customHeight="1">
      <c r="A63" s="53" t="str">
        <f t="array" ref="A63">IFERROR(_xlfn.XLOOKUP(B63, Runs[Run ID], Runs[Track]), "— pick a run —")</f>
        <v>Hickman Saga</v>
      </c>
      <c r="B63" s="54" t="s">
        <v>4</v>
      </c>
      <c r="C63" s="53" t="str">
        <f t="array" ref="C63">IFERROR(_xlfn.XLOOKUP(B63, Runs[Run ID], Runs[Title]), "— pick a run —")</f>
        <v>Hickman's Fantastic Four / FF</v>
      </c>
      <c r="D63" s="23" t="s">
        <v>287</v>
      </c>
      <c r="E63" s="58" t="b">
        <v>0</v>
      </c>
      <c r="F63" s="25">
        <f t="shared" si="1"/>
        <v>31</v>
      </c>
      <c r="G63" s="21" t="s">
        <v>58</v>
      </c>
      <c r="H63" s="23"/>
      <c r="I63" s="28"/>
    </row>
    <row r="64" ht="22.5" customHeight="1">
      <c r="A64" s="53" t="str">
        <f t="array" ref="A64">IFERROR(_xlfn.XLOOKUP(B64, Runs[Run ID], Runs[Track]), "— pick a run —")</f>
        <v>Hickman Saga</v>
      </c>
      <c r="B64" s="54" t="s">
        <v>4</v>
      </c>
      <c r="C64" s="53" t="str">
        <f t="array" ref="C64">IFERROR(_xlfn.XLOOKUP(B64, Runs[Run ID], Runs[Title]), "— pick a run —")</f>
        <v>Hickman's Fantastic Four / FF</v>
      </c>
      <c r="D64" s="23" t="s">
        <v>293</v>
      </c>
      <c r="E64" s="58" t="b">
        <v>0</v>
      </c>
      <c r="F64" s="25">
        <f t="shared" si="1"/>
        <v>32</v>
      </c>
      <c r="G64" s="21" t="s">
        <v>58</v>
      </c>
      <c r="H64" s="23"/>
      <c r="I64" s="28"/>
    </row>
    <row r="65" ht="22.5" customHeight="1">
      <c r="A65" s="53" t="str">
        <f t="array" ref="A65">IFERROR(_xlfn.XLOOKUP(B65, Runs[Run ID], Runs[Track]), "— pick a run —")</f>
        <v>Hickman Saga</v>
      </c>
      <c r="B65" s="54" t="s">
        <v>4</v>
      </c>
      <c r="C65" s="53" t="str">
        <f t="array" ref="C65">IFERROR(_xlfn.XLOOKUP(B65, Runs[Run ID], Runs[Title]), "— pick a run —")</f>
        <v>Hickman's Fantastic Four / FF</v>
      </c>
      <c r="D65" s="23" t="s">
        <v>298</v>
      </c>
      <c r="E65" s="58" t="b">
        <v>0</v>
      </c>
      <c r="F65" s="25">
        <f t="shared" si="1"/>
        <v>33</v>
      </c>
      <c r="G65" s="21" t="s">
        <v>58</v>
      </c>
      <c r="H65" s="23"/>
      <c r="I65" s="28"/>
    </row>
    <row r="66" ht="22.5" customHeight="1">
      <c r="A66" s="53" t="str">
        <f t="array" ref="A66">IFERROR(_xlfn.XLOOKUP(B66, Runs[Run ID], Runs[Track]), "— pick a run —")</f>
        <v>Hickman Saga</v>
      </c>
      <c r="B66" s="54" t="s">
        <v>4</v>
      </c>
      <c r="C66" s="53" t="str">
        <f t="array" ref="C66">IFERROR(_xlfn.XLOOKUP(B66, Runs[Run ID], Runs[Title]), "— pick a run —")</f>
        <v>Hickman's Fantastic Four / FF</v>
      </c>
      <c r="D66" s="23" t="s">
        <v>300</v>
      </c>
      <c r="E66" s="58" t="b">
        <v>0</v>
      </c>
      <c r="F66" s="25">
        <f t="shared" si="1"/>
        <v>34</v>
      </c>
      <c r="G66" s="21" t="s">
        <v>58</v>
      </c>
      <c r="H66" s="23"/>
      <c r="I66" s="28"/>
    </row>
    <row r="67" ht="22.5" customHeight="1">
      <c r="A67" s="53" t="str">
        <f t="array" ref="A67">IFERROR(_xlfn.XLOOKUP(B67, Runs[Run ID], Runs[Track]), "— pick a run —")</f>
        <v>Hickman Saga</v>
      </c>
      <c r="B67" s="54" t="s">
        <v>4</v>
      </c>
      <c r="C67" s="53" t="str">
        <f t="array" ref="C67">IFERROR(_xlfn.XLOOKUP(B67, Runs[Run ID], Runs[Title]), "— pick a run —")</f>
        <v>Hickman's Fantastic Four / FF</v>
      </c>
      <c r="D67" s="23" t="s">
        <v>305</v>
      </c>
      <c r="E67" s="58" t="b">
        <v>0</v>
      </c>
      <c r="F67" s="25">
        <f t="shared" si="1"/>
        <v>35</v>
      </c>
      <c r="G67" s="21" t="s">
        <v>58</v>
      </c>
      <c r="H67" s="23"/>
      <c r="I67" s="28"/>
    </row>
    <row r="68" ht="22.5" customHeight="1">
      <c r="A68" s="53" t="str">
        <f t="array" ref="A68">IFERROR(_xlfn.XLOOKUP(B68, Runs[Run ID], Runs[Track]), "— pick a run —")</f>
        <v>Hickman Saga</v>
      </c>
      <c r="B68" s="54" t="s">
        <v>4</v>
      </c>
      <c r="C68" s="53" t="str">
        <f t="array" ref="C68">IFERROR(_xlfn.XLOOKUP(B68, Runs[Run ID], Runs[Title]), "— pick a run —")</f>
        <v>Hickman's Fantastic Four / FF</v>
      </c>
      <c r="D68" s="23" t="s">
        <v>310</v>
      </c>
      <c r="E68" s="58" t="b">
        <v>0</v>
      </c>
      <c r="F68" s="25">
        <f t="shared" si="1"/>
        <v>36</v>
      </c>
      <c r="G68" s="21" t="s">
        <v>58</v>
      </c>
      <c r="H68" s="23"/>
      <c r="I68" s="28"/>
    </row>
    <row r="69" ht="22.5" customHeight="1">
      <c r="A69" s="53" t="str">
        <f t="array" ref="A69">IFERROR(_xlfn.XLOOKUP(B69, Runs[Run ID], Runs[Track]), "— pick a run —")</f>
        <v>Hickman Saga</v>
      </c>
      <c r="B69" s="54" t="s">
        <v>4</v>
      </c>
      <c r="C69" s="53" t="str">
        <f t="array" ref="C69">IFERROR(_xlfn.XLOOKUP(B69, Runs[Run ID], Runs[Title]), "— pick a run —")</f>
        <v>Hickman's Fantastic Four / FF</v>
      </c>
      <c r="D69" s="23" t="s">
        <v>312</v>
      </c>
      <c r="E69" s="58" t="b">
        <v>0</v>
      </c>
      <c r="F69" s="25">
        <f t="shared" si="1"/>
        <v>37</v>
      </c>
      <c r="G69" s="21" t="s">
        <v>58</v>
      </c>
      <c r="H69" s="23"/>
      <c r="I69" s="28"/>
    </row>
    <row r="70" ht="22.5" customHeight="1">
      <c r="A70" s="53" t="str">
        <f t="array" ref="A70">IFERROR(_xlfn.XLOOKUP(B70, Runs[Run ID], Runs[Track]), "— pick a run —")</f>
        <v>Hickman Saga</v>
      </c>
      <c r="B70" s="54" t="s">
        <v>4</v>
      </c>
      <c r="C70" s="53" t="str">
        <f t="array" ref="C70">IFERROR(_xlfn.XLOOKUP(B70, Runs[Run ID], Runs[Title]), "— pick a run —")</f>
        <v>Hickman's Fantastic Four / FF</v>
      </c>
      <c r="D70" s="23" t="s">
        <v>314</v>
      </c>
      <c r="E70" s="58" t="b">
        <v>0</v>
      </c>
      <c r="F70" s="25">
        <f t="shared" si="1"/>
        <v>38</v>
      </c>
      <c r="G70" s="21" t="s">
        <v>58</v>
      </c>
      <c r="H70" s="23"/>
      <c r="I70" s="28"/>
    </row>
    <row r="71" ht="22.5" customHeight="1">
      <c r="A71" s="53" t="str">
        <f t="array" ref="A71">IFERROR(_xlfn.XLOOKUP(B71, Runs[Run ID], Runs[Track]), "— pick a run —")</f>
        <v>Hickman Saga</v>
      </c>
      <c r="B71" s="54" t="s">
        <v>4</v>
      </c>
      <c r="C71" s="53" t="str">
        <f t="array" ref="C71">IFERROR(_xlfn.XLOOKUP(B71, Runs[Run ID], Runs[Title]), "— pick a run —")</f>
        <v>Hickman's Fantastic Four / FF</v>
      </c>
      <c r="D71" s="23" t="s">
        <v>319</v>
      </c>
      <c r="E71" s="58" t="b">
        <v>0</v>
      </c>
      <c r="F71" s="25">
        <f t="shared" si="1"/>
        <v>39</v>
      </c>
      <c r="G71" s="21" t="s">
        <v>58</v>
      </c>
      <c r="H71" s="23"/>
      <c r="I71" s="28"/>
    </row>
    <row r="72" ht="22.5" customHeight="1">
      <c r="A72" s="53" t="str">
        <f t="array" ref="A72">IFERROR(_xlfn.XLOOKUP(B72, Runs[Run ID], Runs[Track]), "— pick a run —")</f>
        <v>Hickman Saga</v>
      </c>
      <c r="B72" s="54" t="s">
        <v>4</v>
      </c>
      <c r="C72" s="53" t="str">
        <f t="array" ref="C72">IFERROR(_xlfn.XLOOKUP(B72, Runs[Run ID], Runs[Title]), "— pick a run —")</f>
        <v>Hickman's Fantastic Four / FF</v>
      </c>
      <c r="D72" s="23" t="s">
        <v>320</v>
      </c>
      <c r="E72" s="58" t="b">
        <v>0</v>
      </c>
      <c r="F72" s="25">
        <f t="shared" si="1"/>
        <v>40</v>
      </c>
      <c r="G72" s="21" t="s">
        <v>58</v>
      </c>
      <c r="H72" s="23"/>
      <c r="I72" s="28"/>
    </row>
    <row r="73" ht="22.5" customHeight="1">
      <c r="A73" s="53" t="str">
        <f t="array" ref="A73">IFERROR(_xlfn.XLOOKUP(B73, Runs[Run ID], Runs[Track]), "— pick a run —")</f>
        <v>Hickman Saga</v>
      </c>
      <c r="B73" s="54" t="s">
        <v>4</v>
      </c>
      <c r="C73" s="53" t="str">
        <f t="array" ref="C73">IFERROR(_xlfn.XLOOKUP(B73, Runs[Run ID], Runs[Title]), "— pick a run —")</f>
        <v>Hickman's Fantastic Four / FF</v>
      </c>
      <c r="D73" s="23" t="s">
        <v>324</v>
      </c>
      <c r="E73" s="58" t="b">
        <v>0</v>
      </c>
      <c r="F73" s="25">
        <f t="shared" si="1"/>
        <v>41</v>
      </c>
      <c r="G73" s="21" t="s">
        <v>58</v>
      </c>
      <c r="H73" s="23"/>
      <c r="I73" s="28"/>
    </row>
    <row r="74" ht="22.5" customHeight="1">
      <c r="A74" s="53" t="str">
        <f t="array" ref="A74">IFERROR(_xlfn.XLOOKUP(B74, Runs[Run ID], Runs[Track]), "— pick a run —")</f>
        <v>Hickman Saga</v>
      </c>
      <c r="B74" s="54" t="s">
        <v>4</v>
      </c>
      <c r="C74" s="53" t="str">
        <f t="array" ref="C74">IFERROR(_xlfn.XLOOKUP(B74, Runs[Run ID], Runs[Title]), "— pick a run —")</f>
        <v>Hickman's Fantastic Four / FF</v>
      </c>
      <c r="D74" s="23" t="s">
        <v>329</v>
      </c>
      <c r="E74" s="58" t="b">
        <v>0</v>
      </c>
      <c r="F74" s="25">
        <f t="shared" si="1"/>
        <v>42</v>
      </c>
      <c r="G74" s="21" t="s">
        <v>58</v>
      </c>
      <c r="H74" s="23"/>
      <c r="I74" s="28"/>
    </row>
    <row r="75" ht="22.5" customHeight="1">
      <c r="A75" s="53" t="str">
        <f t="array" ref="A75">IFERROR(_xlfn.XLOOKUP(B75, Runs[Run ID], Runs[Track]), "— pick a run —")</f>
        <v>Hickman Saga</v>
      </c>
      <c r="B75" s="54" t="s">
        <v>4</v>
      </c>
      <c r="C75" s="53" t="str">
        <f t="array" ref="C75">IFERROR(_xlfn.XLOOKUP(B75, Runs[Run ID], Runs[Title]), "— pick a run —")</f>
        <v>Hickman's Fantastic Four / FF</v>
      </c>
      <c r="D75" s="23" t="s">
        <v>333</v>
      </c>
      <c r="E75" s="58" t="b">
        <v>0</v>
      </c>
      <c r="F75" s="25">
        <f t="shared" si="1"/>
        <v>43</v>
      </c>
      <c r="G75" s="21" t="s">
        <v>58</v>
      </c>
      <c r="H75" s="23"/>
      <c r="I75" s="28"/>
    </row>
    <row r="76" ht="22.5" customHeight="1">
      <c r="A76" s="53" t="str">
        <f t="array" ref="A76">IFERROR(_xlfn.XLOOKUP(B76, Runs[Run ID], Runs[Track]), "— pick a run —")</f>
        <v>Hickman Saga</v>
      </c>
      <c r="B76" s="54" t="s">
        <v>4</v>
      </c>
      <c r="C76" s="53" t="str">
        <f t="array" ref="C76">IFERROR(_xlfn.XLOOKUP(B76, Runs[Run ID], Runs[Title]), "— pick a run —")</f>
        <v>Hickman's Fantastic Four / FF</v>
      </c>
      <c r="D76" s="23" t="s">
        <v>335</v>
      </c>
      <c r="E76" s="58" t="b">
        <v>0</v>
      </c>
      <c r="F76" s="25">
        <f t="shared" si="1"/>
        <v>44</v>
      </c>
      <c r="G76" s="21" t="s">
        <v>58</v>
      </c>
      <c r="H76" s="23"/>
      <c r="I76" s="28"/>
    </row>
    <row r="77" ht="22.5" customHeight="1">
      <c r="A77" s="53" t="str">
        <f t="array" ref="A77">IFERROR(_xlfn.XLOOKUP(B77, Runs[Run ID], Runs[Track]), "— pick a run —")</f>
        <v>Hickman Saga</v>
      </c>
      <c r="B77" s="54" t="s">
        <v>4</v>
      </c>
      <c r="C77" s="53" t="str">
        <f t="array" ref="C77">IFERROR(_xlfn.XLOOKUP(B77, Runs[Run ID], Runs[Title]), "— pick a run —")</f>
        <v>Hickman's Fantastic Four / FF</v>
      </c>
      <c r="D77" s="23" t="s">
        <v>339</v>
      </c>
      <c r="E77" s="58" t="b">
        <v>0</v>
      </c>
      <c r="F77" s="25">
        <f t="shared" si="1"/>
        <v>45</v>
      </c>
      <c r="G77" s="21" t="s">
        <v>58</v>
      </c>
      <c r="H77" s="23"/>
      <c r="I77" s="28"/>
    </row>
    <row r="78" ht="22.5" customHeight="1">
      <c r="A78" s="53" t="str">
        <f t="array" ref="A78">IFERROR(_xlfn.XLOOKUP(B78, Runs[Run ID], Runs[Track]), "— pick a run —")</f>
        <v>Hickman Saga</v>
      </c>
      <c r="B78" s="54" t="s">
        <v>4</v>
      </c>
      <c r="C78" s="53" t="str">
        <f t="array" ref="C78">IFERROR(_xlfn.XLOOKUP(B78, Runs[Run ID], Runs[Title]), "— pick a run —")</f>
        <v>Hickman's Fantastic Four / FF</v>
      </c>
      <c r="D78" s="23" t="s">
        <v>342</v>
      </c>
      <c r="E78" s="58" t="b">
        <v>0</v>
      </c>
      <c r="F78" s="25">
        <f t="shared" si="1"/>
        <v>46</v>
      </c>
      <c r="G78" s="21" t="s">
        <v>58</v>
      </c>
      <c r="H78" s="23"/>
      <c r="I78" s="28"/>
    </row>
    <row r="79" ht="22.5" customHeight="1">
      <c r="A79" s="53" t="str">
        <f t="array" ref="A79">IFERROR(_xlfn.XLOOKUP(B79, Runs[Run ID], Runs[Track]), "— pick a run —")</f>
        <v>Hickman Saga</v>
      </c>
      <c r="B79" s="54" t="s">
        <v>4</v>
      </c>
      <c r="C79" s="53" t="str">
        <f t="array" ref="C79">IFERROR(_xlfn.XLOOKUP(B79, Runs[Run ID], Runs[Title]), "— pick a run —")</f>
        <v>Hickman's Fantastic Four / FF</v>
      </c>
      <c r="D79" s="23" t="s">
        <v>344</v>
      </c>
      <c r="E79" s="58" t="b">
        <v>0</v>
      </c>
      <c r="F79" s="25">
        <f t="shared" si="1"/>
        <v>47</v>
      </c>
      <c r="G79" s="21" t="s">
        <v>58</v>
      </c>
      <c r="H79" s="10" t="s">
        <v>345</v>
      </c>
      <c r="I79" s="26"/>
    </row>
    <row r="80" ht="22.5" customHeight="1">
      <c r="A80" s="53" t="str">
        <f t="array" ref="A80">IFERROR(_xlfn.XLOOKUP(B80, Runs[Run ID], Runs[Track]), "— pick a run —")</f>
        <v>Hickman Saga</v>
      </c>
      <c r="B80" s="54" t="s">
        <v>4</v>
      </c>
      <c r="C80" s="53" t="str">
        <f t="array" ref="C80">IFERROR(_xlfn.XLOOKUP(B80, Runs[Run ID], Runs[Title]), "— pick a run —")</f>
        <v>Hickman's Fantastic Four / FF</v>
      </c>
      <c r="D80" s="23" t="s">
        <v>346</v>
      </c>
      <c r="E80" s="58" t="b">
        <v>0</v>
      </c>
      <c r="F80" s="25">
        <f t="shared" si="1"/>
        <v>48</v>
      </c>
      <c r="G80" s="21" t="s">
        <v>58</v>
      </c>
      <c r="H80" s="23"/>
      <c r="I80" s="28"/>
    </row>
    <row r="81" ht="22.5" customHeight="1">
      <c r="A81" s="53" t="str">
        <f t="array" ref="A81">IFERROR(_xlfn.XLOOKUP(B81, Runs[Run ID], Runs[Track]), "— pick a run —")</f>
        <v>Hickman Saga</v>
      </c>
      <c r="B81" s="54" t="s">
        <v>4</v>
      </c>
      <c r="C81" s="53" t="str">
        <f t="array" ref="C81">IFERROR(_xlfn.XLOOKUP(B81, Runs[Run ID], Runs[Title]), "— pick a run —")</f>
        <v>Hickman's Fantastic Four / FF</v>
      </c>
      <c r="D81" s="23" t="s">
        <v>351</v>
      </c>
      <c r="E81" s="58" t="b">
        <v>0</v>
      </c>
      <c r="F81" s="25">
        <f t="shared" si="1"/>
        <v>49</v>
      </c>
      <c r="G81" s="21" t="s">
        <v>58</v>
      </c>
      <c r="H81" s="23"/>
      <c r="I81" s="28"/>
    </row>
    <row r="82" ht="22.5" customHeight="1">
      <c r="A82" s="53" t="str">
        <f t="array" ref="A82">IFERROR(_xlfn.XLOOKUP(B82, Runs[Run ID], Runs[Track]), "— pick a run —")</f>
        <v>Hickman Saga</v>
      </c>
      <c r="B82" s="54" t="s">
        <v>4</v>
      </c>
      <c r="C82" s="53" t="str">
        <f t="array" ref="C82">IFERROR(_xlfn.XLOOKUP(B82, Runs[Run ID], Runs[Title]), "— pick a run —")</f>
        <v>Hickman's Fantastic Four / FF</v>
      </c>
      <c r="D82" s="23" t="s">
        <v>353</v>
      </c>
      <c r="E82" s="58" t="b">
        <v>0</v>
      </c>
      <c r="F82" s="25">
        <f t="shared" si="1"/>
        <v>50</v>
      </c>
      <c r="G82" s="21" t="s">
        <v>58</v>
      </c>
      <c r="H82" s="23"/>
      <c r="I82" s="28"/>
    </row>
    <row r="83" ht="22.5" customHeight="1">
      <c r="A83" s="53" t="str">
        <f t="array" ref="A83">IFERROR(_xlfn.XLOOKUP(B83, Runs[Run ID], Runs[Track]), "— pick a run —")</f>
        <v>Hickman Saga</v>
      </c>
      <c r="B83" s="54" t="s">
        <v>4</v>
      </c>
      <c r="C83" s="53" t="str">
        <f t="array" ref="C83">IFERROR(_xlfn.XLOOKUP(B83, Runs[Run ID], Runs[Title]), "— pick a run —")</f>
        <v>Hickman's Fantastic Four / FF</v>
      </c>
      <c r="D83" s="23" t="s">
        <v>357</v>
      </c>
      <c r="E83" s="58" t="b">
        <v>0</v>
      </c>
      <c r="F83" s="25">
        <f t="shared" si="1"/>
        <v>51</v>
      </c>
      <c r="G83" s="21" t="s">
        <v>58</v>
      </c>
      <c r="H83" s="23"/>
      <c r="I83" s="28"/>
    </row>
    <row r="84" ht="22.5" customHeight="1">
      <c r="A84" s="53" t="str">
        <f t="array" ref="A84">IFERROR(_xlfn.XLOOKUP(B84, Runs[Run ID], Runs[Track]), "— pick a run —")</f>
        <v>Hickman Saga</v>
      </c>
      <c r="B84" s="54" t="s">
        <v>4</v>
      </c>
      <c r="C84" s="53" t="str">
        <f t="array" ref="C84">IFERROR(_xlfn.XLOOKUP(B84, Runs[Run ID], Runs[Title]), "— pick a run —")</f>
        <v>Hickman's Fantastic Four / FF</v>
      </c>
      <c r="D84" s="23" t="s">
        <v>365</v>
      </c>
      <c r="E84" s="58" t="b">
        <v>0</v>
      </c>
      <c r="F84" s="25">
        <f t="shared" si="1"/>
        <v>52</v>
      </c>
      <c r="G84" s="21" t="s">
        <v>58</v>
      </c>
      <c r="H84" s="23"/>
      <c r="I84" s="28"/>
    </row>
    <row r="85" ht="22.5" customHeight="1">
      <c r="A85" s="53" t="str">
        <f t="array" ref="A85">IFERROR(_xlfn.XLOOKUP(B85, Runs[Run ID], Runs[Track]), "— pick a run —")</f>
        <v>Hickman Saga</v>
      </c>
      <c r="B85" s="54" t="s">
        <v>4</v>
      </c>
      <c r="C85" s="53" t="str">
        <f t="array" ref="C85">IFERROR(_xlfn.XLOOKUP(B85, Runs[Run ID], Runs[Title]), "— pick a run —")</f>
        <v>Hickman's Fantastic Four / FF</v>
      </c>
      <c r="D85" s="23" t="s">
        <v>366</v>
      </c>
      <c r="E85" s="58" t="b">
        <v>0</v>
      </c>
      <c r="F85" s="25">
        <f t="shared" si="1"/>
        <v>53</v>
      </c>
      <c r="G85" s="21" t="s">
        <v>58</v>
      </c>
      <c r="H85" s="23"/>
      <c r="I85" s="28"/>
    </row>
    <row r="86" ht="22.5" customHeight="1">
      <c r="A86" s="53" t="str">
        <f t="array" ref="A86">IFERROR(_xlfn.XLOOKUP(B86, Runs[Run ID], Runs[Track]), "— pick a run —")</f>
        <v>Hickman Saga</v>
      </c>
      <c r="B86" s="54" t="s">
        <v>4</v>
      </c>
      <c r="C86" s="53" t="str">
        <f t="array" ref="C86">IFERROR(_xlfn.XLOOKUP(B86, Runs[Run ID], Runs[Title]), "— pick a run —")</f>
        <v>Hickman's Fantastic Four / FF</v>
      </c>
      <c r="D86" s="23" t="s">
        <v>376</v>
      </c>
      <c r="E86" s="58" t="b">
        <v>0</v>
      </c>
      <c r="F86" s="25">
        <f t="shared" si="1"/>
        <v>54</v>
      </c>
      <c r="G86" s="21" t="s">
        <v>58</v>
      </c>
      <c r="H86" s="23"/>
      <c r="I86" s="28"/>
    </row>
    <row r="87" ht="22.5" customHeight="1">
      <c r="A87" s="53" t="str">
        <f t="array" ref="A87">IFERROR(_xlfn.XLOOKUP(B87, Runs[Run ID], Runs[Track]), "— pick a run —")</f>
        <v>Hickman Saga</v>
      </c>
      <c r="B87" s="54" t="s">
        <v>4</v>
      </c>
      <c r="C87" s="53" t="str">
        <f t="array" ref="C87">IFERROR(_xlfn.XLOOKUP(B87, Runs[Run ID], Runs[Title]), "— pick a run —")</f>
        <v>Hickman's Fantastic Four / FF</v>
      </c>
      <c r="D87" s="23" t="s">
        <v>383</v>
      </c>
      <c r="E87" s="58" t="b">
        <v>0</v>
      </c>
      <c r="F87" s="25">
        <f t="shared" si="1"/>
        <v>55</v>
      </c>
      <c r="G87" s="21" t="s">
        <v>58</v>
      </c>
      <c r="H87" s="23"/>
      <c r="I87" s="28"/>
    </row>
    <row r="88" ht="22.5" customHeight="1">
      <c r="A88" s="53" t="str">
        <f t="array" ref="A88">IFERROR(_xlfn.XLOOKUP(B88, Runs[Run ID], Runs[Track]), "— pick a run —")</f>
        <v>Hickman Saga</v>
      </c>
      <c r="B88" s="54" t="s">
        <v>4</v>
      </c>
      <c r="C88" s="53" t="str">
        <f t="array" ref="C88">IFERROR(_xlfn.XLOOKUP(B88, Runs[Run ID], Runs[Title]), "— pick a run —")</f>
        <v>Hickman's Fantastic Four / FF</v>
      </c>
      <c r="D88" s="23" t="s">
        <v>391</v>
      </c>
      <c r="E88" s="58" t="b">
        <v>0</v>
      </c>
      <c r="F88" s="25">
        <f t="shared" si="1"/>
        <v>56</v>
      </c>
      <c r="G88" s="21" t="s">
        <v>58</v>
      </c>
      <c r="H88" s="23"/>
      <c r="I88" s="28"/>
    </row>
    <row r="89" ht="22.5" customHeight="1">
      <c r="A89" s="53" t="str">
        <f t="array" ref="A89">IFERROR(_xlfn.XLOOKUP(B89, Runs[Run ID], Runs[Track]), "— pick a run —")</f>
        <v>Hickman Saga</v>
      </c>
      <c r="B89" s="54" t="s">
        <v>4</v>
      </c>
      <c r="C89" s="53" t="str">
        <f t="array" ref="C89">IFERROR(_xlfn.XLOOKUP(B89, Runs[Run ID], Runs[Title]), "— pick a run —")</f>
        <v>Hickman's Fantastic Four / FF</v>
      </c>
      <c r="D89" s="23" t="s">
        <v>398</v>
      </c>
      <c r="E89" s="58" t="b">
        <v>0</v>
      </c>
      <c r="F89" s="25">
        <f t="shared" si="1"/>
        <v>57</v>
      </c>
      <c r="G89" s="21" t="s">
        <v>58</v>
      </c>
      <c r="H89" s="23"/>
      <c r="I89" s="28"/>
    </row>
    <row r="90" ht="22.5" customHeight="1">
      <c r="A90" s="53" t="str">
        <f t="array" ref="A90">IFERROR(_xlfn.XLOOKUP(B90, Runs[Run ID], Runs[Track]), "— pick a run —")</f>
        <v>Hickman Saga</v>
      </c>
      <c r="B90" s="54" t="s">
        <v>4</v>
      </c>
      <c r="C90" s="53" t="str">
        <f t="array" ref="C90">IFERROR(_xlfn.XLOOKUP(B90, Runs[Run ID], Runs[Title]), "— pick a run —")</f>
        <v>Hickman's Fantastic Four / FF</v>
      </c>
      <c r="D90" s="23" t="s">
        <v>409</v>
      </c>
      <c r="E90" s="58" t="b">
        <v>0</v>
      </c>
      <c r="F90" s="25">
        <f t="shared" si="1"/>
        <v>58</v>
      </c>
      <c r="G90" s="21" t="s">
        <v>58</v>
      </c>
      <c r="H90" s="23"/>
      <c r="I90" s="28"/>
    </row>
    <row r="91" ht="22.5" customHeight="1">
      <c r="A91" s="53" t="str">
        <f t="array" ref="A91">IFERROR(_xlfn.XLOOKUP(B91, Runs[Run ID], Runs[Track]), "— pick a run —")</f>
        <v>Hickman Saga</v>
      </c>
      <c r="B91" s="54" t="s">
        <v>4</v>
      </c>
      <c r="C91" s="53" t="str">
        <f t="array" ref="C91">IFERROR(_xlfn.XLOOKUP(B91, Runs[Run ID], Runs[Title]), "— pick a run —")</f>
        <v>Hickman's Fantastic Four / FF</v>
      </c>
      <c r="D91" s="23" t="s">
        <v>418</v>
      </c>
      <c r="E91" s="58" t="b">
        <v>0</v>
      </c>
      <c r="F91" s="25">
        <f t="shared" si="1"/>
        <v>59</v>
      </c>
      <c r="G91" s="21" t="s">
        <v>58</v>
      </c>
      <c r="H91" s="23"/>
      <c r="I91" s="28"/>
    </row>
    <row r="92" ht="22.5" customHeight="1">
      <c r="A92" s="53" t="str">
        <f t="array" ref="A92">IFERROR(_xlfn.XLOOKUP(B92, Runs[Run ID], Runs[Track]), "— pick a run —")</f>
        <v>Hickman Saga</v>
      </c>
      <c r="B92" s="54" t="s">
        <v>4</v>
      </c>
      <c r="C92" s="53" t="str">
        <f t="array" ref="C92">IFERROR(_xlfn.XLOOKUP(B92, Runs[Run ID], Runs[Title]), "— pick a run —")</f>
        <v>Hickman's Fantastic Four / FF</v>
      </c>
      <c r="D92" s="23" t="s">
        <v>425</v>
      </c>
      <c r="E92" s="58" t="b">
        <v>0</v>
      </c>
      <c r="F92" s="25">
        <f t="shared" si="1"/>
        <v>60</v>
      </c>
      <c r="G92" s="21" t="s">
        <v>58</v>
      </c>
      <c r="H92" s="23"/>
      <c r="I92" s="28"/>
    </row>
    <row r="93" ht="22.5" customHeight="1">
      <c r="A93" s="53" t="str">
        <f t="array" ref="A93">IFERROR(_xlfn.XLOOKUP(B93, Runs[Run ID], Runs[Track]), "— pick a run —")</f>
        <v>Hickman Saga</v>
      </c>
      <c r="B93" s="54" t="s">
        <v>4</v>
      </c>
      <c r="C93" s="53" t="str">
        <f t="array" ref="C93">IFERROR(_xlfn.XLOOKUP(B93, Runs[Run ID], Runs[Title]), "— pick a run —")</f>
        <v>Hickman's Fantastic Four / FF</v>
      </c>
      <c r="D93" s="23" t="s">
        <v>431</v>
      </c>
      <c r="E93" s="58" t="b">
        <v>0</v>
      </c>
      <c r="F93" s="25">
        <f t="shared" si="1"/>
        <v>61</v>
      </c>
      <c r="G93" s="21" t="s">
        <v>58</v>
      </c>
      <c r="H93" s="23"/>
      <c r="I93" s="28"/>
    </row>
    <row r="94" ht="22.5" customHeight="1">
      <c r="A94" s="53" t="str">
        <f t="array" ref="A94">IFERROR(_xlfn.XLOOKUP(B94, Runs[Run ID], Runs[Track]), "— pick a run —")</f>
        <v>Hickman Saga</v>
      </c>
      <c r="B94" s="54" t="s">
        <v>439</v>
      </c>
      <c r="C94" s="53" t="str">
        <f t="array" ref="C94">IFERROR(_xlfn.XLOOKUP(B94, Runs[Run ID], Runs[Title]), "— pick a run —")</f>
        <v>S.H.I.E.L.D.</v>
      </c>
      <c r="D94" s="23" t="s">
        <v>441</v>
      </c>
      <c r="E94" s="58" t="b">
        <v>0</v>
      </c>
      <c r="F94" s="25">
        <f t="shared" si="1"/>
        <v>1</v>
      </c>
      <c r="G94" s="21" t="s">
        <v>443</v>
      </c>
      <c r="H94" s="23"/>
      <c r="I94" s="28"/>
    </row>
    <row r="95" ht="22.5" customHeight="1">
      <c r="A95" s="53" t="str">
        <f t="array" ref="A95">IFERROR(_xlfn.XLOOKUP(B95, Runs[Run ID], Runs[Track]), "— pick a run —")</f>
        <v>Hickman Saga</v>
      </c>
      <c r="B95" s="54" t="s">
        <v>439</v>
      </c>
      <c r="C95" s="53" t="str">
        <f t="array" ref="C95">IFERROR(_xlfn.XLOOKUP(B95, Runs[Run ID], Runs[Title]), "— pick a run —")</f>
        <v>S.H.I.E.L.D.</v>
      </c>
      <c r="D95" s="23" t="s">
        <v>450</v>
      </c>
      <c r="E95" s="58" t="b">
        <v>0</v>
      </c>
      <c r="F95" s="25">
        <f t="shared" si="1"/>
        <v>2</v>
      </c>
      <c r="G95" s="21" t="s">
        <v>443</v>
      </c>
      <c r="H95" s="23"/>
      <c r="I95" s="28"/>
    </row>
    <row r="96" ht="22.5" customHeight="1">
      <c r="A96" s="53" t="str">
        <f t="array" ref="A96">IFERROR(_xlfn.XLOOKUP(B96, Runs[Run ID], Runs[Track]), "— pick a run —")</f>
        <v>Hickman Saga</v>
      </c>
      <c r="B96" s="54" t="s">
        <v>439</v>
      </c>
      <c r="C96" s="53" t="str">
        <f t="array" ref="C96">IFERROR(_xlfn.XLOOKUP(B96, Runs[Run ID], Runs[Title]), "— pick a run —")</f>
        <v>S.H.I.E.L.D.</v>
      </c>
      <c r="D96" s="23" t="s">
        <v>460</v>
      </c>
      <c r="E96" s="58" t="b">
        <v>0</v>
      </c>
      <c r="F96" s="25">
        <f t="shared" si="1"/>
        <v>3</v>
      </c>
      <c r="G96" s="21" t="s">
        <v>443</v>
      </c>
      <c r="H96" s="23"/>
      <c r="I96" s="28"/>
    </row>
    <row r="97" ht="22.5" customHeight="1">
      <c r="A97" s="53" t="str">
        <f t="array" ref="A97">IFERROR(_xlfn.XLOOKUP(B97, Runs[Run ID], Runs[Track]), "— pick a run —")</f>
        <v>Hickman Saga</v>
      </c>
      <c r="B97" s="54" t="s">
        <v>439</v>
      </c>
      <c r="C97" s="53" t="str">
        <f t="array" ref="C97">IFERROR(_xlfn.XLOOKUP(B97, Runs[Run ID], Runs[Title]), "— pick a run —")</f>
        <v>S.H.I.E.L.D.</v>
      </c>
      <c r="D97" s="23" t="s">
        <v>466</v>
      </c>
      <c r="E97" s="58" t="b">
        <v>0</v>
      </c>
      <c r="F97" s="25">
        <f t="shared" si="1"/>
        <v>4</v>
      </c>
      <c r="G97" s="21" t="s">
        <v>443</v>
      </c>
      <c r="H97" s="23"/>
      <c r="I97" s="28"/>
    </row>
    <row r="98" ht="22.5" customHeight="1">
      <c r="A98" s="53" t="str">
        <f t="array" ref="A98">IFERROR(_xlfn.XLOOKUP(B98, Runs[Run ID], Runs[Track]), "— pick a run —")</f>
        <v>Hickman Saga</v>
      </c>
      <c r="B98" s="54" t="s">
        <v>439</v>
      </c>
      <c r="C98" s="53" t="str">
        <f t="array" ref="C98">IFERROR(_xlfn.XLOOKUP(B98, Runs[Run ID], Runs[Title]), "— pick a run —")</f>
        <v>S.H.I.E.L.D.</v>
      </c>
      <c r="D98" s="23" t="s">
        <v>475</v>
      </c>
      <c r="E98" s="58" t="b">
        <v>0</v>
      </c>
      <c r="F98" s="25">
        <f t="shared" si="1"/>
        <v>5</v>
      </c>
      <c r="G98" s="21" t="s">
        <v>443</v>
      </c>
      <c r="H98" s="23"/>
      <c r="I98" s="28"/>
    </row>
    <row r="99" ht="22.5" customHeight="1">
      <c r="A99" s="53" t="str">
        <f t="array" ref="A99">IFERROR(_xlfn.XLOOKUP(B99, Runs[Run ID], Runs[Track]), "— pick a run —")</f>
        <v>Hickman Saga</v>
      </c>
      <c r="B99" s="54" t="s">
        <v>439</v>
      </c>
      <c r="C99" s="53" t="str">
        <f t="array" ref="C99">IFERROR(_xlfn.XLOOKUP(B99, Runs[Run ID], Runs[Title]), "— pick a run —")</f>
        <v>S.H.I.E.L.D.</v>
      </c>
      <c r="D99" s="23" t="s">
        <v>485</v>
      </c>
      <c r="E99" s="58" t="b">
        <v>0</v>
      </c>
      <c r="F99" s="25">
        <f t="shared" si="1"/>
        <v>6</v>
      </c>
      <c r="G99" s="21" t="s">
        <v>443</v>
      </c>
      <c r="H99" s="23"/>
      <c r="I99" s="28"/>
    </row>
    <row r="100" ht="22.5" customHeight="1">
      <c r="A100" s="53" t="str">
        <f t="array" ref="A100">IFERROR(_xlfn.XLOOKUP(B100, Runs[Run ID], Runs[Track]), "— pick a run —")</f>
        <v>Hickman Saga</v>
      </c>
      <c r="B100" s="54" t="s">
        <v>439</v>
      </c>
      <c r="C100" s="53" t="str">
        <f t="array" ref="C100">IFERROR(_xlfn.XLOOKUP(B100, Runs[Run ID], Runs[Title]), "— pick a run —")</f>
        <v>S.H.I.E.L.D.</v>
      </c>
      <c r="D100" s="23" t="s">
        <v>489</v>
      </c>
      <c r="E100" s="58" t="b">
        <v>0</v>
      </c>
      <c r="F100" s="25">
        <f t="shared" si="1"/>
        <v>7</v>
      </c>
      <c r="G100" s="21" t="s">
        <v>443</v>
      </c>
      <c r="H100" s="23"/>
      <c r="I100" s="28"/>
    </row>
    <row r="101" ht="22.5" customHeight="1">
      <c r="A101" s="53" t="str">
        <f t="array" ref="A101">IFERROR(_xlfn.XLOOKUP(B101, Runs[Run ID], Runs[Track]), "— pick a run —")</f>
        <v>Hickman Saga</v>
      </c>
      <c r="B101" s="54" t="s">
        <v>439</v>
      </c>
      <c r="C101" s="53" t="str">
        <f t="array" ref="C101">IFERROR(_xlfn.XLOOKUP(B101, Runs[Run ID], Runs[Title]), "— pick a run —")</f>
        <v>S.H.I.E.L.D.</v>
      </c>
      <c r="D101" s="23" t="s">
        <v>490</v>
      </c>
      <c r="E101" s="58" t="b">
        <v>0</v>
      </c>
      <c r="F101" s="25">
        <f t="shared" si="1"/>
        <v>8</v>
      </c>
      <c r="G101" s="21" t="s">
        <v>443</v>
      </c>
      <c r="H101" s="23"/>
      <c r="I101" s="28"/>
    </row>
    <row r="102" ht="22.5" customHeight="1">
      <c r="A102" s="53" t="str">
        <f t="array" ref="A102">IFERROR(_xlfn.XLOOKUP(B102, Runs[Run ID], Runs[Track]), "— pick a run —")</f>
        <v>Hickman Saga</v>
      </c>
      <c r="B102" s="54" t="s">
        <v>439</v>
      </c>
      <c r="C102" s="53" t="str">
        <f t="array" ref="C102">IFERROR(_xlfn.XLOOKUP(B102, Runs[Run ID], Runs[Title]), "— pick a run —")</f>
        <v>S.H.I.E.L.D.</v>
      </c>
      <c r="D102" s="23" t="s">
        <v>492</v>
      </c>
      <c r="E102" s="58" t="b">
        <v>0</v>
      </c>
      <c r="F102" s="25">
        <f t="shared" si="1"/>
        <v>9</v>
      </c>
      <c r="G102" s="21" t="s">
        <v>443</v>
      </c>
      <c r="H102" s="23"/>
      <c r="I102" s="28"/>
    </row>
    <row r="103" ht="22.5" customHeight="1">
      <c r="A103" s="53" t="str">
        <f t="array" ref="A103">IFERROR(_xlfn.XLOOKUP(B103, Runs[Run ID], Runs[Track]), "— pick a run —")</f>
        <v>Hickman Saga</v>
      </c>
      <c r="B103" s="54" t="s">
        <v>439</v>
      </c>
      <c r="C103" s="53" t="str">
        <f t="array" ref="C103">IFERROR(_xlfn.XLOOKUP(B103, Runs[Run ID], Runs[Title]), "— pick a run —")</f>
        <v>S.H.I.E.L.D.</v>
      </c>
      <c r="D103" s="23" t="s">
        <v>496</v>
      </c>
      <c r="E103" s="58" t="b">
        <v>0</v>
      </c>
      <c r="F103" s="25">
        <f t="shared" si="1"/>
        <v>10</v>
      </c>
      <c r="G103" s="21" t="s">
        <v>443</v>
      </c>
      <c r="H103" s="23"/>
      <c r="I103" s="28"/>
    </row>
    <row r="104" ht="22.5" customHeight="1">
      <c r="A104" s="53" t="str">
        <f t="array" ref="A104">IFERROR(_xlfn.XLOOKUP(B104, Runs[Run ID], Runs[Track]), "— pick a run —")</f>
        <v>Hickman Saga</v>
      </c>
      <c r="B104" s="54" t="s">
        <v>439</v>
      </c>
      <c r="C104" s="53" t="str">
        <f t="array" ref="C104">IFERROR(_xlfn.XLOOKUP(B104, Runs[Run ID], Runs[Title]), "— pick a run —")</f>
        <v>S.H.I.E.L.D.</v>
      </c>
      <c r="D104" s="23" t="s">
        <v>500</v>
      </c>
      <c r="E104" s="58" t="b">
        <v>0</v>
      </c>
      <c r="F104" s="25">
        <f t="shared" si="1"/>
        <v>11</v>
      </c>
      <c r="G104" s="21" t="s">
        <v>443</v>
      </c>
      <c r="H104" s="23"/>
      <c r="I104" s="28"/>
    </row>
    <row r="105" ht="22.5" customHeight="1">
      <c r="A105" s="53" t="str">
        <f t="array" ref="A105">IFERROR(_xlfn.XLOOKUP(B105, Runs[Run ID], Runs[Track]), "— pick a run —")</f>
        <v>Hickman Saga</v>
      </c>
      <c r="B105" s="54" t="s">
        <v>439</v>
      </c>
      <c r="C105" s="53" t="str">
        <f t="array" ref="C105">IFERROR(_xlfn.XLOOKUP(B105, Runs[Run ID], Runs[Title]), "— pick a run —")</f>
        <v>S.H.I.E.L.D.</v>
      </c>
      <c r="D105" s="23" t="s">
        <v>502</v>
      </c>
      <c r="E105" s="58" t="b">
        <v>0</v>
      </c>
      <c r="F105" s="25">
        <f t="shared" si="1"/>
        <v>12</v>
      </c>
      <c r="G105" s="21" t="s">
        <v>443</v>
      </c>
      <c r="H105" s="23"/>
      <c r="I105" s="28"/>
    </row>
    <row r="106" ht="22.5" customHeight="1">
      <c r="A106" s="53" t="str">
        <f t="array" ref="A106">IFERROR(_xlfn.XLOOKUP(B106, Runs[Run ID], Runs[Track]), "— pick a run —")</f>
        <v>Hickman Saga</v>
      </c>
      <c r="B106" s="54" t="s">
        <v>439</v>
      </c>
      <c r="C106" s="53" t="str">
        <f t="array" ref="C106">IFERROR(_xlfn.XLOOKUP(B106, Runs[Run ID], Runs[Title]), "— pick a run —")</f>
        <v>S.H.I.E.L.D.</v>
      </c>
      <c r="D106" s="23" t="s">
        <v>508</v>
      </c>
      <c r="E106" s="58" t="b">
        <v>0</v>
      </c>
      <c r="F106" s="25">
        <f t="shared" si="1"/>
        <v>13</v>
      </c>
      <c r="G106" s="21" t="s">
        <v>443</v>
      </c>
      <c r="H106" s="23"/>
      <c r="I106" s="28"/>
    </row>
    <row r="107" ht="22.5" customHeight="1">
      <c r="A107" s="53" t="str">
        <f t="array" ref="A107">IFERROR(_xlfn.XLOOKUP(B107, Runs[Run ID], Runs[Track]), "— pick a run —")</f>
        <v>Hickman Saga</v>
      </c>
      <c r="B107" s="54" t="s">
        <v>448</v>
      </c>
      <c r="C107" s="53" t="str">
        <f t="array" ref="C107">IFERROR(_xlfn.XLOOKUP(B107, Runs[Run ID], Runs[Title]), "— pick a run —")</f>
        <v>Illuminati Prelude</v>
      </c>
      <c r="D107" s="74" t="s">
        <v>510</v>
      </c>
      <c r="E107" s="58" t="b">
        <v>0</v>
      </c>
      <c r="F107" s="25">
        <f t="shared" si="1"/>
        <v>1</v>
      </c>
      <c r="G107" s="21" t="s">
        <v>58</v>
      </c>
      <c r="H107" s="23"/>
      <c r="I107" s="28"/>
    </row>
    <row r="108" ht="22.5" customHeight="1">
      <c r="A108" s="53" t="str">
        <f t="array" ref="A108">IFERROR(_xlfn.XLOOKUP(B108, Runs[Run ID], Runs[Track]), "— pick a run —")</f>
        <v>Hickman Saga</v>
      </c>
      <c r="B108" s="54" t="s">
        <v>448</v>
      </c>
      <c r="C108" s="53" t="str">
        <f t="array" ref="C108">IFERROR(_xlfn.XLOOKUP(B108, Runs[Run ID], Runs[Title]), "— pick a run —")</f>
        <v>Illuminati Prelude</v>
      </c>
      <c r="D108" s="74" t="s">
        <v>511</v>
      </c>
      <c r="E108" s="58" t="b">
        <v>0</v>
      </c>
      <c r="F108" s="25">
        <f t="shared" si="1"/>
        <v>2</v>
      </c>
      <c r="G108" s="21" t="s">
        <v>58</v>
      </c>
      <c r="H108" s="23"/>
      <c r="I108" s="28"/>
    </row>
    <row r="109" ht="22.5" customHeight="1">
      <c r="A109" s="53" t="str">
        <f t="array" ref="A109">IFERROR(_xlfn.XLOOKUP(B109, Runs[Run ID], Runs[Track]), "— pick a run —")</f>
        <v>Hickman Saga</v>
      </c>
      <c r="B109" s="54" t="s">
        <v>448</v>
      </c>
      <c r="C109" s="53" t="str">
        <f t="array" ref="C109">IFERROR(_xlfn.XLOOKUP(B109, Runs[Run ID], Runs[Title]), "— pick a run —")</f>
        <v>Illuminati Prelude</v>
      </c>
      <c r="D109" s="74" t="s">
        <v>514</v>
      </c>
      <c r="E109" s="58" t="b">
        <v>0</v>
      </c>
      <c r="F109" s="25">
        <f t="shared" si="1"/>
        <v>3</v>
      </c>
      <c r="G109" s="21" t="s">
        <v>58</v>
      </c>
      <c r="H109" s="23"/>
      <c r="I109" s="28"/>
    </row>
    <row r="110" ht="22.5" customHeight="1">
      <c r="A110" s="53" t="str">
        <f t="array" ref="A110">IFERROR(_xlfn.XLOOKUP(B110, Runs[Run ID], Runs[Track]), "— pick a run —")</f>
        <v>Hickman Saga</v>
      </c>
      <c r="B110" s="54" t="s">
        <v>448</v>
      </c>
      <c r="C110" s="53" t="str">
        <f t="array" ref="C110">IFERROR(_xlfn.XLOOKUP(B110, Runs[Run ID], Runs[Title]), "— pick a run —")</f>
        <v>Illuminati Prelude</v>
      </c>
      <c r="D110" s="74" t="s">
        <v>519</v>
      </c>
      <c r="E110" s="58" t="b">
        <v>0</v>
      </c>
      <c r="F110" s="25">
        <f t="shared" si="1"/>
        <v>4</v>
      </c>
      <c r="G110" s="21" t="s">
        <v>58</v>
      </c>
      <c r="H110" s="23"/>
      <c r="I110" s="28"/>
    </row>
    <row r="111" ht="22.5" customHeight="1">
      <c r="A111" s="53" t="str">
        <f t="array" ref="A111">IFERROR(_xlfn.XLOOKUP(B111, Runs[Run ID], Runs[Track]), "— pick a run —")</f>
        <v>Hickman Saga</v>
      </c>
      <c r="B111" s="54" t="s">
        <v>448</v>
      </c>
      <c r="C111" s="53" t="str">
        <f t="array" ref="C111">IFERROR(_xlfn.XLOOKUP(B111, Runs[Run ID], Runs[Title]), "— pick a run —")</f>
        <v>Illuminati Prelude</v>
      </c>
      <c r="D111" s="74" t="s">
        <v>520</v>
      </c>
      <c r="E111" s="58" t="b">
        <v>0</v>
      </c>
      <c r="F111" s="25">
        <f t="shared" si="1"/>
        <v>5</v>
      </c>
      <c r="G111" s="21" t="s">
        <v>58</v>
      </c>
      <c r="H111" s="23"/>
      <c r="I111" s="28"/>
    </row>
    <row r="112" ht="22.5" customHeight="1">
      <c r="A112" s="53" t="str">
        <f t="array" ref="A112">IFERROR(_xlfn.XLOOKUP(B112, Runs[Run ID], Runs[Track]), "— pick a run —")</f>
        <v>Hickman Saga</v>
      </c>
      <c r="B112" s="54" t="s">
        <v>448</v>
      </c>
      <c r="C112" s="53" t="str">
        <f t="array" ref="C112">IFERROR(_xlfn.XLOOKUP(B112, Runs[Run ID], Runs[Title]), "— pick a run —")</f>
        <v>Illuminati Prelude</v>
      </c>
      <c r="D112" s="74" t="s">
        <v>523</v>
      </c>
      <c r="E112" s="58" t="b">
        <v>0</v>
      </c>
      <c r="F112" s="25">
        <f t="shared" si="1"/>
        <v>6</v>
      </c>
      <c r="G112" s="21" t="s">
        <v>58</v>
      </c>
      <c r="H112" s="23"/>
      <c r="I112" s="28"/>
    </row>
    <row r="113" ht="22.5" customHeight="1">
      <c r="A113" s="53" t="str">
        <f t="array" ref="A113">IFERROR(_xlfn.XLOOKUP(B113, Runs[Run ID], Runs[Track]), "— pick a run —")</f>
        <v>Hickman Saga</v>
      </c>
      <c r="B113" s="54" t="s">
        <v>457</v>
      </c>
      <c r="C113" s="53" t="str">
        <f t="array" ref="C113">IFERROR(_xlfn.XLOOKUP(B113, Runs[Run ID], Runs[Title]), "— pick a run —")</f>
        <v>Ultimate Doomsday</v>
      </c>
      <c r="D113" s="74" t="s">
        <v>525</v>
      </c>
      <c r="E113" s="58" t="b">
        <v>0</v>
      </c>
      <c r="F113" s="25">
        <f t="shared" si="1"/>
        <v>1</v>
      </c>
      <c r="G113" s="21" t="s">
        <v>58</v>
      </c>
      <c r="H113" s="23"/>
      <c r="I113" s="28"/>
    </row>
    <row r="114" ht="22.5" customHeight="1">
      <c r="A114" s="53" t="str">
        <f t="array" ref="A114">IFERROR(_xlfn.XLOOKUP(B114, Runs[Run ID], Runs[Track]), "— pick a run —")</f>
        <v>Hickman Saga</v>
      </c>
      <c r="B114" s="54" t="s">
        <v>457</v>
      </c>
      <c r="C114" s="53" t="str">
        <f t="array" ref="C114">IFERROR(_xlfn.XLOOKUP(B114, Runs[Run ID], Runs[Title]), "— pick a run —")</f>
        <v>Ultimate Doomsday</v>
      </c>
      <c r="D114" s="74" t="s">
        <v>532</v>
      </c>
      <c r="E114" s="58" t="b">
        <v>0</v>
      </c>
      <c r="F114" s="25">
        <f t="shared" si="1"/>
        <v>2</v>
      </c>
      <c r="G114" s="21" t="s">
        <v>58</v>
      </c>
      <c r="H114" s="23"/>
      <c r="I114" s="28"/>
    </row>
    <row r="115" ht="22.5" customHeight="1">
      <c r="A115" s="53" t="str">
        <f t="array" ref="A115">IFERROR(_xlfn.XLOOKUP(B115, Runs[Run ID], Runs[Track]), "— pick a run —")</f>
        <v>Hickman Saga</v>
      </c>
      <c r="B115" s="54" t="s">
        <v>457</v>
      </c>
      <c r="C115" s="53" t="str">
        <f t="array" ref="C115">IFERROR(_xlfn.XLOOKUP(B115, Runs[Run ID], Runs[Title]), "— pick a run —")</f>
        <v>Ultimate Doomsday</v>
      </c>
      <c r="D115" s="74" t="s">
        <v>550</v>
      </c>
      <c r="E115" s="58" t="b">
        <v>0</v>
      </c>
      <c r="F115" s="25">
        <f t="shared" si="1"/>
        <v>3</v>
      </c>
      <c r="G115" s="21" t="s">
        <v>58</v>
      </c>
      <c r="H115" s="23"/>
      <c r="I115" s="28"/>
    </row>
    <row r="116" ht="22.5" customHeight="1">
      <c r="A116" s="53" t="str">
        <f t="array" ref="A116">IFERROR(_xlfn.XLOOKUP(B116, Runs[Run ID], Runs[Track]), "— pick a run —")</f>
        <v>Hickman Saga</v>
      </c>
      <c r="B116" s="54" t="s">
        <v>457</v>
      </c>
      <c r="C116" s="53" t="str">
        <f t="array" ref="C116">IFERROR(_xlfn.XLOOKUP(B116, Runs[Run ID], Runs[Title]), "— pick a run —")</f>
        <v>Ultimate Doomsday</v>
      </c>
      <c r="D116" s="74" t="s">
        <v>552</v>
      </c>
      <c r="E116" s="58" t="b">
        <v>0</v>
      </c>
      <c r="F116" s="25">
        <f t="shared" si="1"/>
        <v>4</v>
      </c>
      <c r="G116" s="21" t="s">
        <v>58</v>
      </c>
      <c r="H116" s="23"/>
      <c r="I116" s="28"/>
    </row>
    <row r="117" ht="22.5" customHeight="1">
      <c r="A117" s="53" t="str">
        <f t="array" ref="A117">IFERROR(_xlfn.XLOOKUP(B117, Runs[Run ID], Runs[Track]), "— pick a run —")</f>
        <v>Hickman Saga</v>
      </c>
      <c r="B117" s="54" t="s">
        <v>457</v>
      </c>
      <c r="C117" s="53" t="str">
        <f t="array" ref="C117">IFERROR(_xlfn.XLOOKUP(B117, Runs[Run ID], Runs[Title]), "— pick a run —")</f>
        <v>Ultimate Doomsday</v>
      </c>
      <c r="D117" s="74" t="s">
        <v>553</v>
      </c>
      <c r="E117" s="58" t="b">
        <v>0</v>
      </c>
      <c r="F117" s="25">
        <f t="shared" si="1"/>
        <v>5</v>
      </c>
      <c r="G117" s="21" t="s">
        <v>58</v>
      </c>
      <c r="H117" s="23"/>
      <c r="I117" s="28"/>
    </row>
    <row r="118" ht="22.5" customHeight="1">
      <c r="A118" s="53" t="str">
        <f t="array" ref="A118">IFERROR(_xlfn.XLOOKUP(B118, Runs[Run ID], Runs[Track]), "— pick a run —")</f>
        <v>Hickman Saga</v>
      </c>
      <c r="B118" s="54" t="s">
        <v>457</v>
      </c>
      <c r="C118" s="53" t="str">
        <f t="array" ref="C118">IFERROR(_xlfn.XLOOKUP(B118, Runs[Run ID], Runs[Title]), "— pick a run —")</f>
        <v>Ultimate Doomsday</v>
      </c>
      <c r="D118" s="74" t="s">
        <v>632</v>
      </c>
      <c r="E118" s="58" t="b">
        <v>0</v>
      </c>
      <c r="F118" s="25">
        <f t="shared" si="1"/>
        <v>6</v>
      </c>
      <c r="G118" s="21" t="s">
        <v>58</v>
      </c>
      <c r="H118" s="23"/>
      <c r="I118" s="28"/>
    </row>
    <row r="119" ht="22.5" customHeight="1">
      <c r="A119" s="53" t="str">
        <f t="array" ref="A119">IFERROR(_xlfn.XLOOKUP(B119, Runs[Run ID], Runs[Track]), "— pick a run —")</f>
        <v>Hickman Saga</v>
      </c>
      <c r="B119" s="54" t="s">
        <v>457</v>
      </c>
      <c r="C119" s="53" t="str">
        <f t="array" ref="C119">IFERROR(_xlfn.XLOOKUP(B119, Runs[Run ID], Runs[Title]), "— pick a run —")</f>
        <v>Ultimate Doomsday</v>
      </c>
      <c r="D119" s="74" t="s">
        <v>634</v>
      </c>
      <c r="E119" s="58" t="b">
        <v>0</v>
      </c>
      <c r="F119" s="25">
        <f t="shared" si="1"/>
        <v>7</v>
      </c>
      <c r="G119" s="21" t="s">
        <v>58</v>
      </c>
      <c r="H119" s="23"/>
      <c r="I119" s="28"/>
    </row>
    <row r="120" ht="22.5" customHeight="1">
      <c r="A120" s="53" t="str">
        <f t="array" ref="A120">IFERROR(_xlfn.XLOOKUP(B120, Runs[Run ID], Runs[Track]), "— pick a run —")</f>
        <v>Hickman Saga</v>
      </c>
      <c r="B120" s="54" t="s">
        <v>457</v>
      </c>
      <c r="C120" s="53" t="str">
        <f t="array" ref="C120">IFERROR(_xlfn.XLOOKUP(B120, Runs[Run ID], Runs[Title]), "— pick a run —")</f>
        <v>Ultimate Doomsday</v>
      </c>
      <c r="D120" s="74" t="s">
        <v>635</v>
      </c>
      <c r="E120" s="58" t="b">
        <v>0</v>
      </c>
      <c r="F120" s="25">
        <f t="shared" si="1"/>
        <v>8</v>
      </c>
      <c r="G120" s="21" t="s">
        <v>58</v>
      </c>
      <c r="H120" s="23"/>
      <c r="I120" s="28"/>
    </row>
    <row r="121" ht="22.5" customHeight="1">
      <c r="A121" s="53" t="str">
        <f t="array" ref="A121">IFERROR(_xlfn.XLOOKUP(B121, Runs[Run ID], Runs[Track]), "— pick a run —")</f>
        <v>Hickman Saga</v>
      </c>
      <c r="B121" s="54" t="s">
        <v>457</v>
      </c>
      <c r="C121" s="53" t="str">
        <f t="array" ref="C121">IFERROR(_xlfn.XLOOKUP(B121, Runs[Run ID], Runs[Title]), "— pick a run —")</f>
        <v>Ultimate Doomsday</v>
      </c>
      <c r="D121" s="74" t="s">
        <v>642</v>
      </c>
      <c r="E121" s="58" t="b">
        <v>0</v>
      </c>
      <c r="F121" s="25">
        <f t="shared" si="1"/>
        <v>9</v>
      </c>
      <c r="G121" s="21" t="s">
        <v>58</v>
      </c>
      <c r="H121" s="23"/>
      <c r="I121" s="28"/>
    </row>
    <row r="122" ht="22.5" customHeight="1">
      <c r="A122" s="53" t="str">
        <f t="array" ref="A122">IFERROR(_xlfn.XLOOKUP(B122, Runs[Run ID], Runs[Track]), "— pick a run —")</f>
        <v>Hickman Saga</v>
      </c>
      <c r="B122" s="54" t="s">
        <v>457</v>
      </c>
      <c r="C122" s="53" t="str">
        <f t="array" ref="C122">IFERROR(_xlfn.XLOOKUP(B122, Runs[Run ID], Runs[Title]), "— pick a run —")</f>
        <v>Ultimate Doomsday</v>
      </c>
      <c r="D122" s="74" t="s">
        <v>662</v>
      </c>
      <c r="E122" s="58" t="b">
        <v>0</v>
      </c>
      <c r="F122" s="25">
        <f t="shared" si="1"/>
        <v>10</v>
      </c>
      <c r="G122" s="21" t="s">
        <v>58</v>
      </c>
      <c r="H122" s="23"/>
      <c r="I122" s="28"/>
    </row>
    <row r="123" ht="22.5" customHeight="1">
      <c r="A123" s="53" t="str">
        <f t="array" ref="A123">IFERROR(_xlfn.XLOOKUP(B123, Runs[Run ID], Runs[Track]), "— pick a run —")</f>
        <v>Hickman Saga</v>
      </c>
      <c r="B123" s="54" t="s">
        <v>457</v>
      </c>
      <c r="C123" s="53" t="str">
        <f t="array" ref="C123">IFERROR(_xlfn.XLOOKUP(B123, Runs[Run ID], Runs[Title]), "— pick a run —")</f>
        <v>Ultimate Doomsday</v>
      </c>
      <c r="D123" s="74" t="s">
        <v>664</v>
      </c>
      <c r="E123" s="58" t="b">
        <v>0</v>
      </c>
      <c r="F123" s="25">
        <f t="shared" si="1"/>
        <v>11</v>
      </c>
      <c r="G123" s="21" t="s">
        <v>58</v>
      </c>
      <c r="H123" s="23"/>
      <c r="I123" s="28"/>
    </row>
    <row r="124" ht="22.5" customHeight="1">
      <c r="A124" s="53" t="str">
        <f t="array" ref="A124">IFERROR(_xlfn.XLOOKUP(B124, Runs[Run ID], Runs[Track]), "— pick a run —")</f>
        <v>Hickman Saga</v>
      </c>
      <c r="B124" s="54" t="s">
        <v>457</v>
      </c>
      <c r="C124" s="53" t="str">
        <f t="array" ref="C124">IFERROR(_xlfn.XLOOKUP(B124, Runs[Run ID], Runs[Title]), "— pick a run —")</f>
        <v>Ultimate Doomsday</v>
      </c>
      <c r="D124" s="74" t="s">
        <v>666</v>
      </c>
      <c r="E124" s="58" t="b">
        <v>0</v>
      </c>
      <c r="F124" s="25">
        <f t="shared" si="1"/>
        <v>12</v>
      </c>
      <c r="G124" s="21" t="s">
        <v>58</v>
      </c>
      <c r="H124" s="23"/>
      <c r="I124" s="28"/>
    </row>
    <row r="125" ht="22.5" customHeight="1">
      <c r="A125" s="53" t="str">
        <f t="array" ref="A125">IFERROR(_xlfn.XLOOKUP(B125, Runs[Run ID], Runs[Track]), "— pick a run —")</f>
        <v>Hickman Saga</v>
      </c>
      <c r="B125" s="54" t="s">
        <v>462</v>
      </c>
      <c r="C125" s="53" t="str">
        <f t="array" ref="C125">IFERROR(_xlfn.XLOOKUP(B125, Runs[Run ID], Runs[Title]), "— pick a run —")</f>
        <v>Ultimate Comics: Ultimates</v>
      </c>
      <c r="D125" s="74" t="s">
        <v>671</v>
      </c>
      <c r="E125" s="58" t="b">
        <v>0</v>
      </c>
      <c r="F125" s="25">
        <f t="shared" si="1"/>
        <v>1</v>
      </c>
      <c r="G125" s="21" t="s">
        <v>58</v>
      </c>
      <c r="H125" s="10" t="s">
        <v>673</v>
      </c>
      <c r="I125" s="26"/>
    </row>
    <row r="126" ht="22.5" customHeight="1">
      <c r="A126" s="53" t="str">
        <f t="array" ref="A126">IFERROR(_xlfn.XLOOKUP(B126, Runs[Run ID], Runs[Track]), "— pick a run —")</f>
        <v>Hickman Saga</v>
      </c>
      <c r="B126" s="54" t="s">
        <v>462</v>
      </c>
      <c r="C126" s="53" t="str">
        <f t="array" ref="C126">IFERROR(_xlfn.XLOOKUP(B126, Runs[Run ID], Runs[Title]), "— pick a run —")</f>
        <v>Ultimate Comics: Ultimates</v>
      </c>
      <c r="D126" s="74" t="s">
        <v>674</v>
      </c>
      <c r="E126" s="58" t="b">
        <v>0</v>
      </c>
      <c r="F126" s="25">
        <f t="shared" si="1"/>
        <v>2</v>
      </c>
      <c r="G126" s="21" t="s">
        <v>58</v>
      </c>
      <c r="H126" s="23"/>
      <c r="I126" s="28"/>
    </row>
    <row r="127" ht="22.5" customHeight="1">
      <c r="A127" s="53" t="str">
        <f t="array" ref="A127">IFERROR(_xlfn.XLOOKUP(B127, Runs[Run ID], Runs[Track]), "— pick a run —")</f>
        <v>Hickman Saga</v>
      </c>
      <c r="B127" s="54" t="s">
        <v>462</v>
      </c>
      <c r="C127" s="53" t="str">
        <f t="array" ref="C127">IFERROR(_xlfn.XLOOKUP(B127, Runs[Run ID], Runs[Title]), "— pick a run —")</f>
        <v>Ultimate Comics: Ultimates</v>
      </c>
      <c r="D127" s="74" t="s">
        <v>676</v>
      </c>
      <c r="E127" s="58" t="b">
        <v>0</v>
      </c>
      <c r="F127" s="25">
        <f t="shared" si="1"/>
        <v>3</v>
      </c>
      <c r="G127" s="21" t="s">
        <v>58</v>
      </c>
      <c r="H127" s="23"/>
      <c r="I127" s="28"/>
    </row>
    <row r="128" ht="22.5" customHeight="1">
      <c r="A128" s="53" t="str">
        <f t="array" ref="A128">IFERROR(_xlfn.XLOOKUP(B128, Runs[Run ID], Runs[Track]), "— pick a run —")</f>
        <v>Hickman Saga</v>
      </c>
      <c r="B128" s="54" t="s">
        <v>462</v>
      </c>
      <c r="C128" s="53" t="str">
        <f t="array" ref="C128">IFERROR(_xlfn.XLOOKUP(B128, Runs[Run ID], Runs[Title]), "— pick a run —")</f>
        <v>Ultimate Comics: Ultimates</v>
      </c>
      <c r="D128" s="74" t="s">
        <v>678</v>
      </c>
      <c r="E128" s="58" t="b">
        <v>0</v>
      </c>
      <c r="F128" s="25">
        <f t="shared" si="1"/>
        <v>4</v>
      </c>
      <c r="G128" s="21" t="s">
        <v>58</v>
      </c>
      <c r="H128" s="23"/>
      <c r="I128" s="28"/>
    </row>
    <row r="129" ht="22.5" customHeight="1">
      <c r="A129" s="53" t="str">
        <f t="array" ref="A129">IFERROR(_xlfn.XLOOKUP(B129, Runs[Run ID], Runs[Track]), "— pick a run —")</f>
        <v>Hickman Saga</v>
      </c>
      <c r="B129" s="54" t="s">
        <v>462</v>
      </c>
      <c r="C129" s="53" t="str">
        <f t="array" ref="C129">IFERROR(_xlfn.XLOOKUP(B129, Runs[Run ID], Runs[Title]), "— pick a run —")</f>
        <v>Ultimate Comics: Ultimates</v>
      </c>
      <c r="D129" s="74" t="s">
        <v>684</v>
      </c>
      <c r="E129" s="58" t="b">
        <v>0</v>
      </c>
      <c r="F129" s="25">
        <f t="shared" si="1"/>
        <v>5</v>
      </c>
      <c r="G129" s="21" t="s">
        <v>443</v>
      </c>
      <c r="H129" s="10" t="s">
        <v>685</v>
      </c>
      <c r="I129" s="26"/>
    </row>
    <row r="130" ht="22.5" customHeight="1">
      <c r="A130" s="53" t="str">
        <f t="array" ref="A130">IFERROR(_xlfn.XLOOKUP(B130, Runs[Run ID], Runs[Track]), "— pick a run —")</f>
        <v>Hickman Saga</v>
      </c>
      <c r="B130" s="54" t="s">
        <v>462</v>
      </c>
      <c r="C130" s="53" t="str">
        <f t="array" ref="C130">IFERROR(_xlfn.XLOOKUP(B130, Runs[Run ID], Runs[Title]), "— pick a run —")</f>
        <v>Ultimate Comics: Ultimates</v>
      </c>
      <c r="D130" s="74" t="s">
        <v>687</v>
      </c>
      <c r="E130" s="58" t="b">
        <v>0</v>
      </c>
      <c r="F130" s="25">
        <f t="shared" si="1"/>
        <v>6</v>
      </c>
      <c r="G130" s="21" t="s">
        <v>443</v>
      </c>
      <c r="H130" s="23"/>
      <c r="I130" s="28"/>
    </row>
    <row r="131" ht="22.5" customHeight="1">
      <c r="A131" s="53" t="str">
        <f t="array" ref="A131">IFERROR(_xlfn.XLOOKUP(B131, Runs[Run ID], Runs[Track]), "— pick a run —")</f>
        <v>Hickman Saga</v>
      </c>
      <c r="B131" s="54" t="s">
        <v>462</v>
      </c>
      <c r="C131" s="53" t="str">
        <f t="array" ref="C131">IFERROR(_xlfn.XLOOKUP(B131, Runs[Run ID], Runs[Title]), "— pick a run —")</f>
        <v>Ultimate Comics: Ultimates</v>
      </c>
      <c r="D131" s="74" t="s">
        <v>699</v>
      </c>
      <c r="E131" s="58" t="b">
        <v>0</v>
      </c>
      <c r="F131" s="25">
        <f t="shared" si="1"/>
        <v>7</v>
      </c>
      <c r="G131" s="21" t="s">
        <v>443</v>
      </c>
      <c r="H131" s="23"/>
      <c r="I131" s="28"/>
    </row>
    <row r="132" ht="22.5" customHeight="1">
      <c r="A132" s="53" t="str">
        <f t="array" ref="A132">IFERROR(_xlfn.XLOOKUP(B132, Runs[Run ID], Runs[Track]), "— pick a run —")</f>
        <v>Hickman Saga</v>
      </c>
      <c r="B132" s="54" t="s">
        <v>462</v>
      </c>
      <c r="C132" s="53" t="str">
        <f t="array" ref="C132">IFERROR(_xlfn.XLOOKUP(B132, Runs[Run ID], Runs[Title]), "— pick a run —")</f>
        <v>Ultimate Comics: Ultimates</v>
      </c>
      <c r="D132" s="74" t="s">
        <v>763</v>
      </c>
      <c r="E132" s="58" t="b">
        <v>0</v>
      </c>
      <c r="F132" s="25">
        <f t="shared" si="1"/>
        <v>8</v>
      </c>
      <c r="G132" s="21" t="s">
        <v>443</v>
      </c>
      <c r="H132" s="23"/>
      <c r="I132" s="28"/>
    </row>
    <row r="133" ht="22.5" customHeight="1">
      <c r="A133" s="53" t="str">
        <f t="array" ref="A133">IFERROR(_xlfn.XLOOKUP(B133, Runs[Run ID], Runs[Track]), "— pick a run —")</f>
        <v>Hickman Saga</v>
      </c>
      <c r="B133" s="54" t="s">
        <v>462</v>
      </c>
      <c r="C133" s="53" t="str">
        <f t="array" ref="C133">IFERROR(_xlfn.XLOOKUP(B133, Runs[Run ID], Runs[Title]), "— pick a run —")</f>
        <v>Ultimate Comics: Ultimates</v>
      </c>
      <c r="D133" s="74" t="s">
        <v>785</v>
      </c>
      <c r="E133" s="58" t="b">
        <v>0</v>
      </c>
      <c r="F133" s="25">
        <f t="shared" si="1"/>
        <v>9</v>
      </c>
      <c r="G133" s="21" t="s">
        <v>443</v>
      </c>
      <c r="H133" s="23"/>
      <c r="I133" s="28"/>
    </row>
    <row r="134" ht="22.5" customHeight="1">
      <c r="A134" s="53" t="str">
        <f t="array" ref="A134">IFERROR(_xlfn.XLOOKUP(B134, Runs[Run ID], Runs[Track]), "— pick a run —")</f>
        <v>Hickman Saga</v>
      </c>
      <c r="B134" s="54" t="s">
        <v>462</v>
      </c>
      <c r="C134" s="53" t="str">
        <f t="array" ref="C134">IFERROR(_xlfn.XLOOKUP(B134, Runs[Run ID], Runs[Title]), "— pick a run —")</f>
        <v>Ultimate Comics: Ultimates</v>
      </c>
      <c r="D134" s="74" t="s">
        <v>787</v>
      </c>
      <c r="E134" s="58" t="b">
        <v>0</v>
      </c>
      <c r="F134" s="25">
        <f t="shared" si="1"/>
        <v>10</v>
      </c>
      <c r="G134" s="21" t="s">
        <v>443</v>
      </c>
      <c r="H134" s="23"/>
      <c r="I134" s="28"/>
    </row>
    <row r="135" ht="22.5" customHeight="1">
      <c r="A135" s="53" t="str">
        <f t="array" ref="A135">IFERROR(_xlfn.XLOOKUP(B135, Runs[Run ID], Runs[Track]), "— pick a run —")</f>
        <v>Hickman Saga</v>
      </c>
      <c r="B135" s="54" t="s">
        <v>462</v>
      </c>
      <c r="C135" s="53" t="str">
        <f t="array" ref="C135">IFERROR(_xlfn.XLOOKUP(B135, Runs[Run ID], Runs[Title]), "— pick a run —")</f>
        <v>Ultimate Comics: Ultimates</v>
      </c>
      <c r="D135" s="74" t="s">
        <v>788</v>
      </c>
      <c r="E135" s="58" t="b">
        <v>0</v>
      </c>
      <c r="F135" s="25">
        <f t="shared" si="1"/>
        <v>11</v>
      </c>
      <c r="G135" s="21" t="s">
        <v>58</v>
      </c>
      <c r="H135" s="23"/>
      <c r="I135" s="28"/>
    </row>
    <row r="136" ht="22.5" customHeight="1">
      <c r="A136" s="53" t="str">
        <f t="array" ref="A136">IFERROR(_xlfn.XLOOKUP(B136, Runs[Run ID], Runs[Track]), "— pick a run —")</f>
        <v>Hickman Saga</v>
      </c>
      <c r="B136" s="54" t="s">
        <v>462</v>
      </c>
      <c r="C136" s="53" t="str">
        <f t="array" ref="C136">IFERROR(_xlfn.XLOOKUP(B136, Runs[Run ID], Runs[Title]), "— pick a run —")</f>
        <v>Ultimate Comics: Ultimates</v>
      </c>
      <c r="D136" s="74" t="s">
        <v>791</v>
      </c>
      <c r="E136" s="58" t="b">
        <v>0</v>
      </c>
      <c r="F136" s="25">
        <f t="shared" si="1"/>
        <v>12</v>
      </c>
      <c r="G136" s="21" t="s">
        <v>58</v>
      </c>
      <c r="H136" s="23"/>
      <c r="I136" s="28"/>
    </row>
    <row r="137" ht="22.5" customHeight="1">
      <c r="A137" s="53" t="str">
        <f t="array" ref="A137">IFERROR(_xlfn.XLOOKUP(B137, Runs[Run ID], Runs[Track]), "— pick a run —")</f>
        <v>Hickman Saga</v>
      </c>
      <c r="B137" s="54" t="s">
        <v>462</v>
      </c>
      <c r="C137" s="53" t="str">
        <f t="array" ref="C137">IFERROR(_xlfn.XLOOKUP(B137, Runs[Run ID], Runs[Title]), "— pick a run —")</f>
        <v>Ultimate Comics: Ultimates</v>
      </c>
      <c r="D137" s="74" t="s">
        <v>795</v>
      </c>
      <c r="E137" s="58" t="b">
        <v>0</v>
      </c>
      <c r="F137" s="25">
        <f t="shared" si="1"/>
        <v>13</v>
      </c>
      <c r="G137" s="21" t="s">
        <v>58</v>
      </c>
      <c r="H137" s="23"/>
      <c r="I137" s="28"/>
    </row>
    <row r="138" ht="22.5" customHeight="1">
      <c r="A138" s="53" t="str">
        <f t="array" ref="A138">IFERROR(_xlfn.XLOOKUP(B138, Runs[Run ID], Runs[Track]), "— pick a run —")</f>
        <v>Hickman Saga</v>
      </c>
      <c r="B138" s="54" t="s">
        <v>462</v>
      </c>
      <c r="C138" s="53" t="str">
        <f t="array" ref="C138">IFERROR(_xlfn.XLOOKUP(B138, Runs[Run ID], Runs[Title]), "— pick a run —")</f>
        <v>Ultimate Comics: Ultimates</v>
      </c>
      <c r="D138" s="74" t="s">
        <v>797</v>
      </c>
      <c r="E138" s="58" t="b">
        <v>0</v>
      </c>
      <c r="F138" s="25">
        <f t="shared" si="1"/>
        <v>14</v>
      </c>
      <c r="G138" s="21" t="s">
        <v>58</v>
      </c>
      <c r="H138" s="23"/>
      <c r="I138" s="28"/>
    </row>
    <row r="139" ht="22.5" customHeight="1">
      <c r="A139" s="53" t="str">
        <f t="array" ref="A139">IFERROR(_xlfn.XLOOKUP(B139, Runs[Run ID], Runs[Track]), "— pick a run —")</f>
        <v>Hickman Saga</v>
      </c>
      <c r="B139" s="54" t="s">
        <v>462</v>
      </c>
      <c r="C139" s="53" t="str">
        <f t="array" ref="C139">IFERROR(_xlfn.XLOOKUP(B139, Runs[Run ID], Runs[Title]), "— pick a run —")</f>
        <v>Ultimate Comics: Ultimates</v>
      </c>
      <c r="D139" s="74" t="s">
        <v>799</v>
      </c>
      <c r="E139" s="58" t="b">
        <v>0</v>
      </c>
      <c r="F139" s="25">
        <f t="shared" si="1"/>
        <v>15</v>
      </c>
      <c r="G139" s="21" t="s">
        <v>58</v>
      </c>
      <c r="H139" s="23"/>
      <c r="I139" s="28"/>
    </row>
    <row r="140" ht="22.5" customHeight="1">
      <c r="A140" s="53" t="str">
        <f t="array" ref="A140">IFERROR(_xlfn.XLOOKUP(B140, Runs[Run ID], Runs[Track]), "— pick a run —")</f>
        <v>Hickman Saga</v>
      </c>
      <c r="B140" s="54" t="s">
        <v>462</v>
      </c>
      <c r="C140" s="53" t="str">
        <f t="array" ref="C140">IFERROR(_xlfn.XLOOKUP(B140, Runs[Run ID], Runs[Title]), "— pick a run —")</f>
        <v>Ultimate Comics: Ultimates</v>
      </c>
      <c r="D140" s="74" t="s">
        <v>801</v>
      </c>
      <c r="E140" s="58" t="b">
        <v>0</v>
      </c>
      <c r="F140" s="25">
        <f t="shared" si="1"/>
        <v>16</v>
      </c>
      <c r="G140" s="21" t="s">
        <v>58</v>
      </c>
      <c r="H140" s="23"/>
      <c r="I140" s="28"/>
    </row>
    <row r="141" ht="22.5" customHeight="1">
      <c r="A141" s="53" t="str">
        <f t="array" ref="A141">IFERROR(_xlfn.XLOOKUP(B141, Runs[Run ID], Runs[Track]), "— pick a run —")</f>
        <v>Hickman Saga</v>
      </c>
      <c r="B141" s="54" t="s">
        <v>462</v>
      </c>
      <c r="C141" s="53" t="str">
        <f t="array" ref="C141">IFERROR(_xlfn.XLOOKUP(B141, Runs[Run ID], Runs[Title]), "— pick a run —")</f>
        <v>Ultimate Comics: Ultimates</v>
      </c>
      <c r="D141" s="74" t="s">
        <v>807</v>
      </c>
      <c r="E141" s="58" t="b">
        <v>0</v>
      </c>
      <c r="F141" s="25">
        <f t="shared" si="1"/>
        <v>17</v>
      </c>
      <c r="G141" s="21" t="s">
        <v>58</v>
      </c>
      <c r="H141" s="23"/>
      <c r="I141" s="28"/>
    </row>
    <row r="142" ht="22.5" customHeight="1">
      <c r="A142" s="53" t="str">
        <f t="array" ref="A142">IFERROR(_xlfn.XLOOKUP(B142, Runs[Run ID], Runs[Track]), "— pick a run —")</f>
        <v>Hickman Saga</v>
      </c>
      <c r="B142" s="54" t="s">
        <v>462</v>
      </c>
      <c r="C142" s="53" t="str">
        <f t="array" ref="C142">IFERROR(_xlfn.XLOOKUP(B142, Runs[Run ID], Runs[Title]), "— pick a run —")</f>
        <v>Ultimate Comics: Ultimates</v>
      </c>
      <c r="D142" s="74" t="s">
        <v>809</v>
      </c>
      <c r="E142" s="58" t="b">
        <v>0</v>
      </c>
      <c r="F142" s="25">
        <f t="shared" si="1"/>
        <v>18</v>
      </c>
      <c r="G142" s="21" t="s">
        <v>58</v>
      </c>
      <c r="H142" s="23"/>
      <c r="I142" s="28"/>
    </row>
    <row r="143" ht="22.5" customHeight="1">
      <c r="A143" s="53" t="str">
        <f t="array" ref="A143">IFERROR(_xlfn.XLOOKUP(B143, Runs[Run ID], Runs[Track]), "— pick a run —")</f>
        <v>Hickman Saga</v>
      </c>
      <c r="B143" s="54" t="s">
        <v>462</v>
      </c>
      <c r="C143" s="53" t="str">
        <f t="array" ref="C143">IFERROR(_xlfn.XLOOKUP(B143, Runs[Run ID], Runs[Title]), "— pick a run —")</f>
        <v>Ultimate Comics: Ultimates</v>
      </c>
      <c r="D143" s="74" t="s">
        <v>831</v>
      </c>
      <c r="E143" s="58" t="b">
        <v>0</v>
      </c>
      <c r="F143" s="25">
        <f t="shared" si="1"/>
        <v>19</v>
      </c>
      <c r="G143" s="21" t="s">
        <v>58</v>
      </c>
      <c r="H143" s="23" t="s">
        <v>835</v>
      </c>
      <c r="I143" s="28"/>
    </row>
    <row r="144" ht="22.5" customHeight="1">
      <c r="A144" s="53" t="str">
        <f t="array" ref="A144">IFERROR(_xlfn.XLOOKUP(B144, Runs[Run ID], Runs[Track]), "— pick a run —")</f>
        <v>Hickman Saga</v>
      </c>
      <c r="B144" s="54" t="s">
        <v>462</v>
      </c>
      <c r="C144" s="53" t="str">
        <f t="array" ref="C144">IFERROR(_xlfn.XLOOKUP(B144, Runs[Run ID], Runs[Title]), "— pick a run —")</f>
        <v>Ultimate Comics: Ultimates</v>
      </c>
      <c r="D144" s="74" t="s">
        <v>852</v>
      </c>
      <c r="E144" s="58" t="b">
        <v>0</v>
      </c>
      <c r="F144" s="25">
        <f t="shared" si="1"/>
        <v>20</v>
      </c>
      <c r="G144" s="21" t="s">
        <v>58</v>
      </c>
      <c r="H144" s="23"/>
      <c r="I144" s="28"/>
    </row>
    <row r="145" ht="22.5" customHeight="1">
      <c r="A145" s="53" t="str">
        <f t="array" ref="A145">IFERROR(_xlfn.XLOOKUP(B145, Runs[Run ID], Runs[Track]), "— pick a run —")</f>
        <v>Hickman Saga</v>
      </c>
      <c r="B145" s="54" t="s">
        <v>462</v>
      </c>
      <c r="C145" s="53" t="str">
        <f t="array" ref="C145">IFERROR(_xlfn.XLOOKUP(B145, Runs[Run ID], Runs[Title]), "— pick a run —")</f>
        <v>Ultimate Comics: Ultimates</v>
      </c>
      <c r="D145" s="74" t="s">
        <v>872</v>
      </c>
      <c r="E145" s="58" t="b">
        <v>0</v>
      </c>
      <c r="F145" s="25">
        <f t="shared" si="1"/>
        <v>21</v>
      </c>
      <c r="G145" s="21" t="s">
        <v>58</v>
      </c>
      <c r="H145" s="23"/>
      <c r="I145" s="28"/>
    </row>
    <row r="146" ht="22.5" customHeight="1">
      <c r="A146" s="53" t="str">
        <f t="array" ref="A146">IFERROR(_xlfn.XLOOKUP(B146, Runs[Run ID], Runs[Track]), "— pick a run —")</f>
        <v>Hickman Saga</v>
      </c>
      <c r="B146" s="54" t="s">
        <v>462</v>
      </c>
      <c r="C146" s="53" t="str">
        <f t="array" ref="C146">IFERROR(_xlfn.XLOOKUP(B146, Runs[Run ID], Runs[Title]), "— pick a run —")</f>
        <v>Ultimate Comics: Ultimates</v>
      </c>
      <c r="D146" s="74" t="s">
        <v>890</v>
      </c>
      <c r="E146" s="58" t="b">
        <v>0</v>
      </c>
      <c r="F146" s="25">
        <f t="shared" si="1"/>
        <v>22</v>
      </c>
      <c r="G146" s="21" t="s">
        <v>58</v>
      </c>
      <c r="H146" s="23"/>
      <c r="I146" s="28"/>
    </row>
    <row r="147" ht="22.5" customHeight="1">
      <c r="A147" s="53" t="str">
        <f t="array" ref="A147">IFERROR(_xlfn.XLOOKUP(B147, Runs[Run ID], Runs[Track]), "— pick a run —")</f>
        <v>Hickman Saga</v>
      </c>
      <c r="B147" s="54" t="s">
        <v>462</v>
      </c>
      <c r="C147" s="53" t="str">
        <f t="array" ref="C147">IFERROR(_xlfn.XLOOKUP(B147, Runs[Run ID], Runs[Title]), "— pick a run —")</f>
        <v>Ultimate Comics: Ultimates</v>
      </c>
      <c r="D147" s="74" t="s">
        <v>906</v>
      </c>
      <c r="E147" s="58" t="b">
        <v>0</v>
      </c>
      <c r="F147" s="25">
        <f t="shared" si="1"/>
        <v>23</v>
      </c>
      <c r="G147" s="21" t="s">
        <v>58</v>
      </c>
      <c r="H147" s="23"/>
      <c r="I147" s="28"/>
    </row>
    <row r="148" ht="22.5" customHeight="1">
      <c r="A148" s="53" t="str">
        <f t="array" ref="A148">IFERROR(_xlfn.XLOOKUP(B148, Runs[Run ID], Runs[Track]), "— pick a run —")</f>
        <v>Hickman Saga</v>
      </c>
      <c r="B148" s="54" t="s">
        <v>462</v>
      </c>
      <c r="C148" s="53" t="str">
        <f t="array" ref="C148">IFERROR(_xlfn.XLOOKUP(B148, Runs[Run ID], Runs[Title]), "— pick a run —")</f>
        <v>Ultimate Comics: Ultimates</v>
      </c>
      <c r="D148" s="74" t="s">
        <v>937</v>
      </c>
      <c r="E148" s="58" t="b">
        <v>0</v>
      </c>
      <c r="F148" s="25">
        <f t="shared" si="1"/>
        <v>24</v>
      </c>
      <c r="G148" s="21" t="s">
        <v>58</v>
      </c>
      <c r="H148" s="23"/>
      <c r="I148" s="28"/>
    </row>
    <row r="149" ht="22.5" customHeight="1">
      <c r="A149" s="53" t="str">
        <f t="array" ref="A149">IFERROR(_xlfn.XLOOKUP(B149, Runs[Run ID], Runs[Track]), "— pick a run —")</f>
        <v>Hickman Saga</v>
      </c>
      <c r="B149" s="54" t="s">
        <v>462</v>
      </c>
      <c r="C149" s="53" t="str">
        <f t="array" ref="C149">IFERROR(_xlfn.XLOOKUP(B149, Runs[Run ID], Runs[Title]), "— pick a run —")</f>
        <v>Ultimate Comics: Ultimates</v>
      </c>
      <c r="D149" s="74" t="s">
        <v>953</v>
      </c>
      <c r="E149" s="58" t="b">
        <v>0</v>
      </c>
      <c r="F149" s="25">
        <f t="shared" si="1"/>
        <v>25</v>
      </c>
      <c r="G149" s="21" t="s">
        <v>58</v>
      </c>
      <c r="H149" s="23"/>
      <c r="I149" s="28"/>
    </row>
    <row r="150" ht="22.5" customHeight="1">
      <c r="A150" s="53" t="str">
        <f t="array" ref="A150">IFERROR(_xlfn.XLOOKUP(B150, Runs[Run ID], Runs[Track]), "— pick a run —")</f>
        <v>Hickman Saga</v>
      </c>
      <c r="B150" s="54" t="s">
        <v>462</v>
      </c>
      <c r="C150" s="53" t="str">
        <f t="array" ref="C150">IFERROR(_xlfn.XLOOKUP(B150, Runs[Run ID], Runs[Title]), "— pick a run —")</f>
        <v>Ultimate Comics: Ultimates</v>
      </c>
      <c r="D150" s="74" t="s">
        <v>974</v>
      </c>
      <c r="E150" s="58" t="b">
        <v>0</v>
      </c>
      <c r="F150" s="25">
        <f t="shared" si="1"/>
        <v>26</v>
      </c>
      <c r="G150" s="21" t="s">
        <v>58</v>
      </c>
      <c r="H150" s="23"/>
      <c r="I150" s="28"/>
    </row>
    <row r="151" ht="22.5" customHeight="1">
      <c r="A151" s="53" t="str">
        <f t="array" ref="A151">IFERROR(_xlfn.XLOOKUP(B151, Runs[Run ID], Runs[Track]), "— pick a run —")</f>
        <v>Hickman Saga</v>
      </c>
      <c r="B151" s="6" t="s">
        <v>468</v>
      </c>
      <c r="C151" s="53" t="str">
        <f t="array" ref="C151">IFERROR(_xlfn.XLOOKUP(B151, Runs[Run ID], Runs[Title]), "— pick a run —")</f>
        <v>Hickman's Avengers World</v>
      </c>
      <c r="D151" s="74" t="s">
        <v>992</v>
      </c>
      <c r="E151" s="58" t="b">
        <v>0</v>
      </c>
      <c r="F151" s="25">
        <f t="shared" si="1"/>
        <v>1</v>
      </c>
      <c r="G151" s="21" t="s">
        <v>1002</v>
      </c>
      <c r="H151" s="23" t="s">
        <v>1003</v>
      </c>
      <c r="I151" s="28"/>
    </row>
    <row r="152" ht="22.5" customHeight="1">
      <c r="A152" s="53" t="str">
        <f t="array" ref="A152">IFERROR(_xlfn.XLOOKUP(B152, Runs[Run ID], Runs[Track]), "— pick a run —")</f>
        <v>Hickman Saga</v>
      </c>
      <c r="B152" s="6" t="s">
        <v>468</v>
      </c>
      <c r="C152" s="53" t="str">
        <f t="array" ref="C152">IFERROR(_xlfn.XLOOKUP(B152, Runs[Run ID], Runs[Title]), "— pick a run —")</f>
        <v>Hickman's Avengers World</v>
      </c>
      <c r="D152" s="74" t="s">
        <v>1028</v>
      </c>
      <c r="E152" s="58" t="b">
        <v>0</v>
      </c>
      <c r="F152" s="25">
        <f t="shared" si="1"/>
        <v>2</v>
      </c>
      <c r="G152" s="21" t="s">
        <v>1002</v>
      </c>
      <c r="H152" s="23"/>
      <c r="I152" s="28"/>
    </row>
    <row r="153" ht="22.5" customHeight="1">
      <c r="A153" s="53" t="str">
        <f t="array" ref="A153">IFERROR(_xlfn.XLOOKUP(B153, Runs[Run ID], Runs[Track]), "— pick a run —")</f>
        <v>Hickman Saga</v>
      </c>
      <c r="B153" s="6" t="s">
        <v>468</v>
      </c>
      <c r="C153" s="53" t="str">
        <f t="array" ref="C153">IFERROR(_xlfn.XLOOKUP(B153, Runs[Run ID], Runs[Title]), "— pick a run —")</f>
        <v>Hickman's Avengers World</v>
      </c>
      <c r="D153" s="74" t="s">
        <v>1047</v>
      </c>
      <c r="E153" s="58" t="b">
        <v>0</v>
      </c>
      <c r="F153" s="25">
        <f t="shared" si="1"/>
        <v>3</v>
      </c>
      <c r="G153" s="21" t="s">
        <v>1002</v>
      </c>
      <c r="H153" s="23"/>
      <c r="I153" s="28"/>
    </row>
    <row r="154" ht="22.5" customHeight="1">
      <c r="A154" s="53" t="str">
        <f t="array" ref="A154">IFERROR(_xlfn.XLOOKUP(B154, Runs[Run ID], Runs[Track]), "— pick a run —")</f>
        <v>Hickman Saga</v>
      </c>
      <c r="B154" s="6" t="s">
        <v>468</v>
      </c>
      <c r="C154" s="53" t="str">
        <f t="array" ref="C154">IFERROR(_xlfn.XLOOKUP(B154, Runs[Run ID], Runs[Title]), "— pick a run —")</f>
        <v>Hickman's Avengers World</v>
      </c>
      <c r="D154" s="74" t="s">
        <v>1062</v>
      </c>
      <c r="E154" s="58" t="b">
        <v>0</v>
      </c>
      <c r="F154" s="25">
        <f t="shared" si="1"/>
        <v>4</v>
      </c>
      <c r="G154" s="21" t="s">
        <v>1002</v>
      </c>
      <c r="H154" s="23"/>
      <c r="I154" s="28"/>
    </row>
    <row r="155" ht="22.5" customHeight="1">
      <c r="A155" s="53" t="str">
        <f t="array" ref="A155">IFERROR(_xlfn.XLOOKUP(B155, Runs[Run ID], Runs[Track]), "— pick a run —")</f>
        <v>Hickman Saga</v>
      </c>
      <c r="B155" s="6" t="s">
        <v>468</v>
      </c>
      <c r="C155" s="53" t="str">
        <f t="array" ref="C155">IFERROR(_xlfn.XLOOKUP(B155, Runs[Run ID], Runs[Title]), "— pick a run —")</f>
        <v>Hickman's Avengers World</v>
      </c>
      <c r="D155" s="74" t="s">
        <v>1086</v>
      </c>
      <c r="E155" s="58" t="b">
        <v>0</v>
      </c>
      <c r="F155" s="25">
        <f t="shared" si="1"/>
        <v>5</v>
      </c>
      <c r="G155" s="21" t="s">
        <v>1002</v>
      </c>
      <c r="H155" s="23"/>
      <c r="I155" s="28"/>
    </row>
    <row r="156" ht="22.5" customHeight="1">
      <c r="A156" s="53" t="str">
        <f t="array" ref="A156">IFERROR(_xlfn.XLOOKUP(B156, Runs[Run ID], Runs[Track]), "— pick a run —")</f>
        <v>Hickman Saga</v>
      </c>
      <c r="B156" s="6" t="s">
        <v>468</v>
      </c>
      <c r="C156" s="53" t="str">
        <f t="array" ref="C156">IFERROR(_xlfn.XLOOKUP(B156, Runs[Run ID], Runs[Title]), "— pick a run —")</f>
        <v>Hickman's Avengers World</v>
      </c>
      <c r="D156" s="74" t="s">
        <v>1114</v>
      </c>
      <c r="E156" s="58" t="b">
        <v>0</v>
      </c>
      <c r="F156" s="25">
        <f t="shared" si="1"/>
        <v>6</v>
      </c>
      <c r="G156" s="21" t="s">
        <v>1002</v>
      </c>
      <c r="H156" s="23"/>
      <c r="I156" s="28"/>
    </row>
    <row r="157" ht="22.5" customHeight="1">
      <c r="A157" s="53" t="str">
        <f t="array" ref="A157">IFERROR(_xlfn.XLOOKUP(B157, Runs[Run ID], Runs[Track]), "— pick a run —")</f>
        <v>Hickman Saga</v>
      </c>
      <c r="B157" s="6" t="s">
        <v>468</v>
      </c>
      <c r="C157" s="53" t="str">
        <f t="array" ref="C157">IFERROR(_xlfn.XLOOKUP(B157, Runs[Run ID], Runs[Title]), "— pick a run —")</f>
        <v>Hickman's Avengers World</v>
      </c>
      <c r="D157" s="74" t="s">
        <v>1127</v>
      </c>
      <c r="E157" s="58" t="b">
        <v>0</v>
      </c>
      <c r="F157" s="25">
        <f t="shared" si="1"/>
        <v>7</v>
      </c>
      <c r="G157" s="21" t="s">
        <v>1002</v>
      </c>
      <c r="H157" s="23" t="s">
        <v>1132</v>
      </c>
      <c r="I157" s="28"/>
    </row>
    <row r="158" ht="22.5" customHeight="1">
      <c r="A158" s="53" t="str">
        <f t="array" ref="A158">IFERROR(_xlfn.XLOOKUP(B158, Runs[Run ID], Runs[Track]), "— pick a run —")</f>
        <v>Hickman Saga</v>
      </c>
      <c r="B158" s="6" t="s">
        <v>468</v>
      </c>
      <c r="C158" s="53" t="str">
        <f t="array" ref="C158">IFERROR(_xlfn.XLOOKUP(B158, Runs[Run ID], Runs[Title]), "— pick a run —")</f>
        <v>Hickman's Avengers World</v>
      </c>
      <c r="D158" s="74" t="s">
        <v>1151</v>
      </c>
      <c r="E158" s="58" t="b">
        <v>0</v>
      </c>
      <c r="F158" s="25">
        <f t="shared" si="1"/>
        <v>8</v>
      </c>
      <c r="G158" s="21" t="s">
        <v>58</v>
      </c>
      <c r="H158" s="23"/>
      <c r="I158" s="28"/>
    </row>
    <row r="159" ht="22.5" customHeight="1">
      <c r="A159" s="53" t="str">
        <f t="array" ref="A159">IFERROR(_xlfn.XLOOKUP(B159, Runs[Run ID], Runs[Track]), "— pick a run —")</f>
        <v>Hickman Saga</v>
      </c>
      <c r="B159" s="6" t="s">
        <v>468</v>
      </c>
      <c r="C159" s="53" t="str">
        <f t="array" ref="C159">IFERROR(_xlfn.XLOOKUP(B159, Runs[Run ID], Runs[Title]), "— pick a run —")</f>
        <v>Hickman's Avengers World</v>
      </c>
      <c r="D159" s="74" t="s">
        <v>1165</v>
      </c>
      <c r="E159" s="58" t="b">
        <v>0</v>
      </c>
      <c r="F159" s="25">
        <f t="shared" si="1"/>
        <v>9</v>
      </c>
      <c r="G159" s="21" t="s">
        <v>58</v>
      </c>
      <c r="H159" s="23"/>
      <c r="I159" s="28"/>
    </row>
    <row r="160" ht="22.5" customHeight="1">
      <c r="A160" s="53" t="str">
        <f t="array" ref="A160">IFERROR(_xlfn.XLOOKUP(B160, Runs[Run ID], Runs[Track]), "— pick a run —")</f>
        <v>Hickman Saga</v>
      </c>
      <c r="B160" s="6" t="s">
        <v>468</v>
      </c>
      <c r="C160" s="53" t="str">
        <f t="array" ref="C160">IFERROR(_xlfn.XLOOKUP(B160, Runs[Run ID], Runs[Title]), "— pick a run —")</f>
        <v>Hickman's Avengers World</v>
      </c>
      <c r="D160" s="74" t="s">
        <v>1172</v>
      </c>
      <c r="E160" s="58" t="b">
        <v>0</v>
      </c>
      <c r="F160" s="25">
        <f t="shared" si="1"/>
        <v>10</v>
      </c>
      <c r="G160" s="21" t="s">
        <v>58</v>
      </c>
      <c r="H160" s="23"/>
      <c r="I160" s="28"/>
    </row>
    <row r="161" ht="22.5" customHeight="1">
      <c r="A161" s="53" t="str">
        <f t="array" ref="A161">IFERROR(_xlfn.XLOOKUP(B161, Runs[Run ID], Runs[Track]), "— pick a run —")</f>
        <v>Hickman Saga</v>
      </c>
      <c r="B161" s="6" t="s">
        <v>468</v>
      </c>
      <c r="C161" s="53" t="str">
        <f t="array" ref="C161">IFERROR(_xlfn.XLOOKUP(B161, Runs[Run ID], Runs[Title]), "— pick a run —")</f>
        <v>Hickman's Avengers World</v>
      </c>
      <c r="D161" s="74" t="s">
        <v>1174</v>
      </c>
      <c r="E161" s="58" t="b">
        <v>0</v>
      </c>
      <c r="F161" s="25">
        <f t="shared" si="1"/>
        <v>11</v>
      </c>
      <c r="G161" s="21" t="s">
        <v>58</v>
      </c>
      <c r="H161" s="23"/>
      <c r="I161" s="28"/>
    </row>
    <row r="162" ht="22.5" customHeight="1">
      <c r="A162" s="53" t="str">
        <f t="array" ref="A162">IFERROR(_xlfn.XLOOKUP(B162, Runs[Run ID], Runs[Track]), "— pick a run —")</f>
        <v>Hickman Saga</v>
      </c>
      <c r="B162" s="6" t="s">
        <v>468</v>
      </c>
      <c r="C162" s="53" t="str">
        <f t="array" ref="C162">IFERROR(_xlfn.XLOOKUP(B162, Runs[Run ID], Runs[Title]), "— pick a run —")</f>
        <v>Hickman's Avengers World</v>
      </c>
      <c r="D162" s="74" t="s">
        <v>1175</v>
      </c>
      <c r="E162" s="58" t="b">
        <v>0</v>
      </c>
      <c r="F162" s="25">
        <f t="shared" si="1"/>
        <v>12</v>
      </c>
      <c r="G162" s="21" t="s">
        <v>58</v>
      </c>
      <c r="H162" s="23"/>
      <c r="I162" s="28"/>
    </row>
    <row r="163" ht="22.5" customHeight="1">
      <c r="A163" s="53" t="str">
        <f t="array" ref="A163">IFERROR(_xlfn.XLOOKUP(B163, Runs[Run ID], Runs[Track]), "— pick a run —")</f>
        <v>Hickman Saga</v>
      </c>
      <c r="B163" s="6" t="s">
        <v>468</v>
      </c>
      <c r="C163" s="53" t="str">
        <f t="array" ref="C163">IFERROR(_xlfn.XLOOKUP(B163, Runs[Run ID], Runs[Title]), "— pick a run —")</f>
        <v>Hickman's Avengers World</v>
      </c>
      <c r="D163" s="74" t="s">
        <v>1179</v>
      </c>
      <c r="E163" s="58" t="b">
        <v>0</v>
      </c>
      <c r="F163" s="25">
        <f t="shared" si="1"/>
        <v>13</v>
      </c>
      <c r="G163" s="21" t="s">
        <v>58</v>
      </c>
      <c r="H163" s="23"/>
      <c r="I163" s="28"/>
    </row>
    <row r="164" ht="22.5" customHeight="1">
      <c r="A164" s="53" t="str">
        <f t="array" ref="A164">IFERROR(_xlfn.XLOOKUP(B164, Runs[Run ID], Runs[Track]), "— pick a run —")</f>
        <v>Hickman Saga</v>
      </c>
      <c r="B164" s="6" t="s">
        <v>468</v>
      </c>
      <c r="C164" s="53" t="str">
        <f t="array" ref="C164">IFERROR(_xlfn.XLOOKUP(B164, Runs[Run ID], Runs[Title]), "— pick a run —")</f>
        <v>Hickman's Avengers World</v>
      </c>
      <c r="D164" s="74" t="s">
        <v>1182</v>
      </c>
      <c r="E164" s="58" t="b">
        <v>0</v>
      </c>
      <c r="F164" s="25">
        <f t="shared" si="1"/>
        <v>14</v>
      </c>
      <c r="G164" s="21" t="s">
        <v>58</v>
      </c>
      <c r="H164" s="23"/>
      <c r="I164" s="28"/>
    </row>
    <row r="165" ht="22.5" customHeight="1">
      <c r="A165" s="53" t="str">
        <f t="array" ref="A165">IFERROR(_xlfn.XLOOKUP(B165, Runs[Run ID], Runs[Track]), "— pick a run —")</f>
        <v>Hickman Saga</v>
      </c>
      <c r="B165" s="6" t="s">
        <v>468</v>
      </c>
      <c r="C165" s="53" t="str">
        <f t="array" ref="C165">IFERROR(_xlfn.XLOOKUP(B165, Runs[Run ID], Runs[Title]), "— pick a run —")</f>
        <v>Hickman's Avengers World</v>
      </c>
      <c r="D165" s="74" t="s">
        <v>1184</v>
      </c>
      <c r="E165" s="58" t="b">
        <v>0</v>
      </c>
      <c r="F165" s="25">
        <f t="shared" si="1"/>
        <v>15</v>
      </c>
      <c r="G165" s="21" t="s">
        <v>58</v>
      </c>
      <c r="H165" s="23"/>
      <c r="I165" s="28"/>
    </row>
    <row r="166" ht="22.5" customHeight="1">
      <c r="A166" s="53" t="str">
        <f t="array" ref="A166">IFERROR(_xlfn.XLOOKUP(B166, Runs[Run ID], Runs[Track]), "— pick a run —")</f>
        <v>Hickman Saga</v>
      </c>
      <c r="B166" s="6" t="s">
        <v>468</v>
      </c>
      <c r="C166" s="53" t="str">
        <f t="array" ref="C166">IFERROR(_xlfn.XLOOKUP(B166, Runs[Run ID], Runs[Title]), "— pick a run —")</f>
        <v>Hickman's Avengers World</v>
      </c>
      <c r="D166" s="74" t="s">
        <v>1186</v>
      </c>
      <c r="E166" s="58" t="b">
        <v>0</v>
      </c>
      <c r="F166" s="25">
        <f t="shared" si="1"/>
        <v>16</v>
      </c>
      <c r="G166" s="21" t="s">
        <v>58</v>
      </c>
      <c r="H166" s="23"/>
      <c r="I166" s="28"/>
    </row>
    <row r="167" ht="22.5" customHeight="1">
      <c r="A167" s="53" t="str">
        <f t="array" ref="A167">IFERROR(_xlfn.XLOOKUP(B167, Runs[Run ID], Runs[Track]), "— pick a run —")</f>
        <v>Hickman Saga</v>
      </c>
      <c r="B167" s="6" t="s">
        <v>468</v>
      </c>
      <c r="C167" s="53" t="str">
        <f t="array" ref="C167">IFERROR(_xlfn.XLOOKUP(B167, Runs[Run ID], Runs[Title]), "— pick a run —")</f>
        <v>Hickman's Avengers World</v>
      </c>
      <c r="D167" s="74" t="s">
        <v>1191</v>
      </c>
      <c r="E167" s="58" t="b">
        <v>0</v>
      </c>
      <c r="F167" s="25">
        <f t="shared" si="1"/>
        <v>17</v>
      </c>
      <c r="G167" s="21" t="s">
        <v>58</v>
      </c>
      <c r="H167" s="23"/>
      <c r="I167" s="28"/>
    </row>
    <row r="168" ht="22.5" customHeight="1">
      <c r="A168" s="53" t="str">
        <f t="array" ref="A168">IFERROR(_xlfn.XLOOKUP(B168, Runs[Run ID], Runs[Track]), "— pick a run —")</f>
        <v>Hickman Saga</v>
      </c>
      <c r="B168" s="6" t="s">
        <v>468</v>
      </c>
      <c r="C168" s="53" t="str">
        <f t="array" ref="C168">IFERROR(_xlfn.XLOOKUP(B168, Runs[Run ID], Runs[Title]), "— pick a run —")</f>
        <v>Hickman's Avengers World</v>
      </c>
      <c r="D168" s="74" t="s">
        <v>1195</v>
      </c>
      <c r="E168" s="58" t="b">
        <v>0</v>
      </c>
      <c r="F168" s="25">
        <f t="shared" si="1"/>
        <v>18</v>
      </c>
      <c r="G168" s="21" t="s">
        <v>58</v>
      </c>
      <c r="H168" s="23"/>
      <c r="I168" s="28"/>
    </row>
    <row r="169" ht="22.5" customHeight="1">
      <c r="A169" s="53" t="str">
        <f t="array" ref="A169">IFERROR(_xlfn.XLOOKUP(B169, Runs[Run ID], Runs[Track]), "— pick a run —")</f>
        <v>Hickman Saga</v>
      </c>
      <c r="B169" s="6" t="s">
        <v>468</v>
      </c>
      <c r="C169" s="53" t="str">
        <f t="array" ref="C169">IFERROR(_xlfn.XLOOKUP(B169, Runs[Run ID], Runs[Title]), "— pick a run —")</f>
        <v>Hickman's Avengers World</v>
      </c>
      <c r="D169" s="74" t="s">
        <v>1197</v>
      </c>
      <c r="E169" s="58" t="b">
        <v>0</v>
      </c>
      <c r="F169" s="25">
        <f t="shared" si="1"/>
        <v>19</v>
      </c>
      <c r="G169" s="21" t="s">
        <v>58</v>
      </c>
      <c r="H169" s="23"/>
      <c r="I169" s="28"/>
    </row>
    <row r="170" ht="22.5" customHeight="1">
      <c r="A170" s="53" t="str">
        <f t="array" ref="A170">IFERROR(_xlfn.XLOOKUP(B170, Runs[Run ID], Runs[Track]), "— pick a run —")</f>
        <v>Hickman Saga</v>
      </c>
      <c r="B170" s="6" t="s">
        <v>468</v>
      </c>
      <c r="C170" s="53" t="str">
        <f t="array" ref="C170">IFERROR(_xlfn.XLOOKUP(B170, Runs[Run ID], Runs[Title]), "— pick a run —")</f>
        <v>Hickman's Avengers World</v>
      </c>
      <c r="D170" s="74" t="s">
        <v>1199</v>
      </c>
      <c r="E170" s="58" t="b">
        <v>0</v>
      </c>
      <c r="F170" s="25">
        <f t="shared" si="1"/>
        <v>20</v>
      </c>
      <c r="G170" s="21" t="s">
        <v>58</v>
      </c>
      <c r="H170" s="23"/>
      <c r="I170" s="28"/>
    </row>
    <row r="171" ht="22.5" customHeight="1">
      <c r="A171" s="53" t="str">
        <f t="array" ref="A171">IFERROR(_xlfn.XLOOKUP(B171, Runs[Run ID], Runs[Track]), "— pick a run —")</f>
        <v>Hickman Saga</v>
      </c>
      <c r="B171" s="6" t="s">
        <v>468</v>
      </c>
      <c r="C171" s="53" t="str">
        <f t="array" ref="C171">IFERROR(_xlfn.XLOOKUP(B171, Runs[Run ID], Runs[Title]), "— pick a run —")</f>
        <v>Hickman's Avengers World</v>
      </c>
      <c r="D171" s="74" t="s">
        <v>1200</v>
      </c>
      <c r="E171" s="58" t="b">
        <v>0</v>
      </c>
      <c r="F171" s="25">
        <f t="shared" si="1"/>
        <v>21</v>
      </c>
      <c r="G171" s="21" t="s">
        <v>58</v>
      </c>
      <c r="H171" s="23"/>
      <c r="I171" s="28"/>
    </row>
    <row r="172" ht="22.5" customHeight="1">
      <c r="A172" s="53" t="str">
        <f t="array" ref="A172">IFERROR(_xlfn.XLOOKUP(B172, Runs[Run ID], Runs[Track]), "— pick a run —")</f>
        <v>Hickman Saga</v>
      </c>
      <c r="B172" s="6" t="s">
        <v>468</v>
      </c>
      <c r="C172" s="53" t="str">
        <f t="array" ref="C172">IFERROR(_xlfn.XLOOKUP(B172, Runs[Run ID], Runs[Title]), "— pick a run —")</f>
        <v>Hickman's Avengers World</v>
      </c>
      <c r="D172" s="74" t="s">
        <v>1206</v>
      </c>
      <c r="E172" s="58" t="b">
        <v>0</v>
      </c>
      <c r="F172" s="25">
        <f t="shared" si="1"/>
        <v>22</v>
      </c>
      <c r="G172" s="21" t="s">
        <v>58</v>
      </c>
      <c r="H172" s="23"/>
      <c r="I172" s="28"/>
    </row>
    <row r="173" ht="22.5" customHeight="1">
      <c r="A173" s="53" t="str">
        <f t="array" ref="A173">IFERROR(_xlfn.XLOOKUP(B173, Runs[Run ID], Runs[Track]), "— pick a run —")</f>
        <v>Hickman Saga</v>
      </c>
      <c r="B173" s="6" t="s">
        <v>468</v>
      </c>
      <c r="C173" s="53" t="str">
        <f t="array" ref="C173">IFERROR(_xlfn.XLOOKUP(B173, Runs[Run ID], Runs[Title]), "— pick a run —")</f>
        <v>Hickman's Avengers World</v>
      </c>
      <c r="D173" s="74" t="s">
        <v>1208</v>
      </c>
      <c r="E173" s="58" t="b">
        <v>0</v>
      </c>
      <c r="F173" s="25">
        <f t="shared" si="1"/>
        <v>23</v>
      </c>
      <c r="G173" s="21" t="s">
        <v>58</v>
      </c>
      <c r="H173" s="23"/>
      <c r="I173" s="28"/>
    </row>
    <row r="174" ht="22.5" customHeight="1">
      <c r="A174" s="53" t="str">
        <f t="array" ref="A174">IFERROR(_xlfn.XLOOKUP(B174, Runs[Run ID], Runs[Track]), "— pick a run —")</f>
        <v>Hickman Saga</v>
      </c>
      <c r="B174" s="6" t="s">
        <v>468</v>
      </c>
      <c r="C174" s="53" t="str">
        <f t="array" ref="C174">IFERROR(_xlfn.XLOOKUP(B174, Runs[Run ID], Runs[Title]), "— pick a run —")</f>
        <v>Hickman's Avengers World</v>
      </c>
      <c r="D174" s="74" t="s">
        <v>1209</v>
      </c>
      <c r="E174" s="58" t="b">
        <v>0</v>
      </c>
      <c r="F174" s="25">
        <f t="shared" si="1"/>
        <v>24</v>
      </c>
      <c r="G174" s="21" t="s">
        <v>58</v>
      </c>
      <c r="H174" s="23"/>
      <c r="I174" s="28"/>
    </row>
    <row r="175" ht="22.5" customHeight="1">
      <c r="A175" s="53" t="str">
        <f t="array" ref="A175">IFERROR(_xlfn.XLOOKUP(B175, Runs[Run ID], Runs[Track]), "— pick a run —")</f>
        <v>Hickman Saga</v>
      </c>
      <c r="B175" s="6" t="s">
        <v>468</v>
      </c>
      <c r="C175" s="53" t="str">
        <f t="array" ref="C175">IFERROR(_xlfn.XLOOKUP(B175, Runs[Run ID], Runs[Title]), "— pick a run —")</f>
        <v>Hickman's Avengers World</v>
      </c>
      <c r="D175" s="74" t="s">
        <v>1210</v>
      </c>
      <c r="E175" s="58" t="b">
        <v>0</v>
      </c>
      <c r="F175" s="25">
        <f t="shared" si="1"/>
        <v>25</v>
      </c>
      <c r="G175" s="21" t="s">
        <v>58</v>
      </c>
      <c r="H175" s="23"/>
      <c r="I175" s="28"/>
    </row>
    <row r="176" ht="22.5" customHeight="1">
      <c r="A176" s="53" t="str">
        <f t="array" ref="A176">IFERROR(_xlfn.XLOOKUP(B176, Runs[Run ID], Runs[Track]), "— pick a run —")</f>
        <v>Hickman Saga</v>
      </c>
      <c r="B176" s="6" t="s">
        <v>468</v>
      </c>
      <c r="C176" s="53" t="str">
        <f t="array" ref="C176">IFERROR(_xlfn.XLOOKUP(B176, Runs[Run ID], Runs[Title]), "— pick a run —")</f>
        <v>Hickman's Avengers World</v>
      </c>
      <c r="D176" s="74" t="s">
        <v>1218</v>
      </c>
      <c r="E176" s="58" t="b">
        <v>0</v>
      </c>
      <c r="F176" s="25">
        <f t="shared" si="1"/>
        <v>26</v>
      </c>
      <c r="G176" s="21" t="s">
        <v>58</v>
      </c>
      <c r="H176" s="23"/>
      <c r="I176" s="28"/>
    </row>
    <row r="177" ht="22.5" customHeight="1">
      <c r="A177" s="53" t="str">
        <f t="array" ref="A177">IFERROR(_xlfn.XLOOKUP(B177, Runs[Run ID], Runs[Track]), "— pick a run —")</f>
        <v>Hickman Saga</v>
      </c>
      <c r="B177" s="6" t="s">
        <v>468</v>
      </c>
      <c r="C177" s="53" t="str">
        <f t="array" ref="C177">IFERROR(_xlfn.XLOOKUP(B177, Runs[Run ID], Runs[Title]), "— pick a run —")</f>
        <v>Hickman's Avengers World</v>
      </c>
      <c r="D177" s="74" t="s">
        <v>1220</v>
      </c>
      <c r="E177" s="58" t="b">
        <v>0</v>
      </c>
      <c r="F177" s="25">
        <f t="shared" si="1"/>
        <v>27</v>
      </c>
      <c r="G177" s="21" t="s">
        <v>58</v>
      </c>
      <c r="H177" s="23"/>
      <c r="I177" s="28"/>
    </row>
    <row r="178" ht="22.5" customHeight="1">
      <c r="A178" s="53" t="str">
        <f t="array" ref="A178">IFERROR(_xlfn.XLOOKUP(B178, Runs[Run ID], Runs[Track]), "— pick a run —")</f>
        <v>Hickman Saga</v>
      </c>
      <c r="B178" s="54" t="s">
        <v>477</v>
      </c>
      <c r="C178" s="53" t="str">
        <f t="array" ref="C178">IFERROR(_xlfn.XLOOKUP(B178, Runs[Run ID], Runs[Title]), "— pick a run —")</f>
        <v>Infinity</v>
      </c>
      <c r="D178" s="74" t="s">
        <v>1222</v>
      </c>
      <c r="E178" s="58" t="b">
        <v>0</v>
      </c>
      <c r="F178" s="25">
        <f t="shared" si="1"/>
        <v>1</v>
      </c>
      <c r="G178" s="21" t="s">
        <v>58</v>
      </c>
      <c r="H178" s="23"/>
      <c r="I178" s="28"/>
    </row>
    <row r="179" ht="22.5" customHeight="1">
      <c r="A179" s="53" t="str">
        <f t="array" ref="A179">IFERROR(_xlfn.XLOOKUP(B179, Runs[Run ID], Runs[Track]), "— pick a run —")</f>
        <v>Hickman Saga</v>
      </c>
      <c r="B179" s="54" t="s">
        <v>477</v>
      </c>
      <c r="C179" s="53" t="str">
        <f t="array" ref="C179">IFERROR(_xlfn.XLOOKUP(B179, Runs[Run ID], Runs[Title]), "— pick a run —")</f>
        <v>Infinity</v>
      </c>
      <c r="D179" s="74" t="s">
        <v>1228</v>
      </c>
      <c r="E179" s="58" t="b">
        <v>0</v>
      </c>
      <c r="F179" s="25">
        <f t="shared" si="1"/>
        <v>2</v>
      </c>
      <c r="G179" s="21" t="s">
        <v>58</v>
      </c>
      <c r="H179" s="23"/>
      <c r="I179" s="28"/>
    </row>
    <row r="180" ht="22.5" customHeight="1">
      <c r="A180" s="53" t="str">
        <f t="array" ref="A180">IFERROR(_xlfn.XLOOKUP(B180, Runs[Run ID], Runs[Track]), "— pick a run —")</f>
        <v>Hickman Saga</v>
      </c>
      <c r="B180" s="54" t="s">
        <v>477</v>
      </c>
      <c r="C180" s="53" t="str">
        <f t="array" ref="C180">IFERROR(_xlfn.XLOOKUP(B180, Runs[Run ID], Runs[Title]), "— pick a run —")</f>
        <v>Infinity</v>
      </c>
      <c r="D180" s="74" t="s">
        <v>1231</v>
      </c>
      <c r="E180" s="58" t="b">
        <v>0</v>
      </c>
      <c r="F180" s="25">
        <f t="shared" si="1"/>
        <v>3</v>
      </c>
      <c r="G180" s="21" t="s">
        <v>58</v>
      </c>
      <c r="H180" s="23"/>
      <c r="I180" s="28"/>
    </row>
    <row r="181" ht="22.5" customHeight="1">
      <c r="A181" s="53" t="str">
        <f t="array" ref="A181">IFERROR(_xlfn.XLOOKUP(B181, Runs[Run ID], Runs[Track]), "— pick a run —")</f>
        <v>Hickman Saga</v>
      </c>
      <c r="B181" s="54" t="s">
        <v>477</v>
      </c>
      <c r="C181" s="53" t="str">
        <f t="array" ref="C181">IFERROR(_xlfn.XLOOKUP(B181, Runs[Run ID], Runs[Title]), "— pick a run —")</f>
        <v>Infinity</v>
      </c>
      <c r="D181" s="74" t="s">
        <v>1233</v>
      </c>
      <c r="E181" s="58" t="b">
        <v>0</v>
      </c>
      <c r="F181" s="25">
        <f t="shared" si="1"/>
        <v>4</v>
      </c>
      <c r="G181" s="21" t="s">
        <v>58</v>
      </c>
      <c r="H181" s="23"/>
      <c r="I181" s="28"/>
    </row>
    <row r="182" ht="22.5" customHeight="1">
      <c r="A182" s="53" t="str">
        <f t="array" ref="A182">IFERROR(_xlfn.XLOOKUP(B182, Runs[Run ID], Runs[Track]), "— pick a run —")</f>
        <v>Hickman Saga</v>
      </c>
      <c r="B182" s="54" t="s">
        <v>477</v>
      </c>
      <c r="C182" s="53" t="str">
        <f t="array" ref="C182">IFERROR(_xlfn.XLOOKUP(B182, Runs[Run ID], Runs[Title]), "— pick a run —")</f>
        <v>Infinity</v>
      </c>
      <c r="D182" s="74" t="s">
        <v>1235</v>
      </c>
      <c r="E182" s="58" t="b">
        <v>0</v>
      </c>
      <c r="F182" s="25">
        <f t="shared" si="1"/>
        <v>5</v>
      </c>
      <c r="G182" s="21" t="s">
        <v>58</v>
      </c>
      <c r="H182" s="23"/>
      <c r="I182" s="28"/>
    </row>
    <row r="183" ht="22.5" customHeight="1">
      <c r="A183" s="53" t="str">
        <f t="array" ref="A183">IFERROR(_xlfn.XLOOKUP(B183, Runs[Run ID], Runs[Track]), "— pick a run —")</f>
        <v>Hickman Saga</v>
      </c>
      <c r="B183" s="54" t="s">
        <v>477</v>
      </c>
      <c r="C183" s="53" t="str">
        <f t="array" ref="C183">IFERROR(_xlfn.XLOOKUP(B183, Runs[Run ID], Runs[Title]), "— pick a run —")</f>
        <v>Infinity</v>
      </c>
      <c r="D183" s="74" t="s">
        <v>1243</v>
      </c>
      <c r="E183" s="58" t="b">
        <v>0</v>
      </c>
      <c r="F183" s="25">
        <f t="shared" si="1"/>
        <v>6</v>
      </c>
      <c r="G183" s="21" t="s">
        <v>58</v>
      </c>
      <c r="H183" s="23"/>
      <c r="I183" s="28"/>
    </row>
    <row r="184" ht="22.5" customHeight="1">
      <c r="A184" s="53" t="str">
        <f t="array" ref="A184">IFERROR(_xlfn.XLOOKUP(B184, Runs[Run ID], Runs[Track]), "— pick a run —")</f>
        <v>Hickman Saga</v>
      </c>
      <c r="B184" s="54" t="s">
        <v>477</v>
      </c>
      <c r="C184" s="53" t="str">
        <f t="array" ref="C184">IFERROR(_xlfn.XLOOKUP(B184, Runs[Run ID], Runs[Title]), "— pick a run —")</f>
        <v>Infinity</v>
      </c>
      <c r="D184" s="74" t="s">
        <v>1245</v>
      </c>
      <c r="E184" s="58" t="b">
        <v>0</v>
      </c>
      <c r="F184" s="25">
        <f t="shared" si="1"/>
        <v>7</v>
      </c>
      <c r="G184" s="21" t="s">
        <v>58</v>
      </c>
      <c r="H184" s="23"/>
      <c r="I184" s="28"/>
    </row>
    <row r="185" ht="22.5" customHeight="1">
      <c r="A185" s="53" t="str">
        <f t="array" ref="A185">IFERROR(_xlfn.XLOOKUP(B185, Runs[Run ID], Runs[Track]), "— pick a run —")</f>
        <v>Hickman Saga</v>
      </c>
      <c r="B185" s="54" t="s">
        <v>477</v>
      </c>
      <c r="C185" s="53" t="str">
        <f t="array" ref="C185">IFERROR(_xlfn.XLOOKUP(B185, Runs[Run ID], Runs[Title]), "— pick a run —")</f>
        <v>Infinity</v>
      </c>
      <c r="D185" s="74" t="s">
        <v>1247</v>
      </c>
      <c r="E185" s="58" t="b">
        <v>0</v>
      </c>
      <c r="F185" s="25">
        <f t="shared" si="1"/>
        <v>8</v>
      </c>
      <c r="G185" s="21" t="s">
        <v>58</v>
      </c>
      <c r="H185" s="23"/>
      <c r="I185" s="28"/>
    </row>
    <row r="186" ht="22.5" customHeight="1">
      <c r="A186" s="53" t="str">
        <f t="array" ref="A186">IFERROR(_xlfn.XLOOKUP(B186, Runs[Run ID], Runs[Track]), "— pick a run —")</f>
        <v>Hickman Saga</v>
      </c>
      <c r="B186" s="54" t="s">
        <v>477</v>
      </c>
      <c r="C186" s="53" t="str">
        <f t="array" ref="C186">IFERROR(_xlfn.XLOOKUP(B186, Runs[Run ID], Runs[Title]), "— pick a run —")</f>
        <v>Infinity</v>
      </c>
      <c r="D186" s="74" t="s">
        <v>1252</v>
      </c>
      <c r="E186" s="58" t="b">
        <v>0</v>
      </c>
      <c r="F186" s="25">
        <f t="shared" si="1"/>
        <v>9</v>
      </c>
      <c r="G186" s="21" t="s">
        <v>58</v>
      </c>
      <c r="H186" s="23"/>
      <c r="I186" s="28"/>
    </row>
    <row r="187" ht="22.5" customHeight="1">
      <c r="A187" s="53" t="str">
        <f t="array" ref="A187">IFERROR(_xlfn.XLOOKUP(B187, Runs[Run ID], Runs[Track]), "— pick a run —")</f>
        <v>Hickman Saga</v>
      </c>
      <c r="B187" s="54" t="s">
        <v>477</v>
      </c>
      <c r="C187" s="53" t="str">
        <f t="array" ref="C187">IFERROR(_xlfn.XLOOKUP(B187, Runs[Run ID], Runs[Title]), "— pick a run —")</f>
        <v>Infinity</v>
      </c>
      <c r="D187" s="74" t="s">
        <v>1256</v>
      </c>
      <c r="E187" s="58" t="b">
        <v>0</v>
      </c>
      <c r="F187" s="25">
        <f t="shared" si="1"/>
        <v>10</v>
      </c>
      <c r="G187" s="21" t="s">
        <v>58</v>
      </c>
      <c r="H187" s="23"/>
      <c r="I187" s="28"/>
    </row>
    <row r="188" ht="22.5" customHeight="1">
      <c r="A188" s="53" t="str">
        <f t="array" ref="A188">IFERROR(_xlfn.XLOOKUP(B188, Runs[Run ID], Runs[Track]), "— pick a run —")</f>
        <v>Hickman Saga</v>
      </c>
      <c r="B188" s="54" t="s">
        <v>477</v>
      </c>
      <c r="C188" s="53" t="str">
        <f t="array" ref="C188">IFERROR(_xlfn.XLOOKUP(B188, Runs[Run ID], Runs[Title]), "— pick a run —")</f>
        <v>Infinity</v>
      </c>
      <c r="D188" s="74" t="s">
        <v>1258</v>
      </c>
      <c r="E188" s="58" t="b">
        <v>0</v>
      </c>
      <c r="F188" s="25">
        <f t="shared" si="1"/>
        <v>11</v>
      </c>
      <c r="G188" s="21" t="s">
        <v>58</v>
      </c>
      <c r="H188" s="23"/>
      <c r="I188" s="28"/>
    </row>
    <row r="189" ht="22.5" customHeight="1">
      <c r="A189" s="53" t="str">
        <f t="array" ref="A189">IFERROR(_xlfn.XLOOKUP(B189, Runs[Run ID], Runs[Track]), "— pick a run —")</f>
        <v>Hickman Saga</v>
      </c>
      <c r="B189" s="54" t="s">
        <v>477</v>
      </c>
      <c r="C189" s="53" t="str">
        <f t="array" ref="C189">IFERROR(_xlfn.XLOOKUP(B189, Runs[Run ID], Runs[Title]), "— pick a run —")</f>
        <v>Infinity</v>
      </c>
      <c r="D189" s="74" t="s">
        <v>1261</v>
      </c>
      <c r="E189" s="58" t="b">
        <v>0</v>
      </c>
      <c r="F189" s="25">
        <f t="shared" si="1"/>
        <v>12</v>
      </c>
      <c r="G189" s="21" t="s">
        <v>58</v>
      </c>
      <c r="H189" s="23"/>
      <c r="I189" s="28"/>
    </row>
    <row r="190" ht="22.5" customHeight="1">
      <c r="A190" s="53" t="str">
        <f t="array" ref="A190">IFERROR(_xlfn.XLOOKUP(B190, Runs[Run ID], Runs[Track]), "— pick a run —")</f>
        <v>Hickman Saga</v>
      </c>
      <c r="B190" s="54" t="s">
        <v>477</v>
      </c>
      <c r="C190" s="53" t="str">
        <f t="array" ref="C190">IFERROR(_xlfn.XLOOKUP(B190, Runs[Run ID], Runs[Title]), "— pick a run —")</f>
        <v>Infinity</v>
      </c>
      <c r="D190" s="74" t="s">
        <v>1265</v>
      </c>
      <c r="E190" s="58" t="b">
        <v>0</v>
      </c>
      <c r="F190" s="25">
        <f t="shared" si="1"/>
        <v>13</v>
      </c>
      <c r="G190" s="21" t="s">
        <v>58</v>
      </c>
      <c r="H190" s="23"/>
      <c r="I190" s="28"/>
    </row>
    <row r="191" ht="22.5" customHeight="1">
      <c r="A191" s="53" t="str">
        <f t="array" ref="A191">IFERROR(_xlfn.XLOOKUP(B191, Runs[Run ID], Runs[Track]), "— pick a run —")</f>
        <v>Hickman Saga</v>
      </c>
      <c r="B191" s="54" t="s">
        <v>477</v>
      </c>
      <c r="C191" s="53" t="str">
        <f t="array" ref="C191">IFERROR(_xlfn.XLOOKUP(B191, Runs[Run ID], Runs[Title]), "— pick a run —")</f>
        <v>Infinity</v>
      </c>
      <c r="D191" s="74" t="s">
        <v>1266</v>
      </c>
      <c r="E191" s="58" t="b">
        <v>0</v>
      </c>
      <c r="F191" s="25">
        <f t="shared" si="1"/>
        <v>14</v>
      </c>
      <c r="G191" s="21" t="s">
        <v>58</v>
      </c>
      <c r="H191" s="23"/>
      <c r="I191" s="28"/>
    </row>
    <row r="192" ht="22.5" customHeight="1">
      <c r="A192" s="53" t="str">
        <f t="array" ref="A192">IFERROR(_xlfn.XLOOKUP(B192, Runs[Run ID], Runs[Track]), "— pick a run —")</f>
        <v>Hickman Saga</v>
      </c>
      <c r="B192" s="54" t="s">
        <v>477</v>
      </c>
      <c r="C192" s="53" t="str">
        <f t="array" ref="C192">IFERROR(_xlfn.XLOOKUP(B192, Runs[Run ID], Runs[Title]), "— pick a run —")</f>
        <v>Infinity</v>
      </c>
      <c r="D192" s="74" t="s">
        <v>1271</v>
      </c>
      <c r="E192" s="58" t="b">
        <v>0</v>
      </c>
      <c r="F192" s="25">
        <f t="shared" si="1"/>
        <v>15</v>
      </c>
      <c r="G192" s="21" t="s">
        <v>58</v>
      </c>
      <c r="H192" s="23"/>
      <c r="I192" s="28"/>
    </row>
    <row r="193" ht="22.5" customHeight="1">
      <c r="A193" s="53" t="str">
        <f t="array" ref="A193">IFERROR(_xlfn.XLOOKUP(B193, Runs[Run ID], Runs[Track]), "— pick a run —")</f>
        <v>Hickman Saga</v>
      </c>
      <c r="B193" s="54" t="s">
        <v>477</v>
      </c>
      <c r="C193" s="53" t="str">
        <f t="array" ref="C193">IFERROR(_xlfn.XLOOKUP(B193, Runs[Run ID], Runs[Title]), "— pick a run —")</f>
        <v>Infinity</v>
      </c>
      <c r="D193" s="74" t="s">
        <v>1276</v>
      </c>
      <c r="E193" s="58" t="b">
        <v>0</v>
      </c>
      <c r="F193" s="25">
        <f t="shared" si="1"/>
        <v>16</v>
      </c>
      <c r="G193" s="21" t="s">
        <v>58</v>
      </c>
      <c r="H193" s="23"/>
      <c r="I193" s="28"/>
    </row>
    <row r="194" ht="22.5" customHeight="1">
      <c r="A194" s="53" t="str">
        <f t="array" ref="A194">IFERROR(_xlfn.XLOOKUP(B194, Runs[Run ID], Runs[Track]), "— pick a run —")</f>
        <v>Hickman Saga</v>
      </c>
      <c r="B194" s="54" t="s">
        <v>477</v>
      </c>
      <c r="C194" s="53" t="str">
        <f t="array" ref="C194">IFERROR(_xlfn.XLOOKUP(B194, Runs[Run ID], Runs[Title]), "— pick a run —")</f>
        <v>Infinity</v>
      </c>
      <c r="D194" s="74" t="s">
        <v>1278</v>
      </c>
      <c r="E194" s="58" t="b">
        <v>0</v>
      </c>
      <c r="F194" s="25">
        <f t="shared" si="1"/>
        <v>17</v>
      </c>
      <c r="G194" s="21" t="s">
        <v>58</v>
      </c>
      <c r="H194" s="23"/>
      <c r="I194" s="28"/>
    </row>
    <row r="195" ht="22.5" customHeight="1">
      <c r="A195" s="53" t="str">
        <f t="array" ref="A195">IFERROR(_xlfn.XLOOKUP(B195, Runs[Run ID], Runs[Track]), "— pick a run —")</f>
        <v>Hickman Saga</v>
      </c>
      <c r="B195" s="54" t="s">
        <v>477</v>
      </c>
      <c r="C195" s="53" t="str">
        <f t="array" ref="C195">IFERROR(_xlfn.XLOOKUP(B195, Runs[Run ID], Runs[Title]), "— pick a run —")</f>
        <v>Infinity</v>
      </c>
      <c r="D195" s="74" t="s">
        <v>1280</v>
      </c>
      <c r="E195" s="58" t="b">
        <v>0</v>
      </c>
      <c r="F195" s="25">
        <f t="shared" si="1"/>
        <v>18</v>
      </c>
      <c r="G195" s="21" t="s">
        <v>58</v>
      </c>
      <c r="H195" s="23"/>
      <c r="I195" s="28"/>
    </row>
    <row r="196" ht="22.5" customHeight="1">
      <c r="A196" s="53" t="str">
        <f t="array" ref="A196">IFERROR(_xlfn.XLOOKUP(B196, Runs[Run ID], Runs[Track]), "— pick a run —")</f>
        <v>Hickman Saga</v>
      </c>
      <c r="B196" s="54" t="s">
        <v>477</v>
      </c>
      <c r="C196" s="53" t="str">
        <f t="array" ref="C196">IFERROR(_xlfn.XLOOKUP(B196, Runs[Run ID], Runs[Title]), "— pick a run —")</f>
        <v>Infinity</v>
      </c>
      <c r="D196" s="74" t="s">
        <v>1282</v>
      </c>
      <c r="E196" s="58" t="b">
        <v>0</v>
      </c>
      <c r="F196" s="25">
        <f t="shared" si="1"/>
        <v>19</v>
      </c>
      <c r="G196" s="21" t="s">
        <v>58</v>
      </c>
      <c r="H196" s="23"/>
      <c r="I196" s="28"/>
    </row>
    <row r="197" ht="22.5" customHeight="1">
      <c r="A197" s="53" t="str">
        <f t="array" ref="A197">IFERROR(_xlfn.XLOOKUP(B197, Runs[Run ID], Runs[Track]), "— pick a run —")</f>
        <v>Hickman Saga</v>
      </c>
      <c r="B197" s="54" t="s">
        <v>477</v>
      </c>
      <c r="C197" s="53" t="str">
        <f t="array" ref="C197">IFERROR(_xlfn.XLOOKUP(B197, Runs[Run ID], Runs[Title]), "— pick a run —")</f>
        <v>Infinity</v>
      </c>
      <c r="D197" s="74" t="s">
        <v>1284</v>
      </c>
      <c r="E197" s="58" t="b">
        <v>0</v>
      </c>
      <c r="F197" s="25">
        <f t="shared" si="1"/>
        <v>20</v>
      </c>
      <c r="G197" s="21" t="s">
        <v>58</v>
      </c>
      <c r="H197" s="23"/>
      <c r="I197" s="28"/>
    </row>
    <row r="198" ht="22.5" customHeight="1">
      <c r="A198" s="53" t="str">
        <f t="array" ref="A198">IFERROR(_xlfn.XLOOKUP(B198, Runs[Run ID], Runs[Track]), "— pick a run —")</f>
        <v>Hickman Saga</v>
      </c>
      <c r="B198" s="54" t="s">
        <v>477</v>
      </c>
      <c r="C198" s="53" t="str">
        <f t="array" ref="C198">IFERROR(_xlfn.XLOOKUP(B198, Runs[Run ID], Runs[Title]), "— pick a run —")</f>
        <v>Infinity</v>
      </c>
      <c r="D198" s="74" t="s">
        <v>1286</v>
      </c>
      <c r="E198" s="58" t="b">
        <v>0</v>
      </c>
      <c r="F198" s="25">
        <f t="shared" si="1"/>
        <v>21</v>
      </c>
      <c r="G198" s="21" t="s">
        <v>58</v>
      </c>
      <c r="H198" s="23"/>
      <c r="I198" s="28"/>
    </row>
    <row r="199" ht="22.5" customHeight="1">
      <c r="A199" s="53" t="str">
        <f t="array" ref="A199">IFERROR(_xlfn.XLOOKUP(B199, Runs[Run ID], Runs[Track]), "— pick a run —")</f>
        <v>Hickman Saga</v>
      </c>
      <c r="B199" s="54" t="s">
        <v>477</v>
      </c>
      <c r="C199" s="53" t="str">
        <f t="array" ref="C199">IFERROR(_xlfn.XLOOKUP(B199, Runs[Run ID], Runs[Title]), "— pick a run —")</f>
        <v>Infinity</v>
      </c>
      <c r="D199" s="74" t="s">
        <v>1290</v>
      </c>
      <c r="E199" s="58" t="b">
        <v>0</v>
      </c>
      <c r="F199" s="25">
        <f t="shared" si="1"/>
        <v>22</v>
      </c>
      <c r="G199" s="21" t="s">
        <v>58</v>
      </c>
      <c r="H199" s="23"/>
      <c r="I199" s="28"/>
    </row>
    <row r="200" ht="22.5" customHeight="1">
      <c r="A200" s="53" t="str">
        <f t="array" ref="A200">IFERROR(_xlfn.XLOOKUP(B200, Runs[Run ID], Runs[Track]), "— pick a run —")</f>
        <v>Hickman Saga</v>
      </c>
      <c r="B200" s="54" t="s">
        <v>453</v>
      </c>
      <c r="C200" s="53" t="str">
        <f t="array" ref="C200">IFERROR(_xlfn.XLOOKUP(B200, Runs[Run ID], Runs[Title]), "— pick a run —")</f>
        <v>Hickman's Avengers / New Avengers</v>
      </c>
      <c r="D200" s="74" t="s">
        <v>1292</v>
      </c>
      <c r="E200" s="58" t="b">
        <v>0</v>
      </c>
      <c r="F200" s="25">
        <f t="shared" si="1"/>
        <v>1</v>
      </c>
      <c r="G200" s="21" t="s">
        <v>58</v>
      </c>
      <c r="H200" s="23"/>
      <c r="I200" s="28"/>
    </row>
    <row r="201" ht="22.5" customHeight="1">
      <c r="A201" s="53" t="str">
        <f t="array" ref="A201">IFERROR(_xlfn.XLOOKUP(B201, Runs[Run ID], Runs[Track]), "— pick a run —")</f>
        <v>Hickman Saga</v>
      </c>
      <c r="B201" s="54" t="s">
        <v>453</v>
      </c>
      <c r="C201" s="53" t="str">
        <f t="array" ref="C201">IFERROR(_xlfn.XLOOKUP(B201, Runs[Run ID], Runs[Title]), "— pick a run —")</f>
        <v>Hickman's Avengers / New Avengers</v>
      </c>
      <c r="D201" s="74" t="s">
        <v>1295</v>
      </c>
      <c r="E201" s="58" t="b">
        <v>0</v>
      </c>
      <c r="F201" s="25">
        <f t="shared" si="1"/>
        <v>2</v>
      </c>
      <c r="G201" s="21" t="s">
        <v>58</v>
      </c>
      <c r="H201" s="23"/>
      <c r="I201" s="28"/>
    </row>
    <row r="202" ht="22.5" customHeight="1">
      <c r="A202" s="53" t="str">
        <f t="array" ref="A202">IFERROR(_xlfn.XLOOKUP(B202, Runs[Run ID], Runs[Track]), "— pick a run —")</f>
        <v>Hickman Saga</v>
      </c>
      <c r="B202" s="54" t="s">
        <v>453</v>
      </c>
      <c r="C202" s="53" t="str">
        <f t="array" ref="C202">IFERROR(_xlfn.XLOOKUP(B202, Runs[Run ID], Runs[Title]), "— pick a run —")</f>
        <v>Hickman's Avengers / New Avengers</v>
      </c>
      <c r="D202" s="23" t="s">
        <v>1298</v>
      </c>
      <c r="E202" s="58" t="b">
        <v>0</v>
      </c>
      <c r="F202" s="25">
        <f t="shared" si="1"/>
        <v>3</v>
      </c>
      <c r="G202" s="21" t="s">
        <v>1002</v>
      </c>
      <c r="H202" s="23" t="s">
        <v>1299</v>
      </c>
      <c r="I202" s="28"/>
    </row>
    <row r="203" ht="22.5" customHeight="1">
      <c r="A203" s="53" t="str">
        <f t="array" ref="A203">IFERROR(_xlfn.XLOOKUP(B203, Runs[Run ID], Runs[Track]), "— pick a run —")</f>
        <v>Hickman Saga</v>
      </c>
      <c r="B203" s="54" t="s">
        <v>453</v>
      </c>
      <c r="C203" s="53" t="str">
        <f t="array" ref="C203">IFERROR(_xlfn.XLOOKUP(B203, Runs[Run ID], Runs[Title]), "— pick a run —")</f>
        <v>Hickman's Avengers / New Avengers</v>
      </c>
      <c r="D203" s="23" t="s">
        <v>1301</v>
      </c>
      <c r="E203" s="58" t="b">
        <v>0</v>
      </c>
      <c r="F203" s="25">
        <f t="shared" si="1"/>
        <v>4</v>
      </c>
      <c r="G203" s="21" t="s">
        <v>1002</v>
      </c>
      <c r="H203" s="23"/>
      <c r="I203" s="28"/>
    </row>
    <row r="204" ht="22.5" customHeight="1">
      <c r="A204" s="53" t="str">
        <f t="array" ref="A204">IFERROR(_xlfn.XLOOKUP(B204, Runs[Run ID], Runs[Track]), "— pick a run —")</f>
        <v>Hickman Saga</v>
      </c>
      <c r="B204" s="54" t="s">
        <v>453</v>
      </c>
      <c r="C204" s="53" t="str">
        <f t="array" ref="C204">IFERROR(_xlfn.XLOOKUP(B204, Runs[Run ID], Runs[Title]), "— pick a run —")</f>
        <v>Hickman's Avengers / New Avengers</v>
      </c>
      <c r="D204" s="23" t="s">
        <v>1304</v>
      </c>
      <c r="E204" s="58" t="b">
        <v>0</v>
      </c>
      <c r="F204" s="25">
        <f t="shared" si="1"/>
        <v>5</v>
      </c>
      <c r="G204" s="21" t="s">
        <v>1002</v>
      </c>
      <c r="H204" s="23"/>
      <c r="I204" s="28"/>
    </row>
    <row r="205" ht="22.5" customHeight="1">
      <c r="A205" s="53" t="str">
        <f t="array" ref="A205">IFERROR(_xlfn.XLOOKUP(B205, Runs[Run ID], Runs[Track]), "— pick a run —")</f>
        <v>Hickman Saga</v>
      </c>
      <c r="B205" s="54" t="s">
        <v>453</v>
      </c>
      <c r="C205" s="53" t="str">
        <f t="array" ref="C205">IFERROR(_xlfn.XLOOKUP(B205, Runs[Run ID], Runs[Title]), "— pick a run —")</f>
        <v>Hickman's Avengers / New Avengers</v>
      </c>
      <c r="D205" s="23" t="s">
        <v>1305</v>
      </c>
      <c r="E205" s="58" t="b">
        <v>0</v>
      </c>
      <c r="F205" s="25">
        <f t="shared" si="1"/>
        <v>6</v>
      </c>
      <c r="G205" s="21" t="s">
        <v>1002</v>
      </c>
      <c r="H205" s="23"/>
      <c r="I205" s="28"/>
    </row>
    <row r="206" ht="22.5" customHeight="1">
      <c r="A206" s="53" t="str">
        <f t="array" ref="A206">IFERROR(_xlfn.XLOOKUP(B206, Runs[Run ID], Runs[Track]), "— pick a run —")</f>
        <v>Hickman Saga</v>
      </c>
      <c r="B206" s="54" t="s">
        <v>453</v>
      </c>
      <c r="C206" s="53" t="str">
        <f t="array" ref="C206">IFERROR(_xlfn.XLOOKUP(B206, Runs[Run ID], Runs[Title]), "— pick a run —")</f>
        <v>Hickman's Avengers / New Avengers</v>
      </c>
      <c r="D206" s="23" t="s">
        <v>1306</v>
      </c>
      <c r="E206" s="58" t="b">
        <v>0</v>
      </c>
      <c r="F206" s="25">
        <f t="shared" si="1"/>
        <v>7</v>
      </c>
      <c r="G206" s="21" t="s">
        <v>1002</v>
      </c>
      <c r="H206" s="23"/>
      <c r="I206" s="28"/>
    </row>
    <row r="207" ht="22.5" customHeight="1">
      <c r="A207" s="53" t="str">
        <f t="array" ref="A207">IFERROR(_xlfn.XLOOKUP(B207, Runs[Run ID], Runs[Track]), "— pick a run —")</f>
        <v>Hickman Saga</v>
      </c>
      <c r="B207" s="54" t="s">
        <v>453</v>
      </c>
      <c r="C207" s="53" t="str">
        <f t="array" ref="C207">IFERROR(_xlfn.XLOOKUP(B207, Runs[Run ID], Runs[Title]), "— pick a run —")</f>
        <v>Hickman's Avengers / New Avengers</v>
      </c>
      <c r="D207" s="23" t="s">
        <v>1310</v>
      </c>
      <c r="E207" s="58" t="b">
        <v>0</v>
      </c>
      <c r="F207" s="25">
        <f t="shared" si="1"/>
        <v>8</v>
      </c>
      <c r="G207" s="21" t="s">
        <v>58</v>
      </c>
      <c r="H207" s="23"/>
      <c r="I207" s="28"/>
    </row>
    <row r="208" ht="22.5" customHeight="1">
      <c r="A208" s="53" t="str">
        <f t="array" ref="A208">IFERROR(_xlfn.XLOOKUP(B208, Runs[Run ID], Runs[Track]), "— pick a run —")</f>
        <v>Hickman Saga</v>
      </c>
      <c r="B208" s="54" t="s">
        <v>453</v>
      </c>
      <c r="C208" s="53" t="str">
        <f t="array" ref="C208">IFERROR(_xlfn.XLOOKUP(B208, Runs[Run ID], Runs[Title]), "— pick a run —")</f>
        <v>Hickman's Avengers / New Avengers</v>
      </c>
      <c r="D208" s="23" t="s">
        <v>1311</v>
      </c>
      <c r="E208" s="58" t="b">
        <v>0</v>
      </c>
      <c r="F208" s="25">
        <f t="shared" si="1"/>
        <v>9</v>
      </c>
      <c r="G208" s="21" t="s">
        <v>58</v>
      </c>
      <c r="H208" s="23"/>
      <c r="I208" s="28"/>
    </row>
    <row r="209" ht="22.5" customHeight="1">
      <c r="A209" s="53" t="str">
        <f t="array" ref="A209">IFERROR(_xlfn.XLOOKUP(B209, Runs[Run ID], Runs[Track]), "— pick a run —")</f>
        <v>Hickman Saga</v>
      </c>
      <c r="B209" s="54" t="s">
        <v>453</v>
      </c>
      <c r="C209" s="53" t="str">
        <f t="array" ref="C209">IFERROR(_xlfn.XLOOKUP(B209, Runs[Run ID], Runs[Title]), "— pick a run —")</f>
        <v>Hickman's Avengers / New Avengers</v>
      </c>
      <c r="D209" s="23" t="s">
        <v>1312</v>
      </c>
      <c r="E209" s="58" t="b">
        <v>0</v>
      </c>
      <c r="F209" s="25">
        <f t="shared" si="1"/>
        <v>10</v>
      </c>
      <c r="G209" s="21" t="s">
        <v>58</v>
      </c>
      <c r="H209" s="23"/>
      <c r="I209" s="28"/>
    </row>
    <row r="210" ht="22.5" customHeight="1">
      <c r="A210" s="53" t="str">
        <f t="array" ref="A210">IFERROR(_xlfn.XLOOKUP(B210, Runs[Run ID], Runs[Track]), "— pick a run —")</f>
        <v>Hickman Saga</v>
      </c>
      <c r="B210" s="54" t="s">
        <v>453</v>
      </c>
      <c r="C210" s="53" t="str">
        <f t="array" ref="C210">IFERROR(_xlfn.XLOOKUP(B210, Runs[Run ID], Runs[Title]), "— pick a run —")</f>
        <v>Hickman's Avengers / New Avengers</v>
      </c>
      <c r="D210" s="23" t="s">
        <v>1314</v>
      </c>
      <c r="E210" s="58" t="b">
        <v>0</v>
      </c>
      <c r="F210" s="25">
        <f t="shared" si="1"/>
        <v>11</v>
      </c>
      <c r="G210" s="21" t="s">
        <v>58</v>
      </c>
      <c r="H210" s="23"/>
      <c r="I210" s="28"/>
    </row>
    <row r="211" ht="22.5" customHeight="1">
      <c r="A211" s="53" t="str">
        <f t="array" ref="A211">IFERROR(_xlfn.XLOOKUP(B211, Runs[Run ID], Runs[Track]), "— pick a run —")</f>
        <v>Hickman Saga</v>
      </c>
      <c r="B211" s="54" t="s">
        <v>453</v>
      </c>
      <c r="C211" s="53" t="str">
        <f t="array" ref="C211">IFERROR(_xlfn.XLOOKUP(B211, Runs[Run ID], Runs[Title]), "— pick a run —")</f>
        <v>Hickman's Avengers / New Avengers</v>
      </c>
      <c r="D211" s="23" t="s">
        <v>1317</v>
      </c>
      <c r="E211" s="58" t="b">
        <v>0</v>
      </c>
      <c r="F211" s="25">
        <f t="shared" si="1"/>
        <v>12</v>
      </c>
      <c r="G211" s="21" t="s">
        <v>58</v>
      </c>
      <c r="H211" s="23"/>
      <c r="I211" s="28"/>
    </row>
    <row r="212" ht="22.5" customHeight="1">
      <c r="A212" s="53" t="str">
        <f t="array" ref="A212">IFERROR(_xlfn.XLOOKUP(B212, Runs[Run ID], Runs[Track]), "— pick a run —")</f>
        <v>Hickman Saga</v>
      </c>
      <c r="B212" s="54" t="s">
        <v>453</v>
      </c>
      <c r="C212" s="53" t="str">
        <f t="array" ref="C212">IFERROR(_xlfn.XLOOKUP(B212, Runs[Run ID], Runs[Title]), "— pick a run —")</f>
        <v>Hickman's Avengers / New Avengers</v>
      </c>
      <c r="D212" s="23" t="s">
        <v>1318</v>
      </c>
      <c r="E212" s="58" t="b">
        <v>0</v>
      </c>
      <c r="F212" s="25">
        <f t="shared" si="1"/>
        <v>13</v>
      </c>
      <c r="G212" s="21" t="s">
        <v>58</v>
      </c>
      <c r="H212" s="23"/>
      <c r="I212" s="28"/>
    </row>
    <row r="213" ht="22.5" customHeight="1">
      <c r="A213" s="53" t="str">
        <f t="array" ref="A213">IFERROR(_xlfn.XLOOKUP(B213, Runs[Run ID], Runs[Track]), "— pick a run —")</f>
        <v>Hickman Saga</v>
      </c>
      <c r="B213" s="54" t="s">
        <v>453</v>
      </c>
      <c r="C213" s="53" t="str">
        <f t="array" ref="C213">IFERROR(_xlfn.XLOOKUP(B213, Runs[Run ID], Runs[Title]), "— pick a run —")</f>
        <v>Hickman's Avengers / New Avengers</v>
      </c>
      <c r="D213" s="23" t="s">
        <v>1319</v>
      </c>
      <c r="E213" s="58" t="b">
        <v>0</v>
      </c>
      <c r="F213" s="25">
        <f t="shared" si="1"/>
        <v>14</v>
      </c>
      <c r="G213" s="21" t="s">
        <v>58</v>
      </c>
      <c r="H213" s="23"/>
      <c r="I213" s="28"/>
    </row>
    <row r="214" ht="22.5" customHeight="1">
      <c r="A214" s="53" t="str">
        <f t="array" ref="A214">IFERROR(_xlfn.XLOOKUP(B214, Runs[Run ID], Runs[Track]), "— pick a run —")</f>
        <v>Hickman Saga</v>
      </c>
      <c r="B214" s="54" t="s">
        <v>453</v>
      </c>
      <c r="C214" s="53" t="str">
        <f t="array" ref="C214">IFERROR(_xlfn.XLOOKUP(B214, Runs[Run ID], Runs[Title]), "— pick a run —")</f>
        <v>Hickman's Avengers / New Avengers</v>
      </c>
      <c r="D214" s="23" t="s">
        <v>1322</v>
      </c>
      <c r="E214" s="58" t="b">
        <v>0</v>
      </c>
      <c r="F214" s="25">
        <f t="shared" si="1"/>
        <v>15</v>
      </c>
      <c r="G214" s="21" t="s">
        <v>443</v>
      </c>
      <c r="H214" s="23" t="s">
        <v>1323</v>
      </c>
      <c r="I214" s="28"/>
    </row>
    <row r="215" ht="22.5" customHeight="1">
      <c r="A215" s="53" t="str">
        <f t="array" ref="A215">IFERROR(_xlfn.XLOOKUP(B215, Runs[Run ID], Runs[Track]), "— pick a run —")</f>
        <v>Hickman Saga</v>
      </c>
      <c r="B215" s="54" t="s">
        <v>453</v>
      </c>
      <c r="C215" s="53" t="str">
        <f t="array" ref="C215">IFERROR(_xlfn.XLOOKUP(B215, Runs[Run ID], Runs[Title]), "— pick a run —")</f>
        <v>Hickman's Avengers / New Avengers</v>
      </c>
      <c r="D215" s="23" t="s">
        <v>1331</v>
      </c>
      <c r="E215" s="58" t="b">
        <v>0</v>
      </c>
      <c r="F215" s="25">
        <f t="shared" si="1"/>
        <v>16</v>
      </c>
      <c r="G215" s="21" t="s">
        <v>443</v>
      </c>
      <c r="H215" s="23"/>
      <c r="I215" s="28"/>
    </row>
    <row r="216" ht="22.5" customHeight="1">
      <c r="A216" s="53" t="str">
        <f t="array" ref="A216">IFERROR(_xlfn.XLOOKUP(B216, Runs[Run ID], Runs[Track]), "— pick a run —")</f>
        <v>Hickman Saga</v>
      </c>
      <c r="B216" s="54" t="s">
        <v>453</v>
      </c>
      <c r="C216" s="53" t="str">
        <f t="array" ref="C216">IFERROR(_xlfn.XLOOKUP(B216, Runs[Run ID], Runs[Title]), "— pick a run —")</f>
        <v>Hickman's Avengers / New Avengers</v>
      </c>
      <c r="D216" s="23" t="s">
        <v>1335</v>
      </c>
      <c r="E216" s="58" t="b">
        <v>0</v>
      </c>
      <c r="F216" s="25">
        <f t="shared" si="1"/>
        <v>17</v>
      </c>
      <c r="G216" s="21" t="s">
        <v>443</v>
      </c>
      <c r="H216" s="23"/>
      <c r="I216" s="28"/>
    </row>
    <row r="217" ht="22.5" customHeight="1">
      <c r="A217" s="53" t="str">
        <f t="array" ref="A217">IFERROR(_xlfn.XLOOKUP(B217, Runs[Run ID], Runs[Track]), "— pick a run —")</f>
        <v>Hickman Saga</v>
      </c>
      <c r="B217" s="54" t="s">
        <v>453</v>
      </c>
      <c r="C217" s="53" t="str">
        <f t="array" ref="C217">IFERROR(_xlfn.XLOOKUP(B217, Runs[Run ID], Runs[Title]), "— pick a run —")</f>
        <v>Hickman's Avengers / New Avengers</v>
      </c>
      <c r="D217" s="23" t="s">
        <v>1339</v>
      </c>
      <c r="E217" s="58" t="b">
        <v>0</v>
      </c>
      <c r="F217" s="25">
        <f t="shared" si="1"/>
        <v>18</v>
      </c>
      <c r="G217" s="21" t="s">
        <v>443</v>
      </c>
      <c r="H217" s="23"/>
      <c r="I217" s="28"/>
    </row>
    <row r="218" ht="22.5" customHeight="1">
      <c r="A218" s="53" t="str">
        <f t="array" ref="A218">IFERROR(_xlfn.XLOOKUP(B218, Runs[Run ID], Runs[Track]), "— pick a run —")</f>
        <v>Hickman Saga</v>
      </c>
      <c r="B218" s="54" t="s">
        <v>453</v>
      </c>
      <c r="C218" s="53" t="str">
        <f t="array" ref="C218">IFERROR(_xlfn.XLOOKUP(B218, Runs[Run ID], Runs[Title]), "— pick a run —")</f>
        <v>Hickman's Avengers / New Avengers</v>
      </c>
      <c r="D218" s="23" t="s">
        <v>1345</v>
      </c>
      <c r="E218" s="58" t="b">
        <v>0</v>
      </c>
      <c r="F218" s="25">
        <f t="shared" si="1"/>
        <v>19</v>
      </c>
      <c r="G218" s="21" t="s">
        <v>443</v>
      </c>
      <c r="H218" s="23"/>
      <c r="I218" s="28"/>
    </row>
    <row r="219" ht="22.5" customHeight="1">
      <c r="A219" s="53" t="str">
        <f t="array" ref="A219">IFERROR(_xlfn.XLOOKUP(B219, Runs[Run ID], Runs[Track]), "— pick a run —")</f>
        <v>Hickman Saga</v>
      </c>
      <c r="B219" s="54" t="s">
        <v>453</v>
      </c>
      <c r="C219" s="53" t="str">
        <f t="array" ref="C219">IFERROR(_xlfn.XLOOKUP(B219, Runs[Run ID], Runs[Title]), "— pick a run —")</f>
        <v>Hickman's Avengers / New Avengers</v>
      </c>
      <c r="D219" s="23" t="s">
        <v>1350</v>
      </c>
      <c r="E219" s="58" t="b">
        <v>0</v>
      </c>
      <c r="F219" s="25">
        <f t="shared" si="1"/>
        <v>20</v>
      </c>
      <c r="G219" s="21" t="s">
        <v>443</v>
      </c>
      <c r="H219" s="23"/>
      <c r="I219" s="28"/>
    </row>
    <row r="220" ht="22.5" customHeight="1">
      <c r="A220" s="53" t="str">
        <f t="array" ref="A220">IFERROR(_xlfn.XLOOKUP(B220, Runs[Run ID], Runs[Track]), "— pick a run —")</f>
        <v>Hickman Saga</v>
      </c>
      <c r="B220" s="54" t="s">
        <v>453</v>
      </c>
      <c r="C220" s="53" t="str">
        <f t="array" ref="C220">IFERROR(_xlfn.XLOOKUP(B220, Runs[Run ID], Runs[Title]), "— pick a run —")</f>
        <v>Hickman's Avengers / New Avengers</v>
      </c>
      <c r="D220" s="23" t="s">
        <v>1356</v>
      </c>
      <c r="E220" s="58" t="b">
        <v>0</v>
      </c>
      <c r="F220" s="25">
        <f t="shared" si="1"/>
        <v>21</v>
      </c>
      <c r="G220" s="21" t="s">
        <v>443</v>
      </c>
      <c r="H220" s="23"/>
      <c r="I220" s="28"/>
    </row>
    <row r="221" ht="22.5" customHeight="1">
      <c r="A221" s="53" t="str">
        <f t="array" ref="A221">IFERROR(_xlfn.XLOOKUP(B221, Runs[Run ID], Runs[Track]), "— pick a run —")</f>
        <v>Hickman Saga</v>
      </c>
      <c r="B221" s="54" t="s">
        <v>453</v>
      </c>
      <c r="C221" s="53" t="str">
        <f t="array" ref="C221">IFERROR(_xlfn.XLOOKUP(B221, Runs[Run ID], Runs[Title]), "— pick a run —")</f>
        <v>Hickman's Avengers / New Avengers</v>
      </c>
      <c r="D221" s="23" t="s">
        <v>1360</v>
      </c>
      <c r="E221" s="58" t="b">
        <v>0</v>
      </c>
      <c r="F221" s="25">
        <f t="shared" si="1"/>
        <v>22</v>
      </c>
      <c r="G221" s="21" t="s">
        <v>443</v>
      </c>
      <c r="H221" s="23"/>
      <c r="I221" s="28"/>
    </row>
    <row r="222" ht="22.5" customHeight="1">
      <c r="A222" s="53" t="str">
        <f t="array" ref="A222">IFERROR(_xlfn.XLOOKUP(B222, Runs[Run ID], Runs[Track]), "— pick a run —")</f>
        <v>Hickman Saga</v>
      </c>
      <c r="B222" s="54" t="s">
        <v>453</v>
      </c>
      <c r="C222" s="53" t="str">
        <f t="array" ref="C222">IFERROR(_xlfn.XLOOKUP(B222, Runs[Run ID], Runs[Title]), "— pick a run —")</f>
        <v>Hickman's Avengers / New Avengers</v>
      </c>
      <c r="D222" s="23" t="s">
        <v>1365</v>
      </c>
      <c r="E222" s="58" t="b">
        <v>0</v>
      </c>
      <c r="F222" s="25">
        <f t="shared" si="1"/>
        <v>23</v>
      </c>
      <c r="G222" s="21" t="s">
        <v>443</v>
      </c>
      <c r="H222" s="23"/>
      <c r="I222" s="28"/>
    </row>
    <row r="223" ht="22.5" customHeight="1">
      <c r="A223" s="53" t="str">
        <f t="array" ref="A223">IFERROR(_xlfn.XLOOKUP(B223, Runs[Run ID], Runs[Track]), "— pick a run —")</f>
        <v>Hickman Saga</v>
      </c>
      <c r="B223" s="54" t="s">
        <v>453</v>
      </c>
      <c r="C223" s="53" t="str">
        <f t="array" ref="C223">IFERROR(_xlfn.XLOOKUP(B223, Runs[Run ID], Runs[Title]), "— pick a run —")</f>
        <v>Hickman's Avengers / New Avengers</v>
      </c>
      <c r="D223" s="23" t="s">
        <v>1372</v>
      </c>
      <c r="E223" s="58" t="b">
        <v>0</v>
      </c>
      <c r="F223" s="25">
        <f t="shared" si="1"/>
        <v>24</v>
      </c>
      <c r="G223" s="21" t="s">
        <v>58</v>
      </c>
      <c r="H223" s="10" t="s">
        <v>1373</v>
      </c>
      <c r="I223" s="26"/>
    </row>
    <row r="224" ht="22.5" customHeight="1">
      <c r="A224" s="53" t="str">
        <f t="array" ref="A224">IFERROR(_xlfn.XLOOKUP(B224, Runs[Run ID], Runs[Track]), "— pick a run —")</f>
        <v>Hickman Saga</v>
      </c>
      <c r="B224" s="54" t="s">
        <v>453</v>
      </c>
      <c r="C224" s="53" t="str">
        <f t="array" ref="C224">IFERROR(_xlfn.XLOOKUP(B224, Runs[Run ID], Runs[Title]), "— pick a run —")</f>
        <v>Hickman's Avengers / New Avengers</v>
      </c>
      <c r="D224" s="23" t="s">
        <v>1381</v>
      </c>
      <c r="E224" s="58" t="b">
        <v>0</v>
      </c>
      <c r="F224" s="25">
        <f t="shared" si="1"/>
        <v>25</v>
      </c>
      <c r="G224" s="21" t="s">
        <v>58</v>
      </c>
      <c r="H224" s="23"/>
      <c r="I224" s="28"/>
    </row>
    <row r="225" ht="22.5" customHeight="1">
      <c r="A225" s="53" t="str">
        <f t="array" ref="A225">IFERROR(_xlfn.XLOOKUP(B225, Runs[Run ID], Runs[Track]), "— pick a run —")</f>
        <v>Hickman Saga</v>
      </c>
      <c r="B225" s="54" t="s">
        <v>453</v>
      </c>
      <c r="C225" s="53" t="str">
        <f t="array" ref="C225">IFERROR(_xlfn.XLOOKUP(B225, Runs[Run ID], Runs[Title]), "— pick a run —")</f>
        <v>Hickman's Avengers / New Avengers</v>
      </c>
      <c r="D225" s="23" t="s">
        <v>1385</v>
      </c>
      <c r="E225" s="58" t="b">
        <v>0</v>
      </c>
      <c r="F225" s="25">
        <f t="shared" si="1"/>
        <v>26</v>
      </c>
      <c r="G225" s="21" t="s">
        <v>58</v>
      </c>
      <c r="H225" s="23"/>
      <c r="I225" s="28"/>
    </row>
    <row r="226" ht="22.5" customHeight="1">
      <c r="A226" s="53" t="str">
        <f t="array" ref="A226">IFERROR(_xlfn.XLOOKUP(B226, Runs[Run ID], Runs[Track]), "— pick a run —")</f>
        <v>Hickman Saga</v>
      </c>
      <c r="B226" s="54" t="s">
        <v>453</v>
      </c>
      <c r="C226" s="53" t="str">
        <f t="array" ref="C226">IFERROR(_xlfn.XLOOKUP(B226, Runs[Run ID], Runs[Title]), "— pick a run —")</f>
        <v>Hickman's Avengers / New Avengers</v>
      </c>
      <c r="D226" s="23" t="s">
        <v>1395</v>
      </c>
      <c r="E226" s="58" t="b">
        <v>0</v>
      </c>
      <c r="F226" s="25">
        <f t="shared" si="1"/>
        <v>27</v>
      </c>
      <c r="G226" s="21" t="s">
        <v>58</v>
      </c>
      <c r="H226" s="23"/>
      <c r="I226" s="28"/>
    </row>
    <row r="227" ht="22.5" customHeight="1">
      <c r="A227" s="53" t="str">
        <f t="array" ref="A227">IFERROR(_xlfn.XLOOKUP(B227, Runs[Run ID], Runs[Track]), "— pick a run —")</f>
        <v>Hickman Saga</v>
      </c>
      <c r="B227" s="54" t="s">
        <v>453</v>
      </c>
      <c r="C227" s="53" t="str">
        <f t="array" ref="C227">IFERROR(_xlfn.XLOOKUP(B227, Runs[Run ID], Runs[Title]), "— pick a run —")</f>
        <v>Hickman's Avengers / New Avengers</v>
      </c>
      <c r="D227" s="23" t="s">
        <v>1401</v>
      </c>
      <c r="E227" s="58" t="b">
        <v>0</v>
      </c>
      <c r="F227" s="25">
        <f t="shared" si="1"/>
        <v>28</v>
      </c>
      <c r="G227" s="21" t="s">
        <v>58</v>
      </c>
      <c r="H227" s="23"/>
      <c r="I227" s="28"/>
    </row>
    <row r="228" ht="22.5" customHeight="1">
      <c r="A228" s="53" t="str">
        <f t="array" ref="A228">IFERROR(_xlfn.XLOOKUP(B228, Runs[Run ID], Runs[Track]), "— pick a run —")</f>
        <v>Hickman Saga</v>
      </c>
      <c r="B228" s="54" t="s">
        <v>453</v>
      </c>
      <c r="C228" s="53" t="str">
        <f t="array" ref="C228">IFERROR(_xlfn.XLOOKUP(B228, Runs[Run ID], Runs[Title]), "— pick a run —")</f>
        <v>Hickman's Avengers / New Avengers</v>
      </c>
      <c r="D228" s="23" t="s">
        <v>1408</v>
      </c>
      <c r="E228" s="58" t="b">
        <v>0</v>
      </c>
      <c r="F228" s="25">
        <f t="shared" si="1"/>
        <v>29</v>
      </c>
      <c r="G228" s="21" t="s">
        <v>58</v>
      </c>
      <c r="H228" s="23"/>
      <c r="I228" s="28"/>
    </row>
    <row r="229" ht="22.5" customHeight="1">
      <c r="A229" s="53" t="str">
        <f t="array" ref="A229">IFERROR(_xlfn.XLOOKUP(B229, Runs[Run ID], Runs[Track]), "— pick a run —")</f>
        <v>Hickman Saga</v>
      </c>
      <c r="B229" s="54" t="s">
        <v>453</v>
      </c>
      <c r="C229" s="53" t="str">
        <f t="array" ref="C229">IFERROR(_xlfn.XLOOKUP(B229, Runs[Run ID], Runs[Title]), "— pick a run —")</f>
        <v>Hickman's Avengers / New Avengers</v>
      </c>
      <c r="D229" s="23" t="s">
        <v>1413</v>
      </c>
      <c r="E229" s="58" t="b">
        <v>0</v>
      </c>
      <c r="F229" s="25">
        <f t="shared" si="1"/>
        <v>30</v>
      </c>
      <c r="G229" s="21" t="s">
        <v>58</v>
      </c>
      <c r="H229" s="10" t="s">
        <v>1414</v>
      </c>
      <c r="I229" s="26"/>
    </row>
    <row r="230" ht="22.5" customHeight="1">
      <c r="A230" s="53" t="str">
        <f t="array" ref="A230">IFERROR(_xlfn.XLOOKUP(B230, Runs[Run ID], Runs[Track]), "— pick a run —")</f>
        <v>Hickman Saga</v>
      </c>
      <c r="B230" s="54" t="s">
        <v>453</v>
      </c>
      <c r="C230" s="53" t="str">
        <f t="array" ref="C230">IFERROR(_xlfn.XLOOKUP(B230, Runs[Run ID], Runs[Title]), "— pick a run —")</f>
        <v>Hickman's Avengers / New Avengers</v>
      </c>
      <c r="D230" s="23" t="s">
        <v>1420</v>
      </c>
      <c r="E230" s="58" t="b">
        <v>0</v>
      </c>
      <c r="F230" s="25">
        <f t="shared" si="1"/>
        <v>31</v>
      </c>
      <c r="G230" s="21" t="s">
        <v>58</v>
      </c>
      <c r="H230" s="10" t="s">
        <v>1423</v>
      </c>
      <c r="I230" s="26"/>
    </row>
    <row r="231" ht="22.5" customHeight="1">
      <c r="A231" s="53" t="str">
        <f t="array" ref="A231">IFERROR(_xlfn.XLOOKUP(B231, Runs[Run ID], Runs[Track]), "— pick a run —")</f>
        <v>Hickman Saga</v>
      </c>
      <c r="B231" s="54" t="s">
        <v>453</v>
      </c>
      <c r="C231" s="53" t="str">
        <f t="array" ref="C231">IFERROR(_xlfn.XLOOKUP(B231, Runs[Run ID], Runs[Title]), "— pick a run —")</f>
        <v>Hickman's Avengers / New Avengers</v>
      </c>
      <c r="D231" s="23" t="s">
        <v>1428</v>
      </c>
      <c r="E231" s="58" t="b">
        <v>0</v>
      </c>
      <c r="F231" s="25">
        <f t="shared" si="1"/>
        <v>32</v>
      </c>
      <c r="G231" s="21" t="s">
        <v>58</v>
      </c>
      <c r="H231" s="23"/>
      <c r="I231" s="28"/>
    </row>
    <row r="232" ht="22.5" customHeight="1">
      <c r="A232" s="53" t="str">
        <f t="array" ref="A232">IFERROR(_xlfn.XLOOKUP(B232, Runs[Run ID], Runs[Track]), "— pick a run —")</f>
        <v>Hickman Saga</v>
      </c>
      <c r="B232" s="54" t="s">
        <v>453</v>
      </c>
      <c r="C232" s="53" t="str">
        <f t="array" ref="C232">IFERROR(_xlfn.XLOOKUP(B232, Runs[Run ID], Runs[Title]), "— pick a run —")</f>
        <v>Hickman's Avengers / New Avengers</v>
      </c>
      <c r="D232" s="23" t="s">
        <v>1434</v>
      </c>
      <c r="E232" s="58" t="b">
        <v>0</v>
      </c>
      <c r="F232" s="25">
        <f t="shared" si="1"/>
        <v>33</v>
      </c>
      <c r="G232" s="21" t="s">
        <v>58</v>
      </c>
      <c r="H232" s="23"/>
      <c r="I232" s="28"/>
    </row>
    <row r="233" ht="22.5" customHeight="1">
      <c r="A233" s="53" t="str">
        <f t="array" ref="A233">IFERROR(_xlfn.XLOOKUP(B233, Runs[Run ID], Runs[Track]), "— pick a run —")</f>
        <v>Hickman Saga</v>
      </c>
      <c r="B233" s="54" t="s">
        <v>453</v>
      </c>
      <c r="C233" s="53" t="str">
        <f t="array" ref="C233">IFERROR(_xlfn.XLOOKUP(B233, Runs[Run ID], Runs[Title]), "— pick a run —")</f>
        <v>Hickman's Avengers / New Avengers</v>
      </c>
      <c r="D233" s="23" t="s">
        <v>1442</v>
      </c>
      <c r="E233" s="58" t="b">
        <v>0</v>
      </c>
      <c r="F233" s="25">
        <f t="shared" si="1"/>
        <v>34</v>
      </c>
      <c r="G233" s="21" t="s">
        <v>58</v>
      </c>
      <c r="H233" s="23"/>
      <c r="I233" s="28"/>
    </row>
    <row r="234" ht="22.5" customHeight="1">
      <c r="A234" s="53" t="str">
        <f t="array" ref="A234">IFERROR(_xlfn.XLOOKUP(B234, Runs[Run ID], Runs[Track]), "— pick a run —")</f>
        <v>Hickman Saga</v>
      </c>
      <c r="B234" s="54" t="s">
        <v>453</v>
      </c>
      <c r="C234" s="53" t="str">
        <f t="array" ref="C234">IFERROR(_xlfn.XLOOKUP(B234, Runs[Run ID], Runs[Title]), "— pick a run —")</f>
        <v>Hickman's Avengers / New Avengers</v>
      </c>
      <c r="D234" s="23" t="s">
        <v>1445</v>
      </c>
      <c r="E234" s="58" t="b">
        <v>0</v>
      </c>
      <c r="F234" s="25">
        <f t="shared" si="1"/>
        <v>35</v>
      </c>
      <c r="G234" s="21" t="s">
        <v>58</v>
      </c>
      <c r="H234" s="23"/>
      <c r="I234" s="28"/>
    </row>
    <row r="235" ht="22.5" customHeight="1">
      <c r="A235" s="53" t="str">
        <f t="array" ref="A235">IFERROR(_xlfn.XLOOKUP(B235, Runs[Run ID], Runs[Track]), "— pick a run —")</f>
        <v>Hickman Saga</v>
      </c>
      <c r="B235" s="54" t="s">
        <v>453</v>
      </c>
      <c r="C235" s="53" t="str">
        <f t="array" ref="C235">IFERROR(_xlfn.XLOOKUP(B235, Runs[Run ID], Runs[Title]), "— pick a run —")</f>
        <v>Hickman's Avengers / New Avengers</v>
      </c>
      <c r="D235" s="23" t="s">
        <v>1450</v>
      </c>
      <c r="E235" s="58" t="b">
        <v>0</v>
      </c>
      <c r="F235" s="25">
        <f t="shared" si="1"/>
        <v>36</v>
      </c>
      <c r="G235" s="21" t="s">
        <v>58</v>
      </c>
      <c r="H235" s="23"/>
      <c r="I235" s="28"/>
    </row>
    <row r="236" ht="22.5" customHeight="1">
      <c r="A236" s="53" t="str">
        <f t="array" ref="A236">IFERROR(_xlfn.XLOOKUP(B236, Runs[Run ID], Runs[Track]), "— pick a run —")</f>
        <v>Hickman Saga</v>
      </c>
      <c r="B236" s="54" t="s">
        <v>453</v>
      </c>
      <c r="C236" s="53" t="str">
        <f t="array" ref="C236">IFERROR(_xlfn.XLOOKUP(B236, Runs[Run ID], Runs[Title]), "— pick a run —")</f>
        <v>Hickman's Avengers / New Avengers</v>
      </c>
      <c r="D236" s="23" t="s">
        <v>1455</v>
      </c>
      <c r="E236" s="58" t="b">
        <v>0</v>
      </c>
      <c r="F236" s="25">
        <f t="shared" si="1"/>
        <v>37</v>
      </c>
      <c r="G236" s="21" t="s">
        <v>58</v>
      </c>
      <c r="H236" s="23"/>
      <c r="I236" s="28"/>
    </row>
    <row r="237" ht="22.5" customHeight="1">
      <c r="A237" s="53" t="str">
        <f t="array" ref="A237">IFERROR(_xlfn.XLOOKUP(B237, Runs[Run ID], Runs[Track]), "— pick a run —")</f>
        <v>Hickman Saga</v>
      </c>
      <c r="B237" s="54" t="s">
        <v>453</v>
      </c>
      <c r="C237" s="53" t="str">
        <f t="array" ref="C237">IFERROR(_xlfn.XLOOKUP(B237, Runs[Run ID], Runs[Title]), "— pick a run —")</f>
        <v>Hickman's Avengers / New Avengers</v>
      </c>
      <c r="D237" s="23" t="s">
        <v>1463</v>
      </c>
      <c r="E237" s="58" t="b">
        <v>0</v>
      </c>
      <c r="F237" s="25">
        <f t="shared" si="1"/>
        <v>38</v>
      </c>
      <c r="G237" s="21" t="s">
        <v>58</v>
      </c>
      <c r="H237" s="10" t="s">
        <v>1466</v>
      </c>
      <c r="I237" s="26"/>
    </row>
    <row r="238" ht="22.5" customHeight="1">
      <c r="A238" s="53" t="str">
        <f t="array" ref="A238">IFERROR(_xlfn.XLOOKUP(B238, Runs[Run ID], Runs[Track]), "— pick a run —")</f>
        <v>Hickman Saga</v>
      </c>
      <c r="B238" s="54" t="s">
        <v>453</v>
      </c>
      <c r="C238" s="53" t="str">
        <f t="array" ref="C238">IFERROR(_xlfn.XLOOKUP(B238, Runs[Run ID], Runs[Title]), "— pick a run —")</f>
        <v>Hickman's Avengers / New Avengers</v>
      </c>
      <c r="D238" s="23" t="s">
        <v>1471</v>
      </c>
      <c r="E238" s="58" t="b">
        <v>0</v>
      </c>
      <c r="F238" s="25">
        <f t="shared" si="1"/>
        <v>39</v>
      </c>
      <c r="G238" s="21" t="s">
        <v>58</v>
      </c>
      <c r="H238" s="23"/>
      <c r="I238" s="28"/>
    </row>
    <row r="239" ht="22.5" customHeight="1">
      <c r="A239" s="53" t="str">
        <f t="array" ref="A239">IFERROR(_xlfn.XLOOKUP(B239, Runs[Run ID], Runs[Track]), "— pick a run —")</f>
        <v>Hickman Saga</v>
      </c>
      <c r="B239" s="54" t="s">
        <v>453</v>
      </c>
      <c r="C239" s="53" t="str">
        <f t="array" ref="C239">IFERROR(_xlfn.XLOOKUP(B239, Runs[Run ID], Runs[Title]), "— pick a run —")</f>
        <v>Hickman's Avengers / New Avengers</v>
      </c>
      <c r="D239" s="23" t="s">
        <v>1476</v>
      </c>
      <c r="E239" s="58" t="b">
        <v>0</v>
      </c>
      <c r="F239" s="25">
        <f t="shared" si="1"/>
        <v>40</v>
      </c>
      <c r="G239" s="21" t="s">
        <v>58</v>
      </c>
      <c r="H239" s="23"/>
      <c r="I239" s="28"/>
    </row>
    <row r="240" ht="22.5" customHeight="1">
      <c r="A240" s="53" t="str">
        <f t="array" ref="A240">IFERROR(_xlfn.XLOOKUP(B240, Runs[Run ID], Runs[Track]), "— pick a run —")</f>
        <v>Hickman Saga</v>
      </c>
      <c r="B240" s="54" t="s">
        <v>453</v>
      </c>
      <c r="C240" s="53" t="str">
        <f t="array" ref="C240">IFERROR(_xlfn.XLOOKUP(B240, Runs[Run ID], Runs[Title]), "— pick a run —")</f>
        <v>Hickman's Avengers / New Avengers</v>
      </c>
      <c r="D240" s="23" t="s">
        <v>1483</v>
      </c>
      <c r="E240" s="58" t="b">
        <v>0</v>
      </c>
      <c r="F240" s="25">
        <f t="shared" si="1"/>
        <v>41</v>
      </c>
      <c r="G240" s="21" t="s">
        <v>58</v>
      </c>
      <c r="H240" s="23"/>
      <c r="I240" s="28"/>
    </row>
    <row r="241" ht="22.5" customHeight="1">
      <c r="A241" s="53" t="str">
        <f t="array" ref="A241">IFERROR(_xlfn.XLOOKUP(B241, Runs[Run ID], Runs[Track]), "— pick a run —")</f>
        <v>Hickman Saga</v>
      </c>
      <c r="B241" s="54" t="s">
        <v>453</v>
      </c>
      <c r="C241" s="53" t="str">
        <f t="array" ref="C241">IFERROR(_xlfn.XLOOKUP(B241, Runs[Run ID], Runs[Title]), "— pick a run —")</f>
        <v>Hickman's Avengers / New Avengers</v>
      </c>
      <c r="D241" s="23" t="s">
        <v>1488</v>
      </c>
      <c r="E241" s="58" t="b">
        <v>0</v>
      </c>
      <c r="F241" s="25">
        <f t="shared" si="1"/>
        <v>42</v>
      </c>
      <c r="G241" s="21" t="s">
        <v>58</v>
      </c>
      <c r="H241" s="23"/>
      <c r="I241" s="28"/>
    </row>
    <row r="242" ht="22.5" customHeight="1">
      <c r="A242" s="53" t="str">
        <f t="array" ref="A242">IFERROR(_xlfn.XLOOKUP(B242, Runs[Run ID], Runs[Track]), "— pick a run —")</f>
        <v>Hickman Saga</v>
      </c>
      <c r="B242" s="54" t="s">
        <v>453</v>
      </c>
      <c r="C242" s="53" t="str">
        <f t="array" ref="C242">IFERROR(_xlfn.XLOOKUP(B242, Runs[Run ID], Runs[Title]), "— pick a run —")</f>
        <v>Hickman's Avengers / New Avengers</v>
      </c>
      <c r="D242" s="23" t="s">
        <v>1493</v>
      </c>
      <c r="E242" s="58" t="b">
        <v>0</v>
      </c>
      <c r="F242" s="25">
        <f t="shared" si="1"/>
        <v>43</v>
      </c>
      <c r="G242" s="21" t="s">
        <v>58</v>
      </c>
      <c r="H242" s="23"/>
      <c r="I242" s="28"/>
    </row>
    <row r="243" ht="22.5" customHeight="1">
      <c r="A243" s="53" t="str">
        <f t="array" ref="A243">IFERROR(_xlfn.XLOOKUP(B243, Runs[Run ID], Runs[Track]), "— pick a run —")</f>
        <v>Hickman Saga</v>
      </c>
      <c r="B243" s="54" t="s">
        <v>453</v>
      </c>
      <c r="C243" s="53" t="str">
        <f t="array" ref="C243">IFERROR(_xlfn.XLOOKUP(B243, Runs[Run ID], Runs[Title]), "— pick a run —")</f>
        <v>Hickman's Avengers / New Avengers</v>
      </c>
      <c r="D243" s="23" t="s">
        <v>1500</v>
      </c>
      <c r="E243" s="58" t="b">
        <v>0</v>
      </c>
      <c r="F243" s="25">
        <f t="shared" si="1"/>
        <v>44</v>
      </c>
      <c r="G243" s="21" t="s">
        <v>58</v>
      </c>
      <c r="H243" s="23"/>
      <c r="I243" s="28"/>
    </row>
    <row r="244" ht="22.5" customHeight="1">
      <c r="A244" s="53" t="str">
        <f t="array" ref="A244">IFERROR(_xlfn.XLOOKUP(B244, Runs[Run ID], Runs[Track]), "— pick a run —")</f>
        <v>Hickman Saga</v>
      </c>
      <c r="B244" s="54" t="s">
        <v>453</v>
      </c>
      <c r="C244" s="53" t="str">
        <f t="array" ref="C244">IFERROR(_xlfn.XLOOKUP(B244, Runs[Run ID], Runs[Title]), "— pick a run —")</f>
        <v>Hickman's Avengers / New Avengers</v>
      </c>
      <c r="D244" s="23" t="s">
        <v>1509</v>
      </c>
      <c r="E244" s="58" t="b">
        <v>0</v>
      </c>
      <c r="F244" s="25">
        <f t="shared" si="1"/>
        <v>45</v>
      </c>
      <c r="G244" s="21" t="s">
        <v>58</v>
      </c>
      <c r="H244" s="23"/>
      <c r="I244" s="28"/>
    </row>
    <row r="245" ht="22.5" customHeight="1">
      <c r="A245" s="53" t="str">
        <f t="array" ref="A245">IFERROR(_xlfn.XLOOKUP(B245, Runs[Run ID], Runs[Track]), "— pick a run —")</f>
        <v>Hickman Saga</v>
      </c>
      <c r="B245" s="54" t="s">
        <v>453</v>
      </c>
      <c r="C245" s="53" t="str">
        <f t="array" ref="C245">IFERROR(_xlfn.XLOOKUP(B245, Runs[Run ID], Runs[Title]), "— pick a run —")</f>
        <v>Hickman's Avengers / New Avengers</v>
      </c>
      <c r="D245" s="23" t="s">
        <v>1515</v>
      </c>
      <c r="E245" s="58" t="b">
        <v>0</v>
      </c>
      <c r="F245" s="25">
        <f t="shared" si="1"/>
        <v>46</v>
      </c>
      <c r="G245" s="21" t="s">
        <v>58</v>
      </c>
      <c r="H245" s="23"/>
      <c r="I245" s="28"/>
    </row>
    <row r="246" ht="22.5" customHeight="1">
      <c r="A246" s="53" t="str">
        <f t="array" ref="A246">IFERROR(_xlfn.XLOOKUP(B246, Runs[Run ID], Runs[Track]), "— pick a run —")</f>
        <v>Hickman Saga</v>
      </c>
      <c r="B246" s="54" t="s">
        <v>453</v>
      </c>
      <c r="C246" s="53" t="str">
        <f t="array" ref="C246">IFERROR(_xlfn.XLOOKUP(B246, Runs[Run ID], Runs[Title]), "— pick a run —")</f>
        <v>Hickman's Avengers / New Avengers</v>
      </c>
      <c r="D246" s="23" t="s">
        <v>1524</v>
      </c>
      <c r="E246" s="58" t="b">
        <v>0</v>
      </c>
      <c r="F246" s="25">
        <f t="shared" si="1"/>
        <v>47</v>
      </c>
      <c r="G246" s="21" t="s">
        <v>58</v>
      </c>
      <c r="H246" s="23"/>
      <c r="I246" s="28"/>
    </row>
    <row r="247" ht="22.5" customHeight="1">
      <c r="A247" s="53" t="str">
        <f t="array" ref="A247">IFERROR(_xlfn.XLOOKUP(B247, Runs[Run ID], Runs[Track]), "— pick a run —")</f>
        <v>Hickman Saga</v>
      </c>
      <c r="B247" s="54" t="s">
        <v>453</v>
      </c>
      <c r="C247" s="53" t="str">
        <f t="array" ref="C247">IFERROR(_xlfn.XLOOKUP(B247, Runs[Run ID], Runs[Title]), "— pick a run —")</f>
        <v>Hickman's Avengers / New Avengers</v>
      </c>
      <c r="D247" s="23" t="s">
        <v>1532</v>
      </c>
      <c r="E247" s="58" t="b">
        <v>0</v>
      </c>
      <c r="F247" s="25">
        <f t="shared" si="1"/>
        <v>48</v>
      </c>
      <c r="G247" s="21" t="s">
        <v>58</v>
      </c>
      <c r="H247" s="23"/>
      <c r="I247" s="28"/>
    </row>
    <row r="248" ht="22.5" customHeight="1">
      <c r="A248" s="53" t="str">
        <f t="array" ref="A248">IFERROR(_xlfn.XLOOKUP(B248, Runs[Run ID], Runs[Track]), "— pick a run —")</f>
        <v>Hickman Saga</v>
      </c>
      <c r="B248" s="54" t="s">
        <v>453</v>
      </c>
      <c r="C248" s="53" t="str">
        <f t="array" ref="C248">IFERROR(_xlfn.XLOOKUP(B248, Runs[Run ID], Runs[Title]), "— pick a run —")</f>
        <v>Hickman's Avengers / New Avengers</v>
      </c>
      <c r="D248" s="23" t="s">
        <v>1537</v>
      </c>
      <c r="E248" s="58" t="b">
        <v>0</v>
      </c>
      <c r="F248" s="25">
        <f t="shared" si="1"/>
        <v>49</v>
      </c>
      <c r="G248" s="21" t="s">
        <v>58</v>
      </c>
      <c r="H248" s="23"/>
      <c r="I248" s="28"/>
    </row>
    <row r="249" ht="22.5" customHeight="1">
      <c r="A249" s="53" t="str">
        <f t="array" ref="A249">IFERROR(_xlfn.XLOOKUP(B249, Runs[Run ID], Runs[Track]), "— pick a run —")</f>
        <v>Hickman Saga</v>
      </c>
      <c r="B249" s="54" t="s">
        <v>453</v>
      </c>
      <c r="C249" s="53" t="str">
        <f t="array" ref="C249">IFERROR(_xlfn.XLOOKUP(B249, Runs[Run ID], Runs[Title]), "— pick a run —")</f>
        <v>Hickman's Avengers / New Avengers</v>
      </c>
      <c r="D249" s="23" t="s">
        <v>1544</v>
      </c>
      <c r="E249" s="58" t="b">
        <v>0</v>
      </c>
      <c r="F249" s="25">
        <f t="shared" si="1"/>
        <v>50</v>
      </c>
      <c r="G249" s="21" t="s">
        <v>58</v>
      </c>
      <c r="H249" s="23"/>
      <c r="I249" s="28"/>
    </row>
    <row r="250" ht="22.5" customHeight="1">
      <c r="A250" s="53" t="str">
        <f t="array" ref="A250">IFERROR(_xlfn.XLOOKUP(B250, Runs[Run ID], Runs[Track]), "— pick a run —")</f>
        <v>Hickman Saga</v>
      </c>
      <c r="B250" s="54" t="s">
        <v>453</v>
      </c>
      <c r="C250" s="53" t="str">
        <f t="array" ref="C250">IFERROR(_xlfn.XLOOKUP(B250, Runs[Run ID], Runs[Title]), "— pick a run —")</f>
        <v>Hickman's Avengers / New Avengers</v>
      </c>
      <c r="D250" s="23" t="s">
        <v>1553</v>
      </c>
      <c r="E250" s="58" t="b">
        <v>0</v>
      </c>
      <c r="F250" s="25">
        <f t="shared" si="1"/>
        <v>51</v>
      </c>
      <c r="G250" s="21" t="s">
        <v>58</v>
      </c>
      <c r="H250" s="23"/>
      <c r="I250" s="28"/>
    </row>
    <row r="251" ht="22.5" customHeight="1">
      <c r="A251" s="53" t="str">
        <f t="array" ref="A251">IFERROR(_xlfn.XLOOKUP(B251, Runs[Run ID], Runs[Track]), "— pick a run —")</f>
        <v>Hickman Saga</v>
      </c>
      <c r="B251" s="54" t="s">
        <v>453</v>
      </c>
      <c r="C251" s="53" t="str">
        <f t="array" ref="C251">IFERROR(_xlfn.XLOOKUP(B251, Runs[Run ID], Runs[Title]), "— pick a run —")</f>
        <v>Hickman's Avengers / New Avengers</v>
      </c>
      <c r="D251" s="23" t="s">
        <v>1560</v>
      </c>
      <c r="E251" s="58" t="b">
        <v>0</v>
      </c>
      <c r="F251" s="25">
        <f t="shared" si="1"/>
        <v>52</v>
      </c>
      <c r="G251" s="21" t="s">
        <v>58</v>
      </c>
      <c r="H251" s="23"/>
      <c r="I251" s="28"/>
    </row>
    <row r="252" ht="22.5" customHeight="1">
      <c r="A252" s="53" t="str">
        <f t="array" ref="A252">IFERROR(_xlfn.XLOOKUP(B252, Runs[Run ID], Runs[Track]), "— pick a run —")</f>
        <v>Hickman Saga</v>
      </c>
      <c r="B252" s="54" t="s">
        <v>453</v>
      </c>
      <c r="C252" s="53" t="str">
        <f t="array" ref="C252">IFERROR(_xlfn.XLOOKUP(B252, Runs[Run ID], Runs[Title]), "— pick a run —")</f>
        <v>Hickman's Avengers / New Avengers</v>
      </c>
      <c r="D252" s="23" t="s">
        <v>1574</v>
      </c>
      <c r="E252" s="58" t="b">
        <v>0</v>
      </c>
      <c r="F252" s="25">
        <f t="shared" si="1"/>
        <v>53</v>
      </c>
      <c r="G252" s="21" t="s">
        <v>58</v>
      </c>
      <c r="H252" s="23"/>
      <c r="I252" s="28"/>
    </row>
    <row r="253" ht="22.5" customHeight="1">
      <c r="A253" s="53" t="str">
        <f t="array" ref="A253">IFERROR(_xlfn.XLOOKUP(B253, Runs[Run ID], Runs[Track]), "— pick a run —")</f>
        <v>Hickman Saga</v>
      </c>
      <c r="B253" s="54" t="s">
        <v>453</v>
      </c>
      <c r="C253" s="53" t="str">
        <f t="array" ref="C253">IFERROR(_xlfn.XLOOKUP(B253, Runs[Run ID], Runs[Title]), "— pick a run —")</f>
        <v>Hickman's Avengers / New Avengers</v>
      </c>
      <c r="D253" s="23" t="s">
        <v>1582</v>
      </c>
      <c r="E253" s="58" t="b">
        <v>0</v>
      </c>
      <c r="F253" s="25">
        <f t="shared" si="1"/>
        <v>54</v>
      </c>
      <c r="G253" s="21" t="s">
        <v>58</v>
      </c>
      <c r="H253" s="23"/>
      <c r="I253" s="28"/>
    </row>
    <row r="254" ht="22.5" customHeight="1">
      <c r="A254" s="53" t="str">
        <f t="array" ref="A254">IFERROR(_xlfn.XLOOKUP(B254, Runs[Run ID], Runs[Track]), "— pick a run —")</f>
        <v>Hickman Saga</v>
      </c>
      <c r="B254" s="54" t="s">
        <v>453</v>
      </c>
      <c r="C254" s="53" t="str">
        <f t="array" ref="C254">IFERROR(_xlfn.XLOOKUP(B254, Runs[Run ID], Runs[Title]), "— pick a run —")</f>
        <v>Hickman's Avengers / New Avengers</v>
      </c>
      <c r="D254" s="23" t="s">
        <v>1591</v>
      </c>
      <c r="E254" s="58" t="b">
        <v>0</v>
      </c>
      <c r="F254" s="25">
        <f t="shared" si="1"/>
        <v>55</v>
      </c>
      <c r="G254" s="21" t="s">
        <v>58</v>
      </c>
      <c r="H254" s="23"/>
      <c r="I254" s="28"/>
    </row>
    <row r="255" ht="22.5" customHeight="1">
      <c r="A255" s="53" t="str">
        <f t="array" ref="A255">IFERROR(_xlfn.XLOOKUP(B255, Runs[Run ID], Runs[Track]), "— pick a run —")</f>
        <v>Hickman Saga</v>
      </c>
      <c r="B255" s="54" t="s">
        <v>453</v>
      </c>
      <c r="C255" s="53" t="str">
        <f t="array" ref="C255">IFERROR(_xlfn.XLOOKUP(B255, Runs[Run ID], Runs[Title]), "— pick a run —")</f>
        <v>Hickman's Avengers / New Avengers</v>
      </c>
      <c r="D255" s="23" t="s">
        <v>1601</v>
      </c>
      <c r="E255" s="58" t="b">
        <v>0</v>
      </c>
      <c r="F255" s="25">
        <f t="shared" si="1"/>
        <v>56</v>
      </c>
      <c r="G255" s="21" t="s">
        <v>58</v>
      </c>
      <c r="H255" s="23"/>
      <c r="I255" s="28"/>
    </row>
    <row r="256" ht="22.5" customHeight="1">
      <c r="A256" s="53" t="str">
        <f t="array" ref="A256">IFERROR(_xlfn.XLOOKUP(B256, Runs[Run ID], Runs[Track]), "— pick a run —")</f>
        <v>Hickman Saga</v>
      </c>
      <c r="B256" s="54" t="s">
        <v>453</v>
      </c>
      <c r="C256" s="53" t="str">
        <f t="array" ref="C256">IFERROR(_xlfn.XLOOKUP(B256, Runs[Run ID], Runs[Title]), "— pick a run —")</f>
        <v>Hickman's Avengers / New Avengers</v>
      </c>
      <c r="D256" s="23" t="s">
        <v>1609</v>
      </c>
      <c r="E256" s="58" t="b">
        <v>0</v>
      </c>
      <c r="F256" s="25">
        <f t="shared" si="1"/>
        <v>57</v>
      </c>
      <c r="G256" s="21" t="s">
        <v>58</v>
      </c>
      <c r="H256" s="23"/>
      <c r="I256" s="28"/>
    </row>
    <row r="257" ht="22.5" customHeight="1">
      <c r="A257" s="53" t="str">
        <f t="array" ref="A257">IFERROR(_xlfn.XLOOKUP(B257, Runs[Run ID], Runs[Track]), "— pick a run —")</f>
        <v>Hickman Saga</v>
      </c>
      <c r="B257" s="54" t="s">
        <v>137</v>
      </c>
      <c r="C257" s="53" t="str">
        <f t="array" ref="C257">IFERROR(_xlfn.XLOOKUP(B257, Runs[Run ID], Runs[Title]), "— pick a run —")</f>
        <v>Secret Wars (2015)</v>
      </c>
      <c r="D257" s="23" t="s">
        <v>1621</v>
      </c>
      <c r="E257" s="58" t="b">
        <v>0</v>
      </c>
      <c r="F257" s="25">
        <f t="shared" si="1"/>
        <v>1</v>
      </c>
      <c r="G257" s="21" t="s">
        <v>58</v>
      </c>
      <c r="H257" s="10" t="s">
        <v>1622</v>
      </c>
      <c r="I257" s="26"/>
    </row>
    <row r="258" ht="22.5" customHeight="1">
      <c r="A258" s="53" t="str">
        <f t="array" ref="A258">IFERROR(_xlfn.XLOOKUP(B258, Runs[Run ID], Runs[Track]), "— pick a run —")</f>
        <v>Hickman Saga</v>
      </c>
      <c r="B258" s="54" t="s">
        <v>137</v>
      </c>
      <c r="C258" s="53" t="str">
        <f t="array" ref="C258">IFERROR(_xlfn.XLOOKUP(B258, Runs[Run ID], Runs[Title]), "— pick a run —")</f>
        <v>Secret Wars (2015)</v>
      </c>
      <c r="D258" s="23" t="s">
        <v>1626</v>
      </c>
      <c r="E258" s="58" t="b">
        <v>0</v>
      </c>
      <c r="F258" s="25">
        <f t="shared" si="1"/>
        <v>2</v>
      </c>
      <c r="G258" s="21" t="s">
        <v>58</v>
      </c>
      <c r="H258" s="23"/>
      <c r="I258" s="28"/>
    </row>
    <row r="259" ht="22.5" customHeight="1">
      <c r="A259" s="53" t="str">
        <f t="array" ref="A259">IFERROR(_xlfn.XLOOKUP(B259, Runs[Run ID], Runs[Track]), "— pick a run —")</f>
        <v>Hickman Saga</v>
      </c>
      <c r="B259" s="54" t="s">
        <v>137</v>
      </c>
      <c r="C259" s="53" t="str">
        <f t="array" ref="C259">IFERROR(_xlfn.XLOOKUP(B259, Runs[Run ID], Runs[Title]), "— pick a run —")</f>
        <v>Secret Wars (2015)</v>
      </c>
      <c r="D259" s="23" t="s">
        <v>1633</v>
      </c>
      <c r="E259" s="58" t="b">
        <v>0</v>
      </c>
      <c r="F259" s="25">
        <f t="shared" si="1"/>
        <v>3</v>
      </c>
      <c r="G259" s="21" t="s">
        <v>58</v>
      </c>
      <c r="H259" s="23"/>
      <c r="I259" s="28"/>
    </row>
    <row r="260" ht="22.5" customHeight="1">
      <c r="A260" s="53" t="str">
        <f t="array" ref="A260">IFERROR(_xlfn.XLOOKUP(B260, Runs[Run ID], Runs[Track]), "— pick a run —")</f>
        <v>Hickman Saga</v>
      </c>
      <c r="B260" s="54" t="s">
        <v>137</v>
      </c>
      <c r="C260" s="53" t="str">
        <f t="array" ref="C260">IFERROR(_xlfn.XLOOKUP(B260, Runs[Run ID], Runs[Title]), "— pick a run —")</f>
        <v>Secret Wars (2015)</v>
      </c>
      <c r="D260" s="23" t="s">
        <v>1643</v>
      </c>
      <c r="E260" s="58" t="b">
        <v>0</v>
      </c>
      <c r="F260" s="25">
        <f t="shared" si="1"/>
        <v>4</v>
      </c>
      <c r="G260" s="21" t="s">
        <v>58</v>
      </c>
      <c r="H260" s="23"/>
      <c r="I260" s="28"/>
    </row>
    <row r="261" ht="22.5" customHeight="1">
      <c r="A261" s="53" t="str">
        <f t="array" ref="A261">IFERROR(_xlfn.XLOOKUP(B261, Runs[Run ID], Runs[Track]), "— pick a run —")</f>
        <v>Hickman Saga</v>
      </c>
      <c r="B261" s="54" t="s">
        <v>137</v>
      </c>
      <c r="C261" s="53" t="str">
        <f t="array" ref="C261">IFERROR(_xlfn.XLOOKUP(B261, Runs[Run ID], Runs[Title]), "— pick a run —")</f>
        <v>Secret Wars (2015)</v>
      </c>
      <c r="D261" s="23" t="s">
        <v>1651</v>
      </c>
      <c r="E261" s="58" t="b">
        <v>0</v>
      </c>
      <c r="F261" s="25">
        <f t="shared" si="1"/>
        <v>5</v>
      </c>
      <c r="G261" s="21" t="s">
        <v>58</v>
      </c>
      <c r="H261" s="23"/>
      <c r="I261" s="28"/>
    </row>
    <row r="262" ht="22.5" customHeight="1">
      <c r="A262" s="53" t="str">
        <f t="array" ref="A262">IFERROR(_xlfn.XLOOKUP(B262, Runs[Run ID], Runs[Track]), "— pick a run —")</f>
        <v>Hickman Saga</v>
      </c>
      <c r="B262" s="54" t="s">
        <v>137</v>
      </c>
      <c r="C262" s="53" t="str">
        <f t="array" ref="C262">IFERROR(_xlfn.XLOOKUP(B262, Runs[Run ID], Runs[Title]), "— pick a run —")</f>
        <v>Secret Wars (2015)</v>
      </c>
      <c r="D262" s="135" t="s">
        <v>1655</v>
      </c>
      <c r="E262" s="58" t="b">
        <v>0</v>
      </c>
      <c r="F262" s="25">
        <f t="shared" si="1"/>
        <v>6</v>
      </c>
      <c r="G262" s="21" t="s">
        <v>443</v>
      </c>
      <c r="H262" s="23" t="s">
        <v>1659</v>
      </c>
      <c r="I262" s="28"/>
    </row>
    <row r="263" ht="22.5" customHeight="1">
      <c r="A263" s="53" t="str">
        <f t="array" ref="A263">IFERROR(_xlfn.XLOOKUP(B263, Runs[Run ID], Runs[Track]), "— pick a run —")</f>
        <v>Hickman Saga</v>
      </c>
      <c r="B263" s="54" t="s">
        <v>137</v>
      </c>
      <c r="C263" s="53" t="str">
        <f t="array" ref="C263">IFERROR(_xlfn.XLOOKUP(B263, Runs[Run ID], Runs[Title]), "— pick a run —")</f>
        <v>Secret Wars (2015)</v>
      </c>
      <c r="D263" s="135" t="s">
        <v>1666</v>
      </c>
      <c r="E263" s="58" t="b">
        <v>0</v>
      </c>
      <c r="F263" s="25">
        <f t="shared" si="1"/>
        <v>7</v>
      </c>
      <c r="G263" s="21" t="s">
        <v>443</v>
      </c>
      <c r="H263" s="23"/>
      <c r="I263" s="28"/>
    </row>
    <row r="264" ht="22.5" customHeight="1">
      <c r="A264" s="53" t="str">
        <f t="array" ref="A264">IFERROR(_xlfn.XLOOKUP(B264, Runs[Run ID], Runs[Track]), "— pick a run —")</f>
        <v>Hickman Saga</v>
      </c>
      <c r="B264" s="54" t="s">
        <v>137</v>
      </c>
      <c r="C264" s="53" t="str">
        <f t="array" ref="C264">IFERROR(_xlfn.XLOOKUP(B264, Runs[Run ID], Runs[Title]), "— pick a run —")</f>
        <v>Secret Wars (2015)</v>
      </c>
      <c r="D264" s="23" t="s">
        <v>1671</v>
      </c>
      <c r="E264" s="58" t="b">
        <v>0</v>
      </c>
      <c r="F264" s="25">
        <f t="shared" si="1"/>
        <v>8</v>
      </c>
      <c r="G264" s="21" t="s">
        <v>58</v>
      </c>
      <c r="H264" s="23"/>
      <c r="I264" s="28"/>
    </row>
    <row r="265" ht="22.5" customHeight="1">
      <c r="A265" s="53" t="str">
        <f t="array" ref="A265">IFERROR(_xlfn.XLOOKUP(B265, Runs[Run ID], Runs[Track]), "— pick a run —")</f>
        <v>Hickman Saga</v>
      </c>
      <c r="B265" s="54" t="s">
        <v>137</v>
      </c>
      <c r="C265" s="53" t="str">
        <f t="array" ref="C265">IFERROR(_xlfn.XLOOKUP(B265, Runs[Run ID], Runs[Title]), "— pick a run —")</f>
        <v>Secret Wars (2015)</v>
      </c>
      <c r="D265" s="135" t="s">
        <v>1681</v>
      </c>
      <c r="E265" s="58" t="b">
        <v>0</v>
      </c>
      <c r="F265" s="25">
        <f t="shared" si="1"/>
        <v>9</v>
      </c>
      <c r="G265" s="21" t="s">
        <v>443</v>
      </c>
      <c r="H265" s="23" t="s">
        <v>1683</v>
      </c>
      <c r="I265" s="28"/>
    </row>
    <row r="266" ht="22.5" customHeight="1">
      <c r="A266" s="53" t="str">
        <f t="array" ref="A266">IFERROR(_xlfn.XLOOKUP(B266, Runs[Run ID], Runs[Track]), "— pick a run —")</f>
        <v>Hickman Saga</v>
      </c>
      <c r="B266" s="54" t="s">
        <v>137</v>
      </c>
      <c r="C266" s="53" t="str">
        <f t="array" ref="C266">IFERROR(_xlfn.XLOOKUP(B266, Runs[Run ID], Runs[Title]), "— pick a run —")</f>
        <v>Secret Wars (2015)</v>
      </c>
      <c r="D266" s="135" t="s">
        <v>1690</v>
      </c>
      <c r="E266" s="58" t="b">
        <v>0</v>
      </c>
      <c r="F266" s="25">
        <f t="shared" si="1"/>
        <v>10</v>
      </c>
      <c r="G266" s="21" t="s">
        <v>443</v>
      </c>
      <c r="H266" s="23"/>
      <c r="I266" s="28"/>
    </row>
    <row r="267" ht="22.5" customHeight="1">
      <c r="A267" s="53" t="str">
        <f t="array" ref="A267">IFERROR(_xlfn.XLOOKUP(B267, Runs[Run ID], Runs[Track]), "— pick a run —")</f>
        <v>Hickman Saga</v>
      </c>
      <c r="B267" s="54" t="s">
        <v>137</v>
      </c>
      <c r="C267" s="53" t="str">
        <f t="array" ref="C267">IFERROR(_xlfn.XLOOKUP(B267, Runs[Run ID], Runs[Title]), "— pick a run —")</f>
        <v>Secret Wars (2015)</v>
      </c>
      <c r="D267" s="135" t="s">
        <v>1696</v>
      </c>
      <c r="E267" s="58" t="b">
        <v>0</v>
      </c>
      <c r="F267" s="25">
        <f t="shared" si="1"/>
        <v>11</v>
      </c>
      <c r="G267" s="21" t="s">
        <v>443</v>
      </c>
      <c r="H267" s="23"/>
      <c r="I267" s="28"/>
    </row>
    <row r="268" ht="22.5" customHeight="1">
      <c r="A268" s="53" t="str">
        <f t="array" ref="A268">IFERROR(_xlfn.XLOOKUP(B268, Runs[Run ID], Runs[Track]), "— pick a run —")</f>
        <v>Hickman Saga</v>
      </c>
      <c r="B268" s="54" t="s">
        <v>137</v>
      </c>
      <c r="C268" s="53" t="str">
        <f t="array" ref="C268">IFERROR(_xlfn.XLOOKUP(B268, Runs[Run ID], Runs[Title]), "— pick a run —")</f>
        <v>Secret Wars (2015)</v>
      </c>
      <c r="D268" s="23" t="s">
        <v>1706</v>
      </c>
      <c r="E268" s="58" t="b">
        <v>0</v>
      </c>
      <c r="F268" s="25">
        <f t="shared" si="1"/>
        <v>12</v>
      </c>
      <c r="G268" s="21" t="s">
        <v>58</v>
      </c>
      <c r="H268" s="23"/>
      <c r="I268" s="28"/>
    </row>
    <row r="269" ht="22.5" customHeight="1">
      <c r="A269" s="53" t="str">
        <f t="array" ref="A269">IFERROR(_xlfn.XLOOKUP(B269, Runs[Run ID], Runs[Track]), "— pick a run —")</f>
        <v>Hickman Saga</v>
      </c>
      <c r="B269" s="54" t="s">
        <v>137</v>
      </c>
      <c r="C269" s="53" t="str">
        <f t="array" ref="C269">IFERROR(_xlfn.XLOOKUP(B269, Runs[Run ID], Runs[Title]), "— pick a run —")</f>
        <v>Secret Wars (2015)</v>
      </c>
      <c r="D269" s="135" t="s">
        <v>1712</v>
      </c>
      <c r="E269" s="58" t="b">
        <v>0</v>
      </c>
      <c r="F269" s="25">
        <f t="shared" si="1"/>
        <v>13</v>
      </c>
      <c r="G269" s="21" t="s">
        <v>443</v>
      </c>
      <c r="H269" s="23"/>
      <c r="I269" s="28"/>
    </row>
    <row r="270" ht="22.5" customHeight="1">
      <c r="A270" s="53" t="str">
        <f t="array" ref="A270">IFERROR(_xlfn.XLOOKUP(B270, Runs[Run ID], Runs[Track]), "— pick a run —")</f>
        <v>Hickman Saga</v>
      </c>
      <c r="B270" s="54" t="s">
        <v>137</v>
      </c>
      <c r="C270" s="53" t="str">
        <f t="array" ref="C270">IFERROR(_xlfn.XLOOKUP(B270, Runs[Run ID], Runs[Title]), "— pick a run —")</f>
        <v>Secret Wars (2015)</v>
      </c>
      <c r="D270" s="23" t="s">
        <v>1718</v>
      </c>
      <c r="E270" s="58" t="b">
        <v>0</v>
      </c>
      <c r="F270" s="25">
        <f t="shared" si="1"/>
        <v>14</v>
      </c>
      <c r="G270" s="21" t="s">
        <v>58</v>
      </c>
      <c r="H270" s="23"/>
      <c r="I270" s="28"/>
    </row>
    <row r="271" ht="22.5" customHeight="1">
      <c r="A271" s="53" t="str">
        <f t="array" ref="A271">IFERROR(_xlfn.XLOOKUP(B271, Runs[Run ID], Runs[Track]), "— pick a run —")</f>
        <v>Hickman Saga</v>
      </c>
      <c r="B271" s="54" t="s">
        <v>137</v>
      </c>
      <c r="C271" s="53" t="str">
        <f t="array" ref="C271">IFERROR(_xlfn.XLOOKUP(B271, Runs[Run ID], Runs[Title]), "— pick a run —")</f>
        <v>Secret Wars (2015)</v>
      </c>
      <c r="D271" s="23" t="s">
        <v>1725</v>
      </c>
      <c r="E271" s="58" t="b">
        <v>0</v>
      </c>
      <c r="F271" s="25">
        <f t="shared" si="1"/>
        <v>15</v>
      </c>
      <c r="G271" s="21" t="s">
        <v>58</v>
      </c>
      <c r="H271" s="23"/>
      <c r="I271" s="28"/>
    </row>
    <row r="272" ht="22.5" customHeight="1">
      <c r="A272" s="53" t="str">
        <f t="array" ref="A272">IFERROR(_xlfn.XLOOKUP(B272, Runs[Run ID], Runs[Track]), "— pick a run —")</f>
        <v>Hickman Saga</v>
      </c>
      <c r="B272" s="54" t="s">
        <v>137</v>
      </c>
      <c r="C272" s="53" t="str">
        <f t="array" ref="C272">IFERROR(_xlfn.XLOOKUP(B272, Runs[Run ID], Runs[Title]), "— pick a run —")</f>
        <v>Secret Wars (2015)</v>
      </c>
      <c r="D272" s="23" t="s">
        <v>1727</v>
      </c>
      <c r="E272" s="58" t="b">
        <v>0</v>
      </c>
      <c r="F272" s="25">
        <f t="shared" si="1"/>
        <v>16</v>
      </c>
      <c r="G272" s="21" t="s">
        <v>58</v>
      </c>
      <c r="H272" s="23"/>
      <c r="I272" s="28"/>
    </row>
    <row r="273" ht="22.5" customHeight="1">
      <c r="A273" s="53" t="str">
        <f t="array" ref="A273">IFERROR(_xlfn.XLOOKUP(B273, Runs[Run ID], Runs[Track]), "— pick a run —")</f>
        <v>Avengers</v>
      </c>
      <c r="B273" s="54" t="s">
        <v>23</v>
      </c>
      <c r="C273" s="53" t="str">
        <f t="array" ref="C273">IFERROR(_xlfn.XLOOKUP(B273, Runs[Run ID], Runs[Title]), "— pick a run —")</f>
        <v>Avengers Origin</v>
      </c>
      <c r="D273" s="74" t="s">
        <v>1733</v>
      </c>
      <c r="E273" s="58" t="b">
        <v>0</v>
      </c>
      <c r="F273" s="25">
        <f t="shared" si="1"/>
        <v>1</v>
      </c>
      <c r="G273" s="21" t="s">
        <v>58</v>
      </c>
      <c r="H273" s="23"/>
      <c r="I273" s="28"/>
    </row>
    <row r="274" ht="22.5" customHeight="1">
      <c r="A274" s="53" t="str">
        <f t="array" ref="A274">IFERROR(_xlfn.XLOOKUP(B274, Runs[Run ID], Runs[Track]), "— pick a run —")</f>
        <v>Avengers</v>
      </c>
      <c r="B274" s="54" t="s">
        <v>23</v>
      </c>
      <c r="C274" s="53" t="str">
        <f t="array" ref="C274">IFERROR(_xlfn.XLOOKUP(B274, Runs[Run ID], Runs[Title]), "— pick a run —")</f>
        <v>Avengers Origin</v>
      </c>
      <c r="D274" s="74" t="s">
        <v>1747</v>
      </c>
      <c r="E274" s="58" t="b">
        <v>0</v>
      </c>
      <c r="F274" s="25">
        <f t="shared" si="1"/>
        <v>2</v>
      </c>
      <c r="G274" s="21" t="s">
        <v>58</v>
      </c>
      <c r="H274" s="23"/>
      <c r="I274" s="28"/>
    </row>
    <row r="275" ht="22.5" customHeight="1">
      <c r="A275" s="53" t="str">
        <f t="array" ref="A275">IFERROR(_xlfn.XLOOKUP(B275, Runs[Run ID], Runs[Track]), "— pick a run —")</f>
        <v>Avengers</v>
      </c>
      <c r="B275" s="54" t="s">
        <v>23</v>
      </c>
      <c r="C275" s="53" t="str">
        <f t="array" ref="C275">IFERROR(_xlfn.XLOOKUP(B275, Runs[Run ID], Runs[Title]), "— pick a run —")</f>
        <v>Avengers Origin</v>
      </c>
      <c r="D275" s="74" t="s">
        <v>1754</v>
      </c>
      <c r="E275" s="58" t="b">
        <v>0</v>
      </c>
      <c r="F275" s="25">
        <f t="shared" si="1"/>
        <v>3</v>
      </c>
      <c r="G275" s="21" t="s">
        <v>58</v>
      </c>
      <c r="H275" s="23"/>
      <c r="I275" s="28"/>
    </row>
    <row r="276" ht="22.5" customHeight="1">
      <c r="A276" s="53" t="str">
        <f t="array" ref="A276">IFERROR(_xlfn.XLOOKUP(B276, Runs[Run ID], Runs[Track]), "— pick a run —")</f>
        <v>Avengers</v>
      </c>
      <c r="B276" s="54" t="s">
        <v>19</v>
      </c>
      <c r="C276" s="53" t="str">
        <f t="array" ref="C276">IFERROR(_xlfn.XLOOKUP(B276, Runs[Run ID], Runs[Title]), "— pick a run —")</f>
        <v>The Kree-Skrull War</v>
      </c>
      <c r="D276" s="74" t="s">
        <v>1757</v>
      </c>
      <c r="E276" s="58" t="b">
        <v>0</v>
      </c>
      <c r="F276" s="25">
        <f t="shared" si="1"/>
        <v>1</v>
      </c>
      <c r="G276" s="21" t="s">
        <v>58</v>
      </c>
      <c r="H276" s="23"/>
      <c r="I276" s="28"/>
    </row>
    <row r="277" ht="22.5" customHeight="1">
      <c r="A277" s="53" t="str">
        <f t="array" ref="A277">IFERROR(_xlfn.XLOOKUP(B277, Runs[Run ID], Runs[Track]), "— pick a run —")</f>
        <v>Avengers</v>
      </c>
      <c r="B277" s="54" t="s">
        <v>19</v>
      </c>
      <c r="C277" s="53" t="str">
        <f t="array" ref="C277">IFERROR(_xlfn.XLOOKUP(B277, Runs[Run ID], Runs[Title]), "— pick a run —")</f>
        <v>The Kree-Skrull War</v>
      </c>
      <c r="D277" s="74" t="s">
        <v>1767</v>
      </c>
      <c r="E277" s="58" t="b">
        <v>0</v>
      </c>
      <c r="F277" s="25">
        <f t="shared" si="1"/>
        <v>2</v>
      </c>
      <c r="G277" s="21" t="s">
        <v>58</v>
      </c>
      <c r="H277" s="23"/>
      <c r="I277" s="28"/>
    </row>
    <row r="278" ht="22.5" customHeight="1">
      <c r="A278" s="53" t="str">
        <f t="array" ref="A278">IFERROR(_xlfn.XLOOKUP(B278, Runs[Run ID], Runs[Track]), "— pick a run —")</f>
        <v>Avengers</v>
      </c>
      <c r="B278" s="54" t="s">
        <v>19</v>
      </c>
      <c r="C278" s="53" t="str">
        <f t="array" ref="C278">IFERROR(_xlfn.XLOOKUP(B278, Runs[Run ID], Runs[Title]), "— pick a run —")</f>
        <v>The Kree-Skrull War</v>
      </c>
      <c r="D278" s="74" t="s">
        <v>1771</v>
      </c>
      <c r="E278" s="58" t="b">
        <v>0</v>
      </c>
      <c r="F278" s="25">
        <f t="shared" si="1"/>
        <v>3</v>
      </c>
      <c r="G278" s="21" t="s">
        <v>58</v>
      </c>
      <c r="H278" s="23"/>
      <c r="I278" s="28"/>
    </row>
    <row r="279" ht="22.5" customHeight="1">
      <c r="A279" s="53" t="str">
        <f t="array" ref="A279">IFERROR(_xlfn.XLOOKUP(B279, Runs[Run ID], Runs[Track]), "— pick a run —")</f>
        <v>Avengers</v>
      </c>
      <c r="B279" s="54" t="s">
        <v>19</v>
      </c>
      <c r="C279" s="53" t="str">
        <f t="array" ref="C279">IFERROR(_xlfn.XLOOKUP(B279, Runs[Run ID], Runs[Title]), "— pick a run —")</f>
        <v>The Kree-Skrull War</v>
      </c>
      <c r="D279" s="74" t="s">
        <v>1782</v>
      </c>
      <c r="E279" s="58" t="b">
        <v>0</v>
      </c>
      <c r="F279" s="25">
        <f t="shared" si="1"/>
        <v>4</v>
      </c>
      <c r="G279" s="21" t="s">
        <v>58</v>
      </c>
      <c r="H279" s="23"/>
      <c r="I279" s="28"/>
    </row>
    <row r="280" ht="22.5" customHeight="1">
      <c r="A280" s="53" t="str">
        <f t="array" ref="A280">IFERROR(_xlfn.XLOOKUP(B280, Runs[Run ID], Runs[Track]), "— pick a run —")</f>
        <v>Avengers</v>
      </c>
      <c r="B280" s="54" t="s">
        <v>19</v>
      </c>
      <c r="C280" s="53" t="str">
        <f t="array" ref="C280">IFERROR(_xlfn.XLOOKUP(B280, Runs[Run ID], Runs[Title]), "— pick a run —")</f>
        <v>The Kree-Skrull War</v>
      </c>
      <c r="D280" s="74" t="s">
        <v>1786</v>
      </c>
      <c r="E280" s="58" t="b">
        <v>0</v>
      </c>
      <c r="F280" s="25">
        <f t="shared" si="1"/>
        <v>5</v>
      </c>
      <c r="G280" s="21" t="s">
        <v>58</v>
      </c>
      <c r="H280" s="23"/>
      <c r="I280" s="28"/>
    </row>
    <row r="281" ht="22.5" customHeight="1">
      <c r="A281" s="53" t="str">
        <f t="array" ref="A281">IFERROR(_xlfn.XLOOKUP(B281, Runs[Run ID], Runs[Track]), "— pick a run —")</f>
        <v>Avengers</v>
      </c>
      <c r="B281" s="54" t="s">
        <v>19</v>
      </c>
      <c r="C281" s="53" t="str">
        <f t="array" ref="C281">IFERROR(_xlfn.XLOOKUP(B281, Runs[Run ID], Runs[Title]), "— pick a run —")</f>
        <v>The Kree-Skrull War</v>
      </c>
      <c r="D281" s="74" t="s">
        <v>1793</v>
      </c>
      <c r="E281" s="58" t="b">
        <v>0</v>
      </c>
      <c r="F281" s="25">
        <f t="shared" si="1"/>
        <v>6</v>
      </c>
      <c r="G281" s="21" t="s">
        <v>58</v>
      </c>
      <c r="H281" s="23"/>
      <c r="I281" s="28"/>
    </row>
    <row r="282" ht="22.5" customHeight="1">
      <c r="A282" s="53" t="str">
        <f t="array" ref="A282">IFERROR(_xlfn.XLOOKUP(B282, Runs[Run ID], Runs[Track]), "— pick a run —")</f>
        <v>Avengers</v>
      </c>
      <c r="B282" s="54" t="s">
        <v>19</v>
      </c>
      <c r="C282" s="53" t="str">
        <f t="array" ref="C282">IFERROR(_xlfn.XLOOKUP(B282, Runs[Run ID], Runs[Title]), "— pick a run —")</f>
        <v>The Kree-Skrull War</v>
      </c>
      <c r="D282" s="74" t="s">
        <v>1801</v>
      </c>
      <c r="E282" s="58" t="b">
        <v>0</v>
      </c>
      <c r="F282" s="25">
        <f t="shared" si="1"/>
        <v>7</v>
      </c>
      <c r="G282" s="21" t="s">
        <v>58</v>
      </c>
      <c r="H282" s="23"/>
      <c r="I282" s="28"/>
    </row>
    <row r="283" ht="22.5" customHeight="1">
      <c r="A283" s="53" t="str">
        <f t="array" ref="A283">IFERROR(_xlfn.XLOOKUP(B283, Runs[Run ID], Runs[Track]), "— pick a run —")</f>
        <v>Avengers</v>
      </c>
      <c r="B283" s="54" t="s">
        <v>19</v>
      </c>
      <c r="C283" s="53" t="str">
        <f t="array" ref="C283">IFERROR(_xlfn.XLOOKUP(B283, Runs[Run ID], Runs[Title]), "— pick a run —")</f>
        <v>The Kree-Skrull War</v>
      </c>
      <c r="D283" s="74" t="s">
        <v>1806</v>
      </c>
      <c r="E283" s="58" t="b">
        <v>0</v>
      </c>
      <c r="F283" s="25">
        <f t="shared" si="1"/>
        <v>8</v>
      </c>
      <c r="G283" s="21" t="s">
        <v>58</v>
      </c>
      <c r="H283" s="23"/>
      <c r="I283" s="28"/>
    </row>
    <row r="284" ht="22.5" customHeight="1">
      <c r="A284" s="53" t="str">
        <f t="array" ref="A284">IFERROR(_xlfn.XLOOKUP(B284, Runs[Run ID], Runs[Track]), "— pick a run —")</f>
        <v>Avengers</v>
      </c>
      <c r="B284" s="54" t="s">
        <v>19</v>
      </c>
      <c r="C284" s="53" t="str">
        <f t="array" ref="C284">IFERROR(_xlfn.XLOOKUP(B284, Runs[Run ID], Runs[Title]), "— pick a run —")</f>
        <v>The Kree-Skrull War</v>
      </c>
      <c r="D284" s="74" t="s">
        <v>1810</v>
      </c>
      <c r="E284" s="58" t="b">
        <v>0</v>
      </c>
      <c r="F284" s="25">
        <f t="shared" si="1"/>
        <v>9</v>
      </c>
      <c r="G284" s="21" t="s">
        <v>58</v>
      </c>
      <c r="H284" s="23"/>
      <c r="I284" s="28"/>
    </row>
    <row r="285" ht="22.5" customHeight="1">
      <c r="A285" s="53" t="str">
        <f t="array" ref="A285">IFERROR(_xlfn.XLOOKUP(B285, Runs[Run ID], Runs[Track]), "— pick a run —")</f>
        <v>Avengers</v>
      </c>
      <c r="B285" s="54" t="s">
        <v>52</v>
      </c>
      <c r="C285" s="53" t="str">
        <f t="array" ref="C285">IFERROR(_xlfn.XLOOKUP(B285, Runs[Run ID], Runs[Title]), "— pick a run —")</f>
        <v>Stern's Avengers</v>
      </c>
      <c r="D285" s="74" t="s">
        <v>1821</v>
      </c>
      <c r="E285" s="58" t="b">
        <v>0</v>
      </c>
      <c r="F285" s="25">
        <f t="shared" si="1"/>
        <v>1</v>
      </c>
      <c r="G285" s="21" t="s">
        <v>443</v>
      </c>
      <c r="H285" s="23" t="s">
        <v>1824</v>
      </c>
      <c r="I285" s="28"/>
    </row>
    <row r="286" ht="22.5" customHeight="1">
      <c r="A286" s="53" t="str">
        <f t="array" ref="A286">IFERROR(_xlfn.XLOOKUP(B286, Runs[Run ID], Runs[Track]), "— pick a run —")</f>
        <v>Avengers</v>
      </c>
      <c r="B286" s="54" t="s">
        <v>52</v>
      </c>
      <c r="C286" s="53" t="str">
        <f t="array" ref="C286">IFERROR(_xlfn.XLOOKUP(B286, Runs[Run ID], Runs[Title]), "— pick a run —")</f>
        <v>Stern's Avengers</v>
      </c>
      <c r="D286" s="74" t="s">
        <v>1828</v>
      </c>
      <c r="E286" s="58" t="b">
        <v>0</v>
      </c>
      <c r="F286" s="25">
        <f t="shared" si="1"/>
        <v>2</v>
      </c>
      <c r="G286" s="21" t="s">
        <v>1002</v>
      </c>
      <c r="H286" s="23" t="s">
        <v>1829</v>
      </c>
      <c r="I286" s="28"/>
    </row>
    <row r="287" ht="22.5" customHeight="1">
      <c r="A287" s="53" t="str">
        <f t="array" ref="A287">IFERROR(_xlfn.XLOOKUP(B287, Runs[Run ID], Runs[Track]), "— pick a run —")</f>
        <v>Avengers</v>
      </c>
      <c r="B287" s="54" t="s">
        <v>52</v>
      </c>
      <c r="C287" s="53" t="str">
        <f t="array" ref="C287">IFERROR(_xlfn.XLOOKUP(B287, Runs[Run ID], Runs[Title]), "— pick a run —")</f>
        <v>Stern's Avengers</v>
      </c>
      <c r="D287" s="74" t="s">
        <v>1840</v>
      </c>
      <c r="E287" s="58" t="b">
        <v>0</v>
      </c>
      <c r="F287" s="25">
        <f t="shared" si="1"/>
        <v>3</v>
      </c>
      <c r="G287" s="21" t="s">
        <v>1002</v>
      </c>
      <c r="H287" s="23"/>
      <c r="I287" s="28"/>
    </row>
    <row r="288" ht="22.5" customHeight="1">
      <c r="A288" s="53" t="str">
        <f t="array" ref="A288">IFERROR(_xlfn.XLOOKUP(B288, Runs[Run ID], Runs[Track]), "— pick a run —")</f>
        <v>Avengers</v>
      </c>
      <c r="B288" s="54" t="s">
        <v>52</v>
      </c>
      <c r="C288" s="53" t="str">
        <f t="array" ref="C288">IFERROR(_xlfn.XLOOKUP(B288, Runs[Run ID], Runs[Title]), "— pick a run —")</f>
        <v>Stern's Avengers</v>
      </c>
      <c r="D288" s="74" t="s">
        <v>1846</v>
      </c>
      <c r="E288" s="58" t="b">
        <v>0</v>
      </c>
      <c r="F288" s="25">
        <f t="shared" si="1"/>
        <v>4</v>
      </c>
      <c r="G288" s="21" t="s">
        <v>1002</v>
      </c>
      <c r="H288" s="23" t="s">
        <v>1847</v>
      </c>
      <c r="I288" s="28"/>
    </row>
    <row r="289" ht="22.5" customHeight="1">
      <c r="A289" s="53" t="str">
        <f t="array" ref="A289">IFERROR(_xlfn.XLOOKUP(B289, Runs[Run ID], Runs[Track]), "— pick a run —")</f>
        <v>Avengers</v>
      </c>
      <c r="B289" s="54" t="s">
        <v>52</v>
      </c>
      <c r="C289" s="53" t="str">
        <f t="array" ref="C289">IFERROR(_xlfn.XLOOKUP(B289, Runs[Run ID], Runs[Title]), "— pick a run —")</f>
        <v>Stern's Avengers</v>
      </c>
      <c r="D289" s="74" t="s">
        <v>1850</v>
      </c>
      <c r="E289" s="58" t="b">
        <v>0</v>
      </c>
      <c r="F289" s="25">
        <f t="shared" si="1"/>
        <v>5</v>
      </c>
      <c r="G289" s="21" t="s">
        <v>1002</v>
      </c>
      <c r="H289" s="23"/>
      <c r="I289" s="28"/>
    </row>
    <row r="290" ht="22.5" customHeight="1">
      <c r="A290" s="53" t="str">
        <f t="array" ref="A290">IFERROR(_xlfn.XLOOKUP(B290, Runs[Run ID], Runs[Track]), "— pick a run —")</f>
        <v>Avengers</v>
      </c>
      <c r="B290" s="54" t="s">
        <v>52</v>
      </c>
      <c r="C290" s="53" t="str">
        <f t="array" ref="C290">IFERROR(_xlfn.XLOOKUP(B290, Runs[Run ID], Runs[Title]), "— pick a run —")</f>
        <v>Stern's Avengers</v>
      </c>
      <c r="D290" s="74" t="s">
        <v>1861</v>
      </c>
      <c r="E290" s="58" t="b">
        <v>0</v>
      </c>
      <c r="F290" s="25">
        <f t="shared" si="1"/>
        <v>6</v>
      </c>
      <c r="G290" s="21" t="s">
        <v>1002</v>
      </c>
      <c r="H290" s="23"/>
      <c r="I290" s="28"/>
    </row>
    <row r="291" ht="22.5" customHeight="1">
      <c r="A291" s="53" t="str">
        <f t="array" ref="A291">IFERROR(_xlfn.XLOOKUP(B291, Runs[Run ID], Runs[Track]), "— pick a run —")</f>
        <v>Avengers</v>
      </c>
      <c r="B291" s="54" t="s">
        <v>52</v>
      </c>
      <c r="C291" s="53" t="str">
        <f t="array" ref="C291">IFERROR(_xlfn.XLOOKUP(B291, Runs[Run ID], Runs[Title]), "— pick a run —")</f>
        <v>Stern's Avengers</v>
      </c>
      <c r="D291" s="74" t="s">
        <v>1867</v>
      </c>
      <c r="E291" s="58" t="b">
        <v>0</v>
      </c>
      <c r="F291" s="25">
        <f t="shared" si="1"/>
        <v>7</v>
      </c>
      <c r="G291" s="21" t="s">
        <v>1002</v>
      </c>
      <c r="H291" s="23"/>
      <c r="I291" s="28"/>
    </row>
    <row r="292" ht="22.5" customHeight="1">
      <c r="A292" s="53" t="str">
        <f t="array" ref="A292">IFERROR(_xlfn.XLOOKUP(B292, Runs[Run ID], Runs[Track]), "— pick a run —")</f>
        <v>Avengers</v>
      </c>
      <c r="B292" s="54" t="s">
        <v>52</v>
      </c>
      <c r="C292" s="53" t="str">
        <f t="array" ref="C292">IFERROR(_xlfn.XLOOKUP(B292, Runs[Run ID], Runs[Title]), "— pick a run —")</f>
        <v>Stern's Avengers</v>
      </c>
      <c r="D292" s="74" t="s">
        <v>1872</v>
      </c>
      <c r="E292" s="58" t="b">
        <v>0</v>
      </c>
      <c r="F292" s="25">
        <f t="shared" si="1"/>
        <v>8</v>
      </c>
      <c r="G292" s="21" t="s">
        <v>1002</v>
      </c>
      <c r="H292" s="23" t="s">
        <v>1873</v>
      </c>
      <c r="I292" s="28"/>
    </row>
    <row r="293" ht="22.5" customHeight="1">
      <c r="A293" s="53" t="str">
        <f t="array" ref="A293">IFERROR(_xlfn.XLOOKUP(B293, Runs[Run ID], Runs[Track]), "— pick a run —")</f>
        <v>Avengers</v>
      </c>
      <c r="B293" s="54" t="s">
        <v>52</v>
      </c>
      <c r="C293" s="53" t="str">
        <f t="array" ref="C293">IFERROR(_xlfn.XLOOKUP(B293, Runs[Run ID], Runs[Title]), "— pick a run —")</f>
        <v>Stern's Avengers</v>
      </c>
      <c r="D293" s="74" t="s">
        <v>1888</v>
      </c>
      <c r="E293" s="58" t="b">
        <v>0</v>
      </c>
      <c r="F293" s="25">
        <f t="shared" si="1"/>
        <v>9</v>
      </c>
      <c r="G293" s="21" t="s">
        <v>1002</v>
      </c>
      <c r="H293" s="23"/>
      <c r="I293" s="28"/>
    </row>
    <row r="294" ht="22.5" customHeight="1">
      <c r="A294" s="53" t="str">
        <f t="array" ref="A294">IFERROR(_xlfn.XLOOKUP(B294, Runs[Run ID], Runs[Track]), "— pick a run —")</f>
        <v>Avengers</v>
      </c>
      <c r="B294" s="54" t="s">
        <v>52</v>
      </c>
      <c r="C294" s="53" t="str">
        <f t="array" ref="C294">IFERROR(_xlfn.XLOOKUP(B294, Runs[Run ID], Runs[Title]), "— pick a run —")</f>
        <v>Stern's Avengers</v>
      </c>
      <c r="D294" s="74" t="s">
        <v>1896</v>
      </c>
      <c r="E294" s="58" t="b">
        <v>0</v>
      </c>
      <c r="F294" s="25">
        <f t="shared" si="1"/>
        <v>10</v>
      </c>
      <c r="G294" s="21" t="s">
        <v>1002</v>
      </c>
      <c r="H294" s="23"/>
      <c r="I294" s="28"/>
    </row>
    <row r="295" ht="22.5" customHeight="1">
      <c r="A295" s="53" t="str">
        <f t="array" ref="A295">IFERROR(_xlfn.XLOOKUP(B295, Runs[Run ID], Runs[Track]), "— pick a run —")</f>
        <v>Avengers</v>
      </c>
      <c r="B295" s="54" t="s">
        <v>52</v>
      </c>
      <c r="C295" s="53" t="str">
        <f t="array" ref="C295">IFERROR(_xlfn.XLOOKUP(B295, Runs[Run ID], Runs[Title]), "— pick a run —")</f>
        <v>Stern's Avengers</v>
      </c>
      <c r="D295" s="74" t="s">
        <v>1901</v>
      </c>
      <c r="E295" s="58" t="b">
        <v>0</v>
      </c>
      <c r="F295" s="25">
        <f t="shared" si="1"/>
        <v>11</v>
      </c>
      <c r="G295" s="21" t="s">
        <v>1002</v>
      </c>
      <c r="H295" s="23"/>
      <c r="I295" s="28"/>
    </row>
    <row r="296" ht="22.5" customHeight="1">
      <c r="A296" s="53" t="str">
        <f t="array" ref="A296">IFERROR(_xlfn.XLOOKUP(B296, Runs[Run ID], Runs[Track]), "— pick a run —")</f>
        <v>Avengers</v>
      </c>
      <c r="B296" s="54" t="s">
        <v>52</v>
      </c>
      <c r="C296" s="53" t="str">
        <f t="array" ref="C296">IFERROR(_xlfn.XLOOKUP(B296, Runs[Run ID], Runs[Title]), "— pick a run —")</f>
        <v>Stern's Avengers</v>
      </c>
      <c r="D296" s="74" t="s">
        <v>1904</v>
      </c>
      <c r="E296" s="58" t="b">
        <v>0</v>
      </c>
      <c r="F296" s="25">
        <f t="shared" si="1"/>
        <v>12</v>
      </c>
      <c r="G296" s="21" t="s">
        <v>58</v>
      </c>
      <c r="H296" s="23"/>
      <c r="I296" s="28"/>
    </row>
    <row r="297" ht="22.5" customHeight="1">
      <c r="A297" s="53" t="str">
        <f t="array" ref="A297">IFERROR(_xlfn.XLOOKUP(B297, Runs[Run ID], Runs[Track]), "— pick a run —")</f>
        <v>Avengers</v>
      </c>
      <c r="B297" s="54" t="s">
        <v>52</v>
      </c>
      <c r="C297" s="53" t="str">
        <f t="array" ref="C297">IFERROR(_xlfn.XLOOKUP(B297, Runs[Run ID], Runs[Title]), "— pick a run —")</f>
        <v>Stern's Avengers</v>
      </c>
      <c r="D297" s="74" t="s">
        <v>1914</v>
      </c>
      <c r="E297" s="58" t="b">
        <v>0</v>
      </c>
      <c r="F297" s="25">
        <f t="shared" si="1"/>
        <v>13</v>
      </c>
      <c r="G297" s="21" t="s">
        <v>58</v>
      </c>
      <c r="H297" s="23"/>
      <c r="I297" s="28"/>
    </row>
    <row r="298" ht="22.5" customHeight="1">
      <c r="A298" s="53" t="str">
        <f t="array" ref="A298">IFERROR(_xlfn.XLOOKUP(B298, Runs[Run ID], Runs[Track]), "— pick a run —")</f>
        <v>Avengers</v>
      </c>
      <c r="B298" s="54" t="s">
        <v>52</v>
      </c>
      <c r="C298" s="53" t="str">
        <f t="array" ref="C298">IFERROR(_xlfn.XLOOKUP(B298, Runs[Run ID], Runs[Title]), "— pick a run —")</f>
        <v>Stern's Avengers</v>
      </c>
      <c r="D298" s="74" t="s">
        <v>1921</v>
      </c>
      <c r="E298" s="58" t="b">
        <v>0</v>
      </c>
      <c r="F298" s="25">
        <f t="shared" si="1"/>
        <v>14</v>
      </c>
      <c r="G298" s="21" t="s">
        <v>58</v>
      </c>
      <c r="H298" s="23"/>
      <c r="I298" s="28"/>
    </row>
    <row r="299" ht="22.5" customHeight="1">
      <c r="A299" s="53" t="str">
        <f t="array" ref="A299">IFERROR(_xlfn.XLOOKUP(B299, Runs[Run ID], Runs[Track]), "— pick a run —")</f>
        <v>Avengers</v>
      </c>
      <c r="B299" s="54" t="s">
        <v>52</v>
      </c>
      <c r="C299" s="53" t="str">
        <f t="array" ref="C299">IFERROR(_xlfn.XLOOKUP(B299, Runs[Run ID], Runs[Title]), "— pick a run —")</f>
        <v>Stern's Avengers</v>
      </c>
      <c r="D299" s="74" t="s">
        <v>1926</v>
      </c>
      <c r="E299" s="58" t="b">
        <v>0</v>
      </c>
      <c r="F299" s="25">
        <f t="shared" si="1"/>
        <v>15</v>
      </c>
      <c r="G299" s="21" t="s">
        <v>58</v>
      </c>
      <c r="H299" s="23"/>
      <c r="I299" s="28"/>
    </row>
    <row r="300" ht="22.5" customHeight="1">
      <c r="A300" s="53" t="str">
        <f t="array" ref="A300">IFERROR(_xlfn.XLOOKUP(B300, Runs[Run ID], Runs[Track]), "— pick a run —")</f>
        <v>Avengers</v>
      </c>
      <c r="B300" s="54" t="s">
        <v>52</v>
      </c>
      <c r="C300" s="53" t="str">
        <f t="array" ref="C300">IFERROR(_xlfn.XLOOKUP(B300, Runs[Run ID], Runs[Title]), "— pick a run —")</f>
        <v>Stern's Avengers</v>
      </c>
      <c r="D300" s="74" t="s">
        <v>1930</v>
      </c>
      <c r="E300" s="58" t="b">
        <v>0</v>
      </c>
      <c r="F300" s="25">
        <f t="shared" si="1"/>
        <v>16</v>
      </c>
      <c r="G300" s="21" t="s">
        <v>58</v>
      </c>
      <c r="H300" s="23"/>
      <c r="I300" s="28"/>
    </row>
    <row r="301" ht="22.5" customHeight="1">
      <c r="A301" s="53" t="str">
        <f t="array" ref="A301">IFERROR(_xlfn.XLOOKUP(B301, Runs[Run ID], Runs[Track]), "— pick a run —")</f>
        <v>Avengers</v>
      </c>
      <c r="B301" s="54" t="s">
        <v>52</v>
      </c>
      <c r="C301" s="53" t="str">
        <f t="array" ref="C301">IFERROR(_xlfn.XLOOKUP(B301, Runs[Run ID], Runs[Title]), "— pick a run —")</f>
        <v>Stern's Avengers</v>
      </c>
      <c r="D301" s="74" t="s">
        <v>1935</v>
      </c>
      <c r="E301" s="58" t="b">
        <v>0</v>
      </c>
      <c r="F301" s="25">
        <f t="shared" si="1"/>
        <v>17</v>
      </c>
      <c r="G301" s="21" t="s">
        <v>58</v>
      </c>
      <c r="H301" s="23"/>
      <c r="I301" s="28"/>
    </row>
    <row r="302" ht="22.5" customHeight="1">
      <c r="A302" s="53" t="str">
        <f t="array" ref="A302">IFERROR(_xlfn.XLOOKUP(B302, Runs[Run ID], Runs[Track]), "— pick a run —")</f>
        <v>Avengers</v>
      </c>
      <c r="B302" s="54" t="s">
        <v>52</v>
      </c>
      <c r="C302" s="53" t="str">
        <f t="array" ref="C302">IFERROR(_xlfn.XLOOKUP(B302, Runs[Run ID], Runs[Title]), "— pick a run —")</f>
        <v>Stern's Avengers</v>
      </c>
      <c r="D302" s="74" t="s">
        <v>1943</v>
      </c>
      <c r="E302" s="58" t="b">
        <v>0</v>
      </c>
      <c r="F302" s="25">
        <f t="shared" si="1"/>
        <v>18</v>
      </c>
      <c r="G302" s="21" t="s">
        <v>1002</v>
      </c>
      <c r="H302" s="23" t="s">
        <v>1944</v>
      </c>
      <c r="I302" s="28"/>
    </row>
    <row r="303" ht="22.5" customHeight="1">
      <c r="A303" s="53" t="str">
        <f t="array" ref="A303">IFERROR(_xlfn.XLOOKUP(B303, Runs[Run ID], Runs[Track]), "— pick a run —")</f>
        <v>Avengers</v>
      </c>
      <c r="B303" s="54" t="s">
        <v>52</v>
      </c>
      <c r="C303" s="53" t="str">
        <f t="array" ref="C303">IFERROR(_xlfn.XLOOKUP(B303, Runs[Run ID], Runs[Title]), "— pick a run —")</f>
        <v>Stern's Avengers</v>
      </c>
      <c r="D303" s="74" t="s">
        <v>1947</v>
      </c>
      <c r="E303" s="58" t="b">
        <v>0</v>
      </c>
      <c r="F303" s="25">
        <f t="shared" si="1"/>
        <v>19</v>
      </c>
      <c r="G303" s="21" t="s">
        <v>1002</v>
      </c>
      <c r="H303" s="23" t="s">
        <v>1944</v>
      </c>
      <c r="I303" s="28"/>
    </row>
    <row r="304" ht="22.5" customHeight="1">
      <c r="A304" s="53" t="str">
        <f t="array" ref="A304">IFERROR(_xlfn.XLOOKUP(B304, Runs[Run ID], Runs[Track]), "— pick a run —")</f>
        <v>Avengers</v>
      </c>
      <c r="B304" s="54" t="s">
        <v>52</v>
      </c>
      <c r="C304" s="53" t="str">
        <f t="array" ref="C304">IFERROR(_xlfn.XLOOKUP(B304, Runs[Run ID], Runs[Title]), "— pick a run —")</f>
        <v>Stern's Avengers</v>
      </c>
      <c r="D304" s="74" t="s">
        <v>1951</v>
      </c>
      <c r="E304" s="58" t="b">
        <v>0</v>
      </c>
      <c r="F304" s="25">
        <f t="shared" si="1"/>
        <v>20</v>
      </c>
      <c r="G304" s="21" t="s">
        <v>58</v>
      </c>
      <c r="H304" s="23"/>
      <c r="I304" s="28"/>
    </row>
    <row r="305" ht="22.5" customHeight="1">
      <c r="A305" s="53" t="str">
        <f t="array" ref="A305">IFERROR(_xlfn.XLOOKUP(B305, Runs[Run ID], Runs[Track]), "— pick a run —")</f>
        <v>Avengers</v>
      </c>
      <c r="B305" s="54" t="s">
        <v>52</v>
      </c>
      <c r="C305" s="53" t="str">
        <f t="array" ref="C305">IFERROR(_xlfn.XLOOKUP(B305, Runs[Run ID], Runs[Title]), "— pick a run —")</f>
        <v>Stern's Avengers</v>
      </c>
      <c r="D305" s="74" t="s">
        <v>1957</v>
      </c>
      <c r="E305" s="58" t="b">
        <v>0</v>
      </c>
      <c r="F305" s="25">
        <f t="shared" si="1"/>
        <v>21</v>
      </c>
      <c r="G305" s="21" t="s">
        <v>58</v>
      </c>
      <c r="H305" s="23"/>
      <c r="I305" s="28"/>
    </row>
    <row r="306" ht="22.5" customHeight="1">
      <c r="A306" s="53" t="str">
        <f t="array" ref="A306">IFERROR(_xlfn.XLOOKUP(B306, Runs[Run ID], Runs[Track]), "— pick a run —")</f>
        <v>Avengers</v>
      </c>
      <c r="B306" s="54" t="s">
        <v>52</v>
      </c>
      <c r="C306" s="53" t="str">
        <f t="array" ref="C306">IFERROR(_xlfn.XLOOKUP(B306, Runs[Run ID], Runs[Title]), "— pick a run —")</f>
        <v>Stern's Avengers</v>
      </c>
      <c r="D306" s="74" t="s">
        <v>1961</v>
      </c>
      <c r="E306" s="58" t="b">
        <v>0</v>
      </c>
      <c r="F306" s="25">
        <f t="shared" si="1"/>
        <v>22</v>
      </c>
      <c r="G306" s="21" t="s">
        <v>58</v>
      </c>
      <c r="H306" s="23"/>
      <c r="I306" s="28"/>
    </row>
    <row r="307" ht="22.5" customHeight="1">
      <c r="A307" s="53" t="str">
        <f t="array" ref="A307">IFERROR(_xlfn.XLOOKUP(B307, Runs[Run ID], Runs[Track]), "— pick a run —")</f>
        <v>Avengers</v>
      </c>
      <c r="B307" s="54" t="s">
        <v>52</v>
      </c>
      <c r="C307" s="53" t="str">
        <f t="array" ref="C307">IFERROR(_xlfn.XLOOKUP(B307, Runs[Run ID], Runs[Title]), "— pick a run —")</f>
        <v>Stern's Avengers</v>
      </c>
      <c r="D307" s="74" t="s">
        <v>1964</v>
      </c>
      <c r="E307" s="58" t="b">
        <v>0</v>
      </c>
      <c r="F307" s="25">
        <f t="shared" si="1"/>
        <v>23</v>
      </c>
      <c r="G307" s="21" t="s">
        <v>58</v>
      </c>
      <c r="H307" s="23"/>
      <c r="I307" s="28"/>
    </row>
    <row r="308" ht="22.5" customHeight="1">
      <c r="A308" s="53" t="str">
        <f t="array" ref="A308">IFERROR(_xlfn.XLOOKUP(B308, Runs[Run ID], Runs[Track]), "— pick a run —")</f>
        <v>Avengers</v>
      </c>
      <c r="B308" s="54" t="s">
        <v>52</v>
      </c>
      <c r="C308" s="53" t="str">
        <f t="array" ref="C308">IFERROR(_xlfn.XLOOKUP(B308, Runs[Run ID], Runs[Title]), "— pick a run —")</f>
        <v>Stern's Avengers</v>
      </c>
      <c r="D308" s="74" t="s">
        <v>1966</v>
      </c>
      <c r="E308" s="58" t="b">
        <v>0</v>
      </c>
      <c r="F308" s="25">
        <f t="shared" si="1"/>
        <v>24</v>
      </c>
      <c r="G308" s="21" t="s">
        <v>58</v>
      </c>
      <c r="H308" s="23"/>
      <c r="I308" s="28"/>
    </row>
    <row r="309" ht="22.5" customHeight="1">
      <c r="A309" s="53" t="str">
        <f t="array" ref="A309">IFERROR(_xlfn.XLOOKUP(B309, Runs[Run ID], Runs[Track]), "— pick a run —")</f>
        <v>Avengers</v>
      </c>
      <c r="B309" s="54" t="s">
        <v>52</v>
      </c>
      <c r="C309" s="53" t="str">
        <f t="array" ref="C309">IFERROR(_xlfn.XLOOKUP(B309, Runs[Run ID], Runs[Title]), "— pick a run —")</f>
        <v>Stern's Avengers</v>
      </c>
      <c r="D309" s="74" t="s">
        <v>1974</v>
      </c>
      <c r="E309" s="58" t="b">
        <v>0</v>
      </c>
      <c r="F309" s="25">
        <f t="shared" si="1"/>
        <v>25</v>
      </c>
      <c r="G309" s="21" t="s">
        <v>58</v>
      </c>
      <c r="H309" s="23"/>
      <c r="I309" s="28"/>
    </row>
    <row r="310" ht="22.5" customHeight="1">
      <c r="A310" s="53" t="str">
        <f t="array" ref="A310">IFERROR(_xlfn.XLOOKUP(B310, Runs[Run ID], Runs[Track]), "— pick a run —")</f>
        <v>Avengers</v>
      </c>
      <c r="B310" s="54" t="s">
        <v>52</v>
      </c>
      <c r="C310" s="53" t="str">
        <f t="array" ref="C310">IFERROR(_xlfn.XLOOKUP(B310, Runs[Run ID], Runs[Title]), "— pick a run —")</f>
        <v>Stern's Avengers</v>
      </c>
      <c r="D310" s="74" t="s">
        <v>1981</v>
      </c>
      <c r="E310" s="58" t="b">
        <v>0</v>
      </c>
      <c r="F310" s="25">
        <f t="shared" si="1"/>
        <v>26</v>
      </c>
      <c r="G310" s="21" t="s">
        <v>443</v>
      </c>
      <c r="H310" s="23" t="s">
        <v>1983</v>
      </c>
      <c r="I310" s="28"/>
    </row>
    <row r="311" ht="22.5" customHeight="1">
      <c r="A311" s="53" t="str">
        <f t="array" ref="A311">IFERROR(_xlfn.XLOOKUP(B311, Runs[Run ID], Runs[Track]), "— pick a run —")</f>
        <v>Avengers</v>
      </c>
      <c r="B311" s="54" t="s">
        <v>52</v>
      </c>
      <c r="C311" s="53" t="str">
        <f t="array" ref="C311">IFERROR(_xlfn.XLOOKUP(B311, Runs[Run ID], Runs[Title]), "— pick a run —")</f>
        <v>Stern's Avengers</v>
      </c>
      <c r="D311" s="74" t="s">
        <v>1989</v>
      </c>
      <c r="E311" s="58" t="b">
        <v>0</v>
      </c>
      <c r="F311" s="25">
        <f t="shared" si="1"/>
        <v>27</v>
      </c>
      <c r="G311" s="21" t="s">
        <v>443</v>
      </c>
      <c r="H311" s="23"/>
      <c r="I311" s="28"/>
    </row>
    <row r="312" ht="22.5" customHeight="1">
      <c r="A312" s="53" t="str">
        <f t="array" ref="A312">IFERROR(_xlfn.XLOOKUP(B312, Runs[Run ID], Runs[Track]), "— pick a run —")</f>
        <v>Avengers</v>
      </c>
      <c r="B312" s="54" t="s">
        <v>52</v>
      </c>
      <c r="C312" s="53" t="str">
        <f t="array" ref="C312">IFERROR(_xlfn.XLOOKUP(B312, Runs[Run ID], Runs[Title]), "— pick a run —")</f>
        <v>Stern's Avengers</v>
      </c>
      <c r="D312" s="74" t="s">
        <v>1996</v>
      </c>
      <c r="E312" s="58" t="b">
        <v>0</v>
      </c>
      <c r="F312" s="25">
        <f t="shared" si="1"/>
        <v>28</v>
      </c>
      <c r="G312" s="21" t="s">
        <v>443</v>
      </c>
      <c r="H312" s="23"/>
      <c r="I312" s="28"/>
    </row>
    <row r="313" ht="22.5" customHeight="1">
      <c r="A313" s="53" t="str">
        <f t="array" ref="A313">IFERROR(_xlfn.XLOOKUP(B313, Runs[Run ID], Runs[Track]), "— pick a run —")</f>
        <v>Avengers</v>
      </c>
      <c r="B313" s="54" t="s">
        <v>52</v>
      </c>
      <c r="C313" s="53" t="str">
        <f t="array" ref="C313">IFERROR(_xlfn.XLOOKUP(B313, Runs[Run ID], Runs[Title]), "— pick a run —")</f>
        <v>Stern's Avengers</v>
      </c>
      <c r="D313" s="74" t="s">
        <v>2004</v>
      </c>
      <c r="E313" s="58" t="b">
        <v>0</v>
      </c>
      <c r="F313" s="25">
        <f t="shared" si="1"/>
        <v>29</v>
      </c>
      <c r="G313" s="21" t="s">
        <v>443</v>
      </c>
      <c r="H313" s="23"/>
      <c r="I313" s="28"/>
    </row>
    <row r="314" ht="22.5" customHeight="1">
      <c r="A314" s="53" t="str">
        <f t="array" ref="A314">IFERROR(_xlfn.XLOOKUP(B314, Runs[Run ID], Runs[Track]), "— pick a run —")</f>
        <v>Avengers</v>
      </c>
      <c r="B314" s="54" t="s">
        <v>52</v>
      </c>
      <c r="C314" s="53" t="str">
        <f t="array" ref="C314">IFERROR(_xlfn.XLOOKUP(B314, Runs[Run ID], Runs[Title]), "— pick a run —")</f>
        <v>Stern's Avengers</v>
      </c>
      <c r="D314" s="74" t="s">
        <v>2011</v>
      </c>
      <c r="E314" s="58" t="b">
        <v>0</v>
      </c>
      <c r="F314" s="25">
        <f t="shared" si="1"/>
        <v>30</v>
      </c>
      <c r="G314" s="21" t="s">
        <v>58</v>
      </c>
      <c r="H314" s="10" t="s">
        <v>2012</v>
      </c>
      <c r="I314" s="26"/>
    </row>
    <row r="315" ht="22.5" customHeight="1">
      <c r="A315" s="53" t="str">
        <f t="array" ref="A315">IFERROR(_xlfn.XLOOKUP(B315, Runs[Run ID], Runs[Track]), "— pick a run —")</f>
        <v>Avengers</v>
      </c>
      <c r="B315" s="54" t="s">
        <v>52</v>
      </c>
      <c r="C315" s="53" t="str">
        <f t="array" ref="C315">IFERROR(_xlfn.XLOOKUP(B315, Runs[Run ID], Runs[Title]), "— pick a run —")</f>
        <v>Stern's Avengers</v>
      </c>
      <c r="D315" s="74" t="s">
        <v>2017</v>
      </c>
      <c r="E315" s="58" t="b">
        <v>0</v>
      </c>
      <c r="F315" s="25">
        <f t="shared" si="1"/>
        <v>31</v>
      </c>
      <c r="G315" s="21" t="s">
        <v>58</v>
      </c>
      <c r="H315" s="23"/>
      <c r="I315" s="28"/>
    </row>
    <row r="316" ht="22.5" customHeight="1">
      <c r="A316" s="53" t="str">
        <f t="array" ref="A316">IFERROR(_xlfn.XLOOKUP(B316, Runs[Run ID], Runs[Track]), "— pick a run —")</f>
        <v>Avengers</v>
      </c>
      <c r="B316" s="54" t="s">
        <v>52</v>
      </c>
      <c r="C316" s="53" t="str">
        <f t="array" ref="C316">IFERROR(_xlfn.XLOOKUP(B316, Runs[Run ID], Runs[Title]), "— pick a run —")</f>
        <v>Stern's Avengers</v>
      </c>
      <c r="D316" s="74" t="s">
        <v>2023</v>
      </c>
      <c r="E316" s="58" t="b">
        <v>0</v>
      </c>
      <c r="F316" s="25">
        <f t="shared" si="1"/>
        <v>32</v>
      </c>
      <c r="G316" s="21" t="s">
        <v>58</v>
      </c>
      <c r="H316" s="23"/>
      <c r="I316" s="28"/>
    </row>
    <row r="317" ht="22.5" customHeight="1">
      <c r="A317" s="53" t="str">
        <f t="array" ref="A317">IFERROR(_xlfn.XLOOKUP(B317, Runs[Run ID], Runs[Track]), "— pick a run —")</f>
        <v>Avengers</v>
      </c>
      <c r="B317" s="54" t="s">
        <v>52</v>
      </c>
      <c r="C317" s="53" t="str">
        <f t="array" ref="C317">IFERROR(_xlfn.XLOOKUP(B317, Runs[Run ID], Runs[Title]), "— pick a run —")</f>
        <v>Stern's Avengers</v>
      </c>
      <c r="D317" s="74" t="s">
        <v>2030</v>
      </c>
      <c r="E317" s="58" t="b">
        <v>0</v>
      </c>
      <c r="F317" s="25">
        <f t="shared" si="1"/>
        <v>33</v>
      </c>
      <c r="G317" s="21" t="s">
        <v>58</v>
      </c>
      <c r="H317" s="23"/>
      <c r="I317" s="28"/>
    </row>
    <row r="318" ht="22.5" customHeight="1">
      <c r="A318" s="53" t="str">
        <f t="array" ref="A318">IFERROR(_xlfn.XLOOKUP(B318, Runs[Run ID], Runs[Track]), "— pick a run —")</f>
        <v>Avengers</v>
      </c>
      <c r="B318" s="54" t="s">
        <v>52</v>
      </c>
      <c r="C318" s="53" t="str">
        <f t="array" ref="C318">IFERROR(_xlfn.XLOOKUP(B318, Runs[Run ID], Runs[Title]), "— pick a run —")</f>
        <v>Stern's Avengers</v>
      </c>
      <c r="D318" s="74" t="s">
        <v>2034</v>
      </c>
      <c r="E318" s="58" t="b">
        <v>0</v>
      </c>
      <c r="F318" s="25">
        <f t="shared" si="1"/>
        <v>34</v>
      </c>
      <c r="G318" s="21" t="s">
        <v>443</v>
      </c>
      <c r="H318" s="23" t="s">
        <v>2037</v>
      </c>
      <c r="I318" s="28"/>
    </row>
    <row r="319" ht="22.5" customHeight="1">
      <c r="A319" s="53" t="str">
        <f t="array" ref="A319">IFERROR(_xlfn.XLOOKUP(B319, Runs[Run ID], Runs[Track]), "— pick a run —")</f>
        <v>Avengers</v>
      </c>
      <c r="B319" s="54" t="s">
        <v>52</v>
      </c>
      <c r="C319" s="53" t="str">
        <f t="array" ref="C319">IFERROR(_xlfn.XLOOKUP(B319, Runs[Run ID], Runs[Title]), "— pick a run —")</f>
        <v>Stern's Avengers</v>
      </c>
      <c r="D319" s="74" t="s">
        <v>2040</v>
      </c>
      <c r="E319" s="58" t="b">
        <v>0</v>
      </c>
      <c r="F319" s="25">
        <f t="shared" si="1"/>
        <v>35</v>
      </c>
      <c r="G319" s="21" t="s">
        <v>443</v>
      </c>
      <c r="H319" s="23"/>
      <c r="I319" s="28"/>
    </row>
    <row r="320" ht="22.5" customHeight="1">
      <c r="A320" s="53" t="str">
        <f t="array" ref="A320">IFERROR(_xlfn.XLOOKUP(B320, Runs[Run ID], Runs[Track]), "— pick a run —")</f>
        <v>Avengers</v>
      </c>
      <c r="B320" s="54" t="s">
        <v>52</v>
      </c>
      <c r="C320" s="53" t="str">
        <f t="array" ref="C320">IFERROR(_xlfn.XLOOKUP(B320, Runs[Run ID], Runs[Title]), "— pick a run —")</f>
        <v>Stern's Avengers</v>
      </c>
      <c r="D320" s="74" t="s">
        <v>2051</v>
      </c>
      <c r="E320" s="58" t="b">
        <v>0</v>
      </c>
      <c r="F320" s="25">
        <f t="shared" si="1"/>
        <v>36</v>
      </c>
      <c r="G320" s="21" t="s">
        <v>443</v>
      </c>
      <c r="H320" s="23"/>
      <c r="I320" s="28"/>
    </row>
    <row r="321" ht="22.5" customHeight="1">
      <c r="A321" s="53" t="str">
        <f t="array" ref="A321">IFERROR(_xlfn.XLOOKUP(B321, Runs[Run ID], Runs[Track]), "— pick a run —")</f>
        <v>Avengers</v>
      </c>
      <c r="B321" s="54" t="s">
        <v>52</v>
      </c>
      <c r="C321" s="53" t="str">
        <f t="array" ref="C321">IFERROR(_xlfn.XLOOKUP(B321, Runs[Run ID], Runs[Title]), "— pick a run —")</f>
        <v>Stern's Avengers</v>
      </c>
      <c r="D321" s="74" t="s">
        <v>2057</v>
      </c>
      <c r="E321" s="58" t="b">
        <v>0</v>
      </c>
      <c r="F321" s="25">
        <f t="shared" si="1"/>
        <v>37</v>
      </c>
      <c r="G321" s="21" t="s">
        <v>443</v>
      </c>
      <c r="H321" s="23"/>
      <c r="I321" s="28"/>
    </row>
    <row r="322" ht="22.5" customHeight="1">
      <c r="A322" s="53" t="str">
        <f t="array" ref="A322">IFERROR(_xlfn.XLOOKUP(B322, Runs[Run ID], Runs[Track]), "— pick a run —")</f>
        <v>Avengers</v>
      </c>
      <c r="B322" s="54" t="s">
        <v>52</v>
      </c>
      <c r="C322" s="53" t="str">
        <f t="array" ref="C322">IFERROR(_xlfn.XLOOKUP(B322, Runs[Run ID], Runs[Title]), "— pick a run —")</f>
        <v>Stern's Avengers</v>
      </c>
      <c r="D322" s="74" t="s">
        <v>2061</v>
      </c>
      <c r="E322" s="58" t="b">
        <v>0</v>
      </c>
      <c r="F322" s="25">
        <f t="shared" si="1"/>
        <v>38</v>
      </c>
      <c r="G322" s="21" t="s">
        <v>443</v>
      </c>
      <c r="H322" s="23"/>
      <c r="I322" s="28"/>
    </row>
    <row r="323" ht="22.5" customHeight="1">
      <c r="A323" s="53" t="str">
        <f t="array" ref="A323">IFERROR(_xlfn.XLOOKUP(B323, Runs[Run ID], Runs[Track]), "— pick a run —")</f>
        <v>Avengers</v>
      </c>
      <c r="B323" s="54" t="s">
        <v>52</v>
      </c>
      <c r="C323" s="53" t="str">
        <f t="array" ref="C323">IFERROR(_xlfn.XLOOKUP(B323, Runs[Run ID], Runs[Title]), "— pick a run —")</f>
        <v>Stern's Avengers</v>
      </c>
      <c r="D323" s="74" t="s">
        <v>2068</v>
      </c>
      <c r="E323" s="58" t="b">
        <v>0</v>
      </c>
      <c r="F323" s="25">
        <f t="shared" si="1"/>
        <v>39</v>
      </c>
      <c r="G323" s="21" t="s">
        <v>443</v>
      </c>
      <c r="H323" s="23"/>
      <c r="I323" s="28"/>
    </row>
    <row r="324" ht="22.5" customHeight="1">
      <c r="A324" s="53" t="str">
        <f t="array" ref="A324">IFERROR(_xlfn.XLOOKUP(B324, Runs[Run ID], Runs[Track]), "— pick a run —")</f>
        <v>Avengers</v>
      </c>
      <c r="B324" s="54" t="s">
        <v>52</v>
      </c>
      <c r="C324" s="53" t="str">
        <f t="array" ref="C324">IFERROR(_xlfn.XLOOKUP(B324, Runs[Run ID], Runs[Title]), "— pick a run —")</f>
        <v>Stern's Avengers</v>
      </c>
      <c r="D324" s="74" t="s">
        <v>2077</v>
      </c>
      <c r="E324" s="58" t="b">
        <v>0</v>
      </c>
      <c r="F324" s="25">
        <f t="shared" si="1"/>
        <v>40</v>
      </c>
      <c r="G324" s="21" t="s">
        <v>443</v>
      </c>
      <c r="H324" s="23"/>
      <c r="I324" s="28"/>
    </row>
    <row r="325" ht="22.5" customHeight="1">
      <c r="A325" s="53" t="str">
        <f t="array" ref="A325">IFERROR(_xlfn.XLOOKUP(B325, Runs[Run ID], Runs[Track]), "— pick a run —")</f>
        <v>Avengers</v>
      </c>
      <c r="B325" s="54" t="s">
        <v>52</v>
      </c>
      <c r="C325" s="53" t="str">
        <f t="array" ref="C325">IFERROR(_xlfn.XLOOKUP(B325, Runs[Run ID], Runs[Title]), "— pick a run —")</f>
        <v>Stern's Avengers</v>
      </c>
      <c r="D325" s="74" t="s">
        <v>2083</v>
      </c>
      <c r="E325" s="58" t="b">
        <v>0</v>
      </c>
      <c r="F325" s="25">
        <f t="shared" si="1"/>
        <v>41</v>
      </c>
      <c r="G325" s="21" t="s">
        <v>443</v>
      </c>
      <c r="H325" s="23"/>
      <c r="I325" s="28"/>
    </row>
    <row r="326" ht="22.5" customHeight="1">
      <c r="A326" s="53" t="str">
        <f t="array" ref="A326">IFERROR(_xlfn.XLOOKUP(B326, Runs[Run ID], Runs[Track]), "— pick a run —")</f>
        <v>Avengers</v>
      </c>
      <c r="B326" s="54" t="s">
        <v>52</v>
      </c>
      <c r="C326" s="53" t="str">
        <f t="array" ref="C326">IFERROR(_xlfn.XLOOKUP(B326, Runs[Run ID], Runs[Title]), "— pick a run —")</f>
        <v>Stern's Avengers</v>
      </c>
      <c r="D326" s="74" t="s">
        <v>2086</v>
      </c>
      <c r="E326" s="58" t="b">
        <v>0</v>
      </c>
      <c r="F326" s="25">
        <f t="shared" si="1"/>
        <v>42</v>
      </c>
      <c r="G326" s="21" t="s">
        <v>443</v>
      </c>
      <c r="H326" s="23"/>
      <c r="I326" s="28"/>
    </row>
    <row r="327" ht="22.5" customHeight="1">
      <c r="A327" s="53" t="str">
        <f t="array" ref="A327">IFERROR(_xlfn.XLOOKUP(B327, Runs[Run ID], Runs[Track]), "— pick a run —")</f>
        <v>Avengers</v>
      </c>
      <c r="B327" s="54" t="s">
        <v>52</v>
      </c>
      <c r="C327" s="53" t="str">
        <f t="array" ref="C327">IFERROR(_xlfn.XLOOKUP(B327, Runs[Run ID], Runs[Title]), "— pick a run —")</f>
        <v>Stern's Avengers</v>
      </c>
      <c r="D327" s="74" t="s">
        <v>2093</v>
      </c>
      <c r="E327" s="58" t="b">
        <v>0</v>
      </c>
      <c r="F327" s="25">
        <f t="shared" si="1"/>
        <v>43</v>
      </c>
      <c r="G327" s="21" t="s">
        <v>443</v>
      </c>
      <c r="H327" s="23"/>
      <c r="I327" s="28"/>
    </row>
    <row r="328" ht="22.5" customHeight="1">
      <c r="A328" s="53" t="str">
        <f t="array" ref="A328">IFERROR(_xlfn.XLOOKUP(B328, Runs[Run ID], Runs[Track]), "— pick a run —")</f>
        <v>Avengers</v>
      </c>
      <c r="B328" s="54" t="s">
        <v>52</v>
      </c>
      <c r="C328" s="53" t="str">
        <f t="array" ref="C328">IFERROR(_xlfn.XLOOKUP(B328, Runs[Run ID], Runs[Title]), "— pick a run —")</f>
        <v>Stern's Avengers</v>
      </c>
      <c r="D328" s="74" t="s">
        <v>2098</v>
      </c>
      <c r="E328" s="58" t="b">
        <v>0</v>
      </c>
      <c r="F328" s="25">
        <f t="shared" si="1"/>
        <v>44</v>
      </c>
      <c r="G328" s="21" t="s">
        <v>443</v>
      </c>
      <c r="H328" s="23"/>
      <c r="I328" s="28"/>
    </row>
    <row r="329" ht="22.5" customHeight="1">
      <c r="A329" s="53" t="str">
        <f t="array" ref="A329">IFERROR(_xlfn.XLOOKUP(B329, Runs[Run ID], Runs[Track]), "— pick a run —")</f>
        <v>Avengers</v>
      </c>
      <c r="B329" s="54" t="s">
        <v>52</v>
      </c>
      <c r="C329" s="53" t="str">
        <f t="array" ref="C329">IFERROR(_xlfn.XLOOKUP(B329, Runs[Run ID], Runs[Title]), "— pick a run —")</f>
        <v>Stern's Avengers</v>
      </c>
      <c r="D329" s="74" t="s">
        <v>2105</v>
      </c>
      <c r="E329" s="58" t="b">
        <v>0</v>
      </c>
      <c r="F329" s="25">
        <f t="shared" si="1"/>
        <v>45</v>
      </c>
      <c r="G329" s="21" t="s">
        <v>443</v>
      </c>
      <c r="H329" s="23"/>
      <c r="I329" s="28"/>
    </row>
    <row r="330" ht="22.5" customHeight="1">
      <c r="A330" s="53" t="str">
        <f t="array" ref="A330">IFERROR(_xlfn.XLOOKUP(B330, Runs[Run ID], Runs[Track]), "— pick a run —")</f>
        <v>Avengers</v>
      </c>
      <c r="B330" s="54" t="s">
        <v>52</v>
      </c>
      <c r="C330" s="53" t="str">
        <f t="array" ref="C330">IFERROR(_xlfn.XLOOKUP(B330, Runs[Run ID], Runs[Title]), "— pick a run —")</f>
        <v>Stern's Avengers</v>
      </c>
      <c r="D330" s="74" t="s">
        <v>2111</v>
      </c>
      <c r="E330" s="58" t="b">
        <v>0</v>
      </c>
      <c r="F330" s="25">
        <f t="shared" si="1"/>
        <v>46</v>
      </c>
      <c r="G330" s="21" t="s">
        <v>58</v>
      </c>
      <c r="H330" s="23"/>
      <c r="I330" s="28"/>
    </row>
    <row r="331" ht="22.5" customHeight="1">
      <c r="A331" s="53" t="str">
        <f t="array" ref="A331">IFERROR(_xlfn.XLOOKUP(B331, Runs[Run ID], Runs[Track]), "— pick a run —")</f>
        <v>Avengers</v>
      </c>
      <c r="B331" s="54" t="s">
        <v>52</v>
      </c>
      <c r="C331" s="53" t="str">
        <f t="array" ref="C331">IFERROR(_xlfn.XLOOKUP(B331, Runs[Run ID], Runs[Title]), "— pick a run —")</f>
        <v>Stern's Avengers</v>
      </c>
      <c r="D331" s="74" t="s">
        <v>2115</v>
      </c>
      <c r="E331" s="58" t="b">
        <v>0</v>
      </c>
      <c r="F331" s="25">
        <f t="shared" si="1"/>
        <v>47</v>
      </c>
      <c r="G331" s="21" t="s">
        <v>58</v>
      </c>
      <c r="H331" s="23"/>
      <c r="I331" s="28"/>
    </row>
    <row r="332" ht="22.5" customHeight="1">
      <c r="A332" s="53" t="str">
        <f t="array" ref="A332">IFERROR(_xlfn.XLOOKUP(B332, Runs[Run ID], Runs[Track]), "— pick a run —")</f>
        <v>Avengers</v>
      </c>
      <c r="B332" s="54" t="s">
        <v>52</v>
      </c>
      <c r="C332" s="53" t="str">
        <f t="array" ref="C332">IFERROR(_xlfn.XLOOKUP(B332, Runs[Run ID], Runs[Title]), "— pick a run —")</f>
        <v>Stern's Avengers</v>
      </c>
      <c r="D332" s="74" t="s">
        <v>2120</v>
      </c>
      <c r="E332" s="58" t="b">
        <v>0</v>
      </c>
      <c r="F332" s="25">
        <f t="shared" si="1"/>
        <v>48</v>
      </c>
      <c r="G332" s="21" t="s">
        <v>58</v>
      </c>
      <c r="H332" s="23"/>
      <c r="I332" s="28"/>
    </row>
    <row r="333" ht="22.5" customHeight="1">
      <c r="A333" s="53" t="str">
        <f t="array" ref="A333">IFERROR(_xlfn.XLOOKUP(B333, Runs[Run ID], Runs[Track]), "— pick a run —")</f>
        <v>Avengers</v>
      </c>
      <c r="B333" s="54" t="s">
        <v>52</v>
      </c>
      <c r="C333" s="53" t="str">
        <f t="array" ref="C333">IFERROR(_xlfn.XLOOKUP(B333, Runs[Run ID], Runs[Title]), "— pick a run —")</f>
        <v>Stern's Avengers</v>
      </c>
      <c r="D333" s="74" t="s">
        <v>2129</v>
      </c>
      <c r="E333" s="58" t="b">
        <v>0</v>
      </c>
      <c r="F333" s="25">
        <f t="shared" si="1"/>
        <v>49</v>
      </c>
      <c r="G333" s="21" t="s">
        <v>58</v>
      </c>
      <c r="H333" s="23"/>
      <c r="I333" s="28"/>
    </row>
    <row r="334" ht="22.5" customHeight="1">
      <c r="A334" s="53" t="str">
        <f t="array" ref="A334">IFERROR(_xlfn.XLOOKUP(B334, Runs[Run ID], Runs[Track]), "— pick a run —")</f>
        <v>Avengers</v>
      </c>
      <c r="B334" s="54" t="s">
        <v>52</v>
      </c>
      <c r="C334" s="53" t="str">
        <f t="array" ref="C334">IFERROR(_xlfn.XLOOKUP(B334, Runs[Run ID], Runs[Title]), "— pick a run —")</f>
        <v>Stern's Avengers</v>
      </c>
      <c r="D334" s="74" t="s">
        <v>2137</v>
      </c>
      <c r="E334" s="58" t="b">
        <v>0</v>
      </c>
      <c r="F334" s="25">
        <f t="shared" si="1"/>
        <v>50</v>
      </c>
      <c r="G334" s="21" t="s">
        <v>58</v>
      </c>
      <c r="H334" s="23"/>
      <c r="I334" s="28"/>
    </row>
    <row r="335" ht="22.5" customHeight="1">
      <c r="A335" s="53" t="str">
        <f t="array" ref="A335">IFERROR(_xlfn.XLOOKUP(B335, Runs[Run ID], Runs[Track]), "— pick a run —")</f>
        <v>Avengers</v>
      </c>
      <c r="B335" s="54" t="s">
        <v>52</v>
      </c>
      <c r="C335" s="53" t="str">
        <f t="array" ref="C335">IFERROR(_xlfn.XLOOKUP(B335, Runs[Run ID], Runs[Title]), "— pick a run —")</f>
        <v>Stern's Avengers</v>
      </c>
      <c r="D335" s="74" t="s">
        <v>2142</v>
      </c>
      <c r="E335" s="58" t="b">
        <v>0</v>
      </c>
      <c r="F335" s="25">
        <f t="shared" si="1"/>
        <v>51</v>
      </c>
      <c r="G335" s="21" t="s">
        <v>58</v>
      </c>
      <c r="H335" s="23"/>
      <c r="I335" s="28"/>
    </row>
    <row r="336" ht="22.5" customHeight="1">
      <c r="A336" s="53" t="str">
        <f t="array" ref="A336">IFERROR(_xlfn.XLOOKUP(B336, Runs[Run ID], Runs[Track]), "— pick a run —")</f>
        <v>Avengers</v>
      </c>
      <c r="B336" s="54" t="s">
        <v>52</v>
      </c>
      <c r="C336" s="53" t="str">
        <f t="array" ref="C336">IFERROR(_xlfn.XLOOKUP(B336, Runs[Run ID], Runs[Title]), "— pick a run —")</f>
        <v>Stern's Avengers</v>
      </c>
      <c r="D336" s="74" t="s">
        <v>2144</v>
      </c>
      <c r="E336" s="58" t="b">
        <v>0</v>
      </c>
      <c r="F336" s="25">
        <f t="shared" si="1"/>
        <v>52</v>
      </c>
      <c r="G336" s="21" t="s">
        <v>58</v>
      </c>
      <c r="H336" s="23" t="s">
        <v>2146</v>
      </c>
      <c r="I336" s="28"/>
    </row>
    <row r="337" ht="22.5" customHeight="1">
      <c r="A337" s="53" t="str">
        <f t="array" ref="A337">IFERROR(_xlfn.XLOOKUP(B337, Runs[Run ID], Runs[Track]), "— pick a run —")</f>
        <v>Avengers</v>
      </c>
      <c r="B337" s="54" t="s">
        <v>52</v>
      </c>
      <c r="C337" s="53" t="str">
        <f t="array" ref="C337">IFERROR(_xlfn.XLOOKUP(B337, Runs[Run ID], Runs[Title]), "— pick a run —")</f>
        <v>Stern's Avengers</v>
      </c>
      <c r="D337" s="74" t="s">
        <v>2147</v>
      </c>
      <c r="E337" s="58" t="b">
        <v>0</v>
      </c>
      <c r="F337" s="25">
        <f t="shared" si="1"/>
        <v>53</v>
      </c>
      <c r="G337" s="21" t="s">
        <v>58</v>
      </c>
      <c r="H337" s="149"/>
      <c r="I337" s="28"/>
    </row>
    <row r="338" ht="22.5" customHeight="1">
      <c r="A338" s="53" t="str">
        <f t="array" ref="A338">IFERROR(_xlfn.XLOOKUP(B338, Runs[Run ID], Runs[Track]), "— pick a run —")</f>
        <v>Avengers</v>
      </c>
      <c r="B338" s="54" t="s">
        <v>52</v>
      </c>
      <c r="C338" s="53" t="str">
        <f t="array" ref="C338">IFERROR(_xlfn.XLOOKUP(B338, Runs[Run ID], Runs[Title]), "— pick a run —")</f>
        <v>Stern's Avengers</v>
      </c>
      <c r="D338" s="74" t="s">
        <v>2148</v>
      </c>
      <c r="E338" s="58" t="b">
        <v>0</v>
      </c>
      <c r="F338" s="25">
        <f t="shared" si="1"/>
        <v>54</v>
      </c>
      <c r="G338" s="21" t="s">
        <v>58</v>
      </c>
      <c r="H338" s="149"/>
      <c r="I338" s="28"/>
    </row>
    <row r="339" ht="22.5" customHeight="1">
      <c r="A339" s="53" t="str">
        <f t="array" ref="A339">IFERROR(_xlfn.XLOOKUP(B339, Runs[Run ID], Runs[Track]), "— pick a run —")</f>
        <v>Avengers</v>
      </c>
      <c r="B339" s="54" t="s">
        <v>52</v>
      </c>
      <c r="C339" s="53" t="str">
        <f t="array" ref="C339">IFERROR(_xlfn.XLOOKUP(B339, Runs[Run ID], Runs[Title]), "— pick a run —")</f>
        <v>Stern's Avengers</v>
      </c>
      <c r="D339" s="74" t="s">
        <v>2149</v>
      </c>
      <c r="E339" s="58" t="b">
        <v>0</v>
      </c>
      <c r="F339" s="25">
        <f t="shared" si="1"/>
        <v>55</v>
      </c>
      <c r="G339" s="21" t="s">
        <v>58</v>
      </c>
      <c r="H339" s="149"/>
      <c r="I339" s="28"/>
    </row>
    <row r="340" ht="22.5" customHeight="1">
      <c r="A340" s="53" t="str">
        <f t="array" ref="A340">IFERROR(_xlfn.XLOOKUP(B340, Runs[Run ID], Runs[Track]), "— pick a run —")</f>
        <v>Avengers</v>
      </c>
      <c r="B340" s="54" t="s">
        <v>52</v>
      </c>
      <c r="C340" s="53" t="str">
        <f t="array" ref="C340">IFERROR(_xlfn.XLOOKUP(B340, Runs[Run ID], Runs[Title]), "— pick a run —")</f>
        <v>Stern's Avengers</v>
      </c>
      <c r="D340" s="74" t="s">
        <v>2152</v>
      </c>
      <c r="E340" s="58" t="b">
        <v>0</v>
      </c>
      <c r="F340" s="25">
        <f t="shared" si="1"/>
        <v>56</v>
      </c>
      <c r="G340" s="21" t="s">
        <v>58</v>
      </c>
      <c r="H340" s="149"/>
      <c r="I340" s="28"/>
    </row>
    <row r="341" ht="22.5" customHeight="1">
      <c r="A341" s="53" t="str">
        <f t="array" ref="A341">IFERROR(_xlfn.XLOOKUP(B341, Runs[Run ID], Runs[Track]), "— pick a run —")</f>
        <v>Avengers</v>
      </c>
      <c r="B341" s="54" t="s">
        <v>52</v>
      </c>
      <c r="C341" s="53" t="str">
        <f t="array" ref="C341">IFERROR(_xlfn.XLOOKUP(B341, Runs[Run ID], Runs[Title]), "— pick a run —")</f>
        <v>Stern's Avengers</v>
      </c>
      <c r="D341" s="74" t="s">
        <v>2154</v>
      </c>
      <c r="E341" s="58" t="b">
        <v>0</v>
      </c>
      <c r="F341" s="25">
        <f t="shared" si="1"/>
        <v>57</v>
      </c>
      <c r="G341" s="21" t="s">
        <v>58</v>
      </c>
      <c r="H341" s="23"/>
      <c r="I341" s="28"/>
    </row>
    <row r="342" ht="22.5" customHeight="1">
      <c r="A342" s="53" t="str">
        <f t="array" ref="A342">IFERROR(_xlfn.XLOOKUP(B342, Runs[Run ID], Runs[Track]), "— pick a run —")</f>
        <v>Avengers</v>
      </c>
      <c r="B342" s="54" t="s">
        <v>52</v>
      </c>
      <c r="C342" s="53" t="str">
        <f t="array" ref="C342">IFERROR(_xlfn.XLOOKUP(B342, Runs[Run ID], Runs[Title]), "— pick a run —")</f>
        <v>Stern's Avengers</v>
      </c>
      <c r="D342" s="74" t="s">
        <v>2155</v>
      </c>
      <c r="E342" s="58" t="b">
        <v>0</v>
      </c>
      <c r="F342" s="25">
        <f t="shared" si="1"/>
        <v>58</v>
      </c>
      <c r="G342" s="21" t="s">
        <v>58</v>
      </c>
      <c r="H342" s="23"/>
      <c r="I342" s="28"/>
    </row>
    <row r="343" ht="22.5" customHeight="1">
      <c r="A343" s="53" t="str">
        <f t="array" ref="A343">IFERROR(_xlfn.XLOOKUP(B343, Runs[Run ID], Runs[Track]), "— pick a run —")</f>
        <v>Avengers</v>
      </c>
      <c r="B343" s="54" t="s">
        <v>52</v>
      </c>
      <c r="C343" s="53" t="str">
        <f t="array" ref="C343">IFERROR(_xlfn.XLOOKUP(B343, Runs[Run ID], Runs[Title]), "— pick a run —")</f>
        <v>Stern's Avengers</v>
      </c>
      <c r="D343" s="74" t="s">
        <v>2156</v>
      </c>
      <c r="E343" s="58" t="b">
        <v>0</v>
      </c>
      <c r="F343" s="25">
        <f t="shared" si="1"/>
        <v>59</v>
      </c>
      <c r="G343" s="21" t="s">
        <v>58</v>
      </c>
      <c r="H343" s="23"/>
      <c r="I343" s="28"/>
    </row>
    <row r="344" ht="22.5" customHeight="1">
      <c r="A344" s="53" t="str">
        <f t="array" ref="A344">IFERROR(_xlfn.XLOOKUP(B344, Runs[Run ID], Runs[Track]), "— pick a run —")</f>
        <v>Avengers</v>
      </c>
      <c r="B344" s="54" t="s">
        <v>52</v>
      </c>
      <c r="C344" s="53" t="str">
        <f t="array" ref="C344">IFERROR(_xlfn.XLOOKUP(B344, Runs[Run ID], Runs[Title]), "— pick a run —")</f>
        <v>Stern's Avengers</v>
      </c>
      <c r="D344" s="74" t="s">
        <v>2158</v>
      </c>
      <c r="E344" s="58" t="b">
        <v>0</v>
      </c>
      <c r="F344" s="25">
        <f t="shared" si="1"/>
        <v>60</v>
      </c>
      <c r="G344" s="21" t="s">
        <v>58</v>
      </c>
      <c r="H344" s="23"/>
      <c r="I344" s="28"/>
    </row>
    <row r="345" ht="22.5" customHeight="1">
      <c r="A345" s="53" t="str">
        <f t="array" ref="A345">IFERROR(_xlfn.XLOOKUP(B345, Runs[Run ID], Runs[Track]), "— pick a run —")</f>
        <v>Avengers</v>
      </c>
      <c r="B345" s="54" t="s">
        <v>52</v>
      </c>
      <c r="C345" s="53" t="str">
        <f t="array" ref="C345">IFERROR(_xlfn.XLOOKUP(B345, Runs[Run ID], Runs[Title]), "— pick a run —")</f>
        <v>Stern's Avengers</v>
      </c>
      <c r="D345" s="74" t="s">
        <v>2161</v>
      </c>
      <c r="E345" s="58" t="b">
        <v>0</v>
      </c>
      <c r="F345" s="25">
        <f t="shared" si="1"/>
        <v>61</v>
      </c>
      <c r="G345" s="21" t="s">
        <v>58</v>
      </c>
      <c r="H345" s="23"/>
      <c r="I345" s="28"/>
    </row>
    <row r="346" ht="22.5" customHeight="1">
      <c r="A346" s="53" t="str">
        <f t="array" ref="A346">IFERROR(_xlfn.XLOOKUP(B346, Runs[Run ID], Runs[Track]), "— pick a run —")</f>
        <v>Avengers</v>
      </c>
      <c r="B346" s="54" t="s">
        <v>52</v>
      </c>
      <c r="C346" s="53" t="str">
        <f t="array" ref="C346">IFERROR(_xlfn.XLOOKUP(B346, Runs[Run ID], Runs[Title]), "— pick a run —")</f>
        <v>Stern's Avengers</v>
      </c>
      <c r="D346" s="74" t="s">
        <v>2162</v>
      </c>
      <c r="E346" s="58" t="b">
        <v>0</v>
      </c>
      <c r="F346" s="25">
        <f t="shared" si="1"/>
        <v>62</v>
      </c>
      <c r="G346" s="21" t="s">
        <v>58</v>
      </c>
      <c r="H346" s="23"/>
      <c r="I346" s="28"/>
    </row>
    <row r="347" ht="22.5" customHeight="1">
      <c r="A347" s="53" t="str">
        <f t="array" ref="A347">IFERROR(_xlfn.XLOOKUP(B347, Runs[Run ID], Runs[Track]), "— pick a run —")</f>
        <v>Avengers</v>
      </c>
      <c r="B347" s="54" t="s">
        <v>52</v>
      </c>
      <c r="C347" s="53" t="str">
        <f t="array" ref="C347">IFERROR(_xlfn.XLOOKUP(B347, Runs[Run ID], Runs[Title]), "— pick a run —")</f>
        <v>Stern's Avengers</v>
      </c>
      <c r="D347" s="74" t="s">
        <v>2163</v>
      </c>
      <c r="E347" s="58" t="b">
        <v>0</v>
      </c>
      <c r="F347" s="25">
        <f t="shared" si="1"/>
        <v>63</v>
      </c>
      <c r="G347" s="21" t="s">
        <v>58</v>
      </c>
      <c r="H347" s="10" t="s">
        <v>2164</v>
      </c>
      <c r="I347" s="26"/>
    </row>
    <row r="348" ht="22.5" customHeight="1">
      <c r="A348" s="53" t="str">
        <f t="array" ref="A348">IFERROR(_xlfn.XLOOKUP(B348, Runs[Run ID], Runs[Track]), "— pick a run —")</f>
        <v>Avengers</v>
      </c>
      <c r="B348" s="54" t="s">
        <v>52</v>
      </c>
      <c r="C348" s="53" t="str">
        <f t="array" ref="C348">IFERROR(_xlfn.XLOOKUP(B348, Runs[Run ID], Runs[Title]), "— pick a run —")</f>
        <v>Stern's Avengers</v>
      </c>
      <c r="D348" s="74" t="s">
        <v>2167</v>
      </c>
      <c r="E348" s="58" t="b">
        <v>0</v>
      </c>
      <c r="F348" s="25">
        <f t="shared" si="1"/>
        <v>64</v>
      </c>
      <c r="G348" s="21" t="s">
        <v>58</v>
      </c>
      <c r="H348" s="23"/>
      <c r="I348" s="28"/>
    </row>
    <row r="349" ht="22.5" customHeight="1">
      <c r="A349" s="53" t="str">
        <f t="array" ref="A349">IFERROR(_xlfn.XLOOKUP(B349, Runs[Run ID], Runs[Track]), "— pick a run —")</f>
        <v>Avengers</v>
      </c>
      <c r="B349" s="54" t="s">
        <v>52</v>
      </c>
      <c r="C349" s="53" t="str">
        <f t="array" ref="C349">IFERROR(_xlfn.XLOOKUP(B349, Runs[Run ID], Runs[Title]), "— pick a run —")</f>
        <v>Stern's Avengers</v>
      </c>
      <c r="D349" s="74" t="s">
        <v>2169</v>
      </c>
      <c r="E349" s="58" t="b">
        <v>0</v>
      </c>
      <c r="F349" s="25">
        <f t="shared" si="1"/>
        <v>65</v>
      </c>
      <c r="G349" s="21" t="s">
        <v>58</v>
      </c>
      <c r="H349" s="23"/>
      <c r="I349" s="28"/>
    </row>
    <row r="350" ht="22.5" customHeight="1">
      <c r="A350" s="53" t="str">
        <f t="array" ref="A350">IFERROR(_xlfn.XLOOKUP(B350, Runs[Run ID], Runs[Track]), "— pick a run —")</f>
        <v>Avengers</v>
      </c>
      <c r="B350" s="54" t="s">
        <v>52</v>
      </c>
      <c r="C350" s="53" t="str">
        <f t="array" ref="C350">IFERROR(_xlfn.XLOOKUP(B350, Runs[Run ID], Runs[Title]), "— pick a run —")</f>
        <v>Stern's Avengers</v>
      </c>
      <c r="D350" s="74" t="s">
        <v>2170</v>
      </c>
      <c r="E350" s="58" t="b">
        <v>0</v>
      </c>
      <c r="F350" s="25">
        <f t="shared" si="1"/>
        <v>66</v>
      </c>
      <c r="G350" s="21" t="s">
        <v>58</v>
      </c>
      <c r="H350" s="23"/>
      <c r="I350" s="28"/>
    </row>
    <row r="351" ht="22.5" customHeight="1">
      <c r="A351" s="53" t="str">
        <f t="array" ref="A351">IFERROR(_xlfn.XLOOKUP(B351, Runs[Run ID], Runs[Track]), "— pick a run —")</f>
        <v>Avengers</v>
      </c>
      <c r="B351" s="54" t="s">
        <v>52</v>
      </c>
      <c r="C351" s="53" t="str">
        <f t="array" ref="C351">IFERROR(_xlfn.XLOOKUP(B351, Runs[Run ID], Runs[Title]), "— pick a run —")</f>
        <v>Stern's Avengers</v>
      </c>
      <c r="D351" s="74" t="s">
        <v>2171</v>
      </c>
      <c r="E351" s="58" t="b">
        <v>0</v>
      </c>
      <c r="F351" s="25">
        <f t="shared" si="1"/>
        <v>67</v>
      </c>
      <c r="G351" s="21" t="s">
        <v>58</v>
      </c>
      <c r="H351" s="23"/>
      <c r="I351" s="28"/>
    </row>
    <row r="352" ht="22.5" customHeight="1">
      <c r="A352" s="53" t="str">
        <f t="array" ref="A352">IFERROR(_xlfn.XLOOKUP(B352, Runs[Run ID], Runs[Track]), "— pick a run —")</f>
        <v>Avengers</v>
      </c>
      <c r="B352" s="54" t="s">
        <v>52</v>
      </c>
      <c r="C352" s="53" t="str">
        <f t="array" ref="C352">IFERROR(_xlfn.XLOOKUP(B352, Runs[Run ID], Runs[Title]), "— pick a run —")</f>
        <v>Stern's Avengers</v>
      </c>
      <c r="D352" s="74" t="s">
        <v>2173</v>
      </c>
      <c r="E352" s="58" t="b">
        <v>0</v>
      </c>
      <c r="F352" s="25">
        <f t="shared" si="1"/>
        <v>68</v>
      </c>
      <c r="G352" s="21" t="s">
        <v>58</v>
      </c>
      <c r="H352" s="149"/>
      <c r="I352" s="28"/>
    </row>
    <row r="353" ht="22.5" customHeight="1">
      <c r="A353" s="53" t="str">
        <f t="array" ref="A353">IFERROR(_xlfn.XLOOKUP(B353, Runs[Run ID], Runs[Track]), "— pick a run —")</f>
        <v>Avengers</v>
      </c>
      <c r="B353" s="54" t="s">
        <v>52</v>
      </c>
      <c r="C353" s="53" t="str">
        <f t="array" ref="C353">IFERROR(_xlfn.XLOOKUP(B353, Runs[Run ID], Runs[Title]), "— pick a run —")</f>
        <v>Stern's Avengers</v>
      </c>
      <c r="D353" s="74" t="s">
        <v>2176</v>
      </c>
      <c r="E353" s="58" t="b">
        <v>0</v>
      </c>
      <c r="F353" s="25">
        <f t="shared" si="1"/>
        <v>69</v>
      </c>
      <c r="G353" s="21" t="s">
        <v>1002</v>
      </c>
      <c r="H353" s="23"/>
      <c r="I353" s="28"/>
    </row>
    <row r="354" ht="22.5" customHeight="1">
      <c r="A354" s="53" t="str">
        <f t="array" ref="A354">IFERROR(_xlfn.XLOOKUP(B354, Runs[Run ID], Runs[Track]), "— pick a run —")</f>
        <v>Avengers</v>
      </c>
      <c r="B354" s="54" t="s">
        <v>52</v>
      </c>
      <c r="C354" s="53" t="str">
        <f t="array" ref="C354">IFERROR(_xlfn.XLOOKUP(B354, Runs[Run ID], Runs[Title]), "— pick a run —")</f>
        <v>Stern's Avengers</v>
      </c>
      <c r="D354" s="74" t="s">
        <v>2177</v>
      </c>
      <c r="E354" s="58" t="b">
        <v>0</v>
      </c>
      <c r="F354" s="25">
        <f t="shared" si="1"/>
        <v>70</v>
      </c>
      <c r="G354" s="21" t="s">
        <v>58</v>
      </c>
      <c r="H354" s="10" t="s">
        <v>2178</v>
      </c>
      <c r="I354" s="26"/>
    </row>
    <row r="355" ht="22.5" customHeight="1">
      <c r="A355" s="53" t="str">
        <f t="array" ref="A355">IFERROR(_xlfn.XLOOKUP(B355, Runs[Run ID], Runs[Track]), "— pick a run —")</f>
        <v>Avengers</v>
      </c>
      <c r="B355" s="54" t="s">
        <v>52</v>
      </c>
      <c r="C355" s="53" t="str">
        <f t="array" ref="C355">IFERROR(_xlfn.XLOOKUP(B355, Runs[Run ID], Runs[Title]), "— pick a run —")</f>
        <v>Stern's Avengers</v>
      </c>
      <c r="D355" s="74" t="s">
        <v>2179</v>
      </c>
      <c r="E355" s="58" t="b">
        <v>0</v>
      </c>
      <c r="F355" s="25">
        <f t="shared" si="1"/>
        <v>71</v>
      </c>
      <c r="G355" s="21" t="s">
        <v>58</v>
      </c>
      <c r="H355" s="23"/>
      <c r="I355" s="28"/>
    </row>
    <row r="356" ht="22.5" customHeight="1">
      <c r="A356" s="53" t="str">
        <f t="array" ref="A356">IFERROR(_xlfn.XLOOKUP(B356, Runs[Run ID], Runs[Track]), "— pick a run —")</f>
        <v>Avengers</v>
      </c>
      <c r="B356" s="54" t="s">
        <v>52</v>
      </c>
      <c r="C356" s="53" t="str">
        <f t="array" ref="C356">IFERROR(_xlfn.XLOOKUP(B356, Runs[Run ID], Runs[Title]), "— pick a run —")</f>
        <v>Stern's Avengers</v>
      </c>
      <c r="D356" s="74" t="s">
        <v>2184</v>
      </c>
      <c r="E356" s="58" t="b">
        <v>0</v>
      </c>
      <c r="F356" s="25">
        <f t="shared" si="1"/>
        <v>72</v>
      </c>
      <c r="G356" s="21" t="s">
        <v>1002</v>
      </c>
      <c r="H356" s="23" t="s">
        <v>2186</v>
      </c>
      <c r="I356" s="28"/>
    </row>
    <row r="357" ht="22.5" customHeight="1">
      <c r="A357" s="53" t="str">
        <f t="array" ref="A357">IFERROR(_xlfn.XLOOKUP(B357, Runs[Run ID], Runs[Track]), "— pick a run —")</f>
        <v>Avengers</v>
      </c>
      <c r="B357" s="54" t="s">
        <v>52</v>
      </c>
      <c r="C357" s="53" t="str">
        <f t="array" ref="C357">IFERROR(_xlfn.XLOOKUP(B357, Runs[Run ID], Runs[Title]), "— pick a run —")</f>
        <v>Stern's Avengers</v>
      </c>
      <c r="D357" s="74" t="s">
        <v>2187</v>
      </c>
      <c r="E357" s="58" t="b">
        <v>0</v>
      </c>
      <c r="F357" s="25">
        <f t="shared" si="1"/>
        <v>73</v>
      </c>
      <c r="G357" s="21" t="s">
        <v>1002</v>
      </c>
      <c r="H357" s="23"/>
      <c r="I357" s="28"/>
    </row>
    <row r="358" ht="22.5" customHeight="1">
      <c r="A358" s="53" t="str">
        <f t="array" ref="A358">IFERROR(_xlfn.XLOOKUP(B358, Runs[Run ID], Runs[Track]), "— pick a run —")</f>
        <v>Avengers</v>
      </c>
      <c r="B358" s="54" t="s">
        <v>52</v>
      </c>
      <c r="C358" s="53" t="str">
        <f t="array" ref="C358">IFERROR(_xlfn.XLOOKUP(B358, Runs[Run ID], Runs[Title]), "— pick a run —")</f>
        <v>Stern's Avengers</v>
      </c>
      <c r="D358" s="74" t="s">
        <v>2188</v>
      </c>
      <c r="E358" s="58" t="b">
        <v>0</v>
      </c>
      <c r="F358" s="25">
        <f t="shared" si="1"/>
        <v>74</v>
      </c>
      <c r="G358" s="21" t="s">
        <v>1002</v>
      </c>
      <c r="H358" s="23"/>
      <c r="I358" s="28"/>
    </row>
    <row r="359" ht="22.5" customHeight="1">
      <c r="A359" s="53" t="str">
        <f t="array" ref="A359">IFERROR(_xlfn.XLOOKUP(B359, Runs[Run ID], Runs[Track]), "— pick a run —")</f>
        <v>Avengers</v>
      </c>
      <c r="B359" s="54" t="s">
        <v>52</v>
      </c>
      <c r="C359" s="53" t="str">
        <f t="array" ref="C359">IFERROR(_xlfn.XLOOKUP(B359, Runs[Run ID], Runs[Title]), "— pick a run —")</f>
        <v>Stern's Avengers</v>
      </c>
      <c r="D359" s="74" t="s">
        <v>2189</v>
      </c>
      <c r="E359" s="58" t="b">
        <v>0</v>
      </c>
      <c r="F359" s="25">
        <f t="shared" si="1"/>
        <v>75</v>
      </c>
      <c r="G359" s="21" t="s">
        <v>1002</v>
      </c>
      <c r="H359" s="23"/>
      <c r="I359" s="28"/>
    </row>
    <row r="360" ht="22.5" customHeight="1">
      <c r="A360" s="53" t="str">
        <f t="array" ref="A360">IFERROR(_xlfn.XLOOKUP(B360, Runs[Run ID], Runs[Track]), "— pick a run —")</f>
        <v>Avengers</v>
      </c>
      <c r="B360" s="54" t="s">
        <v>52</v>
      </c>
      <c r="C360" s="53" t="str">
        <f t="array" ref="C360">IFERROR(_xlfn.XLOOKUP(B360, Runs[Run ID], Runs[Title]), "— pick a run —")</f>
        <v>Stern's Avengers</v>
      </c>
      <c r="D360" s="74" t="s">
        <v>2193</v>
      </c>
      <c r="E360" s="58" t="b">
        <v>0</v>
      </c>
      <c r="F360" s="25">
        <f t="shared" si="1"/>
        <v>76</v>
      </c>
      <c r="G360" s="21" t="s">
        <v>1002</v>
      </c>
      <c r="H360" s="23"/>
      <c r="I360" s="28"/>
    </row>
    <row r="361" ht="22.5" customHeight="1">
      <c r="A361" s="53" t="str">
        <f t="array" ref="A361">IFERROR(_xlfn.XLOOKUP(B361, Runs[Run ID], Runs[Track]), "— pick a run —")</f>
        <v>Avengers</v>
      </c>
      <c r="B361" s="54" t="s">
        <v>52</v>
      </c>
      <c r="C361" s="53" t="str">
        <f t="array" ref="C361">IFERROR(_xlfn.XLOOKUP(B361, Runs[Run ID], Runs[Title]), "— pick a run —")</f>
        <v>Stern's Avengers</v>
      </c>
      <c r="D361" s="74" t="s">
        <v>2195</v>
      </c>
      <c r="E361" s="58" t="b">
        <v>0</v>
      </c>
      <c r="F361" s="25">
        <f t="shared" si="1"/>
        <v>77</v>
      </c>
      <c r="G361" s="21" t="s">
        <v>1002</v>
      </c>
      <c r="H361" s="23"/>
      <c r="I361" s="28"/>
    </row>
    <row r="362" ht="22.5" customHeight="1">
      <c r="A362" s="53" t="str">
        <f t="array" ref="A362">IFERROR(_xlfn.XLOOKUP(B362, Runs[Run ID], Runs[Track]), "— pick a run —")</f>
        <v>Avengers</v>
      </c>
      <c r="B362" s="54" t="s">
        <v>52</v>
      </c>
      <c r="C362" s="53" t="str">
        <f t="array" ref="C362">IFERROR(_xlfn.XLOOKUP(B362, Runs[Run ID], Runs[Title]), "— pick a run —")</f>
        <v>Stern's Avengers</v>
      </c>
      <c r="D362" s="74" t="s">
        <v>2196</v>
      </c>
      <c r="E362" s="58" t="b">
        <v>0</v>
      </c>
      <c r="F362" s="25">
        <f t="shared" si="1"/>
        <v>78</v>
      </c>
      <c r="G362" s="21" t="s">
        <v>1002</v>
      </c>
      <c r="H362" s="23"/>
      <c r="I362" s="28"/>
    </row>
    <row r="363" ht="22.5" customHeight="1">
      <c r="A363" s="53" t="str">
        <f t="array" ref="A363">IFERROR(_xlfn.XLOOKUP(B363, Runs[Run ID], Runs[Track]), "— pick a run —")</f>
        <v>Avengers</v>
      </c>
      <c r="B363" s="54" t="s">
        <v>52</v>
      </c>
      <c r="C363" s="53" t="str">
        <f t="array" ref="C363">IFERROR(_xlfn.XLOOKUP(B363, Runs[Run ID], Runs[Title]), "— pick a run —")</f>
        <v>Stern's Avengers</v>
      </c>
      <c r="D363" s="74" t="s">
        <v>2197</v>
      </c>
      <c r="E363" s="58" t="b">
        <v>0</v>
      </c>
      <c r="F363" s="25">
        <f t="shared" si="1"/>
        <v>79</v>
      </c>
      <c r="G363" s="21" t="s">
        <v>1002</v>
      </c>
      <c r="H363" s="23"/>
      <c r="I363" s="28"/>
    </row>
    <row r="364" ht="22.5" customHeight="1">
      <c r="A364" s="53" t="str">
        <f t="array" ref="A364">IFERROR(_xlfn.XLOOKUP(B364, Runs[Run ID], Runs[Track]), "— pick a run —")</f>
        <v>Avengers</v>
      </c>
      <c r="B364" s="54" t="s">
        <v>52</v>
      </c>
      <c r="C364" s="53" t="str">
        <f t="array" ref="C364">IFERROR(_xlfn.XLOOKUP(B364, Runs[Run ID], Runs[Title]), "— pick a run —")</f>
        <v>Stern's Avengers</v>
      </c>
      <c r="D364" s="74" t="s">
        <v>2199</v>
      </c>
      <c r="E364" s="58" t="b">
        <v>0</v>
      </c>
      <c r="F364" s="25">
        <f t="shared" si="1"/>
        <v>80</v>
      </c>
      <c r="G364" s="21" t="s">
        <v>1002</v>
      </c>
      <c r="H364" s="23" t="s">
        <v>2200</v>
      </c>
      <c r="I364" s="28"/>
    </row>
    <row r="365" ht="22.5" customHeight="1">
      <c r="A365" s="53" t="str">
        <f t="array" ref="A365">IFERROR(_xlfn.XLOOKUP(B365, Runs[Run ID], Runs[Track]), "— pick a run —")</f>
        <v>Avengers</v>
      </c>
      <c r="B365" s="54" t="s">
        <v>52</v>
      </c>
      <c r="C365" s="53" t="str">
        <f t="array" ref="C365">IFERROR(_xlfn.XLOOKUP(B365, Runs[Run ID], Runs[Title]), "— pick a run —")</f>
        <v>Stern's Avengers</v>
      </c>
      <c r="D365" s="74" t="s">
        <v>2202</v>
      </c>
      <c r="E365" s="58" t="b">
        <v>0</v>
      </c>
      <c r="F365" s="25">
        <f t="shared" si="1"/>
        <v>81</v>
      </c>
      <c r="G365" s="21" t="s">
        <v>1002</v>
      </c>
      <c r="H365" s="23"/>
      <c r="I365" s="28"/>
    </row>
    <row r="366" ht="22.5" customHeight="1">
      <c r="A366" s="53" t="str">
        <f t="array" ref="A366">IFERROR(_xlfn.XLOOKUP(B366, Runs[Run ID], Runs[Track]), "— pick a run —")</f>
        <v>Avengers</v>
      </c>
      <c r="B366" s="54" t="s">
        <v>52</v>
      </c>
      <c r="C366" s="53" t="str">
        <f t="array" ref="C366">IFERROR(_xlfn.XLOOKUP(B366, Runs[Run ID], Runs[Title]), "— pick a run —")</f>
        <v>Stern's Avengers</v>
      </c>
      <c r="D366" s="74" t="s">
        <v>2203</v>
      </c>
      <c r="E366" s="58" t="b">
        <v>0</v>
      </c>
      <c r="F366" s="25">
        <f t="shared" si="1"/>
        <v>82</v>
      </c>
      <c r="G366" s="21" t="s">
        <v>1002</v>
      </c>
      <c r="H366" s="23"/>
      <c r="I366" s="28"/>
    </row>
    <row r="367" ht="22.5" customHeight="1">
      <c r="A367" s="53" t="str">
        <f t="array" ref="A367">IFERROR(_xlfn.XLOOKUP(B367, Runs[Run ID], Runs[Track]), "— pick a run —")</f>
        <v>Avengers</v>
      </c>
      <c r="B367" s="54" t="s">
        <v>52</v>
      </c>
      <c r="C367" s="53" t="str">
        <f t="array" ref="C367">IFERROR(_xlfn.XLOOKUP(B367, Runs[Run ID], Runs[Title]), "— pick a run —")</f>
        <v>Stern's Avengers</v>
      </c>
      <c r="D367" s="74" t="s">
        <v>2216</v>
      </c>
      <c r="E367" s="58" t="b">
        <v>0</v>
      </c>
      <c r="F367" s="25">
        <f t="shared" si="1"/>
        <v>83</v>
      </c>
      <c r="G367" s="21" t="s">
        <v>1002</v>
      </c>
      <c r="H367" s="23"/>
      <c r="I367" s="28"/>
    </row>
    <row r="368" ht="22.5" customHeight="1">
      <c r="A368" s="53" t="str">
        <f t="array" ref="A368">IFERROR(_xlfn.XLOOKUP(B368, Runs[Run ID], Runs[Track]), "— pick a run —")</f>
        <v>Avengers</v>
      </c>
      <c r="B368" s="54" t="s">
        <v>52</v>
      </c>
      <c r="C368" s="53" t="str">
        <f t="array" ref="C368">IFERROR(_xlfn.XLOOKUP(B368, Runs[Run ID], Runs[Title]), "— pick a run —")</f>
        <v>Stern's Avengers</v>
      </c>
      <c r="D368" s="74" t="s">
        <v>2261</v>
      </c>
      <c r="E368" s="58" t="b">
        <v>0</v>
      </c>
      <c r="F368" s="25">
        <f t="shared" si="1"/>
        <v>84</v>
      </c>
      <c r="G368" s="21" t="s">
        <v>1002</v>
      </c>
      <c r="H368" s="23"/>
      <c r="I368" s="28"/>
    </row>
    <row r="369" ht="22.5" customHeight="1">
      <c r="A369" s="53" t="str">
        <f t="array" ref="A369">IFERROR(_xlfn.XLOOKUP(B369, Runs[Run ID], Runs[Track]), "— pick a run —")</f>
        <v>Avengers</v>
      </c>
      <c r="B369" s="54" t="s">
        <v>52</v>
      </c>
      <c r="C369" s="53" t="str">
        <f t="array" ref="C369">IFERROR(_xlfn.XLOOKUP(B369, Runs[Run ID], Runs[Title]), "— pick a run —")</f>
        <v>Stern's Avengers</v>
      </c>
      <c r="D369" s="74" t="s">
        <v>2282</v>
      </c>
      <c r="E369" s="58" t="b">
        <v>0</v>
      </c>
      <c r="F369" s="25">
        <f t="shared" si="1"/>
        <v>85</v>
      </c>
      <c r="G369" s="21" t="s">
        <v>1002</v>
      </c>
      <c r="H369" s="23"/>
      <c r="I369" s="28"/>
    </row>
    <row r="370" ht="22.5" customHeight="1">
      <c r="A370" s="53" t="str">
        <f t="array" ref="A370">IFERROR(_xlfn.XLOOKUP(B370, Runs[Run ID], Runs[Track]), "— pick a run —")</f>
        <v>Avengers</v>
      </c>
      <c r="B370" s="54" t="s">
        <v>52</v>
      </c>
      <c r="C370" s="53" t="str">
        <f t="array" ref="C370">IFERROR(_xlfn.XLOOKUP(B370, Runs[Run ID], Runs[Title]), "— pick a run —")</f>
        <v>Stern's Avengers</v>
      </c>
      <c r="D370" s="74" t="s">
        <v>2308</v>
      </c>
      <c r="E370" s="58" t="b">
        <v>0</v>
      </c>
      <c r="F370" s="25">
        <f t="shared" si="1"/>
        <v>86</v>
      </c>
      <c r="G370" s="21" t="s">
        <v>1002</v>
      </c>
      <c r="H370" s="23"/>
      <c r="I370" s="28"/>
    </row>
    <row r="371" ht="22.5" customHeight="1">
      <c r="A371" s="53" t="str">
        <f t="array" ref="A371">IFERROR(_xlfn.XLOOKUP(B371, Runs[Run ID], Runs[Track]), "— pick a run —")</f>
        <v>Avengers</v>
      </c>
      <c r="B371" s="54" t="s">
        <v>52</v>
      </c>
      <c r="C371" s="53" t="str">
        <f t="array" ref="C371">IFERROR(_xlfn.XLOOKUP(B371, Runs[Run ID], Runs[Title]), "— pick a run —")</f>
        <v>Stern's Avengers</v>
      </c>
      <c r="D371" s="74" t="s">
        <v>2309</v>
      </c>
      <c r="E371" s="58" t="b">
        <v>0</v>
      </c>
      <c r="F371" s="25">
        <f t="shared" si="1"/>
        <v>87</v>
      </c>
      <c r="G371" s="21" t="s">
        <v>1002</v>
      </c>
      <c r="H371" s="23"/>
      <c r="I371" s="28"/>
    </row>
    <row r="372" ht="22.5" customHeight="1">
      <c r="A372" s="53" t="str">
        <f t="array" ref="A372">IFERROR(_xlfn.XLOOKUP(B372, Runs[Run ID], Runs[Track]), "— pick a run —")</f>
        <v>Avengers</v>
      </c>
      <c r="B372" s="54" t="s">
        <v>52</v>
      </c>
      <c r="C372" s="53" t="str">
        <f t="array" ref="C372">IFERROR(_xlfn.XLOOKUP(B372, Runs[Run ID], Runs[Title]), "— pick a run —")</f>
        <v>Stern's Avengers</v>
      </c>
      <c r="D372" s="74" t="s">
        <v>2313</v>
      </c>
      <c r="E372" s="58" t="b">
        <v>0</v>
      </c>
      <c r="F372" s="25">
        <f t="shared" si="1"/>
        <v>88</v>
      </c>
      <c r="G372" s="21" t="s">
        <v>1002</v>
      </c>
      <c r="H372" s="23"/>
      <c r="I372" s="28"/>
    </row>
    <row r="373" ht="22.5" customHeight="1">
      <c r="A373" s="53" t="str">
        <f t="array" ref="A373">IFERROR(_xlfn.XLOOKUP(B373, Runs[Run ID], Runs[Track]), "— pick a run —")</f>
        <v>Avengers</v>
      </c>
      <c r="B373" s="54" t="s">
        <v>52</v>
      </c>
      <c r="C373" s="53" t="str">
        <f t="array" ref="C373">IFERROR(_xlfn.XLOOKUP(B373, Runs[Run ID], Runs[Title]), "— pick a run —")</f>
        <v>Stern's Avengers</v>
      </c>
      <c r="D373" s="74" t="s">
        <v>2315</v>
      </c>
      <c r="E373" s="58" t="b">
        <v>0</v>
      </c>
      <c r="F373" s="25">
        <f t="shared" si="1"/>
        <v>89</v>
      </c>
      <c r="G373" s="21" t="s">
        <v>1002</v>
      </c>
      <c r="H373" s="23"/>
      <c r="I373" s="28"/>
    </row>
    <row r="374" ht="22.5" customHeight="1">
      <c r="A374" s="53" t="str">
        <f t="array" ref="A374">IFERROR(_xlfn.XLOOKUP(B374, Runs[Run ID], Runs[Track]), "— pick a run —")</f>
        <v>Avengers</v>
      </c>
      <c r="B374" s="54" t="s">
        <v>52</v>
      </c>
      <c r="C374" s="53" t="str">
        <f t="array" ref="C374">IFERROR(_xlfn.XLOOKUP(B374, Runs[Run ID], Runs[Title]), "— pick a run —")</f>
        <v>Stern's Avengers</v>
      </c>
      <c r="D374" s="74" t="s">
        <v>2316</v>
      </c>
      <c r="E374" s="58" t="b">
        <v>0</v>
      </c>
      <c r="F374" s="25">
        <f t="shared" si="1"/>
        <v>90</v>
      </c>
      <c r="G374" s="21" t="s">
        <v>1002</v>
      </c>
      <c r="H374" s="23"/>
      <c r="I374" s="28"/>
    </row>
    <row r="375" ht="22.5" customHeight="1">
      <c r="A375" s="53" t="str">
        <f t="array" ref="A375">IFERROR(_xlfn.XLOOKUP(B375, Runs[Run ID], Runs[Track]), "— pick a run —")</f>
        <v>Avengers</v>
      </c>
      <c r="B375" s="54" t="s">
        <v>52</v>
      </c>
      <c r="C375" s="53" t="str">
        <f t="array" ref="C375">IFERROR(_xlfn.XLOOKUP(B375, Runs[Run ID], Runs[Title]), "— pick a run —")</f>
        <v>Stern's Avengers</v>
      </c>
      <c r="D375" s="74" t="s">
        <v>2317</v>
      </c>
      <c r="E375" s="58" t="b">
        <v>0</v>
      </c>
      <c r="F375" s="25">
        <f t="shared" si="1"/>
        <v>91</v>
      </c>
      <c r="G375" s="21" t="s">
        <v>1002</v>
      </c>
      <c r="H375" s="23"/>
      <c r="I375" s="28"/>
    </row>
    <row r="376" ht="22.5" customHeight="1">
      <c r="A376" s="53" t="str">
        <f t="array" ref="A376">IFERROR(_xlfn.XLOOKUP(B376, Runs[Run ID], Runs[Track]), "— pick a run —")</f>
        <v>Avengers</v>
      </c>
      <c r="B376" s="54" t="s">
        <v>52</v>
      </c>
      <c r="C376" s="53" t="str">
        <f t="array" ref="C376">IFERROR(_xlfn.XLOOKUP(B376, Runs[Run ID], Runs[Title]), "— pick a run —")</f>
        <v>Stern's Avengers</v>
      </c>
      <c r="D376" s="74" t="s">
        <v>2319</v>
      </c>
      <c r="E376" s="58" t="b">
        <v>0</v>
      </c>
      <c r="F376" s="25">
        <f t="shared" si="1"/>
        <v>92</v>
      </c>
      <c r="G376" s="21" t="s">
        <v>1002</v>
      </c>
      <c r="H376" s="23"/>
      <c r="I376" s="28"/>
    </row>
    <row r="377" ht="22.5" customHeight="1">
      <c r="A377" s="53" t="str">
        <f t="array" ref="A377">IFERROR(_xlfn.XLOOKUP(B377, Runs[Run ID], Runs[Track]), "— pick a run —")</f>
        <v>Avengers</v>
      </c>
      <c r="B377" s="54" t="s">
        <v>52</v>
      </c>
      <c r="C377" s="53" t="str">
        <f t="array" ref="C377">IFERROR(_xlfn.XLOOKUP(B377, Runs[Run ID], Runs[Title]), "— pick a run —")</f>
        <v>Stern's Avengers</v>
      </c>
      <c r="D377" s="74" t="s">
        <v>2322</v>
      </c>
      <c r="E377" s="58" t="b">
        <v>0</v>
      </c>
      <c r="F377" s="25">
        <f t="shared" si="1"/>
        <v>93</v>
      </c>
      <c r="G377" s="21" t="s">
        <v>58</v>
      </c>
      <c r="H377" s="10" t="s">
        <v>2323</v>
      </c>
      <c r="I377" s="26"/>
    </row>
    <row r="378" ht="22.5" customHeight="1">
      <c r="A378" s="53" t="str">
        <f t="array" ref="A378">IFERROR(_xlfn.XLOOKUP(B378, Runs[Run ID], Runs[Track]), "— pick a run —")</f>
        <v>Avengers</v>
      </c>
      <c r="B378" s="54" t="s">
        <v>52</v>
      </c>
      <c r="C378" s="53" t="str">
        <f t="array" ref="C378">IFERROR(_xlfn.XLOOKUP(B378, Runs[Run ID], Runs[Title]), "— pick a run —")</f>
        <v>Stern's Avengers</v>
      </c>
      <c r="D378" s="74" t="s">
        <v>2327</v>
      </c>
      <c r="E378" s="58" t="b">
        <v>0</v>
      </c>
      <c r="F378" s="25">
        <f t="shared" si="1"/>
        <v>94</v>
      </c>
      <c r="G378" s="21" t="s">
        <v>58</v>
      </c>
      <c r="H378" s="23"/>
      <c r="I378" s="28"/>
    </row>
    <row r="379" ht="22.5" customHeight="1">
      <c r="A379" s="53" t="str">
        <f t="array" ref="A379">IFERROR(_xlfn.XLOOKUP(B379, Runs[Run ID], Runs[Track]), "— pick a run —")</f>
        <v>Avengers</v>
      </c>
      <c r="B379" s="54" t="s">
        <v>52</v>
      </c>
      <c r="C379" s="53" t="str">
        <f t="array" ref="C379">IFERROR(_xlfn.XLOOKUP(B379, Runs[Run ID], Runs[Title]), "— pick a run —")</f>
        <v>Stern's Avengers</v>
      </c>
      <c r="D379" s="74" t="s">
        <v>2340</v>
      </c>
      <c r="E379" s="58" t="b">
        <v>0</v>
      </c>
      <c r="F379" s="25">
        <f t="shared" si="1"/>
        <v>95</v>
      </c>
      <c r="G379" s="21" t="s">
        <v>443</v>
      </c>
      <c r="H379" s="23" t="s">
        <v>2344</v>
      </c>
      <c r="I379" s="28"/>
    </row>
    <row r="380" ht="22.5" customHeight="1">
      <c r="A380" s="53" t="str">
        <f t="array" ref="A380">IFERROR(_xlfn.XLOOKUP(B380, Runs[Run ID], Runs[Track]), "— pick a run —")</f>
        <v>Avengers</v>
      </c>
      <c r="B380" s="54" t="s">
        <v>52</v>
      </c>
      <c r="C380" s="53" t="str">
        <f t="array" ref="C380">IFERROR(_xlfn.XLOOKUP(B380, Runs[Run ID], Runs[Title]), "— pick a run —")</f>
        <v>Stern's Avengers</v>
      </c>
      <c r="D380" s="74" t="s">
        <v>2356</v>
      </c>
      <c r="E380" s="58" t="b">
        <v>0</v>
      </c>
      <c r="F380" s="25">
        <f t="shared" si="1"/>
        <v>96</v>
      </c>
      <c r="G380" s="21" t="s">
        <v>443</v>
      </c>
      <c r="H380" s="23"/>
      <c r="I380" s="28"/>
    </row>
    <row r="381" ht="22.5" customHeight="1">
      <c r="A381" s="53" t="str">
        <f t="array" ref="A381">IFERROR(_xlfn.XLOOKUP(B381, Runs[Run ID], Runs[Track]), "— pick a run —")</f>
        <v>Avengers</v>
      </c>
      <c r="B381" s="54" t="s">
        <v>52</v>
      </c>
      <c r="C381" s="53" t="str">
        <f t="array" ref="C381">IFERROR(_xlfn.XLOOKUP(B381, Runs[Run ID], Runs[Title]), "— pick a run —")</f>
        <v>Stern's Avengers</v>
      </c>
      <c r="D381" s="74" t="s">
        <v>2379</v>
      </c>
      <c r="E381" s="58" t="b">
        <v>0</v>
      </c>
      <c r="F381" s="25">
        <f t="shared" si="1"/>
        <v>97</v>
      </c>
      <c r="G381" s="21" t="s">
        <v>58</v>
      </c>
      <c r="H381" s="23"/>
      <c r="I381" s="28"/>
    </row>
    <row r="382" ht="22.5" customHeight="1">
      <c r="A382" s="53" t="str">
        <f t="array" ref="A382">IFERROR(_xlfn.XLOOKUP(B382, Runs[Run ID], Runs[Track]), "— pick a run —")</f>
        <v>Avengers</v>
      </c>
      <c r="B382" s="54" t="s">
        <v>52</v>
      </c>
      <c r="C382" s="53" t="str">
        <f t="array" ref="C382">IFERROR(_xlfn.XLOOKUP(B382, Runs[Run ID], Runs[Title]), "— pick a run —")</f>
        <v>Stern's Avengers</v>
      </c>
      <c r="D382" s="74" t="s">
        <v>2409</v>
      </c>
      <c r="E382" s="58" t="b">
        <v>0</v>
      </c>
      <c r="F382" s="25">
        <f t="shared" si="1"/>
        <v>98</v>
      </c>
      <c r="G382" s="21" t="s">
        <v>58</v>
      </c>
      <c r="H382" s="10" t="s">
        <v>2419</v>
      </c>
      <c r="I382" s="26"/>
    </row>
    <row r="383" ht="22.5" customHeight="1">
      <c r="A383" s="53" t="str">
        <f t="array" ref="A383">IFERROR(_xlfn.XLOOKUP(B383, Runs[Run ID], Runs[Track]), "— pick a run —")</f>
        <v>Avengers</v>
      </c>
      <c r="B383" s="54" t="s">
        <v>52</v>
      </c>
      <c r="C383" s="53" t="str">
        <f t="array" ref="C383">IFERROR(_xlfn.XLOOKUP(B383, Runs[Run ID], Runs[Title]), "— pick a run —")</f>
        <v>Stern's Avengers</v>
      </c>
      <c r="D383" s="74" t="s">
        <v>2455</v>
      </c>
      <c r="E383" s="58" t="b">
        <v>0</v>
      </c>
      <c r="F383" s="25">
        <f t="shared" si="1"/>
        <v>99</v>
      </c>
      <c r="G383" s="21" t="s">
        <v>58</v>
      </c>
      <c r="H383" s="23"/>
      <c r="I383" s="28"/>
    </row>
    <row r="384" ht="22.5" customHeight="1">
      <c r="A384" s="53" t="str">
        <f t="array" ref="A384">IFERROR(_xlfn.XLOOKUP(B384, Runs[Run ID], Runs[Track]), "— pick a run —")</f>
        <v>Avengers</v>
      </c>
      <c r="B384" s="54" t="s">
        <v>52</v>
      </c>
      <c r="C384" s="53" t="str">
        <f t="array" ref="C384">IFERROR(_xlfn.XLOOKUP(B384, Runs[Run ID], Runs[Title]), "— pick a run —")</f>
        <v>Stern's Avengers</v>
      </c>
      <c r="D384" s="74" t="s">
        <v>2510</v>
      </c>
      <c r="E384" s="58" t="b">
        <v>0</v>
      </c>
      <c r="F384" s="25">
        <f t="shared" si="1"/>
        <v>100</v>
      </c>
      <c r="G384" s="21" t="s">
        <v>58</v>
      </c>
      <c r="H384" s="23"/>
      <c r="I384" s="28"/>
    </row>
    <row r="385" ht="22.5" customHeight="1">
      <c r="A385" s="53" t="str">
        <f t="array" ref="A385">IFERROR(_xlfn.XLOOKUP(B385, Runs[Run ID], Runs[Track]), "— pick a run —")</f>
        <v>Avengers</v>
      </c>
      <c r="B385" s="54" t="s">
        <v>52</v>
      </c>
      <c r="C385" s="53" t="str">
        <f t="array" ref="C385">IFERROR(_xlfn.XLOOKUP(B385, Runs[Run ID], Runs[Title]), "— pick a run —")</f>
        <v>Stern's Avengers</v>
      </c>
      <c r="D385" s="74" t="s">
        <v>2562</v>
      </c>
      <c r="E385" s="58" t="b">
        <v>0</v>
      </c>
      <c r="F385" s="25">
        <f t="shared" si="1"/>
        <v>101</v>
      </c>
      <c r="G385" s="21" t="s">
        <v>58</v>
      </c>
      <c r="H385" s="23"/>
      <c r="I385" s="28"/>
    </row>
    <row r="386" ht="22.5" customHeight="1">
      <c r="A386" s="53" t="str">
        <f t="array" ref="A386">IFERROR(_xlfn.XLOOKUP(B386, Runs[Run ID], Runs[Track]), "— pick a run —")</f>
        <v>Avengers</v>
      </c>
      <c r="B386" s="54" t="s">
        <v>52</v>
      </c>
      <c r="C386" s="53" t="str">
        <f t="array" ref="C386">IFERROR(_xlfn.XLOOKUP(B386, Runs[Run ID], Runs[Title]), "— pick a run —")</f>
        <v>Stern's Avengers</v>
      </c>
      <c r="D386" s="74" t="s">
        <v>2628</v>
      </c>
      <c r="E386" s="58" t="b">
        <v>0</v>
      </c>
      <c r="F386" s="25">
        <f t="shared" si="1"/>
        <v>102</v>
      </c>
      <c r="G386" s="21" t="s">
        <v>58</v>
      </c>
      <c r="H386" s="23"/>
      <c r="I386" s="28"/>
    </row>
    <row r="387" ht="22.5" customHeight="1">
      <c r="A387" s="53" t="str">
        <f t="array" ref="A387">IFERROR(_xlfn.XLOOKUP(B387, Runs[Run ID], Runs[Track]), "— pick a run —")</f>
        <v>Avengers</v>
      </c>
      <c r="B387" s="54" t="s">
        <v>52</v>
      </c>
      <c r="C387" s="53" t="str">
        <f t="array" ref="C387">IFERROR(_xlfn.XLOOKUP(B387, Runs[Run ID], Runs[Title]), "— pick a run —")</f>
        <v>Stern's Avengers</v>
      </c>
      <c r="D387" s="74" t="s">
        <v>2677</v>
      </c>
      <c r="E387" s="58" t="b">
        <v>0</v>
      </c>
      <c r="F387" s="25">
        <f t="shared" si="1"/>
        <v>103</v>
      </c>
      <c r="G387" s="21" t="s">
        <v>58</v>
      </c>
      <c r="H387" s="10" t="s">
        <v>2687</v>
      </c>
      <c r="I387" s="26"/>
    </row>
    <row r="388" ht="22.5" customHeight="1">
      <c r="A388" s="53" t="str">
        <f t="array" ref="A388">IFERROR(_xlfn.XLOOKUP(B388, Runs[Run ID], Runs[Track]), "— pick a run —")</f>
        <v>Avengers</v>
      </c>
      <c r="B388" s="54" t="s">
        <v>52</v>
      </c>
      <c r="C388" s="53" t="str">
        <f t="array" ref="C388">IFERROR(_xlfn.XLOOKUP(B388, Runs[Run ID], Runs[Title]), "— pick a run —")</f>
        <v>Stern's Avengers</v>
      </c>
      <c r="D388" s="74" t="s">
        <v>2738</v>
      </c>
      <c r="E388" s="58" t="b">
        <v>0</v>
      </c>
      <c r="F388" s="25">
        <f t="shared" si="1"/>
        <v>104</v>
      </c>
      <c r="G388" s="21" t="s">
        <v>58</v>
      </c>
      <c r="H388" s="23"/>
      <c r="I388" s="28"/>
    </row>
    <row r="389" ht="22.5" customHeight="1">
      <c r="A389" s="53" t="str">
        <f t="array" ref="A389">IFERROR(_xlfn.XLOOKUP(B389, Runs[Run ID], Runs[Track]), "— pick a run —")</f>
        <v>Avengers</v>
      </c>
      <c r="B389" s="54" t="s">
        <v>52</v>
      </c>
      <c r="C389" s="53" t="str">
        <f t="array" ref="C389">IFERROR(_xlfn.XLOOKUP(B389, Runs[Run ID], Runs[Title]), "— pick a run —")</f>
        <v>Stern's Avengers</v>
      </c>
      <c r="D389" s="74" t="s">
        <v>2791</v>
      </c>
      <c r="E389" s="58" t="b">
        <v>0</v>
      </c>
      <c r="F389" s="25">
        <f t="shared" si="1"/>
        <v>105</v>
      </c>
      <c r="G389" s="21" t="s">
        <v>58</v>
      </c>
      <c r="H389" s="23"/>
      <c r="I389" s="28"/>
    </row>
    <row r="390" ht="22.5" customHeight="1">
      <c r="A390" s="53" t="str">
        <f t="array" ref="A390">IFERROR(_xlfn.XLOOKUP(B390, Runs[Run ID], Runs[Track]), "— pick a run —")</f>
        <v>Avengers</v>
      </c>
      <c r="B390" s="54" t="s">
        <v>52</v>
      </c>
      <c r="C390" s="53" t="str">
        <f t="array" ref="C390">IFERROR(_xlfn.XLOOKUP(B390, Runs[Run ID], Runs[Title]), "— pick a run —")</f>
        <v>Stern's Avengers</v>
      </c>
      <c r="D390" s="74" t="s">
        <v>2848</v>
      </c>
      <c r="E390" s="58" t="b">
        <v>0</v>
      </c>
      <c r="F390" s="25">
        <f t="shared" si="1"/>
        <v>106</v>
      </c>
      <c r="G390" s="21" t="s">
        <v>58</v>
      </c>
      <c r="H390" s="23"/>
      <c r="I390" s="28"/>
    </row>
    <row r="391" ht="22.5" customHeight="1">
      <c r="A391" s="53" t="str">
        <f t="array" ref="A391">IFERROR(_xlfn.XLOOKUP(B391, Runs[Run ID], Runs[Track]), "— pick a run —")</f>
        <v>Avengers</v>
      </c>
      <c r="B391" s="54" t="s">
        <v>52</v>
      </c>
      <c r="C391" s="53" t="str">
        <f t="array" ref="C391">IFERROR(_xlfn.XLOOKUP(B391, Runs[Run ID], Runs[Title]), "— pick a run —")</f>
        <v>Stern's Avengers</v>
      </c>
      <c r="D391" s="74" t="s">
        <v>2895</v>
      </c>
      <c r="E391" s="58" t="b">
        <v>0</v>
      </c>
      <c r="F391" s="25">
        <f t="shared" si="1"/>
        <v>107</v>
      </c>
      <c r="G391" s="21" t="s">
        <v>58</v>
      </c>
      <c r="H391" s="23"/>
      <c r="I391" s="28"/>
    </row>
    <row r="392" ht="22.5" customHeight="1">
      <c r="A392" s="53" t="str">
        <f t="array" ref="A392">IFERROR(_xlfn.XLOOKUP(B392, Runs[Run ID], Runs[Track]), "— pick a run —")</f>
        <v>Avengers</v>
      </c>
      <c r="B392" s="54" t="s">
        <v>52</v>
      </c>
      <c r="C392" s="53" t="str">
        <f t="array" ref="C392">IFERROR(_xlfn.XLOOKUP(B392, Runs[Run ID], Runs[Title]), "— pick a run —")</f>
        <v>Stern's Avengers</v>
      </c>
      <c r="D392" s="74" t="s">
        <v>2943</v>
      </c>
      <c r="E392" s="58" t="b">
        <v>0</v>
      </c>
      <c r="F392" s="25">
        <f t="shared" si="1"/>
        <v>108</v>
      </c>
      <c r="G392" s="21" t="s">
        <v>58</v>
      </c>
      <c r="H392" s="23"/>
      <c r="I392" s="28"/>
    </row>
    <row r="393" ht="22.5" customHeight="1">
      <c r="A393" s="53" t="str">
        <f t="array" ref="A393">IFERROR(_xlfn.XLOOKUP(B393, Runs[Run ID], Runs[Track]), "— pick a run —")</f>
        <v>Avengers</v>
      </c>
      <c r="B393" s="54" t="s">
        <v>52</v>
      </c>
      <c r="C393" s="53" t="str">
        <f t="array" ref="C393">IFERROR(_xlfn.XLOOKUP(B393, Runs[Run ID], Runs[Title]), "— pick a run —")</f>
        <v>Stern's Avengers</v>
      </c>
      <c r="D393" s="74" t="s">
        <v>2987</v>
      </c>
      <c r="E393" s="58" t="b">
        <v>0</v>
      </c>
      <c r="F393" s="25">
        <f t="shared" si="1"/>
        <v>109</v>
      </c>
      <c r="G393" s="21" t="s">
        <v>58</v>
      </c>
      <c r="H393" s="23"/>
      <c r="I393" s="28"/>
    </row>
    <row r="394" ht="22.5" customHeight="1">
      <c r="A394" s="53" t="str">
        <f t="array" ref="A394">IFERROR(_xlfn.XLOOKUP(B394, Runs[Run ID], Runs[Track]), "— pick a run —")</f>
        <v>Avengers</v>
      </c>
      <c r="B394" s="54" t="s">
        <v>52</v>
      </c>
      <c r="C394" s="53" t="str">
        <f t="array" ref="C394">IFERROR(_xlfn.XLOOKUP(B394, Runs[Run ID], Runs[Title]), "— pick a run —")</f>
        <v>Stern's Avengers</v>
      </c>
      <c r="D394" s="74" t="s">
        <v>3031</v>
      </c>
      <c r="E394" s="58" t="b">
        <v>0</v>
      </c>
      <c r="F394" s="25">
        <f t="shared" si="1"/>
        <v>110</v>
      </c>
      <c r="G394" s="21" t="s">
        <v>58</v>
      </c>
      <c r="H394" s="23"/>
      <c r="I394" s="28"/>
    </row>
    <row r="395" ht="22.5" customHeight="1">
      <c r="A395" s="53" t="str">
        <f t="array" ref="A395">IFERROR(_xlfn.XLOOKUP(B395, Runs[Run ID], Runs[Track]), "— pick a run —")</f>
        <v>Avengers</v>
      </c>
      <c r="B395" s="54" t="s">
        <v>52</v>
      </c>
      <c r="C395" s="53" t="str">
        <f t="array" ref="C395">IFERROR(_xlfn.XLOOKUP(B395, Runs[Run ID], Runs[Title]), "— pick a run —")</f>
        <v>Stern's Avengers</v>
      </c>
      <c r="D395" s="74" t="s">
        <v>3073</v>
      </c>
      <c r="E395" s="58" t="b">
        <v>0</v>
      </c>
      <c r="F395" s="25">
        <f t="shared" si="1"/>
        <v>111</v>
      </c>
      <c r="G395" s="21" t="s">
        <v>1002</v>
      </c>
      <c r="H395" s="23" t="s">
        <v>3087</v>
      </c>
      <c r="I395" s="28"/>
    </row>
    <row r="396" ht="22.5" customHeight="1">
      <c r="A396" s="53" t="str">
        <f t="array" ref="A396">IFERROR(_xlfn.XLOOKUP(B396, Runs[Run ID], Runs[Track]), "— pick a run —")</f>
        <v>Avengers</v>
      </c>
      <c r="B396" s="54" t="s">
        <v>52</v>
      </c>
      <c r="C396" s="53" t="str">
        <f t="array" ref="C396">IFERROR(_xlfn.XLOOKUP(B396, Runs[Run ID], Runs[Title]), "— pick a run —")</f>
        <v>Stern's Avengers</v>
      </c>
      <c r="D396" s="74" t="s">
        <v>3133</v>
      </c>
      <c r="E396" s="58" t="b">
        <v>0</v>
      </c>
      <c r="F396" s="25">
        <f t="shared" si="1"/>
        <v>112</v>
      </c>
      <c r="G396" s="21" t="s">
        <v>1002</v>
      </c>
      <c r="H396" s="23" t="s">
        <v>3087</v>
      </c>
      <c r="I396" s="28"/>
    </row>
    <row r="397" ht="22.5" customHeight="1">
      <c r="A397" s="53" t="str">
        <f t="array" ref="A397">IFERROR(_xlfn.XLOOKUP(B397, Runs[Run ID], Runs[Track]), "— pick a run —")</f>
        <v>Avengers</v>
      </c>
      <c r="B397" s="54" t="s">
        <v>52</v>
      </c>
      <c r="C397" s="53" t="str">
        <f t="array" ref="C397">IFERROR(_xlfn.XLOOKUP(B397, Runs[Run ID], Runs[Title]), "— pick a run —")</f>
        <v>Stern's Avengers</v>
      </c>
      <c r="D397" s="74" t="s">
        <v>3183</v>
      </c>
      <c r="E397" s="58" t="b">
        <v>0</v>
      </c>
      <c r="F397" s="25">
        <f t="shared" si="1"/>
        <v>113</v>
      </c>
      <c r="G397" s="21" t="s">
        <v>1002</v>
      </c>
      <c r="H397" s="23" t="s">
        <v>3192</v>
      </c>
      <c r="I397" s="28"/>
    </row>
    <row r="398" ht="22.5" customHeight="1">
      <c r="A398" s="53" t="str">
        <f t="array" ref="A398">IFERROR(_xlfn.XLOOKUP(B398, Runs[Run ID], Runs[Track]), "— pick a run —")</f>
        <v>Avengers</v>
      </c>
      <c r="B398" s="54" t="s">
        <v>52</v>
      </c>
      <c r="C398" s="53" t="str">
        <f t="array" ref="C398">IFERROR(_xlfn.XLOOKUP(B398, Runs[Run ID], Runs[Title]), "— pick a run —")</f>
        <v>Stern's Avengers</v>
      </c>
      <c r="D398" s="74" t="s">
        <v>3246</v>
      </c>
      <c r="E398" s="58" t="b">
        <v>0</v>
      </c>
      <c r="F398" s="25">
        <f t="shared" si="1"/>
        <v>114</v>
      </c>
      <c r="G398" s="21" t="s">
        <v>1002</v>
      </c>
      <c r="H398" s="23" t="s">
        <v>3192</v>
      </c>
      <c r="I398" s="28"/>
    </row>
    <row r="399" ht="22.5" customHeight="1">
      <c r="A399" s="53" t="str">
        <f t="array" ref="A399">IFERROR(_xlfn.XLOOKUP(B399, Runs[Run ID], Runs[Track]), "— pick a run —")</f>
        <v>Avengers</v>
      </c>
      <c r="B399" s="54" t="s">
        <v>52</v>
      </c>
      <c r="C399" s="53" t="str">
        <f t="array" ref="C399">IFERROR(_xlfn.XLOOKUP(B399, Runs[Run ID], Runs[Title]), "— pick a run —")</f>
        <v>Stern's Avengers</v>
      </c>
      <c r="D399" s="74" t="s">
        <v>3286</v>
      </c>
      <c r="E399" s="58" t="b">
        <v>0</v>
      </c>
      <c r="F399" s="25">
        <f t="shared" si="1"/>
        <v>115</v>
      </c>
      <c r="G399" s="21" t="s">
        <v>58</v>
      </c>
      <c r="H399" s="23"/>
      <c r="I399" s="28"/>
    </row>
    <row r="400" ht="22.5" customHeight="1">
      <c r="A400" s="53" t="str">
        <f t="array" ref="A400">IFERROR(_xlfn.XLOOKUP(B400, Runs[Run ID], Runs[Track]), "— pick a run —")</f>
        <v>Avengers</v>
      </c>
      <c r="B400" s="54" t="s">
        <v>52</v>
      </c>
      <c r="C400" s="53" t="str">
        <f t="array" ref="C400">IFERROR(_xlfn.XLOOKUP(B400, Runs[Run ID], Runs[Title]), "— pick a run —")</f>
        <v>Stern's Avengers</v>
      </c>
      <c r="D400" s="74" t="s">
        <v>3325</v>
      </c>
      <c r="E400" s="58" t="b">
        <v>0</v>
      </c>
      <c r="F400" s="25">
        <f t="shared" si="1"/>
        <v>116</v>
      </c>
      <c r="G400" s="21" t="s">
        <v>58</v>
      </c>
      <c r="H400" s="23"/>
      <c r="I400" s="28"/>
    </row>
    <row r="401" ht="22.5" customHeight="1">
      <c r="A401" s="53" t="str">
        <f t="array" ref="A401">IFERROR(_xlfn.XLOOKUP(B401, Runs[Run ID], Runs[Track]), "— pick a run —")</f>
        <v>Avengers</v>
      </c>
      <c r="B401" s="54" t="s">
        <v>52</v>
      </c>
      <c r="C401" s="53" t="str">
        <f t="array" ref="C401">IFERROR(_xlfn.XLOOKUP(B401, Runs[Run ID], Runs[Title]), "— pick a run —")</f>
        <v>Stern's Avengers</v>
      </c>
      <c r="D401" s="74" t="s">
        <v>3373</v>
      </c>
      <c r="E401" s="58" t="b">
        <v>0</v>
      </c>
      <c r="F401" s="25">
        <f t="shared" si="1"/>
        <v>117</v>
      </c>
      <c r="G401" s="21" t="s">
        <v>1002</v>
      </c>
      <c r="H401" s="23" t="s">
        <v>3383</v>
      </c>
      <c r="I401" s="28"/>
    </row>
    <row r="402" ht="22.5" customHeight="1">
      <c r="A402" s="53" t="str">
        <f t="array" ref="A402">IFERROR(_xlfn.XLOOKUP(B402, Runs[Run ID], Runs[Track]), "— pick a run —")</f>
        <v>Avengers</v>
      </c>
      <c r="B402" s="54" t="s">
        <v>52</v>
      </c>
      <c r="C402" s="53" t="str">
        <f t="array" ref="C402">IFERROR(_xlfn.XLOOKUP(B402, Runs[Run ID], Runs[Title]), "— pick a run —")</f>
        <v>Stern's Avengers</v>
      </c>
      <c r="D402" s="74" t="s">
        <v>3420</v>
      </c>
      <c r="E402" s="58" t="b">
        <v>0</v>
      </c>
      <c r="F402" s="25">
        <f t="shared" si="1"/>
        <v>118</v>
      </c>
      <c r="G402" s="21" t="s">
        <v>58</v>
      </c>
      <c r="H402" s="10" t="s">
        <v>3431</v>
      </c>
      <c r="I402" s="26"/>
    </row>
    <row r="403" ht="22.5" customHeight="1">
      <c r="A403" s="53" t="str">
        <f t="array" ref="A403">IFERROR(_xlfn.XLOOKUP(B403, Runs[Run ID], Runs[Track]), "— pick a run —")</f>
        <v>Avengers</v>
      </c>
      <c r="B403" s="54" t="s">
        <v>52</v>
      </c>
      <c r="C403" s="53" t="str">
        <f t="array" ref="C403">IFERROR(_xlfn.XLOOKUP(B403, Runs[Run ID], Runs[Title]), "— pick a run —")</f>
        <v>Stern's Avengers</v>
      </c>
      <c r="D403" s="74" t="s">
        <v>3470</v>
      </c>
      <c r="E403" s="58" t="b">
        <v>0</v>
      </c>
      <c r="F403" s="25">
        <f t="shared" si="1"/>
        <v>119</v>
      </c>
      <c r="G403" s="21" t="s">
        <v>58</v>
      </c>
      <c r="H403" s="23"/>
      <c r="I403" s="28"/>
    </row>
    <row r="404" ht="22.5" customHeight="1">
      <c r="A404" s="53" t="str">
        <f t="array" ref="A404">IFERROR(_xlfn.XLOOKUP(B404, Runs[Run ID], Runs[Track]), "— pick a run —")</f>
        <v>Avengers</v>
      </c>
      <c r="B404" s="54" t="s">
        <v>52</v>
      </c>
      <c r="C404" s="53" t="str">
        <f t="array" ref="C404">IFERROR(_xlfn.XLOOKUP(B404, Runs[Run ID], Runs[Title]), "— pick a run —")</f>
        <v>Stern's Avengers</v>
      </c>
      <c r="D404" s="74" t="s">
        <v>3519</v>
      </c>
      <c r="E404" s="58" t="b">
        <v>0</v>
      </c>
      <c r="F404" s="25">
        <f t="shared" si="1"/>
        <v>120</v>
      </c>
      <c r="G404" s="21" t="s">
        <v>58</v>
      </c>
      <c r="H404" s="23"/>
      <c r="I404" s="28"/>
    </row>
    <row r="405" ht="22.5" customHeight="1">
      <c r="A405" s="53" t="str">
        <f t="array" ref="A405">IFERROR(_xlfn.XLOOKUP(B405, Runs[Run ID], Runs[Track]), "— pick a run —")</f>
        <v>Avengers</v>
      </c>
      <c r="B405" s="54" t="s">
        <v>52</v>
      </c>
      <c r="C405" s="53" t="str">
        <f t="array" ref="C405">IFERROR(_xlfn.XLOOKUP(B405, Runs[Run ID], Runs[Title]), "— pick a run —")</f>
        <v>Stern's Avengers</v>
      </c>
      <c r="D405" s="74" t="s">
        <v>3561</v>
      </c>
      <c r="E405" s="58" t="b">
        <v>0</v>
      </c>
      <c r="F405" s="25">
        <f t="shared" si="1"/>
        <v>121</v>
      </c>
      <c r="G405" s="21" t="s">
        <v>58</v>
      </c>
      <c r="H405" s="23"/>
      <c r="I405" s="28"/>
    </row>
    <row r="406" ht="22.5" customHeight="1">
      <c r="A406" s="53" t="str">
        <f t="array" ref="A406">IFERROR(_xlfn.XLOOKUP(B406, Runs[Run ID], Runs[Track]), "— pick a run —")</f>
        <v>Avengers</v>
      </c>
      <c r="B406" s="54" t="s">
        <v>52</v>
      </c>
      <c r="C406" s="53" t="str">
        <f t="array" ref="C406">IFERROR(_xlfn.XLOOKUP(B406, Runs[Run ID], Runs[Title]), "— pick a run —")</f>
        <v>Stern's Avengers</v>
      </c>
      <c r="D406" s="74" t="s">
        <v>3616</v>
      </c>
      <c r="E406" s="58" t="b">
        <v>0</v>
      </c>
      <c r="F406" s="25">
        <f t="shared" si="1"/>
        <v>122</v>
      </c>
      <c r="G406" s="21" t="s">
        <v>58</v>
      </c>
      <c r="H406" s="23"/>
      <c r="I406" s="28"/>
    </row>
    <row r="407" ht="22.5" customHeight="1">
      <c r="A407" s="53" t="str">
        <f t="array" ref="A407">IFERROR(_xlfn.XLOOKUP(B407, Runs[Run ID], Runs[Track]), "— pick a run —")</f>
        <v>Avengers</v>
      </c>
      <c r="B407" s="54" t="s">
        <v>52</v>
      </c>
      <c r="C407" s="53" t="str">
        <f t="array" ref="C407">IFERROR(_xlfn.XLOOKUP(B407, Runs[Run ID], Runs[Title]), "— pick a run —")</f>
        <v>Stern's Avengers</v>
      </c>
      <c r="D407" s="74" t="s">
        <v>1912</v>
      </c>
      <c r="E407" s="58" t="b">
        <v>0</v>
      </c>
      <c r="F407" s="25">
        <f t="shared" si="1"/>
        <v>123</v>
      </c>
      <c r="G407" s="21" t="s">
        <v>1002</v>
      </c>
      <c r="H407" s="23" t="s">
        <v>3681</v>
      </c>
      <c r="I407" s="28"/>
    </row>
    <row r="408" ht="22.5" customHeight="1">
      <c r="A408" s="53" t="str">
        <f t="array" ref="A408">IFERROR(_xlfn.XLOOKUP(B408, Runs[Run ID], Runs[Track]), "— pick a run —")</f>
        <v>Avengers</v>
      </c>
      <c r="B408" s="54" t="s">
        <v>52</v>
      </c>
      <c r="C408" s="53" t="str">
        <f t="array" ref="C408">IFERROR(_xlfn.XLOOKUP(B408, Runs[Run ID], Runs[Title]), "— pick a run —")</f>
        <v>Stern's Avengers</v>
      </c>
      <c r="D408" s="74" t="s">
        <v>3724</v>
      </c>
      <c r="E408" s="58" t="b">
        <v>0</v>
      </c>
      <c r="F408" s="25">
        <f t="shared" si="1"/>
        <v>124</v>
      </c>
      <c r="G408" s="21" t="s">
        <v>1002</v>
      </c>
      <c r="H408" s="23" t="s">
        <v>3736</v>
      </c>
      <c r="I408" s="28"/>
    </row>
    <row r="409" ht="22.5" customHeight="1">
      <c r="A409" s="53" t="str">
        <f t="array" ref="A409">IFERROR(_xlfn.XLOOKUP(B409, Runs[Run ID], Runs[Track]), "— pick a run —")</f>
        <v>Avengers</v>
      </c>
      <c r="B409" s="54" t="s">
        <v>52</v>
      </c>
      <c r="C409" s="53" t="str">
        <f t="array" ref="C409">IFERROR(_xlfn.XLOOKUP(B409, Runs[Run ID], Runs[Title]), "— pick a run —")</f>
        <v>Stern's Avengers</v>
      </c>
      <c r="D409" s="74" t="s">
        <v>3775</v>
      </c>
      <c r="E409" s="58" t="b">
        <v>0</v>
      </c>
      <c r="F409" s="25">
        <f t="shared" si="1"/>
        <v>125</v>
      </c>
      <c r="G409" s="21" t="s">
        <v>443</v>
      </c>
      <c r="H409" s="23" t="s">
        <v>3788</v>
      </c>
      <c r="I409" s="28"/>
    </row>
    <row r="410" ht="22.5" customHeight="1">
      <c r="A410" s="53" t="str">
        <f t="array" ref="A410">IFERROR(_xlfn.XLOOKUP(B410, Runs[Run ID], Runs[Track]), "— pick a run —")</f>
        <v>Avengers</v>
      </c>
      <c r="B410" s="54" t="s">
        <v>52</v>
      </c>
      <c r="C410" s="53" t="str">
        <f t="array" ref="C410">IFERROR(_xlfn.XLOOKUP(B410, Runs[Run ID], Runs[Title]), "— pick a run —")</f>
        <v>Stern's Avengers</v>
      </c>
      <c r="D410" s="74" t="s">
        <v>3829</v>
      </c>
      <c r="E410" s="58" t="b">
        <v>0</v>
      </c>
      <c r="F410" s="25">
        <f t="shared" si="1"/>
        <v>126</v>
      </c>
      <c r="G410" s="21" t="s">
        <v>443</v>
      </c>
      <c r="H410" s="23"/>
      <c r="I410" s="28"/>
    </row>
    <row r="411" ht="22.5" customHeight="1">
      <c r="A411" s="53" t="str">
        <f t="array" ref="A411">IFERROR(_xlfn.XLOOKUP(B411, Runs[Run ID], Runs[Track]), "— pick a run —")</f>
        <v>Avengers</v>
      </c>
      <c r="B411" s="54" t="s">
        <v>52</v>
      </c>
      <c r="C411" s="53" t="str">
        <f t="array" ref="C411">IFERROR(_xlfn.XLOOKUP(B411, Runs[Run ID], Runs[Title]), "— pick a run —")</f>
        <v>Stern's Avengers</v>
      </c>
      <c r="D411" s="74" t="s">
        <v>3880</v>
      </c>
      <c r="E411" s="58" t="b">
        <v>0</v>
      </c>
      <c r="F411" s="25">
        <f t="shared" si="1"/>
        <v>127</v>
      </c>
      <c r="G411" s="21" t="s">
        <v>443</v>
      </c>
      <c r="H411" s="23"/>
      <c r="I411" s="28"/>
    </row>
    <row r="412" ht="22.5" customHeight="1">
      <c r="A412" s="53" t="str">
        <f t="array" ref="A412">IFERROR(_xlfn.XLOOKUP(B412, Runs[Run ID], Runs[Track]), "— pick a run —")</f>
        <v>Avengers</v>
      </c>
      <c r="B412" s="54" t="s">
        <v>52</v>
      </c>
      <c r="C412" s="53" t="str">
        <f t="array" ref="C412">IFERROR(_xlfn.XLOOKUP(B412, Runs[Run ID], Runs[Title]), "— pick a run —")</f>
        <v>Stern's Avengers</v>
      </c>
      <c r="D412" s="74" t="s">
        <v>3928</v>
      </c>
      <c r="E412" s="58" t="b">
        <v>0</v>
      </c>
      <c r="F412" s="25">
        <f t="shared" si="1"/>
        <v>128</v>
      </c>
      <c r="G412" s="21" t="s">
        <v>443</v>
      </c>
      <c r="H412" s="23"/>
      <c r="I412" s="28"/>
    </row>
    <row r="413" ht="22.5" customHeight="1">
      <c r="A413" s="53" t="str">
        <f t="array" ref="A413">IFERROR(_xlfn.XLOOKUP(B413, Runs[Run ID], Runs[Track]), "— pick a run —")</f>
        <v>Avengers</v>
      </c>
      <c r="B413" s="54" t="s">
        <v>52</v>
      </c>
      <c r="C413" s="53" t="str">
        <f t="array" ref="C413">IFERROR(_xlfn.XLOOKUP(B413, Runs[Run ID], Runs[Title]), "— pick a run —")</f>
        <v>Stern's Avengers</v>
      </c>
      <c r="D413" s="74" t="s">
        <v>3978</v>
      </c>
      <c r="E413" s="58" t="b">
        <v>0</v>
      </c>
      <c r="F413" s="25">
        <f t="shared" si="1"/>
        <v>129</v>
      </c>
      <c r="G413" s="21" t="s">
        <v>1002</v>
      </c>
      <c r="H413" s="23" t="s">
        <v>3990</v>
      </c>
      <c r="I413" s="28"/>
    </row>
    <row r="414" ht="22.5" customHeight="1">
      <c r="A414" s="53" t="str">
        <f t="array" ref="A414">IFERROR(_xlfn.XLOOKUP(B414, Runs[Run ID], Runs[Track]), "— pick a run —")</f>
        <v>Avengers</v>
      </c>
      <c r="B414" s="54" t="s">
        <v>52</v>
      </c>
      <c r="C414" s="53" t="str">
        <f t="array" ref="C414">IFERROR(_xlfn.XLOOKUP(B414, Runs[Run ID], Runs[Title]), "— pick a run —")</f>
        <v>Stern's Avengers</v>
      </c>
      <c r="D414" s="74" t="s">
        <v>4025</v>
      </c>
      <c r="E414" s="58" t="b">
        <v>0</v>
      </c>
      <c r="F414" s="25">
        <f t="shared" si="1"/>
        <v>130</v>
      </c>
      <c r="G414" s="21" t="s">
        <v>1002</v>
      </c>
      <c r="H414" s="23"/>
      <c r="I414" s="28"/>
    </row>
    <row r="415" ht="22.5" customHeight="1">
      <c r="A415" s="53" t="str">
        <f t="array" ref="A415">IFERROR(_xlfn.XLOOKUP(B415, Runs[Run ID], Runs[Track]), "— pick a run —")</f>
        <v>Avengers</v>
      </c>
      <c r="B415" s="54" t="s">
        <v>52</v>
      </c>
      <c r="C415" s="53" t="str">
        <f t="array" ref="C415">IFERROR(_xlfn.XLOOKUP(B415, Runs[Run ID], Runs[Title]), "— pick a run —")</f>
        <v>Stern's Avengers</v>
      </c>
      <c r="D415" s="74" t="s">
        <v>4055</v>
      </c>
      <c r="E415" s="58" t="b">
        <v>0</v>
      </c>
      <c r="F415" s="25">
        <f t="shared" si="1"/>
        <v>131</v>
      </c>
      <c r="G415" s="21" t="s">
        <v>1002</v>
      </c>
      <c r="H415" s="23"/>
      <c r="I415" s="28"/>
    </row>
    <row r="416" ht="22.5" customHeight="1">
      <c r="A416" s="53" t="str">
        <f t="array" ref="A416">IFERROR(_xlfn.XLOOKUP(B416, Runs[Run ID], Runs[Track]), "— pick a run —")</f>
        <v>Avengers</v>
      </c>
      <c r="B416" s="54" t="s">
        <v>72</v>
      </c>
      <c r="C416" s="53" t="str">
        <f t="array" ref="C416">IFERROR(_xlfn.XLOOKUP(B416, Runs[Run ID], Runs[Title]), "— pick a run —")</f>
        <v>Busiek's Avengers + Thunderbolts</v>
      </c>
      <c r="D416" s="74" t="s">
        <v>4090</v>
      </c>
      <c r="E416" s="58" t="b">
        <v>0</v>
      </c>
      <c r="F416" s="25">
        <f t="shared" si="1"/>
        <v>1</v>
      </c>
      <c r="G416" s="21" t="s">
        <v>443</v>
      </c>
      <c r="H416" s="23" t="s">
        <v>4098</v>
      </c>
      <c r="I416" s="28"/>
    </row>
    <row r="417" ht="22.5" customHeight="1">
      <c r="A417" s="53" t="str">
        <f t="array" ref="A417">IFERROR(_xlfn.XLOOKUP(B417, Runs[Run ID], Runs[Track]), "— pick a run —")</f>
        <v>Avengers</v>
      </c>
      <c r="B417" s="54" t="s">
        <v>72</v>
      </c>
      <c r="C417" s="53" t="str">
        <f t="array" ref="C417">IFERROR(_xlfn.XLOOKUP(B417, Runs[Run ID], Runs[Title]), "— pick a run —")</f>
        <v>Busiek's Avengers + Thunderbolts</v>
      </c>
      <c r="D417" s="74" t="s">
        <v>4137</v>
      </c>
      <c r="E417" s="58" t="b">
        <v>0</v>
      </c>
      <c r="F417" s="25">
        <f t="shared" si="1"/>
        <v>2</v>
      </c>
      <c r="G417" s="21" t="s">
        <v>58</v>
      </c>
      <c r="H417" s="23" t="s">
        <v>4146</v>
      </c>
      <c r="I417" s="28"/>
    </row>
    <row r="418" ht="22.5" customHeight="1">
      <c r="A418" s="53" t="str">
        <f t="array" ref="A418">IFERROR(_xlfn.XLOOKUP(B418, Runs[Run ID], Runs[Track]), "— pick a run —")</f>
        <v>Avengers</v>
      </c>
      <c r="B418" s="54" t="s">
        <v>72</v>
      </c>
      <c r="C418" s="53" t="str">
        <f t="array" ref="C418">IFERROR(_xlfn.XLOOKUP(B418, Runs[Run ID], Runs[Title]), "— pick a run —")</f>
        <v>Busiek's Avengers + Thunderbolts</v>
      </c>
      <c r="D418" s="74" t="s">
        <v>4180</v>
      </c>
      <c r="E418" s="58" t="b">
        <v>0</v>
      </c>
      <c r="F418" s="25">
        <f t="shared" si="1"/>
        <v>3</v>
      </c>
      <c r="G418" s="21" t="s">
        <v>58</v>
      </c>
      <c r="H418" s="23"/>
      <c r="I418" s="28"/>
    </row>
    <row r="419" ht="22.5" customHeight="1">
      <c r="A419" s="53" t="str">
        <f t="array" ref="A419">IFERROR(_xlfn.XLOOKUP(B419, Runs[Run ID], Runs[Track]), "— pick a run —")</f>
        <v>Avengers</v>
      </c>
      <c r="B419" s="54" t="s">
        <v>72</v>
      </c>
      <c r="C419" s="53" t="str">
        <f t="array" ref="C419">IFERROR(_xlfn.XLOOKUP(B419, Runs[Run ID], Runs[Title]), "— pick a run —")</f>
        <v>Busiek's Avengers + Thunderbolts</v>
      </c>
      <c r="D419" s="74" t="s">
        <v>4229</v>
      </c>
      <c r="E419" s="58" t="b">
        <v>0</v>
      </c>
      <c r="F419" s="25">
        <f t="shared" si="1"/>
        <v>4</v>
      </c>
      <c r="G419" s="21" t="s">
        <v>58</v>
      </c>
      <c r="H419" s="23"/>
      <c r="I419" s="28"/>
    </row>
    <row r="420" ht="22.5" customHeight="1">
      <c r="A420" s="53" t="str">
        <f t="array" ref="A420">IFERROR(_xlfn.XLOOKUP(B420, Runs[Run ID], Runs[Track]), "— pick a run —")</f>
        <v>Avengers</v>
      </c>
      <c r="B420" s="54" t="s">
        <v>72</v>
      </c>
      <c r="C420" s="53" t="str">
        <f t="array" ref="C420">IFERROR(_xlfn.XLOOKUP(B420, Runs[Run ID], Runs[Title]), "— pick a run —")</f>
        <v>Busiek's Avengers + Thunderbolts</v>
      </c>
      <c r="D420" s="74" t="s">
        <v>4277</v>
      </c>
      <c r="E420" s="58" t="b">
        <v>0</v>
      </c>
      <c r="F420" s="25">
        <f t="shared" si="1"/>
        <v>5</v>
      </c>
      <c r="G420" s="21" t="s">
        <v>58</v>
      </c>
      <c r="H420" s="23"/>
      <c r="I420" s="28"/>
    </row>
    <row r="421" ht="22.5" customHeight="1">
      <c r="A421" s="53" t="str">
        <f t="array" ref="A421">IFERROR(_xlfn.XLOOKUP(B421, Runs[Run ID], Runs[Track]), "— pick a run —")</f>
        <v>Avengers</v>
      </c>
      <c r="B421" s="54" t="s">
        <v>72</v>
      </c>
      <c r="C421" s="53" t="str">
        <f t="array" ref="C421">IFERROR(_xlfn.XLOOKUP(B421, Runs[Run ID], Runs[Title]), "— pick a run —")</f>
        <v>Busiek's Avengers + Thunderbolts</v>
      </c>
      <c r="D421" s="74" t="s">
        <v>4317</v>
      </c>
      <c r="E421" s="58" t="b">
        <v>0</v>
      </c>
      <c r="F421" s="25">
        <f t="shared" si="1"/>
        <v>6</v>
      </c>
      <c r="G421" s="21" t="s">
        <v>58</v>
      </c>
      <c r="H421" s="23"/>
      <c r="I421" s="28"/>
    </row>
    <row r="422" ht="22.5" customHeight="1">
      <c r="A422" s="53" t="str">
        <f t="array" ref="A422">IFERROR(_xlfn.XLOOKUP(B422, Runs[Run ID], Runs[Track]), "— pick a run —")</f>
        <v>Avengers</v>
      </c>
      <c r="B422" s="54" t="s">
        <v>72</v>
      </c>
      <c r="C422" s="53" t="str">
        <f t="array" ref="C422">IFERROR(_xlfn.XLOOKUP(B422, Runs[Run ID], Runs[Title]), "— pick a run —")</f>
        <v>Busiek's Avengers + Thunderbolts</v>
      </c>
      <c r="D422" s="74" t="s">
        <v>4358</v>
      </c>
      <c r="E422" s="58" t="b">
        <v>0</v>
      </c>
      <c r="F422" s="25">
        <f t="shared" si="1"/>
        <v>7</v>
      </c>
      <c r="G422" s="21" t="s">
        <v>58</v>
      </c>
      <c r="H422" s="23"/>
      <c r="I422" s="28"/>
    </row>
    <row r="423" ht="22.5" customHeight="1">
      <c r="A423" s="53" t="str">
        <f t="array" ref="A423">IFERROR(_xlfn.XLOOKUP(B423, Runs[Run ID], Runs[Track]), "— pick a run —")</f>
        <v>Avengers</v>
      </c>
      <c r="B423" s="54" t="s">
        <v>72</v>
      </c>
      <c r="C423" s="53" t="str">
        <f t="array" ref="C423">IFERROR(_xlfn.XLOOKUP(B423, Runs[Run ID], Runs[Title]), "— pick a run —")</f>
        <v>Busiek's Avengers + Thunderbolts</v>
      </c>
      <c r="D423" s="74" t="s">
        <v>4402</v>
      </c>
      <c r="E423" s="58" t="b">
        <v>0</v>
      </c>
      <c r="F423" s="25">
        <f t="shared" si="1"/>
        <v>8</v>
      </c>
      <c r="G423" s="21" t="s">
        <v>58</v>
      </c>
      <c r="H423" s="23"/>
      <c r="I423" s="28"/>
    </row>
    <row r="424" ht="22.5" customHeight="1">
      <c r="A424" s="53" t="str">
        <f t="array" ref="A424">IFERROR(_xlfn.XLOOKUP(B424, Runs[Run ID], Runs[Track]), "— pick a run —")</f>
        <v>Avengers</v>
      </c>
      <c r="B424" s="54" t="s">
        <v>72</v>
      </c>
      <c r="C424" s="53" t="str">
        <f t="array" ref="C424">IFERROR(_xlfn.XLOOKUP(B424, Runs[Run ID], Runs[Title]), "— pick a run —")</f>
        <v>Busiek's Avengers + Thunderbolts</v>
      </c>
      <c r="D424" s="74" t="s">
        <v>4439</v>
      </c>
      <c r="E424" s="58" t="b">
        <v>0</v>
      </c>
      <c r="F424" s="25">
        <f t="shared" si="1"/>
        <v>9</v>
      </c>
      <c r="G424" s="21" t="s">
        <v>58</v>
      </c>
      <c r="H424" s="23"/>
      <c r="I424" s="28"/>
    </row>
    <row r="425" ht="22.5" customHeight="1">
      <c r="A425" s="53" t="str">
        <f t="array" ref="A425">IFERROR(_xlfn.XLOOKUP(B425, Runs[Run ID], Runs[Track]), "— pick a run —")</f>
        <v>Avengers</v>
      </c>
      <c r="B425" s="54" t="s">
        <v>72</v>
      </c>
      <c r="C425" s="53" t="str">
        <f t="array" ref="C425">IFERROR(_xlfn.XLOOKUP(B425, Runs[Run ID], Runs[Title]), "— pick a run —")</f>
        <v>Busiek's Avengers + Thunderbolts</v>
      </c>
      <c r="D425" s="74" t="s">
        <v>4480</v>
      </c>
      <c r="E425" s="58" t="b">
        <v>0</v>
      </c>
      <c r="F425" s="25">
        <f t="shared" si="1"/>
        <v>10</v>
      </c>
      <c r="G425" s="21" t="s">
        <v>58</v>
      </c>
      <c r="H425" s="23"/>
      <c r="I425" s="28"/>
    </row>
    <row r="426" ht="22.5" customHeight="1">
      <c r="A426" s="53" t="str">
        <f t="array" ref="A426">IFERROR(_xlfn.XLOOKUP(B426, Runs[Run ID], Runs[Track]), "— pick a run —")</f>
        <v>Avengers</v>
      </c>
      <c r="B426" s="54" t="s">
        <v>72</v>
      </c>
      <c r="C426" s="53" t="str">
        <f t="array" ref="C426">IFERROR(_xlfn.XLOOKUP(B426, Runs[Run ID], Runs[Title]), "— pick a run —")</f>
        <v>Busiek's Avengers + Thunderbolts</v>
      </c>
      <c r="D426" s="74" t="s">
        <v>4520</v>
      </c>
      <c r="E426" s="58" t="b">
        <v>0</v>
      </c>
      <c r="F426" s="25">
        <f t="shared" si="1"/>
        <v>11</v>
      </c>
      <c r="G426" s="21" t="s">
        <v>58</v>
      </c>
      <c r="H426" s="23"/>
      <c r="I426" s="28"/>
    </row>
    <row r="427" ht="22.5" customHeight="1">
      <c r="A427" s="53" t="str">
        <f t="array" ref="A427">IFERROR(_xlfn.XLOOKUP(B427, Runs[Run ID], Runs[Track]), "— pick a run —")</f>
        <v>Avengers</v>
      </c>
      <c r="B427" s="54" t="s">
        <v>72</v>
      </c>
      <c r="C427" s="53" t="str">
        <f t="array" ref="C427">IFERROR(_xlfn.XLOOKUP(B427, Runs[Run ID], Runs[Title]), "— pick a run —")</f>
        <v>Busiek's Avengers + Thunderbolts</v>
      </c>
      <c r="D427" s="74" t="s">
        <v>4555</v>
      </c>
      <c r="E427" s="58" t="b">
        <v>0</v>
      </c>
      <c r="F427" s="25">
        <f t="shared" si="1"/>
        <v>12</v>
      </c>
      <c r="G427" s="21" t="s">
        <v>1002</v>
      </c>
      <c r="H427" s="23"/>
      <c r="I427" s="28"/>
    </row>
    <row r="428" ht="22.5" customHeight="1">
      <c r="A428" s="53" t="str">
        <f t="array" ref="A428">IFERROR(_xlfn.XLOOKUP(B428, Runs[Run ID], Runs[Track]), "— pick a run —")</f>
        <v>Avengers</v>
      </c>
      <c r="B428" s="54" t="s">
        <v>72</v>
      </c>
      <c r="C428" s="53" t="str">
        <f t="array" ref="C428">IFERROR(_xlfn.XLOOKUP(B428, Runs[Run ID], Runs[Title]), "— pick a run —")</f>
        <v>Busiek's Avengers + Thunderbolts</v>
      </c>
      <c r="D428" s="74" t="s">
        <v>4590</v>
      </c>
      <c r="E428" s="58" t="b">
        <v>0</v>
      </c>
      <c r="F428" s="25">
        <f t="shared" si="1"/>
        <v>13</v>
      </c>
      <c r="G428" s="21" t="s">
        <v>58</v>
      </c>
      <c r="H428" s="23"/>
      <c r="I428" s="28"/>
    </row>
    <row r="429" ht="22.5" customHeight="1">
      <c r="A429" s="53" t="str">
        <f t="array" ref="A429">IFERROR(_xlfn.XLOOKUP(B429, Runs[Run ID], Runs[Track]), "— pick a run —")</f>
        <v>Avengers</v>
      </c>
      <c r="B429" s="54" t="s">
        <v>72</v>
      </c>
      <c r="C429" s="53" t="str">
        <f t="array" ref="C429">IFERROR(_xlfn.XLOOKUP(B429, Runs[Run ID], Runs[Title]), "— pick a run —")</f>
        <v>Busiek's Avengers + Thunderbolts</v>
      </c>
      <c r="D429" s="74" t="s">
        <v>4650</v>
      </c>
      <c r="E429" s="58" t="b">
        <v>0</v>
      </c>
      <c r="F429" s="25">
        <f t="shared" si="1"/>
        <v>14</v>
      </c>
      <c r="G429" s="21" t="s">
        <v>58</v>
      </c>
      <c r="H429" s="23"/>
      <c r="I429" s="28"/>
    </row>
    <row r="430" ht="22.5" customHeight="1">
      <c r="A430" s="53" t="str">
        <f t="array" ref="A430">IFERROR(_xlfn.XLOOKUP(B430, Runs[Run ID], Runs[Track]), "— pick a run —")</f>
        <v>Avengers</v>
      </c>
      <c r="B430" s="54" t="s">
        <v>72</v>
      </c>
      <c r="C430" s="53" t="str">
        <f t="array" ref="C430">IFERROR(_xlfn.XLOOKUP(B430, Runs[Run ID], Runs[Title]), "— pick a run —")</f>
        <v>Busiek's Avengers + Thunderbolts</v>
      </c>
      <c r="D430" s="74" t="s">
        <v>4690</v>
      </c>
      <c r="E430" s="58" t="b">
        <v>0</v>
      </c>
      <c r="F430" s="25">
        <f t="shared" si="1"/>
        <v>15</v>
      </c>
      <c r="G430" s="21" t="s">
        <v>443</v>
      </c>
      <c r="H430" s="23" t="s">
        <v>4701</v>
      </c>
      <c r="I430" s="28"/>
    </row>
    <row r="431" ht="22.5" customHeight="1">
      <c r="A431" s="53" t="str">
        <f t="array" ref="A431">IFERROR(_xlfn.XLOOKUP(B431, Runs[Run ID], Runs[Track]), "— pick a run —")</f>
        <v>Avengers</v>
      </c>
      <c r="B431" s="54" t="s">
        <v>72</v>
      </c>
      <c r="C431" s="53" t="str">
        <f t="array" ref="C431">IFERROR(_xlfn.XLOOKUP(B431, Runs[Run ID], Runs[Title]), "— pick a run —")</f>
        <v>Busiek's Avengers + Thunderbolts</v>
      </c>
      <c r="D431" s="74" t="s">
        <v>4736</v>
      </c>
      <c r="E431" s="58" t="b">
        <v>0</v>
      </c>
      <c r="F431" s="25">
        <f t="shared" si="1"/>
        <v>16</v>
      </c>
      <c r="G431" s="21" t="s">
        <v>443</v>
      </c>
      <c r="H431" s="23"/>
      <c r="I431" s="28"/>
    </row>
    <row r="432" ht="22.5" customHeight="1">
      <c r="A432" s="53" t="str">
        <f t="array" ref="A432">IFERROR(_xlfn.XLOOKUP(B432, Runs[Run ID], Runs[Track]), "— pick a run —")</f>
        <v>Avengers</v>
      </c>
      <c r="B432" s="54" t="s">
        <v>72</v>
      </c>
      <c r="C432" s="53" t="str">
        <f t="array" ref="C432">IFERROR(_xlfn.XLOOKUP(B432, Runs[Run ID], Runs[Title]), "— pick a run —")</f>
        <v>Busiek's Avengers + Thunderbolts</v>
      </c>
      <c r="D432" s="74" t="s">
        <v>4780</v>
      </c>
      <c r="E432" s="58" t="b">
        <v>0</v>
      </c>
      <c r="F432" s="25">
        <f t="shared" si="1"/>
        <v>17</v>
      </c>
      <c r="G432" s="21" t="s">
        <v>443</v>
      </c>
      <c r="H432" s="23"/>
      <c r="I432" s="28"/>
    </row>
    <row r="433" ht="22.5" customHeight="1">
      <c r="A433" s="53" t="str">
        <f t="array" ref="A433">IFERROR(_xlfn.XLOOKUP(B433, Runs[Run ID], Runs[Track]), "— pick a run —")</f>
        <v>Avengers</v>
      </c>
      <c r="B433" s="54" t="s">
        <v>72</v>
      </c>
      <c r="C433" s="53" t="str">
        <f t="array" ref="C433">IFERROR(_xlfn.XLOOKUP(B433, Runs[Run ID], Runs[Title]), "— pick a run —")</f>
        <v>Busiek's Avengers + Thunderbolts</v>
      </c>
      <c r="D433" s="74" t="s">
        <v>4817</v>
      </c>
      <c r="E433" s="58" t="b">
        <v>0</v>
      </c>
      <c r="F433" s="25">
        <f t="shared" si="1"/>
        <v>18</v>
      </c>
      <c r="G433" s="21" t="s">
        <v>443</v>
      </c>
      <c r="H433" s="23"/>
      <c r="I433" s="28"/>
    </row>
    <row r="434" ht="22.5" customHeight="1">
      <c r="A434" s="53" t="str">
        <f t="array" ref="A434">IFERROR(_xlfn.XLOOKUP(B434, Runs[Run ID], Runs[Track]), "— pick a run —")</f>
        <v>Avengers</v>
      </c>
      <c r="B434" s="54" t="s">
        <v>72</v>
      </c>
      <c r="C434" s="53" t="str">
        <f t="array" ref="C434">IFERROR(_xlfn.XLOOKUP(B434, Runs[Run ID], Runs[Title]), "— pick a run —")</f>
        <v>Busiek's Avengers + Thunderbolts</v>
      </c>
      <c r="D434" s="74" t="s">
        <v>4864</v>
      </c>
      <c r="E434" s="58" t="b">
        <v>0</v>
      </c>
      <c r="F434" s="25">
        <f t="shared" si="1"/>
        <v>19</v>
      </c>
      <c r="G434" s="21" t="s">
        <v>58</v>
      </c>
      <c r="H434" s="23"/>
      <c r="I434" s="28"/>
    </row>
    <row r="435" ht="22.5" customHeight="1">
      <c r="A435" s="53" t="str">
        <f t="array" ref="A435">IFERROR(_xlfn.XLOOKUP(B435, Runs[Run ID], Runs[Track]), "— pick a run —")</f>
        <v>Avengers</v>
      </c>
      <c r="B435" s="54" t="s">
        <v>72</v>
      </c>
      <c r="C435" s="53" t="str">
        <f t="array" ref="C435">IFERROR(_xlfn.XLOOKUP(B435, Runs[Run ID], Runs[Title]), "— pick a run —")</f>
        <v>Busiek's Avengers + Thunderbolts</v>
      </c>
      <c r="D435" s="74" t="s">
        <v>4908</v>
      </c>
      <c r="E435" s="58" t="b">
        <v>0</v>
      </c>
      <c r="F435" s="25">
        <f t="shared" si="1"/>
        <v>20</v>
      </c>
      <c r="G435" s="21" t="s">
        <v>58</v>
      </c>
      <c r="H435" s="23"/>
      <c r="I435" s="28"/>
    </row>
    <row r="436" ht="22.5" customHeight="1">
      <c r="A436" s="53" t="str">
        <f t="array" ref="A436">IFERROR(_xlfn.XLOOKUP(B436, Runs[Run ID], Runs[Track]), "— pick a run —")</f>
        <v>Avengers</v>
      </c>
      <c r="B436" s="54" t="s">
        <v>72</v>
      </c>
      <c r="C436" s="53" t="str">
        <f t="array" ref="C436">IFERROR(_xlfn.XLOOKUP(B436, Runs[Run ID], Runs[Title]), "— pick a run —")</f>
        <v>Busiek's Avengers + Thunderbolts</v>
      </c>
      <c r="D436" s="74" t="s">
        <v>4960</v>
      </c>
      <c r="E436" s="58" t="b">
        <v>0</v>
      </c>
      <c r="F436" s="25">
        <f t="shared" si="1"/>
        <v>21</v>
      </c>
      <c r="G436" s="21" t="s">
        <v>58</v>
      </c>
      <c r="H436" s="23"/>
      <c r="I436" s="28"/>
    </row>
    <row r="437" ht="22.5" customHeight="1">
      <c r="A437" s="53" t="str">
        <f t="array" ref="A437">IFERROR(_xlfn.XLOOKUP(B437, Runs[Run ID], Runs[Track]), "— pick a run —")</f>
        <v>Avengers</v>
      </c>
      <c r="B437" s="54" t="s">
        <v>72</v>
      </c>
      <c r="C437" s="53" t="str">
        <f t="array" ref="C437">IFERROR(_xlfn.XLOOKUP(B437, Runs[Run ID], Runs[Title]), "— pick a run —")</f>
        <v>Busiek's Avengers + Thunderbolts</v>
      </c>
      <c r="D437" s="74" t="s">
        <v>5017</v>
      </c>
      <c r="E437" s="58" t="b">
        <v>0</v>
      </c>
      <c r="F437" s="25">
        <f t="shared" si="1"/>
        <v>22</v>
      </c>
      <c r="G437" s="21" t="s">
        <v>58</v>
      </c>
      <c r="H437" s="23"/>
      <c r="I437" s="28"/>
    </row>
    <row r="438" ht="22.5" customHeight="1">
      <c r="A438" s="53" t="str">
        <f t="array" ref="A438">IFERROR(_xlfn.XLOOKUP(B438, Runs[Run ID], Runs[Track]), "— pick a run —")</f>
        <v>Avengers</v>
      </c>
      <c r="B438" s="54" t="s">
        <v>72</v>
      </c>
      <c r="C438" s="53" t="str">
        <f t="array" ref="C438">IFERROR(_xlfn.XLOOKUP(B438, Runs[Run ID], Runs[Title]), "— pick a run —")</f>
        <v>Busiek's Avengers + Thunderbolts</v>
      </c>
      <c r="D438" s="74" t="s">
        <v>5059</v>
      </c>
      <c r="E438" s="58" t="b">
        <v>0</v>
      </c>
      <c r="F438" s="25">
        <f t="shared" si="1"/>
        <v>23</v>
      </c>
      <c r="G438" s="21" t="s">
        <v>58</v>
      </c>
      <c r="H438" s="23"/>
      <c r="I438" s="28"/>
    </row>
    <row r="439" ht="22.5" customHeight="1">
      <c r="A439" s="53" t="str">
        <f t="array" ref="A439">IFERROR(_xlfn.XLOOKUP(B439, Runs[Run ID], Runs[Track]), "— pick a run —")</f>
        <v>Avengers</v>
      </c>
      <c r="B439" s="54" t="s">
        <v>72</v>
      </c>
      <c r="C439" s="53" t="str">
        <f t="array" ref="C439">IFERROR(_xlfn.XLOOKUP(B439, Runs[Run ID], Runs[Title]), "— pick a run —")</f>
        <v>Busiek's Avengers + Thunderbolts</v>
      </c>
      <c r="D439" s="74" t="s">
        <v>5100</v>
      </c>
      <c r="E439" s="58" t="b">
        <v>0</v>
      </c>
      <c r="F439" s="25">
        <f t="shared" si="1"/>
        <v>24</v>
      </c>
      <c r="G439" s="21" t="s">
        <v>58</v>
      </c>
      <c r="H439" s="23"/>
      <c r="I439" s="28"/>
    </row>
    <row r="440" ht="22.5" customHeight="1">
      <c r="A440" s="53" t="str">
        <f t="array" ref="A440">IFERROR(_xlfn.XLOOKUP(B440, Runs[Run ID], Runs[Track]), "— pick a run —")</f>
        <v>Avengers</v>
      </c>
      <c r="B440" s="54" t="s">
        <v>72</v>
      </c>
      <c r="C440" s="53" t="str">
        <f t="array" ref="C440">IFERROR(_xlfn.XLOOKUP(B440, Runs[Run ID], Runs[Title]), "— pick a run —")</f>
        <v>Busiek's Avengers + Thunderbolts</v>
      </c>
      <c r="D440" s="74" t="s">
        <v>5142</v>
      </c>
      <c r="E440" s="58" t="b">
        <v>0</v>
      </c>
      <c r="F440" s="25">
        <f t="shared" si="1"/>
        <v>25</v>
      </c>
      <c r="G440" s="21" t="s">
        <v>58</v>
      </c>
      <c r="H440" s="23"/>
      <c r="I440" s="28"/>
    </row>
    <row r="441" ht="22.5" customHeight="1">
      <c r="A441" s="53" t="str">
        <f t="array" ref="A441">IFERROR(_xlfn.XLOOKUP(B441, Runs[Run ID], Runs[Track]), "— pick a run —")</f>
        <v>Avengers</v>
      </c>
      <c r="B441" s="54" t="s">
        <v>72</v>
      </c>
      <c r="C441" s="53" t="str">
        <f t="array" ref="C441">IFERROR(_xlfn.XLOOKUP(B441, Runs[Run ID], Runs[Title]), "— pick a run —")</f>
        <v>Busiek's Avengers + Thunderbolts</v>
      </c>
      <c r="D441" s="74" t="s">
        <v>5189</v>
      </c>
      <c r="E441" s="58" t="b">
        <v>0</v>
      </c>
      <c r="F441" s="25">
        <f t="shared" si="1"/>
        <v>26</v>
      </c>
      <c r="G441" s="21" t="s">
        <v>58</v>
      </c>
      <c r="H441" s="23"/>
      <c r="I441" s="28"/>
    </row>
    <row r="442" ht="22.5" customHeight="1">
      <c r="A442" s="53" t="str">
        <f t="array" ref="A442">IFERROR(_xlfn.XLOOKUP(B442, Runs[Run ID], Runs[Track]), "— pick a run —")</f>
        <v>Avengers</v>
      </c>
      <c r="B442" s="54" t="s">
        <v>72</v>
      </c>
      <c r="C442" s="53" t="str">
        <f t="array" ref="C442">IFERROR(_xlfn.XLOOKUP(B442, Runs[Run ID], Runs[Title]), "— pick a run —")</f>
        <v>Busiek's Avengers + Thunderbolts</v>
      </c>
      <c r="D442" s="74" t="s">
        <v>5223</v>
      </c>
      <c r="E442" s="58" t="b">
        <v>0</v>
      </c>
      <c r="F442" s="25">
        <f t="shared" si="1"/>
        <v>27</v>
      </c>
      <c r="G442" s="21" t="s">
        <v>58</v>
      </c>
      <c r="H442" s="23"/>
      <c r="I442" s="28"/>
    </row>
    <row r="443" ht="22.5" customHeight="1">
      <c r="A443" s="53" t="str">
        <f t="array" ref="A443">IFERROR(_xlfn.XLOOKUP(B443, Runs[Run ID], Runs[Track]), "— pick a run —")</f>
        <v>Avengers</v>
      </c>
      <c r="B443" s="54" t="s">
        <v>72</v>
      </c>
      <c r="C443" s="53" t="str">
        <f t="array" ref="C443">IFERROR(_xlfn.XLOOKUP(B443, Runs[Run ID], Runs[Title]), "— pick a run —")</f>
        <v>Busiek's Avengers + Thunderbolts</v>
      </c>
      <c r="D443" s="74" t="s">
        <v>5267</v>
      </c>
      <c r="E443" s="58" t="b">
        <v>0</v>
      </c>
      <c r="F443" s="25">
        <f t="shared" si="1"/>
        <v>28</v>
      </c>
      <c r="G443" s="21" t="s">
        <v>58</v>
      </c>
      <c r="H443" s="23"/>
      <c r="I443" s="28"/>
    </row>
    <row r="444" ht="22.5" customHeight="1">
      <c r="A444" s="53" t="str">
        <f t="array" ref="A444">IFERROR(_xlfn.XLOOKUP(B444, Runs[Run ID], Runs[Track]), "— pick a run —")</f>
        <v>Avengers</v>
      </c>
      <c r="B444" s="54" t="s">
        <v>72</v>
      </c>
      <c r="C444" s="53" t="str">
        <f t="array" ref="C444">IFERROR(_xlfn.XLOOKUP(B444, Runs[Run ID], Runs[Title]), "— pick a run —")</f>
        <v>Busiek's Avengers + Thunderbolts</v>
      </c>
      <c r="D444" s="74" t="s">
        <v>5319</v>
      </c>
      <c r="E444" s="58" t="b">
        <v>0</v>
      </c>
      <c r="F444" s="25">
        <f t="shared" si="1"/>
        <v>29</v>
      </c>
      <c r="G444" s="21" t="s">
        <v>58</v>
      </c>
      <c r="H444" s="23"/>
      <c r="I444" s="28"/>
    </row>
    <row r="445" ht="22.5" customHeight="1">
      <c r="A445" s="53" t="str">
        <f t="array" ref="A445">IFERROR(_xlfn.XLOOKUP(B445, Runs[Run ID], Runs[Track]), "— pick a run —")</f>
        <v>Avengers</v>
      </c>
      <c r="B445" s="54" t="s">
        <v>72</v>
      </c>
      <c r="C445" s="53" t="str">
        <f t="array" ref="C445">IFERROR(_xlfn.XLOOKUP(B445, Runs[Run ID], Runs[Title]), "— pick a run —")</f>
        <v>Busiek's Avengers + Thunderbolts</v>
      </c>
      <c r="D445" s="74" t="s">
        <v>5365</v>
      </c>
      <c r="E445" s="58" t="b">
        <v>0</v>
      </c>
      <c r="F445" s="25">
        <f t="shared" si="1"/>
        <v>30</v>
      </c>
      <c r="G445" s="21" t="s">
        <v>58</v>
      </c>
      <c r="H445" s="23"/>
      <c r="I445" s="28"/>
    </row>
    <row r="446" ht="22.5" customHeight="1">
      <c r="A446" s="53" t="str">
        <f t="array" ref="A446">IFERROR(_xlfn.XLOOKUP(B446, Runs[Run ID], Runs[Track]), "— pick a run —")</f>
        <v>Avengers</v>
      </c>
      <c r="B446" s="54" t="s">
        <v>72</v>
      </c>
      <c r="C446" s="53" t="str">
        <f t="array" ref="C446">IFERROR(_xlfn.XLOOKUP(B446, Runs[Run ID], Runs[Title]), "— pick a run —")</f>
        <v>Busiek's Avengers + Thunderbolts</v>
      </c>
      <c r="D446" s="74" t="s">
        <v>5408</v>
      </c>
      <c r="E446" s="58" t="b">
        <v>0</v>
      </c>
      <c r="F446" s="25">
        <f t="shared" si="1"/>
        <v>31</v>
      </c>
      <c r="G446" s="21" t="s">
        <v>58</v>
      </c>
      <c r="H446" s="23"/>
      <c r="I446" s="28"/>
    </row>
    <row r="447" ht="22.5" customHeight="1">
      <c r="A447" s="53" t="str">
        <f t="array" ref="A447">IFERROR(_xlfn.XLOOKUP(B447, Runs[Run ID], Runs[Track]), "— pick a run —")</f>
        <v>Avengers</v>
      </c>
      <c r="B447" s="54" t="s">
        <v>72</v>
      </c>
      <c r="C447" s="53" t="str">
        <f t="array" ref="C447">IFERROR(_xlfn.XLOOKUP(B447, Runs[Run ID], Runs[Title]), "— pick a run —")</f>
        <v>Busiek's Avengers + Thunderbolts</v>
      </c>
      <c r="D447" s="74" t="s">
        <v>5443</v>
      </c>
      <c r="E447" s="58" t="b">
        <v>0</v>
      </c>
      <c r="F447" s="25">
        <f t="shared" si="1"/>
        <v>32</v>
      </c>
      <c r="G447" s="21" t="s">
        <v>58</v>
      </c>
      <c r="H447" s="23"/>
      <c r="I447" s="28"/>
    </row>
    <row r="448" ht="22.5" customHeight="1">
      <c r="A448" s="53" t="str">
        <f t="array" ref="A448">IFERROR(_xlfn.XLOOKUP(B448, Runs[Run ID], Runs[Track]), "— pick a run —")</f>
        <v>Avengers</v>
      </c>
      <c r="B448" s="54" t="s">
        <v>72</v>
      </c>
      <c r="C448" s="53" t="str">
        <f t="array" ref="C448">IFERROR(_xlfn.XLOOKUP(B448, Runs[Run ID], Runs[Title]), "— pick a run —")</f>
        <v>Busiek's Avengers + Thunderbolts</v>
      </c>
      <c r="D448" s="74" t="s">
        <v>3111</v>
      </c>
      <c r="E448" s="58" t="b">
        <v>0</v>
      </c>
      <c r="F448" s="25">
        <f t="shared" si="1"/>
        <v>33</v>
      </c>
      <c r="G448" s="21" t="s">
        <v>58</v>
      </c>
      <c r="H448" s="23"/>
      <c r="I448" s="28"/>
    </row>
    <row r="449" ht="22.5" customHeight="1">
      <c r="A449" s="53" t="str">
        <f t="array" ref="A449">IFERROR(_xlfn.XLOOKUP(B449, Runs[Run ID], Runs[Track]), "— pick a run —")</f>
        <v>Avengers</v>
      </c>
      <c r="B449" s="54" t="s">
        <v>72</v>
      </c>
      <c r="C449" s="53" t="str">
        <f t="array" ref="C449">IFERROR(_xlfn.XLOOKUP(B449, Runs[Run ID], Runs[Title]), "— pick a run —")</f>
        <v>Busiek's Avengers + Thunderbolts</v>
      </c>
      <c r="D449" s="74" t="s">
        <v>5542</v>
      </c>
      <c r="E449" s="58" t="b">
        <v>0</v>
      </c>
      <c r="F449" s="25">
        <f t="shared" si="1"/>
        <v>34</v>
      </c>
      <c r="G449" s="21" t="s">
        <v>58</v>
      </c>
      <c r="H449" s="23"/>
      <c r="I449" s="28"/>
    </row>
    <row r="450" ht="22.5" customHeight="1">
      <c r="A450" s="53" t="str">
        <f t="array" ref="A450">IFERROR(_xlfn.XLOOKUP(B450, Runs[Run ID], Runs[Track]), "— pick a run —")</f>
        <v>Avengers</v>
      </c>
      <c r="B450" s="54" t="s">
        <v>72</v>
      </c>
      <c r="C450" s="53" t="str">
        <f t="array" ref="C450">IFERROR(_xlfn.XLOOKUP(B450, Runs[Run ID], Runs[Title]), "— pick a run —")</f>
        <v>Busiek's Avengers + Thunderbolts</v>
      </c>
      <c r="D450" s="74" t="s">
        <v>5584</v>
      </c>
      <c r="E450" s="58" t="b">
        <v>0</v>
      </c>
      <c r="F450" s="25">
        <f t="shared" si="1"/>
        <v>35</v>
      </c>
      <c r="G450" s="21" t="s">
        <v>58</v>
      </c>
      <c r="H450" s="23"/>
      <c r="I450" s="28"/>
    </row>
    <row r="451" ht="22.5" customHeight="1">
      <c r="A451" s="53" t="str">
        <f t="array" ref="A451">IFERROR(_xlfn.XLOOKUP(B451, Runs[Run ID], Runs[Track]), "— pick a run —")</f>
        <v>Avengers</v>
      </c>
      <c r="B451" s="54" t="s">
        <v>72</v>
      </c>
      <c r="C451" s="53" t="str">
        <f t="array" ref="C451">IFERROR(_xlfn.XLOOKUP(B451, Runs[Run ID], Runs[Title]), "— pick a run —")</f>
        <v>Busiek's Avengers + Thunderbolts</v>
      </c>
      <c r="D451" s="74" t="s">
        <v>5619</v>
      </c>
      <c r="E451" s="58" t="b">
        <v>0</v>
      </c>
      <c r="F451" s="25">
        <f t="shared" si="1"/>
        <v>36</v>
      </c>
      <c r="G451" s="21" t="s">
        <v>58</v>
      </c>
      <c r="H451" s="23"/>
      <c r="I451" s="28"/>
    </row>
    <row r="452" ht="22.5" customHeight="1">
      <c r="A452" s="53" t="str">
        <f t="array" ref="A452">IFERROR(_xlfn.XLOOKUP(B452, Runs[Run ID], Runs[Track]), "— pick a run —")</f>
        <v>Avengers</v>
      </c>
      <c r="B452" s="54" t="s">
        <v>72</v>
      </c>
      <c r="C452" s="53" t="str">
        <f t="array" ref="C452">IFERROR(_xlfn.XLOOKUP(B452, Runs[Run ID], Runs[Title]), "— pick a run —")</f>
        <v>Busiek's Avengers + Thunderbolts</v>
      </c>
      <c r="D452" s="74" t="s">
        <v>5655</v>
      </c>
      <c r="E452" s="58" t="b">
        <v>0</v>
      </c>
      <c r="F452" s="25">
        <f t="shared" si="1"/>
        <v>37</v>
      </c>
      <c r="G452" s="21" t="s">
        <v>58</v>
      </c>
      <c r="H452" s="23"/>
      <c r="I452" s="28"/>
    </row>
    <row r="453" ht="22.5" customHeight="1">
      <c r="A453" s="53" t="str">
        <f t="array" ref="A453">IFERROR(_xlfn.XLOOKUP(B453, Runs[Run ID], Runs[Track]), "— pick a run —")</f>
        <v>Avengers</v>
      </c>
      <c r="B453" s="54" t="s">
        <v>72</v>
      </c>
      <c r="C453" s="53" t="str">
        <f t="array" ref="C453">IFERROR(_xlfn.XLOOKUP(B453, Runs[Run ID], Runs[Title]), "— pick a run —")</f>
        <v>Busiek's Avengers + Thunderbolts</v>
      </c>
      <c r="D453" s="74" t="s">
        <v>5701</v>
      </c>
      <c r="E453" s="58" t="b">
        <v>0</v>
      </c>
      <c r="F453" s="25">
        <f t="shared" si="1"/>
        <v>38</v>
      </c>
      <c r="G453" s="21" t="s">
        <v>58</v>
      </c>
      <c r="H453" s="23"/>
      <c r="I453" s="28"/>
    </row>
    <row r="454" ht="22.5" customHeight="1">
      <c r="A454" s="53" t="str">
        <f t="array" ref="A454">IFERROR(_xlfn.XLOOKUP(B454, Runs[Run ID], Runs[Track]), "— pick a run —")</f>
        <v>Avengers</v>
      </c>
      <c r="B454" s="54" t="s">
        <v>72</v>
      </c>
      <c r="C454" s="53" t="str">
        <f t="array" ref="C454">IFERROR(_xlfn.XLOOKUP(B454, Runs[Run ID], Runs[Title]), "— pick a run —")</f>
        <v>Busiek's Avengers + Thunderbolts</v>
      </c>
      <c r="D454" s="74" t="s">
        <v>5745</v>
      </c>
      <c r="E454" s="58" t="b">
        <v>0</v>
      </c>
      <c r="F454" s="25">
        <f t="shared" si="1"/>
        <v>39</v>
      </c>
      <c r="G454" s="21" t="s">
        <v>58</v>
      </c>
      <c r="H454" s="23"/>
      <c r="I454" s="28"/>
    </row>
    <row r="455" ht="22.5" customHeight="1">
      <c r="A455" s="53" t="str">
        <f t="array" ref="A455">IFERROR(_xlfn.XLOOKUP(B455, Runs[Run ID], Runs[Track]), "— pick a run —")</f>
        <v>Avengers</v>
      </c>
      <c r="B455" s="54" t="s">
        <v>72</v>
      </c>
      <c r="C455" s="53" t="str">
        <f t="array" ref="C455">IFERROR(_xlfn.XLOOKUP(B455, Runs[Run ID], Runs[Title]), "— pick a run —")</f>
        <v>Busiek's Avengers + Thunderbolts</v>
      </c>
      <c r="D455" s="74" t="s">
        <v>5793</v>
      </c>
      <c r="E455" s="58" t="b">
        <v>0</v>
      </c>
      <c r="F455" s="25">
        <f t="shared" si="1"/>
        <v>40</v>
      </c>
      <c r="G455" s="21" t="s">
        <v>58</v>
      </c>
      <c r="H455" s="23"/>
      <c r="I455" s="28"/>
    </row>
    <row r="456" ht="22.5" customHeight="1">
      <c r="A456" s="53" t="str">
        <f t="array" ref="A456">IFERROR(_xlfn.XLOOKUP(B456, Runs[Run ID], Runs[Track]), "— pick a run —")</f>
        <v>Avengers</v>
      </c>
      <c r="B456" s="54" t="s">
        <v>72</v>
      </c>
      <c r="C456" s="53" t="str">
        <f t="array" ref="C456">IFERROR(_xlfn.XLOOKUP(B456, Runs[Run ID], Runs[Title]), "— pick a run —")</f>
        <v>Busiek's Avengers + Thunderbolts</v>
      </c>
      <c r="D456" s="74" t="s">
        <v>5837</v>
      </c>
      <c r="E456" s="58" t="b">
        <v>0</v>
      </c>
      <c r="F456" s="25">
        <f t="shared" si="1"/>
        <v>41</v>
      </c>
      <c r="G456" s="21" t="s">
        <v>1002</v>
      </c>
      <c r="H456" s="23"/>
      <c r="I456" s="28"/>
    </row>
    <row r="457" ht="22.5" customHeight="1">
      <c r="A457" s="53" t="str">
        <f t="array" ref="A457">IFERROR(_xlfn.XLOOKUP(B457, Runs[Run ID], Runs[Track]), "— pick a run —")</f>
        <v>Avengers</v>
      </c>
      <c r="B457" s="54" t="s">
        <v>72</v>
      </c>
      <c r="C457" s="53" t="str">
        <f t="array" ref="C457">IFERROR(_xlfn.XLOOKUP(B457, Runs[Run ID], Runs[Title]), "— pick a run —")</f>
        <v>Busiek's Avengers + Thunderbolts</v>
      </c>
      <c r="D457" s="74" t="s">
        <v>5869</v>
      </c>
      <c r="E457" s="58" t="b">
        <v>0</v>
      </c>
      <c r="F457" s="25">
        <f t="shared" si="1"/>
        <v>42</v>
      </c>
      <c r="G457" s="21" t="s">
        <v>58</v>
      </c>
      <c r="H457" s="23"/>
      <c r="I457" s="28"/>
    </row>
    <row r="458" ht="22.5" customHeight="1">
      <c r="A458" s="53" t="str">
        <f t="array" ref="A458">IFERROR(_xlfn.XLOOKUP(B458, Runs[Run ID], Runs[Track]), "— pick a run —")</f>
        <v>Avengers</v>
      </c>
      <c r="B458" s="54" t="s">
        <v>72</v>
      </c>
      <c r="C458" s="53" t="str">
        <f t="array" ref="C458">IFERROR(_xlfn.XLOOKUP(B458, Runs[Run ID], Runs[Title]), "— pick a run —")</f>
        <v>Busiek's Avengers + Thunderbolts</v>
      </c>
      <c r="D458" s="74" t="s">
        <v>5901</v>
      </c>
      <c r="E458" s="58" t="b">
        <v>0</v>
      </c>
      <c r="F458" s="25">
        <f t="shared" si="1"/>
        <v>43</v>
      </c>
      <c r="G458" s="21" t="s">
        <v>58</v>
      </c>
      <c r="H458" s="23"/>
      <c r="I458" s="28"/>
    </row>
    <row r="459" ht="22.5" customHeight="1">
      <c r="A459" s="53" t="str">
        <f t="array" ref="A459">IFERROR(_xlfn.XLOOKUP(B459, Runs[Run ID], Runs[Track]), "— pick a run —")</f>
        <v>Avengers</v>
      </c>
      <c r="B459" s="54" t="s">
        <v>72</v>
      </c>
      <c r="C459" s="53" t="str">
        <f t="array" ref="C459">IFERROR(_xlfn.XLOOKUP(B459, Runs[Run ID], Runs[Title]), "— pick a run —")</f>
        <v>Busiek's Avengers + Thunderbolts</v>
      </c>
      <c r="D459" s="74" t="s">
        <v>5939</v>
      </c>
      <c r="E459" s="58" t="b">
        <v>0</v>
      </c>
      <c r="F459" s="25">
        <f t="shared" si="1"/>
        <v>44</v>
      </c>
      <c r="G459" s="21" t="s">
        <v>58</v>
      </c>
      <c r="H459" s="23"/>
      <c r="I459" s="28"/>
    </row>
    <row r="460" ht="22.5" customHeight="1">
      <c r="A460" s="53" t="str">
        <f t="array" ref="A460">IFERROR(_xlfn.XLOOKUP(B460, Runs[Run ID], Runs[Track]), "— pick a run —")</f>
        <v>Avengers</v>
      </c>
      <c r="B460" s="54" t="s">
        <v>72</v>
      </c>
      <c r="C460" s="53" t="str">
        <f t="array" ref="C460">IFERROR(_xlfn.XLOOKUP(B460, Runs[Run ID], Runs[Title]), "— pick a run —")</f>
        <v>Busiek's Avengers + Thunderbolts</v>
      </c>
      <c r="D460" s="74" t="s">
        <v>5977</v>
      </c>
      <c r="E460" s="58" t="b">
        <v>0</v>
      </c>
      <c r="F460" s="25">
        <f t="shared" si="1"/>
        <v>45</v>
      </c>
      <c r="G460" s="21" t="s">
        <v>58</v>
      </c>
      <c r="H460" s="23"/>
      <c r="I460" s="28"/>
    </row>
    <row r="461" ht="22.5" customHeight="1">
      <c r="A461" s="53" t="str">
        <f t="array" ref="A461">IFERROR(_xlfn.XLOOKUP(B461, Runs[Run ID], Runs[Track]), "— pick a run —")</f>
        <v>Avengers</v>
      </c>
      <c r="B461" s="54" t="s">
        <v>72</v>
      </c>
      <c r="C461" s="53" t="str">
        <f t="array" ref="C461">IFERROR(_xlfn.XLOOKUP(B461, Runs[Run ID], Runs[Title]), "— pick a run —")</f>
        <v>Busiek's Avengers + Thunderbolts</v>
      </c>
      <c r="D461" s="74" t="s">
        <v>6016</v>
      </c>
      <c r="E461" s="58" t="b">
        <v>0</v>
      </c>
      <c r="F461" s="25">
        <f t="shared" si="1"/>
        <v>46</v>
      </c>
      <c r="G461" s="21" t="s">
        <v>58</v>
      </c>
      <c r="H461" s="23" t="s">
        <v>6027</v>
      </c>
      <c r="I461" s="28"/>
    </row>
    <row r="462" ht="22.5" customHeight="1">
      <c r="A462" s="53" t="str">
        <f t="array" ref="A462">IFERROR(_xlfn.XLOOKUP(B462, Runs[Run ID], Runs[Track]), "— pick a run —")</f>
        <v>Avengers</v>
      </c>
      <c r="B462" s="54" t="s">
        <v>72</v>
      </c>
      <c r="C462" s="53" t="str">
        <f t="array" ref="C462">IFERROR(_xlfn.XLOOKUP(B462, Runs[Run ID], Runs[Title]), "— pick a run —")</f>
        <v>Busiek's Avengers + Thunderbolts</v>
      </c>
      <c r="D462" s="74" t="s">
        <v>6062</v>
      </c>
      <c r="E462" s="58" t="b">
        <v>0</v>
      </c>
      <c r="F462" s="25">
        <f t="shared" si="1"/>
        <v>47</v>
      </c>
      <c r="G462" s="21" t="s">
        <v>58</v>
      </c>
      <c r="H462" s="23"/>
      <c r="I462" s="28"/>
    </row>
    <row r="463" ht="22.5" customHeight="1">
      <c r="A463" s="53" t="str">
        <f t="array" ref="A463">IFERROR(_xlfn.XLOOKUP(B463, Runs[Run ID], Runs[Track]), "— pick a run —")</f>
        <v>Avengers</v>
      </c>
      <c r="B463" s="54" t="s">
        <v>72</v>
      </c>
      <c r="C463" s="53" t="str">
        <f t="array" ref="C463">IFERROR(_xlfn.XLOOKUP(B463, Runs[Run ID], Runs[Title]), "— pick a run —")</f>
        <v>Busiek's Avengers + Thunderbolts</v>
      </c>
      <c r="D463" s="74" t="s">
        <v>6105</v>
      </c>
      <c r="E463" s="58" t="b">
        <v>0</v>
      </c>
      <c r="F463" s="25">
        <f t="shared" si="1"/>
        <v>48</v>
      </c>
      <c r="G463" s="21" t="s">
        <v>58</v>
      </c>
      <c r="H463" s="23"/>
      <c r="I463" s="28"/>
    </row>
    <row r="464" ht="22.5" customHeight="1">
      <c r="A464" s="53" t="str">
        <f t="array" ref="A464">IFERROR(_xlfn.XLOOKUP(B464, Runs[Run ID], Runs[Track]), "— pick a run —")</f>
        <v>Avengers</v>
      </c>
      <c r="B464" s="54" t="s">
        <v>72</v>
      </c>
      <c r="C464" s="53" t="str">
        <f t="array" ref="C464">IFERROR(_xlfn.XLOOKUP(B464, Runs[Run ID], Runs[Title]), "— pick a run —")</f>
        <v>Busiek's Avengers + Thunderbolts</v>
      </c>
      <c r="D464" s="74" t="s">
        <v>6145</v>
      </c>
      <c r="E464" s="58" t="b">
        <v>0</v>
      </c>
      <c r="F464" s="25">
        <f t="shared" si="1"/>
        <v>49</v>
      </c>
      <c r="G464" s="21" t="s">
        <v>58</v>
      </c>
      <c r="H464" s="23"/>
      <c r="I464" s="28"/>
    </row>
    <row r="465" ht="22.5" customHeight="1">
      <c r="A465" s="53" t="str">
        <f t="array" ref="A465">IFERROR(_xlfn.XLOOKUP(B465, Runs[Run ID], Runs[Track]), "— pick a run —")</f>
        <v>Avengers</v>
      </c>
      <c r="B465" s="54" t="s">
        <v>72</v>
      </c>
      <c r="C465" s="53" t="str">
        <f t="array" ref="C465">IFERROR(_xlfn.XLOOKUP(B465, Runs[Run ID], Runs[Title]), "— pick a run —")</f>
        <v>Busiek's Avengers + Thunderbolts</v>
      </c>
      <c r="D465" s="74" t="s">
        <v>6184</v>
      </c>
      <c r="E465" s="58" t="b">
        <v>0</v>
      </c>
      <c r="F465" s="25">
        <f t="shared" si="1"/>
        <v>50</v>
      </c>
      <c r="G465" s="21" t="s">
        <v>58</v>
      </c>
      <c r="H465" s="23"/>
      <c r="I465" s="28"/>
    </row>
    <row r="466" ht="22.5" customHeight="1">
      <c r="A466" s="53" t="str">
        <f t="array" ref="A466">IFERROR(_xlfn.XLOOKUP(B466, Runs[Run ID], Runs[Track]), "— pick a run —")</f>
        <v>Avengers</v>
      </c>
      <c r="B466" s="54" t="s">
        <v>72</v>
      </c>
      <c r="C466" s="53" t="str">
        <f t="array" ref="C466">IFERROR(_xlfn.XLOOKUP(B466, Runs[Run ID], Runs[Title]), "— pick a run —")</f>
        <v>Busiek's Avengers + Thunderbolts</v>
      </c>
      <c r="D466" s="74" t="s">
        <v>6226</v>
      </c>
      <c r="E466" s="58" t="b">
        <v>0</v>
      </c>
      <c r="F466" s="25">
        <f t="shared" si="1"/>
        <v>51</v>
      </c>
      <c r="G466" s="21" t="s">
        <v>58</v>
      </c>
      <c r="H466" s="23"/>
      <c r="I466" s="28"/>
    </row>
    <row r="467" ht="22.5" customHeight="1">
      <c r="A467" s="53" t="str">
        <f t="array" ref="A467">IFERROR(_xlfn.XLOOKUP(B467, Runs[Run ID], Runs[Track]), "— pick a run —")</f>
        <v>Avengers</v>
      </c>
      <c r="B467" s="54" t="s">
        <v>72</v>
      </c>
      <c r="C467" s="53" t="str">
        <f t="array" ref="C467">IFERROR(_xlfn.XLOOKUP(B467, Runs[Run ID], Runs[Title]), "— pick a run —")</f>
        <v>Busiek's Avengers + Thunderbolts</v>
      </c>
      <c r="D467" s="74" t="s">
        <v>6276</v>
      </c>
      <c r="E467" s="58" t="b">
        <v>0</v>
      </c>
      <c r="F467" s="25">
        <f t="shared" si="1"/>
        <v>52</v>
      </c>
      <c r="G467" s="21" t="s">
        <v>58</v>
      </c>
      <c r="H467" s="23"/>
      <c r="I467" s="28"/>
    </row>
    <row r="468" ht="22.5" customHeight="1">
      <c r="A468" s="53" t="str">
        <f t="array" ref="A468">IFERROR(_xlfn.XLOOKUP(B468, Runs[Run ID], Runs[Track]), "— pick a run —")</f>
        <v>Avengers</v>
      </c>
      <c r="B468" s="54" t="s">
        <v>72</v>
      </c>
      <c r="C468" s="53" t="str">
        <f t="array" ref="C468">IFERROR(_xlfn.XLOOKUP(B468, Runs[Run ID], Runs[Title]), "— pick a run —")</f>
        <v>Busiek's Avengers + Thunderbolts</v>
      </c>
      <c r="D468" s="74" t="s">
        <v>6338</v>
      </c>
      <c r="E468" s="58" t="b">
        <v>0</v>
      </c>
      <c r="F468" s="25">
        <f t="shared" si="1"/>
        <v>53</v>
      </c>
      <c r="G468" s="21" t="s">
        <v>58</v>
      </c>
      <c r="H468" s="23"/>
      <c r="I468" s="28"/>
    </row>
    <row r="469" ht="22.5" customHeight="1">
      <c r="A469" s="53" t="str">
        <f t="array" ref="A469">IFERROR(_xlfn.XLOOKUP(B469, Runs[Run ID], Runs[Track]), "— pick a run —")</f>
        <v>Avengers</v>
      </c>
      <c r="B469" s="54" t="s">
        <v>72</v>
      </c>
      <c r="C469" s="53" t="str">
        <f t="array" ref="C469">IFERROR(_xlfn.XLOOKUP(B469, Runs[Run ID], Runs[Title]), "— pick a run —")</f>
        <v>Busiek's Avengers + Thunderbolts</v>
      </c>
      <c r="D469" s="74" t="s">
        <v>6394</v>
      </c>
      <c r="E469" s="58" t="b">
        <v>0</v>
      </c>
      <c r="F469" s="25">
        <f t="shared" si="1"/>
        <v>54</v>
      </c>
      <c r="G469" s="21" t="s">
        <v>58</v>
      </c>
      <c r="H469" s="23"/>
      <c r="I469" s="28"/>
    </row>
    <row r="470" ht="22.5" customHeight="1">
      <c r="A470" s="53" t="str">
        <f t="array" ref="A470">IFERROR(_xlfn.XLOOKUP(B470, Runs[Run ID], Runs[Track]), "— pick a run —")</f>
        <v>Avengers</v>
      </c>
      <c r="B470" s="54" t="s">
        <v>72</v>
      </c>
      <c r="C470" s="53" t="str">
        <f t="array" ref="C470">IFERROR(_xlfn.XLOOKUP(B470, Runs[Run ID], Runs[Title]), "— pick a run —")</f>
        <v>Busiek's Avengers + Thunderbolts</v>
      </c>
      <c r="D470" s="74" t="s">
        <v>6443</v>
      </c>
      <c r="E470" s="58" t="b">
        <v>0</v>
      </c>
      <c r="F470" s="25">
        <f t="shared" si="1"/>
        <v>55</v>
      </c>
      <c r="G470" s="21" t="s">
        <v>58</v>
      </c>
      <c r="H470" s="23"/>
      <c r="I470" s="28"/>
    </row>
    <row r="471" ht="22.5" customHeight="1">
      <c r="A471" s="53" t="str">
        <f t="array" ref="A471">IFERROR(_xlfn.XLOOKUP(B471, Runs[Run ID], Runs[Track]), "— pick a run —")</f>
        <v>Avengers</v>
      </c>
      <c r="B471" s="54" t="s">
        <v>72</v>
      </c>
      <c r="C471" s="53" t="str">
        <f t="array" ref="C471">IFERROR(_xlfn.XLOOKUP(B471, Runs[Run ID], Runs[Title]), "— pick a run —")</f>
        <v>Busiek's Avengers + Thunderbolts</v>
      </c>
      <c r="D471" s="74" t="s">
        <v>6494</v>
      </c>
      <c r="E471" s="58" t="b">
        <v>0</v>
      </c>
      <c r="F471" s="25">
        <f t="shared" si="1"/>
        <v>56</v>
      </c>
      <c r="G471" s="21" t="s">
        <v>58</v>
      </c>
      <c r="H471" s="23"/>
      <c r="I471" s="28"/>
    </row>
    <row r="472" ht="22.5" customHeight="1">
      <c r="A472" s="53" t="str">
        <f t="array" ref="A472">IFERROR(_xlfn.XLOOKUP(B472, Runs[Run ID], Runs[Track]), "— pick a run —")</f>
        <v>Avengers</v>
      </c>
      <c r="B472" s="54" t="s">
        <v>72</v>
      </c>
      <c r="C472" s="53" t="str">
        <f t="array" ref="C472">IFERROR(_xlfn.XLOOKUP(B472, Runs[Run ID], Runs[Title]), "— pick a run —")</f>
        <v>Busiek's Avengers + Thunderbolts</v>
      </c>
      <c r="D472" s="74" t="s">
        <v>6542</v>
      </c>
      <c r="E472" s="58" t="b">
        <v>0</v>
      </c>
      <c r="F472" s="25">
        <f t="shared" si="1"/>
        <v>57</v>
      </c>
      <c r="G472" s="21" t="s">
        <v>58</v>
      </c>
      <c r="H472" s="23"/>
      <c r="I472" s="28"/>
    </row>
    <row r="473" ht="22.5" customHeight="1">
      <c r="A473" s="53" t="str">
        <f t="array" ref="A473">IFERROR(_xlfn.XLOOKUP(B473, Runs[Run ID], Runs[Track]), "— pick a run —")</f>
        <v>Avengers</v>
      </c>
      <c r="B473" s="54" t="s">
        <v>72</v>
      </c>
      <c r="C473" s="53" t="str">
        <f t="array" ref="C473">IFERROR(_xlfn.XLOOKUP(B473, Runs[Run ID], Runs[Title]), "— pick a run —")</f>
        <v>Busiek's Avengers + Thunderbolts</v>
      </c>
      <c r="D473" s="74" t="s">
        <v>6592</v>
      </c>
      <c r="E473" s="58" t="b">
        <v>0</v>
      </c>
      <c r="F473" s="25">
        <f t="shared" si="1"/>
        <v>58</v>
      </c>
      <c r="G473" s="21" t="s">
        <v>58</v>
      </c>
      <c r="H473" s="23"/>
      <c r="I473" s="28"/>
    </row>
    <row r="474" ht="22.5" customHeight="1">
      <c r="A474" s="53" t="str">
        <f t="array" ref="A474">IFERROR(_xlfn.XLOOKUP(B474, Runs[Run ID], Runs[Track]), "— pick a run —")</f>
        <v>Avengers</v>
      </c>
      <c r="B474" s="54" t="s">
        <v>72</v>
      </c>
      <c r="C474" s="53" t="str">
        <f t="array" ref="C474">IFERROR(_xlfn.XLOOKUP(B474, Runs[Run ID], Runs[Title]), "— pick a run —")</f>
        <v>Busiek's Avengers + Thunderbolts</v>
      </c>
      <c r="D474" s="74" t="s">
        <v>6634</v>
      </c>
      <c r="E474" s="58" t="b">
        <v>0</v>
      </c>
      <c r="F474" s="25">
        <f t="shared" si="1"/>
        <v>59</v>
      </c>
      <c r="G474" s="21" t="s">
        <v>58</v>
      </c>
      <c r="H474" s="23"/>
      <c r="I474" s="28"/>
    </row>
    <row r="475" ht="22.5" customHeight="1">
      <c r="A475" s="53" t="str">
        <f t="array" ref="A475">IFERROR(_xlfn.XLOOKUP(B475, Runs[Run ID], Runs[Track]), "— pick a run —")</f>
        <v>Avengers</v>
      </c>
      <c r="B475" s="54" t="s">
        <v>72</v>
      </c>
      <c r="C475" s="53" t="str">
        <f t="array" ref="C475">IFERROR(_xlfn.XLOOKUP(B475, Runs[Run ID], Runs[Title]), "— pick a run —")</f>
        <v>Busiek's Avengers + Thunderbolts</v>
      </c>
      <c r="D475" s="74" t="s">
        <v>6672</v>
      </c>
      <c r="E475" s="58" t="b">
        <v>0</v>
      </c>
      <c r="F475" s="25">
        <f t="shared" si="1"/>
        <v>60</v>
      </c>
      <c r="G475" s="21" t="s">
        <v>58</v>
      </c>
      <c r="H475" s="23"/>
      <c r="I475" s="28"/>
    </row>
    <row r="476" ht="22.5" customHeight="1">
      <c r="A476" s="53" t="str">
        <f t="array" ref="A476">IFERROR(_xlfn.XLOOKUP(B476, Runs[Run ID], Runs[Track]), "— pick a run —")</f>
        <v>Avengers</v>
      </c>
      <c r="B476" s="54" t="s">
        <v>72</v>
      </c>
      <c r="C476" s="53" t="str">
        <f t="array" ref="C476">IFERROR(_xlfn.XLOOKUP(B476, Runs[Run ID], Runs[Title]), "— pick a run —")</f>
        <v>Busiek's Avengers + Thunderbolts</v>
      </c>
      <c r="D476" s="74" t="s">
        <v>6717</v>
      </c>
      <c r="E476" s="58" t="b">
        <v>0</v>
      </c>
      <c r="F476" s="25">
        <f t="shared" si="1"/>
        <v>61</v>
      </c>
      <c r="G476" s="21" t="s">
        <v>58</v>
      </c>
      <c r="H476" s="23"/>
      <c r="I476" s="28"/>
    </row>
    <row r="477" ht="22.5" customHeight="1">
      <c r="A477" s="53" t="str">
        <f t="array" ref="A477">IFERROR(_xlfn.XLOOKUP(B477, Runs[Run ID], Runs[Track]), "— pick a run —")</f>
        <v>Avengers</v>
      </c>
      <c r="B477" s="54" t="s">
        <v>72</v>
      </c>
      <c r="C477" s="53" t="str">
        <f t="array" ref="C477">IFERROR(_xlfn.XLOOKUP(B477, Runs[Run ID], Runs[Title]), "— pick a run —")</f>
        <v>Busiek's Avengers + Thunderbolts</v>
      </c>
      <c r="D477" s="74" t="s">
        <v>6748</v>
      </c>
      <c r="E477" s="58" t="b">
        <v>0</v>
      </c>
      <c r="F477" s="25">
        <f t="shared" si="1"/>
        <v>62</v>
      </c>
      <c r="G477" s="21" t="s">
        <v>58</v>
      </c>
      <c r="H477" s="23"/>
      <c r="I477" s="28"/>
    </row>
    <row r="478" ht="22.5" customHeight="1">
      <c r="A478" s="53" t="str">
        <f t="array" ref="A478">IFERROR(_xlfn.XLOOKUP(B478, Runs[Run ID], Runs[Track]), "— pick a run —")</f>
        <v>Avengers</v>
      </c>
      <c r="B478" s="54" t="s">
        <v>72</v>
      </c>
      <c r="C478" s="53" t="str">
        <f t="array" ref="C478">IFERROR(_xlfn.XLOOKUP(B478, Runs[Run ID], Runs[Title]), "— pick a run —")</f>
        <v>Busiek's Avengers + Thunderbolts</v>
      </c>
      <c r="D478" s="74" t="s">
        <v>6786</v>
      </c>
      <c r="E478" s="58" t="b">
        <v>0</v>
      </c>
      <c r="F478" s="25">
        <f t="shared" si="1"/>
        <v>63</v>
      </c>
      <c r="G478" s="21" t="s">
        <v>58</v>
      </c>
      <c r="H478" s="23"/>
      <c r="I478" s="28"/>
    </row>
    <row r="479" ht="22.5" customHeight="1">
      <c r="A479" s="53" t="str">
        <f t="array" ref="A479">IFERROR(_xlfn.XLOOKUP(B479, Runs[Run ID], Runs[Track]), "— pick a run —")</f>
        <v>Avengers</v>
      </c>
      <c r="B479" s="54" t="s">
        <v>72</v>
      </c>
      <c r="C479" s="53" t="str">
        <f t="array" ref="C479">IFERROR(_xlfn.XLOOKUP(B479, Runs[Run ID], Runs[Title]), "— pick a run —")</f>
        <v>Busiek's Avengers + Thunderbolts</v>
      </c>
      <c r="D479" s="74" t="s">
        <v>6826</v>
      </c>
      <c r="E479" s="58" t="b">
        <v>0</v>
      </c>
      <c r="F479" s="25">
        <f t="shared" si="1"/>
        <v>64</v>
      </c>
      <c r="G479" s="21" t="s">
        <v>58</v>
      </c>
      <c r="H479" s="23"/>
      <c r="I479" s="28"/>
    </row>
    <row r="480" ht="22.5" customHeight="1">
      <c r="A480" s="53" t="str">
        <f t="array" ref="A480">IFERROR(_xlfn.XLOOKUP(B480, Runs[Run ID], Runs[Track]), "— pick a run —")</f>
        <v>Avengers</v>
      </c>
      <c r="B480" s="54" t="s">
        <v>72</v>
      </c>
      <c r="C480" s="53" t="str">
        <f t="array" ref="C480">IFERROR(_xlfn.XLOOKUP(B480, Runs[Run ID], Runs[Title]), "— pick a run —")</f>
        <v>Busiek's Avengers + Thunderbolts</v>
      </c>
      <c r="D480" s="74" t="s">
        <v>6865</v>
      </c>
      <c r="E480" s="58" t="b">
        <v>0</v>
      </c>
      <c r="F480" s="25">
        <f t="shared" si="1"/>
        <v>65</v>
      </c>
      <c r="G480" s="21" t="s">
        <v>58</v>
      </c>
      <c r="H480" s="23"/>
      <c r="I480" s="28"/>
    </row>
    <row r="481" ht="22.5" customHeight="1">
      <c r="A481" s="53" t="str">
        <f t="array" ref="A481">IFERROR(_xlfn.XLOOKUP(B481, Runs[Run ID], Runs[Track]), "— pick a run —")</f>
        <v>Avengers</v>
      </c>
      <c r="B481" s="54" t="s">
        <v>72</v>
      </c>
      <c r="C481" s="53" t="str">
        <f t="array" ref="C481">IFERROR(_xlfn.XLOOKUP(B481, Runs[Run ID], Runs[Title]), "— pick a run —")</f>
        <v>Busiek's Avengers + Thunderbolts</v>
      </c>
      <c r="D481" s="74" t="s">
        <v>6902</v>
      </c>
      <c r="E481" s="58" t="b">
        <v>0</v>
      </c>
      <c r="F481" s="25">
        <f t="shared" si="1"/>
        <v>66</v>
      </c>
      <c r="G481" s="21" t="s">
        <v>58</v>
      </c>
      <c r="H481" s="23"/>
      <c r="I481" s="28"/>
    </row>
    <row r="482" ht="22.5" customHeight="1">
      <c r="A482" s="53" t="str">
        <f t="array" ref="A482">IFERROR(_xlfn.XLOOKUP(B482, Runs[Run ID], Runs[Track]), "— pick a run —")</f>
        <v>Avengers</v>
      </c>
      <c r="B482" s="54" t="s">
        <v>72</v>
      </c>
      <c r="C482" s="53" t="str">
        <f t="array" ref="C482">IFERROR(_xlfn.XLOOKUP(B482, Runs[Run ID], Runs[Title]), "— pick a run —")</f>
        <v>Busiek's Avengers + Thunderbolts</v>
      </c>
      <c r="D482" s="74" t="s">
        <v>6946</v>
      </c>
      <c r="E482" s="58" t="b">
        <v>0</v>
      </c>
      <c r="F482" s="25">
        <f t="shared" si="1"/>
        <v>67</v>
      </c>
      <c r="G482" s="21" t="s">
        <v>58</v>
      </c>
      <c r="H482" s="23"/>
      <c r="I482" s="28"/>
    </row>
    <row r="483" ht="22.5" customHeight="1">
      <c r="A483" s="53" t="str">
        <f t="array" ref="A483">IFERROR(_xlfn.XLOOKUP(B483, Runs[Run ID], Runs[Track]), "— pick a run —")</f>
        <v>Avengers</v>
      </c>
      <c r="B483" s="54" t="s">
        <v>72</v>
      </c>
      <c r="C483" s="53" t="str">
        <f t="array" ref="C483">IFERROR(_xlfn.XLOOKUP(B483, Runs[Run ID], Runs[Title]), "— pick a run —")</f>
        <v>Busiek's Avengers + Thunderbolts</v>
      </c>
      <c r="D483" s="74" t="s">
        <v>7000</v>
      </c>
      <c r="E483" s="58" t="b">
        <v>0</v>
      </c>
      <c r="F483" s="25">
        <f t="shared" si="1"/>
        <v>68</v>
      </c>
      <c r="G483" s="21" t="s">
        <v>58</v>
      </c>
      <c r="H483" s="23"/>
      <c r="I483" s="28"/>
    </row>
    <row r="484" ht="22.5" customHeight="1">
      <c r="A484" s="53" t="str">
        <f t="array" ref="A484">IFERROR(_xlfn.XLOOKUP(B484, Runs[Run ID], Runs[Track]), "— pick a run —")</f>
        <v>Avengers</v>
      </c>
      <c r="B484" s="54" t="s">
        <v>72</v>
      </c>
      <c r="C484" s="53" t="str">
        <f t="array" ref="C484">IFERROR(_xlfn.XLOOKUP(B484, Runs[Run ID], Runs[Title]), "— pick a run —")</f>
        <v>Busiek's Avengers + Thunderbolts</v>
      </c>
      <c r="D484" s="74" t="s">
        <v>7053</v>
      </c>
      <c r="E484" s="58" t="b">
        <v>0</v>
      </c>
      <c r="F484" s="25">
        <f t="shared" si="1"/>
        <v>69</v>
      </c>
      <c r="G484" s="21" t="s">
        <v>58</v>
      </c>
      <c r="H484" s="23" t="s">
        <v>7060</v>
      </c>
      <c r="I484" s="28"/>
    </row>
    <row r="485" ht="22.5" customHeight="1">
      <c r="A485" s="53" t="str">
        <f t="array" ref="A485">IFERROR(_xlfn.XLOOKUP(B485, Runs[Run ID], Runs[Track]), "— pick a run —")</f>
        <v>Avengers</v>
      </c>
      <c r="B485" s="54" t="s">
        <v>72</v>
      </c>
      <c r="C485" s="53" t="str">
        <f t="array" ref="C485">IFERROR(_xlfn.XLOOKUP(B485, Runs[Run ID], Runs[Title]), "— pick a run —")</f>
        <v>Busiek's Avengers + Thunderbolts</v>
      </c>
      <c r="D485" s="74" t="s">
        <v>7085</v>
      </c>
      <c r="E485" s="58" t="b">
        <v>0</v>
      </c>
      <c r="F485" s="25">
        <f t="shared" si="1"/>
        <v>70</v>
      </c>
      <c r="G485" s="21" t="s">
        <v>58</v>
      </c>
      <c r="H485" s="23" t="s">
        <v>7093</v>
      </c>
      <c r="I485" s="28"/>
    </row>
    <row r="486" ht="22.5" customHeight="1">
      <c r="A486" s="53" t="str">
        <f t="array" ref="A486">IFERROR(_xlfn.XLOOKUP(B486, Runs[Run ID], Runs[Track]), "— pick a run —")</f>
        <v>Avengers</v>
      </c>
      <c r="B486" s="54" t="s">
        <v>72</v>
      </c>
      <c r="C486" s="53" t="str">
        <f t="array" ref="C486">IFERROR(_xlfn.XLOOKUP(B486, Runs[Run ID], Runs[Title]), "— pick a run —")</f>
        <v>Busiek's Avengers + Thunderbolts</v>
      </c>
      <c r="D486" s="74" t="s">
        <v>7126</v>
      </c>
      <c r="E486" s="58" t="b">
        <v>0</v>
      </c>
      <c r="F486" s="25">
        <f t="shared" si="1"/>
        <v>71</v>
      </c>
      <c r="G486" s="21" t="s">
        <v>58</v>
      </c>
      <c r="H486" s="23" t="s">
        <v>7060</v>
      </c>
      <c r="I486" s="28"/>
    </row>
    <row r="487" ht="22.5" customHeight="1">
      <c r="A487" s="53" t="str">
        <f t="array" ref="A487">IFERROR(_xlfn.XLOOKUP(B487, Runs[Run ID], Runs[Track]), "— pick a run —")</f>
        <v>Avengers</v>
      </c>
      <c r="B487" s="54" t="s">
        <v>72</v>
      </c>
      <c r="C487" s="53" t="str">
        <f t="array" ref="C487">IFERROR(_xlfn.XLOOKUP(B487, Runs[Run ID], Runs[Title]), "— pick a run —")</f>
        <v>Busiek's Avengers + Thunderbolts</v>
      </c>
      <c r="D487" s="74" t="s">
        <v>7168</v>
      </c>
      <c r="E487" s="58" t="b">
        <v>0</v>
      </c>
      <c r="F487" s="25">
        <f t="shared" si="1"/>
        <v>72</v>
      </c>
      <c r="G487" s="21" t="s">
        <v>58</v>
      </c>
      <c r="H487" s="23"/>
      <c r="I487" s="28"/>
    </row>
    <row r="488" ht="22.5" customHeight="1">
      <c r="A488" s="53" t="str">
        <f t="array" ref="A488">IFERROR(_xlfn.XLOOKUP(B488, Runs[Run ID], Runs[Track]), "— pick a run —")</f>
        <v>Avengers</v>
      </c>
      <c r="B488" s="54" t="s">
        <v>72</v>
      </c>
      <c r="C488" s="53" t="str">
        <f t="array" ref="C488">IFERROR(_xlfn.XLOOKUP(B488, Runs[Run ID], Runs[Title]), "— pick a run —")</f>
        <v>Busiek's Avengers + Thunderbolts</v>
      </c>
      <c r="D488" s="74" t="s">
        <v>7208</v>
      </c>
      <c r="E488" s="58" t="b">
        <v>0</v>
      </c>
      <c r="F488" s="25">
        <f t="shared" si="1"/>
        <v>73</v>
      </c>
      <c r="G488" s="21" t="s">
        <v>58</v>
      </c>
      <c r="H488" s="23"/>
      <c r="I488" s="28"/>
    </row>
    <row r="489" ht="22.5" customHeight="1">
      <c r="A489" s="53" t="str">
        <f t="array" ref="A489">IFERROR(_xlfn.XLOOKUP(B489, Runs[Run ID], Runs[Track]), "— pick a run —")</f>
        <v>Avengers</v>
      </c>
      <c r="B489" s="54" t="s">
        <v>72</v>
      </c>
      <c r="C489" s="53" t="str">
        <f t="array" ref="C489">IFERROR(_xlfn.XLOOKUP(B489, Runs[Run ID], Runs[Title]), "— pick a run —")</f>
        <v>Busiek's Avengers + Thunderbolts</v>
      </c>
      <c r="D489" s="74" t="s">
        <v>7261</v>
      </c>
      <c r="E489" s="58" t="b">
        <v>0</v>
      </c>
      <c r="F489" s="25">
        <f t="shared" si="1"/>
        <v>74</v>
      </c>
      <c r="G489" s="21" t="s">
        <v>58</v>
      </c>
      <c r="H489" s="23"/>
      <c r="I489" s="28"/>
    </row>
    <row r="490" ht="22.5" customHeight="1">
      <c r="A490" s="53" t="str">
        <f t="array" ref="A490">IFERROR(_xlfn.XLOOKUP(B490, Runs[Run ID], Runs[Track]), "— pick a run —")</f>
        <v>Avengers</v>
      </c>
      <c r="B490" s="54" t="s">
        <v>72</v>
      </c>
      <c r="C490" s="53" t="str">
        <f t="array" ref="C490">IFERROR(_xlfn.XLOOKUP(B490, Runs[Run ID], Runs[Title]), "— pick a run —")</f>
        <v>Busiek's Avengers + Thunderbolts</v>
      </c>
      <c r="D490" s="74" t="s">
        <v>7310</v>
      </c>
      <c r="E490" s="58" t="b">
        <v>0</v>
      </c>
      <c r="F490" s="25">
        <f t="shared" si="1"/>
        <v>75</v>
      </c>
      <c r="G490" s="21" t="s">
        <v>58</v>
      </c>
      <c r="H490" s="23" t="s">
        <v>7060</v>
      </c>
      <c r="I490" s="28"/>
    </row>
    <row r="491" ht="22.5" customHeight="1">
      <c r="A491" s="53" t="str">
        <f t="array" ref="A491">IFERROR(_xlfn.XLOOKUP(B491, Runs[Run ID], Runs[Track]), "— pick a run —")</f>
        <v>Avengers</v>
      </c>
      <c r="B491" s="54" t="s">
        <v>72</v>
      </c>
      <c r="C491" s="53" t="str">
        <f t="array" ref="C491">IFERROR(_xlfn.XLOOKUP(B491, Runs[Run ID], Runs[Title]), "— pick a run —")</f>
        <v>Busiek's Avengers + Thunderbolts</v>
      </c>
      <c r="D491" s="74" t="s">
        <v>7353</v>
      </c>
      <c r="E491" s="58" t="b">
        <v>0</v>
      </c>
      <c r="F491" s="25">
        <f t="shared" si="1"/>
        <v>76</v>
      </c>
      <c r="G491" s="21" t="s">
        <v>58</v>
      </c>
      <c r="H491" s="23"/>
      <c r="I491" s="28"/>
    </row>
    <row r="492" ht="22.5" customHeight="1">
      <c r="A492" s="53" t="str">
        <f t="array" ref="A492">IFERROR(_xlfn.XLOOKUP(B492, Runs[Run ID], Runs[Track]), "— pick a run —")</f>
        <v>Avengers</v>
      </c>
      <c r="B492" s="54" t="s">
        <v>72</v>
      </c>
      <c r="C492" s="53" t="str">
        <f t="array" ref="C492">IFERROR(_xlfn.XLOOKUP(B492, Runs[Run ID], Runs[Title]), "— pick a run —")</f>
        <v>Busiek's Avengers + Thunderbolts</v>
      </c>
      <c r="D492" s="74" t="s">
        <v>7415</v>
      </c>
      <c r="E492" s="58" t="b">
        <v>0</v>
      </c>
      <c r="F492" s="25">
        <f t="shared" si="1"/>
        <v>77</v>
      </c>
      <c r="G492" s="21" t="s">
        <v>58</v>
      </c>
      <c r="H492" s="23"/>
      <c r="I492" s="28"/>
    </row>
    <row r="493" ht="22.5" customHeight="1">
      <c r="A493" s="53" t="str">
        <f t="array" ref="A493">IFERROR(_xlfn.XLOOKUP(B493, Runs[Run ID], Runs[Track]), "— pick a run —")</f>
        <v>Avengers</v>
      </c>
      <c r="B493" s="54" t="s">
        <v>72</v>
      </c>
      <c r="C493" s="53" t="str">
        <f t="array" ref="C493">IFERROR(_xlfn.XLOOKUP(B493, Runs[Run ID], Runs[Title]), "— pick a run —")</f>
        <v>Busiek's Avengers + Thunderbolts</v>
      </c>
      <c r="D493" s="74" t="s">
        <v>7466</v>
      </c>
      <c r="E493" s="58" t="b">
        <v>0</v>
      </c>
      <c r="F493" s="25">
        <f t="shared" si="1"/>
        <v>78</v>
      </c>
      <c r="G493" s="21" t="s">
        <v>58</v>
      </c>
      <c r="H493" s="23"/>
      <c r="I493" s="28"/>
    </row>
    <row r="494" ht="22.5" customHeight="1">
      <c r="A494" s="53" t="str">
        <f t="array" ref="A494">IFERROR(_xlfn.XLOOKUP(B494, Runs[Run ID], Runs[Track]), "— pick a run —")</f>
        <v>Avengers</v>
      </c>
      <c r="B494" s="54" t="s">
        <v>72</v>
      </c>
      <c r="C494" s="53" t="str">
        <f t="array" ref="C494">IFERROR(_xlfn.XLOOKUP(B494, Runs[Run ID], Runs[Title]), "— pick a run —")</f>
        <v>Busiek's Avengers + Thunderbolts</v>
      </c>
      <c r="D494" s="74" t="s">
        <v>7519</v>
      </c>
      <c r="E494" s="58" t="b">
        <v>0</v>
      </c>
      <c r="F494" s="25">
        <f t="shared" si="1"/>
        <v>79</v>
      </c>
      <c r="G494" s="21" t="s">
        <v>58</v>
      </c>
      <c r="H494" s="23"/>
      <c r="I494" s="28"/>
    </row>
    <row r="495" ht="22.5" customHeight="1">
      <c r="A495" s="53" t="str">
        <f t="array" ref="A495">IFERROR(_xlfn.XLOOKUP(B495, Runs[Run ID], Runs[Track]), "— pick a run —")</f>
        <v>Avengers</v>
      </c>
      <c r="B495" s="54" t="s">
        <v>72</v>
      </c>
      <c r="C495" s="53" t="str">
        <f t="array" ref="C495">IFERROR(_xlfn.XLOOKUP(B495, Runs[Run ID], Runs[Title]), "— pick a run —")</f>
        <v>Busiek's Avengers + Thunderbolts</v>
      </c>
      <c r="D495" s="74" t="s">
        <v>7580</v>
      </c>
      <c r="E495" s="58" t="b">
        <v>0</v>
      </c>
      <c r="F495" s="25">
        <f t="shared" si="1"/>
        <v>80</v>
      </c>
      <c r="G495" s="21" t="s">
        <v>58</v>
      </c>
      <c r="H495" s="23"/>
      <c r="I495" s="28"/>
    </row>
    <row r="496" ht="22.5" customHeight="1">
      <c r="A496" s="53" t="str">
        <f t="array" ref="A496">IFERROR(_xlfn.XLOOKUP(B496, Runs[Run ID], Runs[Track]), "— pick a run —")</f>
        <v>Avengers</v>
      </c>
      <c r="B496" s="54" t="s">
        <v>72</v>
      </c>
      <c r="C496" s="53" t="str">
        <f t="array" ref="C496">IFERROR(_xlfn.XLOOKUP(B496, Runs[Run ID], Runs[Title]), "— pick a run —")</f>
        <v>Busiek's Avengers + Thunderbolts</v>
      </c>
      <c r="D496" s="74" t="s">
        <v>7620</v>
      </c>
      <c r="E496" s="58" t="b">
        <v>0</v>
      </c>
      <c r="F496" s="25">
        <f t="shared" si="1"/>
        <v>81</v>
      </c>
      <c r="G496" s="21" t="s">
        <v>58</v>
      </c>
      <c r="H496" s="23"/>
      <c r="I496" s="28"/>
    </row>
    <row r="497" ht="22.5" customHeight="1">
      <c r="A497" s="53" t="str">
        <f t="array" ref="A497">IFERROR(_xlfn.XLOOKUP(B497, Runs[Run ID], Runs[Track]), "— pick a run —")</f>
        <v>Avengers</v>
      </c>
      <c r="B497" s="54" t="s">
        <v>72</v>
      </c>
      <c r="C497" s="53" t="str">
        <f t="array" ref="C497">IFERROR(_xlfn.XLOOKUP(B497, Runs[Run ID], Runs[Title]), "— pick a run —")</f>
        <v>Busiek's Avengers + Thunderbolts</v>
      </c>
      <c r="D497" s="74" t="s">
        <v>7673</v>
      </c>
      <c r="E497" s="58" t="b">
        <v>0</v>
      </c>
      <c r="F497" s="25">
        <f t="shared" si="1"/>
        <v>82</v>
      </c>
      <c r="G497" s="21" t="s">
        <v>58</v>
      </c>
      <c r="H497" s="23"/>
      <c r="I497" s="28"/>
    </row>
    <row r="498" ht="22.5" customHeight="1">
      <c r="A498" s="53" t="str">
        <f t="array" ref="A498">IFERROR(_xlfn.XLOOKUP(B498, Runs[Run ID], Runs[Track]), "— pick a run —")</f>
        <v>Avengers</v>
      </c>
      <c r="B498" s="54" t="s">
        <v>72</v>
      </c>
      <c r="C498" s="53" t="str">
        <f t="array" ref="C498">IFERROR(_xlfn.XLOOKUP(B498, Runs[Run ID], Runs[Title]), "— pick a run —")</f>
        <v>Busiek's Avengers + Thunderbolts</v>
      </c>
      <c r="D498" s="74" t="s">
        <v>7729</v>
      </c>
      <c r="E498" s="58" t="b">
        <v>0</v>
      </c>
      <c r="F498" s="25">
        <f t="shared" si="1"/>
        <v>83</v>
      </c>
      <c r="G498" s="21" t="s">
        <v>58</v>
      </c>
      <c r="H498" s="23"/>
      <c r="I498" s="28"/>
    </row>
    <row r="499" ht="22.5" customHeight="1">
      <c r="A499" s="53" t="str">
        <f t="array" ref="A499">IFERROR(_xlfn.XLOOKUP(B499, Runs[Run ID], Runs[Track]), "— pick a run —")</f>
        <v>Avengers</v>
      </c>
      <c r="B499" s="54" t="s">
        <v>72</v>
      </c>
      <c r="C499" s="53" t="str">
        <f t="array" ref="C499">IFERROR(_xlfn.XLOOKUP(B499, Runs[Run ID], Runs[Title]), "— pick a run —")</f>
        <v>Busiek's Avengers + Thunderbolts</v>
      </c>
      <c r="D499" s="74" t="s">
        <v>7797</v>
      </c>
      <c r="E499" s="58" t="b">
        <v>0</v>
      </c>
      <c r="F499" s="25">
        <f t="shared" si="1"/>
        <v>84</v>
      </c>
      <c r="G499" s="21" t="s">
        <v>58</v>
      </c>
      <c r="H499" s="23" t="s">
        <v>1795</v>
      </c>
      <c r="I499" s="28"/>
    </row>
    <row r="500" ht="22.5" customHeight="1">
      <c r="A500" s="53" t="str">
        <f t="array" ref="A500">IFERROR(_xlfn.XLOOKUP(B500, Runs[Run ID], Runs[Track]), "— pick a run —")</f>
        <v>Avengers</v>
      </c>
      <c r="B500" s="54" t="s">
        <v>72</v>
      </c>
      <c r="C500" s="53" t="str">
        <f t="array" ref="C500">IFERROR(_xlfn.XLOOKUP(B500, Runs[Run ID], Runs[Title]), "— pick a run —")</f>
        <v>Busiek's Avengers + Thunderbolts</v>
      </c>
      <c r="D500" s="74" t="s">
        <v>7872</v>
      </c>
      <c r="E500" s="58" t="b">
        <v>0</v>
      </c>
      <c r="F500" s="25">
        <f t="shared" si="1"/>
        <v>85</v>
      </c>
      <c r="G500" s="21" t="s">
        <v>58</v>
      </c>
      <c r="H500" s="23" t="s">
        <v>1795</v>
      </c>
      <c r="I500" s="28"/>
    </row>
    <row r="501" ht="22.5" customHeight="1">
      <c r="A501" s="53" t="str">
        <f t="array" ref="A501">IFERROR(_xlfn.XLOOKUP(B501, Runs[Run ID], Runs[Track]), "— pick a run —")</f>
        <v>Avengers</v>
      </c>
      <c r="B501" s="54" t="s">
        <v>72</v>
      </c>
      <c r="C501" s="53" t="str">
        <f t="array" ref="C501">IFERROR(_xlfn.XLOOKUP(B501, Runs[Run ID], Runs[Title]), "— pick a run —")</f>
        <v>Busiek's Avengers + Thunderbolts</v>
      </c>
      <c r="D501" s="74" t="s">
        <v>7943</v>
      </c>
      <c r="E501" s="58" t="b">
        <v>0</v>
      </c>
      <c r="F501" s="25">
        <f t="shared" si="1"/>
        <v>86</v>
      </c>
      <c r="G501" s="21" t="s">
        <v>58</v>
      </c>
      <c r="H501" s="23" t="s">
        <v>1795</v>
      </c>
      <c r="I501" s="28"/>
    </row>
    <row r="502" ht="22.5" customHeight="1">
      <c r="A502" s="53" t="str">
        <f t="array" ref="A502">IFERROR(_xlfn.XLOOKUP(B502, Runs[Run ID], Runs[Track]), "— pick a run —")</f>
        <v>Avengers</v>
      </c>
      <c r="B502" s="54" t="s">
        <v>72</v>
      </c>
      <c r="C502" s="53" t="str">
        <f t="array" ref="C502">IFERROR(_xlfn.XLOOKUP(B502, Runs[Run ID], Runs[Title]), "— pick a run —")</f>
        <v>Busiek's Avengers + Thunderbolts</v>
      </c>
      <c r="D502" s="74" t="s">
        <v>8004</v>
      </c>
      <c r="E502" s="58" t="b">
        <v>0</v>
      </c>
      <c r="F502" s="25">
        <f t="shared" si="1"/>
        <v>87</v>
      </c>
      <c r="G502" s="21" t="s">
        <v>58</v>
      </c>
      <c r="H502" s="23"/>
      <c r="I502" s="28"/>
    </row>
    <row r="503" ht="22.5" customHeight="1">
      <c r="A503" s="53" t="str">
        <f t="array" ref="A503">IFERROR(_xlfn.XLOOKUP(B503, Runs[Run ID], Runs[Track]), "— pick a run —")</f>
        <v>Avengers</v>
      </c>
      <c r="B503" s="54" t="s">
        <v>72</v>
      </c>
      <c r="C503" s="53" t="str">
        <f t="array" ref="C503">IFERROR(_xlfn.XLOOKUP(B503, Runs[Run ID], Runs[Title]), "— pick a run —")</f>
        <v>Busiek's Avengers + Thunderbolts</v>
      </c>
      <c r="D503" s="74" t="s">
        <v>8071</v>
      </c>
      <c r="E503" s="58" t="b">
        <v>0</v>
      </c>
      <c r="F503" s="25">
        <f t="shared" si="1"/>
        <v>88</v>
      </c>
      <c r="G503" s="21" t="s">
        <v>58</v>
      </c>
      <c r="H503" s="23"/>
      <c r="I503" s="28"/>
    </row>
    <row r="504" ht="22.5" customHeight="1">
      <c r="A504" s="53" t="str">
        <f t="array" ref="A504">IFERROR(_xlfn.XLOOKUP(B504, Runs[Run ID], Runs[Track]), "— pick a run —")</f>
        <v>Avengers</v>
      </c>
      <c r="B504" s="54" t="s">
        <v>72</v>
      </c>
      <c r="C504" s="53" t="str">
        <f t="array" ref="C504">IFERROR(_xlfn.XLOOKUP(B504, Runs[Run ID], Runs[Title]), "— pick a run —")</f>
        <v>Busiek's Avengers + Thunderbolts</v>
      </c>
      <c r="D504" s="74" t="s">
        <v>8119</v>
      </c>
      <c r="E504" s="58" t="b">
        <v>0</v>
      </c>
      <c r="F504" s="25">
        <f t="shared" si="1"/>
        <v>89</v>
      </c>
      <c r="G504" s="21" t="s">
        <v>58</v>
      </c>
      <c r="H504" s="23"/>
      <c r="I504" s="28"/>
    </row>
    <row r="505" ht="22.5" customHeight="1">
      <c r="A505" s="53" t="str">
        <f t="array" ref="A505">IFERROR(_xlfn.XLOOKUP(B505, Runs[Run ID], Runs[Track]), "— pick a run —")</f>
        <v>Avengers</v>
      </c>
      <c r="B505" s="54" t="s">
        <v>72</v>
      </c>
      <c r="C505" s="53" t="str">
        <f t="array" ref="C505">IFERROR(_xlfn.XLOOKUP(B505, Runs[Run ID], Runs[Title]), "— pick a run —")</f>
        <v>Busiek's Avengers + Thunderbolts</v>
      </c>
      <c r="D505" s="74" t="s">
        <v>8169</v>
      </c>
      <c r="E505" s="58" t="b">
        <v>0</v>
      </c>
      <c r="F505" s="25">
        <f t="shared" si="1"/>
        <v>90</v>
      </c>
      <c r="G505" s="21" t="s">
        <v>1002</v>
      </c>
      <c r="H505" s="23" t="s">
        <v>8189</v>
      </c>
      <c r="I505" s="28"/>
    </row>
    <row r="506" ht="22.5" customHeight="1">
      <c r="A506" s="53" t="str">
        <f t="array" ref="A506">IFERROR(_xlfn.XLOOKUP(B506, Runs[Run ID], Runs[Track]), "— pick a run —")</f>
        <v>Avengers</v>
      </c>
      <c r="B506" s="54" t="s">
        <v>72</v>
      </c>
      <c r="C506" s="53" t="str">
        <f t="array" ref="C506">IFERROR(_xlfn.XLOOKUP(B506, Runs[Run ID], Runs[Title]), "— pick a run —")</f>
        <v>Busiek's Avengers + Thunderbolts</v>
      </c>
      <c r="D506" s="74" t="s">
        <v>8237</v>
      </c>
      <c r="E506" s="58" t="b">
        <v>0</v>
      </c>
      <c r="F506" s="25">
        <f t="shared" si="1"/>
        <v>91</v>
      </c>
      <c r="G506" s="21" t="s">
        <v>58</v>
      </c>
      <c r="H506" s="23" t="s">
        <v>1795</v>
      </c>
      <c r="I506" s="28"/>
    </row>
    <row r="507" ht="22.5" customHeight="1">
      <c r="A507" s="53" t="str">
        <f t="array" ref="A507">IFERROR(_xlfn.XLOOKUP(B507, Runs[Run ID], Runs[Track]), "— pick a run —")</f>
        <v>Avengers</v>
      </c>
      <c r="B507" s="54" t="s">
        <v>72</v>
      </c>
      <c r="C507" s="53" t="str">
        <f t="array" ref="C507">IFERROR(_xlfn.XLOOKUP(B507, Runs[Run ID], Runs[Title]), "— pick a run —")</f>
        <v>Busiek's Avengers + Thunderbolts</v>
      </c>
      <c r="D507" s="74" t="s">
        <v>8295</v>
      </c>
      <c r="E507" s="58" t="b">
        <v>0</v>
      </c>
      <c r="F507" s="25">
        <f t="shared" si="1"/>
        <v>92</v>
      </c>
      <c r="G507" s="21" t="s">
        <v>58</v>
      </c>
      <c r="H507" s="23"/>
      <c r="I507" s="28"/>
    </row>
    <row r="508" ht="22.5" customHeight="1">
      <c r="A508" s="53" t="str">
        <f t="array" ref="A508">IFERROR(_xlfn.XLOOKUP(B508, Runs[Run ID], Runs[Track]), "— pick a run —")</f>
        <v>Avengers</v>
      </c>
      <c r="B508" s="54" t="s">
        <v>72</v>
      </c>
      <c r="C508" s="53" t="str">
        <f t="array" ref="C508">IFERROR(_xlfn.XLOOKUP(B508, Runs[Run ID], Runs[Title]), "— pick a run —")</f>
        <v>Busiek's Avengers + Thunderbolts</v>
      </c>
      <c r="D508" s="74" t="s">
        <v>8345</v>
      </c>
      <c r="E508" s="58" t="b">
        <v>0</v>
      </c>
      <c r="F508" s="25">
        <f t="shared" si="1"/>
        <v>93</v>
      </c>
      <c r="G508" s="21" t="s">
        <v>58</v>
      </c>
      <c r="H508" s="23" t="s">
        <v>1795</v>
      </c>
      <c r="I508" s="28"/>
    </row>
    <row r="509" ht="22.5" customHeight="1">
      <c r="A509" s="53" t="str">
        <f t="array" ref="A509">IFERROR(_xlfn.XLOOKUP(B509, Runs[Run ID], Runs[Track]), "— pick a run —")</f>
        <v>Avengers</v>
      </c>
      <c r="B509" s="54" t="s">
        <v>72</v>
      </c>
      <c r="C509" s="53" t="str">
        <f t="array" ref="C509">IFERROR(_xlfn.XLOOKUP(B509, Runs[Run ID], Runs[Title]), "— pick a run —")</f>
        <v>Busiek's Avengers + Thunderbolts</v>
      </c>
      <c r="D509" s="74" t="s">
        <v>8395</v>
      </c>
      <c r="E509" s="58" t="b">
        <v>0</v>
      </c>
      <c r="F509" s="25">
        <f t="shared" si="1"/>
        <v>94</v>
      </c>
      <c r="G509" s="21" t="s">
        <v>58</v>
      </c>
      <c r="H509" s="23" t="s">
        <v>1795</v>
      </c>
      <c r="I509" s="28"/>
    </row>
    <row r="510" ht="22.5" customHeight="1">
      <c r="A510" s="53" t="str">
        <f t="array" ref="A510">IFERROR(_xlfn.XLOOKUP(B510, Runs[Run ID], Runs[Track]), "— pick a run —")</f>
        <v>Avengers</v>
      </c>
      <c r="B510" s="54" t="s">
        <v>72</v>
      </c>
      <c r="C510" s="53" t="str">
        <f t="array" ref="C510">IFERROR(_xlfn.XLOOKUP(B510, Runs[Run ID], Runs[Title]), "— pick a run —")</f>
        <v>Busiek's Avengers + Thunderbolts</v>
      </c>
      <c r="D510" s="74" t="s">
        <v>8445</v>
      </c>
      <c r="E510" s="58" t="b">
        <v>0</v>
      </c>
      <c r="F510" s="25">
        <f t="shared" si="1"/>
        <v>95</v>
      </c>
      <c r="G510" s="21" t="s">
        <v>58</v>
      </c>
      <c r="H510" s="23"/>
      <c r="I510" s="28"/>
    </row>
    <row r="511" ht="22.5" customHeight="1">
      <c r="A511" s="53" t="str">
        <f t="array" ref="A511">IFERROR(_xlfn.XLOOKUP(B511, Runs[Run ID], Runs[Track]), "— pick a run —")</f>
        <v>Avengers</v>
      </c>
      <c r="B511" s="54" t="s">
        <v>72</v>
      </c>
      <c r="C511" s="53" t="str">
        <f t="array" ref="C511">IFERROR(_xlfn.XLOOKUP(B511, Runs[Run ID], Runs[Title]), "— pick a run —")</f>
        <v>Busiek's Avengers + Thunderbolts</v>
      </c>
      <c r="D511" s="74" t="s">
        <v>8487</v>
      </c>
      <c r="E511" s="58" t="b">
        <v>0</v>
      </c>
      <c r="F511" s="25">
        <f t="shared" si="1"/>
        <v>96</v>
      </c>
      <c r="G511" s="21" t="s">
        <v>58</v>
      </c>
      <c r="H511" s="23"/>
      <c r="I511" s="28"/>
    </row>
    <row r="512" ht="22.5" customHeight="1">
      <c r="A512" s="53" t="str">
        <f t="array" ref="A512">IFERROR(_xlfn.XLOOKUP(B512, Runs[Run ID], Runs[Track]), "— pick a run —")</f>
        <v>Avengers</v>
      </c>
      <c r="B512" s="54" t="s">
        <v>72</v>
      </c>
      <c r="C512" s="53" t="str">
        <f t="array" ref="C512">IFERROR(_xlfn.XLOOKUP(B512, Runs[Run ID], Runs[Title]), "— pick a run —")</f>
        <v>Busiek's Avengers + Thunderbolts</v>
      </c>
      <c r="D512" s="74" t="s">
        <v>8532</v>
      </c>
      <c r="E512" s="58" t="b">
        <v>0</v>
      </c>
      <c r="F512" s="25">
        <f t="shared" si="1"/>
        <v>97</v>
      </c>
      <c r="G512" s="21" t="s">
        <v>58</v>
      </c>
      <c r="H512" s="23"/>
      <c r="I512" s="28"/>
    </row>
    <row r="513" ht="22.5" customHeight="1">
      <c r="A513" s="53" t="str">
        <f t="array" ref="A513">IFERROR(_xlfn.XLOOKUP(B513, Runs[Run ID], Runs[Track]), "— pick a run —")</f>
        <v>Avengers</v>
      </c>
      <c r="B513" s="54" t="s">
        <v>72</v>
      </c>
      <c r="C513" s="53" t="str">
        <f t="array" ref="C513">IFERROR(_xlfn.XLOOKUP(B513, Runs[Run ID], Runs[Title]), "— pick a run —")</f>
        <v>Busiek's Avengers + Thunderbolts</v>
      </c>
      <c r="D513" s="74" t="s">
        <v>8582</v>
      </c>
      <c r="E513" s="58" t="b">
        <v>0</v>
      </c>
      <c r="F513" s="25">
        <f t="shared" si="1"/>
        <v>98</v>
      </c>
      <c r="G513" s="21" t="s">
        <v>58</v>
      </c>
      <c r="H513" s="23" t="s">
        <v>1795</v>
      </c>
      <c r="I513" s="28"/>
    </row>
    <row r="514" ht="22.5" customHeight="1">
      <c r="A514" s="53" t="str">
        <f t="array" ref="A514">IFERROR(_xlfn.XLOOKUP(B514, Runs[Run ID], Runs[Track]), "— pick a run —")</f>
        <v>Avengers</v>
      </c>
      <c r="B514" s="54" t="s">
        <v>72</v>
      </c>
      <c r="C514" s="53" t="str">
        <f t="array" ref="C514">IFERROR(_xlfn.XLOOKUP(B514, Runs[Run ID], Runs[Title]), "— pick a run —")</f>
        <v>Busiek's Avengers + Thunderbolts</v>
      </c>
      <c r="D514" s="74" t="s">
        <v>8627</v>
      </c>
      <c r="E514" s="58" t="b">
        <v>0</v>
      </c>
      <c r="F514" s="25">
        <f t="shared" si="1"/>
        <v>99</v>
      </c>
      <c r="G514" s="21" t="s">
        <v>58</v>
      </c>
      <c r="H514" s="23" t="s">
        <v>1795</v>
      </c>
      <c r="I514" s="28"/>
    </row>
    <row r="515" ht="22.5" customHeight="1">
      <c r="A515" s="53" t="str">
        <f t="array" ref="A515">IFERROR(_xlfn.XLOOKUP(B515, Runs[Run ID], Runs[Track]), "— pick a run —")</f>
        <v>Avengers</v>
      </c>
      <c r="B515" s="54" t="s">
        <v>72</v>
      </c>
      <c r="C515" s="53" t="str">
        <f t="array" ref="C515">IFERROR(_xlfn.XLOOKUP(B515, Runs[Run ID], Runs[Title]), "— pick a run —")</f>
        <v>Busiek's Avengers + Thunderbolts</v>
      </c>
      <c r="D515" s="74" t="s">
        <v>8667</v>
      </c>
      <c r="E515" s="58" t="b">
        <v>0</v>
      </c>
      <c r="F515" s="25">
        <f t="shared" si="1"/>
        <v>100</v>
      </c>
      <c r="G515" s="21" t="s">
        <v>58</v>
      </c>
      <c r="H515" s="23"/>
      <c r="I515" s="28"/>
    </row>
    <row r="516" ht="22.5" customHeight="1">
      <c r="A516" s="53" t="str">
        <f t="array" ref="A516">IFERROR(_xlfn.XLOOKUP(B516, Runs[Run ID], Runs[Track]), "— pick a run —")</f>
        <v>Avengers</v>
      </c>
      <c r="B516" s="54" t="s">
        <v>72</v>
      </c>
      <c r="C516" s="53" t="str">
        <f t="array" ref="C516">IFERROR(_xlfn.XLOOKUP(B516, Runs[Run ID], Runs[Title]), "— pick a run —")</f>
        <v>Busiek's Avengers + Thunderbolts</v>
      </c>
      <c r="D516" s="74" t="s">
        <v>8718</v>
      </c>
      <c r="E516" s="58" t="b">
        <v>0</v>
      </c>
      <c r="F516" s="25">
        <f t="shared" si="1"/>
        <v>101</v>
      </c>
      <c r="G516" s="21" t="s">
        <v>58</v>
      </c>
      <c r="H516" s="23"/>
      <c r="I516" s="28"/>
    </row>
    <row r="517" ht="22.5" customHeight="1">
      <c r="A517" s="53" t="str">
        <f t="array" ref="A517">IFERROR(_xlfn.XLOOKUP(B517, Runs[Run ID], Runs[Track]), "— pick a run —")</f>
        <v>Avengers</v>
      </c>
      <c r="B517" s="54" t="s">
        <v>72</v>
      </c>
      <c r="C517" s="53" t="str">
        <f t="array" ref="C517">IFERROR(_xlfn.XLOOKUP(B517, Runs[Run ID], Runs[Title]), "— pick a run —")</f>
        <v>Busiek's Avengers + Thunderbolts</v>
      </c>
      <c r="D517" s="74" t="s">
        <v>8769</v>
      </c>
      <c r="E517" s="58" t="b">
        <v>0</v>
      </c>
      <c r="F517" s="25">
        <f t="shared" si="1"/>
        <v>102</v>
      </c>
      <c r="G517" s="21" t="s">
        <v>58</v>
      </c>
      <c r="H517" s="23"/>
      <c r="I517" s="28"/>
    </row>
    <row r="518" ht="22.5" customHeight="1">
      <c r="A518" s="53" t="str">
        <f t="array" ref="A518">IFERROR(_xlfn.XLOOKUP(B518, Runs[Run ID], Runs[Track]), "— pick a run —")</f>
        <v>Avengers</v>
      </c>
      <c r="B518" s="54" t="s">
        <v>72</v>
      </c>
      <c r="C518" s="53" t="str">
        <f t="array" ref="C518">IFERROR(_xlfn.XLOOKUP(B518, Runs[Run ID], Runs[Title]), "— pick a run —")</f>
        <v>Busiek's Avengers + Thunderbolts</v>
      </c>
      <c r="D518" s="74" t="s">
        <v>8814</v>
      </c>
      <c r="E518" s="58" t="b">
        <v>0</v>
      </c>
      <c r="F518" s="25">
        <f t="shared" si="1"/>
        <v>103</v>
      </c>
      <c r="G518" s="21" t="s">
        <v>58</v>
      </c>
      <c r="H518" s="23"/>
      <c r="I518" s="28"/>
    </row>
    <row r="519" ht="22.5" customHeight="1">
      <c r="A519" s="53" t="str">
        <f t="array" ref="A519">IFERROR(_xlfn.XLOOKUP(B519, Runs[Run ID], Runs[Track]), "— pick a run —")</f>
        <v>Avengers</v>
      </c>
      <c r="B519" s="54" t="s">
        <v>72</v>
      </c>
      <c r="C519" s="53" t="str">
        <f t="array" ref="C519">IFERROR(_xlfn.XLOOKUP(B519, Runs[Run ID], Runs[Title]), "— pick a run —")</f>
        <v>Busiek's Avengers + Thunderbolts</v>
      </c>
      <c r="D519" s="74" t="s">
        <v>8858</v>
      </c>
      <c r="E519" s="58" t="b">
        <v>0</v>
      </c>
      <c r="F519" s="25">
        <f t="shared" si="1"/>
        <v>104</v>
      </c>
      <c r="G519" s="21" t="s">
        <v>58</v>
      </c>
      <c r="H519" s="23" t="s">
        <v>1795</v>
      </c>
      <c r="I519" s="28"/>
    </row>
    <row r="520" ht="22.5" customHeight="1">
      <c r="A520" s="53" t="str">
        <f t="array" ref="A520">IFERROR(_xlfn.XLOOKUP(B520, Runs[Run ID], Runs[Track]), "— pick a run —")</f>
        <v>Avengers</v>
      </c>
      <c r="B520" s="54" t="s">
        <v>72</v>
      </c>
      <c r="C520" s="53" t="str">
        <f t="array" ref="C520">IFERROR(_xlfn.XLOOKUP(B520, Runs[Run ID], Runs[Title]), "— pick a run —")</f>
        <v>Busiek's Avengers + Thunderbolts</v>
      </c>
      <c r="D520" s="74" t="s">
        <v>8909</v>
      </c>
      <c r="E520" s="58" t="b">
        <v>0</v>
      </c>
      <c r="F520" s="25">
        <f t="shared" si="1"/>
        <v>105</v>
      </c>
      <c r="G520" s="21" t="s">
        <v>58</v>
      </c>
      <c r="H520" s="23"/>
      <c r="I520" s="28"/>
    </row>
    <row r="521" ht="22.5" customHeight="1">
      <c r="A521" s="53" t="str">
        <f t="array" ref="A521">IFERROR(_xlfn.XLOOKUP(B521, Runs[Run ID], Runs[Track]), "— pick a run —")</f>
        <v>Avengers</v>
      </c>
      <c r="B521" s="54" t="s">
        <v>72</v>
      </c>
      <c r="C521" s="53" t="str">
        <f t="array" ref="C521">IFERROR(_xlfn.XLOOKUP(B521, Runs[Run ID], Runs[Title]), "— pick a run —")</f>
        <v>Busiek's Avengers + Thunderbolts</v>
      </c>
      <c r="D521" s="74" t="s">
        <v>8955</v>
      </c>
      <c r="E521" s="58" t="b">
        <v>0</v>
      </c>
      <c r="F521" s="25">
        <f t="shared" si="1"/>
        <v>106</v>
      </c>
      <c r="G521" s="21" t="s">
        <v>58</v>
      </c>
      <c r="H521" s="23" t="s">
        <v>1795</v>
      </c>
      <c r="I521" s="28"/>
    </row>
    <row r="522" ht="22.5" customHeight="1">
      <c r="A522" s="53" t="str">
        <f t="array" ref="A522">IFERROR(_xlfn.XLOOKUP(B522, Runs[Run ID], Runs[Track]), "— pick a run —")</f>
        <v>Avengers</v>
      </c>
      <c r="B522" s="54" t="s">
        <v>72</v>
      </c>
      <c r="C522" s="53" t="str">
        <f t="array" ref="C522">IFERROR(_xlfn.XLOOKUP(B522, Runs[Run ID], Runs[Title]), "— pick a run —")</f>
        <v>Busiek's Avengers + Thunderbolts</v>
      </c>
      <c r="D522" s="74" t="s">
        <v>9006</v>
      </c>
      <c r="E522" s="58" t="b">
        <v>0</v>
      </c>
      <c r="F522" s="25">
        <f t="shared" si="1"/>
        <v>107</v>
      </c>
      <c r="G522" s="21" t="s">
        <v>58</v>
      </c>
      <c r="H522" s="23"/>
      <c r="I522" s="28"/>
    </row>
    <row r="523" ht="22.5" customHeight="1">
      <c r="A523" s="53" t="str">
        <f t="array" ref="A523">IFERROR(_xlfn.XLOOKUP(B523, Runs[Run ID], Runs[Track]), "— pick a run —")</f>
        <v>Avengers</v>
      </c>
      <c r="B523" s="54" t="s">
        <v>72</v>
      </c>
      <c r="C523" s="53" t="str">
        <f t="array" ref="C523">IFERROR(_xlfn.XLOOKUP(B523, Runs[Run ID], Runs[Title]), "— pick a run —")</f>
        <v>Busiek's Avengers + Thunderbolts</v>
      </c>
      <c r="D523" s="74" t="s">
        <v>9036</v>
      </c>
      <c r="E523" s="58" t="b">
        <v>0</v>
      </c>
      <c r="F523" s="25">
        <f t="shared" si="1"/>
        <v>108</v>
      </c>
      <c r="G523" s="21" t="s">
        <v>58</v>
      </c>
      <c r="H523" s="23" t="s">
        <v>1795</v>
      </c>
      <c r="I523" s="28"/>
    </row>
    <row r="524" ht="22.5" customHeight="1">
      <c r="A524" s="53" t="str">
        <f t="array" ref="A524">IFERROR(_xlfn.XLOOKUP(B524, Runs[Run ID], Runs[Track]), "— pick a run —")</f>
        <v>Avengers</v>
      </c>
      <c r="B524" s="54" t="s">
        <v>72</v>
      </c>
      <c r="C524" s="53" t="str">
        <f t="array" ref="C524">IFERROR(_xlfn.XLOOKUP(B524, Runs[Run ID], Runs[Title]), "— pick a run —")</f>
        <v>Busiek's Avengers + Thunderbolts</v>
      </c>
      <c r="D524" s="74" t="s">
        <v>9070</v>
      </c>
      <c r="E524" s="58" t="b">
        <v>0</v>
      </c>
      <c r="F524" s="25">
        <f t="shared" si="1"/>
        <v>109</v>
      </c>
      <c r="G524" s="21" t="s">
        <v>58</v>
      </c>
      <c r="H524" s="23"/>
      <c r="I524" s="28"/>
    </row>
    <row r="525" ht="22.5" customHeight="1">
      <c r="A525" s="53" t="str">
        <f t="array" ref="A525">IFERROR(_xlfn.XLOOKUP(B525, Runs[Run ID], Runs[Track]), "— pick a run —")</f>
        <v>Avengers</v>
      </c>
      <c r="B525" s="54" t="s">
        <v>72</v>
      </c>
      <c r="C525" s="53" t="str">
        <f t="array" ref="C525">IFERROR(_xlfn.XLOOKUP(B525, Runs[Run ID], Runs[Title]), "— pick a run —")</f>
        <v>Busiek's Avengers + Thunderbolts</v>
      </c>
      <c r="D525" s="74" t="s">
        <v>9120</v>
      </c>
      <c r="E525" s="58" t="b">
        <v>0</v>
      </c>
      <c r="F525" s="25">
        <f t="shared" si="1"/>
        <v>110</v>
      </c>
      <c r="G525" s="21" t="s">
        <v>443</v>
      </c>
      <c r="H525" s="23" t="s">
        <v>84</v>
      </c>
      <c r="I525" s="28"/>
    </row>
    <row r="526" ht="22.5" customHeight="1">
      <c r="A526" s="53" t="str">
        <f t="array" ref="A526">IFERROR(_xlfn.XLOOKUP(B526, Runs[Run ID], Runs[Track]), "— pick a run —")</f>
        <v>Avengers</v>
      </c>
      <c r="B526" s="54" t="s">
        <v>72</v>
      </c>
      <c r="C526" s="53" t="str">
        <f t="array" ref="C526">IFERROR(_xlfn.XLOOKUP(B526, Runs[Run ID], Runs[Title]), "— pick a run —")</f>
        <v>Busiek's Avengers + Thunderbolts</v>
      </c>
      <c r="D526" s="74" t="s">
        <v>9179</v>
      </c>
      <c r="E526" s="58" t="b">
        <v>0</v>
      </c>
      <c r="F526" s="25">
        <f t="shared" si="1"/>
        <v>111</v>
      </c>
      <c r="G526" s="21" t="s">
        <v>443</v>
      </c>
      <c r="H526" s="23"/>
      <c r="I526" s="28"/>
    </row>
    <row r="527" ht="22.5" customHeight="1">
      <c r="A527" s="53" t="str">
        <f t="array" ref="A527">IFERROR(_xlfn.XLOOKUP(B527, Runs[Run ID], Runs[Track]), "— pick a run —")</f>
        <v>Avengers</v>
      </c>
      <c r="B527" s="54" t="s">
        <v>72</v>
      </c>
      <c r="C527" s="53" t="str">
        <f t="array" ref="C527">IFERROR(_xlfn.XLOOKUP(B527, Runs[Run ID], Runs[Title]), "— pick a run —")</f>
        <v>Busiek's Avengers + Thunderbolts</v>
      </c>
      <c r="D527" s="74" t="s">
        <v>9231</v>
      </c>
      <c r="E527" s="58" t="b">
        <v>0</v>
      </c>
      <c r="F527" s="25">
        <f t="shared" si="1"/>
        <v>112</v>
      </c>
      <c r="G527" s="21" t="s">
        <v>443</v>
      </c>
      <c r="H527" s="23"/>
      <c r="I527" s="28"/>
    </row>
    <row r="528" ht="22.5" customHeight="1">
      <c r="A528" s="53" t="str">
        <f t="array" ref="A528">IFERROR(_xlfn.XLOOKUP(B528, Runs[Run ID], Runs[Track]), "— pick a run —")</f>
        <v>Avengers</v>
      </c>
      <c r="B528" s="54" t="s">
        <v>72</v>
      </c>
      <c r="C528" s="53" t="str">
        <f t="array" ref="C528">IFERROR(_xlfn.XLOOKUP(B528, Runs[Run ID], Runs[Title]), "— pick a run —")</f>
        <v>Busiek's Avengers + Thunderbolts</v>
      </c>
      <c r="D528" s="74" t="s">
        <v>9291</v>
      </c>
      <c r="E528" s="58" t="b">
        <v>0</v>
      </c>
      <c r="F528" s="25">
        <f t="shared" si="1"/>
        <v>113</v>
      </c>
      <c r="G528" s="21" t="s">
        <v>443</v>
      </c>
      <c r="H528" s="23"/>
      <c r="I528" s="28"/>
    </row>
    <row r="529" ht="22.5" customHeight="1">
      <c r="A529" s="53" t="str">
        <f t="array" ref="A529">IFERROR(_xlfn.XLOOKUP(B529, Runs[Run ID], Runs[Track]), "— pick a run —")</f>
        <v>Avengers</v>
      </c>
      <c r="B529" s="54" t="s">
        <v>72</v>
      </c>
      <c r="C529" s="53" t="str">
        <f t="array" ref="C529">IFERROR(_xlfn.XLOOKUP(B529, Runs[Run ID], Runs[Title]), "— pick a run —")</f>
        <v>Busiek's Avengers + Thunderbolts</v>
      </c>
      <c r="D529" s="74" t="s">
        <v>9329</v>
      </c>
      <c r="E529" s="58" t="b">
        <v>0</v>
      </c>
      <c r="F529" s="25">
        <f t="shared" si="1"/>
        <v>114</v>
      </c>
      <c r="G529" s="21" t="s">
        <v>58</v>
      </c>
      <c r="H529" s="23"/>
      <c r="I529" s="28"/>
    </row>
    <row r="530" ht="22.5" customHeight="1">
      <c r="A530" s="53" t="str">
        <f t="array" ref="A530">IFERROR(_xlfn.XLOOKUP(B530, Runs[Run ID], Runs[Track]), "— pick a run —")</f>
        <v>Avengers</v>
      </c>
      <c r="B530" s="54" t="s">
        <v>72</v>
      </c>
      <c r="C530" s="53" t="str">
        <f t="array" ref="C530">IFERROR(_xlfn.XLOOKUP(B530, Runs[Run ID], Runs[Title]), "— pick a run —")</f>
        <v>Busiek's Avengers + Thunderbolts</v>
      </c>
      <c r="D530" s="74" t="s">
        <v>5321</v>
      </c>
      <c r="E530" s="58" t="b">
        <v>0</v>
      </c>
      <c r="F530" s="25">
        <f t="shared" si="1"/>
        <v>115</v>
      </c>
      <c r="G530" s="21" t="s">
        <v>58</v>
      </c>
      <c r="H530" s="23"/>
      <c r="I530" s="28"/>
    </row>
    <row r="531" ht="22.5" customHeight="1">
      <c r="A531" s="53" t="str">
        <f t="array" ref="A531">IFERROR(_xlfn.XLOOKUP(B531, Runs[Run ID], Runs[Track]), "— pick a run —")</f>
        <v>Avengers</v>
      </c>
      <c r="B531" s="54" t="s">
        <v>72</v>
      </c>
      <c r="C531" s="53" t="str">
        <f t="array" ref="C531">IFERROR(_xlfn.XLOOKUP(B531, Runs[Run ID], Runs[Title]), "— pick a run —")</f>
        <v>Busiek's Avengers + Thunderbolts</v>
      </c>
      <c r="D531" s="74" t="s">
        <v>5349</v>
      </c>
      <c r="E531" s="58" t="b">
        <v>0</v>
      </c>
      <c r="F531" s="25">
        <f t="shared" si="1"/>
        <v>116</v>
      </c>
      <c r="G531" s="21" t="s">
        <v>58</v>
      </c>
      <c r="H531" s="23"/>
      <c r="I531" s="28"/>
    </row>
    <row r="532" ht="22.5" customHeight="1">
      <c r="A532" s="53" t="str">
        <f t="array" ref="A532">IFERROR(_xlfn.XLOOKUP(B532, Runs[Run ID], Runs[Track]), "— pick a run —")</f>
        <v>Avengers</v>
      </c>
      <c r="B532" s="54" t="s">
        <v>72</v>
      </c>
      <c r="C532" s="53" t="str">
        <f t="array" ref="C532">IFERROR(_xlfn.XLOOKUP(B532, Runs[Run ID], Runs[Title]), "— pick a run —")</f>
        <v>Busiek's Avengers + Thunderbolts</v>
      </c>
      <c r="D532" s="74" t="s">
        <v>9459</v>
      </c>
      <c r="E532" s="58" t="b">
        <v>0</v>
      </c>
      <c r="F532" s="25">
        <f t="shared" si="1"/>
        <v>117</v>
      </c>
      <c r="G532" s="21" t="s">
        <v>1002</v>
      </c>
      <c r="H532" s="23" t="s">
        <v>9470</v>
      </c>
      <c r="I532" s="28"/>
    </row>
    <row r="533" ht="22.5" customHeight="1">
      <c r="A533" s="53" t="str">
        <f t="array" ref="A533">IFERROR(_xlfn.XLOOKUP(B533, Runs[Run ID], Runs[Track]), "— pick a run —")</f>
        <v>Avengers</v>
      </c>
      <c r="B533" s="54" t="s">
        <v>72</v>
      </c>
      <c r="C533" s="53" t="str">
        <f t="array" ref="C533">IFERROR(_xlfn.XLOOKUP(B533, Runs[Run ID], Runs[Title]), "— pick a run —")</f>
        <v>Busiek's Avengers + Thunderbolts</v>
      </c>
      <c r="D533" s="74" t="s">
        <v>9504</v>
      </c>
      <c r="E533" s="58" t="b">
        <v>0</v>
      </c>
      <c r="F533" s="25">
        <f t="shared" si="1"/>
        <v>118</v>
      </c>
      <c r="G533" s="21" t="s">
        <v>58</v>
      </c>
      <c r="H533" s="23"/>
      <c r="I533" s="28"/>
    </row>
    <row r="534" ht="22.5" customHeight="1">
      <c r="A534" s="53" t="str">
        <f t="array" ref="A534">IFERROR(_xlfn.XLOOKUP(B534, Runs[Run ID], Runs[Track]), "— pick a run —")</f>
        <v>Avengers</v>
      </c>
      <c r="B534" s="54" t="s">
        <v>72</v>
      </c>
      <c r="C534" s="53" t="str">
        <f t="array" ref="C534">IFERROR(_xlfn.XLOOKUP(B534, Runs[Run ID], Runs[Title]), "— pick a run —")</f>
        <v>Busiek's Avengers + Thunderbolts</v>
      </c>
      <c r="D534" s="74" t="s">
        <v>5400</v>
      </c>
      <c r="E534" s="58" t="b">
        <v>0</v>
      </c>
      <c r="F534" s="25">
        <f t="shared" si="1"/>
        <v>119</v>
      </c>
      <c r="G534" s="21" t="s">
        <v>58</v>
      </c>
      <c r="H534" s="23"/>
      <c r="I534" s="28"/>
    </row>
    <row r="535" ht="22.5" customHeight="1">
      <c r="A535" s="53" t="str">
        <f t="array" ref="A535">IFERROR(_xlfn.XLOOKUP(B535, Runs[Run ID], Runs[Track]), "— pick a run —")</f>
        <v>Avengers</v>
      </c>
      <c r="B535" s="54" t="s">
        <v>72</v>
      </c>
      <c r="C535" s="53" t="str">
        <f t="array" ref="C535">IFERROR(_xlfn.XLOOKUP(B535, Runs[Run ID], Runs[Title]), "— pick a run —")</f>
        <v>Busiek's Avengers + Thunderbolts</v>
      </c>
      <c r="D535" s="74" t="s">
        <v>9600</v>
      </c>
      <c r="E535" s="58" t="b">
        <v>0</v>
      </c>
      <c r="F535" s="25">
        <f t="shared" si="1"/>
        <v>120</v>
      </c>
      <c r="G535" s="21" t="s">
        <v>58</v>
      </c>
      <c r="H535" s="23"/>
      <c r="I535" s="28"/>
    </row>
    <row r="536" ht="22.5" customHeight="1">
      <c r="A536" s="53" t="str">
        <f t="array" ref="A536">IFERROR(_xlfn.XLOOKUP(B536, Runs[Run ID], Runs[Track]), "— pick a run —")</f>
        <v>Avengers</v>
      </c>
      <c r="B536" s="54" t="s">
        <v>72</v>
      </c>
      <c r="C536" s="53" t="str">
        <f t="array" ref="C536">IFERROR(_xlfn.XLOOKUP(B536, Runs[Run ID], Runs[Title]), "— pick a run —")</f>
        <v>Busiek's Avengers + Thunderbolts</v>
      </c>
      <c r="D536" s="74" t="s">
        <v>9657</v>
      </c>
      <c r="E536" s="58" t="b">
        <v>0</v>
      </c>
      <c r="F536" s="25">
        <f t="shared" si="1"/>
        <v>121</v>
      </c>
      <c r="G536" s="21" t="s">
        <v>58</v>
      </c>
      <c r="H536" s="23"/>
      <c r="I536" s="28"/>
    </row>
    <row r="537" ht="22.5" customHeight="1">
      <c r="A537" s="53" t="str">
        <f t="array" ref="A537">IFERROR(_xlfn.XLOOKUP(B537, Runs[Run ID], Runs[Track]), "— pick a run —")</f>
        <v>Avengers</v>
      </c>
      <c r="B537" s="54" t="s">
        <v>72</v>
      </c>
      <c r="C537" s="53" t="str">
        <f t="array" ref="C537">IFERROR(_xlfn.XLOOKUP(B537, Runs[Run ID], Runs[Title]), "— pick a run —")</f>
        <v>Busiek's Avengers + Thunderbolts</v>
      </c>
      <c r="D537" s="74" t="s">
        <v>9710</v>
      </c>
      <c r="E537" s="58" t="b">
        <v>0</v>
      </c>
      <c r="F537" s="25">
        <f t="shared" si="1"/>
        <v>122</v>
      </c>
      <c r="G537" s="21" t="s">
        <v>58</v>
      </c>
      <c r="H537" s="23"/>
      <c r="I537" s="28"/>
    </row>
    <row r="538" ht="22.5" customHeight="1">
      <c r="A538" s="53" t="str">
        <f t="array" ref="A538">IFERROR(_xlfn.XLOOKUP(B538, Runs[Run ID], Runs[Track]), "— pick a run —")</f>
        <v>Avengers</v>
      </c>
      <c r="B538" s="54" t="s">
        <v>72</v>
      </c>
      <c r="C538" s="53" t="str">
        <f t="array" ref="C538">IFERROR(_xlfn.XLOOKUP(B538, Runs[Run ID], Runs[Title]), "— pick a run —")</f>
        <v>Busiek's Avengers + Thunderbolts</v>
      </c>
      <c r="D538" s="74" t="s">
        <v>9765</v>
      </c>
      <c r="E538" s="58" t="b">
        <v>0</v>
      </c>
      <c r="F538" s="25">
        <f t="shared" si="1"/>
        <v>123</v>
      </c>
      <c r="G538" s="21" t="s">
        <v>58</v>
      </c>
      <c r="H538" s="23"/>
      <c r="I538" s="28"/>
    </row>
    <row r="539" ht="22.5" customHeight="1">
      <c r="A539" s="53" t="str">
        <f t="array" ref="A539">IFERROR(_xlfn.XLOOKUP(B539, Runs[Run ID], Runs[Track]), "— pick a run —")</f>
        <v>Avengers</v>
      </c>
      <c r="B539" s="54" t="s">
        <v>72</v>
      </c>
      <c r="C539" s="53" t="str">
        <f t="array" ref="C539">IFERROR(_xlfn.XLOOKUP(B539, Runs[Run ID], Runs[Title]), "— pick a run —")</f>
        <v>Busiek's Avengers + Thunderbolts</v>
      </c>
      <c r="D539" s="74" t="s">
        <v>9805</v>
      </c>
      <c r="E539" s="58" t="b">
        <v>0</v>
      </c>
      <c r="F539" s="25">
        <f t="shared" si="1"/>
        <v>124</v>
      </c>
      <c r="G539" s="21" t="s">
        <v>58</v>
      </c>
      <c r="H539" s="23"/>
      <c r="I539" s="28"/>
    </row>
    <row r="540" ht="22.5" customHeight="1">
      <c r="A540" s="53" t="str">
        <f t="array" ref="A540">IFERROR(_xlfn.XLOOKUP(B540, Runs[Run ID], Runs[Track]), "— pick a run —")</f>
        <v>Avengers</v>
      </c>
      <c r="B540" s="54" t="s">
        <v>72</v>
      </c>
      <c r="C540" s="53" t="str">
        <f t="array" ref="C540">IFERROR(_xlfn.XLOOKUP(B540, Runs[Run ID], Runs[Title]), "— pick a run —")</f>
        <v>Busiek's Avengers + Thunderbolts</v>
      </c>
      <c r="D540" s="74" t="s">
        <v>9847</v>
      </c>
      <c r="E540" s="58" t="b">
        <v>0</v>
      </c>
      <c r="F540" s="25">
        <f t="shared" si="1"/>
        <v>125</v>
      </c>
      <c r="G540" s="21" t="s">
        <v>58</v>
      </c>
      <c r="H540" s="23"/>
      <c r="I540" s="28"/>
    </row>
    <row r="541" ht="22.5" customHeight="1">
      <c r="A541" s="53" t="str">
        <f t="array" ref="A541">IFERROR(_xlfn.XLOOKUP(B541, Runs[Run ID], Runs[Track]), "— pick a run —")</f>
        <v>Avengers</v>
      </c>
      <c r="B541" s="54" t="s">
        <v>72</v>
      </c>
      <c r="C541" s="53" t="str">
        <f t="array" ref="C541">IFERROR(_xlfn.XLOOKUP(B541, Runs[Run ID], Runs[Title]), "— pick a run —")</f>
        <v>Busiek's Avengers + Thunderbolts</v>
      </c>
      <c r="D541" s="74" t="s">
        <v>9895</v>
      </c>
      <c r="E541" s="58" t="b">
        <v>0</v>
      </c>
      <c r="F541" s="25">
        <f t="shared" si="1"/>
        <v>126</v>
      </c>
      <c r="G541" s="21" t="s">
        <v>58</v>
      </c>
      <c r="H541" s="23"/>
      <c r="I541" s="28"/>
    </row>
    <row r="542" ht="22.5" customHeight="1">
      <c r="A542" s="53" t="str">
        <f t="array" ref="A542">IFERROR(_xlfn.XLOOKUP(B542, Runs[Run ID], Runs[Track]), "— pick a run —")</f>
        <v>Avengers</v>
      </c>
      <c r="B542" s="54" t="s">
        <v>72</v>
      </c>
      <c r="C542" s="53" t="str">
        <f t="array" ref="C542">IFERROR(_xlfn.XLOOKUP(B542, Runs[Run ID], Runs[Title]), "— pick a run —")</f>
        <v>Busiek's Avengers + Thunderbolts</v>
      </c>
      <c r="D542" s="74" t="s">
        <v>9946</v>
      </c>
      <c r="E542" s="58" t="b">
        <v>0</v>
      </c>
      <c r="F542" s="25">
        <f t="shared" si="1"/>
        <v>127</v>
      </c>
      <c r="G542" s="21" t="s">
        <v>58</v>
      </c>
      <c r="H542" s="23"/>
      <c r="I542" s="28"/>
    </row>
    <row r="543" ht="22.5" customHeight="1">
      <c r="A543" s="53" t="str">
        <f t="array" ref="A543">IFERROR(_xlfn.XLOOKUP(B543, Runs[Run ID], Runs[Track]), "— pick a run —")</f>
        <v>Avengers</v>
      </c>
      <c r="B543" s="54" t="s">
        <v>72</v>
      </c>
      <c r="C543" s="53" t="str">
        <f t="array" ref="C543">IFERROR(_xlfn.XLOOKUP(B543, Runs[Run ID], Runs[Title]), "— pick a run —")</f>
        <v>Busiek's Avengers + Thunderbolts</v>
      </c>
      <c r="D543" s="74" t="s">
        <v>9988</v>
      </c>
      <c r="E543" s="58" t="b">
        <v>0</v>
      </c>
      <c r="F543" s="25">
        <f t="shared" si="1"/>
        <v>128</v>
      </c>
      <c r="G543" s="21" t="s">
        <v>58</v>
      </c>
      <c r="H543" s="23"/>
      <c r="I543" s="28"/>
    </row>
    <row r="544" ht="22.5" customHeight="1">
      <c r="A544" s="53" t="str">
        <f t="array" ref="A544">IFERROR(_xlfn.XLOOKUP(B544, Runs[Run ID], Runs[Track]), "— pick a run —")</f>
        <v>Avengers</v>
      </c>
      <c r="B544" s="54" t="s">
        <v>72</v>
      </c>
      <c r="C544" s="53" t="str">
        <f t="array" ref="C544">IFERROR(_xlfn.XLOOKUP(B544, Runs[Run ID], Runs[Title]), "— pick a run —")</f>
        <v>Busiek's Avengers + Thunderbolts</v>
      </c>
      <c r="D544" s="74" t="s">
        <v>10033</v>
      </c>
      <c r="E544" s="58" t="b">
        <v>0</v>
      </c>
      <c r="F544" s="25">
        <f t="shared" si="1"/>
        <v>129</v>
      </c>
      <c r="G544" s="21" t="s">
        <v>58</v>
      </c>
      <c r="H544" s="23"/>
      <c r="I544" s="28"/>
    </row>
    <row r="545" ht="22.5" customHeight="1">
      <c r="A545" s="53" t="str">
        <f t="array" ref="A545">IFERROR(_xlfn.XLOOKUP(B545, Runs[Run ID], Runs[Track]), "— pick a run —")</f>
        <v>Avengers</v>
      </c>
      <c r="B545" s="54" t="s">
        <v>72</v>
      </c>
      <c r="C545" s="53" t="str">
        <f t="array" ref="C545">IFERROR(_xlfn.XLOOKUP(B545, Runs[Run ID], Runs[Title]), "— pick a run —")</f>
        <v>Busiek's Avengers + Thunderbolts</v>
      </c>
      <c r="D545" s="74" t="s">
        <v>10080</v>
      </c>
      <c r="E545" s="58" t="b">
        <v>0</v>
      </c>
      <c r="F545" s="25">
        <f t="shared" si="1"/>
        <v>130</v>
      </c>
      <c r="G545" s="21" t="s">
        <v>58</v>
      </c>
      <c r="H545" s="23"/>
      <c r="I545" s="28"/>
    </row>
    <row r="546" ht="22.5" customHeight="1">
      <c r="A546" s="53" t="str">
        <f t="array" ref="A546">IFERROR(_xlfn.XLOOKUP(B546, Runs[Run ID], Runs[Track]), "— pick a run —")</f>
        <v>Avengers</v>
      </c>
      <c r="B546" s="54" t="s">
        <v>72</v>
      </c>
      <c r="C546" s="53" t="str">
        <f t="array" ref="C546">IFERROR(_xlfn.XLOOKUP(B546, Runs[Run ID], Runs[Title]), "— pick a run —")</f>
        <v>Busiek's Avengers + Thunderbolts</v>
      </c>
      <c r="D546" s="74" t="s">
        <v>10131</v>
      </c>
      <c r="E546" s="58" t="b">
        <v>0</v>
      </c>
      <c r="F546" s="25">
        <f t="shared" si="1"/>
        <v>131</v>
      </c>
      <c r="G546" s="21" t="s">
        <v>58</v>
      </c>
      <c r="H546" s="23"/>
      <c r="I546" s="28"/>
    </row>
    <row r="547" ht="22.5" customHeight="1">
      <c r="A547" s="53" t="str">
        <f t="array" ref="A547">IFERROR(_xlfn.XLOOKUP(B547, Runs[Run ID], Runs[Track]), "— pick a run —")</f>
        <v>Avengers</v>
      </c>
      <c r="B547" s="54" t="s">
        <v>72</v>
      </c>
      <c r="C547" s="53" t="str">
        <f t="array" ref="C547">IFERROR(_xlfn.XLOOKUP(B547, Runs[Run ID], Runs[Title]), "— pick a run —")</f>
        <v>Busiek's Avengers + Thunderbolts</v>
      </c>
      <c r="D547" s="74" t="s">
        <v>10166</v>
      </c>
      <c r="E547" s="58" t="b">
        <v>0</v>
      </c>
      <c r="F547" s="25">
        <f t="shared" si="1"/>
        <v>132</v>
      </c>
      <c r="G547" s="21" t="s">
        <v>58</v>
      </c>
      <c r="H547" s="23"/>
      <c r="I547" s="28"/>
    </row>
    <row r="548" ht="22.5" customHeight="1">
      <c r="A548" s="53" t="str">
        <f t="array" ref="A548">IFERROR(_xlfn.XLOOKUP(B548, Runs[Run ID], Runs[Track]), "— pick a run —")</f>
        <v>Avengers</v>
      </c>
      <c r="B548" s="54" t="s">
        <v>72</v>
      </c>
      <c r="C548" s="53" t="str">
        <f t="array" ref="C548">IFERROR(_xlfn.XLOOKUP(B548, Runs[Run ID], Runs[Title]), "— pick a run —")</f>
        <v>Busiek's Avengers + Thunderbolts</v>
      </c>
      <c r="D548" s="74" t="s">
        <v>10210</v>
      </c>
      <c r="E548" s="58" t="b">
        <v>0</v>
      </c>
      <c r="F548" s="25">
        <f t="shared" si="1"/>
        <v>133</v>
      </c>
      <c r="G548" s="21" t="s">
        <v>1002</v>
      </c>
      <c r="H548" s="23" t="s">
        <v>10219</v>
      </c>
      <c r="I548" s="28"/>
    </row>
    <row r="549" ht="22.5" customHeight="1">
      <c r="A549" s="53" t="str">
        <f t="array" ref="A549">IFERROR(_xlfn.XLOOKUP(B549, Runs[Run ID], Runs[Track]), "— pick a run —")</f>
        <v>Avengers</v>
      </c>
      <c r="B549" s="54" t="s">
        <v>72</v>
      </c>
      <c r="C549" s="53" t="str">
        <f t="array" ref="C549">IFERROR(_xlfn.XLOOKUP(B549, Runs[Run ID], Runs[Title]), "— pick a run —")</f>
        <v>Busiek's Avengers + Thunderbolts</v>
      </c>
      <c r="D549" s="74" t="s">
        <v>10252</v>
      </c>
      <c r="E549" s="58" t="b">
        <v>0</v>
      </c>
      <c r="F549" s="25">
        <f t="shared" si="1"/>
        <v>134</v>
      </c>
      <c r="G549" s="21" t="s">
        <v>1002</v>
      </c>
      <c r="H549" s="23"/>
      <c r="I549" s="28"/>
    </row>
    <row r="550" ht="22.5" customHeight="1">
      <c r="A550" s="53" t="str">
        <f t="array" ref="A550">IFERROR(_xlfn.XLOOKUP(B550, Runs[Run ID], Runs[Track]), "— pick a run —")</f>
        <v>Avengers</v>
      </c>
      <c r="B550" s="54" t="s">
        <v>72</v>
      </c>
      <c r="C550" s="53" t="str">
        <f t="array" ref="C550">IFERROR(_xlfn.XLOOKUP(B550, Runs[Run ID], Runs[Title]), "— pick a run —")</f>
        <v>Busiek's Avengers + Thunderbolts</v>
      </c>
      <c r="D550" s="74" t="s">
        <v>10726</v>
      </c>
      <c r="E550" s="58" t="b">
        <v>0</v>
      </c>
      <c r="F550" s="25">
        <f t="shared" si="1"/>
        <v>135</v>
      </c>
      <c r="G550" s="21" t="s">
        <v>1002</v>
      </c>
      <c r="H550" s="23"/>
      <c r="I550" s="28"/>
    </row>
    <row r="551" ht="22.5" customHeight="1">
      <c r="A551" s="53" t="str">
        <f t="array" ref="A551">IFERROR(_xlfn.XLOOKUP(B551, Runs[Run ID], Runs[Track]), "— pick a run —")</f>
        <v>Avengers</v>
      </c>
      <c r="B551" s="54" t="s">
        <v>72</v>
      </c>
      <c r="C551" s="53" t="str">
        <f t="array" ref="C551">IFERROR(_xlfn.XLOOKUP(B551, Runs[Run ID], Runs[Title]), "— pick a run —")</f>
        <v>Busiek's Avengers + Thunderbolts</v>
      </c>
      <c r="D551" s="74" t="s">
        <v>10769</v>
      </c>
      <c r="E551" s="58" t="b">
        <v>0</v>
      </c>
      <c r="F551" s="25">
        <f t="shared" si="1"/>
        <v>136</v>
      </c>
      <c r="G551" s="21" t="s">
        <v>1002</v>
      </c>
      <c r="H551" s="23"/>
      <c r="I551" s="28"/>
    </row>
    <row r="552" ht="22.5" customHeight="1">
      <c r="A552" s="53" t="str">
        <f t="array" ref="A552">IFERROR(_xlfn.XLOOKUP(B552, Runs[Run ID], Runs[Track]), "— pick a run —")</f>
        <v>Avengers</v>
      </c>
      <c r="B552" s="54" t="s">
        <v>72</v>
      </c>
      <c r="C552" s="53" t="str">
        <f t="array" ref="C552">IFERROR(_xlfn.XLOOKUP(B552, Runs[Run ID], Runs[Title]), "— pick a run —")</f>
        <v>Busiek's Avengers + Thunderbolts</v>
      </c>
      <c r="D552" s="74" t="s">
        <v>10814</v>
      </c>
      <c r="E552" s="58" t="b">
        <v>0</v>
      </c>
      <c r="F552" s="25">
        <f t="shared" si="1"/>
        <v>137</v>
      </c>
      <c r="G552" s="21" t="s">
        <v>1002</v>
      </c>
      <c r="H552" s="23"/>
      <c r="I552" s="28"/>
    </row>
    <row r="553" ht="22.5" customHeight="1">
      <c r="A553" s="53" t="str">
        <f t="array" ref="A553">IFERROR(_xlfn.XLOOKUP(B553, Runs[Run ID], Runs[Track]), "— pick a run —")</f>
        <v>Avengers</v>
      </c>
      <c r="B553" s="54" t="s">
        <v>72</v>
      </c>
      <c r="C553" s="53" t="str">
        <f t="array" ref="C553">IFERROR(_xlfn.XLOOKUP(B553, Runs[Run ID], Runs[Title]), "— pick a run —")</f>
        <v>Busiek's Avengers + Thunderbolts</v>
      </c>
      <c r="D553" s="74" t="s">
        <v>10844</v>
      </c>
      <c r="E553" s="58" t="b">
        <v>0</v>
      </c>
      <c r="F553" s="25">
        <f t="shared" si="1"/>
        <v>138</v>
      </c>
      <c r="G553" s="21" t="s">
        <v>1002</v>
      </c>
      <c r="H553" s="23"/>
      <c r="I553" s="28"/>
    </row>
    <row r="554" ht="22.5" customHeight="1">
      <c r="A554" s="53" t="str">
        <f t="array" ref="A554">IFERROR(_xlfn.XLOOKUP(B554, Runs[Run ID], Runs[Track]), "— pick a run —")</f>
        <v>Avengers</v>
      </c>
      <c r="B554" s="54" t="s">
        <v>72</v>
      </c>
      <c r="C554" s="53" t="str">
        <f t="array" ref="C554">IFERROR(_xlfn.XLOOKUP(B554, Runs[Run ID], Runs[Title]), "— pick a run —")</f>
        <v>Busiek's Avengers + Thunderbolts</v>
      </c>
      <c r="D554" s="74" t="s">
        <v>10876</v>
      </c>
      <c r="E554" s="58" t="b">
        <v>0</v>
      </c>
      <c r="F554" s="25">
        <f t="shared" si="1"/>
        <v>139</v>
      </c>
      <c r="G554" s="21" t="s">
        <v>1002</v>
      </c>
      <c r="H554" s="23"/>
      <c r="I554" s="28"/>
    </row>
    <row r="555" ht="22.5" customHeight="1">
      <c r="A555" s="53" t="str">
        <f t="array" ref="A555">IFERROR(_xlfn.XLOOKUP(B555, Runs[Run ID], Runs[Track]), "— pick a run —")</f>
        <v>Avengers</v>
      </c>
      <c r="B555" s="54" t="s">
        <v>72</v>
      </c>
      <c r="C555" s="53" t="str">
        <f t="array" ref="C555">IFERROR(_xlfn.XLOOKUP(B555, Runs[Run ID], Runs[Title]), "— pick a run —")</f>
        <v>Busiek's Avengers + Thunderbolts</v>
      </c>
      <c r="D555" s="74" t="s">
        <v>10922</v>
      </c>
      <c r="E555" s="58" t="b">
        <v>0</v>
      </c>
      <c r="F555" s="25">
        <f t="shared" si="1"/>
        <v>140</v>
      </c>
      <c r="G555" s="21" t="s">
        <v>1002</v>
      </c>
      <c r="H555" s="23"/>
      <c r="I555" s="28"/>
    </row>
    <row r="556" ht="22.5" customHeight="1">
      <c r="A556" s="53" t="str">
        <f t="array" ref="A556">IFERROR(_xlfn.XLOOKUP(B556, Runs[Run ID], Runs[Track]), "— pick a run —")</f>
        <v>Avengers</v>
      </c>
      <c r="B556" s="54" t="s">
        <v>72</v>
      </c>
      <c r="C556" s="53" t="str">
        <f t="array" ref="C556">IFERROR(_xlfn.XLOOKUP(B556, Runs[Run ID], Runs[Title]), "— pick a run —")</f>
        <v>Busiek's Avengers + Thunderbolts</v>
      </c>
      <c r="D556" s="74" t="s">
        <v>10973</v>
      </c>
      <c r="E556" s="58" t="b">
        <v>0</v>
      </c>
      <c r="F556" s="25">
        <f t="shared" si="1"/>
        <v>141</v>
      </c>
      <c r="G556" s="21" t="s">
        <v>58</v>
      </c>
      <c r="H556" s="23"/>
      <c r="I556" s="28"/>
    </row>
    <row r="557" ht="22.5" customHeight="1">
      <c r="A557" s="53" t="str">
        <f t="array" ref="A557">IFERROR(_xlfn.XLOOKUP(B557, Runs[Run ID], Runs[Track]), "— pick a run —")</f>
        <v>Avengers</v>
      </c>
      <c r="B557" s="54" t="s">
        <v>72</v>
      </c>
      <c r="C557" s="53" t="str">
        <f t="array" ref="C557">IFERROR(_xlfn.XLOOKUP(B557, Runs[Run ID], Runs[Title]), "— pick a run —")</f>
        <v>Busiek's Avengers + Thunderbolts</v>
      </c>
      <c r="D557" s="74" t="s">
        <v>11006</v>
      </c>
      <c r="E557" s="58" t="b">
        <v>0</v>
      </c>
      <c r="F557" s="25">
        <f t="shared" si="1"/>
        <v>142</v>
      </c>
      <c r="G557" s="21" t="s">
        <v>58</v>
      </c>
      <c r="H557" s="23"/>
      <c r="I557" s="28"/>
    </row>
    <row r="558" ht="22.5" customHeight="1">
      <c r="A558" s="53" t="str">
        <f t="array" ref="A558">IFERROR(_xlfn.XLOOKUP(B558, Runs[Run ID], Runs[Track]), "— pick a run —")</f>
        <v>Avengers</v>
      </c>
      <c r="B558" s="54" t="s">
        <v>72</v>
      </c>
      <c r="C558" s="53" t="str">
        <f t="array" ref="C558">IFERROR(_xlfn.XLOOKUP(B558, Runs[Run ID], Runs[Title]), "— pick a run —")</f>
        <v>Busiek's Avengers + Thunderbolts</v>
      </c>
      <c r="D558" s="74" t="s">
        <v>11038</v>
      </c>
      <c r="E558" s="58" t="b">
        <v>0</v>
      </c>
      <c r="F558" s="25">
        <f t="shared" si="1"/>
        <v>143</v>
      </c>
      <c r="G558" s="21" t="s">
        <v>58</v>
      </c>
      <c r="H558" s="23"/>
      <c r="I558" s="28"/>
    </row>
    <row r="559" ht="22.5" customHeight="1">
      <c r="A559" s="53" t="str">
        <f t="array" ref="A559">IFERROR(_xlfn.XLOOKUP(B559, Runs[Run ID], Runs[Track]), "— pick a run —")</f>
        <v>Avengers</v>
      </c>
      <c r="B559" s="54" t="s">
        <v>72</v>
      </c>
      <c r="C559" s="53" t="str">
        <f t="array" ref="C559">IFERROR(_xlfn.XLOOKUP(B559, Runs[Run ID], Runs[Title]), "— pick a run —")</f>
        <v>Busiek's Avengers + Thunderbolts</v>
      </c>
      <c r="D559" s="74" t="s">
        <v>11061</v>
      </c>
      <c r="E559" s="58" t="b">
        <v>0</v>
      </c>
      <c r="F559" s="25">
        <f t="shared" si="1"/>
        <v>144</v>
      </c>
      <c r="G559" s="21" t="s">
        <v>58</v>
      </c>
      <c r="H559" s="23"/>
      <c r="I559" s="28"/>
    </row>
    <row r="560" ht="22.5" customHeight="1">
      <c r="A560" s="53" t="str">
        <f t="array" ref="A560">IFERROR(_xlfn.XLOOKUP(B560, Runs[Run ID], Runs[Track]), "— pick a run —")</f>
        <v>Avengers</v>
      </c>
      <c r="B560" s="54" t="s">
        <v>72</v>
      </c>
      <c r="C560" s="53" t="str">
        <f t="array" ref="C560">IFERROR(_xlfn.XLOOKUP(B560, Runs[Run ID], Runs[Title]), "— pick a run —")</f>
        <v>Busiek's Avengers + Thunderbolts</v>
      </c>
      <c r="D560" s="74" t="s">
        <v>11088</v>
      </c>
      <c r="E560" s="58" t="b">
        <v>0</v>
      </c>
      <c r="F560" s="25">
        <f t="shared" si="1"/>
        <v>145</v>
      </c>
      <c r="G560" s="21" t="s">
        <v>58</v>
      </c>
      <c r="H560" s="23"/>
      <c r="I560" s="28"/>
    </row>
    <row r="561" ht="22.5" customHeight="1">
      <c r="A561" s="53" t="str">
        <f t="array" ref="A561">IFERROR(_xlfn.XLOOKUP(B561, Runs[Run ID], Runs[Track]), "— pick a run —")</f>
        <v>Avengers</v>
      </c>
      <c r="B561" s="54" t="s">
        <v>72</v>
      </c>
      <c r="C561" s="53" t="str">
        <f t="array" ref="C561">IFERROR(_xlfn.XLOOKUP(B561, Runs[Run ID], Runs[Title]), "— pick a run —")</f>
        <v>Busiek's Avengers + Thunderbolts</v>
      </c>
      <c r="D561" s="74" t="s">
        <v>11113</v>
      </c>
      <c r="E561" s="58" t="b">
        <v>0</v>
      </c>
      <c r="F561" s="25">
        <f t="shared" si="1"/>
        <v>146</v>
      </c>
      <c r="G561" s="21" t="s">
        <v>58</v>
      </c>
      <c r="H561" s="23"/>
      <c r="I561" s="28"/>
    </row>
    <row r="562" ht="22.5" customHeight="1">
      <c r="A562" s="53" t="str">
        <f t="array" ref="A562">IFERROR(_xlfn.XLOOKUP(B562, Runs[Run ID], Runs[Track]), "— pick a run —")</f>
        <v>Avengers</v>
      </c>
      <c r="B562" s="54" t="s">
        <v>72</v>
      </c>
      <c r="C562" s="53" t="str">
        <f t="array" ref="C562">IFERROR(_xlfn.XLOOKUP(B562, Runs[Run ID], Runs[Title]), "— pick a run —")</f>
        <v>Busiek's Avengers + Thunderbolts</v>
      </c>
      <c r="D562" s="74" t="s">
        <v>11141</v>
      </c>
      <c r="E562" s="58" t="b">
        <v>0</v>
      </c>
      <c r="F562" s="25">
        <f t="shared" si="1"/>
        <v>147</v>
      </c>
      <c r="G562" s="21" t="s">
        <v>58</v>
      </c>
      <c r="H562" s="23"/>
      <c r="I562" s="28"/>
    </row>
    <row r="563" ht="22.5" customHeight="1">
      <c r="A563" s="53" t="str">
        <f t="array" ref="A563">IFERROR(_xlfn.XLOOKUP(B563, Runs[Run ID], Runs[Track]), "— pick a run —")</f>
        <v>Avengers</v>
      </c>
      <c r="B563" s="54" t="s">
        <v>72</v>
      </c>
      <c r="C563" s="53" t="str">
        <f t="array" ref="C563">IFERROR(_xlfn.XLOOKUP(B563, Runs[Run ID], Runs[Title]), "— pick a run —")</f>
        <v>Busiek's Avengers + Thunderbolts</v>
      </c>
      <c r="D563" s="74" t="s">
        <v>11165</v>
      </c>
      <c r="E563" s="58" t="b">
        <v>0</v>
      </c>
      <c r="F563" s="25">
        <f t="shared" si="1"/>
        <v>148</v>
      </c>
      <c r="G563" s="21" t="s">
        <v>58</v>
      </c>
      <c r="H563" s="23"/>
      <c r="I563" s="28"/>
    </row>
    <row r="564" ht="22.5" customHeight="1">
      <c r="A564" s="53" t="str">
        <f t="array" ref="A564">IFERROR(_xlfn.XLOOKUP(B564, Runs[Run ID], Runs[Track]), "— pick a run —")</f>
        <v>Avengers</v>
      </c>
      <c r="B564" s="54" t="s">
        <v>72</v>
      </c>
      <c r="C564" s="53" t="str">
        <f t="array" ref="C564">IFERROR(_xlfn.XLOOKUP(B564, Runs[Run ID], Runs[Title]), "— pick a run —")</f>
        <v>Busiek's Avengers + Thunderbolts</v>
      </c>
      <c r="D564" s="74" t="s">
        <v>11197</v>
      </c>
      <c r="E564" s="58" t="b">
        <v>0</v>
      </c>
      <c r="F564" s="25">
        <f t="shared" si="1"/>
        <v>149</v>
      </c>
      <c r="G564" s="21" t="s">
        <v>58</v>
      </c>
      <c r="H564" s="23"/>
      <c r="I564" s="28"/>
    </row>
    <row r="565" ht="22.5" customHeight="1">
      <c r="A565" s="53" t="str">
        <f t="array" ref="A565">IFERROR(_xlfn.XLOOKUP(B565, Runs[Run ID], Runs[Track]), "— pick a run —")</f>
        <v>Avengers</v>
      </c>
      <c r="B565" s="54" t="s">
        <v>72</v>
      </c>
      <c r="C565" s="53" t="str">
        <f t="array" ref="C565">IFERROR(_xlfn.XLOOKUP(B565, Runs[Run ID], Runs[Title]), "— pick a run —")</f>
        <v>Busiek's Avengers + Thunderbolts</v>
      </c>
      <c r="D565" s="74" t="s">
        <v>11226</v>
      </c>
      <c r="E565" s="58" t="b">
        <v>0</v>
      </c>
      <c r="F565" s="25">
        <f t="shared" si="1"/>
        <v>150</v>
      </c>
      <c r="G565" s="21" t="s">
        <v>58</v>
      </c>
      <c r="H565" s="23"/>
      <c r="I565" s="28"/>
    </row>
    <row r="566" ht="22.5" customHeight="1">
      <c r="A566" s="53" t="str">
        <f t="array" ref="A566">IFERROR(_xlfn.XLOOKUP(B566, Runs[Run ID], Runs[Track]), "— pick a run —")</f>
        <v>Avengers</v>
      </c>
      <c r="B566" s="54" t="s">
        <v>72</v>
      </c>
      <c r="C566" s="53" t="str">
        <f t="array" ref="C566">IFERROR(_xlfn.XLOOKUP(B566, Runs[Run ID], Runs[Title]), "— pick a run —")</f>
        <v>Busiek's Avengers + Thunderbolts</v>
      </c>
      <c r="D566" s="74" t="s">
        <v>11252</v>
      </c>
      <c r="E566" s="58" t="b">
        <v>0</v>
      </c>
      <c r="F566" s="25">
        <f t="shared" si="1"/>
        <v>151</v>
      </c>
      <c r="G566" s="21" t="s">
        <v>1002</v>
      </c>
      <c r="H566" s="23" t="s">
        <v>11258</v>
      </c>
      <c r="I566" s="28"/>
    </row>
    <row r="567" ht="22.5" customHeight="1">
      <c r="A567" s="53" t="str">
        <f t="array" ref="A567">IFERROR(_xlfn.XLOOKUP(B567, Runs[Run ID], Runs[Track]), "— pick a run —")</f>
        <v>Avengers</v>
      </c>
      <c r="B567" s="54" t="s">
        <v>72</v>
      </c>
      <c r="C567" s="53" t="str">
        <f t="array" ref="C567">IFERROR(_xlfn.XLOOKUP(B567, Runs[Run ID], Runs[Title]), "— pick a run —")</f>
        <v>Busiek's Avengers + Thunderbolts</v>
      </c>
      <c r="D567" s="74" t="s">
        <v>11301</v>
      </c>
      <c r="E567" s="58" t="b">
        <v>0</v>
      </c>
      <c r="F567" s="25">
        <f t="shared" si="1"/>
        <v>152</v>
      </c>
      <c r="G567" s="21" t="s">
        <v>1002</v>
      </c>
      <c r="H567" s="23"/>
      <c r="I567" s="28"/>
    </row>
    <row r="568" ht="22.5" customHeight="1">
      <c r="A568" s="53" t="str">
        <f t="array" ref="A568">IFERROR(_xlfn.XLOOKUP(B568, Runs[Run ID], Runs[Track]), "— pick a run —")</f>
        <v>Avengers</v>
      </c>
      <c r="B568" s="54" t="s">
        <v>72</v>
      </c>
      <c r="C568" s="53" t="str">
        <f t="array" ref="C568">IFERROR(_xlfn.XLOOKUP(B568, Runs[Run ID], Runs[Title]), "— pick a run —")</f>
        <v>Busiek's Avengers + Thunderbolts</v>
      </c>
      <c r="D568" s="74" t="s">
        <v>11312</v>
      </c>
      <c r="E568" s="58" t="b">
        <v>0</v>
      </c>
      <c r="F568" s="25">
        <f t="shared" si="1"/>
        <v>153</v>
      </c>
      <c r="G568" s="21" t="s">
        <v>1002</v>
      </c>
      <c r="H568" s="23"/>
      <c r="I568" s="28"/>
    </row>
    <row r="569" ht="22.5" customHeight="1">
      <c r="A569" s="53" t="str">
        <f t="array" ref="A569">IFERROR(_xlfn.XLOOKUP(B569, Runs[Run ID], Runs[Track]), "— pick a run —")</f>
        <v>Avengers</v>
      </c>
      <c r="B569" s="54" t="s">
        <v>72</v>
      </c>
      <c r="C569" s="53" t="str">
        <f t="array" ref="C569">IFERROR(_xlfn.XLOOKUP(B569, Runs[Run ID], Runs[Title]), "— pick a run —")</f>
        <v>Busiek's Avengers + Thunderbolts</v>
      </c>
      <c r="D569" s="74" t="s">
        <v>11333</v>
      </c>
      <c r="E569" s="58" t="b">
        <v>0</v>
      </c>
      <c r="F569" s="25">
        <f t="shared" si="1"/>
        <v>154</v>
      </c>
      <c r="G569" s="21" t="s">
        <v>1002</v>
      </c>
      <c r="H569" s="23"/>
      <c r="I569" s="28"/>
    </row>
    <row r="570" ht="22.5" customHeight="1">
      <c r="A570" s="53" t="str">
        <f t="array" ref="A570">IFERROR(_xlfn.XLOOKUP(B570, Runs[Run ID], Runs[Track]), "— pick a run —")</f>
        <v>Avengers</v>
      </c>
      <c r="B570" s="54" t="s">
        <v>80</v>
      </c>
      <c r="C570" s="53" t="str">
        <f t="array" ref="C570">IFERROR(_xlfn.XLOOKUP(B570, Runs[Run ID], Runs[Title]), "— pick a run —")</f>
        <v>Avengers: Disassembled</v>
      </c>
      <c r="D570" s="74" t="s">
        <v>11355</v>
      </c>
      <c r="E570" s="58" t="b">
        <v>0</v>
      </c>
      <c r="F570" s="25">
        <f t="shared" si="1"/>
        <v>1</v>
      </c>
      <c r="G570" s="21" t="s">
        <v>58</v>
      </c>
      <c r="H570" s="23"/>
      <c r="I570" s="28"/>
    </row>
    <row r="571" ht="22.5" customHeight="1">
      <c r="A571" s="53" t="str">
        <f t="array" ref="A571">IFERROR(_xlfn.XLOOKUP(B571, Runs[Run ID], Runs[Track]), "— pick a run —")</f>
        <v>Avengers</v>
      </c>
      <c r="B571" s="54" t="s">
        <v>80</v>
      </c>
      <c r="C571" s="53" t="str">
        <f t="array" ref="C571">IFERROR(_xlfn.XLOOKUP(B571, Runs[Run ID], Runs[Title]), "— pick a run —")</f>
        <v>Avengers: Disassembled</v>
      </c>
      <c r="D571" s="74" t="s">
        <v>11369</v>
      </c>
      <c r="E571" s="58" t="b">
        <v>0</v>
      </c>
      <c r="F571" s="25">
        <f t="shared" si="1"/>
        <v>2</v>
      </c>
      <c r="G571" s="21" t="s">
        <v>58</v>
      </c>
      <c r="H571" s="23"/>
      <c r="I571" s="28"/>
    </row>
    <row r="572" ht="22.5" customHeight="1">
      <c r="A572" s="53" t="str">
        <f t="array" ref="A572">IFERROR(_xlfn.XLOOKUP(B572, Runs[Run ID], Runs[Track]), "— pick a run —")</f>
        <v>Avengers</v>
      </c>
      <c r="B572" s="54" t="s">
        <v>80</v>
      </c>
      <c r="C572" s="53" t="str">
        <f t="array" ref="C572">IFERROR(_xlfn.XLOOKUP(B572, Runs[Run ID], Runs[Title]), "— pick a run —")</f>
        <v>Avengers: Disassembled</v>
      </c>
      <c r="D572" s="74" t="s">
        <v>11388</v>
      </c>
      <c r="E572" s="58" t="b">
        <v>0</v>
      </c>
      <c r="F572" s="25">
        <f t="shared" si="1"/>
        <v>3</v>
      </c>
      <c r="G572" s="21" t="s">
        <v>58</v>
      </c>
      <c r="H572" s="23"/>
      <c r="I572" s="28"/>
    </row>
    <row r="573" ht="22.5" customHeight="1">
      <c r="A573" s="53" t="str">
        <f t="array" ref="A573">IFERROR(_xlfn.XLOOKUP(B573, Runs[Run ID], Runs[Track]), "— pick a run —")</f>
        <v>Avengers</v>
      </c>
      <c r="B573" s="54" t="s">
        <v>80</v>
      </c>
      <c r="C573" s="53" t="str">
        <f t="array" ref="C573">IFERROR(_xlfn.XLOOKUP(B573, Runs[Run ID], Runs[Title]), "— pick a run —")</f>
        <v>Avengers: Disassembled</v>
      </c>
      <c r="D573" s="74" t="s">
        <v>11403</v>
      </c>
      <c r="E573" s="58" t="b">
        <v>0</v>
      </c>
      <c r="F573" s="25">
        <f t="shared" si="1"/>
        <v>4</v>
      </c>
      <c r="G573" s="21" t="s">
        <v>58</v>
      </c>
      <c r="H573" s="23"/>
      <c r="I573" s="28"/>
    </row>
    <row r="574" ht="22.5" customHeight="1">
      <c r="A574" s="53" t="str">
        <f t="array" ref="A574">IFERROR(_xlfn.XLOOKUP(B574, Runs[Run ID], Runs[Track]), "— pick a run —")</f>
        <v>Avengers</v>
      </c>
      <c r="B574" s="54" t="s">
        <v>80</v>
      </c>
      <c r="C574" s="53" t="str">
        <f t="array" ref="C574">IFERROR(_xlfn.XLOOKUP(B574, Runs[Run ID], Runs[Title]), "— pick a run —")</f>
        <v>Avengers: Disassembled</v>
      </c>
      <c r="D574" s="74" t="s">
        <v>2491</v>
      </c>
      <c r="E574" s="58" t="b">
        <v>0</v>
      </c>
      <c r="F574" s="25">
        <f t="shared" si="1"/>
        <v>5</v>
      </c>
      <c r="G574" s="21" t="s">
        <v>58</v>
      </c>
      <c r="H574" s="23"/>
      <c r="I574" s="28"/>
    </row>
    <row r="575" ht="22.5" customHeight="1">
      <c r="A575" s="53" t="str">
        <f t="array" ref="A575">IFERROR(_xlfn.XLOOKUP(B575, Runs[Run ID], Runs[Track]), "— pick a run —")</f>
        <v>Avengers</v>
      </c>
      <c r="B575" s="54" t="s">
        <v>82</v>
      </c>
      <c r="C575" s="53" t="str">
        <f t="array" ref="C575">IFERROR(_xlfn.XLOOKUP(B575, Runs[Run ID], Runs[Title]), "— pick a run —")</f>
        <v>New Avengers Breakout</v>
      </c>
      <c r="D575" s="74" t="s">
        <v>2548</v>
      </c>
      <c r="E575" s="58" t="b">
        <v>0</v>
      </c>
      <c r="F575" s="25">
        <f t="shared" si="1"/>
        <v>1</v>
      </c>
      <c r="G575" s="21" t="s">
        <v>1002</v>
      </c>
      <c r="H575" s="23" t="s">
        <v>11436</v>
      </c>
      <c r="I575" s="28"/>
    </row>
    <row r="576" ht="22.5" customHeight="1">
      <c r="A576" s="53" t="str">
        <f t="array" ref="A576">IFERROR(_xlfn.XLOOKUP(B576, Runs[Run ID], Runs[Track]), "— pick a run —")</f>
        <v>Avengers</v>
      </c>
      <c r="B576" s="54" t="s">
        <v>82</v>
      </c>
      <c r="C576" s="53" t="str">
        <f t="array" ref="C576">IFERROR(_xlfn.XLOOKUP(B576, Runs[Run ID], Runs[Title]), "— pick a run —")</f>
        <v>New Avengers Breakout</v>
      </c>
      <c r="D576" s="74" t="s">
        <v>2578</v>
      </c>
      <c r="E576" s="58" t="b">
        <v>0</v>
      </c>
      <c r="F576" s="25">
        <f t="shared" si="1"/>
        <v>2</v>
      </c>
      <c r="G576" s="21" t="s">
        <v>1002</v>
      </c>
      <c r="H576" s="23"/>
      <c r="I576" s="28"/>
    </row>
    <row r="577" ht="22.5" customHeight="1">
      <c r="A577" s="53" t="str">
        <f t="array" ref="A577">IFERROR(_xlfn.XLOOKUP(B577, Runs[Run ID], Runs[Track]), "— pick a run —")</f>
        <v>Avengers</v>
      </c>
      <c r="B577" s="54" t="s">
        <v>82</v>
      </c>
      <c r="C577" s="53" t="str">
        <f t="array" ref="C577">IFERROR(_xlfn.XLOOKUP(B577, Runs[Run ID], Runs[Title]), "— pick a run —")</f>
        <v>New Avengers Breakout</v>
      </c>
      <c r="D577" s="74" t="s">
        <v>2608</v>
      </c>
      <c r="E577" s="58" t="b">
        <v>0</v>
      </c>
      <c r="F577" s="25">
        <f t="shared" si="1"/>
        <v>3</v>
      </c>
      <c r="G577" s="21" t="s">
        <v>1002</v>
      </c>
      <c r="H577" s="23"/>
      <c r="I577" s="28"/>
    </row>
    <row r="578" ht="22.5" customHeight="1">
      <c r="A578" s="53" t="str">
        <f t="array" ref="A578">IFERROR(_xlfn.XLOOKUP(B578, Runs[Run ID], Runs[Track]), "— pick a run —")</f>
        <v>Avengers</v>
      </c>
      <c r="B578" s="54" t="s">
        <v>82</v>
      </c>
      <c r="C578" s="53" t="str">
        <f t="array" ref="C578">IFERROR(_xlfn.XLOOKUP(B578, Runs[Run ID], Runs[Title]), "— pick a run —")</f>
        <v>New Avengers Breakout</v>
      </c>
      <c r="D578" s="74" t="s">
        <v>2638</v>
      </c>
      <c r="E578" s="58" t="b">
        <v>0</v>
      </c>
      <c r="F578" s="25">
        <f t="shared" si="1"/>
        <v>4</v>
      </c>
      <c r="G578" s="21" t="s">
        <v>1002</v>
      </c>
      <c r="H578" s="23"/>
      <c r="I578" s="28"/>
    </row>
    <row r="579" ht="22.5" customHeight="1">
      <c r="A579" s="53" t="str">
        <f t="array" ref="A579">IFERROR(_xlfn.XLOOKUP(B579, Runs[Run ID], Runs[Track]), "— pick a run —")</f>
        <v>Avengers</v>
      </c>
      <c r="B579" s="54" t="s">
        <v>82</v>
      </c>
      <c r="C579" s="53" t="str">
        <f t="array" ref="C579">IFERROR(_xlfn.XLOOKUP(B579, Runs[Run ID], Runs[Title]), "— pick a run —")</f>
        <v>New Avengers Breakout</v>
      </c>
      <c r="D579" s="74" t="s">
        <v>2667</v>
      </c>
      <c r="E579" s="58" t="b">
        <v>0</v>
      </c>
      <c r="F579" s="25">
        <f t="shared" si="1"/>
        <v>5</v>
      </c>
      <c r="G579" s="21" t="s">
        <v>1002</v>
      </c>
      <c r="H579" s="23"/>
      <c r="I579" s="28"/>
    </row>
    <row r="580" ht="22.5" customHeight="1">
      <c r="A580" s="53" t="str">
        <f t="array" ref="A580">IFERROR(_xlfn.XLOOKUP(B580, Runs[Run ID], Runs[Track]), "— pick a run —")</f>
        <v>Avengers</v>
      </c>
      <c r="B580" s="54" t="s">
        <v>82</v>
      </c>
      <c r="C580" s="53" t="str">
        <f t="array" ref="C580">IFERROR(_xlfn.XLOOKUP(B580, Runs[Run ID], Runs[Title]), "— pick a run —")</f>
        <v>New Avengers Breakout</v>
      </c>
      <c r="D580" s="74" t="s">
        <v>2699</v>
      </c>
      <c r="E580" s="58" t="b">
        <v>0</v>
      </c>
      <c r="F580" s="25">
        <f t="shared" si="1"/>
        <v>6</v>
      </c>
      <c r="G580" s="21" t="s">
        <v>443</v>
      </c>
      <c r="H580" s="23" t="s">
        <v>11499</v>
      </c>
      <c r="I580" s="28"/>
    </row>
    <row r="581" ht="22.5" customHeight="1">
      <c r="A581" s="53" t="str">
        <f t="array" ref="A581">IFERROR(_xlfn.XLOOKUP(B581, Runs[Run ID], Runs[Track]), "— pick a run —")</f>
        <v>Avengers</v>
      </c>
      <c r="B581" s="54" t="s">
        <v>82</v>
      </c>
      <c r="C581" s="53" t="str">
        <f t="array" ref="C581">IFERROR(_xlfn.XLOOKUP(B581, Runs[Run ID], Runs[Title]), "— pick a run —")</f>
        <v>New Avengers Breakout</v>
      </c>
      <c r="D581" s="74" t="s">
        <v>2728</v>
      </c>
      <c r="E581" s="58" t="b">
        <v>0</v>
      </c>
      <c r="F581" s="25">
        <f t="shared" si="1"/>
        <v>7</v>
      </c>
      <c r="G581" s="21" t="s">
        <v>443</v>
      </c>
      <c r="H581" s="23"/>
      <c r="I581" s="28"/>
    </row>
    <row r="582" ht="22.5" customHeight="1">
      <c r="A582" s="53" t="str">
        <f t="array" ref="A582">IFERROR(_xlfn.XLOOKUP(B582, Runs[Run ID], Runs[Track]), "— pick a run —")</f>
        <v>Avengers</v>
      </c>
      <c r="B582" s="54" t="s">
        <v>82</v>
      </c>
      <c r="C582" s="53" t="str">
        <f t="array" ref="C582">IFERROR(_xlfn.XLOOKUP(B582, Runs[Run ID], Runs[Title]), "— pick a run —")</f>
        <v>New Avengers Breakout</v>
      </c>
      <c r="D582" s="74" t="s">
        <v>2758</v>
      </c>
      <c r="E582" s="58" t="b">
        <v>0</v>
      </c>
      <c r="F582" s="25">
        <f t="shared" si="1"/>
        <v>8</v>
      </c>
      <c r="G582" s="21" t="s">
        <v>443</v>
      </c>
      <c r="H582" s="23"/>
      <c r="I582" s="28"/>
    </row>
    <row r="583" ht="22.5" customHeight="1">
      <c r="A583" s="53" t="str">
        <f t="array" ref="A583">IFERROR(_xlfn.XLOOKUP(B583, Runs[Run ID], Runs[Track]), "— pick a run —")</f>
        <v>Avengers</v>
      </c>
      <c r="B583" s="54" t="s">
        <v>82</v>
      </c>
      <c r="C583" s="53" t="str">
        <f t="array" ref="C583">IFERROR(_xlfn.XLOOKUP(B583, Runs[Run ID], Runs[Title]), "— pick a run —")</f>
        <v>New Avengers Breakout</v>
      </c>
      <c r="D583" s="74" t="s">
        <v>2787</v>
      </c>
      <c r="E583" s="58" t="b">
        <v>0</v>
      </c>
      <c r="F583" s="25">
        <f t="shared" si="1"/>
        <v>9</v>
      </c>
      <c r="G583" s="21" t="s">
        <v>443</v>
      </c>
      <c r="H583" s="23"/>
      <c r="I583" s="28"/>
    </row>
    <row r="584" ht="22.5" customHeight="1">
      <c r="A584" s="53" t="str">
        <f t="array" ref="A584">IFERROR(_xlfn.XLOOKUP(B584, Runs[Run ID], Runs[Track]), "— pick a run —")</f>
        <v>Avengers</v>
      </c>
      <c r="B584" s="54" t="s">
        <v>82</v>
      </c>
      <c r="C584" s="53" t="str">
        <f t="array" ref="C584">IFERROR(_xlfn.XLOOKUP(B584, Runs[Run ID], Runs[Title]), "— pick a run —")</f>
        <v>New Avengers Breakout</v>
      </c>
      <c r="D584" s="74" t="s">
        <v>2817</v>
      </c>
      <c r="E584" s="58" t="b">
        <v>0</v>
      </c>
      <c r="F584" s="25">
        <f t="shared" si="1"/>
        <v>10</v>
      </c>
      <c r="G584" s="21" t="s">
        <v>443</v>
      </c>
      <c r="H584" s="23"/>
      <c r="I584" s="28"/>
    </row>
    <row r="585" ht="22.5" customHeight="1">
      <c r="A585" s="53" t="str">
        <f t="array" ref="A585">IFERROR(_xlfn.XLOOKUP(B585, Runs[Run ID], Runs[Track]), "— pick a run —")</f>
        <v>Avengers</v>
      </c>
      <c r="B585" s="54" t="s">
        <v>82</v>
      </c>
      <c r="C585" s="53" t="str">
        <f t="array" ref="C585">IFERROR(_xlfn.XLOOKUP(B585, Runs[Run ID], Runs[Title]), "— pick a run —")</f>
        <v>New Avengers Breakout</v>
      </c>
      <c r="D585" s="74" t="s">
        <v>11561</v>
      </c>
      <c r="E585" s="58" t="b">
        <v>0</v>
      </c>
      <c r="F585" s="25">
        <f t="shared" si="1"/>
        <v>11</v>
      </c>
      <c r="G585" s="21" t="s">
        <v>1002</v>
      </c>
      <c r="H585" s="23" t="s">
        <v>11565</v>
      </c>
      <c r="I585" s="28"/>
    </row>
    <row r="586" ht="22.5" customHeight="1">
      <c r="A586" s="53" t="str">
        <f t="array" ref="A586">IFERROR(_xlfn.XLOOKUP(B586, Runs[Run ID], Runs[Track]), "— pick a run —")</f>
        <v>Avengers</v>
      </c>
      <c r="B586" s="54" t="s">
        <v>82</v>
      </c>
      <c r="C586" s="53" t="str">
        <f t="array" ref="C586">IFERROR(_xlfn.XLOOKUP(B586, Runs[Run ID], Runs[Title]), "— pick a run —")</f>
        <v>New Avengers Breakout</v>
      </c>
      <c r="D586" s="74" t="s">
        <v>2845</v>
      </c>
      <c r="E586" s="58" t="b">
        <v>0</v>
      </c>
      <c r="F586" s="25">
        <f t="shared" si="1"/>
        <v>12</v>
      </c>
      <c r="G586" s="21" t="s">
        <v>1002</v>
      </c>
      <c r="H586" s="23" t="s">
        <v>11578</v>
      </c>
      <c r="I586" s="28"/>
    </row>
    <row r="587" ht="22.5" customHeight="1">
      <c r="A587" s="53" t="str">
        <f t="array" ref="A587">IFERROR(_xlfn.XLOOKUP(B587, Runs[Run ID], Runs[Track]), "— pick a run —")</f>
        <v>Avengers</v>
      </c>
      <c r="B587" s="54" t="s">
        <v>82</v>
      </c>
      <c r="C587" s="53" t="str">
        <f t="array" ref="C587">IFERROR(_xlfn.XLOOKUP(B587, Runs[Run ID], Runs[Title]), "— pick a run —")</f>
        <v>New Avengers Breakout</v>
      </c>
      <c r="D587" s="74" t="s">
        <v>2873</v>
      </c>
      <c r="E587" s="58" t="b">
        <v>0</v>
      </c>
      <c r="F587" s="25">
        <f t="shared" si="1"/>
        <v>13</v>
      </c>
      <c r="G587" s="21" t="s">
        <v>1002</v>
      </c>
      <c r="H587" s="23"/>
      <c r="I587" s="28"/>
    </row>
    <row r="588" ht="22.5" customHeight="1">
      <c r="A588" s="53" t="str">
        <f t="array" ref="A588">IFERROR(_xlfn.XLOOKUP(B588, Runs[Run ID], Runs[Track]), "— pick a run —")</f>
        <v>Avengers</v>
      </c>
      <c r="B588" s="54" t="s">
        <v>82</v>
      </c>
      <c r="C588" s="53" t="str">
        <f t="array" ref="C588">IFERROR(_xlfn.XLOOKUP(B588, Runs[Run ID], Runs[Title]), "— pick a run —")</f>
        <v>New Avengers Breakout</v>
      </c>
      <c r="D588" s="74" t="s">
        <v>2903</v>
      </c>
      <c r="E588" s="58" t="b">
        <v>0</v>
      </c>
      <c r="F588" s="25">
        <f t="shared" si="1"/>
        <v>14</v>
      </c>
      <c r="G588" s="21" t="s">
        <v>1002</v>
      </c>
      <c r="H588" s="23"/>
      <c r="I588" s="28"/>
    </row>
    <row r="589" ht="22.5" customHeight="1">
      <c r="A589" s="53" t="str">
        <f t="array" ref="A589">IFERROR(_xlfn.XLOOKUP(B589, Runs[Run ID], Runs[Track]), "— pick a run —")</f>
        <v>Avengers</v>
      </c>
      <c r="B589" s="54" t="s">
        <v>82</v>
      </c>
      <c r="C589" s="53" t="str">
        <f t="array" ref="C589">IFERROR(_xlfn.XLOOKUP(B589, Runs[Run ID], Runs[Title]), "— pick a run —")</f>
        <v>New Avengers Breakout</v>
      </c>
      <c r="D589" s="74" t="s">
        <v>2934</v>
      </c>
      <c r="E589" s="58" t="b">
        <v>0</v>
      </c>
      <c r="F589" s="25">
        <f t="shared" si="1"/>
        <v>15</v>
      </c>
      <c r="G589" s="21" t="s">
        <v>1002</v>
      </c>
      <c r="H589" s="23"/>
      <c r="I589" s="28"/>
    </row>
    <row r="590" ht="22.5" customHeight="1">
      <c r="A590" s="53" t="str">
        <f t="array" ref="A590">IFERROR(_xlfn.XLOOKUP(B590, Runs[Run ID], Runs[Track]), "— pick a run —")</f>
        <v>Avengers</v>
      </c>
      <c r="B590" s="54" t="s">
        <v>82</v>
      </c>
      <c r="C590" s="53" t="str">
        <f t="array" ref="C590">IFERROR(_xlfn.XLOOKUP(B590, Runs[Run ID], Runs[Title]), "— pick a run —")</f>
        <v>New Avengers Breakout</v>
      </c>
      <c r="D590" s="74" t="s">
        <v>2964</v>
      </c>
      <c r="E590" s="58" t="b">
        <v>0</v>
      </c>
      <c r="F590" s="25">
        <f t="shared" si="1"/>
        <v>16</v>
      </c>
      <c r="G590" s="21" t="s">
        <v>58</v>
      </c>
      <c r="H590" s="10" t="s">
        <v>11626</v>
      </c>
      <c r="I590" s="26"/>
    </row>
    <row r="591" ht="22.5" customHeight="1">
      <c r="A591" s="53" t="str">
        <f t="array" ref="A591">IFERROR(_xlfn.XLOOKUP(B591, Runs[Run ID], Runs[Track]), "— pick a run —")</f>
        <v>Avengers</v>
      </c>
      <c r="B591" s="54" t="s">
        <v>82</v>
      </c>
      <c r="C591" s="53" t="str">
        <f t="array" ref="C591">IFERROR(_xlfn.XLOOKUP(B591, Runs[Run ID], Runs[Title]), "— pick a run —")</f>
        <v>New Avengers Breakout</v>
      </c>
      <c r="D591" s="74" t="s">
        <v>2993</v>
      </c>
      <c r="E591" s="58" t="b">
        <v>0</v>
      </c>
      <c r="F591" s="25">
        <f t="shared" si="1"/>
        <v>17</v>
      </c>
      <c r="G591" s="21" t="s">
        <v>58</v>
      </c>
      <c r="H591" s="23"/>
      <c r="I591" s="28"/>
    </row>
    <row r="592" ht="22.5" customHeight="1">
      <c r="A592" s="53" t="str">
        <f t="array" ref="A592">IFERROR(_xlfn.XLOOKUP(B592, Runs[Run ID], Runs[Track]), "— pick a run —")</f>
        <v>Avengers</v>
      </c>
      <c r="B592" s="54" t="s">
        <v>82</v>
      </c>
      <c r="C592" s="53" t="str">
        <f t="array" ref="C592">IFERROR(_xlfn.XLOOKUP(B592, Runs[Run ID], Runs[Title]), "— pick a run —")</f>
        <v>New Avengers Breakout</v>
      </c>
      <c r="D592" s="74" t="s">
        <v>3022</v>
      </c>
      <c r="E592" s="58" t="b">
        <v>0</v>
      </c>
      <c r="F592" s="25">
        <f t="shared" si="1"/>
        <v>18</v>
      </c>
      <c r="G592" s="21" t="s">
        <v>58</v>
      </c>
      <c r="H592" s="23"/>
      <c r="I592" s="28"/>
    </row>
    <row r="593" ht="22.5" customHeight="1">
      <c r="A593" s="53" t="str">
        <f t="array" ref="A593">IFERROR(_xlfn.XLOOKUP(B593, Runs[Run ID], Runs[Track]), "— pick a run —")</f>
        <v>Avengers</v>
      </c>
      <c r="B593" s="54" t="s">
        <v>82</v>
      </c>
      <c r="C593" s="53" t="str">
        <f t="array" ref="C593">IFERROR(_xlfn.XLOOKUP(B593, Runs[Run ID], Runs[Title]), "— pick a run —")</f>
        <v>New Avengers Breakout</v>
      </c>
      <c r="D593" s="74" t="s">
        <v>3052</v>
      </c>
      <c r="E593" s="58" t="b">
        <v>0</v>
      </c>
      <c r="F593" s="25">
        <f t="shared" si="1"/>
        <v>19</v>
      </c>
      <c r="G593" s="21" t="s">
        <v>58</v>
      </c>
      <c r="H593" s="23"/>
      <c r="I593" s="28"/>
    </row>
    <row r="594" ht="22.5" customHeight="1">
      <c r="A594" s="53" t="str">
        <f t="array" ref="A594">IFERROR(_xlfn.XLOOKUP(B594, Runs[Run ID], Runs[Track]), "— pick a run —")</f>
        <v>Avengers</v>
      </c>
      <c r="B594" s="54" t="s">
        <v>82</v>
      </c>
      <c r="C594" s="53" t="str">
        <f t="array" ref="C594">IFERROR(_xlfn.XLOOKUP(B594, Runs[Run ID], Runs[Title]), "— pick a run —")</f>
        <v>New Avengers Breakout</v>
      </c>
      <c r="D594" s="74" t="s">
        <v>3081</v>
      </c>
      <c r="E594" s="58" t="b">
        <v>0</v>
      </c>
      <c r="F594" s="25">
        <f t="shared" si="1"/>
        <v>20</v>
      </c>
      <c r="G594" s="21" t="s">
        <v>58</v>
      </c>
      <c r="H594" s="23"/>
      <c r="I594" s="28"/>
    </row>
    <row r="595" ht="22.5" customHeight="1">
      <c r="A595" s="53" t="str">
        <f t="array" ref="A595">IFERROR(_xlfn.XLOOKUP(B595, Runs[Run ID], Runs[Track]), "— pick a run —")</f>
        <v>Avengers</v>
      </c>
      <c r="B595" s="54" t="s">
        <v>82</v>
      </c>
      <c r="C595" s="53" t="str">
        <f t="array" ref="C595">IFERROR(_xlfn.XLOOKUP(B595, Runs[Run ID], Runs[Title]), "— pick a run —")</f>
        <v>New Avengers Breakout</v>
      </c>
      <c r="D595" s="74" t="s">
        <v>3112</v>
      </c>
      <c r="E595" s="58" t="b">
        <v>0</v>
      </c>
      <c r="F595" s="25">
        <f t="shared" si="1"/>
        <v>21</v>
      </c>
      <c r="G595" s="21" t="s">
        <v>58</v>
      </c>
      <c r="H595" s="23"/>
      <c r="I595" s="28"/>
    </row>
    <row r="596" ht="22.5" customHeight="1">
      <c r="A596" s="53" t="str">
        <f t="array" ref="A596">IFERROR(_xlfn.XLOOKUP(B596, Runs[Run ID], Runs[Track]), "— pick a run —")</f>
        <v>Avengers</v>
      </c>
      <c r="B596" s="54" t="s">
        <v>82</v>
      </c>
      <c r="C596" s="53" t="str">
        <f t="array" ref="C596">IFERROR(_xlfn.XLOOKUP(B596, Runs[Run ID], Runs[Title]), "— pick a run —")</f>
        <v>New Avengers Breakout</v>
      </c>
      <c r="D596" s="74" t="s">
        <v>11705</v>
      </c>
      <c r="E596" s="58" t="b">
        <v>0</v>
      </c>
      <c r="F596" s="25">
        <f t="shared" si="1"/>
        <v>22</v>
      </c>
      <c r="G596" s="21" t="s">
        <v>1002</v>
      </c>
      <c r="H596" s="23" t="s">
        <v>11709</v>
      </c>
      <c r="I596" s="28"/>
    </row>
    <row r="597" ht="22.5" customHeight="1">
      <c r="A597" s="53" t="str">
        <f t="array" ref="A597">IFERROR(_xlfn.XLOOKUP(B597, Runs[Run ID], Runs[Track]), "— pick a run —")</f>
        <v>Avengers</v>
      </c>
      <c r="B597" s="54" t="s">
        <v>82</v>
      </c>
      <c r="C597" s="53" t="str">
        <f t="array" ref="C597">IFERROR(_xlfn.XLOOKUP(B597, Runs[Run ID], Runs[Title]), "— pick a run —")</f>
        <v>New Avengers Breakout</v>
      </c>
      <c r="D597" s="74" t="s">
        <v>11723</v>
      </c>
      <c r="E597" s="58" t="b">
        <v>0</v>
      </c>
      <c r="F597" s="25">
        <f t="shared" si="1"/>
        <v>23</v>
      </c>
      <c r="G597" s="21" t="s">
        <v>1002</v>
      </c>
      <c r="H597" s="23"/>
      <c r="I597" s="28"/>
    </row>
    <row r="598" ht="22.5" customHeight="1">
      <c r="A598" s="53" t="str">
        <f t="array" ref="A598">IFERROR(_xlfn.XLOOKUP(B598, Runs[Run ID], Runs[Track]), "— pick a run —")</f>
        <v>Avengers</v>
      </c>
      <c r="B598" s="54" t="s">
        <v>82</v>
      </c>
      <c r="C598" s="53" t="str">
        <f t="array" ref="C598">IFERROR(_xlfn.XLOOKUP(B598, Runs[Run ID], Runs[Title]), "— pick a run —")</f>
        <v>New Avengers Breakout</v>
      </c>
      <c r="D598" s="74" t="s">
        <v>11729</v>
      </c>
      <c r="E598" s="58" t="b">
        <v>0</v>
      </c>
      <c r="F598" s="25">
        <f t="shared" si="1"/>
        <v>24</v>
      </c>
      <c r="G598" s="21" t="s">
        <v>1002</v>
      </c>
      <c r="H598" s="23"/>
      <c r="I598" s="28"/>
    </row>
    <row r="599" ht="22.5" customHeight="1">
      <c r="A599" s="53" t="str">
        <f t="array" ref="A599">IFERROR(_xlfn.XLOOKUP(B599, Runs[Run ID], Runs[Track]), "— pick a run —")</f>
        <v>Avengers</v>
      </c>
      <c r="B599" s="54" t="s">
        <v>82</v>
      </c>
      <c r="C599" s="53" t="str">
        <f t="array" ref="C599">IFERROR(_xlfn.XLOOKUP(B599, Runs[Run ID], Runs[Title]), "— pick a run —")</f>
        <v>New Avengers Breakout</v>
      </c>
      <c r="D599" s="74" t="s">
        <v>11730</v>
      </c>
      <c r="E599" s="58" t="b">
        <v>0</v>
      </c>
      <c r="F599" s="25">
        <f t="shared" si="1"/>
        <v>25</v>
      </c>
      <c r="G599" s="21" t="s">
        <v>1002</v>
      </c>
      <c r="H599" s="23"/>
      <c r="I599" s="28"/>
    </row>
    <row r="600" ht="22.5" customHeight="1">
      <c r="A600" s="53" t="str">
        <f t="array" ref="A600">IFERROR(_xlfn.XLOOKUP(B600, Runs[Run ID], Runs[Track]), "— pick a run —")</f>
        <v>Avengers</v>
      </c>
      <c r="B600" s="54" t="s">
        <v>82</v>
      </c>
      <c r="C600" s="53" t="str">
        <f t="array" ref="C600">IFERROR(_xlfn.XLOOKUP(B600, Runs[Run ID], Runs[Title]), "— pick a run —")</f>
        <v>New Avengers Breakout</v>
      </c>
      <c r="D600" s="74" t="s">
        <v>11735</v>
      </c>
      <c r="E600" s="58" t="b">
        <v>0</v>
      </c>
      <c r="F600" s="25">
        <f t="shared" si="1"/>
        <v>26</v>
      </c>
      <c r="G600" s="21" t="s">
        <v>1002</v>
      </c>
      <c r="H600" s="23"/>
      <c r="I600" s="28"/>
    </row>
    <row r="601" ht="22.5" customHeight="1">
      <c r="A601" s="53" t="str">
        <f t="array" ref="A601">IFERROR(_xlfn.XLOOKUP(B601, Runs[Run ID], Runs[Track]), "— pick a run —")</f>
        <v>Avengers</v>
      </c>
      <c r="B601" s="54" t="s">
        <v>82</v>
      </c>
      <c r="C601" s="53" t="str">
        <f t="array" ref="C601">IFERROR(_xlfn.XLOOKUP(B601, Runs[Run ID], Runs[Title]), "— pick a run —")</f>
        <v>New Avengers Breakout</v>
      </c>
      <c r="D601" s="74" t="s">
        <v>3143</v>
      </c>
      <c r="E601" s="58" t="b">
        <v>0</v>
      </c>
      <c r="F601" s="25">
        <f t="shared" si="1"/>
        <v>27</v>
      </c>
      <c r="G601" s="21" t="s">
        <v>1002</v>
      </c>
      <c r="H601" s="23" t="s">
        <v>11736</v>
      </c>
      <c r="I601" s="28"/>
    </row>
    <row r="602" ht="22.5" customHeight="1">
      <c r="A602" s="53" t="str">
        <f t="array" ref="A602">IFERROR(_xlfn.XLOOKUP(B602, Runs[Run ID], Runs[Track]), "— pick a run —")</f>
        <v>Avengers</v>
      </c>
      <c r="B602" s="54" t="s">
        <v>82</v>
      </c>
      <c r="C602" s="53" t="str">
        <f t="array" ref="C602">IFERROR(_xlfn.XLOOKUP(B602, Runs[Run ID], Runs[Title]), "— pick a run —")</f>
        <v>New Avengers Breakout</v>
      </c>
      <c r="D602" s="74" t="s">
        <v>3172</v>
      </c>
      <c r="E602" s="58" t="b">
        <v>0</v>
      </c>
      <c r="F602" s="25">
        <f t="shared" si="1"/>
        <v>28</v>
      </c>
      <c r="G602" s="21" t="s">
        <v>1002</v>
      </c>
      <c r="H602" s="23"/>
      <c r="I602" s="28"/>
    </row>
    <row r="603" ht="22.5" customHeight="1">
      <c r="A603" s="53" t="str">
        <f t="array" ref="A603">IFERROR(_xlfn.XLOOKUP(B603, Runs[Run ID], Runs[Track]), "— pick a run —")</f>
        <v>Avengers</v>
      </c>
      <c r="B603" s="54" t="s">
        <v>82</v>
      </c>
      <c r="C603" s="53" t="str">
        <f t="array" ref="C603">IFERROR(_xlfn.XLOOKUP(B603, Runs[Run ID], Runs[Title]), "— pick a run —")</f>
        <v>New Avengers Breakout</v>
      </c>
      <c r="D603" s="74" t="s">
        <v>3201</v>
      </c>
      <c r="E603" s="58" t="b">
        <v>0</v>
      </c>
      <c r="F603" s="25">
        <f t="shared" si="1"/>
        <v>29</v>
      </c>
      <c r="G603" s="21" t="s">
        <v>1002</v>
      </c>
      <c r="H603" s="23"/>
      <c r="I603" s="28"/>
    </row>
    <row r="604" ht="22.5" customHeight="1">
      <c r="A604" s="53" t="str">
        <f t="array" ref="A604">IFERROR(_xlfn.XLOOKUP(B604, Runs[Run ID], Runs[Track]), "— pick a run —")</f>
        <v>Avengers</v>
      </c>
      <c r="B604" s="54" t="s">
        <v>82</v>
      </c>
      <c r="C604" s="53" t="str">
        <f t="array" ref="C604">IFERROR(_xlfn.XLOOKUP(B604, Runs[Run ID], Runs[Title]), "— pick a run —")</f>
        <v>New Avengers Breakout</v>
      </c>
      <c r="D604" s="74" t="s">
        <v>3229</v>
      </c>
      <c r="E604" s="58" t="b">
        <v>0</v>
      </c>
      <c r="F604" s="25">
        <f t="shared" si="1"/>
        <v>30</v>
      </c>
      <c r="G604" s="21" t="s">
        <v>1002</v>
      </c>
      <c r="H604" s="23"/>
      <c r="I604" s="28"/>
    </row>
    <row r="605" ht="22.5" customHeight="1">
      <c r="A605" s="53" t="str">
        <f t="array" ref="A605">IFERROR(_xlfn.XLOOKUP(B605, Runs[Run ID], Runs[Track]), "— pick a run —")</f>
        <v>Avengers</v>
      </c>
      <c r="B605" s="54" t="s">
        <v>82</v>
      </c>
      <c r="C605" s="53" t="str">
        <f t="array" ref="C605">IFERROR(_xlfn.XLOOKUP(B605, Runs[Run ID], Runs[Title]), "— pick a run —")</f>
        <v>New Avengers Breakout</v>
      </c>
      <c r="D605" s="74" t="s">
        <v>3257</v>
      </c>
      <c r="E605" s="58" t="b">
        <v>0</v>
      </c>
      <c r="F605" s="25">
        <f t="shared" si="1"/>
        <v>31</v>
      </c>
      <c r="G605" s="21" t="s">
        <v>1002</v>
      </c>
      <c r="H605" s="23"/>
      <c r="I605" s="28"/>
    </row>
    <row r="606" ht="22.5" customHeight="1">
      <c r="A606" s="53" t="str">
        <f t="array" ref="A606">IFERROR(_xlfn.XLOOKUP(B606, Runs[Run ID], Runs[Track]), "— pick a run —")</f>
        <v>Avengers</v>
      </c>
      <c r="B606" s="54" t="s">
        <v>82</v>
      </c>
      <c r="C606" s="53" t="str">
        <f t="array" ref="C606">IFERROR(_xlfn.XLOOKUP(B606, Runs[Run ID], Runs[Title]), "— pick a run —")</f>
        <v>New Avengers Breakout</v>
      </c>
      <c r="D606" s="74" t="s">
        <v>3292</v>
      </c>
      <c r="E606" s="58" t="b">
        <v>0</v>
      </c>
      <c r="F606" s="25">
        <f t="shared" si="1"/>
        <v>32</v>
      </c>
      <c r="G606" s="21" t="s">
        <v>1002</v>
      </c>
      <c r="H606" s="23"/>
      <c r="I606" s="28"/>
    </row>
    <row r="607" ht="22.5" customHeight="1">
      <c r="A607" s="53" t="str">
        <f t="array" ref="A607">IFERROR(_xlfn.XLOOKUP(B607, Runs[Run ID], Runs[Track]), "— pick a run —")</f>
        <v>Avengers</v>
      </c>
      <c r="B607" s="54" t="s">
        <v>82</v>
      </c>
      <c r="C607" s="53" t="str">
        <f t="array" ref="C607">IFERROR(_xlfn.XLOOKUP(B607, Runs[Run ID], Runs[Title]), "— pick a run —")</f>
        <v>New Avengers Breakout</v>
      </c>
      <c r="D607" s="74" t="s">
        <v>11740</v>
      </c>
      <c r="E607" s="58" t="b">
        <v>0</v>
      </c>
      <c r="F607" s="25">
        <f t="shared" si="1"/>
        <v>33</v>
      </c>
      <c r="G607" s="21" t="s">
        <v>443</v>
      </c>
      <c r="H607" s="23"/>
      <c r="I607" s="28"/>
    </row>
    <row r="608" ht="22.5" customHeight="1">
      <c r="A608" s="53" t="str">
        <f t="array" ref="A608">IFERROR(_xlfn.XLOOKUP(B608, Runs[Run ID], Runs[Track]), "— pick a run —")</f>
        <v>Avengers</v>
      </c>
      <c r="B608" s="54" t="s">
        <v>82</v>
      </c>
      <c r="C608" s="53" t="str">
        <f t="array" ref="C608">IFERROR(_xlfn.XLOOKUP(B608, Runs[Run ID], Runs[Title]), "— pick a run —")</f>
        <v>New Avengers Breakout</v>
      </c>
      <c r="D608" s="74" t="s">
        <v>11742</v>
      </c>
      <c r="E608" s="58" t="b">
        <v>0</v>
      </c>
      <c r="F608" s="25">
        <f t="shared" si="1"/>
        <v>34</v>
      </c>
      <c r="G608" s="21" t="s">
        <v>443</v>
      </c>
      <c r="H608" s="23"/>
      <c r="I608" s="28"/>
    </row>
    <row r="609" ht="22.5" customHeight="1">
      <c r="A609" s="53" t="str">
        <f t="array" ref="A609">IFERROR(_xlfn.XLOOKUP(B609, Runs[Run ID], Runs[Track]), "— pick a run —")</f>
        <v>Avengers</v>
      </c>
      <c r="B609" s="54" t="s">
        <v>82</v>
      </c>
      <c r="C609" s="53" t="str">
        <f t="array" ref="C609">IFERROR(_xlfn.XLOOKUP(B609, Runs[Run ID], Runs[Title]), "— pick a run —")</f>
        <v>New Avengers Breakout</v>
      </c>
      <c r="D609" s="74" t="s">
        <v>11744</v>
      </c>
      <c r="E609" s="58" t="b">
        <v>0</v>
      </c>
      <c r="F609" s="25">
        <f t="shared" si="1"/>
        <v>35</v>
      </c>
      <c r="G609" s="21" t="s">
        <v>443</v>
      </c>
      <c r="H609" s="23"/>
      <c r="I609" s="28"/>
    </row>
    <row r="610" ht="22.5" customHeight="1">
      <c r="A610" s="53" t="str">
        <f t="array" ref="A610">IFERROR(_xlfn.XLOOKUP(B610, Runs[Run ID], Runs[Track]), "— pick a run —")</f>
        <v>Avengers</v>
      </c>
      <c r="B610" s="54" t="s">
        <v>82</v>
      </c>
      <c r="C610" s="53" t="str">
        <f t="array" ref="C610">IFERROR(_xlfn.XLOOKUP(B610, Runs[Run ID], Runs[Title]), "— pick a run —")</f>
        <v>New Avengers Breakout</v>
      </c>
      <c r="D610" s="74" t="s">
        <v>11745</v>
      </c>
      <c r="E610" s="58" t="b">
        <v>0</v>
      </c>
      <c r="F610" s="25">
        <f t="shared" si="1"/>
        <v>36</v>
      </c>
      <c r="G610" s="21" t="s">
        <v>443</v>
      </c>
      <c r="H610" s="23"/>
      <c r="I610" s="28"/>
    </row>
    <row r="611" ht="22.5" customHeight="1">
      <c r="A611" s="53" t="str">
        <f t="array" ref="A611">IFERROR(_xlfn.XLOOKUP(B611, Runs[Run ID], Runs[Track]), "— pick a run —")</f>
        <v>Avengers</v>
      </c>
      <c r="B611" s="54" t="s">
        <v>82</v>
      </c>
      <c r="C611" s="53" t="str">
        <f t="array" ref="C611">IFERROR(_xlfn.XLOOKUP(B611, Runs[Run ID], Runs[Title]), "— pick a run —")</f>
        <v>New Avengers Breakout</v>
      </c>
      <c r="D611" s="74" t="s">
        <v>11746</v>
      </c>
      <c r="E611" s="58" t="b">
        <v>0</v>
      </c>
      <c r="F611" s="25">
        <f t="shared" si="1"/>
        <v>37</v>
      </c>
      <c r="G611" s="21" t="s">
        <v>443</v>
      </c>
      <c r="H611" s="23"/>
      <c r="I611" s="28"/>
    </row>
    <row r="612" ht="22.5" customHeight="1">
      <c r="A612" s="53" t="str">
        <f t="array" ref="A612">IFERROR(_xlfn.XLOOKUP(B612, Runs[Run ID], Runs[Track]), "— pick a run —")</f>
        <v>Avengers</v>
      </c>
      <c r="B612" s="54" t="s">
        <v>82</v>
      </c>
      <c r="C612" s="53" t="str">
        <f t="array" ref="C612">IFERROR(_xlfn.XLOOKUP(B612, Runs[Run ID], Runs[Title]), "— pick a run —")</f>
        <v>New Avengers Breakout</v>
      </c>
      <c r="D612" s="74" t="s">
        <v>11751</v>
      </c>
      <c r="E612" s="58" t="b">
        <v>0</v>
      </c>
      <c r="F612" s="25">
        <f t="shared" si="1"/>
        <v>38</v>
      </c>
      <c r="G612" s="21" t="s">
        <v>443</v>
      </c>
      <c r="H612" s="23" t="s">
        <v>11752</v>
      </c>
      <c r="I612" s="28"/>
    </row>
    <row r="613" ht="22.5" customHeight="1">
      <c r="A613" s="53" t="str">
        <f t="array" ref="A613">IFERROR(_xlfn.XLOOKUP(B613, Runs[Run ID], Runs[Track]), "— pick a run —")</f>
        <v>Avengers</v>
      </c>
      <c r="B613" s="54" t="s">
        <v>82</v>
      </c>
      <c r="C613" s="53" t="str">
        <f t="array" ref="C613">IFERROR(_xlfn.XLOOKUP(B613, Runs[Run ID], Runs[Title]), "— pick a run —")</f>
        <v>New Avengers Breakout</v>
      </c>
      <c r="D613" s="74" t="s">
        <v>11753</v>
      </c>
      <c r="E613" s="58" t="b">
        <v>0</v>
      </c>
      <c r="F613" s="25">
        <f t="shared" si="1"/>
        <v>39</v>
      </c>
      <c r="G613" s="21" t="s">
        <v>443</v>
      </c>
      <c r="H613" s="23"/>
      <c r="I613" s="28"/>
    </row>
    <row r="614" ht="22.5" customHeight="1">
      <c r="A614" s="53" t="str">
        <f t="array" ref="A614">IFERROR(_xlfn.XLOOKUP(B614, Runs[Run ID], Runs[Track]), "— pick a run —")</f>
        <v>Avengers</v>
      </c>
      <c r="B614" s="54" t="s">
        <v>82</v>
      </c>
      <c r="C614" s="53" t="str">
        <f t="array" ref="C614">IFERROR(_xlfn.XLOOKUP(B614, Runs[Run ID], Runs[Title]), "— pick a run —")</f>
        <v>New Avengers Breakout</v>
      </c>
      <c r="D614" s="74" t="s">
        <v>11754</v>
      </c>
      <c r="E614" s="58" t="b">
        <v>0</v>
      </c>
      <c r="F614" s="25">
        <f t="shared" si="1"/>
        <v>40</v>
      </c>
      <c r="G614" s="21" t="s">
        <v>443</v>
      </c>
      <c r="H614" s="23"/>
      <c r="I614" s="28"/>
    </row>
    <row r="615" ht="22.5" customHeight="1">
      <c r="A615" s="53" t="str">
        <f t="array" ref="A615">IFERROR(_xlfn.XLOOKUP(B615, Runs[Run ID], Runs[Track]), "— pick a run —")</f>
        <v>Avengers</v>
      </c>
      <c r="B615" s="54" t="s">
        <v>82</v>
      </c>
      <c r="C615" s="53" t="str">
        <f t="array" ref="C615">IFERROR(_xlfn.XLOOKUP(B615, Runs[Run ID], Runs[Title]), "— pick a run —")</f>
        <v>New Avengers Breakout</v>
      </c>
      <c r="D615" s="74" t="s">
        <v>11755</v>
      </c>
      <c r="E615" s="58" t="b">
        <v>0</v>
      </c>
      <c r="F615" s="25">
        <f t="shared" si="1"/>
        <v>41</v>
      </c>
      <c r="G615" s="21" t="s">
        <v>443</v>
      </c>
      <c r="H615" s="23"/>
      <c r="I615" s="28"/>
    </row>
    <row r="616" ht="22.5" customHeight="1">
      <c r="A616" s="53" t="str">
        <f t="array" ref="A616">IFERROR(_xlfn.XLOOKUP(B616, Runs[Run ID], Runs[Track]), "— pick a run —")</f>
        <v>Avengers</v>
      </c>
      <c r="B616" s="54" t="s">
        <v>82</v>
      </c>
      <c r="C616" s="53" t="str">
        <f t="array" ref="C616">IFERROR(_xlfn.XLOOKUP(B616, Runs[Run ID], Runs[Title]), "— pick a run —")</f>
        <v>New Avengers Breakout</v>
      </c>
      <c r="D616" s="74" t="s">
        <v>11759</v>
      </c>
      <c r="E616" s="58" t="b">
        <v>0</v>
      </c>
      <c r="F616" s="25">
        <f t="shared" si="1"/>
        <v>42</v>
      </c>
      <c r="G616" s="21" t="s">
        <v>443</v>
      </c>
      <c r="H616" s="23"/>
      <c r="I616" s="28"/>
    </row>
    <row r="617" ht="22.5" customHeight="1">
      <c r="A617" s="53" t="str">
        <f t="array" ref="A617">IFERROR(_xlfn.XLOOKUP(B617, Runs[Run ID], Runs[Track]), "— pick a run —")</f>
        <v>Avengers</v>
      </c>
      <c r="B617" s="54" t="s">
        <v>82</v>
      </c>
      <c r="C617" s="53" t="str">
        <f t="array" ref="C617">IFERROR(_xlfn.XLOOKUP(B617, Runs[Run ID], Runs[Title]), "— pick a run —")</f>
        <v>New Avengers Breakout</v>
      </c>
      <c r="D617" s="74" t="s">
        <v>3625</v>
      </c>
      <c r="E617" s="58" t="b">
        <v>0</v>
      </c>
      <c r="F617" s="25">
        <f t="shared" si="1"/>
        <v>43</v>
      </c>
      <c r="G617" s="21" t="s">
        <v>58</v>
      </c>
      <c r="H617" s="10" t="s">
        <v>11760</v>
      </c>
      <c r="I617" s="26"/>
    </row>
    <row r="618" ht="22.5" customHeight="1">
      <c r="A618" s="53" t="str">
        <f t="array" ref="A618">IFERROR(_xlfn.XLOOKUP(B618, Runs[Run ID], Runs[Track]), "— pick a run —")</f>
        <v>Avengers</v>
      </c>
      <c r="B618" s="54" t="s">
        <v>82</v>
      </c>
      <c r="C618" s="53" t="str">
        <f t="array" ref="C618">IFERROR(_xlfn.XLOOKUP(B618, Runs[Run ID], Runs[Title]), "— pick a run —")</f>
        <v>New Avengers Breakout</v>
      </c>
      <c r="D618" s="74" t="s">
        <v>3655</v>
      </c>
      <c r="E618" s="58" t="b">
        <v>0</v>
      </c>
      <c r="F618" s="25">
        <f t="shared" si="1"/>
        <v>44</v>
      </c>
      <c r="G618" s="21" t="s">
        <v>58</v>
      </c>
      <c r="H618" s="23"/>
      <c r="I618" s="28"/>
    </row>
    <row r="619" ht="22.5" customHeight="1">
      <c r="A619" s="53" t="str">
        <f t="array" ref="A619">IFERROR(_xlfn.XLOOKUP(B619, Runs[Run ID], Runs[Track]), "— pick a run —")</f>
        <v>Avengers</v>
      </c>
      <c r="B619" s="54" t="s">
        <v>82</v>
      </c>
      <c r="C619" s="53" t="str">
        <f t="array" ref="C619">IFERROR(_xlfn.XLOOKUP(B619, Runs[Run ID], Runs[Title]), "— pick a run —")</f>
        <v>New Avengers Breakout</v>
      </c>
      <c r="D619" s="74" t="s">
        <v>3684</v>
      </c>
      <c r="E619" s="58" t="b">
        <v>0</v>
      </c>
      <c r="F619" s="25">
        <f t="shared" si="1"/>
        <v>45</v>
      </c>
      <c r="G619" s="21" t="s">
        <v>58</v>
      </c>
      <c r="H619" s="23"/>
      <c r="I619" s="28"/>
    </row>
    <row r="620" ht="22.5" customHeight="1">
      <c r="A620" s="53" t="str">
        <f t="array" ref="A620">IFERROR(_xlfn.XLOOKUP(B620, Runs[Run ID], Runs[Track]), "— pick a run —")</f>
        <v>Avengers</v>
      </c>
      <c r="B620" s="54" t="s">
        <v>82</v>
      </c>
      <c r="C620" s="53" t="str">
        <f t="array" ref="C620">IFERROR(_xlfn.XLOOKUP(B620, Runs[Run ID], Runs[Title]), "— pick a run —")</f>
        <v>New Avengers Breakout</v>
      </c>
      <c r="D620" s="74" t="s">
        <v>3713</v>
      </c>
      <c r="E620" s="58" t="b">
        <v>0</v>
      </c>
      <c r="F620" s="25">
        <f t="shared" si="1"/>
        <v>46</v>
      </c>
      <c r="G620" s="21" t="s">
        <v>58</v>
      </c>
      <c r="H620" s="23"/>
      <c r="I620" s="28"/>
    </row>
    <row r="621" ht="22.5" customHeight="1">
      <c r="A621" s="53" t="str">
        <f t="array" ref="A621">IFERROR(_xlfn.XLOOKUP(B621, Runs[Run ID], Runs[Track]), "— pick a run —")</f>
        <v>Avengers</v>
      </c>
      <c r="B621" s="54" t="s">
        <v>82</v>
      </c>
      <c r="C621" s="53" t="str">
        <f t="array" ref="C621">IFERROR(_xlfn.XLOOKUP(B621, Runs[Run ID], Runs[Title]), "— pick a run —")</f>
        <v>New Avengers Breakout</v>
      </c>
      <c r="D621" s="74" t="s">
        <v>3743</v>
      </c>
      <c r="E621" s="58" t="b">
        <v>0</v>
      </c>
      <c r="F621" s="25">
        <f t="shared" si="1"/>
        <v>47</v>
      </c>
      <c r="G621" s="21" t="s">
        <v>1002</v>
      </c>
      <c r="H621" s="23"/>
      <c r="I621" s="28"/>
    </row>
    <row r="622" ht="22.5" customHeight="1">
      <c r="A622" s="53" t="str">
        <f t="array" ref="A622">IFERROR(_xlfn.XLOOKUP(B622, Runs[Run ID], Runs[Track]), "— pick a run —")</f>
        <v>Avengers</v>
      </c>
      <c r="B622" s="54" t="s">
        <v>82</v>
      </c>
      <c r="C622" s="53" t="str">
        <f t="array" ref="C622">IFERROR(_xlfn.XLOOKUP(B622, Runs[Run ID], Runs[Title]), "— pick a run —")</f>
        <v>New Avengers Breakout</v>
      </c>
      <c r="D622" s="74" t="s">
        <v>3773</v>
      </c>
      <c r="E622" s="58" t="b">
        <v>0</v>
      </c>
      <c r="F622" s="25">
        <f t="shared" si="1"/>
        <v>48</v>
      </c>
      <c r="G622" s="21" t="s">
        <v>1002</v>
      </c>
      <c r="H622" s="23"/>
      <c r="I622" s="28"/>
    </row>
    <row r="623" ht="22.5" customHeight="1">
      <c r="A623" s="53" t="str">
        <f t="array" ref="A623">IFERROR(_xlfn.XLOOKUP(B623, Runs[Run ID], Runs[Track]), "— pick a run —")</f>
        <v>Avengers</v>
      </c>
      <c r="B623" s="54" t="s">
        <v>89</v>
      </c>
      <c r="C623" s="53" t="str">
        <f t="array" ref="C623">IFERROR(_xlfn.XLOOKUP(B623, Runs[Run ID], Runs[Title]), "— pick a run —")</f>
        <v>House of M</v>
      </c>
      <c r="D623" s="74" t="s">
        <v>3863</v>
      </c>
      <c r="E623" s="58" t="b">
        <v>0</v>
      </c>
      <c r="F623" s="25">
        <f t="shared" si="1"/>
        <v>1</v>
      </c>
      <c r="G623" s="21" t="s">
        <v>1002</v>
      </c>
      <c r="H623" s="23" t="s">
        <v>11763</v>
      </c>
      <c r="I623" s="28"/>
    </row>
    <row r="624" ht="22.5" customHeight="1">
      <c r="A624" s="53" t="str">
        <f t="array" ref="A624">IFERROR(_xlfn.XLOOKUP(B624, Runs[Run ID], Runs[Track]), "— pick a run —")</f>
        <v>Avengers</v>
      </c>
      <c r="B624" s="54" t="s">
        <v>89</v>
      </c>
      <c r="C624" s="53" t="str">
        <f t="array" ref="C624">IFERROR(_xlfn.XLOOKUP(B624, Runs[Run ID], Runs[Title]), "— pick a run —")</f>
        <v>House of M</v>
      </c>
      <c r="D624" s="74" t="s">
        <v>3891</v>
      </c>
      <c r="E624" s="58" t="b">
        <v>0</v>
      </c>
      <c r="F624" s="25">
        <f t="shared" si="1"/>
        <v>2</v>
      </c>
      <c r="G624" s="21" t="s">
        <v>1002</v>
      </c>
      <c r="H624" s="23"/>
      <c r="I624" s="28"/>
    </row>
    <row r="625" ht="22.5" customHeight="1">
      <c r="A625" s="53" t="str">
        <f t="array" ref="A625">IFERROR(_xlfn.XLOOKUP(B625, Runs[Run ID], Runs[Track]), "— pick a run —")</f>
        <v>Avengers</v>
      </c>
      <c r="B625" s="54" t="s">
        <v>89</v>
      </c>
      <c r="C625" s="53" t="str">
        <f t="array" ref="C625">IFERROR(_xlfn.XLOOKUP(B625, Runs[Run ID], Runs[Title]), "— pick a run —")</f>
        <v>House of M</v>
      </c>
      <c r="D625" s="74" t="s">
        <v>3918</v>
      </c>
      <c r="E625" s="58" t="b">
        <v>0</v>
      </c>
      <c r="F625" s="25">
        <f t="shared" si="1"/>
        <v>3</v>
      </c>
      <c r="G625" s="21" t="s">
        <v>1002</v>
      </c>
      <c r="H625" s="23"/>
      <c r="I625" s="28"/>
    </row>
    <row r="626" ht="22.5" customHeight="1">
      <c r="A626" s="53" t="str">
        <f t="array" ref="A626">IFERROR(_xlfn.XLOOKUP(B626, Runs[Run ID], Runs[Track]), "— pick a run —")</f>
        <v>Avengers</v>
      </c>
      <c r="B626" s="54" t="s">
        <v>89</v>
      </c>
      <c r="C626" s="53" t="str">
        <f t="array" ref="C626">IFERROR(_xlfn.XLOOKUP(B626, Runs[Run ID], Runs[Title]), "— pick a run —")</f>
        <v>House of M</v>
      </c>
      <c r="D626" s="74" t="s">
        <v>3946</v>
      </c>
      <c r="E626" s="58" t="b">
        <v>0</v>
      </c>
      <c r="F626" s="25">
        <f t="shared" si="1"/>
        <v>4</v>
      </c>
      <c r="G626" s="21" t="s">
        <v>1002</v>
      </c>
      <c r="H626" s="23"/>
      <c r="I626" s="28"/>
    </row>
    <row r="627" ht="22.5" customHeight="1">
      <c r="A627" s="53" t="str">
        <f t="array" ref="A627">IFERROR(_xlfn.XLOOKUP(B627, Runs[Run ID], Runs[Track]), "— pick a run —")</f>
        <v>Avengers</v>
      </c>
      <c r="B627" s="54" t="s">
        <v>89</v>
      </c>
      <c r="C627" s="53" t="str">
        <f t="array" ref="C627">IFERROR(_xlfn.XLOOKUP(B627, Runs[Run ID], Runs[Title]), "— pick a run —")</f>
        <v>House of M</v>
      </c>
      <c r="D627" s="74" t="s">
        <v>3976</v>
      </c>
      <c r="E627" s="58" t="b">
        <v>0</v>
      </c>
      <c r="F627" s="25">
        <f t="shared" si="1"/>
        <v>5</v>
      </c>
      <c r="G627" s="21" t="s">
        <v>1002</v>
      </c>
      <c r="H627" s="23"/>
      <c r="I627" s="28"/>
    </row>
    <row r="628" ht="22.5" customHeight="1">
      <c r="A628" s="53" t="str">
        <f t="array" ref="A628">IFERROR(_xlfn.XLOOKUP(B628, Runs[Run ID], Runs[Track]), "— pick a run —")</f>
        <v>Avengers</v>
      </c>
      <c r="B628" s="54" t="s">
        <v>89</v>
      </c>
      <c r="C628" s="53" t="str">
        <f t="array" ref="C628">IFERROR(_xlfn.XLOOKUP(B628, Runs[Run ID], Runs[Title]), "— pick a run —")</f>
        <v>House of M</v>
      </c>
      <c r="D628" s="74" t="s">
        <v>4005</v>
      </c>
      <c r="E628" s="58" t="b">
        <v>0</v>
      </c>
      <c r="F628" s="25">
        <f t="shared" si="1"/>
        <v>6</v>
      </c>
      <c r="G628" s="21" t="s">
        <v>1002</v>
      </c>
      <c r="H628" s="23"/>
      <c r="I628" s="28"/>
    </row>
    <row r="629" ht="22.5" customHeight="1">
      <c r="A629" s="53" t="str">
        <f t="array" ref="A629">IFERROR(_xlfn.XLOOKUP(B629, Runs[Run ID], Runs[Track]), "— pick a run —")</f>
        <v>Avengers</v>
      </c>
      <c r="B629" s="54" t="s">
        <v>89</v>
      </c>
      <c r="C629" s="53" t="str">
        <f t="array" ref="C629">IFERROR(_xlfn.XLOOKUP(B629, Runs[Run ID], Runs[Title]), "— pick a run —")</f>
        <v>House of M</v>
      </c>
      <c r="D629" s="74" t="s">
        <v>4032</v>
      </c>
      <c r="E629" s="58" t="b">
        <v>0</v>
      </c>
      <c r="F629" s="25">
        <f t="shared" si="1"/>
        <v>7</v>
      </c>
      <c r="G629" s="21" t="s">
        <v>1002</v>
      </c>
      <c r="H629" s="23"/>
      <c r="I629" s="28"/>
    </row>
    <row r="630" ht="22.5" customHeight="1">
      <c r="A630" s="53" t="str">
        <f t="array" ref="A630">IFERROR(_xlfn.XLOOKUP(B630, Runs[Run ID], Runs[Track]), "— pick a run —")</f>
        <v>Avengers</v>
      </c>
      <c r="B630" s="54" t="s">
        <v>89</v>
      </c>
      <c r="C630" s="53" t="str">
        <f t="array" ref="C630">IFERROR(_xlfn.XLOOKUP(B630, Runs[Run ID], Runs[Title]), "— pick a run —")</f>
        <v>House of M</v>
      </c>
      <c r="D630" s="74" t="s">
        <v>11770</v>
      </c>
      <c r="E630" s="58" t="b">
        <v>0</v>
      </c>
      <c r="F630" s="25">
        <f t="shared" si="1"/>
        <v>8</v>
      </c>
      <c r="G630" s="21" t="s">
        <v>58</v>
      </c>
      <c r="H630" s="23"/>
      <c r="I630" s="28"/>
    </row>
    <row r="631" ht="22.5" customHeight="1">
      <c r="A631" s="53" t="str">
        <f t="array" ref="A631">IFERROR(_xlfn.XLOOKUP(B631, Runs[Run ID], Runs[Track]), "— pick a run —")</f>
        <v>Avengers</v>
      </c>
      <c r="B631" s="54" t="s">
        <v>89</v>
      </c>
      <c r="C631" s="53" t="str">
        <f t="array" ref="C631">IFERROR(_xlfn.XLOOKUP(B631, Runs[Run ID], Runs[Title]), "— pick a run —")</f>
        <v>House of M</v>
      </c>
      <c r="D631" s="74" t="s">
        <v>11771</v>
      </c>
      <c r="E631" s="58" t="b">
        <v>0</v>
      </c>
      <c r="F631" s="25">
        <f t="shared" si="1"/>
        <v>9</v>
      </c>
      <c r="G631" s="21" t="s">
        <v>58</v>
      </c>
      <c r="H631" s="23"/>
      <c r="I631" s="28"/>
    </row>
    <row r="632" ht="22.5" customHeight="1">
      <c r="A632" s="53" t="str">
        <f t="array" ref="A632">IFERROR(_xlfn.XLOOKUP(B632, Runs[Run ID], Runs[Track]), "— pick a run —")</f>
        <v>Avengers</v>
      </c>
      <c r="B632" s="54" t="s">
        <v>89</v>
      </c>
      <c r="C632" s="53" t="str">
        <f t="array" ref="C632">IFERROR(_xlfn.XLOOKUP(B632, Runs[Run ID], Runs[Title]), "— pick a run —")</f>
        <v>House of M</v>
      </c>
      <c r="D632" s="74" t="s">
        <v>11774</v>
      </c>
      <c r="E632" s="58" t="b">
        <v>0</v>
      </c>
      <c r="F632" s="25">
        <f t="shared" si="1"/>
        <v>10</v>
      </c>
      <c r="G632" s="21" t="s">
        <v>58</v>
      </c>
      <c r="H632" s="23"/>
      <c r="I632" s="28"/>
    </row>
    <row r="633" ht="22.5" customHeight="1">
      <c r="A633" s="53" t="str">
        <f t="array" ref="A633">IFERROR(_xlfn.XLOOKUP(B633, Runs[Run ID], Runs[Track]), "— pick a run —")</f>
        <v>Avengers</v>
      </c>
      <c r="B633" s="54" t="s">
        <v>89</v>
      </c>
      <c r="C633" s="53" t="str">
        <f t="array" ref="C633">IFERROR(_xlfn.XLOOKUP(B633, Runs[Run ID], Runs[Title]), "— pick a run —")</f>
        <v>House of M</v>
      </c>
      <c r="D633" s="74" t="s">
        <v>11777</v>
      </c>
      <c r="E633" s="58" t="b">
        <v>0</v>
      </c>
      <c r="F633" s="25">
        <f t="shared" si="1"/>
        <v>11</v>
      </c>
      <c r="G633" s="21" t="s">
        <v>1002</v>
      </c>
      <c r="H633" s="23" t="s">
        <v>11778</v>
      </c>
      <c r="I633" s="28"/>
    </row>
    <row r="634" ht="22.5" customHeight="1">
      <c r="A634" s="53" t="str">
        <f t="array" ref="A634">IFERROR(_xlfn.XLOOKUP(B634, Runs[Run ID], Runs[Track]), "— pick a run —")</f>
        <v>Avengers</v>
      </c>
      <c r="B634" s="54" t="s">
        <v>89</v>
      </c>
      <c r="C634" s="53" t="str">
        <f t="array" ref="C634">IFERROR(_xlfn.XLOOKUP(B634, Runs[Run ID], Runs[Title]), "— pick a run —")</f>
        <v>House of M</v>
      </c>
      <c r="D634" s="74" t="s">
        <v>11779</v>
      </c>
      <c r="E634" s="58" t="b">
        <v>0</v>
      </c>
      <c r="F634" s="25">
        <f t="shared" si="1"/>
        <v>12</v>
      </c>
      <c r="G634" s="21" t="s">
        <v>1002</v>
      </c>
      <c r="H634" s="23"/>
      <c r="I634" s="28"/>
    </row>
    <row r="635" ht="22.5" customHeight="1">
      <c r="A635" s="53" t="str">
        <f t="array" ref="A635">IFERROR(_xlfn.XLOOKUP(B635, Runs[Run ID], Runs[Track]), "— pick a run —")</f>
        <v>Avengers</v>
      </c>
      <c r="B635" s="54" t="s">
        <v>89</v>
      </c>
      <c r="C635" s="53" t="str">
        <f t="array" ref="C635">IFERROR(_xlfn.XLOOKUP(B635, Runs[Run ID], Runs[Title]), "— pick a run —")</f>
        <v>House of M</v>
      </c>
      <c r="D635" s="74" t="s">
        <v>11780</v>
      </c>
      <c r="E635" s="58" t="b">
        <v>0</v>
      </c>
      <c r="F635" s="25">
        <f t="shared" si="1"/>
        <v>13</v>
      </c>
      <c r="G635" s="21" t="s">
        <v>1002</v>
      </c>
      <c r="H635" s="23"/>
      <c r="I635" s="28"/>
    </row>
    <row r="636" ht="22.5" customHeight="1">
      <c r="A636" s="53" t="str">
        <f t="array" ref="A636">IFERROR(_xlfn.XLOOKUP(B636, Runs[Run ID], Runs[Track]), "— pick a run —")</f>
        <v>Avengers</v>
      </c>
      <c r="B636" s="54" t="s">
        <v>89</v>
      </c>
      <c r="C636" s="53" t="str">
        <f t="array" ref="C636">IFERROR(_xlfn.XLOOKUP(B636, Runs[Run ID], Runs[Title]), "— pick a run —")</f>
        <v>House of M</v>
      </c>
      <c r="D636" s="74" t="s">
        <v>11782</v>
      </c>
      <c r="E636" s="58" t="b">
        <v>0</v>
      </c>
      <c r="F636" s="25">
        <f t="shared" si="1"/>
        <v>14</v>
      </c>
      <c r="G636" s="21" t="s">
        <v>58</v>
      </c>
      <c r="H636" s="23"/>
      <c r="I636" s="28"/>
    </row>
    <row r="637" ht="22.5" customHeight="1">
      <c r="A637" s="53" t="str">
        <f t="array" ref="A637">IFERROR(_xlfn.XLOOKUP(B637, Runs[Run ID], Runs[Track]), "— pick a run —")</f>
        <v>Avengers</v>
      </c>
      <c r="B637" s="54" t="s">
        <v>89</v>
      </c>
      <c r="C637" s="53" t="str">
        <f t="array" ref="C637">IFERROR(_xlfn.XLOOKUP(B637, Runs[Run ID], Runs[Title]), "— pick a run —")</f>
        <v>House of M</v>
      </c>
      <c r="D637" s="74" t="s">
        <v>11786</v>
      </c>
      <c r="E637" s="58" t="b">
        <v>0</v>
      </c>
      <c r="F637" s="25">
        <f t="shared" si="1"/>
        <v>15</v>
      </c>
      <c r="G637" s="21" t="s">
        <v>58</v>
      </c>
      <c r="H637" s="23"/>
      <c r="I637" s="28"/>
    </row>
    <row r="638" ht="22.5" customHeight="1">
      <c r="A638" s="53" t="str">
        <f t="array" ref="A638">IFERROR(_xlfn.XLOOKUP(B638, Runs[Run ID], Runs[Track]), "— pick a run —")</f>
        <v>Avengers</v>
      </c>
      <c r="B638" s="54" t="s">
        <v>89</v>
      </c>
      <c r="C638" s="53" t="str">
        <f t="array" ref="C638">IFERROR(_xlfn.XLOOKUP(B638, Runs[Run ID], Runs[Title]), "— pick a run —")</f>
        <v>House of M</v>
      </c>
      <c r="D638" s="74" t="s">
        <v>4273</v>
      </c>
      <c r="E638" s="58" t="b">
        <v>0</v>
      </c>
      <c r="F638" s="25">
        <f t="shared" si="1"/>
        <v>16</v>
      </c>
      <c r="G638" s="21" t="s">
        <v>1002</v>
      </c>
      <c r="H638" s="23"/>
      <c r="I638" s="28"/>
    </row>
    <row r="639" ht="22.5" customHeight="1">
      <c r="A639" s="53" t="str">
        <f t="array" ref="A639">IFERROR(_xlfn.XLOOKUP(B639, Runs[Run ID], Runs[Track]), "— pick a run —")</f>
        <v>Avengers</v>
      </c>
      <c r="B639" s="54" t="s">
        <v>89</v>
      </c>
      <c r="C639" s="53" t="str">
        <f t="array" ref="C639">IFERROR(_xlfn.XLOOKUP(B639, Runs[Run ID], Runs[Title]), "— pick a run —")</f>
        <v>House of M</v>
      </c>
      <c r="D639" s="74" t="s">
        <v>11789</v>
      </c>
      <c r="E639" s="58" t="b">
        <v>0</v>
      </c>
      <c r="F639" s="25">
        <f t="shared" si="1"/>
        <v>17</v>
      </c>
      <c r="G639" s="21" t="s">
        <v>58</v>
      </c>
      <c r="H639" s="23"/>
      <c r="I639" s="28"/>
    </row>
    <row r="640" ht="22.5" customHeight="1">
      <c r="A640" s="53" t="str">
        <f t="array" ref="A640">IFERROR(_xlfn.XLOOKUP(B640, Runs[Run ID], Runs[Track]), "— pick a run —")</f>
        <v>Avengers</v>
      </c>
      <c r="B640" s="54" t="s">
        <v>89</v>
      </c>
      <c r="C640" s="53" t="str">
        <f t="array" ref="C640">IFERROR(_xlfn.XLOOKUP(B640, Runs[Run ID], Runs[Title]), "— pick a run —")</f>
        <v>House of M</v>
      </c>
      <c r="D640" s="74" t="s">
        <v>11793</v>
      </c>
      <c r="E640" s="58" t="b">
        <v>0</v>
      </c>
      <c r="F640" s="25">
        <f t="shared" si="1"/>
        <v>18</v>
      </c>
      <c r="G640" s="21" t="s">
        <v>58</v>
      </c>
      <c r="H640" s="23"/>
      <c r="I640" s="28"/>
    </row>
    <row r="641" ht="22.5" customHeight="1">
      <c r="A641" s="53" t="str">
        <f t="array" ref="A641">IFERROR(_xlfn.XLOOKUP(B641, Runs[Run ID], Runs[Track]), "— pick a run —")</f>
        <v>Avengers</v>
      </c>
      <c r="B641" s="54" t="s">
        <v>89</v>
      </c>
      <c r="C641" s="53" t="str">
        <f t="array" ref="C641">IFERROR(_xlfn.XLOOKUP(B641, Runs[Run ID], Runs[Title]), "— pick a run —")</f>
        <v>House of M</v>
      </c>
      <c r="D641" s="74" t="s">
        <v>11794</v>
      </c>
      <c r="E641" s="58" t="b">
        <v>0</v>
      </c>
      <c r="F641" s="25">
        <f t="shared" si="1"/>
        <v>19</v>
      </c>
      <c r="G641" s="21" t="s">
        <v>58</v>
      </c>
      <c r="H641" s="23"/>
      <c r="I641" s="28"/>
    </row>
    <row r="642" ht="22.5" customHeight="1">
      <c r="A642" s="53" t="str">
        <f t="array" ref="A642">IFERROR(_xlfn.XLOOKUP(B642, Runs[Run ID], Runs[Track]), "— pick a run —")</f>
        <v>Avengers</v>
      </c>
      <c r="B642" s="54" t="s">
        <v>89</v>
      </c>
      <c r="C642" s="53" t="str">
        <f t="array" ref="C642">IFERROR(_xlfn.XLOOKUP(B642, Runs[Run ID], Runs[Title]), "— pick a run —")</f>
        <v>House of M</v>
      </c>
      <c r="D642" s="74" t="s">
        <v>4384</v>
      </c>
      <c r="E642" s="58" t="b">
        <v>0</v>
      </c>
      <c r="F642" s="25">
        <f t="shared" si="1"/>
        <v>20</v>
      </c>
      <c r="G642" s="21" t="s">
        <v>1002</v>
      </c>
      <c r="H642" s="23" t="s">
        <v>11797</v>
      </c>
      <c r="I642" s="28"/>
    </row>
    <row r="643" ht="22.5" customHeight="1">
      <c r="A643" s="53" t="str">
        <f t="array" ref="A643">IFERROR(_xlfn.XLOOKUP(B643, Runs[Run ID], Runs[Track]), "— pick a run —")</f>
        <v>Avengers</v>
      </c>
      <c r="B643" s="54" t="s">
        <v>89</v>
      </c>
      <c r="C643" s="53" t="str">
        <f t="array" ref="C643">IFERROR(_xlfn.XLOOKUP(B643, Runs[Run ID], Runs[Title]), "— pick a run —")</f>
        <v>House of M</v>
      </c>
      <c r="D643" s="74" t="s">
        <v>4443</v>
      </c>
      <c r="E643" s="58" t="b">
        <v>0</v>
      </c>
      <c r="F643" s="25">
        <f t="shared" si="1"/>
        <v>21</v>
      </c>
      <c r="G643" s="21" t="s">
        <v>58</v>
      </c>
      <c r="H643" s="23"/>
      <c r="I643" s="28"/>
    </row>
    <row r="644" ht="22.5" customHeight="1">
      <c r="A644" s="53" t="str">
        <f t="array" ref="A644">IFERROR(_xlfn.XLOOKUP(B644, Runs[Run ID], Runs[Track]), "— pick a run —")</f>
        <v>Avengers</v>
      </c>
      <c r="B644" s="54" t="s">
        <v>89</v>
      </c>
      <c r="C644" s="53" t="str">
        <f t="array" ref="C644">IFERROR(_xlfn.XLOOKUP(B644, Runs[Run ID], Runs[Title]), "— pick a run —")</f>
        <v>House of M</v>
      </c>
      <c r="D644" s="74" t="s">
        <v>4471</v>
      </c>
      <c r="E644" s="58" t="b">
        <v>0</v>
      </c>
      <c r="F644" s="25">
        <f t="shared" si="1"/>
        <v>22</v>
      </c>
      <c r="G644" s="21" t="s">
        <v>58</v>
      </c>
      <c r="H644" s="23"/>
      <c r="I644" s="28"/>
    </row>
    <row r="645" ht="22.5" customHeight="1">
      <c r="A645" s="53" t="str">
        <f t="array" ref="A645">IFERROR(_xlfn.XLOOKUP(B645, Runs[Run ID], Runs[Track]), "— pick a run —")</f>
        <v>Avengers</v>
      </c>
      <c r="B645" s="54" t="s">
        <v>89</v>
      </c>
      <c r="C645" s="53" t="str">
        <f t="array" ref="C645">IFERROR(_xlfn.XLOOKUP(B645, Runs[Run ID], Runs[Title]), "— pick a run —")</f>
        <v>House of M</v>
      </c>
      <c r="D645" s="74" t="s">
        <v>1290</v>
      </c>
      <c r="E645" s="58" t="b">
        <v>0</v>
      </c>
      <c r="F645" s="25">
        <f t="shared" si="1"/>
        <v>23</v>
      </c>
      <c r="G645" s="21" t="s">
        <v>58</v>
      </c>
      <c r="H645" s="23"/>
      <c r="I645" s="28"/>
    </row>
    <row r="646" ht="22.5" customHeight="1">
      <c r="A646" s="53" t="str">
        <f t="array" ref="A646">IFERROR(_xlfn.XLOOKUP(B646, Runs[Run ID], Runs[Track]), "— pick a run —")</f>
        <v>Avengers</v>
      </c>
      <c r="B646" s="54" t="s">
        <v>89</v>
      </c>
      <c r="C646" s="53" t="str">
        <f t="array" ref="C646">IFERROR(_xlfn.XLOOKUP(B646, Runs[Run ID], Runs[Title]), "— pick a run —")</f>
        <v>House of M</v>
      </c>
      <c r="D646" s="74" t="s">
        <v>11802</v>
      </c>
      <c r="E646" s="58" t="b">
        <v>0</v>
      </c>
      <c r="F646" s="25">
        <f t="shared" si="1"/>
        <v>24</v>
      </c>
      <c r="G646" s="21" t="s">
        <v>1002</v>
      </c>
      <c r="H646" s="23" t="s">
        <v>11803</v>
      </c>
      <c r="I646" s="28"/>
    </row>
    <row r="647" ht="22.5" customHeight="1">
      <c r="A647" s="53" t="str">
        <f t="array" ref="A647">IFERROR(_xlfn.XLOOKUP(B647, Runs[Run ID], Runs[Track]), "— pick a run —")</f>
        <v>Avengers</v>
      </c>
      <c r="B647" s="54" t="s">
        <v>89</v>
      </c>
      <c r="C647" s="53" t="str">
        <f t="array" ref="C647">IFERROR(_xlfn.XLOOKUP(B647, Runs[Run ID], Runs[Title]), "— pick a run —")</f>
        <v>House of M</v>
      </c>
      <c r="D647" s="74" t="s">
        <v>1292</v>
      </c>
      <c r="E647" s="58" t="b">
        <v>0</v>
      </c>
      <c r="F647" s="25">
        <f t="shared" si="1"/>
        <v>25</v>
      </c>
      <c r="G647" s="21" t="s">
        <v>58</v>
      </c>
      <c r="H647" s="23"/>
      <c r="I647" s="28"/>
    </row>
    <row r="648" ht="22.5" customHeight="1">
      <c r="A648" s="53" t="str">
        <f t="array" ref="A648">IFERROR(_xlfn.XLOOKUP(B648, Runs[Run ID], Runs[Track]), "— pick a run —")</f>
        <v>Avengers</v>
      </c>
      <c r="B648" s="54" t="s">
        <v>89</v>
      </c>
      <c r="C648" s="53" t="str">
        <f t="array" ref="C648">IFERROR(_xlfn.XLOOKUP(B648, Runs[Run ID], Runs[Title]), "— pick a run —")</f>
        <v>House of M</v>
      </c>
      <c r="D648" s="74" t="s">
        <v>1295</v>
      </c>
      <c r="E648" s="58" t="b">
        <v>0</v>
      </c>
      <c r="F648" s="25">
        <f t="shared" si="1"/>
        <v>26</v>
      </c>
      <c r="G648" s="21" t="s">
        <v>58</v>
      </c>
      <c r="H648" s="23"/>
      <c r="I648" s="28"/>
    </row>
    <row r="649" ht="22.5" customHeight="1">
      <c r="A649" s="53" t="str">
        <f t="array" ref="A649">IFERROR(_xlfn.XLOOKUP(B649, Runs[Run ID], Runs[Track]), "— pick a run —")</f>
        <v>Avengers</v>
      </c>
      <c r="B649" s="54" t="s">
        <v>89</v>
      </c>
      <c r="C649" s="53" t="str">
        <f t="array" ref="C649">IFERROR(_xlfn.XLOOKUP(B649, Runs[Run ID], Runs[Title]), "— pick a run —")</f>
        <v>House of M</v>
      </c>
      <c r="D649" s="74" t="s">
        <v>3834</v>
      </c>
      <c r="E649" s="58" t="b">
        <v>0</v>
      </c>
      <c r="F649" s="25">
        <f t="shared" si="1"/>
        <v>27</v>
      </c>
      <c r="G649" s="21" t="s">
        <v>1002</v>
      </c>
      <c r="H649" s="23"/>
      <c r="I649" s="28"/>
    </row>
    <row r="650" ht="22.5" customHeight="1">
      <c r="A650" s="53" t="str">
        <f t="array" ref="A650">IFERROR(_xlfn.XLOOKUP(B650, Runs[Run ID], Runs[Track]), "— pick a run —")</f>
        <v>Avengers</v>
      </c>
      <c r="B650" s="54" t="s">
        <v>89</v>
      </c>
      <c r="C650" s="53" t="str">
        <f t="array" ref="C650">IFERROR(_xlfn.XLOOKUP(B650, Runs[Run ID], Runs[Title]), "— pick a run —")</f>
        <v>House of M</v>
      </c>
      <c r="D650" s="74" t="s">
        <v>5079</v>
      </c>
      <c r="E650" s="58" t="b">
        <v>0</v>
      </c>
      <c r="F650" s="25">
        <f t="shared" si="1"/>
        <v>28</v>
      </c>
      <c r="G650" s="21" t="s">
        <v>58</v>
      </c>
      <c r="H650" s="10" t="s">
        <v>11807</v>
      </c>
      <c r="I650" s="26"/>
    </row>
    <row r="651" ht="22.5" customHeight="1">
      <c r="A651" s="53" t="str">
        <f t="array" ref="A651">IFERROR(_xlfn.XLOOKUP(B651, Runs[Run ID], Runs[Track]), "— pick a run —")</f>
        <v>Avengers</v>
      </c>
      <c r="B651" s="54" t="s">
        <v>89</v>
      </c>
      <c r="C651" s="53" t="str">
        <f t="array" ref="C651">IFERROR(_xlfn.XLOOKUP(B651, Runs[Run ID], Runs[Title]), "— pick a run —")</f>
        <v>House of M</v>
      </c>
      <c r="D651" s="74" t="s">
        <v>5107</v>
      </c>
      <c r="E651" s="58" t="b">
        <v>0</v>
      </c>
      <c r="F651" s="25">
        <f t="shared" si="1"/>
        <v>29</v>
      </c>
      <c r="G651" s="21" t="s">
        <v>58</v>
      </c>
      <c r="H651" s="23"/>
      <c r="I651" s="28"/>
    </row>
    <row r="652" ht="22.5" customHeight="1">
      <c r="A652" s="53" t="str">
        <f t="array" ref="A652">IFERROR(_xlfn.XLOOKUP(B652, Runs[Run ID], Runs[Track]), "— pick a run —")</f>
        <v>Avengers</v>
      </c>
      <c r="B652" s="54" t="s">
        <v>89</v>
      </c>
      <c r="C652" s="53" t="str">
        <f t="array" ref="C652">IFERROR(_xlfn.XLOOKUP(B652, Runs[Run ID], Runs[Title]), "— pick a run —")</f>
        <v>House of M</v>
      </c>
      <c r="D652" s="74" t="s">
        <v>5132</v>
      </c>
      <c r="E652" s="58" t="b">
        <v>0</v>
      </c>
      <c r="F652" s="25">
        <f t="shared" si="1"/>
        <v>30</v>
      </c>
      <c r="G652" s="21" t="s">
        <v>58</v>
      </c>
      <c r="H652" s="23"/>
      <c r="I652" s="28"/>
    </row>
    <row r="653" ht="22.5" customHeight="1">
      <c r="A653" s="53" t="str">
        <f t="array" ref="A653">IFERROR(_xlfn.XLOOKUP(B653, Runs[Run ID], Runs[Track]), "— pick a run —")</f>
        <v>Avengers</v>
      </c>
      <c r="B653" s="54" t="s">
        <v>89</v>
      </c>
      <c r="C653" s="53" t="str">
        <f t="array" ref="C653">IFERROR(_xlfn.XLOOKUP(B653, Runs[Run ID], Runs[Title]), "— pick a run —")</f>
        <v>House of M</v>
      </c>
      <c r="D653" s="74" t="s">
        <v>5159</v>
      </c>
      <c r="E653" s="58" t="b">
        <v>0</v>
      </c>
      <c r="F653" s="25">
        <f t="shared" si="1"/>
        <v>31</v>
      </c>
      <c r="G653" s="21" t="s">
        <v>58</v>
      </c>
      <c r="H653" s="23"/>
      <c r="I653" s="28"/>
    </row>
    <row r="654" ht="22.5" customHeight="1">
      <c r="A654" s="53" t="str">
        <f t="array" ref="A654">IFERROR(_xlfn.XLOOKUP(B654, Runs[Run ID], Runs[Track]), "— pick a run —")</f>
        <v>Avengers</v>
      </c>
      <c r="B654" s="54" t="s">
        <v>89</v>
      </c>
      <c r="C654" s="53" t="str">
        <f t="array" ref="C654">IFERROR(_xlfn.XLOOKUP(B654, Runs[Run ID], Runs[Title]), "— pick a run —")</f>
        <v>House of M</v>
      </c>
      <c r="D654" s="74" t="s">
        <v>5186</v>
      </c>
      <c r="E654" s="58" t="b">
        <v>0</v>
      </c>
      <c r="F654" s="25">
        <f t="shared" si="1"/>
        <v>32</v>
      </c>
      <c r="G654" s="21" t="s">
        <v>58</v>
      </c>
      <c r="H654" s="23"/>
      <c r="I654" s="28"/>
    </row>
    <row r="655" ht="22.5" customHeight="1">
      <c r="A655" s="53" t="str">
        <f t="array" ref="A655">IFERROR(_xlfn.XLOOKUP(B655, Runs[Run ID], Runs[Track]), "— pick a run —")</f>
        <v>Avengers</v>
      </c>
      <c r="B655" s="54" t="s">
        <v>89</v>
      </c>
      <c r="C655" s="53" t="str">
        <f t="array" ref="C655">IFERROR(_xlfn.XLOOKUP(B655, Runs[Run ID], Runs[Title]), "— pick a run —")</f>
        <v>House of M</v>
      </c>
      <c r="D655" s="74" t="s">
        <v>4584</v>
      </c>
      <c r="E655" s="58" t="b">
        <v>0</v>
      </c>
      <c r="F655" s="25">
        <f t="shared" si="1"/>
        <v>33</v>
      </c>
      <c r="G655" s="21" t="s">
        <v>1002</v>
      </c>
      <c r="H655" s="23" t="s">
        <v>11812</v>
      </c>
      <c r="I655" s="28"/>
    </row>
    <row r="656" ht="22.5" customHeight="1">
      <c r="A656" s="53" t="str">
        <f t="array" ref="A656">IFERROR(_xlfn.XLOOKUP(B656, Runs[Run ID], Runs[Track]), "— pick a run —")</f>
        <v>Avengers</v>
      </c>
      <c r="B656" s="54" t="s">
        <v>89</v>
      </c>
      <c r="C656" s="53" t="str">
        <f t="array" ref="C656">IFERROR(_xlfn.XLOOKUP(B656, Runs[Run ID], Runs[Title]), "— pick a run —")</f>
        <v>House of M</v>
      </c>
      <c r="D656" s="74" t="s">
        <v>4625</v>
      </c>
      <c r="E656" s="58" t="b">
        <v>0</v>
      </c>
      <c r="F656" s="25">
        <f t="shared" si="1"/>
        <v>34</v>
      </c>
      <c r="G656" s="21" t="s">
        <v>1002</v>
      </c>
      <c r="H656" s="23"/>
      <c r="I656" s="28"/>
    </row>
    <row r="657" ht="22.5" customHeight="1">
      <c r="A657" s="53" t="str">
        <f t="array" ref="A657">IFERROR(_xlfn.XLOOKUP(B657, Runs[Run ID], Runs[Track]), "— pick a run —")</f>
        <v>Avengers</v>
      </c>
      <c r="B657" s="54" t="s">
        <v>89</v>
      </c>
      <c r="C657" s="53" t="str">
        <f t="array" ref="C657">IFERROR(_xlfn.XLOOKUP(B657, Runs[Run ID], Runs[Title]), "— pick a run —")</f>
        <v>House of M</v>
      </c>
      <c r="D657" s="74" t="s">
        <v>4661</v>
      </c>
      <c r="E657" s="58" t="b">
        <v>0</v>
      </c>
      <c r="F657" s="25">
        <f t="shared" si="1"/>
        <v>35</v>
      </c>
      <c r="G657" s="21" t="s">
        <v>1002</v>
      </c>
      <c r="H657" s="23"/>
      <c r="I657" s="28"/>
    </row>
    <row r="658" ht="22.5" customHeight="1">
      <c r="A658" s="53" t="str">
        <f t="array" ref="A658">IFERROR(_xlfn.XLOOKUP(B658, Runs[Run ID], Runs[Track]), "— pick a run —")</f>
        <v>Avengers</v>
      </c>
      <c r="B658" s="54" t="s">
        <v>89</v>
      </c>
      <c r="C658" s="53" t="str">
        <f t="array" ref="C658">IFERROR(_xlfn.XLOOKUP(B658, Runs[Run ID], Runs[Title]), "— pick a run —")</f>
        <v>House of M</v>
      </c>
      <c r="D658" s="74" t="s">
        <v>4688</v>
      </c>
      <c r="E658" s="58" t="b">
        <v>0</v>
      </c>
      <c r="F658" s="25">
        <f t="shared" si="1"/>
        <v>36</v>
      </c>
      <c r="G658" s="21" t="s">
        <v>1002</v>
      </c>
      <c r="H658" s="23"/>
      <c r="I658" s="28"/>
    </row>
    <row r="659" ht="22.5" customHeight="1">
      <c r="A659" s="53" t="str">
        <f t="array" ref="A659">IFERROR(_xlfn.XLOOKUP(B659, Runs[Run ID], Runs[Track]), "— pick a run —")</f>
        <v>Avengers</v>
      </c>
      <c r="B659" s="54" t="s">
        <v>89</v>
      </c>
      <c r="C659" s="53" t="str">
        <f t="array" ref="C659">IFERROR(_xlfn.XLOOKUP(B659, Runs[Run ID], Runs[Title]), "— pick a run —")</f>
        <v>House of M</v>
      </c>
      <c r="D659" s="74" t="s">
        <v>4720</v>
      </c>
      <c r="E659" s="58" t="b">
        <v>0</v>
      </c>
      <c r="F659" s="25">
        <f t="shared" si="1"/>
        <v>37</v>
      </c>
      <c r="G659" s="21" t="s">
        <v>1002</v>
      </c>
      <c r="H659" s="23"/>
      <c r="I659" s="28"/>
    </row>
    <row r="660" ht="22.5" customHeight="1">
      <c r="A660" s="53" t="str">
        <f t="array" ref="A660">IFERROR(_xlfn.XLOOKUP(B660, Runs[Run ID], Runs[Track]), "— pick a run —")</f>
        <v>Avengers</v>
      </c>
      <c r="B660" s="54" t="s">
        <v>89</v>
      </c>
      <c r="C660" s="53" t="str">
        <f t="array" ref="C660">IFERROR(_xlfn.XLOOKUP(B660, Runs[Run ID], Runs[Title]), "— pick a run —")</f>
        <v>House of M</v>
      </c>
      <c r="D660" s="74" t="s">
        <v>4749</v>
      </c>
      <c r="E660" s="58" t="b">
        <v>0</v>
      </c>
      <c r="F660" s="25">
        <f t="shared" si="1"/>
        <v>38</v>
      </c>
      <c r="G660" s="21" t="s">
        <v>1002</v>
      </c>
      <c r="H660" s="23" t="s">
        <v>11820</v>
      </c>
      <c r="I660" s="28"/>
    </row>
    <row r="661" ht="22.5" customHeight="1">
      <c r="A661" s="53" t="str">
        <f t="array" ref="A661">IFERROR(_xlfn.XLOOKUP(B661, Runs[Run ID], Runs[Track]), "— pick a run —")</f>
        <v>Avengers</v>
      </c>
      <c r="B661" s="54" t="s">
        <v>89</v>
      </c>
      <c r="C661" s="53" t="str">
        <f t="array" ref="C661">IFERROR(_xlfn.XLOOKUP(B661, Runs[Run ID], Runs[Title]), "— pick a run —")</f>
        <v>House of M</v>
      </c>
      <c r="D661" s="74" t="s">
        <v>4777</v>
      </c>
      <c r="E661" s="58" t="b">
        <v>0</v>
      </c>
      <c r="F661" s="25">
        <f t="shared" si="1"/>
        <v>39</v>
      </c>
      <c r="G661" s="21" t="s">
        <v>1002</v>
      </c>
      <c r="H661" s="23"/>
      <c r="I661" s="28"/>
    </row>
    <row r="662" ht="22.5" customHeight="1">
      <c r="A662" s="53" t="str">
        <f t="array" ref="A662">IFERROR(_xlfn.XLOOKUP(B662, Runs[Run ID], Runs[Track]), "— pick a run —")</f>
        <v>Avengers</v>
      </c>
      <c r="B662" s="54" t="s">
        <v>89</v>
      </c>
      <c r="C662" s="53" t="str">
        <f t="array" ref="C662">IFERROR(_xlfn.XLOOKUP(B662, Runs[Run ID], Runs[Title]), "— pick a run —")</f>
        <v>House of M</v>
      </c>
      <c r="D662" s="74" t="s">
        <v>4806</v>
      </c>
      <c r="E662" s="58" t="b">
        <v>0</v>
      </c>
      <c r="F662" s="25">
        <f t="shared" si="1"/>
        <v>40</v>
      </c>
      <c r="G662" s="21" t="s">
        <v>1002</v>
      </c>
      <c r="H662" s="23"/>
      <c r="I662" s="28"/>
    </row>
    <row r="663" ht="22.5" customHeight="1">
      <c r="A663" s="53" t="str">
        <f t="array" ref="A663">IFERROR(_xlfn.XLOOKUP(B663, Runs[Run ID], Runs[Track]), "— pick a run —")</f>
        <v>Avengers</v>
      </c>
      <c r="B663" s="54" t="s">
        <v>89</v>
      </c>
      <c r="C663" s="53" t="str">
        <f t="array" ref="C663">IFERROR(_xlfn.XLOOKUP(B663, Runs[Run ID], Runs[Title]), "— pick a run —")</f>
        <v>House of M</v>
      </c>
      <c r="D663" s="74" t="s">
        <v>4836</v>
      </c>
      <c r="E663" s="58" t="b">
        <v>0</v>
      </c>
      <c r="F663" s="25">
        <f t="shared" si="1"/>
        <v>41</v>
      </c>
      <c r="G663" s="21" t="s">
        <v>1002</v>
      </c>
      <c r="H663" s="23"/>
      <c r="I663" s="28"/>
    </row>
    <row r="664" ht="22.5" customHeight="1">
      <c r="A664" s="53" t="str">
        <f t="array" ref="A664">IFERROR(_xlfn.XLOOKUP(B664, Runs[Run ID], Runs[Track]), "— pick a run —")</f>
        <v>Avengers</v>
      </c>
      <c r="B664" s="54" t="s">
        <v>89</v>
      </c>
      <c r="C664" s="53" t="str">
        <f t="array" ref="C664">IFERROR(_xlfn.XLOOKUP(B664, Runs[Run ID], Runs[Title]), "— pick a run —")</f>
        <v>House of M</v>
      </c>
      <c r="D664" s="74" t="s">
        <v>11823</v>
      </c>
      <c r="E664" s="58" t="b">
        <v>0</v>
      </c>
      <c r="F664" s="25">
        <f t="shared" si="1"/>
        <v>42</v>
      </c>
      <c r="G664" s="21" t="s">
        <v>58</v>
      </c>
      <c r="H664" s="10" t="s">
        <v>11824</v>
      </c>
      <c r="I664" s="26"/>
    </row>
    <row r="665" ht="22.5" customHeight="1">
      <c r="A665" s="53" t="str">
        <f t="array" ref="A665">IFERROR(_xlfn.XLOOKUP(B665, Runs[Run ID], Runs[Track]), "— pick a run —")</f>
        <v>Avengers</v>
      </c>
      <c r="B665" s="54" t="s">
        <v>91</v>
      </c>
      <c r="C665" s="53" t="str">
        <f t="array" ref="C665">IFERROR(_xlfn.XLOOKUP(B665, Runs[Run ID], Runs[Title]), "— pick a run —")</f>
        <v>Civil War</v>
      </c>
      <c r="D665" s="74" t="s">
        <v>511</v>
      </c>
      <c r="E665" s="58" t="b">
        <v>0</v>
      </c>
      <c r="F665" s="25">
        <f t="shared" si="1"/>
        <v>1</v>
      </c>
      <c r="G665" s="21" t="s">
        <v>58</v>
      </c>
      <c r="H665" s="23"/>
      <c r="I665" s="28"/>
    </row>
    <row r="666" ht="22.5" customHeight="1">
      <c r="A666" s="53" t="str">
        <f t="array" ref="A666">IFERROR(_xlfn.XLOOKUP(B666, Runs[Run ID], Runs[Track]), "— pick a run —")</f>
        <v>Avengers</v>
      </c>
      <c r="B666" s="54" t="s">
        <v>91</v>
      </c>
      <c r="C666" s="53" t="str">
        <f t="array" ref="C666">IFERROR(_xlfn.XLOOKUP(B666, Runs[Run ID], Runs[Title]), "— pick a run —")</f>
        <v>Civil War</v>
      </c>
      <c r="D666" s="74" t="s">
        <v>5269</v>
      </c>
      <c r="E666" s="58" t="b">
        <v>0</v>
      </c>
      <c r="F666" s="25">
        <f t="shared" si="1"/>
        <v>2</v>
      </c>
      <c r="G666" s="21" t="s">
        <v>1002</v>
      </c>
      <c r="H666" s="23" t="s">
        <v>11825</v>
      </c>
      <c r="I666" s="28"/>
    </row>
    <row r="667" ht="22.5" customHeight="1">
      <c r="A667" s="53" t="str">
        <f t="array" ref="A667">IFERROR(_xlfn.XLOOKUP(B667, Runs[Run ID], Runs[Track]), "— pick a run —")</f>
        <v>Avengers</v>
      </c>
      <c r="B667" s="54" t="s">
        <v>91</v>
      </c>
      <c r="C667" s="53" t="str">
        <f t="array" ref="C667">IFERROR(_xlfn.XLOOKUP(B667, Runs[Run ID], Runs[Title]), "— pick a run —")</f>
        <v>Civil War</v>
      </c>
      <c r="D667" s="74" t="s">
        <v>5295</v>
      </c>
      <c r="E667" s="58" t="b">
        <v>0</v>
      </c>
      <c r="F667" s="25">
        <f t="shared" si="1"/>
        <v>3</v>
      </c>
      <c r="G667" s="21" t="s">
        <v>1002</v>
      </c>
      <c r="H667" s="23"/>
      <c r="I667" s="28"/>
    </row>
    <row r="668" ht="22.5" customHeight="1">
      <c r="A668" s="53" t="str">
        <f t="array" ref="A668">IFERROR(_xlfn.XLOOKUP(B668, Runs[Run ID], Runs[Track]), "— pick a run —")</f>
        <v>Avengers</v>
      </c>
      <c r="B668" s="54" t="s">
        <v>91</v>
      </c>
      <c r="C668" s="53" t="str">
        <f t="array" ref="C668">IFERROR(_xlfn.XLOOKUP(B668, Runs[Run ID], Runs[Title]), "— pick a run —")</f>
        <v>Civil War</v>
      </c>
      <c r="D668" s="74" t="s">
        <v>5322</v>
      </c>
      <c r="E668" s="58" t="b">
        <v>0</v>
      </c>
      <c r="F668" s="25">
        <f t="shared" si="1"/>
        <v>4</v>
      </c>
      <c r="G668" s="21" t="s">
        <v>1002</v>
      </c>
      <c r="H668" s="23" t="s">
        <v>11829</v>
      </c>
      <c r="I668" s="28"/>
    </row>
    <row r="669" ht="22.5" customHeight="1">
      <c r="A669" s="53" t="str">
        <f t="array" ref="A669">IFERROR(_xlfn.XLOOKUP(B669, Runs[Run ID], Runs[Track]), "— pick a run —")</f>
        <v>Avengers</v>
      </c>
      <c r="B669" s="54" t="s">
        <v>91</v>
      </c>
      <c r="C669" s="53" t="str">
        <f t="array" ref="C669">IFERROR(_xlfn.XLOOKUP(B669, Runs[Run ID], Runs[Title]), "— pick a run —")</f>
        <v>Civil War</v>
      </c>
      <c r="D669" s="74" t="s">
        <v>5350</v>
      </c>
      <c r="E669" s="58" t="b">
        <v>0</v>
      </c>
      <c r="F669" s="25">
        <f t="shared" si="1"/>
        <v>5</v>
      </c>
      <c r="G669" s="21" t="s">
        <v>1002</v>
      </c>
      <c r="H669" s="23"/>
      <c r="I669" s="28"/>
    </row>
    <row r="670" ht="22.5" customHeight="1">
      <c r="A670" s="53" t="str">
        <f t="array" ref="A670">IFERROR(_xlfn.XLOOKUP(B670, Runs[Run ID], Runs[Track]), "— pick a run —")</f>
        <v>Avengers</v>
      </c>
      <c r="B670" s="54" t="s">
        <v>91</v>
      </c>
      <c r="C670" s="53" t="str">
        <f t="array" ref="C670">IFERROR(_xlfn.XLOOKUP(B670, Runs[Run ID], Runs[Title]), "— pick a run —")</f>
        <v>Civil War</v>
      </c>
      <c r="D670" s="74" t="s">
        <v>5376</v>
      </c>
      <c r="E670" s="58" t="b">
        <v>0</v>
      </c>
      <c r="F670" s="25">
        <f t="shared" si="1"/>
        <v>6</v>
      </c>
      <c r="G670" s="21" t="s">
        <v>1002</v>
      </c>
      <c r="H670" s="23"/>
      <c r="I670" s="28"/>
    </row>
    <row r="671" ht="22.5" customHeight="1">
      <c r="A671" s="53" t="str">
        <f t="array" ref="A671">IFERROR(_xlfn.XLOOKUP(B671, Runs[Run ID], Runs[Track]), "— pick a run —")</f>
        <v>Avengers</v>
      </c>
      <c r="B671" s="54" t="s">
        <v>91</v>
      </c>
      <c r="C671" s="53" t="str">
        <f t="array" ref="C671">IFERROR(_xlfn.XLOOKUP(B671, Runs[Run ID], Runs[Title]), "— pick a run —")</f>
        <v>Civil War</v>
      </c>
      <c r="D671" s="74" t="s">
        <v>11834</v>
      </c>
      <c r="E671" s="58" t="b">
        <v>0</v>
      </c>
      <c r="F671" s="25">
        <f t="shared" si="1"/>
        <v>7</v>
      </c>
      <c r="G671" s="21" t="s">
        <v>58</v>
      </c>
      <c r="H671" s="10" t="s">
        <v>11835</v>
      </c>
      <c r="I671" s="26"/>
    </row>
    <row r="672" ht="22.5" customHeight="1">
      <c r="A672" s="53" t="str">
        <f t="array" ref="A672">IFERROR(_xlfn.XLOOKUP(B672, Runs[Run ID], Runs[Track]), "— pick a run —")</f>
        <v>Avengers</v>
      </c>
      <c r="B672" s="54" t="s">
        <v>91</v>
      </c>
      <c r="C672" s="53" t="str">
        <f t="array" ref="C672">IFERROR(_xlfn.XLOOKUP(B672, Runs[Run ID], Runs[Title]), "— pick a run —")</f>
        <v>Civil War</v>
      </c>
      <c r="D672" s="74" t="s">
        <v>5426</v>
      </c>
      <c r="E672" s="58" t="b">
        <v>0</v>
      </c>
      <c r="F672" s="25">
        <f t="shared" si="1"/>
        <v>8</v>
      </c>
      <c r="G672" s="21" t="s">
        <v>1002</v>
      </c>
      <c r="H672" s="23"/>
      <c r="I672" s="28"/>
    </row>
    <row r="673" ht="22.5" customHeight="1">
      <c r="A673" s="53" t="str">
        <f t="array" ref="A673">IFERROR(_xlfn.XLOOKUP(B673, Runs[Run ID], Runs[Track]), "— pick a run —")</f>
        <v>Avengers</v>
      </c>
      <c r="B673" s="54" t="s">
        <v>91</v>
      </c>
      <c r="C673" s="53" t="str">
        <f t="array" ref="C673">IFERROR(_xlfn.XLOOKUP(B673, Runs[Run ID], Runs[Title]), "— pick a run —")</f>
        <v>Civil War</v>
      </c>
      <c r="D673" s="74" t="s">
        <v>5452</v>
      </c>
      <c r="E673" s="58" t="b">
        <v>0</v>
      </c>
      <c r="F673" s="25">
        <f t="shared" si="1"/>
        <v>9</v>
      </c>
      <c r="G673" s="21" t="s">
        <v>58</v>
      </c>
      <c r="H673" s="23"/>
      <c r="I673" s="28"/>
    </row>
    <row r="674" ht="22.5" customHeight="1">
      <c r="A674" s="53" t="str">
        <f t="array" ref="A674">IFERROR(_xlfn.XLOOKUP(B674, Runs[Run ID], Runs[Track]), "— pick a run —")</f>
        <v>Avengers</v>
      </c>
      <c r="B674" s="54" t="s">
        <v>91</v>
      </c>
      <c r="C674" s="53" t="str">
        <f t="array" ref="C674">IFERROR(_xlfn.XLOOKUP(B674, Runs[Run ID], Runs[Title]), "— pick a run —")</f>
        <v>Civil War</v>
      </c>
      <c r="D674" s="74" t="s">
        <v>11837</v>
      </c>
      <c r="E674" s="58" t="b">
        <v>0</v>
      </c>
      <c r="F674" s="25">
        <f t="shared" si="1"/>
        <v>10</v>
      </c>
      <c r="G674" s="21" t="s">
        <v>58</v>
      </c>
      <c r="H674" s="23"/>
      <c r="I674" s="28"/>
    </row>
    <row r="675" ht="22.5" customHeight="1">
      <c r="A675" s="53" t="str">
        <f t="array" ref="A675">IFERROR(_xlfn.XLOOKUP(B675, Runs[Run ID], Runs[Track]), "— pick a run —")</f>
        <v>Avengers</v>
      </c>
      <c r="B675" s="54" t="s">
        <v>91</v>
      </c>
      <c r="C675" s="53" t="str">
        <f t="array" ref="C675">IFERROR(_xlfn.XLOOKUP(B675, Runs[Run ID], Runs[Title]), "— pick a run —")</f>
        <v>Civil War</v>
      </c>
      <c r="D675" s="74" t="s">
        <v>5477</v>
      </c>
      <c r="E675" s="58" t="b">
        <v>0</v>
      </c>
      <c r="F675" s="25">
        <f t="shared" si="1"/>
        <v>11</v>
      </c>
      <c r="G675" s="21" t="s">
        <v>58</v>
      </c>
      <c r="H675" s="23"/>
      <c r="I675" s="28"/>
    </row>
    <row r="676" ht="22.5" customHeight="1">
      <c r="A676" s="53" t="str">
        <f t="array" ref="A676">IFERROR(_xlfn.XLOOKUP(B676, Runs[Run ID], Runs[Track]), "— pick a run —")</f>
        <v>Avengers</v>
      </c>
      <c r="B676" s="54" t="s">
        <v>91</v>
      </c>
      <c r="C676" s="53" t="str">
        <f t="array" ref="C676">IFERROR(_xlfn.XLOOKUP(B676, Runs[Run ID], Runs[Title]), "— pick a run —")</f>
        <v>Civil War</v>
      </c>
      <c r="D676" s="74" t="s">
        <v>5815</v>
      </c>
      <c r="E676" s="58" t="b">
        <v>0</v>
      </c>
      <c r="F676" s="25">
        <f t="shared" si="1"/>
        <v>12</v>
      </c>
      <c r="G676" s="21" t="s">
        <v>58</v>
      </c>
      <c r="H676" s="23"/>
      <c r="I676" s="28"/>
    </row>
    <row r="677" ht="22.5" customHeight="1">
      <c r="A677" s="53" t="str">
        <f t="array" ref="A677">IFERROR(_xlfn.XLOOKUP(B677, Runs[Run ID], Runs[Track]), "— pick a run —")</f>
        <v>Avengers</v>
      </c>
      <c r="B677" s="54" t="s">
        <v>91</v>
      </c>
      <c r="C677" s="53" t="str">
        <f t="array" ref="C677">IFERROR(_xlfn.XLOOKUP(B677, Runs[Run ID], Runs[Title]), "— pick a run —")</f>
        <v>Civil War</v>
      </c>
      <c r="D677" s="74" t="s">
        <v>5528</v>
      </c>
      <c r="E677" s="58" t="b">
        <v>0</v>
      </c>
      <c r="F677" s="25">
        <f t="shared" si="1"/>
        <v>13</v>
      </c>
      <c r="G677" s="21" t="s">
        <v>1002</v>
      </c>
      <c r="H677" s="23"/>
      <c r="I677" s="28"/>
    </row>
    <row r="678" ht="22.5" customHeight="1">
      <c r="A678" s="53" t="str">
        <f t="array" ref="A678">IFERROR(_xlfn.XLOOKUP(B678, Runs[Run ID], Runs[Track]), "— pick a run —")</f>
        <v>Avengers</v>
      </c>
      <c r="B678" s="54" t="s">
        <v>91</v>
      </c>
      <c r="C678" s="53" t="str">
        <f t="array" ref="C678">IFERROR(_xlfn.XLOOKUP(B678, Runs[Run ID], Runs[Title]), "— pick a run —")</f>
        <v>Civil War</v>
      </c>
      <c r="D678" s="74" t="s">
        <v>11843</v>
      </c>
      <c r="E678" s="58" t="b">
        <v>0</v>
      </c>
      <c r="F678" s="25">
        <f t="shared" si="1"/>
        <v>14</v>
      </c>
      <c r="G678" s="21" t="s">
        <v>58</v>
      </c>
      <c r="H678" s="23"/>
      <c r="I678" s="28"/>
    </row>
    <row r="679" ht="22.5" customHeight="1">
      <c r="A679" s="53" t="str">
        <f t="array" ref="A679">IFERROR(_xlfn.XLOOKUP(B679, Runs[Run ID], Runs[Track]), "— pick a run —")</f>
        <v>Avengers</v>
      </c>
      <c r="B679" s="54" t="s">
        <v>91</v>
      </c>
      <c r="C679" s="53" t="str">
        <f t="array" ref="C679">IFERROR(_xlfn.XLOOKUP(B679, Runs[Run ID], Runs[Title]), "— pick a run —")</f>
        <v>Civil War</v>
      </c>
      <c r="D679" s="74" t="s">
        <v>11844</v>
      </c>
      <c r="E679" s="58" t="b">
        <v>0</v>
      </c>
      <c r="F679" s="25">
        <f t="shared" si="1"/>
        <v>15</v>
      </c>
      <c r="G679" s="21" t="s">
        <v>58</v>
      </c>
      <c r="H679" s="23"/>
      <c r="I679" s="28"/>
    </row>
    <row r="680" ht="22.5" customHeight="1">
      <c r="A680" s="53" t="str">
        <f t="array" ref="A680">IFERROR(_xlfn.XLOOKUP(B680, Runs[Run ID], Runs[Track]), "— pick a run —")</f>
        <v>Avengers</v>
      </c>
      <c r="B680" s="54" t="s">
        <v>91</v>
      </c>
      <c r="C680" s="53" t="str">
        <f t="array" ref="C680">IFERROR(_xlfn.XLOOKUP(B680, Runs[Run ID], Runs[Title]), "— pick a run —")</f>
        <v>Civil War</v>
      </c>
      <c r="D680" s="74" t="s">
        <v>5578</v>
      </c>
      <c r="E680" s="58" t="b">
        <v>0</v>
      </c>
      <c r="F680" s="25">
        <f t="shared" si="1"/>
        <v>16</v>
      </c>
      <c r="G680" s="21" t="s">
        <v>1002</v>
      </c>
      <c r="H680" s="23"/>
      <c r="I680" s="28"/>
    </row>
    <row r="681" ht="22.5" customHeight="1">
      <c r="A681" s="53" t="str">
        <f t="array" ref="A681">IFERROR(_xlfn.XLOOKUP(B681, Runs[Run ID], Runs[Track]), "— pick a run —")</f>
        <v>Avengers</v>
      </c>
      <c r="B681" s="54" t="s">
        <v>91</v>
      </c>
      <c r="C681" s="53" t="str">
        <f t="array" ref="C681">IFERROR(_xlfn.XLOOKUP(B681, Runs[Run ID], Runs[Title]), "— pick a run —")</f>
        <v>Civil War</v>
      </c>
      <c r="D681" s="74" t="s">
        <v>5632</v>
      </c>
      <c r="E681" s="58" t="b">
        <v>0</v>
      </c>
      <c r="F681" s="25">
        <f t="shared" si="1"/>
        <v>17</v>
      </c>
      <c r="G681" s="21" t="s">
        <v>1002</v>
      </c>
      <c r="H681" s="23"/>
      <c r="I681" s="28"/>
    </row>
    <row r="682" ht="22.5" customHeight="1">
      <c r="A682" s="53" t="str">
        <f t="array" ref="A682">IFERROR(_xlfn.XLOOKUP(B682, Runs[Run ID], Runs[Track]), "— pick a run —")</f>
        <v>Avengers</v>
      </c>
      <c r="B682" s="54" t="s">
        <v>91</v>
      </c>
      <c r="C682" s="53" t="str">
        <f t="array" ref="C682">IFERROR(_xlfn.XLOOKUP(B682, Runs[Run ID], Runs[Title]), "— pick a run —")</f>
        <v>Civil War</v>
      </c>
      <c r="D682" s="74" t="s">
        <v>5659</v>
      </c>
      <c r="E682" s="58" t="b">
        <v>0</v>
      </c>
      <c r="F682" s="25">
        <f t="shared" si="1"/>
        <v>18</v>
      </c>
      <c r="G682" s="21" t="s">
        <v>1002</v>
      </c>
      <c r="H682" s="23"/>
      <c r="I682" s="28"/>
    </row>
    <row r="683" ht="22.5" customHeight="1">
      <c r="A683" s="53" t="str">
        <f t="array" ref="A683">IFERROR(_xlfn.XLOOKUP(B683, Runs[Run ID], Runs[Track]), "— pick a run —")</f>
        <v>Avengers</v>
      </c>
      <c r="B683" s="54" t="s">
        <v>91</v>
      </c>
      <c r="C683" s="53" t="str">
        <f t="array" ref="C683">IFERROR(_xlfn.XLOOKUP(B683, Runs[Run ID], Runs[Title]), "— pick a run —")</f>
        <v>Civil War</v>
      </c>
      <c r="D683" s="74" t="s">
        <v>5685</v>
      </c>
      <c r="E683" s="58" t="b">
        <v>0</v>
      </c>
      <c r="F683" s="25">
        <f t="shared" si="1"/>
        <v>19</v>
      </c>
      <c r="G683" s="21" t="s">
        <v>1002</v>
      </c>
      <c r="H683" s="23"/>
      <c r="I683" s="28"/>
    </row>
    <row r="684" ht="22.5" customHeight="1">
      <c r="A684" s="53" t="str">
        <f t="array" ref="A684">IFERROR(_xlfn.XLOOKUP(B684, Runs[Run ID], Runs[Track]), "— pick a run —")</f>
        <v>Avengers</v>
      </c>
      <c r="B684" s="54" t="s">
        <v>91</v>
      </c>
      <c r="C684" s="53" t="str">
        <f t="array" ref="C684">IFERROR(_xlfn.XLOOKUP(B684, Runs[Run ID], Runs[Title]), "— pick a run —")</f>
        <v>Civil War</v>
      </c>
      <c r="D684" s="74" t="s">
        <v>5712</v>
      </c>
      <c r="E684" s="58" t="b">
        <v>0</v>
      </c>
      <c r="F684" s="25">
        <f t="shared" si="1"/>
        <v>20</v>
      </c>
      <c r="G684" s="21" t="s">
        <v>1002</v>
      </c>
      <c r="H684" s="23"/>
      <c r="I684" s="28"/>
    </row>
    <row r="685" ht="22.5" customHeight="1">
      <c r="A685" s="53" t="str">
        <f t="array" ref="A685">IFERROR(_xlfn.XLOOKUP(B685, Runs[Run ID], Runs[Track]), "— pick a run —")</f>
        <v>Avengers</v>
      </c>
      <c r="B685" s="54" t="s">
        <v>91</v>
      </c>
      <c r="C685" s="53" t="str">
        <f t="array" ref="C685">IFERROR(_xlfn.XLOOKUP(B685, Runs[Run ID], Runs[Title]), "— pick a run —")</f>
        <v>Civil War</v>
      </c>
      <c r="D685" s="74" t="s">
        <v>5738</v>
      </c>
      <c r="E685" s="58" t="b">
        <v>0</v>
      </c>
      <c r="F685" s="25">
        <f t="shared" si="1"/>
        <v>21</v>
      </c>
      <c r="G685" s="21" t="s">
        <v>1002</v>
      </c>
      <c r="H685" s="23"/>
      <c r="I685" s="28"/>
    </row>
    <row r="686" ht="22.5" customHeight="1">
      <c r="A686" s="53" t="str">
        <f t="array" ref="A686">IFERROR(_xlfn.XLOOKUP(B686, Runs[Run ID], Runs[Track]), "— pick a run —")</f>
        <v>Avengers</v>
      </c>
      <c r="B686" s="54" t="s">
        <v>91</v>
      </c>
      <c r="C686" s="53" t="str">
        <f t="array" ref="C686">IFERROR(_xlfn.XLOOKUP(B686, Runs[Run ID], Runs[Title]), "— pick a run —")</f>
        <v>Civil War</v>
      </c>
      <c r="D686" s="74" t="s">
        <v>5765</v>
      </c>
      <c r="E686" s="58" t="b">
        <v>0</v>
      </c>
      <c r="F686" s="25">
        <f t="shared" si="1"/>
        <v>22</v>
      </c>
      <c r="G686" s="21" t="s">
        <v>1002</v>
      </c>
      <c r="H686" s="23"/>
      <c r="I686" s="28"/>
    </row>
    <row r="687" ht="22.5" customHeight="1">
      <c r="A687" s="53" t="str">
        <f t="array" ref="A687">IFERROR(_xlfn.XLOOKUP(B687, Runs[Run ID], Runs[Track]), "— pick a run —")</f>
        <v>Avengers</v>
      </c>
      <c r="B687" s="54" t="s">
        <v>91</v>
      </c>
      <c r="C687" s="53" t="str">
        <f t="array" ref="C687">IFERROR(_xlfn.XLOOKUP(B687, Runs[Run ID], Runs[Title]), "— pick a run —")</f>
        <v>Civil War</v>
      </c>
      <c r="D687" s="74" t="s">
        <v>11852</v>
      </c>
      <c r="E687" s="58" t="b">
        <v>0</v>
      </c>
      <c r="F687" s="25">
        <f t="shared" si="1"/>
        <v>23</v>
      </c>
      <c r="G687" s="21" t="s">
        <v>1002</v>
      </c>
      <c r="H687" s="23" t="s">
        <v>11853</v>
      </c>
      <c r="I687" s="28"/>
    </row>
    <row r="688" ht="22.5" customHeight="1">
      <c r="A688" s="53" t="str">
        <f t="array" ref="A688">IFERROR(_xlfn.XLOOKUP(B688, Runs[Run ID], Runs[Track]), "— pick a run —")</f>
        <v>Avengers</v>
      </c>
      <c r="B688" s="54" t="s">
        <v>91</v>
      </c>
      <c r="C688" s="53" t="str">
        <f t="array" ref="C688">IFERROR(_xlfn.XLOOKUP(B688, Runs[Run ID], Runs[Title]), "— pick a run —")</f>
        <v>Civil War</v>
      </c>
      <c r="D688" s="74" t="s">
        <v>5839</v>
      </c>
      <c r="E688" s="58" t="b">
        <v>0</v>
      </c>
      <c r="F688" s="25">
        <f t="shared" si="1"/>
        <v>24</v>
      </c>
      <c r="G688" s="21" t="s">
        <v>58</v>
      </c>
      <c r="H688" s="23"/>
      <c r="I688" s="28"/>
    </row>
    <row r="689" ht="22.5" customHeight="1">
      <c r="A689" s="53" t="str">
        <f t="array" ref="A689">IFERROR(_xlfn.XLOOKUP(B689, Runs[Run ID], Runs[Track]), "— pick a run —")</f>
        <v>Avengers</v>
      </c>
      <c r="B689" s="54" t="s">
        <v>91</v>
      </c>
      <c r="C689" s="53" t="str">
        <f t="array" ref="C689">IFERROR(_xlfn.XLOOKUP(B689, Runs[Run ID], Runs[Title]), "— pick a run —")</f>
        <v>Civil War</v>
      </c>
      <c r="D689" s="74" t="s">
        <v>11857</v>
      </c>
      <c r="E689" s="58" t="b">
        <v>0</v>
      </c>
      <c r="F689" s="25">
        <f t="shared" si="1"/>
        <v>25</v>
      </c>
      <c r="G689" s="21" t="s">
        <v>58</v>
      </c>
      <c r="H689" s="23"/>
      <c r="I689" s="28"/>
    </row>
    <row r="690" ht="22.5" customHeight="1">
      <c r="A690" s="53" t="str">
        <f t="array" ref="A690">IFERROR(_xlfn.XLOOKUP(B690, Runs[Run ID], Runs[Track]), "— pick a run —")</f>
        <v>Avengers</v>
      </c>
      <c r="B690" s="54" t="s">
        <v>91</v>
      </c>
      <c r="C690" s="53" t="str">
        <f t="array" ref="C690">IFERROR(_xlfn.XLOOKUP(B690, Runs[Run ID], Runs[Title]), "— pick a run —")</f>
        <v>Civil War</v>
      </c>
      <c r="D690" s="74" t="s">
        <v>5892</v>
      </c>
      <c r="E690" s="58" t="b">
        <v>0</v>
      </c>
      <c r="F690" s="25">
        <f t="shared" si="1"/>
        <v>26</v>
      </c>
      <c r="G690" s="21" t="s">
        <v>58</v>
      </c>
      <c r="H690" s="23"/>
      <c r="I690" s="28"/>
    </row>
    <row r="691" ht="22.5" customHeight="1">
      <c r="A691" s="53" t="str">
        <f t="array" ref="A691">IFERROR(_xlfn.XLOOKUP(B691, Runs[Run ID], Runs[Track]), "— pick a run —")</f>
        <v>Avengers</v>
      </c>
      <c r="B691" s="54" t="s">
        <v>91</v>
      </c>
      <c r="C691" s="53" t="str">
        <f t="array" ref="C691">IFERROR(_xlfn.XLOOKUP(B691, Runs[Run ID], Runs[Title]), "— pick a run —")</f>
        <v>Civil War</v>
      </c>
      <c r="D691" s="74" t="s">
        <v>5917</v>
      </c>
      <c r="E691" s="58" t="b">
        <v>0</v>
      </c>
      <c r="F691" s="25">
        <f t="shared" si="1"/>
        <v>27</v>
      </c>
      <c r="G691" s="21" t="s">
        <v>1002</v>
      </c>
      <c r="H691" s="23"/>
      <c r="I691" s="28"/>
    </row>
    <row r="692" ht="22.5" customHeight="1">
      <c r="A692" s="53" t="str">
        <f t="array" ref="A692">IFERROR(_xlfn.XLOOKUP(B692, Runs[Run ID], Runs[Track]), "— pick a run —")</f>
        <v>Avengers</v>
      </c>
      <c r="B692" s="54" t="s">
        <v>91</v>
      </c>
      <c r="C692" s="53" t="str">
        <f t="array" ref="C692">IFERROR(_xlfn.XLOOKUP(B692, Runs[Run ID], Runs[Title]), "— pick a run —")</f>
        <v>Civil War</v>
      </c>
      <c r="D692" s="74" t="s">
        <v>11860</v>
      </c>
      <c r="E692" s="58" t="b">
        <v>0</v>
      </c>
      <c r="F692" s="25">
        <f t="shared" si="1"/>
        <v>28</v>
      </c>
      <c r="G692" s="21" t="s">
        <v>58</v>
      </c>
      <c r="H692" s="23"/>
      <c r="I692" s="28"/>
    </row>
    <row r="693" ht="22.5" customHeight="1">
      <c r="A693" s="53" t="str">
        <f t="array" ref="A693">IFERROR(_xlfn.XLOOKUP(B693, Runs[Run ID], Runs[Track]), "— pick a run —")</f>
        <v>Avengers</v>
      </c>
      <c r="B693" s="54" t="s">
        <v>91</v>
      </c>
      <c r="C693" s="53" t="str">
        <f t="array" ref="C693">IFERROR(_xlfn.XLOOKUP(B693, Runs[Run ID], Runs[Title]), "— pick a run —")</f>
        <v>Civil War</v>
      </c>
      <c r="D693" s="74" t="s">
        <v>5965</v>
      </c>
      <c r="E693" s="58" t="b">
        <v>0</v>
      </c>
      <c r="F693" s="25">
        <f t="shared" si="1"/>
        <v>29</v>
      </c>
      <c r="G693" s="21" t="s">
        <v>1002</v>
      </c>
      <c r="H693" s="23"/>
      <c r="I693" s="28"/>
    </row>
    <row r="694" ht="22.5" customHeight="1">
      <c r="A694" s="53" t="str">
        <f t="array" ref="A694">IFERROR(_xlfn.XLOOKUP(B694, Runs[Run ID], Runs[Track]), "— pick a run —")</f>
        <v>Avengers</v>
      </c>
      <c r="B694" s="54" t="s">
        <v>91</v>
      </c>
      <c r="C694" s="53" t="str">
        <f t="array" ref="C694">IFERROR(_xlfn.XLOOKUP(B694, Runs[Run ID], Runs[Title]), "— pick a run —")</f>
        <v>Civil War</v>
      </c>
      <c r="D694" s="74" t="s">
        <v>6015</v>
      </c>
      <c r="E694" s="58" t="b">
        <v>0</v>
      </c>
      <c r="F694" s="25">
        <f t="shared" si="1"/>
        <v>30</v>
      </c>
      <c r="G694" s="21" t="s">
        <v>1002</v>
      </c>
      <c r="H694" s="23"/>
      <c r="I694" s="28"/>
    </row>
    <row r="695" ht="22.5" customHeight="1">
      <c r="A695" s="53" t="str">
        <f t="array" ref="A695">IFERROR(_xlfn.XLOOKUP(B695, Runs[Run ID], Runs[Track]), "— pick a run —")</f>
        <v>Avengers</v>
      </c>
      <c r="B695" s="54" t="s">
        <v>91</v>
      </c>
      <c r="C695" s="53" t="str">
        <f t="array" ref="C695">IFERROR(_xlfn.XLOOKUP(B695, Runs[Run ID], Runs[Title]), "— pick a run —")</f>
        <v>Civil War</v>
      </c>
      <c r="D695" s="74" t="s">
        <v>11866</v>
      </c>
      <c r="E695" s="58" t="b">
        <v>0</v>
      </c>
      <c r="F695" s="25">
        <f t="shared" si="1"/>
        <v>31</v>
      </c>
      <c r="G695" s="21" t="s">
        <v>58</v>
      </c>
      <c r="H695" s="23"/>
      <c r="I695" s="28"/>
    </row>
    <row r="696" ht="22.5" customHeight="1">
      <c r="A696" s="53" t="str">
        <f t="array" ref="A696">IFERROR(_xlfn.XLOOKUP(B696, Runs[Run ID], Runs[Track]), "— pick a run —")</f>
        <v>Avengers</v>
      </c>
      <c r="B696" s="54" t="s">
        <v>91</v>
      </c>
      <c r="C696" s="53" t="str">
        <f t="array" ref="C696">IFERROR(_xlfn.XLOOKUP(B696, Runs[Run ID], Runs[Title]), "— pick a run —")</f>
        <v>Civil War</v>
      </c>
      <c r="D696" s="74" t="s">
        <v>6045</v>
      </c>
      <c r="E696" s="58" t="b">
        <v>0</v>
      </c>
      <c r="F696" s="25">
        <f t="shared" si="1"/>
        <v>32</v>
      </c>
      <c r="G696" s="21" t="s">
        <v>1002</v>
      </c>
      <c r="H696" s="23" t="s">
        <v>11869</v>
      </c>
      <c r="I696" s="28"/>
    </row>
    <row r="697" ht="22.5" customHeight="1">
      <c r="A697" s="53" t="str">
        <f t="array" ref="A697">IFERROR(_xlfn.XLOOKUP(B697, Runs[Run ID], Runs[Track]), "— pick a run —")</f>
        <v>Avengers</v>
      </c>
      <c r="B697" s="54" t="s">
        <v>91</v>
      </c>
      <c r="C697" s="53" t="str">
        <f t="array" ref="C697">IFERROR(_xlfn.XLOOKUP(B697, Runs[Run ID], Runs[Title]), "— pick a run —")</f>
        <v>Civil War</v>
      </c>
      <c r="D697" s="74" t="s">
        <v>6071</v>
      </c>
      <c r="E697" s="58" t="b">
        <v>0</v>
      </c>
      <c r="F697" s="25">
        <f t="shared" si="1"/>
        <v>33</v>
      </c>
      <c r="G697" s="21" t="s">
        <v>1002</v>
      </c>
      <c r="H697" s="23"/>
      <c r="I697" s="28"/>
    </row>
    <row r="698" ht="22.5" customHeight="1">
      <c r="A698" s="53" t="str">
        <f t="array" ref="A698">IFERROR(_xlfn.XLOOKUP(B698, Runs[Run ID], Runs[Track]), "— pick a run —")</f>
        <v>Avengers</v>
      </c>
      <c r="B698" s="54" t="s">
        <v>91</v>
      </c>
      <c r="C698" s="53" t="str">
        <f t="array" ref="C698">IFERROR(_xlfn.XLOOKUP(B698, Runs[Run ID], Runs[Title]), "— pick a run —")</f>
        <v>Civil War</v>
      </c>
      <c r="D698" s="74" t="s">
        <v>6095</v>
      </c>
      <c r="E698" s="58" t="b">
        <v>0</v>
      </c>
      <c r="F698" s="25">
        <f t="shared" si="1"/>
        <v>34</v>
      </c>
      <c r="G698" s="21" t="s">
        <v>1002</v>
      </c>
      <c r="H698" s="23"/>
      <c r="I698" s="28"/>
    </row>
    <row r="699" ht="22.5" customHeight="1">
      <c r="A699" s="53" t="str">
        <f t="array" ref="A699">IFERROR(_xlfn.XLOOKUP(B699, Runs[Run ID], Runs[Track]), "— pick a run —")</f>
        <v>Avengers</v>
      </c>
      <c r="B699" s="54" t="s">
        <v>91</v>
      </c>
      <c r="C699" s="53" t="str">
        <f t="array" ref="C699">IFERROR(_xlfn.XLOOKUP(B699, Runs[Run ID], Runs[Title]), "— pick a run —")</f>
        <v>Civil War</v>
      </c>
      <c r="D699" s="74" t="s">
        <v>6116</v>
      </c>
      <c r="E699" s="58" t="b">
        <v>0</v>
      </c>
      <c r="F699" s="25">
        <f t="shared" si="1"/>
        <v>35</v>
      </c>
      <c r="G699" s="21" t="s">
        <v>1002</v>
      </c>
      <c r="H699" s="23"/>
      <c r="I699" s="28"/>
    </row>
    <row r="700" ht="22.5" customHeight="1">
      <c r="A700" s="53" t="str">
        <f t="array" ref="A700">IFERROR(_xlfn.XLOOKUP(B700, Runs[Run ID], Runs[Track]), "— pick a run —")</f>
        <v>Avengers</v>
      </c>
      <c r="B700" s="54" t="s">
        <v>91</v>
      </c>
      <c r="C700" s="53" t="str">
        <f t="array" ref="C700">IFERROR(_xlfn.XLOOKUP(B700, Runs[Run ID], Runs[Title]), "— pick a run —")</f>
        <v>Civil War</v>
      </c>
      <c r="D700" s="74" t="s">
        <v>6138</v>
      </c>
      <c r="E700" s="58" t="b">
        <v>0</v>
      </c>
      <c r="F700" s="25">
        <f t="shared" si="1"/>
        <v>36</v>
      </c>
      <c r="G700" s="21" t="s">
        <v>1002</v>
      </c>
      <c r="H700" s="23"/>
      <c r="I700" s="28"/>
    </row>
    <row r="701" ht="22.5" customHeight="1">
      <c r="A701" s="53" t="str">
        <f t="array" ref="A701">IFERROR(_xlfn.XLOOKUP(B701, Runs[Run ID], Runs[Track]), "— pick a run —")</f>
        <v>Avengers</v>
      </c>
      <c r="B701" s="54" t="s">
        <v>91</v>
      </c>
      <c r="C701" s="53" t="str">
        <f t="array" ref="C701">IFERROR(_xlfn.XLOOKUP(B701, Runs[Run ID], Runs[Title]), "— pick a run —")</f>
        <v>Civil War</v>
      </c>
      <c r="D701" s="74" t="s">
        <v>6163</v>
      </c>
      <c r="E701" s="58" t="b">
        <v>0</v>
      </c>
      <c r="F701" s="25">
        <f t="shared" si="1"/>
        <v>37</v>
      </c>
      <c r="G701" s="21" t="s">
        <v>1002</v>
      </c>
      <c r="H701" s="23"/>
      <c r="I701" s="28"/>
    </row>
    <row r="702" ht="22.5" customHeight="1">
      <c r="A702" s="53" t="str">
        <f t="array" ref="A702">IFERROR(_xlfn.XLOOKUP(B702, Runs[Run ID], Runs[Track]), "— pick a run —")</f>
        <v>Avengers</v>
      </c>
      <c r="B702" s="54" t="s">
        <v>91</v>
      </c>
      <c r="C702" s="53" t="str">
        <f t="array" ref="C702">IFERROR(_xlfn.XLOOKUP(B702, Runs[Run ID], Runs[Title]), "— pick a run —")</f>
        <v>Civil War</v>
      </c>
      <c r="D702" s="74" t="s">
        <v>6185</v>
      </c>
      <c r="E702" s="58" t="b">
        <v>0</v>
      </c>
      <c r="F702" s="25">
        <f t="shared" si="1"/>
        <v>38</v>
      </c>
      <c r="G702" s="21" t="s">
        <v>1002</v>
      </c>
      <c r="H702" s="23"/>
      <c r="I702" s="28"/>
    </row>
    <row r="703" ht="22.5" customHeight="1">
      <c r="A703" s="53" t="str">
        <f t="array" ref="A703">IFERROR(_xlfn.XLOOKUP(B703, Runs[Run ID], Runs[Track]), "— pick a run —")</f>
        <v>Avengers</v>
      </c>
      <c r="B703" s="54" t="s">
        <v>91</v>
      </c>
      <c r="C703" s="53" t="str">
        <f t="array" ref="C703">IFERROR(_xlfn.XLOOKUP(B703, Runs[Run ID], Runs[Title]), "— pick a run —")</f>
        <v>Civil War</v>
      </c>
      <c r="D703" s="74" t="s">
        <v>6205</v>
      </c>
      <c r="E703" s="58" t="b">
        <v>0</v>
      </c>
      <c r="F703" s="25">
        <f t="shared" si="1"/>
        <v>39</v>
      </c>
      <c r="G703" s="21" t="s">
        <v>1002</v>
      </c>
      <c r="H703" s="23"/>
      <c r="I703" s="28"/>
    </row>
    <row r="704" ht="22.5" customHeight="1">
      <c r="A704" s="53" t="str">
        <f t="array" ref="A704">IFERROR(_xlfn.XLOOKUP(B704, Runs[Run ID], Runs[Track]), "— pick a run —")</f>
        <v>Avengers</v>
      </c>
      <c r="B704" s="54" t="s">
        <v>91</v>
      </c>
      <c r="C704" s="53" t="str">
        <f t="array" ref="C704">IFERROR(_xlfn.XLOOKUP(B704, Runs[Run ID], Runs[Title]), "— pick a run —")</f>
        <v>Civil War</v>
      </c>
      <c r="D704" s="74" t="s">
        <v>6228</v>
      </c>
      <c r="E704" s="58" t="b">
        <v>0</v>
      </c>
      <c r="F704" s="25">
        <f t="shared" si="1"/>
        <v>40</v>
      </c>
      <c r="G704" s="21" t="s">
        <v>1002</v>
      </c>
      <c r="H704" s="23"/>
      <c r="I704" s="28"/>
    </row>
    <row r="705" ht="22.5" customHeight="1">
      <c r="A705" s="53" t="str">
        <f t="array" ref="A705">IFERROR(_xlfn.XLOOKUP(B705, Runs[Run ID], Runs[Track]), "— pick a run —")</f>
        <v>Avengers</v>
      </c>
      <c r="B705" s="54" t="s">
        <v>91</v>
      </c>
      <c r="C705" s="53" t="str">
        <f t="array" ref="C705">IFERROR(_xlfn.XLOOKUP(B705, Runs[Run ID], Runs[Title]), "— pick a run —")</f>
        <v>Civil War</v>
      </c>
      <c r="D705" s="74" t="s">
        <v>6252</v>
      </c>
      <c r="E705" s="58" t="b">
        <v>0</v>
      </c>
      <c r="F705" s="25">
        <f t="shared" si="1"/>
        <v>41</v>
      </c>
      <c r="G705" s="21" t="s">
        <v>1002</v>
      </c>
      <c r="H705" s="23"/>
      <c r="I705" s="28"/>
    </row>
    <row r="706" ht="22.5" customHeight="1">
      <c r="A706" s="53" t="str">
        <f t="array" ref="A706">IFERROR(_xlfn.XLOOKUP(B706, Runs[Run ID], Runs[Track]), "— pick a run —")</f>
        <v>Avengers</v>
      </c>
      <c r="B706" s="54" t="s">
        <v>91</v>
      </c>
      <c r="C706" s="53" t="str">
        <f t="array" ref="C706">IFERROR(_xlfn.XLOOKUP(B706, Runs[Run ID], Runs[Title]), "— pick a run —")</f>
        <v>Civil War</v>
      </c>
      <c r="D706" s="74" t="s">
        <v>6277</v>
      </c>
      <c r="E706" s="58" t="b">
        <v>0</v>
      </c>
      <c r="F706" s="25">
        <f t="shared" si="1"/>
        <v>42</v>
      </c>
      <c r="G706" s="21" t="s">
        <v>1002</v>
      </c>
      <c r="H706" s="23"/>
      <c r="I706" s="28"/>
    </row>
    <row r="707" ht="22.5" customHeight="1">
      <c r="A707" s="53" t="str">
        <f t="array" ref="A707">IFERROR(_xlfn.XLOOKUP(B707, Runs[Run ID], Runs[Track]), "— pick a run —")</f>
        <v>Avengers</v>
      </c>
      <c r="B707" s="54" t="s">
        <v>91</v>
      </c>
      <c r="C707" s="53" t="str">
        <f t="array" ref="C707">IFERROR(_xlfn.XLOOKUP(B707, Runs[Run ID], Runs[Title]), "— pick a run —")</f>
        <v>Civil War</v>
      </c>
      <c r="D707" s="74" t="s">
        <v>4264</v>
      </c>
      <c r="E707" s="58" t="b">
        <v>0</v>
      </c>
      <c r="F707" s="25">
        <f t="shared" si="1"/>
        <v>43</v>
      </c>
      <c r="G707" s="21" t="s">
        <v>1002</v>
      </c>
      <c r="H707" s="23" t="s">
        <v>11876</v>
      </c>
      <c r="I707" s="28"/>
    </row>
    <row r="708" ht="22.5" customHeight="1">
      <c r="A708" s="53" t="str">
        <f t="array" ref="A708">IFERROR(_xlfn.XLOOKUP(B708, Runs[Run ID], Runs[Track]), "— pick a run —")</f>
        <v>Avengers</v>
      </c>
      <c r="B708" s="54" t="s">
        <v>91</v>
      </c>
      <c r="C708" s="53" t="str">
        <f t="array" ref="C708">IFERROR(_xlfn.XLOOKUP(B708, Runs[Run ID], Runs[Title]), "— pick a run —")</f>
        <v>Civil War</v>
      </c>
      <c r="D708" s="74" t="s">
        <v>4294</v>
      </c>
      <c r="E708" s="58" t="b">
        <v>0</v>
      </c>
      <c r="F708" s="25">
        <f t="shared" si="1"/>
        <v>44</v>
      </c>
      <c r="G708" s="21" t="s">
        <v>1002</v>
      </c>
      <c r="H708" s="23"/>
      <c r="I708" s="28"/>
    </row>
    <row r="709" ht="22.5" customHeight="1">
      <c r="A709" s="53" t="str">
        <f t="array" ref="A709">IFERROR(_xlfn.XLOOKUP(B709, Runs[Run ID], Runs[Track]), "— pick a run —")</f>
        <v>Avengers</v>
      </c>
      <c r="B709" s="54" t="s">
        <v>91</v>
      </c>
      <c r="C709" s="53" t="str">
        <f t="array" ref="C709">IFERROR(_xlfn.XLOOKUP(B709, Runs[Run ID], Runs[Title]), "— pick a run —")</f>
        <v>Civil War</v>
      </c>
      <c r="D709" s="74" t="s">
        <v>4322</v>
      </c>
      <c r="E709" s="58" t="b">
        <v>0</v>
      </c>
      <c r="F709" s="25">
        <f t="shared" si="1"/>
        <v>45</v>
      </c>
      <c r="G709" s="21" t="s">
        <v>1002</v>
      </c>
      <c r="H709" s="23"/>
      <c r="I709" s="28"/>
    </row>
    <row r="710" ht="22.5" customHeight="1">
      <c r="A710" s="53" t="str">
        <f t="array" ref="A710">IFERROR(_xlfn.XLOOKUP(B710, Runs[Run ID], Runs[Track]), "— pick a run —")</f>
        <v>Avengers</v>
      </c>
      <c r="B710" s="54" t="s">
        <v>91</v>
      </c>
      <c r="C710" s="53" t="str">
        <f t="array" ref="C710">IFERROR(_xlfn.XLOOKUP(B710, Runs[Run ID], Runs[Title]), "— pick a run —")</f>
        <v>Civil War</v>
      </c>
      <c r="D710" s="74" t="s">
        <v>4348</v>
      </c>
      <c r="E710" s="58" t="b">
        <v>0</v>
      </c>
      <c r="F710" s="25">
        <f t="shared" si="1"/>
        <v>46</v>
      </c>
      <c r="G710" s="21" t="s">
        <v>1002</v>
      </c>
      <c r="H710" s="23"/>
      <c r="I710" s="28"/>
    </row>
    <row r="711" ht="22.5" customHeight="1">
      <c r="A711" s="53" t="str">
        <f t="array" ref="A711">IFERROR(_xlfn.XLOOKUP(B711, Runs[Run ID], Runs[Track]), "— pick a run —")</f>
        <v>Avengers</v>
      </c>
      <c r="B711" s="54" t="s">
        <v>91</v>
      </c>
      <c r="C711" s="53" t="str">
        <f t="array" ref="C711">IFERROR(_xlfn.XLOOKUP(B711, Runs[Run ID], Runs[Title]), "— pick a run —")</f>
        <v>Civil War</v>
      </c>
      <c r="D711" s="74" t="s">
        <v>4972</v>
      </c>
      <c r="E711" s="58" t="b">
        <v>0</v>
      </c>
      <c r="F711" s="25">
        <f t="shared" si="1"/>
        <v>47</v>
      </c>
      <c r="G711" s="21" t="s">
        <v>1002</v>
      </c>
      <c r="H711" s="23"/>
      <c r="I711" s="28"/>
    </row>
    <row r="712" ht="22.5" customHeight="1">
      <c r="A712" s="53" t="str">
        <f t="array" ref="A712">IFERROR(_xlfn.XLOOKUP(B712, Runs[Run ID], Runs[Track]), "— pick a run —")</f>
        <v>Avengers</v>
      </c>
      <c r="B712" s="54" t="s">
        <v>91</v>
      </c>
      <c r="C712" s="53" t="str">
        <f t="array" ref="C712">IFERROR(_xlfn.XLOOKUP(B712, Runs[Run ID], Runs[Title]), "— pick a run —")</f>
        <v>Civil War</v>
      </c>
      <c r="D712" s="74" t="s">
        <v>4997</v>
      </c>
      <c r="E712" s="58" t="b">
        <v>0</v>
      </c>
      <c r="F712" s="25">
        <f t="shared" si="1"/>
        <v>48</v>
      </c>
      <c r="G712" s="21" t="s">
        <v>1002</v>
      </c>
      <c r="H712" s="23"/>
      <c r="I712" s="28"/>
    </row>
    <row r="713" ht="22.5" customHeight="1">
      <c r="A713" s="53" t="str">
        <f t="array" ref="A713">IFERROR(_xlfn.XLOOKUP(B713, Runs[Run ID], Runs[Track]), "— pick a run —")</f>
        <v>Avengers</v>
      </c>
      <c r="B713" s="54" t="s">
        <v>91</v>
      </c>
      <c r="C713" s="53" t="str">
        <f t="array" ref="C713">IFERROR(_xlfn.XLOOKUP(B713, Runs[Run ID], Runs[Title]), "— pick a run —")</f>
        <v>Civil War</v>
      </c>
      <c r="D713" s="74" t="s">
        <v>5023</v>
      </c>
      <c r="E713" s="58" t="b">
        <v>0</v>
      </c>
      <c r="F713" s="25">
        <f t="shared" si="1"/>
        <v>49</v>
      </c>
      <c r="G713" s="21" t="s">
        <v>1002</v>
      </c>
      <c r="H713" s="23"/>
      <c r="I713" s="28"/>
    </row>
    <row r="714" ht="22.5" customHeight="1">
      <c r="A714" s="53" t="str">
        <f t="array" ref="A714">IFERROR(_xlfn.XLOOKUP(B714, Runs[Run ID], Runs[Track]), "— pick a run —")</f>
        <v>Avengers</v>
      </c>
      <c r="B714" s="54" t="s">
        <v>91</v>
      </c>
      <c r="C714" s="53" t="str">
        <f t="array" ref="C714">IFERROR(_xlfn.XLOOKUP(B714, Runs[Run ID], Runs[Title]), "— pick a run —")</f>
        <v>Civil War</v>
      </c>
      <c r="D714" s="74" t="s">
        <v>5049</v>
      </c>
      <c r="E714" s="58" t="b">
        <v>0</v>
      </c>
      <c r="F714" s="25">
        <f t="shared" si="1"/>
        <v>50</v>
      </c>
      <c r="G714" s="21" t="s">
        <v>1002</v>
      </c>
      <c r="H714" s="23"/>
      <c r="I714" s="28"/>
    </row>
    <row r="715" ht="22.5" customHeight="1">
      <c r="A715" s="53" t="str">
        <f t="array" ref="A715">IFERROR(_xlfn.XLOOKUP(B715, Runs[Run ID], Runs[Track]), "— pick a run —")</f>
        <v>Avengers</v>
      </c>
      <c r="B715" s="54" t="s">
        <v>91</v>
      </c>
      <c r="C715" s="53" t="str">
        <f t="array" ref="C715">IFERROR(_xlfn.XLOOKUP(B715, Runs[Run ID], Runs[Title]), "— pick a run —")</f>
        <v>Civil War</v>
      </c>
      <c r="D715" s="74" t="s">
        <v>11883</v>
      </c>
      <c r="E715" s="58" t="b">
        <v>0</v>
      </c>
      <c r="F715" s="25">
        <f t="shared" si="1"/>
        <v>51</v>
      </c>
      <c r="G715" s="21" t="s">
        <v>1002</v>
      </c>
      <c r="H715" s="23"/>
      <c r="I715" s="28"/>
    </row>
    <row r="716" ht="22.5" customHeight="1">
      <c r="A716" s="53" t="str">
        <f t="array" ref="A716">IFERROR(_xlfn.XLOOKUP(B716, Runs[Run ID], Runs[Track]), "— pick a run —")</f>
        <v>Avengers</v>
      </c>
      <c r="B716" s="54" t="s">
        <v>91</v>
      </c>
      <c r="C716" s="53" t="str">
        <f t="array" ref="C716">IFERROR(_xlfn.XLOOKUP(B716, Runs[Run ID], Runs[Title]), "— pick a run —")</f>
        <v>Civil War</v>
      </c>
      <c r="D716" s="74" t="s">
        <v>6326</v>
      </c>
      <c r="E716" s="58" t="b">
        <v>0</v>
      </c>
      <c r="F716" s="25">
        <f t="shared" si="1"/>
        <v>52</v>
      </c>
      <c r="G716" s="21" t="s">
        <v>1002</v>
      </c>
      <c r="H716" s="23"/>
      <c r="I716" s="28"/>
    </row>
    <row r="717" ht="22.5" customHeight="1">
      <c r="A717" s="53" t="str">
        <f t="array" ref="A717">IFERROR(_xlfn.XLOOKUP(B717, Runs[Run ID], Runs[Track]), "— pick a run —")</f>
        <v>Avengers</v>
      </c>
      <c r="B717" s="54" t="s">
        <v>91</v>
      </c>
      <c r="C717" s="53" t="str">
        <f t="array" ref="C717">IFERROR(_xlfn.XLOOKUP(B717, Runs[Run ID], Runs[Title]), "— pick a run —")</f>
        <v>Civil War</v>
      </c>
      <c r="D717" s="74" t="s">
        <v>11884</v>
      </c>
      <c r="E717" s="58" t="b">
        <v>0</v>
      </c>
      <c r="F717" s="25">
        <f t="shared" si="1"/>
        <v>53</v>
      </c>
      <c r="G717" s="21" t="s">
        <v>58</v>
      </c>
      <c r="H717" s="10" t="s">
        <v>11885</v>
      </c>
      <c r="I717" s="26"/>
    </row>
    <row r="718" ht="22.5" customHeight="1">
      <c r="A718" s="53" t="str">
        <f t="array" ref="A718">IFERROR(_xlfn.XLOOKUP(B718, Runs[Run ID], Runs[Track]), "— pick a run —")</f>
        <v>Avengers</v>
      </c>
      <c r="B718" s="54" t="s">
        <v>91</v>
      </c>
      <c r="C718" s="53" t="str">
        <f t="array" ref="C718">IFERROR(_xlfn.XLOOKUP(B718, Runs[Run ID], Runs[Title]), "— pick a run —")</f>
        <v>Civil War</v>
      </c>
      <c r="D718" s="74" t="s">
        <v>6371</v>
      </c>
      <c r="E718" s="58" t="b">
        <v>0</v>
      </c>
      <c r="F718" s="25">
        <f t="shared" si="1"/>
        <v>54</v>
      </c>
      <c r="G718" s="21" t="s">
        <v>58</v>
      </c>
      <c r="H718" s="10" t="s">
        <v>11886</v>
      </c>
      <c r="I718" s="26"/>
    </row>
    <row r="719" ht="22.5" customHeight="1">
      <c r="A719" s="53" t="str">
        <f t="array" ref="A719">IFERROR(_xlfn.XLOOKUP(B719, Runs[Run ID], Runs[Track]), "— pick a run —")</f>
        <v>Avengers</v>
      </c>
      <c r="B719" s="54" t="s">
        <v>91</v>
      </c>
      <c r="C719" s="53" t="str">
        <f t="array" ref="C719">IFERROR(_xlfn.XLOOKUP(B719, Runs[Run ID], Runs[Title]), "— pick a run —")</f>
        <v>Civil War</v>
      </c>
      <c r="D719" s="74" t="s">
        <v>6393</v>
      </c>
      <c r="E719" s="58" t="b">
        <v>0</v>
      </c>
      <c r="F719" s="25">
        <f t="shared" si="1"/>
        <v>55</v>
      </c>
      <c r="G719" s="21" t="s">
        <v>58</v>
      </c>
      <c r="H719" s="10" t="s">
        <v>11889</v>
      </c>
      <c r="I719" s="26"/>
    </row>
    <row r="720" ht="22.5" customHeight="1">
      <c r="A720" s="53" t="str">
        <f t="array" ref="A720">IFERROR(_xlfn.XLOOKUP(B720, Runs[Run ID], Runs[Track]), "— pick a run —")</f>
        <v>Avengers</v>
      </c>
      <c r="B720" s="54" t="s">
        <v>91</v>
      </c>
      <c r="C720" s="53" t="str">
        <f t="array" ref="C720">IFERROR(_xlfn.XLOOKUP(B720, Runs[Run ID], Runs[Title]), "— pick a run —")</f>
        <v>Civil War</v>
      </c>
      <c r="D720" s="74" t="s">
        <v>11890</v>
      </c>
      <c r="E720" s="58" t="b">
        <v>0</v>
      </c>
      <c r="F720" s="25">
        <f t="shared" si="1"/>
        <v>56</v>
      </c>
      <c r="G720" s="21" t="s">
        <v>1002</v>
      </c>
      <c r="H720" s="23"/>
      <c r="I720" s="28"/>
    </row>
    <row r="721" ht="22.5" customHeight="1">
      <c r="A721" s="53" t="str">
        <f t="array" ref="A721">IFERROR(_xlfn.XLOOKUP(B721, Runs[Run ID], Runs[Track]), "— pick a run —")</f>
        <v>Avengers</v>
      </c>
      <c r="B721" s="54" t="s">
        <v>91</v>
      </c>
      <c r="C721" s="53" t="str">
        <f t="array" ref="C721">IFERROR(_xlfn.XLOOKUP(B721, Runs[Run ID], Runs[Title]), "— pick a run —")</f>
        <v>Civil War</v>
      </c>
      <c r="D721" s="74" t="s">
        <v>11891</v>
      </c>
      <c r="E721" s="58" t="b">
        <v>0</v>
      </c>
      <c r="F721" s="25">
        <f t="shared" si="1"/>
        <v>57</v>
      </c>
      <c r="G721" s="21" t="s">
        <v>1002</v>
      </c>
      <c r="H721" s="23"/>
      <c r="I721" s="28"/>
    </row>
    <row r="722" ht="22.5" customHeight="1">
      <c r="A722" s="53" t="str">
        <f t="array" ref="A722">IFERROR(_xlfn.XLOOKUP(B722, Runs[Run ID], Runs[Track]), "— pick a run —")</f>
        <v>Avengers</v>
      </c>
      <c r="B722" s="54" t="s">
        <v>91</v>
      </c>
      <c r="C722" s="53" t="str">
        <f t="array" ref="C722">IFERROR(_xlfn.XLOOKUP(B722, Runs[Run ID], Runs[Title]), "— pick a run —")</f>
        <v>Civil War</v>
      </c>
      <c r="D722" s="74" t="s">
        <v>11892</v>
      </c>
      <c r="E722" s="58" t="b">
        <v>0</v>
      </c>
      <c r="F722" s="25">
        <f t="shared" si="1"/>
        <v>58</v>
      </c>
      <c r="G722" s="21" t="s">
        <v>1002</v>
      </c>
      <c r="H722" s="23"/>
      <c r="I722" s="28"/>
    </row>
    <row r="723" ht="22.5" customHeight="1">
      <c r="A723" s="53" t="str">
        <f t="array" ref="A723">IFERROR(_xlfn.XLOOKUP(B723, Runs[Run ID], Runs[Track]), "— pick a run —")</f>
        <v>Avengers</v>
      </c>
      <c r="B723" s="54" t="s">
        <v>91</v>
      </c>
      <c r="C723" s="53" t="str">
        <f t="array" ref="C723">IFERROR(_xlfn.XLOOKUP(B723, Runs[Run ID], Runs[Title]), "— pick a run —")</f>
        <v>Civil War</v>
      </c>
      <c r="D723" s="74" t="s">
        <v>11893</v>
      </c>
      <c r="E723" s="58" t="b">
        <v>0</v>
      </c>
      <c r="F723" s="25">
        <f t="shared" si="1"/>
        <v>59</v>
      </c>
      <c r="G723" s="21" t="s">
        <v>1002</v>
      </c>
      <c r="H723" s="23"/>
      <c r="I723" s="28"/>
    </row>
    <row r="724" ht="22.5" customHeight="1">
      <c r="A724" s="53" t="str">
        <f t="array" ref="A724">IFERROR(_xlfn.XLOOKUP(B724, Runs[Run ID], Runs[Track]), "— pick a run —")</f>
        <v>Avengers</v>
      </c>
      <c r="B724" s="54" t="s">
        <v>91</v>
      </c>
      <c r="C724" s="53" t="str">
        <f t="array" ref="C724">IFERROR(_xlfn.XLOOKUP(B724, Runs[Run ID], Runs[Title]), "— pick a run —")</f>
        <v>Civil War</v>
      </c>
      <c r="D724" s="74" t="s">
        <v>11895</v>
      </c>
      <c r="E724" s="58" t="b">
        <v>0</v>
      </c>
      <c r="F724" s="25">
        <f t="shared" si="1"/>
        <v>60</v>
      </c>
      <c r="G724" s="21" t="s">
        <v>1002</v>
      </c>
      <c r="H724" s="23"/>
      <c r="I724" s="28"/>
    </row>
    <row r="725" ht="22.5" customHeight="1">
      <c r="A725" s="53" t="str">
        <f t="array" ref="A725">IFERROR(_xlfn.XLOOKUP(B725, Runs[Run ID], Runs[Track]), "— pick a run —")</f>
        <v>Avengers</v>
      </c>
      <c r="B725" s="54" t="s">
        <v>94</v>
      </c>
      <c r="C725" s="53" t="str">
        <f t="array" ref="C725">IFERROR(_xlfn.XLOOKUP(B725, Runs[Run ID], Runs[Title]), "— pick a run —")</f>
        <v>The Initiative</v>
      </c>
      <c r="D725" s="74" t="s">
        <v>6549</v>
      </c>
      <c r="E725" s="58" t="b">
        <v>0</v>
      </c>
      <c r="F725" s="25">
        <f t="shared" si="1"/>
        <v>1</v>
      </c>
      <c r="G725" s="21" t="s">
        <v>58</v>
      </c>
      <c r="H725" s="10" t="s">
        <v>11898</v>
      </c>
      <c r="I725" s="26"/>
    </row>
    <row r="726" ht="22.5" customHeight="1">
      <c r="A726" s="53" t="str">
        <f t="array" ref="A726">IFERROR(_xlfn.XLOOKUP(B726, Runs[Run ID], Runs[Track]), "— pick a run —")</f>
        <v>Avengers</v>
      </c>
      <c r="B726" s="54" t="s">
        <v>94</v>
      </c>
      <c r="C726" s="53" t="str">
        <f t="array" ref="C726">IFERROR(_xlfn.XLOOKUP(B726, Runs[Run ID], Runs[Title]), "— pick a run —")</f>
        <v>The Initiative</v>
      </c>
      <c r="D726" s="74" t="s">
        <v>6886</v>
      </c>
      <c r="E726" s="58" t="b">
        <v>0</v>
      </c>
      <c r="F726" s="25">
        <f t="shared" si="1"/>
        <v>2</v>
      </c>
      <c r="G726" s="21" t="s">
        <v>58</v>
      </c>
      <c r="H726" s="23"/>
      <c r="I726" s="28"/>
    </row>
    <row r="727" ht="22.5" customHeight="1">
      <c r="A727" s="53" t="str">
        <f t="array" ref="A727">IFERROR(_xlfn.XLOOKUP(B727, Runs[Run ID], Runs[Track]), "— pick a run —")</f>
        <v>Avengers</v>
      </c>
      <c r="B727" s="54" t="s">
        <v>94</v>
      </c>
      <c r="C727" s="53" t="str">
        <f t="array" ref="C727">IFERROR(_xlfn.XLOOKUP(B727, Runs[Run ID], Runs[Title]), "— pick a run —")</f>
        <v>The Initiative</v>
      </c>
      <c r="D727" s="74" t="s">
        <v>6905</v>
      </c>
      <c r="E727" s="58" t="b">
        <v>0</v>
      </c>
      <c r="F727" s="25">
        <f t="shared" si="1"/>
        <v>3</v>
      </c>
      <c r="G727" s="21" t="s">
        <v>58</v>
      </c>
      <c r="H727" s="23"/>
      <c r="I727" s="28"/>
    </row>
    <row r="728" ht="22.5" customHeight="1">
      <c r="A728" s="53" t="str">
        <f t="array" ref="A728">IFERROR(_xlfn.XLOOKUP(B728, Runs[Run ID], Runs[Track]), "— pick a run —")</f>
        <v>Avengers</v>
      </c>
      <c r="B728" s="54" t="s">
        <v>94</v>
      </c>
      <c r="C728" s="53" t="str">
        <f t="array" ref="C728">IFERROR(_xlfn.XLOOKUP(B728, Runs[Run ID], Runs[Title]), "— pick a run —")</f>
        <v>The Initiative</v>
      </c>
      <c r="D728" s="74" t="s">
        <v>6925</v>
      </c>
      <c r="E728" s="58" t="b">
        <v>0</v>
      </c>
      <c r="F728" s="25">
        <f t="shared" si="1"/>
        <v>4</v>
      </c>
      <c r="G728" s="21" t="s">
        <v>58</v>
      </c>
      <c r="H728" s="23"/>
      <c r="I728" s="28"/>
    </row>
    <row r="729" ht="22.5" customHeight="1">
      <c r="A729" s="53" t="str">
        <f t="array" ref="A729">IFERROR(_xlfn.XLOOKUP(B729, Runs[Run ID], Runs[Track]), "— pick a run —")</f>
        <v>Avengers</v>
      </c>
      <c r="B729" s="54" t="s">
        <v>94</v>
      </c>
      <c r="C729" s="53" t="str">
        <f t="array" ref="C729">IFERROR(_xlfn.XLOOKUP(B729, Runs[Run ID], Runs[Title]), "— pick a run —")</f>
        <v>The Initiative</v>
      </c>
      <c r="D729" s="74" t="s">
        <v>6947</v>
      </c>
      <c r="E729" s="58" t="b">
        <v>0</v>
      </c>
      <c r="F729" s="25">
        <f t="shared" si="1"/>
        <v>5</v>
      </c>
      <c r="G729" s="21" t="s">
        <v>58</v>
      </c>
      <c r="H729" s="23"/>
      <c r="I729" s="28"/>
    </row>
    <row r="730" ht="22.5" customHeight="1">
      <c r="A730" s="53" t="str">
        <f t="array" ref="A730">IFERROR(_xlfn.XLOOKUP(B730, Runs[Run ID], Runs[Track]), "— pick a run —")</f>
        <v>Avengers</v>
      </c>
      <c r="B730" s="54" t="s">
        <v>94</v>
      </c>
      <c r="C730" s="53" t="str">
        <f t="array" ref="C730">IFERROR(_xlfn.XLOOKUP(B730, Runs[Run ID], Runs[Title]), "— pick a run —")</f>
        <v>The Initiative</v>
      </c>
      <c r="D730" s="74" t="s">
        <v>6966</v>
      </c>
      <c r="E730" s="58" t="b">
        <v>0</v>
      </c>
      <c r="F730" s="25">
        <f t="shared" si="1"/>
        <v>6</v>
      </c>
      <c r="G730" s="21" t="s">
        <v>58</v>
      </c>
      <c r="H730" s="23"/>
      <c r="I730" s="28"/>
    </row>
    <row r="731" ht="22.5" customHeight="1">
      <c r="A731" s="53" t="str">
        <f t="array" ref="A731">IFERROR(_xlfn.XLOOKUP(B731, Runs[Run ID], Runs[Track]), "— pick a run —")</f>
        <v>Avengers</v>
      </c>
      <c r="B731" s="54" t="s">
        <v>94</v>
      </c>
      <c r="C731" s="53" t="str">
        <f t="array" ref="C731">IFERROR(_xlfn.XLOOKUP(B731, Runs[Run ID], Runs[Title]), "— pick a run —")</f>
        <v>The Initiative</v>
      </c>
      <c r="D731" s="74" t="s">
        <v>11902</v>
      </c>
      <c r="E731" s="58" t="b">
        <v>0</v>
      </c>
      <c r="F731" s="25">
        <f t="shared" si="1"/>
        <v>7</v>
      </c>
      <c r="G731" s="21" t="s">
        <v>58</v>
      </c>
      <c r="H731" s="10" t="s">
        <v>11903</v>
      </c>
      <c r="I731" s="26"/>
    </row>
    <row r="732" ht="22.5" customHeight="1">
      <c r="A732" s="53" t="str">
        <f t="array" ref="A732">IFERROR(_xlfn.XLOOKUP(B732, Runs[Run ID], Runs[Track]), "— pick a run —")</f>
        <v>Avengers</v>
      </c>
      <c r="B732" s="54" t="s">
        <v>94</v>
      </c>
      <c r="C732" s="53" t="str">
        <f t="array" ref="C732">IFERROR(_xlfn.XLOOKUP(B732, Runs[Run ID], Runs[Title]), "— pick a run —")</f>
        <v>The Initiative</v>
      </c>
      <c r="D732" s="74" t="s">
        <v>11904</v>
      </c>
      <c r="E732" s="58" t="b">
        <v>0</v>
      </c>
      <c r="F732" s="25">
        <f t="shared" si="1"/>
        <v>8</v>
      </c>
      <c r="G732" s="21" t="s">
        <v>58</v>
      </c>
      <c r="H732" s="23"/>
      <c r="I732" s="28"/>
    </row>
    <row r="733" ht="22.5" customHeight="1">
      <c r="A733" s="53" t="str">
        <f t="array" ref="A733">IFERROR(_xlfn.XLOOKUP(B733, Runs[Run ID], Runs[Track]), "— pick a run —")</f>
        <v>Avengers</v>
      </c>
      <c r="B733" s="54" t="s">
        <v>94</v>
      </c>
      <c r="C733" s="53" t="str">
        <f t="array" ref="C733">IFERROR(_xlfn.XLOOKUP(B733, Runs[Run ID], Runs[Title]), "— pick a run —")</f>
        <v>The Initiative</v>
      </c>
      <c r="D733" s="74" t="s">
        <v>11905</v>
      </c>
      <c r="E733" s="58" t="b">
        <v>0</v>
      </c>
      <c r="F733" s="25">
        <f t="shared" si="1"/>
        <v>9</v>
      </c>
      <c r="G733" s="21" t="s">
        <v>58</v>
      </c>
      <c r="H733" s="23"/>
      <c r="I733" s="28"/>
    </row>
    <row r="734" ht="22.5" customHeight="1">
      <c r="A734" s="53" t="str">
        <f t="array" ref="A734">IFERROR(_xlfn.XLOOKUP(B734, Runs[Run ID], Runs[Track]), "— pick a run —")</f>
        <v>Avengers</v>
      </c>
      <c r="B734" s="54" t="s">
        <v>94</v>
      </c>
      <c r="C734" s="53" t="str">
        <f t="array" ref="C734">IFERROR(_xlfn.XLOOKUP(B734, Runs[Run ID], Runs[Title]), "— pick a run —")</f>
        <v>The Initiative</v>
      </c>
      <c r="D734" s="74" t="s">
        <v>11908</v>
      </c>
      <c r="E734" s="58" t="b">
        <v>0</v>
      </c>
      <c r="F734" s="25">
        <f t="shared" si="1"/>
        <v>10</v>
      </c>
      <c r="G734" s="21" t="s">
        <v>58</v>
      </c>
      <c r="H734" s="23"/>
      <c r="I734" s="28"/>
    </row>
    <row r="735" ht="22.5" customHeight="1">
      <c r="A735" s="53" t="str">
        <f t="array" ref="A735">IFERROR(_xlfn.XLOOKUP(B735, Runs[Run ID], Runs[Track]), "— pick a run —")</f>
        <v>Avengers</v>
      </c>
      <c r="B735" s="54" t="s">
        <v>94</v>
      </c>
      <c r="C735" s="53" t="str">
        <f t="array" ref="C735">IFERROR(_xlfn.XLOOKUP(B735, Runs[Run ID], Runs[Title]), "— pick a run —")</f>
        <v>The Initiative</v>
      </c>
      <c r="D735" s="74" t="s">
        <v>11910</v>
      </c>
      <c r="E735" s="58" t="b">
        <v>0</v>
      </c>
      <c r="F735" s="25">
        <f t="shared" si="1"/>
        <v>11</v>
      </c>
      <c r="G735" s="21" t="s">
        <v>58</v>
      </c>
      <c r="H735" s="23"/>
      <c r="I735" s="28"/>
    </row>
    <row r="736" ht="22.5" customHeight="1">
      <c r="A736" s="53" t="str">
        <f t="array" ref="A736">IFERROR(_xlfn.XLOOKUP(B736, Runs[Run ID], Runs[Track]), "— pick a run —")</f>
        <v>Avengers</v>
      </c>
      <c r="B736" s="54" t="s">
        <v>94</v>
      </c>
      <c r="C736" s="53" t="str">
        <f t="array" ref="C736">IFERROR(_xlfn.XLOOKUP(B736, Runs[Run ID], Runs[Title]), "— pick a run —")</f>
        <v>The Initiative</v>
      </c>
      <c r="D736" s="74" t="s">
        <v>11914</v>
      </c>
      <c r="E736" s="58" t="b">
        <v>0</v>
      </c>
      <c r="F736" s="25">
        <f t="shared" si="1"/>
        <v>12</v>
      </c>
      <c r="G736" s="21" t="s">
        <v>58</v>
      </c>
      <c r="H736" s="23"/>
      <c r="I736" s="28"/>
    </row>
    <row r="737" ht="22.5" customHeight="1">
      <c r="A737" s="53" t="str">
        <f t="array" ref="A737">IFERROR(_xlfn.XLOOKUP(B737, Runs[Run ID], Runs[Track]), "— pick a run —")</f>
        <v>Avengers</v>
      </c>
      <c r="B737" s="54" t="s">
        <v>94</v>
      </c>
      <c r="C737" s="53" t="str">
        <f t="array" ref="C737">IFERROR(_xlfn.XLOOKUP(B737, Runs[Run ID], Runs[Title]), "— pick a run —")</f>
        <v>The Initiative</v>
      </c>
      <c r="D737" s="74" t="s">
        <v>6985</v>
      </c>
      <c r="E737" s="58" t="b">
        <v>0</v>
      </c>
      <c r="F737" s="25">
        <f t="shared" si="1"/>
        <v>13</v>
      </c>
      <c r="G737" s="21" t="s">
        <v>58</v>
      </c>
      <c r="H737" s="23"/>
      <c r="I737" s="28"/>
    </row>
    <row r="738" ht="22.5" customHeight="1">
      <c r="A738" s="53" t="str">
        <f t="array" ref="A738">IFERROR(_xlfn.XLOOKUP(B738, Runs[Run ID], Runs[Track]), "— pick a run —")</f>
        <v>Avengers</v>
      </c>
      <c r="B738" s="54" t="s">
        <v>94</v>
      </c>
      <c r="C738" s="53" t="str">
        <f t="array" ref="C738">IFERROR(_xlfn.XLOOKUP(B738, Runs[Run ID], Runs[Title]), "— pick a run —")</f>
        <v>The Initiative</v>
      </c>
      <c r="D738" s="74" t="s">
        <v>7005</v>
      </c>
      <c r="E738" s="58" t="b">
        <v>0</v>
      </c>
      <c r="F738" s="25">
        <f t="shared" si="1"/>
        <v>14</v>
      </c>
      <c r="G738" s="21" t="s">
        <v>58</v>
      </c>
      <c r="H738" s="23"/>
      <c r="I738" s="28"/>
    </row>
    <row r="739" ht="22.5" customHeight="1">
      <c r="A739" s="53" t="str">
        <f t="array" ref="A739">IFERROR(_xlfn.XLOOKUP(B739, Runs[Run ID], Runs[Track]), "— pick a run —")</f>
        <v>Avengers</v>
      </c>
      <c r="B739" s="54" t="s">
        <v>94</v>
      </c>
      <c r="C739" s="53" t="str">
        <f t="array" ref="C739">IFERROR(_xlfn.XLOOKUP(B739, Runs[Run ID], Runs[Title]), "— pick a run —")</f>
        <v>The Initiative</v>
      </c>
      <c r="D739" s="74" t="s">
        <v>7025</v>
      </c>
      <c r="E739" s="58" t="b">
        <v>0</v>
      </c>
      <c r="F739" s="25">
        <f t="shared" si="1"/>
        <v>15</v>
      </c>
      <c r="G739" s="21" t="s">
        <v>58</v>
      </c>
      <c r="H739" s="23"/>
      <c r="I739" s="28"/>
    </row>
    <row r="740" ht="22.5" customHeight="1">
      <c r="A740" s="53" t="str">
        <f t="array" ref="A740">IFERROR(_xlfn.XLOOKUP(B740, Runs[Run ID], Runs[Track]), "— pick a run —")</f>
        <v>Avengers</v>
      </c>
      <c r="B740" s="54" t="s">
        <v>94</v>
      </c>
      <c r="C740" s="53" t="str">
        <f t="array" ref="C740">IFERROR(_xlfn.XLOOKUP(B740, Runs[Run ID], Runs[Title]), "— pick a run —")</f>
        <v>The Initiative</v>
      </c>
      <c r="D740" s="74" t="s">
        <v>7043</v>
      </c>
      <c r="E740" s="58" t="b">
        <v>0</v>
      </c>
      <c r="F740" s="25">
        <f t="shared" si="1"/>
        <v>16</v>
      </c>
      <c r="G740" s="21" t="s">
        <v>58</v>
      </c>
      <c r="H740" s="23"/>
      <c r="I740" s="28"/>
    </row>
    <row r="741" ht="22.5" customHeight="1">
      <c r="A741" s="53" t="str">
        <f t="array" ref="A741">IFERROR(_xlfn.XLOOKUP(B741, Runs[Run ID], Runs[Track]), "— pick a run —")</f>
        <v>Avengers</v>
      </c>
      <c r="B741" s="54" t="s">
        <v>94</v>
      </c>
      <c r="C741" s="53" t="str">
        <f t="array" ref="C741">IFERROR(_xlfn.XLOOKUP(B741, Runs[Run ID], Runs[Title]), "— pick a run —")</f>
        <v>The Initiative</v>
      </c>
      <c r="D741" s="74" t="s">
        <v>7104</v>
      </c>
      <c r="E741" s="58" t="b">
        <v>0</v>
      </c>
      <c r="F741" s="25">
        <f t="shared" si="1"/>
        <v>17</v>
      </c>
      <c r="G741" s="21" t="s">
        <v>58</v>
      </c>
      <c r="H741" s="23"/>
      <c r="I741" s="28"/>
    </row>
    <row r="742" ht="22.5" customHeight="1">
      <c r="A742" s="53" t="str">
        <f t="array" ref="A742">IFERROR(_xlfn.XLOOKUP(B742, Runs[Run ID], Runs[Track]), "— pick a run —")</f>
        <v>Avengers</v>
      </c>
      <c r="B742" s="54" t="s">
        <v>94</v>
      </c>
      <c r="C742" s="53" t="str">
        <f t="array" ref="C742">IFERROR(_xlfn.XLOOKUP(B742, Runs[Run ID], Runs[Title]), "— pick a run —")</f>
        <v>The Initiative</v>
      </c>
      <c r="D742" s="74" t="s">
        <v>7124</v>
      </c>
      <c r="E742" s="58" t="b">
        <v>0</v>
      </c>
      <c r="F742" s="25">
        <f t="shared" si="1"/>
        <v>18</v>
      </c>
      <c r="G742" s="21" t="s">
        <v>58</v>
      </c>
      <c r="H742" s="23"/>
      <c r="I742" s="28"/>
    </row>
    <row r="743" ht="22.5" customHeight="1">
      <c r="A743" s="53" t="str">
        <f t="array" ref="A743">IFERROR(_xlfn.XLOOKUP(B743, Runs[Run ID], Runs[Track]), "— pick a run —")</f>
        <v>Avengers</v>
      </c>
      <c r="B743" s="54" t="s">
        <v>94</v>
      </c>
      <c r="C743" s="53" t="str">
        <f t="array" ref="C743">IFERROR(_xlfn.XLOOKUP(B743, Runs[Run ID], Runs[Title]), "— pick a run —")</f>
        <v>The Initiative</v>
      </c>
      <c r="D743" s="74" t="s">
        <v>7203</v>
      </c>
      <c r="E743" s="58" t="b">
        <v>0</v>
      </c>
      <c r="F743" s="25">
        <f t="shared" si="1"/>
        <v>19</v>
      </c>
      <c r="G743" s="21" t="s">
        <v>58</v>
      </c>
      <c r="H743" s="23"/>
      <c r="I743" s="28"/>
    </row>
    <row r="744" ht="22.5" customHeight="1">
      <c r="A744" s="53" t="str">
        <f t="array" ref="A744">IFERROR(_xlfn.XLOOKUP(B744, Runs[Run ID], Runs[Track]), "— pick a run —")</f>
        <v>Avengers</v>
      </c>
      <c r="B744" s="54" t="s">
        <v>94</v>
      </c>
      <c r="C744" s="53" t="str">
        <f t="array" ref="C744">IFERROR(_xlfn.XLOOKUP(B744, Runs[Run ID], Runs[Title]), "— pick a run —")</f>
        <v>The Initiative</v>
      </c>
      <c r="D744" s="74" t="s">
        <v>11928</v>
      </c>
      <c r="E744" s="58" t="b">
        <v>0</v>
      </c>
      <c r="F744" s="25">
        <f t="shared" si="1"/>
        <v>20</v>
      </c>
      <c r="G744" s="21" t="s">
        <v>58</v>
      </c>
      <c r="H744" s="23"/>
      <c r="I744" s="28"/>
    </row>
    <row r="745" ht="22.5" customHeight="1">
      <c r="A745" s="53" t="str">
        <f t="array" ref="A745">IFERROR(_xlfn.XLOOKUP(B745, Runs[Run ID], Runs[Track]), "— pick a run —")</f>
        <v>Avengers</v>
      </c>
      <c r="B745" s="54" t="s">
        <v>94</v>
      </c>
      <c r="C745" s="53" t="str">
        <f t="array" ref="C745">IFERROR(_xlfn.XLOOKUP(B745, Runs[Run ID], Runs[Title]), "— pick a run —")</f>
        <v>The Initiative</v>
      </c>
      <c r="D745" s="74" t="s">
        <v>11931</v>
      </c>
      <c r="E745" s="58" t="b">
        <v>0</v>
      </c>
      <c r="F745" s="25">
        <f t="shared" si="1"/>
        <v>21</v>
      </c>
      <c r="G745" s="21" t="s">
        <v>58</v>
      </c>
      <c r="H745" s="23"/>
      <c r="I745" s="28"/>
    </row>
    <row r="746" ht="22.5" customHeight="1">
      <c r="A746" s="53" t="str">
        <f t="array" ref="A746">IFERROR(_xlfn.XLOOKUP(B746, Runs[Run ID], Runs[Track]), "— pick a run —")</f>
        <v>Avengers</v>
      </c>
      <c r="B746" s="54" t="s">
        <v>94</v>
      </c>
      <c r="C746" s="53" t="str">
        <f t="array" ref="C746">IFERROR(_xlfn.XLOOKUP(B746, Runs[Run ID], Runs[Title]), "— pick a run —")</f>
        <v>The Initiative</v>
      </c>
      <c r="D746" s="74" t="s">
        <v>11932</v>
      </c>
      <c r="E746" s="58" t="b">
        <v>0</v>
      </c>
      <c r="F746" s="25">
        <f t="shared" si="1"/>
        <v>22</v>
      </c>
      <c r="G746" s="21" t="s">
        <v>58</v>
      </c>
      <c r="H746" s="23"/>
      <c r="I746" s="28"/>
    </row>
    <row r="747" ht="22.5" customHeight="1">
      <c r="A747" s="53" t="str">
        <f t="array" ref="A747">IFERROR(_xlfn.XLOOKUP(B747, Runs[Run ID], Runs[Track]), "— pick a run —")</f>
        <v>Avengers</v>
      </c>
      <c r="B747" s="54" t="s">
        <v>94</v>
      </c>
      <c r="C747" s="53" t="str">
        <f t="array" ref="C747">IFERROR(_xlfn.XLOOKUP(B747, Runs[Run ID], Runs[Title]), "— pick a run —")</f>
        <v>The Initiative</v>
      </c>
      <c r="D747" s="74" t="s">
        <v>11937</v>
      </c>
      <c r="E747" s="58" t="b">
        <v>0</v>
      </c>
      <c r="F747" s="25">
        <f t="shared" si="1"/>
        <v>23</v>
      </c>
      <c r="G747" s="21" t="s">
        <v>58</v>
      </c>
      <c r="H747" s="23"/>
      <c r="I747" s="28"/>
    </row>
    <row r="748" ht="22.5" customHeight="1">
      <c r="A748" s="53" t="str">
        <f t="array" ref="A748">IFERROR(_xlfn.XLOOKUP(B748, Runs[Run ID], Runs[Track]), "— pick a run —")</f>
        <v>Avengers</v>
      </c>
      <c r="B748" s="54" t="s">
        <v>94</v>
      </c>
      <c r="C748" s="53" t="str">
        <f t="array" ref="C748">IFERROR(_xlfn.XLOOKUP(B748, Runs[Run ID], Runs[Title]), "— pick a run —")</f>
        <v>The Initiative</v>
      </c>
      <c r="D748" s="74" t="s">
        <v>11938</v>
      </c>
      <c r="E748" s="58" t="b">
        <v>0</v>
      </c>
      <c r="F748" s="25">
        <f t="shared" si="1"/>
        <v>24</v>
      </c>
      <c r="G748" s="21" t="s">
        <v>58</v>
      </c>
      <c r="H748" s="23"/>
      <c r="I748" s="28"/>
    </row>
    <row r="749" ht="22.5" customHeight="1">
      <c r="A749" s="53" t="str">
        <f t="array" ref="A749">IFERROR(_xlfn.XLOOKUP(B749, Runs[Run ID], Runs[Track]), "— pick a run —")</f>
        <v>Avengers</v>
      </c>
      <c r="B749" s="54" t="s">
        <v>94</v>
      </c>
      <c r="C749" s="53" t="str">
        <f t="array" ref="C749">IFERROR(_xlfn.XLOOKUP(B749, Runs[Run ID], Runs[Title]), "— pick a run —")</f>
        <v>The Initiative</v>
      </c>
      <c r="D749" s="74" t="s">
        <v>7697</v>
      </c>
      <c r="E749" s="58" t="b">
        <v>0</v>
      </c>
      <c r="F749" s="25">
        <f t="shared" si="1"/>
        <v>25</v>
      </c>
      <c r="G749" s="21" t="s">
        <v>58</v>
      </c>
      <c r="H749" s="23"/>
      <c r="I749" s="28"/>
    </row>
    <row r="750" ht="22.5" customHeight="1">
      <c r="A750" s="53" t="str">
        <f t="array" ref="A750">IFERROR(_xlfn.XLOOKUP(B750, Runs[Run ID], Runs[Track]), "— pick a run —")</f>
        <v>Avengers</v>
      </c>
      <c r="B750" s="54" t="s">
        <v>94</v>
      </c>
      <c r="C750" s="53" t="str">
        <f t="array" ref="C750">IFERROR(_xlfn.XLOOKUP(B750, Runs[Run ID], Runs[Title]), "— pick a run —")</f>
        <v>The Initiative</v>
      </c>
      <c r="D750" s="74" t="s">
        <v>7713</v>
      </c>
      <c r="E750" s="58" t="b">
        <v>0</v>
      </c>
      <c r="F750" s="25">
        <f t="shared" si="1"/>
        <v>26</v>
      </c>
      <c r="G750" s="21" t="s">
        <v>58</v>
      </c>
      <c r="H750" s="23"/>
      <c r="I750" s="28"/>
    </row>
    <row r="751" ht="22.5" customHeight="1">
      <c r="A751" s="53" t="str">
        <f t="array" ref="A751">IFERROR(_xlfn.XLOOKUP(B751, Runs[Run ID], Runs[Track]), "— pick a run —")</f>
        <v>Avengers</v>
      </c>
      <c r="B751" s="54" t="s">
        <v>94</v>
      </c>
      <c r="C751" s="53" t="str">
        <f t="array" ref="C751">IFERROR(_xlfn.XLOOKUP(B751, Runs[Run ID], Runs[Title]), "— pick a run —")</f>
        <v>The Initiative</v>
      </c>
      <c r="D751" s="74" t="s">
        <v>6692</v>
      </c>
      <c r="E751" s="58" t="b">
        <v>0</v>
      </c>
      <c r="F751" s="25">
        <f t="shared" si="1"/>
        <v>27</v>
      </c>
      <c r="G751" s="21" t="s">
        <v>1002</v>
      </c>
      <c r="H751" s="23"/>
      <c r="I751" s="28"/>
    </row>
    <row r="752" ht="22.5" customHeight="1">
      <c r="A752" s="53" t="str">
        <f t="array" ref="A752">IFERROR(_xlfn.XLOOKUP(B752, Runs[Run ID], Runs[Track]), "— pick a run —")</f>
        <v>Avengers</v>
      </c>
      <c r="B752" s="54" t="s">
        <v>94</v>
      </c>
      <c r="C752" s="53" t="str">
        <f t="array" ref="C752">IFERROR(_xlfn.XLOOKUP(B752, Runs[Run ID], Runs[Title]), "— pick a run —")</f>
        <v>The Initiative</v>
      </c>
      <c r="D752" s="74" t="s">
        <v>6712</v>
      </c>
      <c r="E752" s="58" t="b">
        <v>0</v>
      </c>
      <c r="F752" s="25">
        <f t="shared" si="1"/>
        <v>28</v>
      </c>
      <c r="G752" s="21" t="s">
        <v>1002</v>
      </c>
      <c r="H752" s="23"/>
      <c r="I752" s="28"/>
    </row>
    <row r="753" ht="22.5" customHeight="1">
      <c r="A753" s="53" t="str">
        <f t="array" ref="A753">IFERROR(_xlfn.XLOOKUP(B753, Runs[Run ID], Runs[Track]), "— pick a run —")</f>
        <v>Avengers</v>
      </c>
      <c r="B753" s="54" t="s">
        <v>94</v>
      </c>
      <c r="C753" s="53" t="str">
        <f t="array" ref="C753">IFERROR(_xlfn.XLOOKUP(B753, Runs[Run ID], Runs[Title]), "— pick a run —")</f>
        <v>The Initiative</v>
      </c>
      <c r="D753" s="74" t="s">
        <v>6731</v>
      </c>
      <c r="E753" s="58" t="b">
        <v>0</v>
      </c>
      <c r="F753" s="25">
        <f t="shared" si="1"/>
        <v>29</v>
      </c>
      <c r="G753" s="21" t="s">
        <v>1002</v>
      </c>
      <c r="H753" s="23"/>
      <c r="I753" s="28"/>
    </row>
    <row r="754" ht="22.5" customHeight="1">
      <c r="A754" s="53" t="str">
        <f t="array" ref="A754">IFERROR(_xlfn.XLOOKUP(B754, Runs[Run ID], Runs[Track]), "— pick a run —")</f>
        <v>Avengers</v>
      </c>
      <c r="B754" s="54" t="s">
        <v>94</v>
      </c>
      <c r="C754" s="53" t="str">
        <f t="array" ref="C754">IFERROR(_xlfn.XLOOKUP(B754, Runs[Run ID], Runs[Title]), "— pick a run —")</f>
        <v>The Initiative</v>
      </c>
      <c r="D754" s="74" t="s">
        <v>6752</v>
      </c>
      <c r="E754" s="58" t="b">
        <v>0</v>
      </c>
      <c r="F754" s="25">
        <f t="shared" si="1"/>
        <v>30</v>
      </c>
      <c r="G754" s="21" t="s">
        <v>1002</v>
      </c>
      <c r="H754" s="23"/>
      <c r="I754" s="28"/>
    </row>
    <row r="755" ht="22.5" customHeight="1">
      <c r="A755" s="53" t="str">
        <f t="array" ref="A755">IFERROR(_xlfn.XLOOKUP(B755, Runs[Run ID], Runs[Track]), "— pick a run —")</f>
        <v>Avengers</v>
      </c>
      <c r="B755" s="54" t="s">
        <v>94</v>
      </c>
      <c r="C755" s="53" t="str">
        <f t="array" ref="C755">IFERROR(_xlfn.XLOOKUP(B755, Runs[Run ID], Runs[Title]), "— pick a run —")</f>
        <v>The Initiative</v>
      </c>
      <c r="D755" s="74" t="s">
        <v>6771</v>
      </c>
      <c r="E755" s="58" t="b">
        <v>0</v>
      </c>
      <c r="F755" s="25">
        <f t="shared" si="1"/>
        <v>31</v>
      </c>
      <c r="G755" s="21" t="s">
        <v>1002</v>
      </c>
      <c r="H755" s="23"/>
      <c r="I755" s="28"/>
    </row>
    <row r="756" ht="22.5" customHeight="1">
      <c r="A756" s="53" t="str">
        <f t="array" ref="A756">IFERROR(_xlfn.XLOOKUP(B756, Runs[Run ID], Runs[Track]), "— pick a run —")</f>
        <v>Avengers</v>
      </c>
      <c r="B756" s="54" t="s">
        <v>94</v>
      </c>
      <c r="C756" s="53" t="str">
        <f t="array" ref="C756">IFERROR(_xlfn.XLOOKUP(B756, Runs[Run ID], Runs[Title]), "— pick a run —")</f>
        <v>The Initiative</v>
      </c>
      <c r="D756" s="74" t="s">
        <v>6790</v>
      </c>
      <c r="E756" s="58" t="b">
        <v>0</v>
      </c>
      <c r="F756" s="25">
        <f t="shared" si="1"/>
        <v>32</v>
      </c>
      <c r="G756" s="21" t="s">
        <v>1002</v>
      </c>
      <c r="H756" s="23"/>
      <c r="I756" s="28"/>
    </row>
    <row r="757" ht="22.5" customHeight="1">
      <c r="A757" s="53" t="str">
        <f t="array" ref="A757">IFERROR(_xlfn.XLOOKUP(B757, Runs[Run ID], Runs[Track]), "— pick a run —")</f>
        <v>Avengers</v>
      </c>
      <c r="B757" s="54" t="s">
        <v>94</v>
      </c>
      <c r="C757" s="53" t="str">
        <f t="array" ref="C757">IFERROR(_xlfn.XLOOKUP(B757, Runs[Run ID], Runs[Title]), "— pick a run —")</f>
        <v>The Initiative</v>
      </c>
      <c r="D757" s="74" t="s">
        <v>6810</v>
      </c>
      <c r="E757" s="58" t="b">
        <v>0</v>
      </c>
      <c r="F757" s="25">
        <f t="shared" si="1"/>
        <v>33</v>
      </c>
      <c r="G757" s="21" t="s">
        <v>1002</v>
      </c>
      <c r="H757" s="23"/>
      <c r="I757" s="28"/>
    </row>
    <row r="758" ht="22.5" customHeight="1">
      <c r="A758" s="53" t="str">
        <f t="array" ref="A758">IFERROR(_xlfn.XLOOKUP(B758, Runs[Run ID], Runs[Track]), "— pick a run —")</f>
        <v>Avengers</v>
      </c>
      <c r="B758" s="54" t="s">
        <v>94</v>
      </c>
      <c r="C758" s="53" t="str">
        <f t="array" ref="C758">IFERROR(_xlfn.XLOOKUP(B758, Runs[Run ID], Runs[Title]), "— pick a run —")</f>
        <v>The Initiative</v>
      </c>
      <c r="D758" s="74" t="s">
        <v>11945</v>
      </c>
      <c r="E758" s="58" t="b">
        <v>0</v>
      </c>
      <c r="F758" s="25">
        <f t="shared" si="1"/>
        <v>34</v>
      </c>
      <c r="G758" s="21" t="s">
        <v>1002</v>
      </c>
      <c r="H758" s="23"/>
      <c r="I758" s="28"/>
    </row>
    <row r="759" ht="22.5" customHeight="1">
      <c r="A759" s="53" t="str">
        <f t="array" ref="A759">IFERROR(_xlfn.XLOOKUP(B759, Runs[Run ID], Runs[Track]), "— pick a run —")</f>
        <v>Avengers</v>
      </c>
      <c r="B759" s="54" t="s">
        <v>94</v>
      </c>
      <c r="C759" s="53" t="str">
        <f t="array" ref="C759">IFERROR(_xlfn.XLOOKUP(B759, Runs[Run ID], Runs[Title]), "— pick a run —")</f>
        <v>The Initiative</v>
      </c>
      <c r="D759" s="74" t="s">
        <v>6868</v>
      </c>
      <c r="E759" s="58" t="b">
        <v>0</v>
      </c>
      <c r="F759" s="25">
        <f t="shared" si="1"/>
        <v>35</v>
      </c>
      <c r="G759" s="21" t="s">
        <v>1002</v>
      </c>
      <c r="H759" s="23"/>
      <c r="I759" s="28"/>
    </row>
    <row r="760" ht="22.5" customHeight="1">
      <c r="A760" s="53" t="str">
        <f t="array" ref="A760">IFERROR(_xlfn.XLOOKUP(B760, Runs[Run ID], Runs[Track]), "— pick a run —")</f>
        <v>Avengers</v>
      </c>
      <c r="B760" s="54" t="s">
        <v>94</v>
      </c>
      <c r="C760" s="53" t="str">
        <f t="array" ref="C760">IFERROR(_xlfn.XLOOKUP(B760, Runs[Run ID], Runs[Title]), "— pick a run —")</f>
        <v>The Initiative</v>
      </c>
      <c r="D760" s="74" t="s">
        <v>6828</v>
      </c>
      <c r="E760" s="58" t="b">
        <v>0</v>
      </c>
      <c r="F760" s="25">
        <f t="shared" si="1"/>
        <v>36</v>
      </c>
      <c r="G760" s="21" t="s">
        <v>1002</v>
      </c>
      <c r="H760" s="23"/>
      <c r="I760" s="28"/>
    </row>
    <row r="761" ht="22.5" customHeight="1">
      <c r="A761" s="53" t="str">
        <f t="array" ref="A761">IFERROR(_xlfn.XLOOKUP(B761, Runs[Run ID], Runs[Track]), "— pick a run —")</f>
        <v>Avengers</v>
      </c>
      <c r="B761" s="54" t="s">
        <v>94</v>
      </c>
      <c r="C761" s="53" t="str">
        <f t="array" ref="C761">IFERROR(_xlfn.XLOOKUP(B761, Runs[Run ID], Runs[Title]), "— pick a run —")</f>
        <v>The Initiative</v>
      </c>
      <c r="D761" s="74" t="s">
        <v>6848</v>
      </c>
      <c r="E761" s="58" t="b">
        <v>0</v>
      </c>
      <c r="F761" s="25">
        <f t="shared" si="1"/>
        <v>37</v>
      </c>
      <c r="G761" s="21" t="s">
        <v>1002</v>
      </c>
      <c r="H761" s="23"/>
      <c r="I761" s="28"/>
    </row>
    <row r="762" ht="22.5" customHeight="1">
      <c r="A762" s="53" t="str">
        <f t="array" ref="A762">IFERROR(_xlfn.XLOOKUP(B762, Runs[Run ID], Runs[Track]), "— pick a run —")</f>
        <v>Avengers</v>
      </c>
      <c r="B762" s="54" t="s">
        <v>94</v>
      </c>
      <c r="C762" s="53" t="str">
        <f t="array" ref="C762">IFERROR(_xlfn.XLOOKUP(B762, Runs[Run ID], Runs[Title]), "— pick a run —")</f>
        <v>The Initiative</v>
      </c>
      <c r="D762" s="74" t="s">
        <v>7523</v>
      </c>
      <c r="E762" s="58" t="b">
        <v>0</v>
      </c>
      <c r="F762" s="25">
        <f t="shared" si="1"/>
        <v>38</v>
      </c>
      <c r="G762" s="21" t="s">
        <v>1002</v>
      </c>
      <c r="H762" s="23"/>
      <c r="I762" s="28"/>
    </row>
    <row r="763" ht="22.5" customHeight="1">
      <c r="A763" s="53" t="str">
        <f t="array" ref="A763">IFERROR(_xlfn.XLOOKUP(B763, Runs[Run ID], Runs[Track]), "— pick a run —")</f>
        <v>Avengers</v>
      </c>
      <c r="B763" s="54" t="s">
        <v>94</v>
      </c>
      <c r="C763" s="53" t="str">
        <f t="array" ref="C763">IFERROR(_xlfn.XLOOKUP(B763, Runs[Run ID], Runs[Title]), "— pick a run —")</f>
        <v>The Initiative</v>
      </c>
      <c r="D763" s="74" t="s">
        <v>7540</v>
      </c>
      <c r="E763" s="58" t="b">
        <v>0</v>
      </c>
      <c r="F763" s="25">
        <f t="shared" si="1"/>
        <v>39</v>
      </c>
      <c r="G763" s="21" t="s">
        <v>1002</v>
      </c>
      <c r="H763" s="23"/>
      <c r="I763" s="28"/>
    </row>
    <row r="764" ht="22.5" customHeight="1">
      <c r="A764" s="53" t="str">
        <f t="array" ref="A764">IFERROR(_xlfn.XLOOKUP(B764, Runs[Run ID], Runs[Track]), "— pick a run —")</f>
        <v>Avengers</v>
      </c>
      <c r="B764" s="54" t="s">
        <v>94</v>
      </c>
      <c r="C764" s="53" t="str">
        <f t="array" ref="C764">IFERROR(_xlfn.XLOOKUP(B764, Runs[Run ID], Runs[Title]), "— pick a run —")</f>
        <v>The Initiative</v>
      </c>
      <c r="D764" s="74" t="s">
        <v>7557</v>
      </c>
      <c r="E764" s="58" t="b">
        <v>0</v>
      </c>
      <c r="F764" s="25">
        <f t="shared" si="1"/>
        <v>40</v>
      </c>
      <c r="G764" s="21" t="s">
        <v>1002</v>
      </c>
      <c r="H764" s="23"/>
      <c r="I764" s="28"/>
    </row>
    <row r="765" ht="22.5" customHeight="1">
      <c r="A765" s="53" t="str">
        <f t="array" ref="A765">IFERROR(_xlfn.XLOOKUP(B765, Runs[Run ID], Runs[Track]), "— pick a run —")</f>
        <v>Avengers</v>
      </c>
      <c r="B765" s="54" t="s">
        <v>94</v>
      </c>
      <c r="C765" s="53" t="str">
        <f t="array" ref="C765">IFERROR(_xlfn.XLOOKUP(B765, Runs[Run ID], Runs[Title]), "— pick a run —")</f>
        <v>The Initiative</v>
      </c>
      <c r="D765" s="74" t="s">
        <v>7575</v>
      </c>
      <c r="E765" s="58" t="b">
        <v>0</v>
      </c>
      <c r="F765" s="25">
        <f t="shared" si="1"/>
        <v>41</v>
      </c>
      <c r="G765" s="21" t="s">
        <v>1002</v>
      </c>
      <c r="H765" s="23"/>
      <c r="I765" s="28"/>
    </row>
    <row r="766" ht="22.5" customHeight="1">
      <c r="A766" s="53" t="str">
        <f t="array" ref="A766">IFERROR(_xlfn.XLOOKUP(B766, Runs[Run ID], Runs[Track]), "— pick a run —")</f>
        <v>Avengers</v>
      </c>
      <c r="B766" s="54" t="s">
        <v>94</v>
      </c>
      <c r="C766" s="53" t="str">
        <f t="array" ref="C766">IFERROR(_xlfn.XLOOKUP(B766, Runs[Run ID], Runs[Title]), "— pick a run —")</f>
        <v>The Initiative</v>
      </c>
      <c r="D766" s="74" t="s">
        <v>7592</v>
      </c>
      <c r="E766" s="58" t="b">
        <v>0</v>
      </c>
      <c r="F766" s="25">
        <f t="shared" si="1"/>
        <v>42</v>
      </c>
      <c r="G766" s="21" t="s">
        <v>1002</v>
      </c>
      <c r="H766" s="23"/>
      <c r="I766" s="28"/>
    </row>
    <row r="767" ht="22.5" customHeight="1">
      <c r="A767" s="53" t="str">
        <f t="array" ref="A767">IFERROR(_xlfn.XLOOKUP(B767, Runs[Run ID], Runs[Track]), "— pick a run —")</f>
        <v>Avengers</v>
      </c>
      <c r="B767" s="54" t="s">
        <v>94</v>
      </c>
      <c r="C767" s="53" t="str">
        <f t="array" ref="C767">IFERROR(_xlfn.XLOOKUP(B767, Runs[Run ID], Runs[Title]), "— pick a run —")</f>
        <v>The Initiative</v>
      </c>
      <c r="D767" s="74" t="s">
        <v>7607</v>
      </c>
      <c r="E767" s="58" t="b">
        <v>0</v>
      </c>
      <c r="F767" s="25">
        <f t="shared" si="1"/>
        <v>43</v>
      </c>
      <c r="G767" s="21" t="s">
        <v>1002</v>
      </c>
      <c r="H767" s="23"/>
      <c r="I767" s="28"/>
    </row>
    <row r="768" ht="22.5" customHeight="1">
      <c r="A768" s="53" t="str">
        <f t="array" ref="A768">IFERROR(_xlfn.XLOOKUP(B768, Runs[Run ID], Runs[Track]), "— pick a run —")</f>
        <v>Avengers</v>
      </c>
      <c r="B768" s="54" t="s">
        <v>94</v>
      </c>
      <c r="C768" s="53" t="str">
        <f t="array" ref="C768">IFERROR(_xlfn.XLOOKUP(B768, Runs[Run ID], Runs[Title]), "— pick a run —")</f>
        <v>The Initiative</v>
      </c>
      <c r="D768" s="74" t="s">
        <v>7625</v>
      </c>
      <c r="E768" s="58" t="b">
        <v>0</v>
      </c>
      <c r="F768" s="25">
        <f t="shared" si="1"/>
        <v>44</v>
      </c>
      <c r="G768" s="21" t="s">
        <v>1002</v>
      </c>
      <c r="H768" s="23"/>
      <c r="I768" s="28"/>
    </row>
    <row r="769" ht="22.5" customHeight="1">
      <c r="A769" s="53" t="str">
        <f t="array" ref="A769">IFERROR(_xlfn.XLOOKUP(B769, Runs[Run ID], Runs[Track]), "— pick a run —")</f>
        <v>Avengers</v>
      </c>
      <c r="B769" s="54" t="s">
        <v>94</v>
      </c>
      <c r="C769" s="53" t="str">
        <f t="array" ref="C769">IFERROR(_xlfn.XLOOKUP(B769, Runs[Run ID], Runs[Title]), "— pick a run —")</f>
        <v>The Initiative</v>
      </c>
      <c r="D769" s="74" t="s">
        <v>7642</v>
      </c>
      <c r="E769" s="58" t="b">
        <v>0</v>
      </c>
      <c r="F769" s="25">
        <f t="shared" si="1"/>
        <v>45</v>
      </c>
      <c r="G769" s="21" t="s">
        <v>1002</v>
      </c>
      <c r="H769" s="23"/>
      <c r="I769" s="28"/>
    </row>
    <row r="770" ht="22.5" customHeight="1">
      <c r="A770" s="53" t="str">
        <f t="array" ref="A770">IFERROR(_xlfn.XLOOKUP(B770, Runs[Run ID], Runs[Track]), "— pick a run —")</f>
        <v>Avengers</v>
      </c>
      <c r="B770" s="54" t="s">
        <v>94</v>
      </c>
      <c r="C770" s="53" t="str">
        <f t="array" ref="C770">IFERROR(_xlfn.XLOOKUP(B770, Runs[Run ID], Runs[Title]), "— pick a run —")</f>
        <v>The Initiative</v>
      </c>
      <c r="D770" s="74" t="s">
        <v>7661</v>
      </c>
      <c r="E770" s="58" t="b">
        <v>0</v>
      </c>
      <c r="F770" s="25">
        <f t="shared" si="1"/>
        <v>46</v>
      </c>
      <c r="G770" s="21" t="s">
        <v>1002</v>
      </c>
      <c r="H770" s="23"/>
      <c r="I770" s="28"/>
    </row>
    <row r="771" ht="22.5" customHeight="1">
      <c r="A771" s="53" t="str">
        <f t="array" ref="A771">IFERROR(_xlfn.XLOOKUP(B771, Runs[Run ID], Runs[Track]), "— pick a run —")</f>
        <v>Avengers</v>
      </c>
      <c r="B771" s="54" t="s">
        <v>94</v>
      </c>
      <c r="C771" s="53" t="str">
        <f t="array" ref="C771">IFERROR(_xlfn.XLOOKUP(B771, Runs[Run ID], Runs[Title]), "— pick a run —")</f>
        <v>The Initiative</v>
      </c>
      <c r="D771" s="74" t="s">
        <v>11951</v>
      </c>
      <c r="E771" s="58" t="b">
        <v>0</v>
      </c>
      <c r="F771" s="25">
        <f t="shared" si="1"/>
        <v>47</v>
      </c>
      <c r="G771" s="21" t="s">
        <v>1002</v>
      </c>
      <c r="H771" s="23" t="s">
        <v>11952</v>
      </c>
      <c r="I771" s="28"/>
    </row>
    <row r="772" ht="22.5" customHeight="1">
      <c r="A772" s="53" t="str">
        <f t="array" ref="A772">IFERROR(_xlfn.XLOOKUP(B772, Runs[Run ID], Runs[Track]), "— pick a run —")</f>
        <v>Avengers</v>
      </c>
      <c r="B772" s="54" t="s">
        <v>94</v>
      </c>
      <c r="C772" s="53" t="str">
        <f t="array" ref="C772">IFERROR(_xlfn.XLOOKUP(B772, Runs[Run ID], Runs[Title]), "— pick a run —")</f>
        <v>The Initiative</v>
      </c>
      <c r="D772" s="74" t="s">
        <v>11953</v>
      </c>
      <c r="E772" s="58" t="b">
        <v>0</v>
      </c>
      <c r="F772" s="25">
        <f t="shared" si="1"/>
        <v>48</v>
      </c>
      <c r="G772" s="21" t="s">
        <v>1002</v>
      </c>
      <c r="H772" s="23"/>
      <c r="I772" s="28"/>
    </row>
    <row r="773" ht="22.5" customHeight="1">
      <c r="A773" s="53" t="str">
        <f t="array" ref="A773">IFERROR(_xlfn.XLOOKUP(B773, Runs[Run ID], Runs[Track]), "— pick a run —")</f>
        <v>Avengers</v>
      </c>
      <c r="B773" s="54" t="s">
        <v>94</v>
      </c>
      <c r="C773" s="53" t="str">
        <f t="array" ref="C773">IFERROR(_xlfn.XLOOKUP(B773, Runs[Run ID], Runs[Title]), "— pick a run —")</f>
        <v>The Initiative</v>
      </c>
      <c r="D773" s="74" t="s">
        <v>11954</v>
      </c>
      <c r="E773" s="58" t="b">
        <v>0</v>
      </c>
      <c r="F773" s="25">
        <f t="shared" si="1"/>
        <v>49</v>
      </c>
      <c r="G773" s="21" t="s">
        <v>1002</v>
      </c>
      <c r="H773" s="23"/>
      <c r="I773" s="28"/>
    </row>
    <row r="774" ht="22.5" customHeight="1">
      <c r="A774" s="53" t="str">
        <f t="array" ref="A774">IFERROR(_xlfn.XLOOKUP(B774, Runs[Run ID], Runs[Track]), "— pick a run —")</f>
        <v>Avengers</v>
      </c>
      <c r="B774" s="54" t="s">
        <v>94</v>
      </c>
      <c r="C774" s="53" t="str">
        <f t="array" ref="C774">IFERROR(_xlfn.XLOOKUP(B774, Runs[Run ID], Runs[Title]), "— pick a run —")</f>
        <v>The Initiative</v>
      </c>
      <c r="D774" s="74" t="s">
        <v>11955</v>
      </c>
      <c r="E774" s="58" t="b">
        <v>0</v>
      </c>
      <c r="F774" s="25">
        <f t="shared" si="1"/>
        <v>50</v>
      </c>
      <c r="G774" s="21" t="s">
        <v>1002</v>
      </c>
      <c r="H774" s="23"/>
      <c r="I774" s="28"/>
    </row>
    <row r="775" ht="22.5" customHeight="1">
      <c r="A775" s="53" t="str">
        <f t="array" ref="A775">IFERROR(_xlfn.XLOOKUP(B775, Runs[Run ID], Runs[Track]), "— pick a run —")</f>
        <v>Avengers</v>
      </c>
      <c r="B775" s="54" t="s">
        <v>94</v>
      </c>
      <c r="C775" s="53" t="str">
        <f t="array" ref="C775">IFERROR(_xlfn.XLOOKUP(B775, Runs[Run ID], Runs[Title]), "— pick a run —")</f>
        <v>The Initiative</v>
      </c>
      <c r="D775" s="74" t="s">
        <v>11960</v>
      </c>
      <c r="E775" s="58" t="b">
        <v>0</v>
      </c>
      <c r="F775" s="25">
        <f t="shared" si="1"/>
        <v>51</v>
      </c>
      <c r="G775" s="21" t="s">
        <v>1002</v>
      </c>
      <c r="H775" s="23"/>
      <c r="I775" s="28"/>
    </row>
    <row r="776" ht="22.5" customHeight="1">
      <c r="A776" s="53" t="str">
        <f t="array" ref="A776">IFERROR(_xlfn.XLOOKUP(B776, Runs[Run ID], Runs[Track]), "— pick a run —")</f>
        <v>Avengers</v>
      </c>
      <c r="B776" s="54" t="s">
        <v>94</v>
      </c>
      <c r="C776" s="53" t="str">
        <f t="array" ref="C776">IFERROR(_xlfn.XLOOKUP(B776, Runs[Run ID], Runs[Title]), "— pick a run —")</f>
        <v>The Initiative</v>
      </c>
      <c r="D776" s="74" t="s">
        <v>11962</v>
      </c>
      <c r="E776" s="58" t="b">
        <v>0</v>
      </c>
      <c r="F776" s="25">
        <f t="shared" si="1"/>
        <v>52</v>
      </c>
      <c r="G776" s="21" t="s">
        <v>1002</v>
      </c>
      <c r="H776" s="23"/>
      <c r="I776" s="28"/>
    </row>
    <row r="777" ht="22.5" customHeight="1">
      <c r="A777" s="53" t="str">
        <f t="array" ref="A777">IFERROR(_xlfn.XLOOKUP(B777, Runs[Run ID], Runs[Track]), "— pick a run —")</f>
        <v>Avengers</v>
      </c>
      <c r="B777" s="54" t="s">
        <v>94</v>
      </c>
      <c r="C777" s="53" t="str">
        <f t="array" ref="C777">IFERROR(_xlfn.XLOOKUP(B777, Runs[Run ID], Runs[Title]), "— pick a run —")</f>
        <v>The Initiative</v>
      </c>
      <c r="D777" s="74" t="s">
        <v>11963</v>
      </c>
      <c r="E777" s="58" t="b">
        <v>0</v>
      </c>
      <c r="F777" s="25">
        <f t="shared" si="1"/>
        <v>53</v>
      </c>
      <c r="G777" s="21" t="s">
        <v>1002</v>
      </c>
      <c r="H777" s="23"/>
      <c r="I777" s="28"/>
    </row>
    <row r="778" ht="22.5" customHeight="1">
      <c r="A778" s="53" t="str">
        <f t="array" ref="A778">IFERROR(_xlfn.XLOOKUP(B778, Runs[Run ID], Runs[Track]), "— pick a run —")</f>
        <v>Avengers</v>
      </c>
      <c r="B778" s="54" t="s">
        <v>94</v>
      </c>
      <c r="C778" s="53" t="str">
        <f t="array" ref="C778">IFERROR(_xlfn.XLOOKUP(B778, Runs[Run ID], Runs[Title]), "— pick a run —")</f>
        <v>The Initiative</v>
      </c>
      <c r="D778" s="74" t="s">
        <v>11964</v>
      </c>
      <c r="E778" s="58" t="b">
        <v>0</v>
      </c>
      <c r="F778" s="25">
        <f t="shared" si="1"/>
        <v>54</v>
      </c>
      <c r="G778" s="21" t="s">
        <v>1002</v>
      </c>
      <c r="H778" s="23"/>
      <c r="I778" s="28"/>
    </row>
    <row r="779" ht="22.5" customHeight="1">
      <c r="A779" s="53" t="str">
        <f t="array" ref="A779">IFERROR(_xlfn.XLOOKUP(B779, Runs[Run ID], Runs[Track]), "— pick a run —")</f>
        <v>Avengers</v>
      </c>
      <c r="B779" s="54" t="s">
        <v>94</v>
      </c>
      <c r="C779" s="53" t="str">
        <f t="array" ref="C779">IFERROR(_xlfn.XLOOKUP(B779, Runs[Run ID], Runs[Title]), "— pick a run —")</f>
        <v>The Initiative</v>
      </c>
      <c r="D779" s="74" t="s">
        <v>11965</v>
      </c>
      <c r="E779" s="58" t="b">
        <v>0</v>
      </c>
      <c r="F779" s="25">
        <f t="shared" si="1"/>
        <v>55</v>
      </c>
      <c r="G779" s="21" t="s">
        <v>1002</v>
      </c>
      <c r="H779" s="23"/>
      <c r="I779" s="28"/>
    </row>
    <row r="780" ht="22.5" customHeight="1">
      <c r="A780" s="53" t="str">
        <f t="array" ref="A780">IFERROR(_xlfn.XLOOKUP(B780, Runs[Run ID], Runs[Track]), "— pick a run —")</f>
        <v>Avengers</v>
      </c>
      <c r="B780" s="54" t="s">
        <v>94</v>
      </c>
      <c r="C780" s="53" t="str">
        <f t="array" ref="C780">IFERROR(_xlfn.XLOOKUP(B780, Runs[Run ID], Runs[Title]), "— pick a run —")</f>
        <v>The Initiative</v>
      </c>
      <c r="D780" s="74" t="s">
        <v>11966</v>
      </c>
      <c r="E780" s="58" t="b">
        <v>0</v>
      </c>
      <c r="F780" s="25">
        <f t="shared" si="1"/>
        <v>56</v>
      </c>
      <c r="G780" s="21" t="s">
        <v>1002</v>
      </c>
      <c r="H780" s="23"/>
      <c r="I780" s="28"/>
    </row>
    <row r="781" ht="22.5" customHeight="1">
      <c r="A781" s="53" t="str">
        <f t="array" ref="A781">IFERROR(_xlfn.XLOOKUP(B781, Runs[Run ID], Runs[Track]), "— pick a run —")</f>
        <v>Avengers</v>
      </c>
      <c r="B781" s="54" t="s">
        <v>94</v>
      </c>
      <c r="C781" s="53" t="str">
        <f t="array" ref="C781">IFERROR(_xlfn.XLOOKUP(B781, Runs[Run ID], Runs[Title]), "— pick a run —")</f>
        <v>The Initiative</v>
      </c>
      <c r="D781" s="74" t="s">
        <v>11970</v>
      </c>
      <c r="E781" s="58" t="b">
        <v>0</v>
      </c>
      <c r="F781" s="25">
        <f t="shared" si="1"/>
        <v>57</v>
      </c>
      <c r="G781" s="21" t="s">
        <v>1002</v>
      </c>
      <c r="H781" s="23"/>
      <c r="I781" s="28"/>
    </row>
    <row r="782" ht="22.5" customHeight="1">
      <c r="A782" s="53" t="str">
        <f t="array" ref="A782">IFERROR(_xlfn.XLOOKUP(B782, Runs[Run ID], Runs[Track]), "— pick a run —")</f>
        <v>Avengers</v>
      </c>
      <c r="B782" s="54" t="s">
        <v>94</v>
      </c>
      <c r="C782" s="53" t="str">
        <f t="array" ref="C782">IFERROR(_xlfn.XLOOKUP(B782, Runs[Run ID], Runs[Title]), "— pick a run —")</f>
        <v>The Initiative</v>
      </c>
      <c r="D782" s="74" t="s">
        <v>11972</v>
      </c>
      <c r="E782" s="58" t="b">
        <v>0</v>
      </c>
      <c r="F782" s="25">
        <f t="shared" si="1"/>
        <v>58</v>
      </c>
      <c r="G782" s="21" t="s">
        <v>1002</v>
      </c>
      <c r="H782" s="23"/>
      <c r="I782" s="28"/>
    </row>
    <row r="783" ht="22.5" customHeight="1">
      <c r="A783" s="53" t="str">
        <f t="array" ref="A783">IFERROR(_xlfn.XLOOKUP(B783, Runs[Run ID], Runs[Track]), "— pick a run —")</f>
        <v>Avengers</v>
      </c>
      <c r="B783" s="54" t="s">
        <v>94</v>
      </c>
      <c r="C783" s="53" t="str">
        <f t="array" ref="C783">IFERROR(_xlfn.XLOOKUP(B783, Runs[Run ID], Runs[Title]), "— pick a run —")</f>
        <v>The Initiative</v>
      </c>
      <c r="D783" s="74" t="s">
        <v>11973</v>
      </c>
      <c r="E783" s="58" t="b">
        <v>0</v>
      </c>
      <c r="F783" s="25">
        <f t="shared" si="1"/>
        <v>59</v>
      </c>
      <c r="G783" s="21" t="s">
        <v>1002</v>
      </c>
      <c r="H783" s="23" t="s">
        <v>11974</v>
      </c>
      <c r="I783" s="28"/>
    </row>
    <row r="784" ht="22.5" customHeight="1">
      <c r="A784" s="53" t="str">
        <f t="array" ref="A784">IFERROR(_xlfn.XLOOKUP(B784, Runs[Run ID], Runs[Track]), "— pick a run —")</f>
        <v>Avengers</v>
      </c>
      <c r="B784" s="54" t="s">
        <v>94</v>
      </c>
      <c r="C784" s="53" t="str">
        <f t="array" ref="C784">IFERROR(_xlfn.XLOOKUP(B784, Runs[Run ID], Runs[Title]), "— pick a run —")</f>
        <v>The Initiative</v>
      </c>
      <c r="D784" s="74" t="s">
        <v>11975</v>
      </c>
      <c r="E784" s="58" t="b">
        <v>0</v>
      </c>
      <c r="F784" s="25">
        <f t="shared" si="1"/>
        <v>60</v>
      </c>
      <c r="G784" s="21" t="s">
        <v>1002</v>
      </c>
      <c r="H784" s="23"/>
      <c r="I784" s="28"/>
    </row>
    <row r="785" ht="22.5" customHeight="1">
      <c r="A785" s="53" t="str">
        <f t="array" ref="A785">IFERROR(_xlfn.XLOOKUP(B785, Runs[Run ID], Runs[Track]), "— pick a run —")</f>
        <v>Avengers</v>
      </c>
      <c r="B785" s="54" t="s">
        <v>94</v>
      </c>
      <c r="C785" s="53" t="str">
        <f t="array" ref="C785">IFERROR(_xlfn.XLOOKUP(B785, Runs[Run ID], Runs[Title]), "— pick a run —")</f>
        <v>The Initiative</v>
      </c>
      <c r="D785" s="74" t="s">
        <v>11976</v>
      </c>
      <c r="E785" s="58" t="b">
        <v>0</v>
      </c>
      <c r="F785" s="25">
        <f t="shared" si="1"/>
        <v>61</v>
      </c>
      <c r="G785" s="21" t="s">
        <v>1002</v>
      </c>
      <c r="H785" s="23"/>
      <c r="I785" s="28"/>
    </row>
    <row r="786" ht="22.5" customHeight="1">
      <c r="A786" s="53" t="str">
        <f t="array" ref="A786">IFERROR(_xlfn.XLOOKUP(B786, Runs[Run ID], Runs[Track]), "— pick a run —")</f>
        <v>Avengers</v>
      </c>
      <c r="B786" s="54" t="s">
        <v>94</v>
      </c>
      <c r="C786" s="53" t="str">
        <f t="array" ref="C786">IFERROR(_xlfn.XLOOKUP(B786, Runs[Run ID], Runs[Title]), "— pick a run —")</f>
        <v>The Initiative</v>
      </c>
      <c r="D786" s="74" t="s">
        <v>11977</v>
      </c>
      <c r="E786" s="58" t="b">
        <v>0</v>
      </c>
      <c r="F786" s="25">
        <f t="shared" si="1"/>
        <v>62</v>
      </c>
      <c r="G786" s="21" t="s">
        <v>1002</v>
      </c>
      <c r="H786" s="23"/>
      <c r="I786" s="28"/>
    </row>
    <row r="787" ht="22.5" customHeight="1">
      <c r="A787" s="53" t="str">
        <f t="array" ref="A787">IFERROR(_xlfn.XLOOKUP(B787, Runs[Run ID], Runs[Track]), "— pick a run —")</f>
        <v>Avengers</v>
      </c>
      <c r="B787" s="54" t="s">
        <v>94</v>
      </c>
      <c r="C787" s="53" t="str">
        <f t="array" ref="C787">IFERROR(_xlfn.XLOOKUP(B787, Runs[Run ID], Runs[Title]), "— pick a run —")</f>
        <v>The Initiative</v>
      </c>
      <c r="D787" s="74" t="s">
        <v>11978</v>
      </c>
      <c r="E787" s="58" t="b">
        <v>0</v>
      </c>
      <c r="F787" s="25">
        <f t="shared" si="1"/>
        <v>63</v>
      </c>
      <c r="G787" s="21" t="s">
        <v>1002</v>
      </c>
      <c r="H787" s="23"/>
      <c r="I787" s="28"/>
    </row>
    <row r="788" ht="22.5" customHeight="1">
      <c r="A788" s="53" t="str">
        <f t="array" ref="A788">IFERROR(_xlfn.XLOOKUP(B788, Runs[Run ID], Runs[Track]), "— pick a run —")</f>
        <v>Avengers</v>
      </c>
      <c r="B788" s="54" t="s">
        <v>94</v>
      </c>
      <c r="C788" s="53" t="str">
        <f t="array" ref="C788">IFERROR(_xlfn.XLOOKUP(B788, Runs[Run ID], Runs[Title]), "— pick a run —")</f>
        <v>The Initiative</v>
      </c>
      <c r="D788" s="74" t="s">
        <v>11981</v>
      </c>
      <c r="E788" s="58" t="b">
        <v>0</v>
      </c>
      <c r="F788" s="25">
        <f t="shared" si="1"/>
        <v>64</v>
      </c>
      <c r="G788" s="21" t="s">
        <v>1002</v>
      </c>
      <c r="H788" s="23"/>
      <c r="I788" s="28"/>
    </row>
    <row r="789" ht="22.5" customHeight="1">
      <c r="A789" s="53" t="str">
        <f t="array" ref="A789">IFERROR(_xlfn.XLOOKUP(B789, Runs[Run ID], Runs[Track]), "— pick a run —")</f>
        <v>Avengers</v>
      </c>
      <c r="B789" s="54" t="s">
        <v>94</v>
      </c>
      <c r="C789" s="53" t="str">
        <f t="array" ref="C789">IFERROR(_xlfn.XLOOKUP(B789, Runs[Run ID], Runs[Title]), "— pick a run —")</f>
        <v>The Initiative</v>
      </c>
      <c r="D789" s="74" t="s">
        <v>11983</v>
      </c>
      <c r="E789" s="58" t="b">
        <v>0</v>
      </c>
      <c r="F789" s="25">
        <f t="shared" si="1"/>
        <v>65</v>
      </c>
      <c r="G789" s="21" t="s">
        <v>1002</v>
      </c>
      <c r="H789" s="23"/>
      <c r="I789" s="28"/>
    </row>
    <row r="790" ht="22.5" customHeight="1">
      <c r="A790" s="53" t="str">
        <f t="array" ref="A790">IFERROR(_xlfn.XLOOKUP(B790, Runs[Run ID], Runs[Track]), "— pick a run —")</f>
        <v>Avengers</v>
      </c>
      <c r="B790" s="54" t="s">
        <v>94</v>
      </c>
      <c r="C790" s="53" t="str">
        <f t="array" ref="C790">IFERROR(_xlfn.XLOOKUP(B790, Runs[Run ID], Runs[Title]), "— pick a run —")</f>
        <v>The Initiative</v>
      </c>
      <c r="D790" s="74" t="s">
        <v>11984</v>
      </c>
      <c r="E790" s="58" t="b">
        <v>0</v>
      </c>
      <c r="F790" s="25">
        <f t="shared" si="1"/>
        <v>66</v>
      </c>
      <c r="G790" s="21" t="s">
        <v>1002</v>
      </c>
      <c r="H790" s="23"/>
      <c r="I790" s="28"/>
    </row>
    <row r="791" ht="22.5" customHeight="1">
      <c r="A791" s="53" t="str">
        <f t="array" ref="A791">IFERROR(_xlfn.XLOOKUP(B791, Runs[Run ID], Runs[Track]), "— pick a run —")</f>
        <v>Avengers</v>
      </c>
      <c r="B791" s="54" t="s">
        <v>94</v>
      </c>
      <c r="C791" s="53" t="str">
        <f t="array" ref="C791">IFERROR(_xlfn.XLOOKUP(B791, Runs[Run ID], Runs[Title]), "— pick a run —")</f>
        <v>The Initiative</v>
      </c>
      <c r="D791" s="74" t="s">
        <v>11985</v>
      </c>
      <c r="E791" s="58" t="b">
        <v>0</v>
      </c>
      <c r="F791" s="25">
        <f t="shared" si="1"/>
        <v>67</v>
      </c>
      <c r="G791" s="21" t="s">
        <v>1002</v>
      </c>
      <c r="H791" s="23"/>
      <c r="I791" s="28"/>
    </row>
    <row r="792" ht="22.5" customHeight="1">
      <c r="A792" s="53" t="str">
        <f t="array" ref="A792">IFERROR(_xlfn.XLOOKUP(B792, Runs[Run ID], Runs[Track]), "— pick a run —")</f>
        <v>Avengers</v>
      </c>
      <c r="B792" s="54" t="s">
        <v>94</v>
      </c>
      <c r="C792" s="53" t="str">
        <f t="array" ref="C792">IFERROR(_xlfn.XLOOKUP(B792, Runs[Run ID], Runs[Title]), "— pick a run —")</f>
        <v>The Initiative</v>
      </c>
      <c r="D792" s="74" t="s">
        <v>11986</v>
      </c>
      <c r="E792" s="58" t="b">
        <v>0</v>
      </c>
      <c r="F792" s="25">
        <f t="shared" si="1"/>
        <v>68</v>
      </c>
      <c r="G792" s="21" t="s">
        <v>1002</v>
      </c>
      <c r="H792" s="23"/>
      <c r="I792" s="28"/>
    </row>
    <row r="793" ht="22.5" customHeight="1">
      <c r="A793" s="53" t="str">
        <f t="array" ref="A793">IFERROR(_xlfn.XLOOKUP(B793, Runs[Run ID], Runs[Track]), "— pick a run —")</f>
        <v>Avengers</v>
      </c>
      <c r="B793" s="54" t="s">
        <v>94</v>
      </c>
      <c r="C793" s="53" t="str">
        <f t="array" ref="C793">IFERROR(_xlfn.XLOOKUP(B793, Runs[Run ID], Runs[Title]), "— pick a run —")</f>
        <v>The Initiative</v>
      </c>
      <c r="D793" s="74" t="s">
        <v>11987</v>
      </c>
      <c r="E793" s="58" t="b">
        <v>0</v>
      </c>
      <c r="F793" s="25">
        <f t="shared" si="1"/>
        <v>69</v>
      </c>
      <c r="G793" s="21" t="s">
        <v>1002</v>
      </c>
      <c r="H793" s="23"/>
      <c r="I793" s="28"/>
    </row>
    <row r="794" ht="22.5" customHeight="1">
      <c r="A794" s="53" t="str">
        <f t="array" ref="A794">IFERROR(_xlfn.XLOOKUP(B794, Runs[Run ID], Runs[Track]), "— pick a run —")</f>
        <v>Avengers</v>
      </c>
      <c r="B794" s="54" t="s">
        <v>94</v>
      </c>
      <c r="C794" s="53" t="str">
        <f t="array" ref="C794">IFERROR(_xlfn.XLOOKUP(B794, Runs[Run ID], Runs[Title]), "— pick a run —")</f>
        <v>The Initiative</v>
      </c>
      <c r="D794" s="74" t="s">
        <v>11990</v>
      </c>
      <c r="E794" s="58" t="b">
        <v>0</v>
      </c>
      <c r="F794" s="25">
        <f t="shared" si="1"/>
        <v>70</v>
      </c>
      <c r="G794" s="21" t="s">
        <v>1002</v>
      </c>
      <c r="H794" s="23"/>
      <c r="I794" s="28"/>
    </row>
    <row r="795" ht="22.5" customHeight="1">
      <c r="A795" s="53" t="str">
        <f t="array" ref="A795">IFERROR(_xlfn.XLOOKUP(B795, Runs[Run ID], Runs[Track]), "— pick a run —")</f>
        <v>Avengers</v>
      </c>
      <c r="B795" s="54" t="s">
        <v>103</v>
      </c>
      <c r="C795" s="53" t="str">
        <f t="array" ref="C795">IFERROR(_xlfn.XLOOKUP(B795, Runs[Run ID], Runs[Title]), "— pick a run —")</f>
        <v>Secret Invasion</v>
      </c>
      <c r="D795" s="74" t="s">
        <v>511</v>
      </c>
      <c r="E795" s="58" t="b">
        <v>0</v>
      </c>
      <c r="F795" s="25">
        <f t="shared" si="1"/>
        <v>1</v>
      </c>
      <c r="G795" s="21" t="s">
        <v>58</v>
      </c>
      <c r="H795" s="23"/>
      <c r="I795" s="28"/>
    </row>
    <row r="796" ht="22.5" customHeight="1">
      <c r="A796" s="53" t="str">
        <f t="array" ref="A796">IFERROR(_xlfn.XLOOKUP(B796, Runs[Run ID], Runs[Track]), "— pick a run —")</f>
        <v>Avengers</v>
      </c>
      <c r="B796" s="54" t="s">
        <v>103</v>
      </c>
      <c r="C796" s="53" t="str">
        <f t="array" ref="C796">IFERROR(_xlfn.XLOOKUP(B796, Runs[Run ID], Runs[Title]), "— pick a run —")</f>
        <v>Secret Invasion</v>
      </c>
      <c r="D796" s="74" t="s">
        <v>514</v>
      </c>
      <c r="E796" s="58" t="b">
        <v>0</v>
      </c>
      <c r="F796" s="25">
        <f t="shared" si="1"/>
        <v>2</v>
      </c>
      <c r="G796" s="21" t="s">
        <v>58</v>
      </c>
      <c r="H796" s="23"/>
      <c r="I796" s="28"/>
    </row>
    <row r="797" ht="22.5" customHeight="1">
      <c r="A797" s="53" t="str">
        <f t="array" ref="A797">IFERROR(_xlfn.XLOOKUP(B797, Runs[Run ID], Runs[Track]), "— pick a run —")</f>
        <v>Avengers</v>
      </c>
      <c r="B797" s="54" t="s">
        <v>103</v>
      </c>
      <c r="C797" s="53" t="str">
        <f t="array" ref="C797">IFERROR(_xlfn.XLOOKUP(B797, Runs[Run ID], Runs[Title]), "— pick a run —")</f>
        <v>Secret Invasion</v>
      </c>
      <c r="D797" s="74" t="s">
        <v>519</v>
      </c>
      <c r="E797" s="58" t="b">
        <v>0</v>
      </c>
      <c r="F797" s="25">
        <f t="shared" si="1"/>
        <v>3</v>
      </c>
      <c r="G797" s="21" t="s">
        <v>58</v>
      </c>
      <c r="H797" s="23"/>
      <c r="I797" s="28"/>
    </row>
    <row r="798" ht="22.5" customHeight="1">
      <c r="A798" s="53" t="str">
        <f t="array" ref="A798">IFERROR(_xlfn.XLOOKUP(B798, Runs[Run ID], Runs[Track]), "— pick a run —")</f>
        <v>Avengers</v>
      </c>
      <c r="B798" s="54" t="s">
        <v>103</v>
      </c>
      <c r="C798" s="53" t="str">
        <f t="array" ref="C798">IFERROR(_xlfn.XLOOKUP(B798, Runs[Run ID], Runs[Title]), "— pick a run —")</f>
        <v>Secret Invasion</v>
      </c>
      <c r="D798" s="74" t="s">
        <v>520</v>
      </c>
      <c r="E798" s="58" t="b">
        <v>0</v>
      </c>
      <c r="F798" s="25">
        <f t="shared" si="1"/>
        <v>4</v>
      </c>
      <c r="G798" s="21" t="s">
        <v>58</v>
      </c>
      <c r="H798" s="23"/>
      <c r="I798" s="28"/>
    </row>
    <row r="799" ht="22.5" customHeight="1">
      <c r="A799" s="53" t="str">
        <f t="array" ref="A799">IFERROR(_xlfn.XLOOKUP(B799, Runs[Run ID], Runs[Track]), "— pick a run —")</f>
        <v>Avengers</v>
      </c>
      <c r="B799" s="54" t="s">
        <v>103</v>
      </c>
      <c r="C799" s="53" t="str">
        <f t="array" ref="C799">IFERROR(_xlfn.XLOOKUP(B799, Runs[Run ID], Runs[Title]), "— pick a run —")</f>
        <v>Secret Invasion</v>
      </c>
      <c r="D799" s="74" t="s">
        <v>523</v>
      </c>
      <c r="E799" s="58" t="b">
        <v>0</v>
      </c>
      <c r="F799" s="25">
        <f t="shared" si="1"/>
        <v>5</v>
      </c>
      <c r="G799" s="21" t="s">
        <v>58</v>
      </c>
      <c r="H799" s="23"/>
      <c r="I799" s="28"/>
    </row>
    <row r="800" ht="22.5" customHeight="1">
      <c r="A800" s="53" t="str">
        <f t="array" ref="A800">IFERROR(_xlfn.XLOOKUP(B800, Runs[Run ID], Runs[Track]), "— pick a run —")</f>
        <v>Avengers</v>
      </c>
      <c r="B800" s="54" t="s">
        <v>103</v>
      </c>
      <c r="C800" s="53" t="str">
        <f t="array" ref="C800">IFERROR(_xlfn.XLOOKUP(B800, Runs[Run ID], Runs[Title]), "— pick a run —")</f>
        <v>Secret Invasion</v>
      </c>
      <c r="D800" s="74" t="s">
        <v>11997</v>
      </c>
      <c r="E800" s="58" t="b">
        <v>0</v>
      </c>
      <c r="F800" s="25">
        <f t="shared" si="1"/>
        <v>6</v>
      </c>
      <c r="G800" s="21" t="s">
        <v>58</v>
      </c>
      <c r="H800" s="23"/>
      <c r="I800" s="28"/>
    </row>
    <row r="801" ht="22.5" customHeight="1">
      <c r="A801" s="53" t="str">
        <f t="array" ref="A801">IFERROR(_xlfn.XLOOKUP(B801, Runs[Run ID], Runs[Track]), "— pick a run —")</f>
        <v>Avengers</v>
      </c>
      <c r="B801" s="54" t="s">
        <v>103</v>
      </c>
      <c r="C801" s="53" t="str">
        <f t="array" ref="C801">IFERROR(_xlfn.XLOOKUP(B801, Runs[Run ID], Runs[Title]), "— pick a run —")</f>
        <v>Secret Invasion</v>
      </c>
      <c r="D801" s="74" t="s">
        <v>11998</v>
      </c>
      <c r="E801" s="58" t="b">
        <v>0</v>
      </c>
      <c r="F801" s="25">
        <f t="shared" si="1"/>
        <v>7</v>
      </c>
      <c r="G801" s="21" t="s">
        <v>58</v>
      </c>
      <c r="H801" s="23"/>
      <c r="I801" s="28"/>
    </row>
    <row r="802" ht="22.5" customHeight="1">
      <c r="A802" s="53" t="str">
        <f t="array" ref="A802">IFERROR(_xlfn.XLOOKUP(B802, Runs[Run ID], Runs[Track]), "— pick a run —")</f>
        <v>Avengers</v>
      </c>
      <c r="B802" s="54" t="s">
        <v>103</v>
      </c>
      <c r="C802" s="53" t="str">
        <f t="array" ref="C802">IFERROR(_xlfn.XLOOKUP(B802, Runs[Run ID], Runs[Title]), "— pick a run —")</f>
        <v>Secret Invasion</v>
      </c>
      <c r="D802" s="74" t="s">
        <v>11999</v>
      </c>
      <c r="E802" s="58" t="b">
        <v>0</v>
      </c>
      <c r="F802" s="25">
        <f t="shared" si="1"/>
        <v>8</v>
      </c>
      <c r="G802" s="21" t="s">
        <v>58</v>
      </c>
      <c r="H802" s="23"/>
      <c r="I802" s="28"/>
    </row>
    <row r="803" ht="22.5" customHeight="1">
      <c r="A803" s="53" t="str">
        <f t="array" ref="A803">IFERROR(_xlfn.XLOOKUP(B803, Runs[Run ID], Runs[Track]), "— pick a run —")</f>
        <v>Avengers</v>
      </c>
      <c r="B803" s="54" t="s">
        <v>103</v>
      </c>
      <c r="C803" s="53" t="str">
        <f t="array" ref="C803">IFERROR(_xlfn.XLOOKUP(B803, Runs[Run ID], Runs[Title]), "— pick a run —")</f>
        <v>Secret Invasion</v>
      </c>
      <c r="D803" s="74" t="s">
        <v>7747</v>
      </c>
      <c r="E803" s="58" t="b">
        <v>0</v>
      </c>
      <c r="F803" s="25">
        <f t="shared" si="1"/>
        <v>9</v>
      </c>
      <c r="G803" s="21" t="s">
        <v>58</v>
      </c>
      <c r="H803" s="23"/>
      <c r="I803" s="28"/>
    </row>
    <row r="804" ht="22.5" customHeight="1">
      <c r="A804" s="53" t="str">
        <f t="array" ref="A804">IFERROR(_xlfn.XLOOKUP(B804, Runs[Run ID], Runs[Track]), "— pick a run —")</f>
        <v>Avengers</v>
      </c>
      <c r="B804" s="54" t="s">
        <v>103</v>
      </c>
      <c r="C804" s="53" t="str">
        <f t="array" ref="C804">IFERROR(_xlfn.XLOOKUP(B804, Runs[Run ID], Runs[Title]), "— pick a run —")</f>
        <v>Secret Invasion</v>
      </c>
      <c r="D804" s="74" t="s">
        <v>12005</v>
      </c>
      <c r="E804" s="58" t="b">
        <v>0</v>
      </c>
      <c r="F804" s="25">
        <f t="shared" si="1"/>
        <v>10</v>
      </c>
      <c r="G804" s="21" t="s">
        <v>58</v>
      </c>
      <c r="H804" s="23"/>
      <c r="I804" s="28"/>
    </row>
    <row r="805" ht="22.5" customHeight="1">
      <c r="A805" s="53" t="str">
        <f t="array" ref="A805">IFERROR(_xlfn.XLOOKUP(B805, Runs[Run ID], Runs[Track]), "— pick a run —")</f>
        <v>Avengers</v>
      </c>
      <c r="B805" s="54" t="s">
        <v>103</v>
      </c>
      <c r="C805" s="53" t="str">
        <f t="array" ref="C805">IFERROR(_xlfn.XLOOKUP(B805, Runs[Run ID], Runs[Title]), "— pick a run —")</f>
        <v>Secret Invasion</v>
      </c>
      <c r="D805" s="74" t="s">
        <v>12006</v>
      </c>
      <c r="E805" s="58" t="b">
        <v>0</v>
      </c>
      <c r="F805" s="25">
        <f t="shared" si="1"/>
        <v>11</v>
      </c>
      <c r="G805" s="21" t="s">
        <v>58</v>
      </c>
      <c r="H805" s="23"/>
      <c r="I805" s="28"/>
    </row>
    <row r="806" ht="22.5" customHeight="1">
      <c r="A806" s="53" t="str">
        <f t="array" ref="A806">IFERROR(_xlfn.XLOOKUP(B806, Runs[Run ID], Runs[Track]), "— pick a run —")</f>
        <v>Avengers</v>
      </c>
      <c r="B806" s="54" t="s">
        <v>103</v>
      </c>
      <c r="C806" s="53" t="str">
        <f t="array" ref="C806">IFERROR(_xlfn.XLOOKUP(B806, Runs[Run ID], Runs[Title]), "— pick a run —")</f>
        <v>Secret Invasion</v>
      </c>
      <c r="D806" s="74" t="s">
        <v>12007</v>
      </c>
      <c r="E806" s="58" t="b">
        <v>0</v>
      </c>
      <c r="F806" s="25">
        <f t="shared" si="1"/>
        <v>12</v>
      </c>
      <c r="G806" s="21" t="s">
        <v>58</v>
      </c>
      <c r="H806" s="23"/>
      <c r="I806" s="28"/>
    </row>
    <row r="807" ht="22.5" customHeight="1">
      <c r="A807" s="53" t="str">
        <f t="array" ref="A807">IFERROR(_xlfn.XLOOKUP(B807, Runs[Run ID], Runs[Track]), "— pick a run —")</f>
        <v>Avengers</v>
      </c>
      <c r="B807" s="54" t="s">
        <v>103</v>
      </c>
      <c r="C807" s="53" t="str">
        <f t="array" ref="C807">IFERROR(_xlfn.XLOOKUP(B807, Runs[Run ID], Runs[Title]), "— pick a run —")</f>
        <v>Secret Invasion</v>
      </c>
      <c r="D807" s="74" t="s">
        <v>7832</v>
      </c>
      <c r="E807" s="58" t="b">
        <v>0</v>
      </c>
      <c r="F807" s="25">
        <f t="shared" si="1"/>
        <v>13</v>
      </c>
      <c r="G807" s="21" t="s">
        <v>58</v>
      </c>
      <c r="H807" s="23"/>
      <c r="I807" s="28"/>
    </row>
    <row r="808" ht="22.5" customHeight="1">
      <c r="A808" s="53" t="str">
        <f t="array" ref="A808">IFERROR(_xlfn.XLOOKUP(B808, Runs[Run ID], Runs[Track]), "— pick a run —")</f>
        <v>Avengers</v>
      </c>
      <c r="B808" s="54" t="s">
        <v>103</v>
      </c>
      <c r="C808" s="53" t="str">
        <f t="array" ref="C808">IFERROR(_xlfn.XLOOKUP(B808, Runs[Run ID], Runs[Title]), "— pick a run —")</f>
        <v>Secret Invasion</v>
      </c>
      <c r="D808" s="74" t="s">
        <v>12011</v>
      </c>
      <c r="E808" s="58" t="b">
        <v>0</v>
      </c>
      <c r="F808" s="25">
        <f t="shared" si="1"/>
        <v>14</v>
      </c>
      <c r="G808" s="21" t="s">
        <v>58</v>
      </c>
      <c r="H808" s="23"/>
      <c r="I808" s="28"/>
    </row>
    <row r="809" ht="22.5" customHeight="1">
      <c r="A809" s="53" t="str">
        <f t="array" ref="A809">IFERROR(_xlfn.XLOOKUP(B809, Runs[Run ID], Runs[Track]), "— pick a run —")</f>
        <v>Avengers</v>
      </c>
      <c r="B809" s="54" t="s">
        <v>103</v>
      </c>
      <c r="C809" s="53" t="str">
        <f t="array" ref="C809">IFERROR(_xlfn.XLOOKUP(B809, Runs[Run ID], Runs[Title]), "— pick a run —")</f>
        <v>Secret Invasion</v>
      </c>
      <c r="D809" s="74" t="s">
        <v>12012</v>
      </c>
      <c r="E809" s="58" t="b">
        <v>0</v>
      </c>
      <c r="F809" s="25">
        <f t="shared" si="1"/>
        <v>15</v>
      </c>
      <c r="G809" s="21" t="s">
        <v>58</v>
      </c>
      <c r="H809" s="23"/>
      <c r="I809" s="28"/>
    </row>
    <row r="810" ht="22.5" customHeight="1">
      <c r="A810" s="53" t="str">
        <f t="array" ref="A810">IFERROR(_xlfn.XLOOKUP(B810, Runs[Run ID], Runs[Track]), "— pick a run —")</f>
        <v>Avengers</v>
      </c>
      <c r="B810" s="54" t="s">
        <v>103</v>
      </c>
      <c r="C810" s="53" t="str">
        <f t="array" ref="C810">IFERROR(_xlfn.XLOOKUP(B810, Runs[Run ID], Runs[Title]), "— pick a run —")</f>
        <v>Secret Invasion</v>
      </c>
      <c r="D810" s="74" t="s">
        <v>7850</v>
      </c>
      <c r="E810" s="58" t="b">
        <v>0</v>
      </c>
      <c r="F810" s="25">
        <f t="shared" si="1"/>
        <v>16</v>
      </c>
      <c r="G810" s="21" t="s">
        <v>58</v>
      </c>
      <c r="H810" s="23"/>
      <c r="I810" s="28"/>
    </row>
    <row r="811" ht="22.5" customHeight="1">
      <c r="A811" s="53" t="str">
        <f t="array" ref="A811">IFERROR(_xlfn.XLOOKUP(B811, Runs[Run ID], Runs[Track]), "— pick a run —")</f>
        <v>Avengers</v>
      </c>
      <c r="B811" s="54" t="s">
        <v>103</v>
      </c>
      <c r="C811" s="53" t="str">
        <f t="array" ref="C811">IFERROR(_xlfn.XLOOKUP(B811, Runs[Run ID], Runs[Title]), "— pick a run —")</f>
        <v>Secret Invasion</v>
      </c>
      <c r="D811" s="74" t="s">
        <v>12016</v>
      </c>
      <c r="E811" s="58" t="b">
        <v>0</v>
      </c>
      <c r="F811" s="25">
        <f t="shared" si="1"/>
        <v>17</v>
      </c>
      <c r="G811" s="21" t="s">
        <v>58</v>
      </c>
      <c r="H811" s="23"/>
      <c r="I811" s="28"/>
    </row>
    <row r="812" ht="22.5" customHeight="1">
      <c r="A812" s="53" t="str">
        <f t="array" ref="A812">IFERROR(_xlfn.XLOOKUP(B812, Runs[Run ID], Runs[Track]), "— pick a run —")</f>
        <v>Avengers</v>
      </c>
      <c r="B812" s="54" t="s">
        <v>103</v>
      </c>
      <c r="C812" s="53" t="str">
        <f t="array" ref="C812">IFERROR(_xlfn.XLOOKUP(B812, Runs[Run ID], Runs[Title]), "— pick a run —")</f>
        <v>Secret Invasion</v>
      </c>
      <c r="D812" s="74" t="s">
        <v>12018</v>
      </c>
      <c r="E812" s="58" t="b">
        <v>0</v>
      </c>
      <c r="F812" s="25">
        <f t="shared" si="1"/>
        <v>18</v>
      </c>
      <c r="G812" s="21" t="s">
        <v>58</v>
      </c>
      <c r="H812" s="23"/>
      <c r="I812" s="28"/>
    </row>
    <row r="813" ht="22.5" customHeight="1">
      <c r="A813" s="53" t="str">
        <f t="array" ref="A813">IFERROR(_xlfn.XLOOKUP(B813, Runs[Run ID], Runs[Track]), "— pick a run —")</f>
        <v>Avengers</v>
      </c>
      <c r="B813" s="54" t="s">
        <v>103</v>
      </c>
      <c r="C813" s="53" t="str">
        <f t="array" ref="C813">IFERROR(_xlfn.XLOOKUP(B813, Runs[Run ID], Runs[Title]), "— pick a run —")</f>
        <v>Secret Invasion</v>
      </c>
      <c r="D813" s="74" t="s">
        <v>7867</v>
      </c>
      <c r="E813" s="58" t="b">
        <v>0</v>
      </c>
      <c r="F813" s="25">
        <f t="shared" si="1"/>
        <v>19</v>
      </c>
      <c r="G813" s="21" t="s">
        <v>58</v>
      </c>
      <c r="H813" s="23"/>
      <c r="I813" s="28"/>
    </row>
    <row r="814" ht="22.5" customHeight="1">
      <c r="A814" s="53" t="str">
        <f t="array" ref="A814">IFERROR(_xlfn.XLOOKUP(B814, Runs[Run ID], Runs[Track]), "— pick a run —")</f>
        <v>Avengers</v>
      </c>
      <c r="B814" s="54" t="s">
        <v>103</v>
      </c>
      <c r="C814" s="53" t="str">
        <f t="array" ref="C814">IFERROR(_xlfn.XLOOKUP(B814, Runs[Run ID], Runs[Title]), "— pick a run —")</f>
        <v>Secret Invasion</v>
      </c>
      <c r="D814" s="74" t="s">
        <v>12019</v>
      </c>
      <c r="E814" s="58" t="b">
        <v>0</v>
      </c>
      <c r="F814" s="25">
        <f t="shared" si="1"/>
        <v>20</v>
      </c>
      <c r="G814" s="21" t="s">
        <v>58</v>
      </c>
      <c r="H814" s="23"/>
      <c r="I814" s="28"/>
    </row>
    <row r="815" ht="22.5" customHeight="1">
      <c r="A815" s="53" t="str">
        <f t="array" ref="A815">IFERROR(_xlfn.XLOOKUP(B815, Runs[Run ID], Runs[Track]), "— pick a run —")</f>
        <v>Avengers</v>
      </c>
      <c r="B815" s="54" t="s">
        <v>103</v>
      </c>
      <c r="C815" s="53" t="str">
        <f t="array" ref="C815">IFERROR(_xlfn.XLOOKUP(B815, Runs[Run ID], Runs[Title]), "— pick a run —")</f>
        <v>Secret Invasion</v>
      </c>
      <c r="D815" s="74" t="s">
        <v>12022</v>
      </c>
      <c r="E815" s="58" t="b">
        <v>0</v>
      </c>
      <c r="F815" s="25">
        <f t="shared" si="1"/>
        <v>21</v>
      </c>
      <c r="G815" s="21" t="s">
        <v>58</v>
      </c>
      <c r="H815" s="23"/>
      <c r="I815" s="28"/>
    </row>
    <row r="816" ht="22.5" customHeight="1">
      <c r="A816" s="53" t="str">
        <f t="array" ref="A816">IFERROR(_xlfn.XLOOKUP(B816, Runs[Run ID], Runs[Track]), "— pick a run —")</f>
        <v>Avengers</v>
      </c>
      <c r="B816" s="54" t="s">
        <v>103</v>
      </c>
      <c r="C816" s="53" t="str">
        <f t="array" ref="C816">IFERROR(_xlfn.XLOOKUP(B816, Runs[Run ID], Runs[Title]), "— pick a run —")</f>
        <v>Secret Invasion</v>
      </c>
      <c r="D816" s="74" t="s">
        <v>7919</v>
      </c>
      <c r="E816" s="58" t="b">
        <v>0</v>
      </c>
      <c r="F816" s="25">
        <f t="shared" si="1"/>
        <v>22</v>
      </c>
      <c r="G816" s="21" t="s">
        <v>58</v>
      </c>
      <c r="H816" s="23"/>
      <c r="I816" s="28"/>
    </row>
    <row r="817" ht="22.5" customHeight="1">
      <c r="A817" s="53" t="str">
        <f t="array" ref="A817">IFERROR(_xlfn.XLOOKUP(B817, Runs[Run ID], Runs[Track]), "— pick a run —")</f>
        <v>Avengers</v>
      </c>
      <c r="B817" s="54" t="s">
        <v>103</v>
      </c>
      <c r="C817" s="53" t="str">
        <f t="array" ref="C817">IFERROR(_xlfn.XLOOKUP(B817, Runs[Run ID], Runs[Title]), "— pick a run —")</f>
        <v>Secret Invasion</v>
      </c>
      <c r="D817" s="74" t="s">
        <v>12024</v>
      </c>
      <c r="E817" s="58" t="b">
        <v>0</v>
      </c>
      <c r="F817" s="25">
        <f t="shared" si="1"/>
        <v>23</v>
      </c>
      <c r="G817" s="21" t="s">
        <v>58</v>
      </c>
      <c r="H817" s="23"/>
      <c r="I817" s="28"/>
    </row>
    <row r="818" ht="22.5" customHeight="1">
      <c r="A818" s="53" t="str">
        <f t="array" ref="A818">IFERROR(_xlfn.XLOOKUP(B818, Runs[Run ID], Runs[Track]), "— pick a run —")</f>
        <v>Avengers</v>
      </c>
      <c r="B818" s="54" t="s">
        <v>103</v>
      </c>
      <c r="C818" s="53" t="str">
        <f t="array" ref="C818">IFERROR(_xlfn.XLOOKUP(B818, Runs[Run ID], Runs[Title]), "— pick a run —")</f>
        <v>Secret Invasion</v>
      </c>
      <c r="D818" s="74" t="s">
        <v>12025</v>
      </c>
      <c r="E818" s="58" t="b">
        <v>0</v>
      </c>
      <c r="F818" s="25">
        <f t="shared" si="1"/>
        <v>24</v>
      </c>
      <c r="G818" s="21" t="s">
        <v>58</v>
      </c>
      <c r="H818" s="23"/>
      <c r="I818" s="28"/>
    </row>
    <row r="819" ht="22.5" customHeight="1">
      <c r="A819" s="53" t="str">
        <f t="array" ref="A819">IFERROR(_xlfn.XLOOKUP(B819, Runs[Run ID], Runs[Track]), "— pick a run —")</f>
        <v>Avengers</v>
      </c>
      <c r="B819" s="54" t="s">
        <v>103</v>
      </c>
      <c r="C819" s="53" t="str">
        <f t="array" ref="C819">IFERROR(_xlfn.XLOOKUP(B819, Runs[Run ID], Runs[Title]), "— pick a run —")</f>
        <v>Secret Invasion</v>
      </c>
      <c r="D819" s="74" t="s">
        <v>7952</v>
      </c>
      <c r="E819" s="58" t="b">
        <v>0</v>
      </c>
      <c r="F819" s="25">
        <f t="shared" si="1"/>
        <v>25</v>
      </c>
      <c r="G819" s="21" t="s">
        <v>58</v>
      </c>
      <c r="H819" s="23"/>
      <c r="I819" s="28"/>
    </row>
    <row r="820" ht="22.5" customHeight="1">
      <c r="A820" s="53" t="str">
        <f t="array" ref="A820">IFERROR(_xlfn.XLOOKUP(B820, Runs[Run ID], Runs[Track]), "— pick a run —")</f>
        <v>Avengers</v>
      </c>
      <c r="B820" s="54" t="s">
        <v>103</v>
      </c>
      <c r="C820" s="53" t="str">
        <f t="array" ref="C820">IFERROR(_xlfn.XLOOKUP(B820, Runs[Run ID], Runs[Title]), "— pick a run —")</f>
        <v>Secret Invasion</v>
      </c>
      <c r="D820" s="74" t="s">
        <v>12029</v>
      </c>
      <c r="E820" s="58" t="b">
        <v>0</v>
      </c>
      <c r="F820" s="25">
        <f t="shared" si="1"/>
        <v>26</v>
      </c>
      <c r="G820" s="21" t="s">
        <v>58</v>
      </c>
      <c r="H820" s="23"/>
      <c r="I820" s="28"/>
    </row>
    <row r="821" ht="22.5" customHeight="1">
      <c r="A821" s="53" t="str">
        <f t="array" ref="A821">IFERROR(_xlfn.XLOOKUP(B821, Runs[Run ID], Runs[Track]), "— pick a run —")</f>
        <v>Avengers</v>
      </c>
      <c r="B821" s="54" t="s">
        <v>103</v>
      </c>
      <c r="C821" s="53" t="str">
        <f t="array" ref="C821">IFERROR(_xlfn.XLOOKUP(B821, Runs[Run ID], Runs[Title]), "— pick a run —")</f>
        <v>Secret Invasion</v>
      </c>
      <c r="D821" s="74" t="s">
        <v>12030</v>
      </c>
      <c r="E821" s="58" t="b">
        <v>0</v>
      </c>
      <c r="F821" s="25">
        <f t="shared" si="1"/>
        <v>27</v>
      </c>
      <c r="G821" s="21" t="s">
        <v>58</v>
      </c>
      <c r="H821" s="23"/>
      <c r="I821" s="28"/>
    </row>
    <row r="822" ht="22.5" customHeight="1">
      <c r="A822" s="53" t="str">
        <f t="array" ref="A822">IFERROR(_xlfn.XLOOKUP(B822, Runs[Run ID], Runs[Track]), "— pick a run —")</f>
        <v>Avengers</v>
      </c>
      <c r="B822" s="54" t="s">
        <v>103</v>
      </c>
      <c r="C822" s="53" t="str">
        <f t="array" ref="C822">IFERROR(_xlfn.XLOOKUP(B822, Runs[Run ID], Runs[Title]), "— pick a run —")</f>
        <v>Secret Invasion</v>
      </c>
      <c r="D822" s="74" t="s">
        <v>7985</v>
      </c>
      <c r="E822" s="58" t="b">
        <v>0</v>
      </c>
      <c r="F822" s="25">
        <f t="shared" si="1"/>
        <v>28</v>
      </c>
      <c r="G822" s="21" t="s">
        <v>58</v>
      </c>
      <c r="H822" s="23"/>
      <c r="I822" s="28"/>
    </row>
    <row r="823" ht="22.5" customHeight="1">
      <c r="A823" s="53" t="str">
        <f t="array" ref="A823">IFERROR(_xlfn.XLOOKUP(B823, Runs[Run ID], Runs[Track]), "— pick a run —")</f>
        <v>Avengers</v>
      </c>
      <c r="B823" s="54" t="s">
        <v>103</v>
      </c>
      <c r="C823" s="53" t="str">
        <f t="array" ref="C823">IFERROR(_xlfn.XLOOKUP(B823, Runs[Run ID], Runs[Title]), "— pick a run —")</f>
        <v>Secret Invasion</v>
      </c>
      <c r="D823" s="74" t="s">
        <v>12031</v>
      </c>
      <c r="E823" s="58" t="b">
        <v>0</v>
      </c>
      <c r="F823" s="25">
        <f t="shared" si="1"/>
        <v>29</v>
      </c>
      <c r="G823" s="21" t="s">
        <v>58</v>
      </c>
      <c r="H823" s="23"/>
      <c r="I823" s="28"/>
    </row>
    <row r="824" ht="22.5" customHeight="1">
      <c r="A824" s="53" t="str">
        <f t="array" ref="A824">IFERROR(_xlfn.XLOOKUP(B824, Runs[Run ID], Runs[Track]), "— pick a run —")</f>
        <v>Avengers</v>
      </c>
      <c r="B824" s="54" t="s">
        <v>103</v>
      </c>
      <c r="C824" s="53" t="str">
        <f t="array" ref="C824">IFERROR(_xlfn.XLOOKUP(B824, Runs[Run ID], Runs[Title]), "— pick a run —")</f>
        <v>Secret Invasion</v>
      </c>
      <c r="D824" s="74" t="s">
        <v>8222</v>
      </c>
      <c r="E824" s="58" t="b">
        <v>0</v>
      </c>
      <c r="F824" s="25">
        <f t="shared" si="1"/>
        <v>30</v>
      </c>
      <c r="G824" s="21" t="s">
        <v>58</v>
      </c>
      <c r="H824" s="23"/>
      <c r="I824" s="28"/>
    </row>
    <row r="825" ht="22.5" customHeight="1">
      <c r="A825" s="53" t="str">
        <f t="array" ref="A825">IFERROR(_xlfn.XLOOKUP(B825, Runs[Run ID], Runs[Track]), "— pick a run —")</f>
        <v>Avengers</v>
      </c>
      <c r="B825" s="54" t="s">
        <v>103</v>
      </c>
      <c r="C825" s="53" t="str">
        <f t="array" ref="C825">IFERROR(_xlfn.XLOOKUP(B825, Runs[Run ID], Runs[Title]), "— pick a run —")</f>
        <v>Secret Invasion</v>
      </c>
      <c r="D825" s="74" t="s">
        <v>12036</v>
      </c>
      <c r="E825" s="58" t="b">
        <v>0</v>
      </c>
      <c r="F825" s="25">
        <f t="shared" si="1"/>
        <v>31</v>
      </c>
      <c r="G825" s="21" t="s">
        <v>58</v>
      </c>
      <c r="H825" s="23"/>
      <c r="I825" s="28"/>
    </row>
    <row r="826" ht="22.5" customHeight="1">
      <c r="A826" s="53" t="str">
        <f t="array" ref="A826">IFERROR(_xlfn.XLOOKUP(B826, Runs[Run ID], Runs[Track]), "— pick a run —")</f>
        <v>Avengers</v>
      </c>
      <c r="B826" s="54" t="s">
        <v>103</v>
      </c>
      <c r="C826" s="53" t="str">
        <f t="array" ref="C826">IFERROR(_xlfn.XLOOKUP(B826, Runs[Run ID], Runs[Title]), "— pick a run —")</f>
        <v>Secret Invasion</v>
      </c>
      <c r="D826" s="74" t="s">
        <v>8021</v>
      </c>
      <c r="E826" s="58" t="b">
        <v>0</v>
      </c>
      <c r="F826" s="25">
        <f t="shared" si="1"/>
        <v>32</v>
      </c>
      <c r="G826" s="21" t="s">
        <v>1002</v>
      </c>
      <c r="H826" s="23"/>
      <c r="I826" s="28"/>
    </row>
    <row r="827" ht="22.5" customHeight="1">
      <c r="A827" s="53" t="str">
        <f t="array" ref="A827">IFERROR(_xlfn.XLOOKUP(B827, Runs[Run ID], Runs[Track]), "— pick a run —")</f>
        <v>Avengers</v>
      </c>
      <c r="B827" s="54" t="s">
        <v>103</v>
      </c>
      <c r="C827" s="53" t="str">
        <f t="array" ref="C827">IFERROR(_xlfn.XLOOKUP(B827, Runs[Run ID], Runs[Title]), "— pick a run —")</f>
        <v>Secret Invasion</v>
      </c>
      <c r="D827" s="74" t="s">
        <v>8039</v>
      </c>
      <c r="E827" s="58" t="b">
        <v>0</v>
      </c>
      <c r="F827" s="25">
        <f t="shared" si="1"/>
        <v>33</v>
      </c>
      <c r="G827" s="21" t="s">
        <v>1002</v>
      </c>
      <c r="H827" s="23"/>
      <c r="I827" s="28"/>
    </row>
    <row r="828" ht="22.5" customHeight="1">
      <c r="A828" s="53" t="str">
        <f t="array" ref="A828">IFERROR(_xlfn.XLOOKUP(B828, Runs[Run ID], Runs[Track]), "— pick a run —")</f>
        <v>Avengers</v>
      </c>
      <c r="B828" s="54" t="s">
        <v>103</v>
      </c>
      <c r="C828" s="53" t="str">
        <f t="array" ref="C828">IFERROR(_xlfn.XLOOKUP(B828, Runs[Run ID], Runs[Title]), "— pick a run —")</f>
        <v>Secret Invasion</v>
      </c>
      <c r="D828" s="74" t="s">
        <v>8092</v>
      </c>
      <c r="E828" s="58" t="b">
        <v>0</v>
      </c>
      <c r="F828" s="25">
        <f t="shared" si="1"/>
        <v>34</v>
      </c>
      <c r="G828" s="21" t="s">
        <v>1002</v>
      </c>
      <c r="H828" s="23"/>
      <c r="I828" s="28"/>
    </row>
    <row r="829" ht="22.5" customHeight="1">
      <c r="A829" s="53" t="str">
        <f t="array" ref="A829">IFERROR(_xlfn.XLOOKUP(B829, Runs[Run ID], Runs[Track]), "— pick a run —")</f>
        <v>Avengers</v>
      </c>
      <c r="B829" s="54" t="s">
        <v>103</v>
      </c>
      <c r="C829" s="53" t="str">
        <f t="array" ref="C829">IFERROR(_xlfn.XLOOKUP(B829, Runs[Run ID], Runs[Title]), "— pick a run —")</f>
        <v>Secret Invasion</v>
      </c>
      <c r="D829" s="74" t="s">
        <v>8108</v>
      </c>
      <c r="E829" s="58" t="b">
        <v>0</v>
      </c>
      <c r="F829" s="25">
        <f t="shared" si="1"/>
        <v>35</v>
      </c>
      <c r="G829" s="21" t="s">
        <v>1002</v>
      </c>
      <c r="H829" s="23"/>
      <c r="I829" s="28"/>
    </row>
    <row r="830" ht="22.5" customHeight="1">
      <c r="A830" s="53" t="str">
        <f t="array" ref="A830">IFERROR(_xlfn.XLOOKUP(B830, Runs[Run ID], Runs[Track]), "— pick a run —")</f>
        <v>Avengers</v>
      </c>
      <c r="B830" s="54" t="s">
        <v>103</v>
      </c>
      <c r="C830" s="53" t="str">
        <f t="array" ref="C830">IFERROR(_xlfn.XLOOKUP(B830, Runs[Run ID], Runs[Title]), "— pick a run —")</f>
        <v>Secret Invasion</v>
      </c>
      <c r="D830" s="74" t="s">
        <v>8126</v>
      </c>
      <c r="E830" s="58" t="b">
        <v>0</v>
      </c>
      <c r="F830" s="25">
        <f t="shared" si="1"/>
        <v>36</v>
      </c>
      <c r="G830" s="21" t="s">
        <v>1002</v>
      </c>
      <c r="H830" s="23"/>
      <c r="I830" s="28"/>
    </row>
    <row r="831" ht="22.5" customHeight="1">
      <c r="A831" s="53" t="str">
        <f t="array" ref="A831">IFERROR(_xlfn.XLOOKUP(B831, Runs[Run ID], Runs[Track]), "— pick a run —")</f>
        <v>Avengers</v>
      </c>
      <c r="B831" s="54" t="s">
        <v>103</v>
      </c>
      <c r="C831" s="53" t="str">
        <f t="array" ref="C831">IFERROR(_xlfn.XLOOKUP(B831, Runs[Run ID], Runs[Title]), "— pick a run —")</f>
        <v>Secret Invasion</v>
      </c>
      <c r="D831" s="74" t="s">
        <v>8238</v>
      </c>
      <c r="E831" s="58" t="b">
        <v>0</v>
      </c>
      <c r="F831" s="25">
        <f t="shared" si="1"/>
        <v>37</v>
      </c>
      <c r="G831" s="21" t="s">
        <v>1002</v>
      </c>
      <c r="H831" s="23"/>
      <c r="I831" s="28"/>
    </row>
    <row r="832" ht="22.5" customHeight="1">
      <c r="A832" s="53" t="str">
        <f t="array" ref="A832">IFERROR(_xlfn.XLOOKUP(B832, Runs[Run ID], Runs[Track]), "— pick a run —")</f>
        <v>Avengers</v>
      </c>
      <c r="B832" s="54" t="s">
        <v>103</v>
      </c>
      <c r="C832" s="53" t="str">
        <f t="array" ref="C832">IFERROR(_xlfn.XLOOKUP(B832, Runs[Run ID], Runs[Title]), "— pick a run —")</f>
        <v>Secret Invasion</v>
      </c>
      <c r="D832" s="74" t="s">
        <v>12043</v>
      </c>
      <c r="E832" s="58" t="b">
        <v>0</v>
      </c>
      <c r="F832" s="25">
        <f t="shared" si="1"/>
        <v>38</v>
      </c>
      <c r="G832" s="21" t="s">
        <v>1002</v>
      </c>
      <c r="H832" s="23" t="s">
        <v>12044</v>
      </c>
      <c r="I832" s="28"/>
    </row>
    <row r="833" ht="22.5" customHeight="1">
      <c r="A833" s="53" t="str">
        <f t="array" ref="A833">IFERROR(_xlfn.XLOOKUP(B833, Runs[Run ID], Runs[Track]), "— pick a run —")</f>
        <v>Avengers</v>
      </c>
      <c r="B833" s="54" t="s">
        <v>103</v>
      </c>
      <c r="C833" s="53" t="str">
        <f t="array" ref="C833">IFERROR(_xlfn.XLOOKUP(B833, Runs[Run ID], Runs[Title]), "— pick a run —")</f>
        <v>Secret Invasion</v>
      </c>
      <c r="D833" s="74" t="s">
        <v>12045</v>
      </c>
      <c r="E833" s="58" t="b">
        <v>0</v>
      </c>
      <c r="F833" s="25">
        <f t="shared" si="1"/>
        <v>39</v>
      </c>
      <c r="G833" s="21" t="s">
        <v>1002</v>
      </c>
      <c r="H833" s="23"/>
      <c r="I833" s="28"/>
    </row>
    <row r="834" ht="22.5" customHeight="1">
      <c r="A834" s="53" t="str">
        <f t="array" ref="A834">IFERROR(_xlfn.XLOOKUP(B834, Runs[Run ID], Runs[Track]), "— pick a run —")</f>
        <v>Avengers</v>
      </c>
      <c r="B834" s="54" t="s">
        <v>103</v>
      </c>
      <c r="C834" s="53" t="str">
        <f t="array" ref="C834">IFERROR(_xlfn.XLOOKUP(B834, Runs[Run ID], Runs[Title]), "— pick a run —")</f>
        <v>Secret Invasion</v>
      </c>
      <c r="D834" s="74" t="s">
        <v>12046</v>
      </c>
      <c r="E834" s="58" t="b">
        <v>0</v>
      </c>
      <c r="F834" s="25">
        <f t="shared" si="1"/>
        <v>40</v>
      </c>
      <c r="G834" s="21" t="s">
        <v>1002</v>
      </c>
      <c r="H834" s="23"/>
      <c r="I834" s="28"/>
    </row>
    <row r="835" ht="22.5" customHeight="1">
      <c r="A835" s="53" t="str">
        <f t="array" ref="A835">IFERROR(_xlfn.XLOOKUP(B835, Runs[Run ID], Runs[Track]), "— pick a run —")</f>
        <v>Avengers</v>
      </c>
      <c r="B835" s="54" t="s">
        <v>103</v>
      </c>
      <c r="C835" s="53" t="str">
        <f t="array" ref="C835">IFERROR(_xlfn.XLOOKUP(B835, Runs[Run ID], Runs[Title]), "— pick a run —")</f>
        <v>Secret Invasion</v>
      </c>
      <c r="D835" s="74" t="s">
        <v>12047</v>
      </c>
      <c r="E835" s="58" t="b">
        <v>0</v>
      </c>
      <c r="F835" s="25">
        <f t="shared" si="1"/>
        <v>41</v>
      </c>
      <c r="G835" s="21" t="s">
        <v>1002</v>
      </c>
      <c r="H835" s="23"/>
      <c r="I835" s="28"/>
    </row>
    <row r="836" ht="22.5" customHeight="1">
      <c r="A836" s="53" t="str">
        <f t="array" ref="A836">IFERROR(_xlfn.XLOOKUP(B836, Runs[Run ID], Runs[Track]), "— pick a run —")</f>
        <v>Avengers</v>
      </c>
      <c r="B836" s="54" t="s">
        <v>103</v>
      </c>
      <c r="C836" s="53" t="str">
        <f t="array" ref="C836">IFERROR(_xlfn.XLOOKUP(B836, Runs[Run ID], Runs[Title]), "— pick a run —")</f>
        <v>Secret Invasion</v>
      </c>
      <c r="D836" s="74" t="s">
        <v>7132</v>
      </c>
      <c r="E836" s="58" t="b">
        <v>0</v>
      </c>
      <c r="F836" s="25">
        <f t="shared" si="1"/>
        <v>42</v>
      </c>
      <c r="G836" s="21" t="s">
        <v>1002</v>
      </c>
      <c r="H836" s="23" t="s">
        <v>12052</v>
      </c>
      <c r="I836" s="28"/>
    </row>
    <row r="837" ht="22.5" customHeight="1">
      <c r="A837" s="53" t="str">
        <f t="array" ref="A837">IFERROR(_xlfn.XLOOKUP(B837, Runs[Run ID], Runs[Track]), "— pick a run —")</f>
        <v>Avengers</v>
      </c>
      <c r="B837" s="54" t="s">
        <v>103</v>
      </c>
      <c r="C837" s="53" t="str">
        <f t="array" ref="C837">IFERROR(_xlfn.XLOOKUP(B837, Runs[Run ID], Runs[Title]), "— pick a run —")</f>
        <v>Secret Invasion</v>
      </c>
      <c r="D837" s="74" t="s">
        <v>7150</v>
      </c>
      <c r="E837" s="58" t="b">
        <v>0</v>
      </c>
      <c r="F837" s="25">
        <f t="shared" si="1"/>
        <v>43</v>
      </c>
      <c r="G837" s="21" t="s">
        <v>1002</v>
      </c>
      <c r="H837" s="23"/>
      <c r="I837" s="28"/>
    </row>
    <row r="838" ht="22.5" customHeight="1">
      <c r="A838" s="53" t="str">
        <f t="array" ref="A838">IFERROR(_xlfn.XLOOKUP(B838, Runs[Run ID], Runs[Track]), "— pick a run —")</f>
        <v>Avengers</v>
      </c>
      <c r="B838" s="54" t="s">
        <v>103</v>
      </c>
      <c r="C838" s="53" t="str">
        <f t="array" ref="C838">IFERROR(_xlfn.XLOOKUP(B838, Runs[Run ID], Runs[Title]), "— pick a run —")</f>
        <v>Secret Invasion</v>
      </c>
      <c r="D838" s="74" t="s">
        <v>7170</v>
      </c>
      <c r="E838" s="58" t="b">
        <v>0</v>
      </c>
      <c r="F838" s="25">
        <f t="shared" si="1"/>
        <v>44</v>
      </c>
      <c r="G838" s="21" t="s">
        <v>1002</v>
      </c>
      <c r="H838" s="23"/>
      <c r="I838" s="28"/>
    </row>
    <row r="839" ht="22.5" customHeight="1">
      <c r="A839" s="53" t="str">
        <f t="array" ref="A839">IFERROR(_xlfn.XLOOKUP(B839, Runs[Run ID], Runs[Track]), "— pick a run —")</f>
        <v>Avengers</v>
      </c>
      <c r="B839" s="54" t="s">
        <v>103</v>
      </c>
      <c r="C839" s="53" t="str">
        <f t="array" ref="C839">IFERROR(_xlfn.XLOOKUP(B839, Runs[Run ID], Runs[Title]), "— pick a run —")</f>
        <v>Secret Invasion</v>
      </c>
      <c r="D839" s="74" t="s">
        <v>8256</v>
      </c>
      <c r="E839" s="58" t="b">
        <v>0</v>
      </c>
      <c r="F839" s="25">
        <f t="shared" si="1"/>
        <v>45</v>
      </c>
      <c r="G839" s="21" t="s">
        <v>1002</v>
      </c>
      <c r="H839" s="23"/>
      <c r="I839" s="28"/>
    </row>
    <row r="840" ht="22.5" customHeight="1">
      <c r="A840" s="53" t="str">
        <f t="array" ref="A840">IFERROR(_xlfn.XLOOKUP(B840, Runs[Run ID], Runs[Track]), "— pick a run —")</f>
        <v>Avengers</v>
      </c>
      <c r="B840" s="54" t="s">
        <v>103</v>
      </c>
      <c r="C840" s="53" t="str">
        <f t="array" ref="C840">IFERROR(_xlfn.XLOOKUP(B840, Runs[Run ID], Runs[Title]), "— pick a run —")</f>
        <v>Secret Invasion</v>
      </c>
      <c r="D840" s="74" t="s">
        <v>8272</v>
      </c>
      <c r="E840" s="58" t="b">
        <v>0</v>
      </c>
      <c r="F840" s="25">
        <f t="shared" si="1"/>
        <v>46</v>
      </c>
      <c r="G840" s="21" t="s">
        <v>58</v>
      </c>
      <c r="H840" s="23"/>
      <c r="I840" s="28"/>
    </row>
    <row r="841" ht="22.5" customHeight="1">
      <c r="A841" s="53" t="str">
        <f t="array" ref="A841">IFERROR(_xlfn.XLOOKUP(B841, Runs[Run ID], Runs[Track]), "— pick a run —")</f>
        <v>Avengers</v>
      </c>
      <c r="B841" s="54" t="s">
        <v>106</v>
      </c>
      <c r="C841" s="53" t="str">
        <f t="array" ref="C841">IFERROR(_xlfn.XLOOKUP(B841, Runs[Run ID], Runs[Title]), "— pick a run —")</f>
        <v>Dark Reign</v>
      </c>
      <c r="D841" s="74" t="s">
        <v>8373</v>
      </c>
      <c r="E841" s="58" t="b">
        <v>0</v>
      </c>
      <c r="F841" s="25">
        <f t="shared" si="1"/>
        <v>1</v>
      </c>
      <c r="G841" s="21" t="s">
        <v>58</v>
      </c>
      <c r="H841" s="23"/>
      <c r="I841" s="28"/>
    </row>
    <row r="842" ht="22.5" customHeight="1">
      <c r="A842" s="53" t="str">
        <f t="array" ref="A842">IFERROR(_xlfn.XLOOKUP(B842, Runs[Run ID], Runs[Track]), "— pick a run —")</f>
        <v>Avengers</v>
      </c>
      <c r="B842" s="54" t="s">
        <v>106</v>
      </c>
      <c r="C842" s="53" t="str">
        <f t="array" ref="C842">IFERROR(_xlfn.XLOOKUP(B842, Runs[Run ID], Runs[Title]), "— pick a run —")</f>
        <v>Dark Reign</v>
      </c>
      <c r="D842" s="74" t="s">
        <v>8387</v>
      </c>
      <c r="E842" s="58" t="b">
        <v>0</v>
      </c>
      <c r="F842" s="25">
        <f t="shared" si="1"/>
        <v>2</v>
      </c>
      <c r="G842" s="21" t="s">
        <v>58</v>
      </c>
      <c r="H842" s="23"/>
      <c r="I842" s="28"/>
    </row>
    <row r="843" ht="22.5" customHeight="1">
      <c r="A843" s="53" t="str">
        <f t="array" ref="A843">IFERROR(_xlfn.XLOOKUP(B843, Runs[Run ID], Runs[Track]), "— pick a run —")</f>
        <v>Avengers</v>
      </c>
      <c r="B843" s="54" t="s">
        <v>106</v>
      </c>
      <c r="C843" s="53" t="str">
        <f t="array" ref="C843">IFERROR(_xlfn.XLOOKUP(B843, Runs[Run ID], Runs[Title]), "— pick a run —")</f>
        <v>Dark Reign</v>
      </c>
      <c r="D843" s="74" t="s">
        <v>12057</v>
      </c>
      <c r="E843" s="58" t="b">
        <v>0</v>
      </c>
      <c r="F843" s="25">
        <f t="shared" si="1"/>
        <v>3</v>
      </c>
      <c r="G843" s="21" t="s">
        <v>58</v>
      </c>
      <c r="H843" s="23"/>
      <c r="I843" s="28"/>
    </row>
    <row r="844" ht="22.5" customHeight="1">
      <c r="A844" s="53" t="str">
        <f t="array" ref="A844">IFERROR(_xlfn.XLOOKUP(B844, Runs[Run ID], Runs[Track]), "— pick a run —")</f>
        <v>Avengers</v>
      </c>
      <c r="B844" s="54" t="s">
        <v>106</v>
      </c>
      <c r="C844" s="53" t="str">
        <f t="array" ref="C844">IFERROR(_xlfn.XLOOKUP(B844, Runs[Run ID], Runs[Title]), "— pick a run —")</f>
        <v>Dark Reign</v>
      </c>
      <c r="D844" s="74" t="s">
        <v>12060</v>
      </c>
      <c r="E844" s="58" t="b">
        <v>0</v>
      </c>
      <c r="F844" s="25">
        <f t="shared" si="1"/>
        <v>4</v>
      </c>
      <c r="G844" s="21" t="s">
        <v>58</v>
      </c>
      <c r="H844" s="23"/>
      <c r="I844" s="28"/>
    </row>
    <row r="845" ht="22.5" customHeight="1">
      <c r="A845" s="53" t="str">
        <f t="array" ref="A845">IFERROR(_xlfn.XLOOKUP(B845, Runs[Run ID], Runs[Track]), "— pick a run —")</f>
        <v>Avengers</v>
      </c>
      <c r="B845" s="54" t="s">
        <v>106</v>
      </c>
      <c r="C845" s="53" t="str">
        <f t="array" ref="C845">IFERROR(_xlfn.XLOOKUP(B845, Runs[Run ID], Runs[Title]), "— pick a run —")</f>
        <v>Dark Reign</v>
      </c>
      <c r="D845" s="74" t="s">
        <v>8417</v>
      </c>
      <c r="E845" s="58" t="b">
        <v>0</v>
      </c>
      <c r="F845" s="25">
        <f t="shared" si="1"/>
        <v>5</v>
      </c>
      <c r="G845" s="21" t="s">
        <v>58</v>
      </c>
      <c r="H845" s="23"/>
      <c r="I845" s="28"/>
    </row>
    <row r="846" ht="22.5" customHeight="1">
      <c r="A846" s="53" t="str">
        <f t="array" ref="A846">IFERROR(_xlfn.XLOOKUP(B846, Runs[Run ID], Runs[Track]), "— pick a run —")</f>
        <v>Avengers</v>
      </c>
      <c r="B846" s="54" t="s">
        <v>106</v>
      </c>
      <c r="C846" s="53" t="str">
        <f t="array" ref="C846">IFERROR(_xlfn.XLOOKUP(B846, Runs[Run ID], Runs[Title]), "— pick a run —")</f>
        <v>Dark Reign</v>
      </c>
      <c r="D846" s="74" t="s">
        <v>12062</v>
      </c>
      <c r="E846" s="58" t="b">
        <v>0</v>
      </c>
      <c r="F846" s="25">
        <f t="shared" si="1"/>
        <v>6</v>
      </c>
      <c r="G846" s="21" t="s">
        <v>58</v>
      </c>
      <c r="H846" s="23"/>
      <c r="I846" s="28"/>
    </row>
    <row r="847" ht="22.5" customHeight="1">
      <c r="A847" s="53" t="str">
        <f t="array" ref="A847">IFERROR(_xlfn.XLOOKUP(B847, Runs[Run ID], Runs[Track]), "— pick a run —")</f>
        <v>Avengers</v>
      </c>
      <c r="B847" s="54" t="s">
        <v>106</v>
      </c>
      <c r="C847" s="53" t="str">
        <f t="array" ref="C847">IFERROR(_xlfn.XLOOKUP(B847, Runs[Run ID], Runs[Title]), "— pick a run —")</f>
        <v>Dark Reign</v>
      </c>
      <c r="D847" s="74" t="s">
        <v>12063</v>
      </c>
      <c r="E847" s="58" t="b">
        <v>0</v>
      </c>
      <c r="F847" s="25">
        <f t="shared" si="1"/>
        <v>7</v>
      </c>
      <c r="G847" s="21" t="s">
        <v>58</v>
      </c>
      <c r="H847" s="23"/>
      <c r="I847" s="28"/>
    </row>
    <row r="848" ht="22.5" customHeight="1">
      <c r="A848" s="53" t="str">
        <f t="array" ref="A848">IFERROR(_xlfn.XLOOKUP(B848, Runs[Run ID], Runs[Track]), "— pick a run —")</f>
        <v>Avengers</v>
      </c>
      <c r="B848" s="54" t="s">
        <v>106</v>
      </c>
      <c r="C848" s="53" t="str">
        <f t="array" ref="C848">IFERROR(_xlfn.XLOOKUP(B848, Runs[Run ID], Runs[Title]), "— pick a run —")</f>
        <v>Dark Reign</v>
      </c>
      <c r="D848" s="74" t="s">
        <v>8615</v>
      </c>
      <c r="E848" s="58" t="b">
        <v>0</v>
      </c>
      <c r="F848" s="25">
        <f t="shared" si="1"/>
        <v>8</v>
      </c>
      <c r="G848" s="21" t="s">
        <v>1002</v>
      </c>
      <c r="H848" s="23" t="s">
        <v>12067</v>
      </c>
      <c r="I848" s="28"/>
    </row>
    <row r="849" ht="22.5" customHeight="1">
      <c r="A849" s="53" t="str">
        <f t="array" ref="A849">IFERROR(_xlfn.XLOOKUP(B849, Runs[Run ID], Runs[Track]), "— pick a run —")</f>
        <v>Avengers</v>
      </c>
      <c r="B849" s="54" t="s">
        <v>106</v>
      </c>
      <c r="C849" s="53" t="str">
        <f t="array" ref="C849">IFERROR(_xlfn.XLOOKUP(B849, Runs[Run ID], Runs[Title]), "— pick a run —")</f>
        <v>Dark Reign</v>
      </c>
      <c r="D849" s="74" t="s">
        <v>8629</v>
      </c>
      <c r="E849" s="58" t="b">
        <v>0</v>
      </c>
      <c r="F849" s="25">
        <f t="shared" si="1"/>
        <v>9</v>
      </c>
      <c r="G849" s="21" t="s">
        <v>1002</v>
      </c>
      <c r="H849" s="23"/>
      <c r="I849" s="28"/>
    </row>
    <row r="850" ht="22.5" customHeight="1">
      <c r="A850" s="53" t="str">
        <f t="array" ref="A850">IFERROR(_xlfn.XLOOKUP(B850, Runs[Run ID], Runs[Track]), "— pick a run —")</f>
        <v>Avengers</v>
      </c>
      <c r="B850" s="54" t="s">
        <v>106</v>
      </c>
      <c r="C850" s="53" t="str">
        <f t="array" ref="C850">IFERROR(_xlfn.XLOOKUP(B850, Runs[Run ID], Runs[Title]), "— pick a run —")</f>
        <v>Dark Reign</v>
      </c>
      <c r="D850" s="74" t="s">
        <v>8642</v>
      </c>
      <c r="E850" s="58" t="b">
        <v>0</v>
      </c>
      <c r="F850" s="25">
        <f t="shared" si="1"/>
        <v>10</v>
      </c>
      <c r="G850" s="21" t="s">
        <v>1002</v>
      </c>
      <c r="H850" s="23"/>
      <c r="I850" s="28"/>
    </row>
    <row r="851" ht="22.5" customHeight="1">
      <c r="A851" s="53" t="str">
        <f t="array" ref="A851">IFERROR(_xlfn.XLOOKUP(B851, Runs[Run ID], Runs[Track]), "— pick a run —")</f>
        <v>Avengers</v>
      </c>
      <c r="B851" s="54" t="s">
        <v>106</v>
      </c>
      <c r="C851" s="53" t="str">
        <f t="array" ref="C851">IFERROR(_xlfn.XLOOKUP(B851, Runs[Run ID], Runs[Title]), "— pick a run —")</f>
        <v>Dark Reign</v>
      </c>
      <c r="D851" s="74" t="s">
        <v>8654</v>
      </c>
      <c r="E851" s="58" t="b">
        <v>0</v>
      </c>
      <c r="F851" s="25">
        <f t="shared" si="1"/>
        <v>11</v>
      </c>
      <c r="G851" s="21" t="s">
        <v>1002</v>
      </c>
      <c r="H851" s="23"/>
      <c r="I851" s="28"/>
    </row>
    <row r="852" ht="22.5" customHeight="1">
      <c r="A852" s="53" t="str">
        <f t="array" ref="A852">IFERROR(_xlfn.XLOOKUP(B852, Runs[Run ID], Runs[Track]), "— pick a run —")</f>
        <v>Avengers</v>
      </c>
      <c r="B852" s="54" t="s">
        <v>106</v>
      </c>
      <c r="C852" s="53" t="str">
        <f t="array" ref="C852">IFERROR(_xlfn.XLOOKUP(B852, Runs[Run ID], Runs[Title]), "— pick a run —")</f>
        <v>Dark Reign</v>
      </c>
      <c r="D852" s="74" t="s">
        <v>189</v>
      </c>
      <c r="E852" s="58" t="b">
        <v>0</v>
      </c>
      <c r="F852" s="25">
        <f t="shared" si="1"/>
        <v>12</v>
      </c>
      <c r="G852" s="21" t="s">
        <v>58</v>
      </c>
      <c r="H852" s="23"/>
      <c r="I852" s="28"/>
    </row>
    <row r="853" ht="22.5" customHeight="1">
      <c r="A853" s="53" t="str">
        <f t="array" ref="A853">IFERROR(_xlfn.XLOOKUP(B853, Runs[Run ID], Runs[Track]), "— pick a run —")</f>
        <v>Avengers</v>
      </c>
      <c r="B853" s="54" t="s">
        <v>106</v>
      </c>
      <c r="C853" s="53" t="str">
        <f t="array" ref="C853">IFERROR(_xlfn.XLOOKUP(B853, Runs[Run ID], Runs[Title]), "— pick a run —")</f>
        <v>Dark Reign</v>
      </c>
      <c r="D853" s="74" t="s">
        <v>12072</v>
      </c>
      <c r="E853" s="58" t="b">
        <v>0</v>
      </c>
      <c r="F853" s="25">
        <f t="shared" si="1"/>
        <v>13</v>
      </c>
      <c r="G853" s="21" t="s">
        <v>1002</v>
      </c>
      <c r="H853" s="23"/>
      <c r="I853" s="28"/>
    </row>
    <row r="854" ht="22.5" customHeight="1">
      <c r="A854" s="53" t="str">
        <f t="array" ref="A854">IFERROR(_xlfn.XLOOKUP(B854, Runs[Run ID], Runs[Track]), "— pick a run —")</f>
        <v>Avengers</v>
      </c>
      <c r="B854" s="54" t="s">
        <v>106</v>
      </c>
      <c r="C854" s="53" t="str">
        <f t="array" ref="C854">IFERROR(_xlfn.XLOOKUP(B854, Runs[Run ID], Runs[Title]), "— pick a run —")</f>
        <v>Dark Reign</v>
      </c>
      <c r="D854" s="74" t="s">
        <v>8433</v>
      </c>
      <c r="E854" s="58" t="b">
        <v>0</v>
      </c>
      <c r="F854" s="25">
        <f t="shared" si="1"/>
        <v>14</v>
      </c>
      <c r="G854" s="21" t="s">
        <v>58</v>
      </c>
      <c r="H854" s="23"/>
      <c r="I854" s="28"/>
    </row>
    <row r="855" ht="22.5" customHeight="1">
      <c r="A855" s="53" t="str">
        <f t="array" ref="A855">IFERROR(_xlfn.XLOOKUP(B855, Runs[Run ID], Runs[Track]), "— pick a run —")</f>
        <v>Avengers</v>
      </c>
      <c r="B855" s="54" t="s">
        <v>106</v>
      </c>
      <c r="C855" s="53" t="str">
        <f t="array" ref="C855">IFERROR(_xlfn.XLOOKUP(B855, Runs[Run ID], Runs[Title]), "— pick a run —")</f>
        <v>Dark Reign</v>
      </c>
      <c r="D855" s="74" t="s">
        <v>8448</v>
      </c>
      <c r="E855" s="58" t="b">
        <v>0</v>
      </c>
      <c r="F855" s="25">
        <f t="shared" si="1"/>
        <v>15</v>
      </c>
      <c r="G855" s="21" t="s">
        <v>58</v>
      </c>
      <c r="H855" s="23"/>
      <c r="I855" s="28"/>
    </row>
    <row r="856" ht="22.5" customHeight="1">
      <c r="A856" s="53" t="str">
        <f t="array" ref="A856">IFERROR(_xlfn.XLOOKUP(B856, Runs[Run ID], Runs[Track]), "— pick a run —")</f>
        <v>Avengers</v>
      </c>
      <c r="B856" s="54" t="s">
        <v>106</v>
      </c>
      <c r="C856" s="53" t="str">
        <f t="array" ref="C856">IFERROR(_xlfn.XLOOKUP(B856, Runs[Run ID], Runs[Title]), "— pick a run —")</f>
        <v>Dark Reign</v>
      </c>
      <c r="D856" s="74" t="s">
        <v>8463</v>
      </c>
      <c r="E856" s="58" t="b">
        <v>0</v>
      </c>
      <c r="F856" s="25">
        <f t="shared" si="1"/>
        <v>16</v>
      </c>
      <c r="G856" s="21" t="s">
        <v>58</v>
      </c>
      <c r="H856" s="23"/>
      <c r="I856" s="28"/>
    </row>
    <row r="857" ht="22.5" customHeight="1">
      <c r="A857" s="53" t="str">
        <f t="array" ref="A857">IFERROR(_xlfn.XLOOKUP(B857, Runs[Run ID], Runs[Track]), "— pick a run —")</f>
        <v>Avengers</v>
      </c>
      <c r="B857" s="54" t="s">
        <v>106</v>
      </c>
      <c r="C857" s="53" t="str">
        <f t="array" ref="C857">IFERROR(_xlfn.XLOOKUP(B857, Runs[Run ID], Runs[Title]), "— pick a run —")</f>
        <v>Dark Reign</v>
      </c>
      <c r="D857" s="74" t="s">
        <v>8477</v>
      </c>
      <c r="E857" s="58" t="b">
        <v>0</v>
      </c>
      <c r="F857" s="25">
        <f t="shared" si="1"/>
        <v>17</v>
      </c>
      <c r="G857" s="21" t="s">
        <v>58</v>
      </c>
      <c r="H857" s="23"/>
      <c r="I857" s="28"/>
    </row>
    <row r="858" ht="22.5" customHeight="1">
      <c r="A858" s="53" t="str">
        <f t="array" ref="A858">IFERROR(_xlfn.XLOOKUP(B858, Runs[Run ID], Runs[Track]), "— pick a run —")</f>
        <v>Avengers</v>
      </c>
      <c r="B858" s="54" t="s">
        <v>106</v>
      </c>
      <c r="C858" s="53" t="str">
        <f t="array" ref="C858">IFERROR(_xlfn.XLOOKUP(B858, Runs[Run ID], Runs[Title]), "— pick a run —")</f>
        <v>Dark Reign</v>
      </c>
      <c r="D858" s="74" t="s">
        <v>12077</v>
      </c>
      <c r="E858" s="58" t="b">
        <v>0</v>
      </c>
      <c r="F858" s="25">
        <f t="shared" si="1"/>
        <v>18</v>
      </c>
      <c r="G858" s="21" t="s">
        <v>58</v>
      </c>
      <c r="H858" s="23"/>
      <c r="I858" s="28"/>
    </row>
    <row r="859" ht="22.5" customHeight="1">
      <c r="A859" s="53" t="str">
        <f t="array" ref="A859">IFERROR(_xlfn.XLOOKUP(B859, Runs[Run ID], Runs[Track]), "— pick a run —")</f>
        <v>Avengers</v>
      </c>
      <c r="B859" s="54" t="s">
        <v>106</v>
      </c>
      <c r="C859" s="53" t="str">
        <f t="array" ref="C859">IFERROR(_xlfn.XLOOKUP(B859, Runs[Run ID], Runs[Title]), "— pick a run —")</f>
        <v>Dark Reign</v>
      </c>
      <c r="D859" s="74" t="s">
        <v>12078</v>
      </c>
      <c r="E859" s="58" t="b">
        <v>0</v>
      </c>
      <c r="F859" s="25">
        <f t="shared" si="1"/>
        <v>19</v>
      </c>
      <c r="G859" s="21" t="s">
        <v>58</v>
      </c>
      <c r="H859" s="23"/>
      <c r="I859" s="28"/>
    </row>
    <row r="860" ht="22.5" customHeight="1">
      <c r="A860" s="53" t="str">
        <f t="array" ref="A860">IFERROR(_xlfn.XLOOKUP(B860, Runs[Run ID], Runs[Track]), "— pick a run —")</f>
        <v>Avengers</v>
      </c>
      <c r="B860" s="54" t="s">
        <v>106</v>
      </c>
      <c r="C860" s="53" t="str">
        <f t="array" ref="C860">IFERROR(_xlfn.XLOOKUP(B860, Runs[Run ID], Runs[Title]), "— pick a run —")</f>
        <v>Dark Reign</v>
      </c>
      <c r="D860" s="74" t="s">
        <v>12079</v>
      </c>
      <c r="E860" s="58" t="b">
        <v>0</v>
      </c>
      <c r="F860" s="25">
        <f t="shared" si="1"/>
        <v>20</v>
      </c>
      <c r="G860" s="21" t="s">
        <v>1002</v>
      </c>
      <c r="H860" s="23" t="s">
        <v>12081</v>
      </c>
      <c r="I860" s="28"/>
    </row>
    <row r="861" ht="22.5" customHeight="1">
      <c r="A861" s="53" t="str">
        <f t="array" ref="A861">IFERROR(_xlfn.XLOOKUP(B861, Runs[Run ID], Runs[Track]), "— pick a run —")</f>
        <v>Avengers</v>
      </c>
      <c r="B861" s="54" t="s">
        <v>106</v>
      </c>
      <c r="C861" s="53" t="str">
        <f t="array" ref="C861">IFERROR(_xlfn.XLOOKUP(B861, Runs[Run ID], Runs[Title]), "— pick a run —")</f>
        <v>Dark Reign</v>
      </c>
      <c r="D861" s="74" t="s">
        <v>12084</v>
      </c>
      <c r="E861" s="58" t="b">
        <v>0</v>
      </c>
      <c r="F861" s="25">
        <f t="shared" si="1"/>
        <v>21</v>
      </c>
      <c r="G861" s="21" t="s">
        <v>1002</v>
      </c>
      <c r="H861" s="23"/>
      <c r="I861" s="28"/>
    </row>
    <row r="862" ht="22.5" customHeight="1">
      <c r="A862" s="53" t="str">
        <f t="array" ref="A862">IFERROR(_xlfn.XLOOKUP(B862, Runs[Run ID], Runs[Track]), "— pick a run —")</f>
        <v>Avengers</v>
      </c>
      <c r="B862" s="54" t="s">
        <v>106</v>
      </c>
      <c r="C862" s="53" t="str">
        <f t="array" ref="C862">IFERROR(_xlfn.XLOOKUP(B862, Runs[Run ID], Runs[Title]), "— pick a run —")</f>
        <v>Dark Reign</v>
      </c>
      <c r="D862" s="74" t="s">
        <v>12085</v>
      </c>
      <c r="E862" s="58" t="b">
        <v>0</v>
      </c>
      <c r="F862" s="25">
        <f t="shared" si="1"/>
        <v>22</v>
      </c>
      <c r="G862" s="21" t="s">
        <v>1002</v>
      </c>
      <c r="H862" s="23"/>
      <c r="I862" s="28"/>
    </row>
    <row r="863" ht="22.5" customHeight="1">
      <c r="A863" s="53" t="str">
        <f t="array" ref="A863">IFERROR(_xlfn.XLOOKUP(B863, Runs[Run ID], Runs[Track]), "— pick a run —")</f>
        <v>Avengers</v>
      </c>
      <c r="B863" s="54" t="s">
        <v>106</v>
      </c>
      <c r="C863" s="53" t="str">
        <f t="array" ref="C863">IFERROR(_xlfn.XLOOKUP(B863, Runs[Run ID], Runs[Title]), "— pick a run —")</f>
        <v>Dark Reign</v>
      </c>
      <c r="D863" s="74" t="s">
        <v>12086</v>
      </c>
      <c r="E863" s="58" t="b">
        <v>0</v>
      </c>
      <c r="F863" s="25">
        <f t="shared" si="1"/>
        <v>23</v>
      </c>
      <c r="G863" s="21" t="s">
        <v>1002</v>
      </c>
      <c r="H863" s="23"/>
      <c r="I863" s="28"/>
    </row>
    <row r="864" ht="22.5" customHeight="1">
      <c r="A864" s="53" t="str">
        <f t="array" ref="A864">IFERROR(_xlfn.XLOOKUP(B864, Runs[Run ID], Runs[Track]), "— pick a run —")</f>
        <v>Avengers</v>
      </c>
      <c r="B864" s="54" t="s">
        <v>106</v>
      </c>
      <c r="C864" s="53" t="str">
        <f t="array" ref="C864">IFERROR(_xlfn.XLOOKUP(B864, Runs[Run ID], Runs[Title]), "— pick a run —")</f>
        <v>Dark Reign</v>
      </c>
      <c r="D864" s="74" t="s">
        <v>12087</v>
      </c>
      <c r="E864" s="58" t="b">
        <v>0</v>
      </c>
      <c r="F864" s="25">
        <f t="shared" si="1"/>
        <v>24</v>
      </c>
      <c r="G864" s="21" t="s">
        <v>1002</v>
      </c>
      <c r="H864" s="23"/>
      <c r="I864" s="28"/>
    </row>
    <row r="865" ht="22.5" customHeight="1">
      <c r="A865" s="53" t="str">
        <f t="array" ref="A865">IFERROR(_xlfn.XLOOKUP(B865, Runs[Run ID], Runs[Track]), "— pick a run —")</f>
        <v>Avengers</v>
      </c>
      <c r="B865" s="54" t="s">
        <v>106</v>
      </c>
      <c r="C865" s="53" t="str">
        <f t="array" ref="C865">IFERROR(_xlfn.XLOOKUP(B865, Runs[Run ID], Runs[Title]), "— pick a run —")</f>
        <v>Dark Reign</v>
      </c>
      <c r="D865" s="74" t="s">
        <v>12091</v>
      </c>
      <c r="E865" s="58" t="b">
        <v>0</v>
      </c>
      <c r="F865" s="25">
        <f t="shared" si="1"/>
        <v>25</v>
      </c>
      <c r="G865" s="21" t="s">
        <v>1002</v>
      </c>
      <c r="H865" s="23"/>
      <c r="I865" s="28"/>
    </row>
    <row r="866" ht="22.5" customHeight="1">
      <c r="A866" s="53" t="str">
        <f t="array" ref="A866">IFERROR(_xlfn.XLOOKUP(B866, Runs[Run ID], Runs[Track]), "— pick a run —")</f>
        <v>Avengers</v>
      </c>
      <c r="B866" s="54" t="s">
        <v>106</v>
      </c>
      <c r="C866" s="53" t="str">
        <f t="array" ref="C866">IFERROR(_xlfn.XLOOKUP(B866, Runs[Run ID], Runs[Title]), "— pick a run —")</f>
        <v>Dark Reign</v>
      </c>
      <c r="D866" s="74" t="s">
        <v>12092</v>
      </c>
      <c r="E866" s="58" t="b">
        <v>0</v>
      </c>
      <c r="F866" s="25">
        <f t="shared" si="1"/>
        <v>26</v>
      </c>
      <c r="G866" s="21" t="s">
        <v>1002</v>
      </c>
      <c r="H866" s="23"/>
      <c r="I866" s="28"/>
    </row>
    <row r="867" ht="22.5" customHeight="1">
      <c r="A867" s="53" t="str">
        <f t="array" ref="A867">IFERROR(_xlfn.XLOOKUP(B867, Runs[Run ID], Runs[Track]), "— pick a run —")</f>
        <v>Avengers</v>
      </c>
      <c r="B867" s="54" t="s">
        <v>106</v>
      </c>
      <c r="C867" s="53" t="str">
        <f t="array" ref="C867">IFERROR(_xlfn.XLOOKUP(B867, Runs[Run ID], Runs[Title]), "— pick a run —")</f>
        <v>Dark Reign</v>
      </c>
      <c r="D867" s="74" t="s">
        <v>12093</v>
      </c>
      <c r="E867" s="58" t="b">
        <v>0</v>
      </c>
      <c r="F867" s="25">
        <f t="shared" si="1"/>
        <v>27</v>
      </c>
      <c r="G867" s="21" t="s">
        <v>1002</v>
      </c>
      <c r="H867" s="23"/>
      <c r="I867" s="28"/>
    </row>
    <row r="868" ht="22.5" customHeight="1">
      <c r="A868" s="53" t="str">
        <f t="array" ref="A868">IFERROR(_xlfn.XLOOKUP(B868, Runs[Run ID], Runs[Track]), "— pick a run —")</f>
        <v>Avengers</v>
      </c>
      <c r="B868" s="54" t="s">
        <v>106</v>
      </c>
      <c r="C868" s="53" t="str">
        <f t="array" ref="C868">IFERROR(_xlfn.XLOOKUP(B868, Runs[Run ID], Runs[Title]), "— pick a run —")</f>
        <v>Dark Reign</v>
      </c>
      <c r="D868" s="74" t="s">
        <v>12094</v>
      </c>
      <c r="E868" s="58" t="b">
        <v>0</v>
      </c>
      <c r="F868" s="25">
        <f t="shared" si="1"/>
        <v>28</v>
      </c>
      <c r="G868" s="21" t="s">
        <v>1002</v>
      </c>
      <c r="H868" s="23"/>
      <c r="I868" s="28"/>
    </row>
    <row r="869" ht="22.5" customHeight="1">
      <c r="A869" s="53" t="str">
        <f t="array" ref="A869">IFERROR(_xlfn.XLOOKUP(B869, Runs[Run ID], Runs[Track]), "— pick a run —")</f>
        <v>Avengers</v>
      </c>
      <c r="B869" s="54" t="s">
        <v>106</v>
      </c>
      <c r="C869" s="53" t="str">
        <f t="array" ref="C869">IFERROR(_xlfn.XLOOKUP(B869, Runs[Run ID], Runs[Title]), "— pick a run —")</f>
        <v>Dark Reign</v>
      </c>
      <c r="D869" s="74" t="s">
        <v>12098</v>
      </c>
      <c r="E869" s="58" t="b">
        <v>0</v>
      </c>
      <c r="F869" s="25">
        <f t="shared" si="1"/>
        <v>29</v>
      </c>
      <c r="G869" s="21" t="s">
        <v>1002</v>
      </c>
      <c r="H869" s="23"/>
      <c r="I869" s="28"/>
    </row>
    <row r="870" ht="22.5" customHeight="1">
      <c r="A870" s="53" t="str">
        <f t="array" ref="A870">IFERROR(_xlfn.XLOOKUP(B870, Runs[Run ID], Runs[Track]), "— pick a run —")</f>
        <v>Avengers</v>
      </c>
      <c r="B870" s="54" t="s">
        <v>106</v>
      </c>
      <c r="C870" s="53" t="str">
        <f t="array" ref="C870">IFERROR(_xlfn.XLOOKUP(B870, Runs[Run ID], Runs[Title]), "— pick a run —")</f>
        <v>Dark Reign</v>
      </c>
      <c r="D870" s="74" t="s">
        <v>12099</v>
      </c>
      <c r="E870" s="58" t="b">
        <v>0</v>
      </c>
      <c r="F870" s="25">
        <f t="shared" si="1"/>
        <v>30</v>
      </c>
      <c r="G870" s="21" t="s">
        <v>1002</v>
      </c>
      <c r="H870" s="23"/>
      <c r="I870" s="28"/>
    </row>
    <row r="871" ht="22.5" customHeight="1">
      <c r="A871" s="53" t="str">
        <f t="array" ref="A871">IFERROR(_xlfn.XLOOKUP(B871, Runs[Run ID], Runs[Track]), "— pick a run —")</f>
        <v>Avengers</v>
      </c>
      <c r="B871" s="54" t="s">
        <v>106</v>
      </c>
      <c r="C871" s="53" t="str">
        <f t="array" ref="C871">IFERROR(_xlfn.XLOOKUP(B871, Runs[Run ID], Runs[Title]), "— pick a run —")</f>
        <v>Dark Reign</v>
      </c>
      <c r="D871" s="74" t="s">
        <v>8603</v>
      </c>
      <c r="E871" s="58" t="b">
        <v>0</v>
      </c>
      <c r="F871" s="25">
        <f t="shared" si="1"/>
        <v>31</v>
      </c>
      <c r="G871" s="21" t="s">
        <v>1002</v>
      </c>
      <c r="H871" s="23"/>
      <c r="I871" s="28"/>
    </row>
    <row r="872" ht="22.5" customHeight="1">
      <c r="A872" s="53" t="str">
        <f t="array" ref="A872">IFERROR(_xlfn.XLOOKUP(B872, Runs[Run ID], Runs[Track]), "— pick a run —")</f>
        <v>Avengers</v>
      </c>
      <c r="B872" s="54" t="s">
        <v>106</v>
      </c>
      <c r="C872" s="53" t="str">
        <f t="array" ref="C872">IFERROR(_xlfn.XLOOKUP(B872, Runs[Run ID], Runs[Title]), "— pick a run —")</f>
        <v>Dark Reign</v>
      </c>
      <c r="D872" s="74" t="s">
        <v>8590</v>
      </c>
      <c r="E872" s="58" t="b">
        <v>0</v>
      </c>
      <c r="F872" s="25">
        <f t="shared" si="1"/>
        <v>32</v>
      </c>
      <c r="G872" s="21" t="s">
        <v>1002</v>
      </c>
      <c r="H872" s="23"/>
      <c r="I872" s="28"/>
    </row>
    <row r="873" ht="22.5" customHeight="1">
      <c r="A873" s="53" t="str">
        <f t="array" ref="A873">IFERROR(_xlfn.XLOOKUP(B873, Runs[Run ID], Runs[Track]), "— pick a run —")</f>
        <v>Avengers</v>
      </c>
      <c r="B873" s="54" t="s">
        <v>106</v>
      </c>
      <c r="C873" s="53" t="str">
        <f t="array" ref="C873">IFERROR(_xlfn.XLOOKUP(B873, Runs[Run ID], Runs[Title]), "— pick a run —")</f>
        <v>Dark Reign</v>
      </c>
      <c r="D873" s="74" t="s">
        <v>8821</v>
      </c>
      <c r="E873" s="58" t="b">
        <v>0</v>
      </c>
      <c r="F873" s="25">
        <f t="shared" si="1"/>
        <v>33</v>
      </c>
      <c r="G873" s="21" t="s">
        <v>1002</v>
      </c>
      <c r="H873" s="23"/>
      <c r="I873" s="28"/>
    </row>
    <row r="874" ht="22.5" customHeight="1">
      <c r="A874" s="53" t="str">
        <f t="array" ref="A874">IFERROR(_xlfn.XLOOKUP(B874, Runs[Run ID], Runs[Track]), "— pick a run —")</f>
        <v>Avengers</v>
      </c>
      <c r="B874" s="54" t="s">
        <v>106</v>
      </c>
      <c r="C874" s="53" t="str">
        <f t="array" ref="C874">IFERROR(_xlfn.XLOOKUP(B874, Runs[Run ID], Runs[Title]), "— pick a run —")</f>
        <v>Dark Reign</v>
      </c>
      <c r="D874" s="74" t="s">
        <v>8834</v>
      </c>
      <c r="E874" s="58" t="b">
        <v>0</v>
      </c>
      <c r="F874" s="25">
        <f t="shared" si="1"/>
        <v>34</v>
      </c>
      <c r="G874" s="21" t="s">
        <v>1002</v>
      </c>
      <c r="H874" s="23"/>
      <c r="I874" s="28"/>
    </row>
    <row r="875" ht="22.5" customHeight="1">
      <c r="A875" s="53" t="str">
        <f t="array" ref="A875">IFERROR(_xlfn.XLOOKUP(B875, Runs[Run ID], Runs[Track]), "— pick a run —")</f>
        <v>Avengers</v>
      </c>
      <c r="B875" s="54" t="s">
        <v>106</v>
      </c>
      <c r="C875" s="53" t="str">
        <f t="array" ref="C875">IFERROR(_xlfn.XLOOKUP(B875, Runs[Run ID], Runs[Title]), "— pick a run —")</f>
        <v>Dark Reign</v>
      </c>
      <c r="D875" s="74" t="s">
        <v>8845</v>
      </c>
      <c r="E875" s="58" t="b">
        <v>0</v>
      </c>
      <c r="F875" s="25">
        <f t="shared" si="1"/>
        <v>35</v>
      </c>
      <c r="G875" s="21" t="s">
        <v>1002</v>
      </c>
      <c r="H875" s="23"/>
      <c r="I875" s="28"/>
    </row>
    <row r="876" ht="22.5" customHeight="1">
      <c r="A876" s="53" t="str">
        <f t="array" ref="A876">IFERROR(_xlfn.XLOOKUP(B876, Runs[Run ID], Runs[Track]), "— pick a run —")</f>
        <v>Avengers</v>
      </c>
      <c r="B876" s="54" t="s">
        <v>106</v>
      </c>
      <c r="C876" s="53" t="str">
        <f t="array" ref="C876">IFERROR(_xlfn.XLOOKUP(B876, Runs[Run ID], Runs[Title]), "— pick a run —")</f>
        <v>Dark Reign</v>
      </c>
      <c r="D876" s="74" t="s">
        <v>8859</v>
      </c>
      <c r="E876" s="58" t="b">
        <v>0</v>
      </c>
      <c r="F876" s="25">
        <f t="shared" si="1"/>
        <v>36</v>
      </c>
      <c r="G876" s="21" t="s">
        <v>1002</v>
      </c>
      <c r="H876" s="23"/>
      <c r="I876" s="28"/>
    </row>
    <row r="877" ht="22.5" customHeight="1">
      <c r="A877" s="53" t="str">
        <f t="array" ref="A877">IFERROR(_xlfn.XLOOKUP(B877, Runs[Run ID], Runs[Track]), "— pick a run —")</f>
        <v>Avengers</v>
      </c>
      <c r="B877" s="54" t="s">
        <v>106</v>
      </c>
      <c r="C877" s="53" t="str">
        <f t="array" ref="C877">IFERROR(_xlfn.XLOOKUP(B877, Runs[Run ID], Runs[Title]), "— pick a run —")</f>
        <v>Dark Reign</v>
      </c>
      <c r="D877" s="74" t="s">
        <v>8871</v>
      </c>
      <c r="E877" s="58" t="b">
        <v>0</v>
      </c>
      <c r="F877" s="25">
        <f t="shared" si="1"/>
        <v>37</v>
      </c>
      <c r="G877" s="21" t="s">
        <v>1002</v>
      </c>
      <c r="H877" s="23"/>
      <c r="I877" s="28"/>
    </row>
    <row r="878" ht="22.5" customHeight="1">
      <c r="A878" s="53" t="str">
        <f t="array" ref="A878">IFERROR(_xlfn.XLOOKUP(B878, Runs[Run ID], Runs[Track]), "— pick a run —")</f>
        <v>Avengers</v>
      </c>
      <c r="B878" s="54" t="s">
        <v>106</v>
      </c>
      <c r="C878" s="53" t="str">
        <f t="array" ref="C878">IFERROR(_xlfn.XLOOKUP(B878, Runs[Run ID], Runs[Title]), "— pick a run —")</f>
        <v>Dark Reign</v>
      </c>
      <c r="D878" s="74" t="s">
        <v>12107</v>
      </c>
      <c r="E878" s="58" t="b">
        <v>0</v>
      </c>
      <c r="F878" s="25">
        <f t="shared" si="1"/>
        <v>38</v>
      </c>
      <c r="G878" s="21" t="s">
        <v>1002</v>
      </c>
      <c r="H878" s="23" t="s">
        <v>12108</v>
      </c>
      <c r="I878" s="28"/>
    </row>
    <row r="879" ht="22.5" customHeight="1">
      <c r="A879" s="53" t="str">
        <f t="array" ref="A879">IFERROR(_xlfn.XLOOKUP(B879, Runs[Run ID], Runs[Track]), "— pick a run —")</f>
        <v>Avengers</v>
      </c>
      <c r="B879" s="54" t="s">
        <v>106</v>
      </c>
      <c r="C879" s="53" t="str">
        <f t="array" ref="C879">IFERROR(_xlfn.XLOOKUP(B879, Runs[Run ID], Runs[Title]), "— pick a run —")</f>
        <v>Dark Reign</v>
      </c>
      <c r="D879" s="74" t="s">
        <v>12109</v>
      </c>
      <c r="E879" s="58" t="b">
        <v>0</v>
      </c>
      <c r="F879" s="25">
        <f t="shared" si="1"/>
        <v>39</v>
      </c>
      <c r="G879" s="21" t="s">
        <v>1002</v>
      </c>
      <c r="H879" s="23"/>
      <c r="I879" s="28"/>
    </row>
    <row r="880" ht="22.5" customHeight="1">
      <c r="A880" s="53" t="str">
        <f t="array" ref="A880">IFERROR(_xlfn.XLOOKUP(B880, Runs[Run ID], Runs[Track]), "— pick a run —")</f>
        <v>Avengers</v>
      </c>
      <c r="B880" s="54" t="s">
        <v>106</v>
      </c>
      <c r="C880" s="53" t="str">
        <f t="array" ref="C880">IFERROR(_xlfn.XLOOKUP(B880, Runs[Run ID], Runs[Title]), "— pick a run —")</f>
        <v>Dark Reign</v>
      </c>
      <c r="D880" s="74" t="s">
        <v>12111</v>
      </c>
      <c r="E880" s="58" t="b">
        <v>0</v>
      </c>
      <c r="F880" s="25">
        <f t="shared" si="1"/>
        <v>40</v>
      </c>
      <c r="G880" s="21" t="s">
        <v>1002</v>
      </c>
      <c r="H880" s="23"/>
      <c r="I880" s="28"/>
    </row>
    <row r="881" ht="22.5" customHeight="1">
      <c r="A881" s="53" t="str">
        <f t="array" ref="A881">IFERROR(_xlfn.XLOOKUP(B881, Runs[Run ID], Runs[Track]), "— pick a run —")</f>
        <v>Avengers</v>
      </c>
      <c r="B881" s="54" t="s">
        <v>106</v>
      </c>
      <c r="C881" s="53" t="str">
        <f t="array" ref="C881">IFERROR(_xlfn.XLOOKUP(B881, Runs[Run ID], Runs[Title]), "— pick a run —")</f>
        <v>Dark Reign</v>
      </c>
      <c r="D881" s="74" t="s">
        <v>12114</v>
      </c>
      <c r="E881" s="58" t="b">
        <v>0</v>
      </c>
      <c r="F881" s="25">
        <f t="shared" si="1"/>
        <v>41</v>
      </c>
      <c r="G881" s="21" t="s">
        <v>1002</v>
      </c>
      <c r="H881" s="23"/>
      <c r="I881" s="28"/>
    </row>
    <row r="882" ht="22.5" customHeight="1">
      <c r="A882" s="53" t="str">
        <f t="array" ref="A882">IFERROR(_xlfn.XLOOKUP(B882, Runs[Run ID], Runs[Track]), "— pick a run —")</f>
        <v>Avengers</v>
      </c>
      <c r="B882" s="54" t="s">
        <v>106</v>
      </c>
      <c r="C882" s="53" t="str">
        <f t="array" ref="C882">IFERROR(_xlfn.XLOOKUP(B882, Runs[Run ID], Runs[Title]), "— pick a run —")</f>
        <v>Dark Reign</v>
      </c>
      <c r="D882" s="74" t="s">
        <v>12115</v>
      </c>
      <c r="E882" s="58" t="b">
        <v>0</v>
      </c>
      <c r="F882" s="25">
        <f t="shared" si="1"/>
        <v>42</v>
      </c>
      <c r="G882" s="21" t="s">
        <v>1002</v>
      </c>
      <c r="H882" s="23"/>
      <c r="I882" s="28"/>
    </row>
    <row r="883" ht="22.5" customHeight="1">
      <c r="A883" s="53" t="str">
        <f t="array" ref="A883">IFERROR(_xlfn.XLOOKUP(B883, Runs[Run ID], Runs[Track]), "— pick a run —")</f>
        <v>Avengers</v>
      </c>
      <c r="B883" s="54" t="s">
        <v>106</v>
      </c>
      <c r="C883" s="53" t="str">
        <f t="array" ref="C883">IFERROR(_xlfn.XLOOKUP(B883, Runs[Run ID], Runs[Title]), "— pick a run —")</f>
        <v>Dark Reign</v>
      </c>
      <c r="D883" s="74" t="s">
        <v>12116</v>
      </c>
      <c r="E883" s="58" t="b">
        <v>0</v>
      </c>
      <c r="F883" s="25">
        <f t="shared" si="1"/>
        <v>43</v>
      </c>
      <c r="G883" s="21" t="s">
        <v>1002</v>
      </c>
      <c r="H883" s="23"/>
      <c r="I883" s="28"/>
    </row>
    <row r="884" ht="22.5" customHeight="1">
      <c r="A884" s="53" t="str">
        <f t="array" ref="A884">IFERROR(_xlfn.XLOOKUP(B884, Runs[Run ID], Runs[Track]), "— pick a run —")</f>
        <v>Avengers</v>
      </c>
      <c r="B884" s="54" t="s">
        <v>106</v>
      </c>
      <c r="C884" s="53" t="str">
        <f t="array" ref="C884">IFERROR(_xlfn.XLOOKUP(B884, Runs[Run ID], Runs[Title]), "— pick a run —")</f>
        <v>Dark Reign</v>
      </c>
      <c r="D884" s="74" t="s">
        <v>12118</v>
      </c>
      <c r="E884" s="58" t="b">
        <v>0</v>
      </c>
      <c r="F884" s="25">
        <f t="shared" si="1"/>
        <v>44</v>
      </c>
      <c r="G884" s="21" t="s">
        <v>58</v>
      </c>
      <c r="H884" s="10" t="s">
        <v>12120</v>
      </c>
      <c r="I884" s="26"/>
    </row>
    <row r="885" ht="22.5" customHeight="1">
      <c r="A885" s="53" t="str">
        <f t="array" ref="A885">IFERROR(_xlfn.XLOOKUP(B885, Runs[Run ID], Runs[Track]), "— pick a run —")</f>
        <v>Avengers</v>
      </c>
      <c r="B885" s="54" t="s">
        <v>106</v>
      </c>
      <c r="C885" s="53" t="str">
        <f t="array" ref="C885">IFERROR(_xlfn.XLOOKUP(B885, Runs[Run ID], Runs[Title]), "— pick a run —")</f>
        <v>Dark Reign</v>
      </c>
      <c r="D885" s="74" t="s">
        <v>12122</v>
      </c>
      <c r="E885" s="58" t="b">
        <v>0</v>
      </c>
      <c r="F885" s="25">
        <f t="shared" si="1"/>
        <v>45</v>
      </c>
      <c r="G885" s="21" t="s">
        <v>58</v>
      </c>
      <c r="H885" s="23"/>
      <c r="I885" s="28"/>
    </row>
    <row r="886" ht="22.5" customHeight="1">
      <c r="A886" s="53" t="str">
        <f t="array" ref="A886">IFERROR(_xlfn.XLOOKUP(B886, Runs[Run ID], Runs[Track]), "— pick a run —")</f>
        <v>Avengers</v>
      </c>
      <c r="B886" s="54" t="s">
        <v>106</v>
      </c>
      <c r="C886" s="53" t="str">
        <f t="array" ref="C886">IFERROR(_xlfn.XLOOKUP(B886, Runs[Run ID], Runs[Title]), "— pick a run —")</f>
        <v>Dark Reign</v>
      </c>
      <c r="D886" s="74" t="s">
        <v>12123</v>
      </c>
      <c r="E886" s="58" t="b">
        <v>0</v>
      </c>
      <c r="F886" s="25">
        <f t="shared" si="1"/>
        <v>46</v>
      </c>
      <c r="G886" s="21" t="s">
        <v>58</v>
      </c>
      <c r="H886" s="23"/>
      <c r="I886" s="28"/>
    </row>
    <row r="887" ht="22.5" customHeight="1">
      <c r="A887" s="53" t="str">
        <f t="array" ref="A887">IFERROR(_xlfn.XLOOKUP(B887, Runs[Run ID], Runs[Track]), "— pick a run —")</f>
        <v>Avengers</v>
      </c>
      <c r="B887" s="54" t="s">
        <v>106</v>
      </c>
      <c r="C887" s="53" t="str">
        <f t="array" ref="C887">IFERROR(_xlfn.XLOOKUP(B887, Runs[Run ID], Runs[Title]), "— pick a run —")</f>
        <v>Dark Reign</v>
      </c>
      <c r="D887" s="74" t="s">
        <v>12124</v>
      </c>
      <c r="E887" s="58" t="b">
        <v>0</v>
      </c>
      <c r="F887" s="25">
        <f t="shared" si="1"/>
        <v>47</v>
      </c>
      <c r="G887" s="21" t="s">
        <v>58</v>
      </c>
      <c r="H887" s="23"/>
      <c r="I887" s="28"/>
    </row>
    <row r="888" ht="22.5" customHeight="1">
      <c r="A888" s="53" t="str">
        <f t="array" ref="A888">IFERROR(_xlfn.XLOOKUP(B888, Runs[Run ID], Runs[Track]), "— pick a run —")</f>
        <v>Avengers</v>
      </c>
      <c r="B888" s="54" t="s">
        <v>106</v>
      </c>
      <c r="C888" s="53" t="str">
        <f t="array" ref="C888">IFERROR(_xlfn.XLOOKUP(B888, Runs[Run ID], Runs[Title]), "— pick a run —")</f>
        <v>Dark Reign</v>
      </c>
      <c r="D888" s="74" t="s">
        <v>9065</v>
      </c>
      <c r="E888" s="58" t="b">
        <v>0</v>
      </c>
      <c r="F888" s="25">
        <f t="shared" si="1"/>
        <v>48</v>
      </c>
      <c r="G888" s="21" t="s">
        <v>1002</v>
      </c>
      <c r="H888" s="23"/>
      <c r="I888" s="28"/>
    </row>
    <row r="889" ht="22.5" customHeight="1">
      <c r="A889" s="53" t="str">
        <f t="array" ref="A889">IFERROR(_xlfn.XLOOKUP(B889, Runs[Run ID], Runs[Track]), "— pick a run —")</f>
        <v>Avengers</v>
      </c>
      <c r="B889" s="54" t="s">
        <v>106</v>
      </c>
      <c r="C889" s="53" t="str">
        <f t="array" ref="C889">IFERROR(_xlfn.XLOOKUP(B889, Runs[Run ID], Runs[Title]), "— pick a run —")</f>
        <v>Dark Reign</v>
      </c>
      <c r="D889" s="74" t="s">
        <v>9075</v>
      </c>
      <c r="E889" s="58" t="b">
        <v>0</v>
      </c>
      <c r="F889" s="25">
        <f t="shared" si="1"/>
        <v>49</v>
      </c>
      <c r="G889" s="21" t="s">
        <v>1002</v>
      </c>
      <c r="H889" s="23"/>
      <c r="I889" s="28"/>
    </row>
    <row r="890" ht="22.5" customHeight="1">
      <c r="A890" s="53" t="str">
        <f t="array" ref="A890">IFERROR(_xlfn.XLOOKUP(B890, Runs[Run ID], Runs[Track]), "— pick a run —")</f>
        <v>Avengers</v>
      </c>
      <c r="B890" s="54" t="s">
        <v>106</v>
      </c>
      <c r="C890" s="53" t="str">
        <f t="array" ref="C890">IFERROR(_xlfn.XLOOKUP(B890, Runs[Run ID], Runs[Title]), "— pick a run —")</f>
        <v>Dark Reign</v>
      </c>
      <c r="D890" s="74" t="s">
        <v>9087</v>
      </c>
      <c r="E890" s="58" t="b">
        <v>0</v>
      </c>
      <c r="F890" s="25">
        <f t="shared" si="1"/>
        <v>50</v>
      </c>
      <c r="G890" s="21" t="s">
        <v>1002</v>
      </c>
      <c r="H890" s="23"/>
      <c r="I890" s="28"/>
    </row>
    <row r="891" ht="22.5" customHeight="1">
      <c r="A891" s="53" t="str">
        <f t="array" ref="A891">IFERROR(_xlfn.XLOOKUP(B891, Runs[Run ID], Runs[Track]), "— pick a run —")</f>
        <v>Avengers</v>
      </c>
      <c r="B891" s="54" t="s">
        <v>106</v>
      </c>
      <c r="C891" s="53" t="str">
        <f t="array" ref="C891">IFERROR(_xlfn.XLOOKUP(B891, Runs[Run ID], Runs[Title]), "— pick a run —")</f>
        <v>Dark Reign</v>
      </c>
      <c r="D891" s="74" t="s">
        <v>9100</v>
      </c>
      <c r="E891" s="58" t="b">
        <v>0</v>
      </c>
      <c r="F891" s="25">
        <f t="shared" si="1"/>
        <v>51</v>
      </c>
      <c r="G891" s="21" t="s">
        <v>1002</v>
      </c>
      <c r="H891" s="23"/>
      <c r="I891" s="28"/>
    </row>
    <row r="892" ht="22.5" customHeight="1">
      <c r="A892" s="53" t="str">
        <f t="array" ref="A892">IFERROR(_xlfn.XLOOKUP(B892, Runs[Run ID], Runs[Track]), "— pick a run —")</f>
        <v>Avengers</v>
      </c>
      <c r="B892" s="54" t="s">
        <v>106</v>
      </c>
      <c r="C892" s="53" t="str">
        <f t="array" ref="C892">IFERROR(_xlfn.XLOOKUP(B892, Runs[Run ID], Runs[Title]), "— pick a run —")</f>
        <v>Dark Reign</v>
      </c>
      <c r="D892" s="74" t="s">
        <v>9113</v>
      </c>
      <c r="E892" s="58" t="b">
        <v>0</v>
      </c>
      <c r="F892" s="25">
        <f t="shared" si="1"/>
        <v>52</v>
      </c>
      <c r="G892" s="21" t="s">
        <v>1002</v>
      </c>
      <c r="H892" s="23"/>
      <c r="I892" s="28"/>
    </row>
    <row r="893" ht="22.5" customHeight="1">
      <c r="A893" s="53" t="str">
        <f t="array" ref="A893">IFERROR(_xlfn.XLOOKUP(B893, Runs[Run ID], Runs[Track]), "— pick a run —")</f>
        <v>Avengers</v>
      </c>
      <c r="B893" s="54" t="s">
        <v>106</v>
      </c>
      <c r="C893" s="53" t="str">
        <f t="array" ref="C893">IFERROR(_xlfn.XLOOKUP(B893, Runs[Run ID], Runs[Title]), "— pick a run —")</f>
        <v>Dark Reign</v>
      </c>
      <c r="D893" s="74" t="s">
        <v>8750</v>
      </c>
      <c r="E893" s="58" t="b">
        <v>0</v>
      </c>
      <c r="F893" s="25">
        <f t="shared" si="1"/>
        <v>53</v>
      </c>
      <c r="G893" s="21" t="s">
        <v>1002</v>
      </c>
      <c r="H893" s="23"/>
      <c r="I893" s="28"/>
    </row>
    <row r="894" ht="22.5" customHeight="1">
      <c r="A894" s="53" t="str">
        <f t="array" ref="A894">IFERROR(_xlfn.XLOOKUP(B894, Runs[Run ID], Runs[Track]), "— pick a run —")</f>
        <v>Avengers</v>
      </c>
      <c r="B894" s="54" t="s">
        <v>106</v>
      </c>
      <c r="C894" s="53" t="str">
        <f t="array" ref="C894">IFERROR(_xlfn.XLOOKUP(B894, Runs[Run ID], Runs[Title]), "— pick a run —")</f>
        <v>Dark Reign</v>
      </c>
      <c r="D894" s="74" t="s">
        <v>8764</v>
      </c>
      <c r="E894" s="58" t="b">
        <v>0</v>
      </c>
      <c r="F894" s="25">
        <f t="shared" si="1"/>
        <v>54</v>
      </c>
      <c r="G894" s="21" t="s">
        <v>1002</v>
      </c>
      <c r="H894" s="23"/>
      <c r="I894" s="28"/>
    </row>
    <row r="895" ht="22.5" customHeight="1">
      <c r="A895" s="53" t="str">
        <f t="array" ref="A895">IFERROR(_xlfn.XLOOKUP(B895, Runs[Run ID], Runs[Track]), "— pick a run —")</f>
        <v>Avengers</v>
      </c>
      <c r="B895" s="54" t="s">
        <v>106</v>
      </c>
      <c r="C895" s="53" t="str">
        <f t="array" ref="C895">IFERROR(_xlfn.XLOOKUP(B895, Runs[Run ID], Runs[Title]), "— pick a run —")</f>
        <v>Dark Reign</v>
      </c>
      <c r="D895" s="74" t="s">
        <v>8779</v>
      </c>
      <c r="E895" s="58" t="b">
        <v>0</v>
      </c>
      <c r="F895" s="25">
        <f t="shared" si="1"/>
        <v>55</v>
      </c>
      <c r="G895" s="21" t="s">
        <v>1002</v>
      </c>
      <c r="H895" s="23"/>
      <c r="I895" s="28"/>
    </row>
    <row r="896" ht="22.5" customHeight="1">
      <c r="A896" s="53" t="str">
        <f t="array" ref="A896">IFERROR(_xlfn.XLOOKUP(B896, Runs[Run ID], Runs[Track]), "— pick a run —")</f>
        <v>Avengers</v>
      </c>
      <c r="B896" s="54" t="s">
        <v>106</v>
      </c>
      <c r="C896" s="53" t="str">
        <f t="array" ref="C896">IFERROR(_xlfn.XLOOKUP(B896, Runs[Run ID], Runs[Title]), "— pick a run —")</f>
        <v>Dark Reign</v>
      </c>
      <c r="D896" s="74" t="s">
        <v>8792</v>
      </c>
      <c r="E896" s="58" t="b">
        <v>0</v>
      </c>
      <c r="F896" s="25">
        <f t="shared" si="1"/>
        <v>56</v>
      </c>
      <c r="G896" s="21" t="s">
        <v>1002</v>
      </c>
      <c r="H896" s="23"/>
      <c r="I896" s="28"/>
    </row>
    <row r="897" ht="22.5" customHeight="1">
      <c r="A897" s="53" t="str">
        <f t="array" ref="A897">IFERROR(_xlfn.XLOOKUP(B897, Runs[Run ID], Runs[Track]), "— pick a run —")</f>
        <v>Avengers</v>
      </c>
      <c r="B897" s="54" t="s">
        <v>106</v>
      </c>
      <c r="C897" s="53" t="str">
        <f t="array" ref="C897">IFERROR(_xlfn.XLOOKUP(B897, Runs[Run ID], Runs[Title]), "— pick a run —")</f>
        <v>Dark Reign</v>
      </c>
      <c r="D897" s="74" t="s">
        <v>8806</v>
      </c>
      <c r="E897" s="58" t="b">
        <v>0</v>
      </c>
      <c r="F897" s="25">
        <f t="shared" si="1"/>
        <v>57</v>
      </c>
      <c r="G897" s="21" t="s">
        <v>1002</v>
      </c>
      <c r="H897" s="23"/>
      <c r="I897" s="28"/>
    </row>
    <row r="898" ht="22.5" customHeight="1">
      <c r="A898" s="53" t="str">
        <f t="array" ref="A898">IFERROR(_xlfn.XLOOKUP(B898, Runs[Run ID], Runs[Track]), "— pick a run —")</f>
        <v>Avengers</v>
      </c>
      <c r="B898" s="54" t="s">
        <v>106</v>
      </c>
      <c r="C898" s="53" t="str">
        <f t="array" ref="C898">IFERROR(_xlfn.XLOOKUP(B898, Runs[Run ID], Runs[Title]), "— pick a run —")</f>
        <v>Dark Reign</v>
      </c>
      <c r="D898" s="74" t="s">
        <v>8881</v>
      </c>
      <c r="E898" s="58" t="b">
        <v>0</v>
      </c>
      <c r="F898" s="25">
        <f t="shared" si="1"/>
        <v>58</v>
      </c>
      <c r="G898" s="21" t="s">
        <v>58</v>
      </c>
      <c r="H898" s="23"/>
      <c r="I898" s="28"/>
    </row>
    <row r="899" ht="22.5" customHeight="1">
      <c r="A899" s="53" t="str">
        <f t="array" ref="A899">IFERROR(_xlfn.XLOOKUP(B899, Runs[Run ID], Runs[Track]), "— pick a run —")</f>
        <v>Avengers</v>
      </c>
      <c r="B899" s="54" t="s">
        <v>106</v>
      </c>
      <c r="C899" s="53" t="str">
        <f t="array" ref="C899">IFERROR(_xlfn.XLOOKUP(B899, Runs[Run ID], Runs[Title]), "— pick a run —")</f>
        <v>Dark Reign</v>
      </c>
      <c r="D899" s="74" t="s">
        <v>9127</v>
      </c>
      <c r="E899" s="58" t="b">
        <v>0</v>
      </c>
      <c r="F899" s="25">
        <f t="shared" si="1"/>
        <v>59</v>
      </c>
      <c r="G899" s="21" t="s">
        <v>58</v>
      </c>
      <c r="H899" s="23"/>
      <c r="I899" s="28"/>
    </row>
    <row r="900" ht="22.5" customHeight="1">
      <c r="A900" s="53" t="str">
        <f t="array" ref="A900">IFERROR(_xlfn.XLOOKUP(B900, Runs[Run ID], Runs[Track]), "— pick a run —")</f>
        <v>Avengers</v>
      </c>
      <c r="B900" s="54" t="s">
        <v>106</v>
      </c>
      <c r="C900" s="53" t="str">
        <f t="array" ref="C900">IFERROR(_xlfn.XLOOKUP(B900, Runs[Run ID], Runs[Title]), "— pick a run —")</f>
        <v>Dark Reign</v>
      </c>
      <c r="D900" s="74" t="s">
        <v>9139</v>
      </c>
      <c r="E900" s="58" t="b">
        <v>0</v>
      </c>
      <c r="F900" s="25">
        <f t="shared" si="1"/>
        <v>60</v>
      </c>
      <c r="G900" s="21" t="s">
        <v>58</v>
      </c>
      <c r="H900" s="23"/>
      <c r="I900" s="28"/>
    </row>
    <row r="901" ht="22.5" customHeight="1">
      <c r="A901" s="53" t="str">
        <f t="array" ref="A901">IFERROR(_xlfn.XLOOKUP(B901, Runs[Run ID], Runs[Track]), "— pick a run —")</f>
        <v>Avengers</v>
      </c>
      <c r="B901" s="54" t="s">
        <v>106</v>
      </c>
      <c r="C901" s="53" t="str">
        <f t="array" ref="C901">IFERROR(_xlfn.XLOOKUP(B901, Runs[Run ID], Runs[Title]), "— pick a run —")</f>
        <v>Dark Reign</v>
      </c>
      <c r="D901" s="74" t="s">
        <v>9161</v>
      </c>
      <c r="E901" s="58" t="b">
        <v>0</v>
      </c>
      <c r="F901" s="25">
        <f t="shared" si="1"/>
        <v>61</v>
      </c>
      <c r="G901" s="21" t="s">
        <v>58</v>
      </c>
      <c r="H901" s="23"/>
      <c r="I901" s="28"/>
    </row>
    <row r="902" ht="22.5" customHeight="1">
      <c r="A902" s="53" t="str">
        <f t="array" ref="A902">IFERROR(_xlfn.XLOOKUP(B902, Runs[Run ID], Runs[Track]), "— pick a run —")</f>
        <v>Avengers</v>
      </c>
      <c r="B902" s="54" t="s">
        <v>106</v>
      </c>
      <c r="C902" s="53" t="str">
        <f t="array" ref="C902">IFERROR(_xlfn.XLOOKUP(B902, Runs[Run ID], Runs[Title]), "— pick a run —")</f>
        <v>Dark Reign</v>
      </c>
      <c r="D902" s="74" t="s">
        <v>9172</v>
      </c>
      <c r="E902" s="58" t="b">
        <v>0</v>
      </c>
      <c r="F902" s="25">
        <f t="shared" si="1"/>
        <v>62</v>
      </c>
      <c r="G902" s="21" t="s">
        <v>58</v>
      </c>
      <c r="H902" s="23"/>
      <c r="I902" s="28"/>
    </row>
    <row r="903" ht="22.5" customHeight="1">
      <c r="A903" s="53" t="str">
        <f t="array" ref="A903">IFERROR(_xlfn.XLOOKUP(B903, Runs[Run ID], Runs[Track]), "— pick a run —")</f>
        <v>Avengers</v>
      </c>
      <c r="B903" s="54" t="s">
        <v>106</v>
      </c>
      <c r="C903" s="53" t="str">
        <f t="array" ref="C903">IFERROR(_xlfn.XLOOKUP(B903, Runs[Run ID], Runs[Title]), "— pick a run —")</f>
        <v>Dark Reign</v>
      </c>
      <c r="D903" s="74" t="s">
        <v>9183</v>
      </c>
      <c r="E903" s="58" t="b">
        <v>0</v>
      </c>
      <c r="F903" s="25">
        <f t="shared" si="1"/>
        <v>63</v>
      </c>
      <c r="G903" s="21" t="s">
        <v>58</v>
      </c>
      <c r="H903" s="23"/>
      <c r="I903" s="28"/>
    </row>
    <row r="904" ht="22.5" customHeight="1">
      <c r="A904" s="53" t="str">
        <f t="array" ref="A904">IFERROR(_xlfn.XLOOKUP(B904, Runs[Run ID], Runs[Track]), "— pick a run —")</f>
        <v>Avengers</v>
      </c>
      <c r="B904" s="54" t="s">
        <v>106</v>
      </c>
      <c r="C904" s="53" t="str">
        <f t="array" ref="C904">IFERROR(_xlfn.XLOOKUP(B904, Runs[Run ID], Runs[Title]), "— pick a run —")</f>
        <v>Dark Reign</v>
      </c>
      <c r="D904" s="74" t="s">
        <v>9203</v>
      </c>
      <c r="E904" s="58" t="b">
        <v>0</v>
      </c>
      <c r="F904" s="25">
        <f t="shared" si="1"/>
        <v>64</v>
      </c>
      <c r="G904" s="21" t="s">
        <v>58</v>
      </c>
      <c r="H904" s="23"/>
      <c r="I904" s="28"/>
    </row>
    <row r="905" ht="22.5" customHeight="1">
      <c r="A905" s="53" t="str">
        <f t="array" ref="A905">IFERROR(_xlfn.XLOOKUP(B905, Runs[Run ID], Runs[Track]), "— pick a run —")</f>
        <v>Avengers</v>
      </c>
      <c r="B905" s="54" t="s">
        <v>106</v>
      </c>
      <c r="C905" s="53" t="str">
        <f t="array" ref="C905">IFERROR(_xlfn.XLOOKUP(B905, Runs[Run ID], Runs[Title]), "— pick a run —")</f>
        <v>Dark Reign</v>
      </c>
      <c r="D905" s="74" t="s">
        <v>9150</v>
      </c>
      <c r="E905" s="58" t="b">
        <v>0</v>
      </c>
      <c r="F905" s="25">
        <f t="shared" si="1"/>
        <v>65</v>
      </c>
      <c r="G905" s="21" t="s">
        <v>58</v>
      </c>
      <c r="H905" s="23"/>
      <c r="I905" s="28"/>
    </row>
    <row r="906" ht="22.5" customHeight="1">
      <c r="A906" s="53" t="str">
        <f t="array" ref="A906">IFERROR(_xlfn.XLOOKUP(B906, Runs[Run ID], Runs[Track]), "— pick a run —")</f>
        <v>Avengers</v>
      </c>
      <c r="B906" s="54" t="s">
        <v>108</v>
      </c>
      <c r="C906" s="53" t="str">
        <f t="array" ref="C906">IFERROR(_xlfn.XLOOKUP(B906, Runs[Run ID], Runs[Title]), "— pick a run —")</f>
        <v>Siege</v>
      </c>
      <c r="D906" s="74" t="s">
        <v>9215</v>
      </c>
      <c r="E906" s="58" t="b">
        <v>0</v>
      </c>
      <c r="F906" s="25">
        <f t="shared" si="1"/>
        <v>1</v>
      </c>
      <c r="G906" s="21" t="s">
        <v>58</v>
      </c>
      <c r="H906" s="23"/>
      <c r="I906" s="28"/>
    </row>
    <row r="907" ht="22.5" customHeight="1">
      <c r="A907" s="53" t="str">
        <f t="array" ref="A907">IFERROR(_xlfn.XLOOKUP(B907, Runs[Run ID], Runs[Track]), "— pick a run —")</f>
        <v>Avengers</v>
      </c>
      <c r="B907" s="54" t="s">
        <v>108</v>
      </c>
      <c r="C907" s="53" t="str">
        <f t="array" ref="C907">IFERROR(_xlfn.XLOOKUP(B907, Runs[Run ID], Runs[Title]), "— pick a run —")</f>
        <v>Siege</v>
      </c>
      <c r="D907" s="74" t="s">
        <v>9227</v>
      </c>
      <c r="E907" s="58" t="b">
        <v>0</v>
      </c>
      <c r="F907" s="25">
        <f t="shared" si="1"/>
        <v>2</v>
      </c>
      <c r="G907" s="21" t="s">
        <v>1002</v>
      </c>
      <c r="H907" s="23" t="s">
        <v>12140</v>
      </c>
      <c r="I907" s="28"/>
    </row>
    <row r="908" ht="22.5" customHeight="1">
      <c r="A908" s="53" t="str">
        <f t="array" ref="A908">IFERROR(_xlfn.XLOOKUP(B908, Runs[Run ID], Runs[Track]), "— pick a run —")</f>
        <v>Avengers</v>
      </c>
      <c r="B908" s="54" t="s">
        <v>108</v>
      </c>
      <c r="C908" s="53" t="str">
        <f t="array" ref="C908">IFERROR(_xlfn.XLOOKUP(B908, Runs[Run ID], Runs[Title]), "— pick a run —")</f>
        <v>Siege</v>
      </c>
      <c r="D908" s="74" t="s">
        <v>9240</v>
      </c>
      <c r="E908" s="58" t="b">
        <v>0</v>
      </c>
      <c r="F908" s="25">
        <f t="shared" si="1"/>
        <v>3</v>
      </c>
      <c r="G908" s="21" t="s">
        <v>1002</v>
      </c>
      <c r="H908" s="23"/>
      <c r="I908" s="28"/>
    </row>
    <row r="909" ht="22.5" customHeight="1">
      <c r="A909" s="53" t="str">
        <f t="array" ref="A909">IFERROR(_xlfn.XLOOKUP(B909, Runs[Run ID], Runs[Track]), "— pick a run —")</f>
        <v>Avengers</v>
      </c>
      <c r="B909" s="54" t="s">
        <v>108</v>
      </c>
      <c r="C909" s="53" t="str">
        <f t="array" ref="C909">IFERROR(_xlfn.XLOOKUP(B909, Runs[Run ID], Runs[Title]), "— pick a run —")</f>
        <v>Siege</v>
      </c>
      <c r="D909" s="74" t="s">
        <v>9251</v>
      </c>
      <c r="E909" s="58" t="b">
        <v>0</v>
      </c>
      <c r="F909" s="25">
        <f t="shared" si="1"/>
        <v>4</v>
      </c>
      <c r="G909" s="21" t="s">
        <v>1002</v>
      </c>
      <c r="H909" s="23"/>
      <c r="I909" s="28"/>
    </row>
    <row r="910" ht="22.5" customHeight="1">
      <c r="A910" s="53" t="str">
        <f t="array" ref="A910">IFERROR(_xlfn.XLOOKUP(B910, Runs[Run ID], Runs[Track]), "— pick a run —")</f>
        <v>Avengers</v>
      </c>
      <c r="B910" s="54" t="s">
        <v>108</v>
      </c>
      <c r="C910" s="53" t="str">
        <f t="array" ref="C910">IFERROR(_xlfn.XLOOKUP(B910, Runs[Run ID], Runs[Title]), "— pick a run —")</f>
        <v>Siege</v>
      </c>
      <c r="D910" s="74" t="s">
        <v>12145</v>
      </c>
      <c r="E910" s="58" t="b">
        <v>0</v>
      </c>
      <c r="F910" s="25">
        <f t="shared" si="1"/>
        <v>5</v>
      </c>
      <c r="G910" s="21" t="s">
        <v>58</v>
      </c>
      <c r="H910" s="23"/>
      <c r="I910" s="28"/>
    </row>
    <row r="911" ht="22.5" customHeight="1">
      <c r="A911" s="53" t="str">
        <f t="array" ref="A911">IFERROR(_xlfn.XLOOKUP(B911, Runs[Run ID], Runs[Track]), "— pick a run —")</f>
        <v>Avengers</v>
      </c>
      <c r="B911" s="54" t="s">
        <v>108</v>
      </c>
      <c r="C911" s="53" t="str">
        <f t="array" ref="C911">IFERROR(_xlfn.XLOOKUP(B911, Runs[Run ID], Runs[Title]), "— pick a run —")</f>
        <v>Siege</v>
      </c>
      <c r="D911" s="74" t="s">
        <v>12146</v>
      </c>
      <c r="E911" s="58" t="b">
        <v>0</v>
      </c>
      <c r="F911" s="25">
        <f t="shared" si="1"/>
        <v>6</v>
      </c>
      <c r="G911" s="21" t="s">
        <v>58</v>
      </c>
      <c r="H911" s="23"/>
      <c r="I911" s="28"/>
    </row>
    <row r="912" ht="22.5" customHeight="1">
      <c r="A912" s="53" t="str">
        <f t="array" ref="A912">IFERROR(_xlfn.XLOOKUP(B912, Runs[Run ID], Runs[Track]), "— pick a run —")</f>
        <v>Avengers</v>
      </c>
      <c r="B912" s="54" t="s">
        <v>108</v>
      </c>
      <c r="C912" s="53" t="str">
        <f t="array" ref="C912">IFERROR(_xlfn.XLOOKUP(B912, Runs[Run ID], Runs[Title]), "— pick a run —")</f>
        <v>Siege</v>
      </c>
      <c r="D912" s="74" t="s">
        <v>9296</v>
      </c>
      <c r="E912" s="58" t="b">
        <v>0</v>
      </c>
      <c r="F912" s="25">
        <f t="shared" si="1"/>
        <v>7</v>
      </c>
      <c r="G912" s="21" t="s">
        <v>58</v>
      </c>
      <c r="H912" s="23"/>
      <c r="I912" s="28"/>
    </row>
    <row r="913" ht="22.5" customHeight="1">
      <c r="A913" s="53" t="str">
        <f t="array" ref="A913">IFERROR(_xlfn.XLOOKUP(B913, Runs[Run ID], Runs[Track]), "— pick a run —")</f>
        <v>Avengers</v>
      </c>
      <c r="B913" s="54" t="s">
        <v>108</v>
      </c>
      <c r="C913" s="53" t="str">
        <f t="array" ref="C913">IFERROR(_xlfn.XLOOKUP(B913, Runs[Run ID], Runs[Title]), "— pick a run —")</f>
        <v>Siege</v>
      </c>
      <c r="D913" s="74" t="s">
        <v>9307</v>
      </c>
      <c r="E913" s="58" t="b">
        <v>0</v>
      </c>
      <c r="F913" s="25">
        <f t="shared" si="1"/>
        <v>8</v>
      </c>
      <c r="G913" s="21" t="s">
        <v>1002</v>
      </c>
      <c r="H913" s="23"/>
      <c r="I913" s="28"/>
    </row>
    <row r="914" ht="22.5" customHeight="1">
      <c r="A914" s="53" t="str">
        <f t="array" ref="A914">IFERROR(_xlfn.XLOOKUP(B914, Runs[Run ID], Runs[Track]), "— pick a run —")</f>
        <v>Avengers</v>
      </c>
      <c r="B914" s="54" t="s">
        <v>108</v>
      </c>
      <c r="C914" s="53" t="str">
        <f t="array" ref="C914">IFERROR(_xlfn.XLOOKUP(B914, Runs[Run ID], Runs[Title]), "— pick a run —")</f>
        <v>Siege</v>
      </c>
      <c r="D914" s="74" t="s">
        <v>9319</v>
      </c>
      <c r="E914" s="58" t="b">
        <v>0</v>
      </c>
      <c r="F914" s="25">
        <f t="shared" si="1"/>
        <v>9</v>
      </c>
      <c r="G914" s="21" t="s">
        <v>1002</v>
      </c>
      <c r="H914" s="23"/>
      <c r="I914" s="28"/>
    </row>
    <row r="915" ht="22.5" customHeight="1">
      <c r="A915" s="53" t="str">
        <f t="array" ref="A915">IFERROR(_xlfn.XLOOKUP(B915, Runs[Run ID], Runs[Track]), "— pick a run —")</f>
        <v>Avengers</v>
      </c>
      <c r="B915" s="54" t="s">
        <v>108</v>
      </c>
      <c r="C915" s="53" t="str">
        <f t="array" ref="C915">IFERROR(_xlfn.XLOOKUP(B915, Runs[Run ID], Runs[Title]), "— pick a run —")</f>
        <v>Siege</v>
      </c>
      <c r="D915" s="74" t="s">
        <v>12150</v>
      </c>
      <c r="E915" s="58" t="b">
        <v>0</v>
      </c>
      <c r="F915" s="25">
        <f t="shared" si="1"/>
        <v>10</v>
      </c>
      <c r="G915" s="21" t="s">
        <v>58</v>
      </c>
      <c r="H915" s="23"/>
      <c r="I915" s="28"/>
    </row>
    <row r="916" ht="22.5" customHeight="1">
      <c r="A916" s="53" t="str">
        <f t="array" ref="A916">IFERROR(_xlfn.XLOOKUP(B916, Runs[Run ID], Runs[Track]), "— pick a run —")</f>
        <v>Avengers</v>
      </c>
      <c r="B916" s="54" t="s">
        <v>108</v>
      </c>
      <c r="C916" s="53" t="str">
        <f t="array" ref="C916">IFERROR(_xlfn.XLOOKUP(B916, Runs[Run ID], Runs[Title]), "— pick a run —")</f>
        <v>Siege</v>
      </c>
      <c r="D916" s="74" t="s">
        <v>12151</v>
      </c>
      <c r="E916" s="58" t="b">
        <v>0</v>
      </c>
      <c r="F916" s="25">
        <f t="shared" si="1"/>
        <v>11</v>
      </c>
      <c r="G916" s="21" t="s">
        <v>58</v>
      </c>
      <c r="H916" s="23"/>
      <c r="I916" s="28"/>
    </row>
    <row r="917" ht="22.5" customHeight="1">
      <c r="A917" s="53" t="str">
        <f t="array" ref="A917">IFERROR(_xlfn.XLOOKUP(B917, Runs[Run ID], Runs[Track]), "— pick a run —")</f>
        <v>Avengers</v>
      </c>
      <c r="B917" s="54" t="s">
        <v>108</v>
      </c>
      <c r="C917" s="53" t="str">
        <f t="array" ref="C917">IFERROR(_xlfn.XLOOKUP(B917, Runs[Run ID], Runs[Title]), "— pick a run —")</f>
        <v>Siege</v>
      </c>
      <c r="D917" s="74" t="s">
        <v>9370</v>
      </c>
      <c r="E917" s="58" t="b">
        <v>0</v>
      </c>
      <c r="F917" s="25">
        <f t="shared" si="1"/>
        <v>12</v>
      </c>
      <c r="G917" s="21" t="s">
        <v>58</v>
      </c>
      <c r="H917" s="23"/>
      <c r="I917" s="28"/>
    </row>
    <row r="918" ht="22.5" customHeight="1">
      <c r="A918" s="53" t="str">
        <f t="array" ref="A918">IFERROR(_xlfn.XLOOKUP(B918, Runs[Run ID], Runs[Track]), "— pick a run —")</f>
        <v>Avengers</v>
      </c>
      <c r="B918" s="54" t="s">
        <v>108</v>
      </c>
      <c r="C918" s="53" t="str">
        <f t="array" ref="C918">IFERROR(_xlfn.XLOOKUP(B918, Runs[Run ID], Runs[Title]), "— pick a run —")</f>
        <v>Siege</v>
      </c>
      <c r="D918" s="74" t="s">
        <v>9382</v>
      </c>
      <c r="E918" s="58" t="b">
        <v>0</v>
      </c>
      <c r="F918" s="25">
        <f t="shared" si="1"/>
        <v>13</v>
      </c>
      <c r="G918" s="21" t="s">
        <v>58</v>
      </c>
      <c r="H918" s="23"/>
      <c r="I918" s="28"/>
    </row>
    <row r="919" ht="22.5" customHeight="1">
      <c r="A919" s="53" t="str">
        <f t="array" ref="A919">IFERROR(_xlfn.XLOOKUP(B919, Runs[Run ID], Runs[Track]), "— pick a run —")</f>
        <v>Avengers</v>
      </c>
      <c r="B919" s="54" t="s">
        <v>108</v>
      </c>
      <c r="C919" s="53" t="str">
        <f t="array" ref="C919">IFERROR(_xlfn.XLOOKUP(B919, Runs[Run ID], Runs[Title]), "— pick a run —")</f>
        <v>Siege</v>
      </c>
      <c r="D919" s="74" t="s">
        <v>12156</v>
      </c>
      <c r="E919" s="58" t="b">
        <v>0</v>
      </c>
      <c r="F919" s="25">
        <f t="shared" si="1"/>
        <v>14</v>
      </c>
      <c r="G919" s="21" t="s">
        <v>58</v>
      </c>
      <c r="H919" s="23"/>
      <c r="I919" s="28"/>
    </row>
    <row r="920" ht="22.5" customHeight="1">
      <c r="A920" s="53" t="str">
        <f t="array" ref="A920">IFERROR(_xlfn.XLOOKUP(B920, Runs[Run ID], Runs[Track]), "— pick a run —")</f>
        <v>Avengers</v>
      </c>
      <c r="B920" s="54" t="s">
        <v>108</v>
      </c>
      <c r="C920" s="53" t="str">
        <f t="array" ref="C920">IFERROR(_xlfn.XLOOKUP(B920, Runs[Run ID], Runs[Title]), "— pick a run —")</f>
        <v>Siege</v>
      </c>
      <c r="D920" s="74" t="s">
        <v>9357</v>
      </c>
      <c r="E920" s="58" t="b">
        <v>0</v>
      </c>
      <c r="F920" s="25">
        <f t="shared" si="1"/>
        <v>15</v>
      </c>
      <c r="G920" s="21" t="s">
        <v>1002</v>
      </c>
      <c r="H920" s="23"/>
      <c r="I920" s="28"/>
    </row>
    <row r="921" ht="22.5" customHeight="1">
      <c r="A921" s="53" t="str">
        <f t="array" ref="A921">IFERROR(_xlfn.XLOOKUP(B921, Runs[Run ID], Runs[Track]), "— pick a run —")</f>
        <v>Avengers</v>
      </c>
      <c r="B921" s="54" t="s">
        <v>108</v>
      </c>
      <c r="C921" s="53" t="str">
        <f t="array" ref="C921">IFERROR(_xlfn.XLOOKUP(B921, Runs[Run ID], Runs[Title]), "— pick a run —")</f>
        <v>Siege</v>
      </c>
      <c r="D921" s="74" t="s">
        <v>12159</v>
      </c>
      <c r="E921" s="58" t="b">
        <v>0</v>
      </c>
      <c r="F921" s="25">
        <f t="shared" si="1"/>
        <v>16</v>
      </c>
      <c r="G921" s="21" t="s">
        <v>58</v>
      </c>
      <c r="H921" s="23"/>
      <c r="I921" s="28"/>
    </row>
    <row r="922" ht="22.5" customHeight="1">
      <c r="A922" s="53" t="str">
        <f t="array" ref="A922">IFERROR(_xlfn.XLOOKUP(B922, Runs[Run ID], Runs[Track]), "— pick a run —")</f>
        <v>Avengers</v>
      </c>
      <c r="B922" s="54" t="s">
        <v>108</v>
      </c>
      <c r="C922" s="53" t="str">
        <f t="array" ref="C922">IFERROR(_xlfn.XLOOKUP(B922, Runs[Run ID], Runs[Title]), "— pick a run —")</f>
        <v>Siege</v>
      </c>
      <c r="D922" s="74" t="s">
        <v>9394</v>
      </c>
      <c r="E922" s="58" t="b">
        <v>0</v>
      </c>
      <c r="F922" s="25">
        <f t="shared" si="1"/>
        <v>17</v>
      </c>
      <c r="G922" s="21" t="s">
        <v>1002</v>
      </c>
      <c r="H922" s="23" t="s">
        <v>12161</v>
      </c>
      <c r="I922" s="28"/>
    </row>
    <row r="923" ht="22.5" customHeight="1">
      <c r="A923" s="53" t="str">
        <f t="array" ref="A923">IFERROR(_xlfn.XLOOKUP(B923, Runs[Run ID], Runs[Track]), "— pick a run —")</f>
        <v>Avengers</v>
      </c>
      <c r="B923" s="54" t="s">
        <v>108</v>
      </c>
      <c r="C923" s="53" t="str">
        <f t="array" ref="C923">IFERROR(_xlfn.XLOOKUP(B923, Runs[Run ID], Runs[Title]), "— pick a run —")</f>
        <v>Siege</v>
      </c>
      <c r="D923" s="74" t="s">
        <v>9419</v>
      </c>
      <c r="E923" s="58" t="b">
        <v>0</v>
      </c>
      <c r="F923" s="25">
        <f t="shared" si="1"/>
        <v>18</v>
      </c>
      <c r="G923" s="21" t="s">
        <v>1002</v>
      </c>
      <c r="H923" s="23"/>
      <c r="I923" s="28"/>
    </row>
    <row r="924" ht="22.5" customHeight="1">
      <c r="A924" s="53" t="str">
        <f t="array" ref="A924">IFERROR(_xlfn.XLOOKUP(B924, Runs[Run ID], Runs[Track]), "— pick a run —")</f>
        <v>Avengers</v>
      </c>
      <c r="B924" s="54" t="s">
        <v>108</v>
      </c>
      <c r="C924" s="53" t="str">
        <f t="array" ref="C924">IFERROR(_xlfn.XLOOKUP(B924, Runs[Run ID], Runs[Title]), "— pick a run —")</f>
        <v>Siege</v>
      </c>
      <c r="D924" s="74" t="s">
        <v>9429</v>
      </c>
      <c r="E924" s="58" t="b">
        <v>0</v>
      </c>
      <c r="F924" s="25">
        <f t="shared" si="1"/>
        <v>19</v>
      </c>
      <c r="G924" s="21" t="s">
        <v>1002</v>
      </c>
      <c r="H924" s="23"/>
      <c r="I924" s="28"/>
    </row>
    <row r="925" ht="22.5" customHeight="1">
      <c r="A925" s="53" t="str">
        <f t="array" ref="A925">IFERROR(_xlfn.XLOOKUP(B925, Runs[Run ID], Runs[Track]), "— pick a run —")</f>
        <v>Avengers</v>
      </c>
      <c r="B925" s="54" t="s">
        <v>108</v>
      </c>
      <c r="C925" s="53" t="str">
        <f t="array" ref="C925">IFERROR(_xlfn.XLOOKUP(B925, Runs[Run ID], Runs[Title]), "— pick a run —")</f>
        <v>Siege</v>
      </c>
      <c r="D925" s="74" t="s">
        <v>12164</v>
      </c>
      <c r="E925" s="58" t="b">
        <v>0</v>
      </c>
      <c r="F925" s="25">
        <f t="shared" si="1"/>
        <v>20</v>
      </c>
      <c r="G925" s="21" t="s">
        <v>58</v>
      </c>
      <c r="H925" s="23"/>
      <c r="I925" s="28"/>
    </row>
    <row r="926" ht="22.5" customHeight="1">
      <c r="A926" s="53" t="str">
        <f t="array" ref="A926">IFERROR(_xlfn.XLOOKUP(B926, Runs[Run ID], Runs[Track]), "— pick a run —")</f>
        <v>Avengers</v>
      </c>
      <c r="B926" s="54" t="s">
        <v>108</v>
      </c>
      <c r="C926" s="53" t="str">
        <f t="array" ref="C926">IFERROR(_xlfn.XLOOKUP(B926, Runs[Run ID], Runs[Title]), "— pick a run —")</f>
        <v>Siege</v>
      </c>
      <c r="D926" s="74" t="s">
        <v>9450</v>
      </c>
      <c r="E926" s="58" t="b">
        <v>0</v>
      </c>
      <c r="F926" s="25">
        <f t="shared" si="1"/>
        <v>21</v>
      </c>
      <c r="G926" s="21" t="s">
        <v>58</v>
      </c>
      <c r="H926" s="23"/>
      <c r="I926" s="28"/>
    </row>
    <row r="927" ht="22.5" customHeight="1">
      <c r="A927" s="53" t="str">
        <f t="array" ref="A927">IFERROR(_xlfn.XLOOKUP(B927, Runs[Run ID], Runs[Track]), "— pick a run —")</f>
        <v>Avengers</v>
      </c>
      <c r="B927" s="54" t="s">
        <v>108</v>
      </c>
      <c r="C927" s="53" t="str">
        <f t="array" ref="C927">IFERROR(_xlfn.XLOOKUP(B927, Runs[Run ID], Runs[Title]), "— pick a run —")</f>
        <v>Siege</v>
      </c>
      <c r="D927" s="74" t="s">
        <v>12166</v>
      </c>
      <c r="E927" s="58" t="b">
        <v>0</v>
      </c>
      <c r="F927" s="25">
        <f t="shared" si="1"/>
        <v>22</v>
      </c>
      <c r="G927" s="21" t="s">
        <v>58</v>
      </c>
      <c r="H927" s="23"/>
      <c r="I927" s="28"/>
    </row>
    <row r="928" ht="22.5" customHeight="1">
      <c r="A928" s="53" t="str">
        <f t="array" ref="A928">IFERROR(_xlfn.XLOOKUP(B928, Runs[Run ID], Runs[Track]), "— pick a run —")</f>
        <v>Avengers</v>
      </c>
      <c r="B928" s="54" t="s">
        <v>108</v>
      </c>
      <c r="C928" s="53" t="str">
        <f t="array" ref="C928">IFERROR(_xlfn.XLOOKUP(B928, Runs[Run ID], Runs[Title]), "— pick a run —")</f>
        <v>Siege</v>
      </c>
      <c r="D928" s="74" t="s">
        <v>9462</v>
      </c>
      <c r="E928" s="58" t="b">
        <v>0</v>
      </c>
      <c r="F928" s="25">
        <f t="shared" si="1"/>
        <v>23</v>
      </c>
      <c r="G928" s="21" t="s">
        <v>58</v>
      </c>
      <c r="H928" s="23"/>
      <c r="I928" s="28"/>
    </row>
    <row r="929" ht="22.5" customHeight="1">
      <c r="A929" s="53" t="str">
        <f t="array" ref="A929">IFERROR(_xlfn.XLOOKUP(B929, Runs[Run ID], Runs[Track]), "— pick a run —")</f>
        <v>Avengers</v>
      </c>
      <c r="B929" s="54" t="s">
        <v>108</v>
      </c>
      <c r="C929" s="53" t="str">
        <f t="array" ref="C929">IFERROR(_xlfn.XLOOKUP(B929, Runs[Run ID], Runs[Title]), "— pick a run —")</f>
        <v>Siege</v>
      </c>
      <c r="D929" s="74" t="s">
        <v>9497</v>
      </c>
      <c r="E929" s="58" t="b">
        <v>0</v>
      </c>
      <c r="F929" s="25">
        <f t="shared" si="1"/>
        <v>24</v>
      </c>
      <c r="G929" s="21" t="s">
        <v>1002</v>
      </c>
      <c r="H929" s="23" t="s">
        <v>12170</v>
      </c>
      <c r="I929" s="28"/>
    </row>
    <row r="930" ht="22.5" customHeight="1">
      <c r="A930" s="53" t="str">
        <f t="array" ref="A930">IFERROR(_xlfn.XLOOKUP(B930, Runs[Run ID], Runs[Track]), "— pick a run —")</f>
        <v>Avengers</v>
      </c>
      <c r="B930" s="54" t="s">
        <v>108</v>
      </c>
      <c r="C930" s="53" t="str">
        <f t="array" ref="C930">IFERROR(_xlfn.XLOOKUP(B930, Runs[Run ID], Runs[Title]), "— pick a run —")</f>
        <v>Siege</v>
      </c>
      <c r="D930" s="74" t="s">
        <v>9475</v>
      </c>
      <c r="E930" s="58" t="b">
        <v>0</v>
      </c>
      <c r="F930" s="25">
        <f t="shared" si="1"/>
        <v>25</v>
      </c>
      <c r="G930" s="21" t="s">
        <v>1002</v>
      </c>
      <c r="H930" s="23"/>
      <c r="I930" s="28"/>
    </row>
    <row r="931" ht="22.5" customHeight="1">
      <c r="A931" s="53" t="str">
        <f t="array" ref="A931">IFERROR(_xlfn.XLOOKUP(B931, Runs[Run ID], Runs[Track]), "— pick a run —")</f>
        <v>Avengers</v>
      </c>
      <c r="B931" s="54" t="s">
        <v>108</v>
      </c>
      <c r="C931" s="53" t="str">
        <f t="array" ref="C931">IFERROR(_xlfn.XLOOKUP(B931, Runs[Run ID], Runs[Title]), "— pick a run —")</f>
        <v>Siege</v>
      </c>
      <c r="D931" s="74" t="s">
        <v>9522</v>
      </c>
      <c r="E931" s="58" t="b">
        <v>0</v>
      </c>
      <c r="F931" s="25">
        <f t="shared" si="1"/>
        <v>26</v>
      </c>
      <c r="G931" s="21" t="s">
        <v>1002</v>
      </c>
      <c r="H931" s="23"/>
      <c r="I931" s="28"/>
    </row>
    <row r="932" ht="22.5" customHeight="1">
      <c r="A932" s="53" t="str">
        <f t="array" ref="A932">IFERROR(_xlfn.XLOOKUP(B932, Runs[Run ID], Runs[Track]), "— pick a run —")</f>
        <v>Avengers</v>
      </c>
      <c r="B932" s="54" t="s">
        <v>108</v>
      </c>
      <c r="C932" s="53" t="str">
        <f t="array" ref="C932">IFERROR(_xlfn.XLOOKUP(B932, Runs[Run ID], Runs[Title]), "— pick a run —")</f>
        <v>Siege</v>
      </c>
      <c r="D932" s="74" t="s">
        <v>9534</v>
      </c>
      <c r="E932" s="58" t="b">
        <v>0</v>
      </c>
      <c r="F932" s="25">
        <f t="shared" si="1"/>
        <v>27</v>
      </c>
      <c r="G932" s="21" t="s">
        <v>1002</v>
      </c>
      <c r="H932" s="23"/>
      <c r="I932" s="28"/>
    </row>
    <row r="933" ht="22.5" customHeight="1">
      <c r="A933" s="53" t="str">
        <f t="array" ref="A933">IFERROR(_xlfn.XLOOKUP(B933, Runs[Run ID], Runs[Track]), "— pick a run —")</f>
        <v>Avengers</v>
      </c>
      <c r="B933" s="54" t="s">
        <v>108</v>
      </c>
      <c r="C933" s="53" t="str">
        <f t="array" ref="C933">IFERROR(_xlfn.XLOOKUP(B933, Runs[Run ID], Runs[Title]), "— pick a run —")</f>
        <v>Siege</v>
      </c>
      <c r="D933" s="74" t="s">
        <v>9546</v>
      </c>
      <c r="E933" s="58" t="b">
        <v>0</v>
      </c>
      <c r="F933" s="25">
        <f t="shared" si="1"/>
        <v>28</v>
      </c>
      <c r="G933" s="21" t="s">
        <v>1002</v>
      </c>
      <c r="H933" s="23"/>
      <c r="I933" s="28"/>
    </row>
    <row r="934" ht="22.5" customHeight="1">
      <c r="A934" s="53" t="str">
        <f t="array" ref="A934">IFERROR(_xlfn.XLOOKUP(B934, Runs[Run ID], Runs[Track]), "— pick a run —")</f>
        <v>Avengers</v>
      </c>
      <c r="B934" s="54" t="s">
        <v>108</v>
      </c>
      <c r="C934" s="53" t="str">
        <f t="array" ref="C934">IFERROR(_xlfn.XLOOKUP(B934, Runs[Run ID], Runs[Title]), "— pick a run —")</f>
        <v>Siege</v>
      </c>
      <c r="D934" s="74" t="s">
        <v>9557</v>
      </c>
      <c r="E934" s="58" t="b">
        <v>0</v>
      </c>
      <c r="F934" s="25">
        <f t="shared" si="1"/>
        <v>29</v>
      </c>
      <c r="G934" s="21" t="s">
        <v>1002</v>
      </c>
      <c r="H934" s="23"/>
      <c r="I934" s="28"/>
    </row>
    <row r="935" ht="22.5" customHeight="1">
      <c r="A935" s="53" t="str">
        <f t="array" ref="A935">IFERROR(_xlfn.XLOOKUP(B935, Runs[Run ID], Runs[Track]), "— pick a run —")</f>
        <v>Avengers</v>
      </c>
      <c r="B935" s="54" t="s">
        <v>108</v>
      </c>
      <c r="C935" s="53" t="str">
        <f t="array" ref="C935">IFERROR(_xlfn.XLOOKUP(B935, Runs[Run ID], Runs[Title]), "— pick a run —")</f>
        <v>Siege</v>
      </c>
      <c r="D935" s="74" t="s">
        <v>12172</v>
      </c>
      <c r="E935" s="58" t="b">
        <v>0</v>
      </c>
      <c r="F935" s="25">
        <f t="shared" si="1"/>
        <v>30</v>
      </c>
      <c r="G935" s="21" t="s">
        <v>58</v>
      </c>
      <c r="H935" s="23"/>
      <c r="I935" s="28"/>
    </row>
    <row r="936" ht="22.5" customHeight="1">
      <c r="A936" s="53" t="str">
        <f t="array" ref="A936">IFERROR(_xlfn.XLOOKUP(B936, Runs[Run ID], Runs[Track]), "— pick a run —")</f>
        <v>Avengers</v>
      </c>
      <c r="B936" s="54" t="s">
        <v>108</v>
      </c>
      <c r="C936" s="53" t="str">
        <f t="array" ref="C936">IFERROR(_xlfn.XLOOKUP(B936, Runs[Run ID], Runs[Title]), "— pick a run —")</f>
        <v>Siege</v>
      </c>
      <c r="D936" s="74" t="s">
        <v>9568</v>
      </c>
      <c r="E936" s="58" t="b">
        <v>0</v>
      </c>
      <c r="F936" s="25">
        <f t="shared" si="1"/>
        <v>31</v>
      </c>
      <c r="G936" s="21" t="s">
        <v>58</v>
      </c>
      <c r="H936" s="10" t="s">
        <v>12173</v>
      </c>
      <c r="I936" s="26"/>
    </row>
    <row r="937" ht="22.5" customHeight="1">
      <c r="A937" s="53" t="str">
        <f t="array" ref="A937">IFERROR(_xlfn.XLOOKUP(B937, Runs[Run ID], Runs[Track]), "— pick a run —")</f>
        <v>Avengers</v>
      </c>
      <c r="B937" s="54" t="s">
        <v>108</v>
      </c>
      <c r="C937" s="53" t="str">
        <f t="array" ref="C937">IFERROR(_xlfn.XLOOKUP(B937, Runs[Run ID], Runs[Title]), "— pick a run —")</f>
        <v>Siege</v>
      </c>
      <c r="D937" s="74" t="s">
        <v>12174</v>
      </c>
      <c r="E937" s="58" t="b">
        <v>0</v>
      </c>
      <c r="F937" s="25">
        <f t="shared" si="1"/>
        <v>32</v>
      </c>
      <c r="G937" s="21" t="s">
        <v>1002</v>
      </c>
      <c r="H937" s="23"/>
      <c r="I937" s="28"/>
    </row>
    <row r="938" ht="22.5" customHeight="1">
      <c r="A938" s="53" t="str">
        <f t="array" ref="A938">IFERROR(_xlfn.XLOOKUP(B938, Runs[Run ID], Runs[Track]), "— pick a run —")</f>
        <v>Avengers</v>
      </c>
      <c r="B938" s="54" t="s">
        <v>108</v>
      </c>
      <c r="C938" s="53" t="str">
        <f t="array" ref="C938">IFERROR(_xlfn.XLOOKUP(B938, Runs[Run ID], Runs[Title]), "— pick a run —")</f>
        <v>Siege</v>
      </c>
      <c r="D938" s="74" t="s">
        <v>12175</v>
      </c>
      <c r="E938" s="58" t="b">
        <v>0</v>
      </c>
      <c r="F938" s="25">
        <f t="shared" si="1"/>
        <v>33</v>
      </c>
      <c r="G938" s="21" t="s">
        <v>1002</v>
      </c>
      <c r="H938" s="23"/>
      <c r="I938" s="28"/>
    </row>
    <row r="939" ht="22.5" customHeight="1">
      <c r="A939" s="53" t="str">
        <f t="array" ref="A939">IFERROR(_xlfn.XLOOKUP(B939, Runs[Run ID], Runs[Track]), "— pick a run —")</f>
        <v>Avengers</v>
      </c>
      <c r="B939" s="54" t="s">
        <v>108</v>
      </c>
      <c r="C939" s="53" t="str">
        <f t="array" ref="C939">IFERROR(_xlfn.XLOOKUP(B939, Runs[Run ID], Runs[Title]), "— pick a run —")</f>
        <v>Siege</v>
      </c>
      <c r="D939" s="74" t="s">
        <v>12176</v>
      </c>
      <c r="E939" s="58" t="b">
        <v>0</v>
      </c>
      <c r="F939" s="25">
        <f t="shared" si="1"/>
        <v>34</v>
      </c>
      <c r="G939" s="21" t="s">
        <v>1002</v>
      </c>
      <c r="H939" s="23"/>
      <c r="I939" s="28"/>
    </row>
    <row r="940" ht="22.5" customHeight="1">
      <c r="A940" s="53" t="str">
        <f t="array" ref="A940">IFERROR(_xlfn.XLOOKUP(B940, Runs[Run ID], Runs[Track]), "— pick a run —")</f>
        <v>Avengers</v>
      </c>
      <c r="B940" s="54" t="s">
        <v>108</v>
      </c>
      <c r="C940" s="53" t="str">
        <f t="array" ref="C940">IFERROR(_xlfn.XLOOKUP(B940, Runs[Run ID], Runs[Title]), "— pick a run —")</f>
        <v>Siege</v>
      </c>
      <c r="D940" s="74" t="s">
        <v>12177</v>
      </c>
      <c r="E940" s="58" t="b">
        <v>0</v>
      </c>
      <c r="F940" s="25">
        <f t="shared" si="1"/>
        <v>35</v>
      </c>
      <c r="G940" s="21" t="s">
        <v>1002</v>
      </c>
      <c r="H940" s="23"/>
      <c r="I940" s="28"/>
    </row>
    <row r="941" ht="22.5" customHeight="1">
      <c r="A941" s="53" t="str">
        <f t="array" ref="A941">IFERROR(_xlfn.XLOOKUP(B941, Runs[Run ID], Runs[Track]), "— pick a run —")</f>
        <v>Avengers</v>
      </c>
      <c r="B941" s="54" t="s">
        <v>117</v>
      </c>
      <c r="C941" s="53" t="str">
        <f t="array" ref="C941">IFERROR(_xlfn.XLOOKUP(B941, Runs[Run ID], Runs[Title]), "— pick a run —")</f>
        <v>Heroric Age</v>
      </c>
      <c r="D941" s="74" t="s">
        <v>9588</v>
      </c>
      <c r="E941" s="58" t="b">
        <v>0</v>
      </c>
      <c r="F941" s="25">
        <f t="shared" si="1"/>
        <v>1</v>
      </c>
      <c r="G941" s="21" t="s">
        <v>1002</v>
      </c>
      <c r="H941" s="23"/>
      <c r="I941" s="28"/>
    </row>
    <row r="942" ht="22.5" customHeight="1">
      <c r="A942" s="53" t="str">
        <f t="array" ref="A942">IFERROR(_xlfn.XLOOKUP(B942, Runs[Run ID], Runs[Track]), "— pick a run —")</f>
        <v>Avengers</v>
      </c>
      <c r="B942" s="54" t="s">
        <v>117</v>
      </c>
      <c r="C942" s="53" t="str">
        <f t="array" ref="C942">IFERROR(_xlfn.XLOOKUP(B942, Runs[Run ID], Runs[Title]), "— pick a run —")</f>
        <v>Heroric Age</v>
      </c>
      <c r="D942" s="74" t="s">
        <v>12178</v>
      </c>
      <c r="E942" s="58" t="b">
        <v>0</v>
      </c>
      <c r="F942" s="25">
        <f t="shared" si="1"/>
        <v>2</v>
      </c>
      <c r="G942" s="21" t="s">
        <v>58</v>
      </c>
      <c r="H942" s="10" t="s">
        <v>12179</v>
      </c>
      <c r="I942" s="26"/>
    </row>
    <row r="943" ht="22.5" customHeight="1">
      <c r="A943" s="53" t="str">
        <f t="array" ref="A943">IFERROR(_xlfn.XLOOKUP(B943, Runs[Run ID], Runs[Track]), "— pick a run —")</f>
        <v>Avengers</v>
      </c>
      <c r="B943" s="54" t="s">
        <v>117</v>
      </c>
      <c r="C943" s="53" t="str">
        <f t="array" ref="C943">IFERROR(_xlfn.XLOOKUP(B943, Runs[Run ID], Runs[Title]), "— pick a run —")</f>
        <v>Heroric Age</v>
      </c>
      <c r="D943" s="74" t="s">
        <v>12180</v>
      </c>
      <c r="E943" s="58" t="b">
        <v>0</v>
      </c>
      <c r="F943" s="25">
        <f t="shared" si="1"/>
        <v>3</v>
      </c>
      <c r="G943" s="21" t="s">
        <v>58</v>
      </c>
      <c r="H943" s="23"/>
      <c r="I943" s="28"/>
    </row>
    <row r="944" ht="22.5" customHeight="1">
      <c r="A944" s="53" t="str">
        <f t="array" ref="A944">IFERROR(_xlfn.XLOOKUP(B944, Runs[Run ID], Runs[Track]), "— pick a run —")</f>
        <v>Avengers</v>
      </c>
      <c r="B944" s="54" t="s">
        <v>117</v>
      </c>
      <c r="C944" s="53" t="str">
        <f t="array" ref="C944">IFERROR(_xlfn.XLOOKUP(B944, Runs[Run ID], Runs[Title]), "— pick a run —")</f>
        <v>Heroric Age</v>
      </c>
      <c r="D944" s="74" t="s">
        <v>12181</v>
      </c>
      <c r="E944" s="58" t="b">
        <v>0</v>
      </c>
      <c r="F944" s="25">
        <f t="shared" si="1"/>
        <v>4</v>
      </c>
      <c r="G944" s="21" t="s">
        <v>58</v>
      </c>
      <c r="H944" s="23"/>
      <c r="I944" s="28"/>
    </row>
    <row r="945" ht="22.5" customHeight="1">
      <c r="A945" s="53" t="str">
        <f t="array" ref="A945">IFERROR(_xlfn.XLOOKUP(B945, Runs[Run ID], Runs[Track]), "— pick a run —")</f>
        <v>Avengers</v>
      </c>
      <c r="B945" s="54" t="s">
        <v>117</v>
      </c>
      <c r="C945" s="53" t="str">
        <f t="array" ref="C945">IFERROR(_xlfn.XLOOKUP(B945, Runs[Run ID], Runs[Title]), "— pick a run —")</f>
        <v>Heroric Age</v>
      </c>
      <c r="D945" s="74" t="s">
        <v>12182</v>
      </c>
      <c r="E945" s="58" t="b">
        <v>0</v>
      </c>
      <c r="F945" s="25">
        <f t="shared" si="1"/>
        <v>5</v>
      </c>
      <c r="G945" s="21" t="s">
        <v>58</v>
      </c>
      <c r="H945" s="23"/>
      <c r="I945" s="28"/>
    </row>
    <row r="946" ht="22.5" customHeight="1">
      <c r="A946" s="53" t="str">
        <f t="array" ref="A946">IFERROR(_xlfn.XLOOKUP(B946, Runs[Run ID], Runs[Track]), "— pick a run —")</f>
        <v>Avengers</v>
      </c>
      <c r="B946" s="54" t="s">
        <v>117</v>
      </c>
      <c r="C946" s="53" t="str">
        <f t="array" ref="C946">IFERROR(_xlfn.XLOOKUP(B946, Runs[Run ID], Runs[Title]), "— pick a run —")</f>
        <v>Heroric Age</v>
      </c>
      <c r="D946" s="74" t="s">
        <v>12183</v>
      </c>
      <c r="E946" s="58" t="b">
        <v>0</v>
      </c>
      <c r="F946" s="25">
        <f t="shared" si="1"/>
        <v>6</v>
      </c>
      <c r="G946" s="21" t="s">
        <v>58</v>
      </c>
      <c r="H946" s="23"/>
      <c r="I946" s="28"/>
    </row>
    <row r="947" ht="22.5" customHeight="1">
      <c r="A947" s="53" t="str">
        <f t="array" ref="A947">IFERROR(_xlfn.XLOOKUP(B947, Runs[Run ID], Runs[Track]), "— pick a run —")</f>
        <v>Avengers</v>
      </c>
      <c r="B947" s="54" t="s">
        <v>117</v>
      </c>
      <c r="C947" s="53" t="str">
        <f t="array" ref="C947">IFERROR(_xlfn.XLOOKUP(B947, Runs[Run ID], Runs[Title]), "— pick a run —")</f>
        <v>Heroric Age</v>
      </c>
      <c r="D947" s="74" t="s">
        <v>9648</v>
      </c>
      <c r="E947" s="58" t="b">
        <v>0</v>
      </c>
      <c r="F947" s="25">
        <f t="shared" si="1"/>
        <v>7</v>
      </c>
      <c r="G947" s="21" t="s">
        <v>58</v>
      </c>
      <c r="H947" s="23"/>
      <c r="I947" s="28"/>
    </row>
    <row r="948" ht="22.5" customHeight="1">
      <c r="A948" s="53" t="str">
        <f t="array" ref="A948">IFERROR(_xlfn.XLOOKUP(B948, Runs[Run ID], Runs[Track]), "— pick a run —")</f>
        <v>Avengers</v>
      </c>
      <c r="B948" s="54" t="s">
        <v>117</v>
      </c>
      <c r="C948" s="53" t="str">
        <f t="array" ref="C948">IFERROR(_xlfn.XLOOKUP(B948, Runs[Run ID], Runs[Title]), "— pick a run —")</f>
        <v>Heroric Age</v>
      </c>
      <c r="D948" s="74" t="s">
        <v>9656</v>
      </c>
      <c r="E948" s="58" t="b">
        <v>0</v>
      </c>
      <c r="F948" s="25">
        <f t="shared" si="1"/>
        <v>8</v>
      </c>
      <c r="G948" s="21" t="s">
        <v>58</v>
      </c>
      <c r="H948" s="23"/>
      <c r="I948" s="28"/>
    </row>
    <row r="949" ht="22.5" customHeight="1">
      <c r="A949" s="53" t="str">
        <f t="array" ref="A949">IFERROR(_xlfn.XLOOKUP(B949, Runs[Run ID], Runs[Track]), "— pick a run —")</f>
        <v>Avengers</v>
      </c>
      <c r="B949" s="54" t="s">
        <v>117</v>
      </c>
      <c r="C949" s="53" t="str">
        <f t="array" ref="C949">IFERROR(_xlfn.XLOOKUP(B949, Runs[Run ID], Runs[Title]), "— pick a run —")</f>
        <v>Heroric Age</v>
      </c>
      <c r="D949" s="74" t="s">
        <v>9665</v>
      </c>
      <c r="E949" s="58" t="b">
        <v>0</v>
      </c>
      <c r="F949" s="25">
        <f t="shared" si="1"/>
        <v>9</v>
      </c>
      <c r="G949" s="21" t="s">
        <v>58</v>
      </c>
      <c r="H949" s="23"/>
      <c r="I949" s="28"/>
    </row>
    <row r="950" ht="22.5" customHeight="1">
      <c r="A950" s="53" t="str">
        <f t="array" ref="A950">IFERROR(_xlfn.XLOOKUP(B950, Runs[Run ID], Runs[Track]), "— pick a run —")</f>
        <v>Avengers</v>
      </c>
      <c r="B950" s="54" t="s">
        <v>117</v>
      </c>
      <c r="C950" s="53" t="str">
        <f t="array" ref="C950">IFERROR(_xlfn.XLOOKUP(B950, Runs[Run ID], Runs[Title]), "— pick a run —")</f>
        <v>Heroric Age</v>
      </c>
      <c r="D950" s="74" t="s">
        <v>9673</v>
      </c>
      <c r="E950" s="58" t="b">
        <v>0</v>
      </c>
      <c r="F950" s="25">
        <f t="shared" si="1"/>
        <v>10</v>
      </c>
      <c r="G950" s="21" t="s">
        <v>58</v>
      </c>
      <c r="H950" s="23"/>
      <c r="I950" s="28"/>
    </row>
    <row r="951" ht="22.5" customHeight="1">
      <c r="A951" s="53" t="str">
        <f t="array" ref="A951">IFERROR(_xlfn.XLOOKUP(B951, Runs[Run ID], Runs[Track]), "— pick a run —")</f>
        <v>Avengers</v>
      </c>
      <c r="B951" s="54" t="s">
        <v>117</v>
      </c>
      <c r="C951" s="53" t="str">
        <f t="array" ref="C951">IFERROR(_xlfn.XLOOKUP(B951, Runs[Run ID], Runs[Title]), "— pick a run —")</f>
        <v>Heroric Age</v>
      </c>
      <c r="D951" s="74" t="s">
        <v>9682</v>
      </c>
      <c r="E951" s="58" t="b">
        <v>0</v>
      </c>
      <c r="F951" s="25">
        <f t="shared" si="1"/>
        <v>11</v>
      </c>
      <c r="G951" s="21" t="s">
        <v>58</v>
      </c>
      <c r="H951" s="23"/>
      <c r="I951" s="28"/>
    </row>
    <row r="952" ht="22.5" customHeight="1">
      <c r="A952" s="53" t="str">
        <f t="array" ref="A952">IFERROR(_xlfn.XLOOKUP(B952, Runs[Run ID], Runs[Track]), "— pick a run —")</f>
        <v>Avengers</v>
      </c>
      <c r="B952" s="54" t="s">
        <v>117</v>
      </c>
      <c r="C952" s="53" t="str">
        <f t="array" ref="C952">IFERROR(_xlfn.XLOOKUP(B952, Runs[Run ID], Runs[Title]), "— pick a run —")</f>
        <v>Heroric Age</v>
      </c>
      <c r="D952" s="74" t="s">
        <v>9691</v>
      </c>
      <c r="E952" s="58" t="b">
        <v>0</v>
      </c>
      <c r="F952" s="25">
        <f t="shared" si="1"/>
        <v>12</v>
      </c>
      <c r="G952" s="21" t="s">
        <v>58</v>
      </c>
      <c r="H952" s="23"/>
      <c r="I952" s="28"/>
    </row>
    <row r="953" ht="22.5" customHeight="1">
      <c r="A953" s="53" t="str">
        <f t="array" ref="A953">IFERROR(_xlfn.XLOOKUP(B953, Runs[Run ID], Runs[Track]), "— pick a run —")</f>
        <v>Avengers</v>
      </c>
      <c r="B953" s="54" t="s">
        <v>117</v>
      </c>
      <c r="C953" s="53" t="str">
        <f t="array" ref="C953">IFERROR(_xlfn.XLOOKUP(B953, Runs[Run ID], Runs[Title]), "— pick a run —")</f>
        <v>Heroric Age</v>
      </c>
      <c r="D953" s="74" t="s">
        <v>8358</v>
      </c>
      <c r="E953" s="58" t="b">
        <v>0</v>
      </c>
      <c r="F953" s="25">
        <f t="shared" si="1"/>
        <v>13</v>
      </c>
      <c r="G953" s="21" t="s">
        <v>443</v>
      </c>
      <c r="H953" s="23" t="s">
        <v>12184</v>
      </c>
      <c r="I953" s="28"/>
    </row>
    <row r="954" ht="22.5" customHeight="1">
      <c r="A954" s="53" t="str">
        <f t="array" ref="A954">IFERROR(_xlfn.XLOOKUP(B954, Runs[Run ID], Runs[Track]), "— pick a run —")</f>
        <v>Avengers</v>
      </c>
      <c r="B954" s="54" t="s">
        <v>117</v>
      </c>
      <c r="C954" s="53" t="str">
        <f t="array" ref="C954">IFERROR(_xlfn.XLOOKUP(B954, Runs[Run ID], Runs[Title]), "— pick a run —")</f>
        <v>Heroric Age</v>
      </c>
      <c r="D954" s="74" t="s">
        <v>8372</v>
      </c>
      <c r="E954" s="58" t="b">
        <v>0</v>
      </c>
      <c r="F954" s="25">
        <f t="shared" si="1"/>
        <v>14</v>
      </c>
      <c r="G954" s="21" t="s">
        <v>443</v>
      </c>
      <c r="H954" s="23"/>
      <c r="I954" s="28"/>
    </row>
    <row r="955" ht="22.5" customHeight="1">
      <c r="A955" s="53" t="str">
        <f t="array" ref="A955">IFERROR(_xlfn.XLOOKUP(B955, Runs[Run ID], Runs[Track]), "— pick a run —")</f>
        <v>Avengers</v>
      </c>
      <c r="B955" s="54" t="s">
        <v>117</v>
      </c>
      <c r="C955" s="53" t="str">
        <f t="array" ref="C955">IFERROR(_xlfn.XLOOKUP(B955, Runs[Run ID], Runs[Title]), "— pick a run —")</f>
        <v>Heroric Age</v>
      </c>
      <c r="D955" s="74" t="s">
        <v>8386</v>
      </c>
      <c r="E955" s="58" t="b">
        <v>0</v>
      </c>
      <c r="F955" s="25">
        <f t="shared" si="1"/>
        <v>15</v>
      </c>
      <c r="G955" s="21" t="s">
        <v>443</v>
      </c>
      <c r="H955" s="23"/>
      <c r="I955" s="28"/>
    </row>
    <row r="956" ht="22.5" customHeight="1">
      <c r="A956" s="53" t="str">
        <f t="array" ref="A956">IFERROR(_xlfn.XLOOKUP(B956, Runs[Run ID], Runs[Track]), "— pick a run —")</f>
        <v>Avengers</v>
      </c>
      <c r="B956" s="54" t="s">
        <v>117</v>
      </c>
      <c r="C956" s="53" t="str">
        <f t="array" ref="C956">IFERROR(_xlfn.XLOOKUP(B956, Runs[Run ID], Runs[Title]), "— pick a run —")</f>
        <v>Heroric Age</v>
      </c>
      <c r="D956" s="74" t="s">
        <v>8400</v>
      </c>
      <c r="E956" s="58" t="b">
        <v>0</v>
      </c>
      <c r="F956" s="25">
        <f t="shared" si="1"/>
        <v>16</v>
      </c>
      <c r="G956" s="21" t="s">
        <v>443</v>
      </c>
      <c r="H956" s="23"/>
      <c r="I956" s="28"/>
    </row>
    <row r="957" ht="22.5" customHeight="1">
      <c r="A957" s="53" t="str">
        <f t="array" ref="A957">IFERROR(_xlfn.XLOOKUP(B957, Runs[Run ID], Runs[Track]), "— pick a run —")</f>
        <v>Avengers</v>
      </c>
      <c r="B957" s="54" t="s">
        <v>117</v>
      </c>
      <c r="C957" s="53" t="str">
        <f t="array" ref="C957">IFERROR(_xlfn.XLOOKUP(B957, Runs[Run ID], Runs[Title]), "— pick a run —")</f>
        <v>Heroric Age</v>
      </c>
      <c r="D957" s="74" t="s">
        <v>8416</v>
      </c>
      <c r="E957" s="58" t="b">
        <v>0</v>
      </c>
      <c r="F957" s="25">
        <f t="shared" si="1"/>
        <v>17</v>
      </c>
      <c r="G957" s="21" t="s">
        <v>443</v>
      </c>
      <c r="H957" s="23"/>
      <c r="I957" s="28"/>
    </row>
    <row r="958" ht="22.5" customHeight="1">
      <c r="A958" s="53" t="str">
        <f t="array" ref="A958">IFERROR(_xlfn.XLOOKUP(B958, Runs[Run ID], Runs[Track]), "— pick a run —")</f>
        <v>Avengers</v>
      </c>
      <c r="B958" s="54" t="s">
        <v>117</v>
      </c>
      <c r="C958" s="53" t="str">
        <f t="array" ref="C958">IFERROR(_xlfn.XLOOKUP(B958, Runs[Run ID], Runs[Title]), "— pick a run —")</f>
        <v>Heroric Age</v>
      </c>
      <c r="D958" s="74" t="s">
        <v>12185</v>
      </c>
      <c r="E958" s="58" t="b">
        <v>0</v>
      </c>
      <c r="F958" s="25">
        <f t="shared" si="1"/>
        <v>18</v>
      </c>
      <c r="G958" s="21" t="s">
        <v>58</v>
      </c>
      <c r="H958" s="23"/>
      <c r="I958" s="28"/>
    </row>
    <row r="959" ht="22.5" customHeight="1">
      <c r="A959" s="53" t="str">
        <f t="array" ref="A959">IFERROR(_xlfn.XLOOKUP(B959, Runs[Run ID], Runs[Track]), "— pick a run —")</f>
        <v>Avengers</v>
      </c>
      <c r="B959" s="54" t="s">
        <v>117</v>
      </c>
      <c r="C959" s="53" t="str">
        <f t="array" ref="C959">IFERROR(_xlfn.XLOOKUP(B959, Runs[Run ID], Runs[Title]), "— pick a run —")</f>
        <v>Heroric Age</v>
      </c>
      <c r="D959" s="74" t="s">
        <v>12186</v>
      </c>
      <c r="E959" s="58" t="b">
        <v>0</v>
      </c>
      <c r="F959" s="25">
        <f t="shared" si="1"/>
        <v>19</v>
      </c>
      <c r="G959" s="21" t="s">
        <v>58</v>
      </c>
      <c r="H959" s="23"/>
      <c r="I959" s="28"/>
    </row>
    <row r="960" ht="22.5" customHeight="1">
      <c r="A960" s="53" t="str">
        <f t="array" ref="A960">IFERROR(_xlfn.XLOOKUP(B960, Runs[Run ID], Runs[Track]), "— pick a run —")</f>
        <v>Avengers</v>
      </c>
      <c r="B960" s="54" t="s">
        <v>117</v>
      </c>
      <c r="C960" s="53" t="str">
        <f t="array" ref="C960">IFERROR(_xlfn.XLOOKUP(B960, Runs[Run ID], Runs[Title]), "— pick a run —")</f>
        <v>Heroric Age</v>
      </c>
      <c r="D960" s="74" t="s">
        <v>12187</v>
      </c>
      <c r="E960" s="58" t="b">
        <v>0</v>
      </c>
      <c r="F960" s="25">
        <f t="shared" si="1"/>
        <v>20</v>
      </c>
      <c r="G960" s="21" t="s">
        <v>58</v>
      </c>
      <c r="H960" s="23"/>
      <c r="I960" s="28"/>
    </row>
    <row r="961" ht="22.5" customHeight="1">
      <c r="A961" s="53" t="str">
        <f t="array" ref="A961">IFERROR(_xlfn.XLOOKUP(B961, Runs[Run ID], Runs[Track]), "— pick a run —")</f>
        <v>Avengers</v>
      </c>
      <c r="B961" s="54" t="s">
        <v>117</v>
      </c>
      <c r="C961" s="53" t="str">
        <f t="array" ref="C961">IFERROR(_xlfn.XLOOKUP(B961, Runs[Run ID], Runs[Title]), "— pick a run —")</f>
        <v>Heroric Age</v>
      </c>
      <c r="D961" s="74" t="s">
        <v>12188</v>
      </c>
      <c r="E961" s="58" t="b">
        <v>0</v>
      </c>
      <c r="F961" s="25">
        <f t="shared" si="1"/>
        <v>21</v>
      </c>
      <c r="G961" s="21" t="s">
        <v>58</v>
      </c>
      <c r="H961" s="23"/>
      <c r="I961" s="28"/>
    </row>
    <row r="962" ht="22.5" customHeight="1">
      <c r="A962" s="53" t="str">
        <f t="array" ref="A962">IFERROR(_xlfn.XLOOKUP(B962, Runs[Run ID], Runs[Track]), "— pick a run —")</f>
        <v>Avengers</v>
      </c>
      <c r="B962" s="54" t="s">
        <v>117</v>
      </c>
      <c r="C962" s="53" t="str">
        <f t="array" ref="C962">IFERROR(_xlfn.XLOOKUP(B962, Runs[Run ID], Runs[Title]), "— pick a run —")</f>
        <v>Heroric Age</v>
      </c>
      <c r="D962" s="74" t="s">
        <v>12189</v>
      </c>
      <c r="E962" s="58" t="b">
        <v>0</v>
      </c>
      <c r="F962" s="25">
        <f t="shared" si="1"/>
        <v>22</v>
      </c>
      <c r="G962" s="21" t="s">
        <v>58</v>
      </c>
      <c r="H962" s="23"/>
      <c r="I962" s="28"/>
    </row>
    <row r="963" ht="22.5" customHeight="1">
      <c r="A963" s="53" t="str">
        <f t="array" ref="A963">IFERROR(_xlfn.XLOOKUP(B963, Runs[Run ID], Runs[Track]), "— pick a run —")</f>
        <v>Avengers</v>
      </c>
      <c r="B963" s="54" t="s">
        <v>117</v>
      </c>
      <c r="C963" s="53" t="str">
        <f t="array" ref="C963">IFERROR(_xlfn.XLOOKUP(B963, Runs[Run ID], Runs[Title]), "— pick a run —")</f>
        <v>Heroric Age</v>
      </c>
      <c r="D963" s="74" t="s">
        <v>12190</v>
      </c>
      <c r="E963" s="58" t="b">
        <v>0</v>
      </c>
      <c r="F963" s="25">
        <f t="shared" si="1"/>
        <v>23</v>
      </c>
      <c r="G963" s="21" t="s">
        <v>58</v>
      </c>
      <c r="H963" s="23"/>
      <c r="I963" s="28"/>
    </row>
    <row r="964" ht="22.5" customHeight="1">
      <c r="A964" s="53" t="str">
        <f t="array" ref="A964">IFERROR(_xlfn.XLOOKUP(B964, Runs[Run ID], Runs[Track]), "— pick a run —")</f>
        <v>Avengers</v>
      </c>
      <c r="B964" s="54" t="s">
        <v>117</v>
      </c>
      <c r="C964" s="53" t="str">
        <f t="array" ref="C964">IFERROR(_xlfn.XLOOKUP(B964, Runs[Run ID], Runs[Title]), "— pick a run —")</f>
        <v>Heroric Age</v>
      </c>
      <c r="D964" s="74" t="s">
        <v>9796</v>
      </c>
      <c r="E964" s="58" t="b">
        <v>0</v>
      </c>
      <c r="F964" s="25">
        <f t="shared" si="1"/>
        <v>24</v>
      </c>
      <c r="G964" s="21" t="s">
        <v>1002</v>
      </c>
      <c r="H964" s="23"/>
      <c r="I964" s="28"/>
    </row>
    <row r="965" ht="22.5" customHeight="1">
      <c r="A965" s="53" t="str">
        <f t="array" ref="A965">IFERROR(_xlfn.XLOOKUP(B965, Runs[Run ID], Runs[Track]), "— pick a run —")</f>
        <v>Avengers</v>
      </c>
      <c r="B965" s="54" t="s">
        <v>117</v>
      </c>
      <c r="C965" s="53" t="str">
        <f t="array" ref="C965">IFERROR(_xlfn.XLOOKUP(B965, Runs[Run ID], Runs[Title]), "— pick a run —")</f>
        <v>Heroric Age</v>
      </c>
      <c r="D965" s="74" t="s">
        <v>9804</v>
      </c>
      <c r="E965" s="58" t="b">
        <v>0</v>
      </c>
      <c r="F965" s="25">
        <f t="shared" si="1"/>
        <v>25</v>
      </c>
      <c r="G965" s="21" t="s">
        <v>1002</v>
      </c>
      <c r="H965" s="23"/>
      <c r="I965" s="28"/>
    </row>
    <row r="966" ht="22.5" customHeight="1">
      <c r="A966" s="53" t="str">
        <f t="array" ref="A966">IFERROR(_xlfn.XLOOKUP(B966, Runs[Run ID], Runs[Track]), "— pick a run —")</f>
        <v>Avengers</v>
      </c>
      <c r="B966" s="54" t="s">
        <v>117</v>
      </c>
      <c r="C966" s="53" t="str">
        <f t="array" ref="C966">IFERROR(_xlfn.XLOOKUP(B966, Runs[Run ID], Runs[Title]), "— pick a run —")</f>
        <v>Heroric Age</v>
      </c>
      <c r="D966" s="74" t="s">
        <v>9814</v>
      </c>
      <c r="E966" s="58" t="b">
        <v>0</v>
      </c>
      <c r="F966" s="25">
        <f t="shared" si="1"/>
        <v>26</v>
      </c>
      <c r="G966" s="21" t="s">
        <v>1002</v>
      </c>
      <c r="H966" s="23"/>
      <c r="I966" s="28"/>
    </row>
    <row r="967" ht="22.5" customHeight="1">
      <c r="A967" s="53" t="str">
        <f t="array" ref="A967">IFERROR(_xlfn.XLOOKUP(B967, Runs[Run ID], Runs[Track]), "— pick a run —")</f>
        <v>Avengers</v>
      </c>
      <c r="B967" s="54" t="s">
        <v>117</v>
      </c>
      <c r="C967" s="53" t="str">
        <f t="array" ref="C967">IFERROR(_xlfn.XLOOKUP(B967, Runs[Run ID], Runs[Title]), "— pick a run —")</f>
        <v>Heroric Age</v>
      </c>
      <c r="D967" s="74" t="s">
        <v>9821</v>
      </c>
      <c r="E967" s="58" t="b">
        <v>0</v>
      </c>
      <c r="F967" s="25">
        <f t="shared" si="1"/>
        <v>27</v>
      </c>
      <c r="G967" s="21" t="s">
        <v>1002</v>
      </c>
      <c r="H967" s="23"/>
      <c r="I967" s="28"/>
    </row>
    <row r="968" ht="22.5" customHeight="1">
      <c r="A968" s="53" t="str">
        <f t="array" ref="A968">IFERROR(_xlfn.XLOOKUP(B968, Runs[Run ID], Runs[Track]), "— pick a run —")</f>
        <v>Avengers</v>
      </c>
      <c r="B968" s="54" t="s">
        <v>117</v>
      </c>
      <c r="C968" s="53" t="str">
        <f t="array" ref="C968">IFERROR(_xlfn.XLOOKUP(B968, Runs[Run ID], Runs[Title]), "— pick a run —")</f>
        <v>Heroric Age</v>
      </c>
      <c r="D968" s="74" t="s">
        <v>9842</v>
      </c>
      <c r="E968" s="58" t="b">
        <v>0</v>
      </c>
      <c r="F968" s="25">
        <f t="shared" si="1"/>
        <v>28</v>
      </c>
      <c r="G968" s="21" t="s">
        <v>1002</v>
      </c>
      <c r="H968" s="23"/>
      <c r="I968" s="28"/>
    </row>
    <row r="969" ht="22.5" customHeight="1">
      <c r="A969" s="53" t="str">
        <f t="array" ref="A969">IFERROR(_xlfn.XLOOKUP(B969, Runs[Run ID], Runs[Track]), "— pick a run —")</f>
        <v>Avengers</v>
      </c>
      <c r="B969" s="54" t="s">
        <v>117</v>
      </c>
      <c r="C969" s="53" t="str">
        <f t="array" ref="C969">IFERROR(_xlfn.XLOOKUP(B969, Runs[Run ID], Runs[Title]), "— pick a run —")</f>
        <v>Heroric Age</v>
      </c>
      <c r="D969" s="74" t="s">
        <v>10112</v>
      </c>
      <c r="E969" s="58" t="b">
        <v>0</v>
      </c>
      <c r="F969" s="25">
        <f t="shared" si="1"/>
        <v>29</v>
      </c>
      <c r="G969" s="21" t="s">
        <v>1002</v>
      </c>
      <c r="H969" s="23"/>
      <c r="I969" s="28"/>
    </row>
    <row r="970" ht="22.5" customHeight="1">
      <c r="A970" s="53" t="str">
        <f t="array" ref="A970">IFERROR(_xlfn.XLOOKUP(B970, Runs[Run ID], Runs[Track]), "— pick a run —")</f>
        <v>Avengers</v>
      </c>
      <c r="B970" s="54" t="s">
        <v>117</v>
      </c>
      <c r="C970" s="53" t="str">
        <f t="array" ref="C970">IFERROR(_xlfn.XLOOKUP(B970, Runs[Run ID], Runs[Title]), "— pick a run —")</f>
        <v>Heroric Age</v>
      </c>
      <c r="D970" s="74" t="s">
        <v>9991</v>
      </c>
      <c r="E970" s="58" t="b">
        <v>0</v>
      </c>
      <c r="F970" s="25">
        <f t="shared" si="1"/>
        <v>30</v>
      </c>
      <c r="G970" s="21" t="s">
        <v>58</v>
      </c>
      <c r="H970" s="10" t="s">
        <v>12191</v>
      </c>
      <c r="I970" s="26"/>
    </row>
    <row r="971" ht="22.5" customHeight="1">
      <c r="A971" s="53" t="str">
        <f t="array" ref="A971">IFERROR(_xlfn.XLOOKUP(B971, Runs[Run ID], Runs[Track]), "— pick a run —")</f>
        <v>Avengers</v>
      </c>
      <c r="B971" s="54" t="s">
        <v>117</v>
      </c>
      <c r="C971" s="53" t="str">
        <f t="array" ref="C971">IFERROR(_xlfn.XLOOKUP(B971, Runs[Run ID], Runs[Title]), "— pick a run —")</f>
        <v>Heroric Age</v>
      </c>
      <c r="D971" s="74" t="s">
        <v>9998</v>
      </c>
      <c r="E971" s="58" t="b">
        <v>0</v>
      </c>
      <c r="F971" s="25">
        <f t="shared" si="1"/>
        <v>31</v>
      </c>
      <c r="G971" s="21" t="s">
        <v>58</v>
      </c>
      <c r="H971" s="23"/>
      <c r="I971" s="28"/>
    </row>
    <row r="972" ht="22.5" customHeight="1">
      <c r="A972" s="53" t="str">
        <f t="array" ref="A972">IFERROR(_xlfn.XLOOKUP(B972, Runs[Run ID], Runs[Track]), "— pick a run —")</f>
        <v>Avengers</v>
      </c>
      <c r="B972" s="54" t="s">
        <v>117</v>
      </c>
      <c r="C972" s="53" t="str">
        <f t="array" ref="C972">IFERROR(_xlfn.XLOOKUP(B972, Runs[Run ID], Runs[Title]), "— pick a run —")</f>
        <v>Heroric Age</v>
      </c>
      <c r="D972" s="74" t="s">
        <v>10006</v>
      </c>
      <c r="E972" s="58" t="b">
        <v>0</v>
      </c>
      <c r="F972" s="25">
        <f t="shared" si="1"/>
        <v>32</v>
      </c>
      <c r="G972" s="21" t="s">
        <v>58</v>
      </c>
      <c r="H972" s="23"/>
      <c r="I972" s="28"/>
    </row>
    <row r="973" ht="22.5" customHeight="1">
      <c r="A973" s="53" t="str">
        <f t="array" ref="A973">IFERROR(_xlfn.XLOOKUP(B973, Runs[Run ID], Runs[Track]), "— pick a run —")</f>
        <v>Avengers</v>
      </c>
      <c r="B973" s="54" t="s">
        <v>117</v>
      </c>
      <c r="C973" s="53" t="str">
        <f t="array" ref="C973">IFERROR(_xlfn.XLOOKUP(B973, Runs[Run ID], Runs[Title]), "— pick a run —")</f>
        <v>Heroric Age</v>
      </c>
      <c r="D973" s="74" t="s">
        <v>10013</v>
      </c>
      <c r="E973" s="58" t="b">
        <v>0</v>
      </c>
      <c r="F973" s="25">
        <f t="shared" si="1"/>
        <v>33</v>
      </c>
      <c r="G973" s="21" t="s">
        <v>58</v>
      </c>
      <c r="H973" s="23"/>
      <c r="I973" s="28"/>
    </row>
    <row r="974" ht="22.5" customHeight="1">
      <c r="A974" s="53" t="str">
        <f t="array" ref="A974">IFERROR(_xlfn.XLOOKUP(B974, Runs[Run ID], Runs[Track]), "— pick a run —")</f>
        <v>Avengers</v>
      </c>
      <c r="B974" s="54" t="s">
        <v>117</v>
      </c>
      <c r="C974" s="53" t="str">
        <f t="array" ref="C974">IFERROR(_xlfn.XLOOKUP(B974, Runs[Run ID], Runs[Title]), "— pick a run —")</f>
        <v>Heroric Age</v>
      </c>
      <c r="D974" s="74" t="s">
        <v>10021</v>
      </c>
      <c r="E974" s="58" t="b">
        <v>0</v>
      </c>
      <c r="F974" s="25">
        <f t="shared" si="1"/>
        <v>34</v>
      </c>
      <c r="G974" s="21" t="s">
        <v>58</v>
      </c>
      <c r="H974" s="23"/>
      <c r="I974" s="28"/>
    </row>
    <row r="975" ht="22.5" customHeight="1">
      <c r="A975" s="53" t="str">
        <f t="array" ref="A975">IFERROR(_xlfn.XLOOKUP(B975, Runs[Run ID], Runs[Track]), "— pick a run —")</f>
        <v>Avengers</v>
      </c>
      <c r="B975" s="54" t="s">
        <v>117</v>
      </c>
      <c r="C975" s="53" t="str">
        <f t="array" ref="C975">IFERROR(_xlfn.XLOOKUP(B975, Runs[Run ID], Runs[Title]), "— pick a run —")</f>
        <v>Heroric Age</v>
      </c>
      <c r="D975" s="74" t="s">
        <v>10029</v>
      </c>
      <c r="E975" s="58" t="b">
        <v>0</v>
      </c>
      <c r="F975" s="25">
        <f t="shared" si="1"/>
        <v>35</v>
      </c>
      <c r="G975" s="21" t="s">
        <v>58</v>
      </c>
      <c r="H975" s="23"/>
      <c r="I975" s="28"/>
    </row>
    <row r="976" ht="22.5" customHeight="1">
      <c r="A976" s="53" t="str">
        <f t="array" ref="A976">IFERROR(_xlfn.XLOOKUP(B976, Runs[Run ID], Runs[Track]), "— pick a run —")</f>
        <v>Avengers</v>
      </c>
      <c r="B976" s="54" t="s">
        <v>117</v>
      </c>
      <c r="C976" s="53" t="str">
        <f t="array" ref="C976">IFERROR(_xlfn.XLOOKUP(B976, Runs[Run ID], Runs[Title]), "— pick a run —")</f>
        <v>Heroric Age</v>
      </c>
      <c r="D976" s="23" t="s">
        <v>10094</v>
      </c>
      <c r="E976" s="58" t="b">
        <v>0</v>
      </c>
      <c r="F976" s="25">
        <f t="shared" si="1"/>
        <v>36</v>
      </c>
      <c r="G976" s="21" t="s">
        <v>58</v>
      </c>
      <c r="H976" s="23"/>
      <c r="I976" s="28"/>
    </row>
    <row r="977" ht="22.5" customHeight="1">
      <c r="A977" s="53" t="str">
        <f t="array" ref="A977">IFERROR(_xlfn.XLOOKUP(B977, Runs[Run ID], Runs[Track]), "— pick a run —")</f>
        <v>Avengers</v>
      </c>
      <c r="B977" s="54" t="s">
        <v>117</v>
      </c>
      <c r="C977" s="53" t="str">
        <f t="array" ref="C977">IFERROR(_xlfn.XLOOKUP(B977, Runs[Run ID], Runs[Title]), "— pick a run —")</f>
        <v>Heroric Age</v>
      </c>
      <c r="D977" s="74" t="s">
        <v>8432</v>
      </c>
      <c r="E977" s="58" t="b">
        <v>0</v>
      </c>
      <c r="F977" s="25">
        <f t="shared" si="1"/>
        <v>37</v>
      </c>
      <c r="G977" s="21" t="s">
        <v>1002</v>
      </c>
      <c r="H977" s="23"/>
      <c r="I977" s="28"/>
    </row>
    <row r="978" ht="22.5" customHeight="1">
      <c r="A978" s="53" t="str">
        <f t="array" ref="A978">IFERROR(_xlfn.XLOOKUP(B978, Runs[Run ID], Runs[Track]), "— pick a run —")</f>
        <v>Avengers</v>
      </c>
      <c r="B978" s="54" t="s">
        <v>117</v>
      </c>
      <c r="C978" s="53" t="str">
        <f t="array" ref="C978">IFERROR(_xlfn.XLOOKUP(B978, Runs[Run ID], Runs[Title]), "— pick a run —")</f>
        <v>Heroric Age</v>
      </c>
      <c r="D978" s="74" t="s">
        <v>8447</v>
      </c>
      <c r="E978" s="58" t="b">
        <v>0</v>
      </c>
      <c r="F978" s="25">
        <f t="shared" si="1"/>
        <v>38</v>
      </c>
      <c r="G978" s="21" t="s">
        <v>1002</v>
      </c>
      <c r="H978" s="23"/>
      <c r="I978" s="28"/>
    </row>
    <row r="979" ht="22.5" customHeight="1">
      <c r="A979" s="53" t="str">
        <f t="array" ref="A979">IFERROR(_xlfn.XLOOKUP(B979, Runs[Run ID], Runs[Track]), "— pick a run —")</f>
        <v>Avengers</v>
      </c>
      <c r="B979" s="54" t="s">
        <v>117</v>
      </c>
      <c r="C979" s="53" t="str">
        <f t="array" ref="C979">IFERROR(_xlfn.XLOOKUP(B979, Runs[Run ID], Runs[Title]), "— pick a run —")</f>
        <v>Heroric Age</v>
      </c>
      <c r="D979" s="74" t="s">
        <v>8462</v>
      </c>
      <c r="E979" s="58" t="b">
        <v>0</v>
      </c>
      <c r="F979" s="25">
        <f t="shared" si="1"/>
        <v>39</v>
      </c>
      <c r="G979" s="21" t="s">
        <v>1002</v>
      </c>
      <c r="H979" s="23"/>
      <c r="I979" s="28"/>
    </row>
    <row r="980" ht="22.5" customHeight="1">
      <c r="A980" s="53" t="str">
        <f t="array" ref="A980">IFERROR(_xlfn.XLOOKUP(B980, Runs[Run ID], Runs[Track]), "— pick a run —")</f>
        <v>Avengers</v>
      </c>
      <c r="B980" s="54" t="s">
        <v>117</v>
      </c>
      <c r="C980" s="53" t="str">
        <f t="array" ref="C980">IFERROR(_xlfn.XLOOKUP(B980, Runs[Run ID], Runs[Title]), "— pick a run —")</f>
        <v>Heroric Age</v>
      </c>
      <c r="D980" s="74" t="s">
        <v>8476</v>
      </c>
      <c r="E980" s="58" t="b">
        <v>0</v>
      </c>
      <c r="F980" s="25">
        <f t="shared" si="1"/>
        <v>40</v>
      </c>
      <c r="G980" s="21" t="s">
        <v>1002</v>
      </c>
      <c r="H980" s="23"/>
      <c r="I980" s="28"/>
    </row>
    <row r="981" ht="22.5" customHeight="1">
      <c r="A981" s="53" t="str">
        <f t="array" ref="A981">IFERROR(_xlfn.XLOOKUP(B981, Runs[Run ID], Runs[Track]), "— pick a run —")</f>
        <v>Avengers</v>
      </c>
      <c r="B981" s="54" t="s">
        <v>117</v>
      </c>
      <c r="C981" s="53" t="str">
        <f t="array" ref="C981">IFERROR(_xlfn.XLOOKUP(B981, Runs[Run ID], Runs[Title]), "— pick a run —")</f>
        <v>Heroric Age</v>
      </c>
      <c r="D981" s="74" t="s">
        <v>8491</v>
      </c>
      <c r="E981" s="58" t="b">
        <v>0</v>
      </c>
      <c r="F981" s="25">
        <f t="shared" si="1"/>
        <v>41</v>
      </c>
      <c r="G981" s="21" t="s">
        <v>1002</v>
      </c>
      <c r="H981" s="23"/>
      <c r="I981" s="28"/>
    </row>
    <row r="982" ht="22.5" customHeight="1">
      <c r="A982" s="53" t="str">
        <f t="array" ref="A982">IFERROR(_xlfn.XLOOKUP(B982, Runs[Run ID], Runs[Track]), "— pick a run —")</f>
        <v>Avengers</v>
      </c>
      <c r="B982" s="54" t="s">
        <v>117</v>
      </c>
      <c r="C982" s="53" t="str">
        <f t="array" ref="C982">IFERROR(_xlfn.XLOOKUP(B982, Runs[Run ID], Runs[Title]), "— pick a run —")</f>
        <v>Heroric Age</v>
      </c>
      <c r="D982" s="74" t="s">
        <v>8503</v>
      </c>
      <c r="E982" s="58" t="b">
        <v>0</v>
      </c>
      <c r="F982" s="25">
        <f t="shared" si="1"/>
        <v>42</v>
      </c>
      <c r="G982" s="21" t="s">
        <v>1002</v>
      </c>
      <c r="H982" s="23"/>
      <c r="I982" s="28"/>
    </row>
    <row r="983" ht="22.5" customHeight="1">
      <c r="A983" s="53" t="str">
        <f t="array" ref="A983">IFERROR(_xlfn.XLOOKUP(B983, Runs[Run ID], Runs[Track]), "— pick a run —")</f>
        <v>Avengers</v>
      </c>
      <c r="B983" s="54" t="s">
        <v>117</v>
      </c>
      <c r="C983" s="53" t="str">
        <f t="array" ref="C983">IFERROR(_xlfn.XLOOKUP(B983, Runs[Run ID], Runs[Title]), "— pick a run —")</f>
        <v>Heroric Age</v>
      </c>
      <c r="D983" s="74" t="s">
        <v>8516</v>
      </c>
      <c r="E983" s="58" t="b">
        <v>0</v>
      </c>
      <c r="F983" s="25">
        <f t="shared" si="1"/>
        <v>43</v>
      </c>
      <c r="G983" s="21" t="s">
        <v>1002</v>
      </c>
      <c r="H983" s="23"/>
      <c r="I983" s="28"/>
    </row>
    <row r="984" ht="22.5" customHeight="1">
      <c r="A984" s="53" t="str">
        <f t="array" ref="A984">IFERROR(_xlfn.XLOOKUP(B984, Runs[Run ID], Runs[Track]), "— pick a run —")</f>
        <v>Avengers</v>
      </c>
      <c r="B984" s="54" t="s">
        <v>117</v>
      </c>
      <c r="C984" s="53" t="str">
        <f t="array" ref="C984">IFERROR(_xlfn.XLOOKUP(B984, Runs[Run ID], Runs[Title]), "— pick a run —")</f>
        <v>Heroric Age</v>
      </c>
      <c r="D984" s="74" t="s">
        <v>12192</v>
      </c>
      <c r="E984" s="58" t="b">
        <v>0</v>
      </c>
      <c r="F984" s="25">
        <f t="shared" si="1"/>
        <v>44</v>
      </c>
      <c r="G984" s="21" t="s">
        <v>58</v>
      </c>
      <c r="H984" s="23"/>
      <c r="I984" s="28"/>
    </row>
    <row r="985" ht="22.5" customHeight="1">
      <c r="A985" s="53" t="str">
        <f t="array" ref="A985">IFERROR(_xlfn.XLOOKUP(B985, Runs[Run ID], Runs[Track]), "— pick a run —")</f>
        <v>Avengers</v>
      </c>
      <c r="B985" s="54" t="s">
        <v>117</v>
      </c>
      <c r="C985" s="53" t="str">
        <f t="array" ref="C985">IFERROR(_xlfn.XLOOKUP(B985, Runs[Run ID], Runs[Title]), "— pick a run —")</f>
        <v>Heroric Age</v>
      </c>
      <c r="D985" s="74" t="s">
        <v>12193</v>
      </c>
      <c r="E985" s="58" t="b">
        <v>0</v>
      </c>
      <c r="F985" s="25">
        <f t="shared" si="1"/>
        <v>45</v>
      </c>
      <c r="G985" s="21" t="s">
        <v>58</v>
      </c>
      <c r="H985" s="23"/>
      <c r="I985" s="28"/>
    </row>
    <row r="986" ht="22.5" customHeight="1">
      <c r="A986" s="53" t="str">
        <f t="array" ref="A986">IFERROR(_xlfn.XLOOKUP(B986, Runs[Run ID], Runs[Track]), "— pick a run —")</f>
        <v>Avengers</v>
      </c>
      <c r="B986" s="54" t="s">
        <v>117</v>
      </c>
      <c r="C986" s="53" t="str">
        <f t="array" ref="C986">IFERROR(_xlfn.XLOOKUP(B986, Runs[Run ID], Runs[Title]), "— pick a run —")</f>
        <v>Heroric Age</v>
      </c>
      <c r="D986" s="74" t="s">
        <v>12194</v>
      </c>
      <c r="E986" s="58" t="b">
        <v>0</v>
      </c>
      <c r="F986" s="25">
        <f t="shared" si="1"/>
        <v>46</v>
      </c>
      <c r="G986" s="21" t="s">
        <v>58</v>
      </c>
      <c r="H986" s="23"/>
      <c r="I986" s="28"/>
    </row>
    <row r="987" ht="22.5" customHeight="1">
      <c r="A987" s="53" t="str">
        <f t="array" ref="A987">IFERROR(_xlfn.XLOOKUP(B987, Runs[Run ID], Runs[Track]), "— pick a run —")</f>
        <v>Avengers</v>
      </c>
      <c r="B987" s="54" t="s">
        <v>117</v>
      </c>
      <c r="C987" s="53" t="str">
        <f t="array" ref="C987">IFERROR(_xlfn.XLOOKUP(B987, Runs[Run ID], Runs[Title]), "— pick a run —")</f>
        <v>Heroric Age</v>
      </c>
      <c r="D987" s="74" t="s">
        <v>12195</v>
      </c>
      <c r="E987" s="58" t="b">
        <v>0</v>
      </c>
      <c r="F987" s="25">
        <f t="shared" si="1"/>
        <v>47</v>
      </c>
      <c r="G987" s="21" t="s">
        <v>58</v>
      </c>
      <c r="H987" s="23"/>
      <c r="I987" s="28"/>
    </row>
    <row r="988" ht="22.5" customHeight="1">
      <c r="A988" s="53" t="str">
        <f t="array" ref="A988">IFERROR(_xlfn.XLOOKUP(B988, Runs[Run ID], Runs[Track]), "— pick a run —")</f>
        <v>Avengers</v>
      </c>
      <c r="B988" s="54" t="s">
        <v>117</v>
      </c>
      <c r="C988" s="53" t="str">
        <f t="array" ref="C988">IFERROR(_xlfn.XLOOKUP(B988, Runs[Run ID], Runs[Title]), "— pick a run —")</f>
        <v>Heroric Age</v>
      </c>
      <c r="D988" s="74" t="s">
        <v>12196</v>
      </c>
      <c r="E988" s="58" t="b">
        <v>0</v>
      </c>
      <c r="F988" s="25">
        <f t="shared" si="1"/>
        <v>48</v>
      </c>
      <c r="G988" s="21" t="s">
        <v>58</v>
      </c>
      <c r="H988" s="23"/>
      <c r="I988" s="28"/>
    </row>
    <row r="989" ht="22.5" customHeight="1">
      <c r="A989" s="53" t="str">
        <f t="array" ref="A989">IFERROR(_xlfn.XLOOKUP(B989, Runs[Run ID], Runs[Track]), "— pick a run —")</f>
        <v>Avengers</v>
      </c>
      <c r="B989" s="54" t="s">
        <v>117</v>
      </c>
      <c r="C989" s="53" t="str">
        <f t="array" ref="C989">IFERROR(_xlfn.XLOOKUP(B989, Runs[Run ID], Runs[Title]), "— pick a run —")</f>
        <v>Heroric Age</v>
      </c>
      <c r="D989" s="74" t="s">
        <v>12197</v>
      </c>
      <c r="E989" s="58" t="b">
        <v>0</v>
      </c>
      <c r="F989" s="25">
        <f t="shared" si="1"/>
        <v>49</v>
      </c>
      <c r="G989" s="21" t="s">
        <v>58</v>
      </c>
      <c r="H989" s="23"/>
      <c r="I989" s="28"/>
    </row>
    <row r="990" ht="22.5" customHeight="1">
      <c r="A990" s="53" t="str">
        <f t="array" ref="A990">IFERROR(_xlfn.XLOOKUP(B990, Runs[Run ID], Runs[Track]), "— pick a run —")</f>
        <v>Avengers</v>
      </c>
      <c r="B990" s="54" t="s">
        <v>117</v>
      </c>
      <c r="C990" s="53" t="str">
        <f t="array" ref="C990">IFERROR(_xlfn.XLOOKUP(B990, Runs[Run ID], Runs[Title]), "— pick a run —")</f>
        <v>Heroric Age</v>
      </c>
      <c r="D990" s="74" t="s">
        <v>12198</v>
      </c>
      <c r="E990" s="58" t="b">
        <v>0</v>
      </c>
      <c r="F990" s="25">
        <f t="shared" si="1"/>
        <v>50</v>
      </c>
      <c r="G990" s="21" t="s">
        <v>58</v>
      </c>
      <c r="H990" s="23"/>
      <c r="I990" s="28"/>
    </row>
    <row r="991" ht="22.5" customHeight="1">
      <c r="A991" s="53" t="str">
        <f t="array" ref="A991">IFERROR(_xlfn.XLOOKUP(B991, Runs[Run ID], Runs[Track]), "— pick a run —")</f>
        <v>Avengers</v>
      </c>
      <c r="B991" s="54" t="s">
        <v>117</v>
      </c>
      <c r="C991" s="53" t="str">
        <f t="array" ref="C991">IFERROR(_xlfn.XLOOKUP(B991, Runs[Run ID], Runs[Title]), "— pick a run —")</f>
        <v>Heroric Age</v>
      </c>
      <c r="D991" s="74" t="s">
        <v>10120</v>
      </c>
      <c r="E991" s="58" t="b">
        <v>0</v>
      </c>
      <c r="F991" s="25">
        <f t="shared" si="1"/>
        <v>51</v>
      </c>
      <c r="G991" s="21" t="s">
        <v>1002</v>
      </c>
      <c r="H991" s="23"/>
      <c r="I991" s="28"/>
    </row>
    <row r="992" ht="22.5" customHeight="1">
      <c r="A992" s="53" t="str">
        <f t="array" ref="A992">IFERROR(_xlfn.XLOOKUP(B992, Runs[Run ID], Runs[Track]), "— pick a run —")</f>
        <v>Avengers</v>
      </c>
      <c r="B992" s="54" t="s">
        <v>117</v>
      </c>
      <c r="C992" s="53" t="str">
        <f t="array" ref="C992">IFERROR(_xlfn.XLOOKUP(B992, Runs[Run ID], Runs[Title]), "— pick a run —")</f>
        <v>Heroric Age</v>
      </c>
      <c r="D992" s="74" t="s">
        <v>10128</v>
      </c>
      <c r="E992" s="58" t="b">
        <v>0</v>
      </c>
      <c r="F992" s="25">
        <f t="shared" si="1"/>
        <v>52</v>
      </c>
      <c r="G992" s="21" t="s">
        <v>1002</v>
      </c>
      <c r="H992" s="23"/>
      <c r="I992" s="28"/>
    </row>
    <row r="993" ht="22.5" customHeight="1">
      <c r="A993" s="53" t="str">
        <f t="array" ref="A993">IFERROR(_xlfn.XLOOKUP(B993, Runs[Run ID], Runs[Track]), "— pick a run —")</f>
        <v>Avengers</v>
      </c>
      <c r="B993" s="54" t="s">
        <v>117</v>
      </c>
      <c r="C993" s="53" t="str">
        <f t="array" ref="C993">IFERROR(_xlfn.XLOOKUP(B993, Runs[Run ID], Runs[Title]), "— pick a run —")</f>
        <v>Heroric Age</v>
      </c>
      <c r="D993" s="74" t="s">
        <v>10137</v>
      </c>
      <c r="E993" s="58" t="b">
        <v>0</v>
      </c>
      <c r="F993" s="25">
        <f t="shared" si="1"/>
        <v>53</v>
      </c>
      <c r="G993" s="21" t="s">
        <v>1002</v>
      </c>
      <c r="H993" s="23"/>
      <c r="I993" s="28"/>
    </row>
    <row r="994" ht="22.5" customHeight="1">
      <c r="A994" s="53" t="str">
        <f t="array" ref="A994">IFERROR(_xlfn.XLOOKUP(B994, Runs[Run ID], Runs[Track]), "— pick a run —")</f>
        <v>Avengers</v>
      </c>
      <c r="B994" s="54" t="s">
        <v>117</v>
      </c>
      <c r="C994" s="53" t="str">
        <f t="array" ref="C994">IFERROR(_xlfn.XLOOKUP(B994, Runs[Run ID], Runs[Title]), "— pick a run —")</f>
        <v>Heroric Age</v>
      </c>
      <c r="D994" s="74" t="s">
        <v>10145</v>
      </c>
      <c r="E994" s="58" t="b">
        <v>0</v>
      </c>
      <c r="F994" s="25">
        <f t="shared" si="1"/>
        <v>54</v>
      </c>
      <c r="G994" s="21" t="s">
        <v>1002</v>
      </c>
      <c r="H994" s="23"/>
      <c r="I994" s="28"/>
    </row>
    <row r="995" ht="22.5" customHeight="1">
      <c r="A995" s="53" t="str">
        <f t="array" ref="A995">IFERROR(_xlfn.XLOOKUP(B995, Runs[Run ID], Runs[Track]), "— pick a run —")</f>
        <v>Avengers</v>
      </c>
      <c r="B995" s="54" t="s">
        <v>117</v>
      </c>
      <c r="C995" s="53" t="str">
        <f t="array" ref="C995">IFERROR(_xlfn.XLOOKUP(B995, Runs[Run ID], Runs[Title]), "— pick a run —")</f>
        <v>Heroric Age</v>
      </c>
      <c r="D995" s="74" t="s">
        <v>10153</v>
      </c>
      <c r="E995" s="58" t="b">
        <v>0</v>
      </c>
      <c r="F995" s="25">
        <f t="shared" si="1"/>
        <v>55</v>
      </c>
      <c r="G995" s="21" t="s">
        <v>1002</v>
      </c>
      <c r="H995" s="23"/>
      <c r="I995" s="28"/>
    </row>
    <row r="996" ht="22.5" customHeight="1">
      <c r="A996" s="53" t="str">
        <f t="array" ref="A996">IFERROR(_xlfn.XLOOKUP(B996, Runs[Run ID], Runs[Track]), "— pick a run —")</f>
        <v>Avengers</v>
      </c>
      <c r="B996" s="54" t="s">
        <v>117</v>
      </c>
      <c r="C996" s="53" t="str">
        <f t="array" ref="C996">IFERROR(_xlfn.XLOOKUP(B996, Runs[Run ID], Runs[Title]), "— pick a run —")</f>
        <v>Heroric Age</v>
      </c>
      <c r="D996" s="74" t="s">
        <v>10161</v>
      </c>
      <c r="E996" s="58" t="b">
        <v>0</v>
      </c>
      <c r="F996" s="25">
        <f t="shared" si="1"/>
        <v>56</v>
      </c>
      <c r="G996" s="21" t="s">
        <v>1002</v>
      </c>
      <c r="H996" s="23"/>
      <c r="I996" s="28"/>
    </row>
    <row r="997" ht="22.5" customHeight="1">
      <c r="A997" s="53" t="str">
        <f t="array" ref="A997">IFERROR(_xlfn.XLOOKUP(B997, Runs[Run ID], Runs[Track]), "— pick a run —")</f>
        <v>Avengers</v>
      </c>
      <c r="B997" s="54" t="s">
        <v>117</v>
      </c>
      <c r="C997" s="53" t="str">
        <f t="array" ref="C997">IFERROR(_xlfn.XLOOKUP(B997, Runs[Run ID], Runs[Title]), "— pick a run —")</f>
        <v>Heroric Age</v>
      </c>
      <c r="D997" s="74" t="s">
        <v>12199</v>
      </c>
      <c r="E997" s="58" t="b">
        <v>0</v>
      </c>
      <c r="F997" s="25">
        <f t="shared" si="1"/>
        <v>57</v>
      </c>
      <c r="G997" s="21" t="s">
        <v>1002</v>
      </c>
      <c r="H997" s="23"/>
      <c r="I997" s="28"/>
    </row>
    <row r="998" ht="22.5" customHeight="1">
      <c r="A998" s="53" t="str">
        <f t="array" ref="A998">IFERROR(_xlfn.XLOOKUP(B998, Runs[Run ID], Runs[Track]), "— pick a run —")</f>
        <v>Avengers</v>
      </c>
      <c r="B998" s="54" t="s">
        <v>117</v>
      </c>
      <c r="C998" s="53" t="str">
        <f t="array" ref="C998">IFERROR(_xlfn.XLOOKUP(B998, Runs[Run ID], Runs[Title]), "— pick a run —")</f>
        <v>Heroric Age</v>
      </c>
      <c r="D998" s="74" t="s">
        <v>10170</v>
      </c>
      <c r="E998" s="58" t="b">
        <v>0</v>
      </c>
      <c r="F998" s="25">
        <f t="shared" si="1"/>
        <v>58</v>
      </c>
      <c r="G998" s="21" t="s">
        <v>1002</v>
      </c>
      <c r="H998" s="23"/>
      <c r="I998" s="28"/>
    </row>
    <row r="999" ht="22.5" customHeight="1">
      <c r="A999" s="53" t="str">
        <f t="array" ref="A999">IFERROR(_xlfn.XLOOKUP(B999, Runs[Run ID], Runs[Track]), "— pick a run —")</f>
        <v>Avengers</v>
      </c>
      <c r="B999" s="54" t="s">
        <v>117</v>
      </c>
      <c r="C999" s="53" t="str">
        <f t="array" ref="C999">IFERROR(_xlfn.XLOOKUP(B999, Runs[Run ID], Runs[Title]), "— pick a run —")</f>
        <v>Heroric Age</v>
      </c>
      <c r="D999" s="74" t="s">
        <v>8022</v>
      </c>
      <c r="E999" s="58" t="b">
        <v>0</v>
      </c>
      <c r="F999" s="25">
        <f t="shared" si="1"/>
        <v>59</v>
      </c>
      <c r="G999" s="21" t="s">
        <v>1002</v>
      </c>
      <c r="H999" s="23" t="s">
        <v>12200</v>
      </c>
      <c r="I999" s="28"/>
    </row>
    <row r="1000" ht="22.5" customHeight="1">
      <c r="A1000" s="53" t="str">
        <f t="array" ref="A1000">IFERROR(_xlfn.XLOOKUP(B1000, Runs[Run ID], Runs[Track]), "— pick a run —")</f>
        <v>Avengers</v>
      </c>
      <c r="B1000" s="54" t="s">
        <v>117</v>
      </c>
      <c r="C1000" s="53" t="str">
        <f t="array" ref="C1000">IFERROR(_xlfn.XLOOKUP(B1000, Runs[Run ID], Runs[Title]), "— pick a run —")</f>
        <v>Heroric Age</v>
      </c>
      <c r="D1000" s="74" t="s">
        <v>4538</v>
      </c>
      <c r="E1000" s="58" t="b">
        <v>0</v>
      </c>
      <c r="F1000" s="25">
        <f t="shared" si="1"/>
        <v>60</v>
      </c>
      <c r="G1000" s="21" t="s">
        <v>443</v>
      </c>
      <c r="H1000" s="23" t="s">
        <v>12201</v>
      </c>
      <c r="I1000" s="28"/>
    </row>
    <row r="1001" ht="22.5" customHeight="1">
      <c r="A1001" s="53" t="str">
        <f t="array" ref="A1001">IFERROR(_xlfn.XLOOKUP(B1001, Runs[Run ID], Runs[Track]), "— pick a run —")</f>
        <v>Avengers</v>
      </c>
      <c r="B1001" s="54" t="s">
        <v>117</v>
      </c>
      <c r="C1001" s="53" t="str">
        <f t="array" ref="C1001">IFERROR(_xlfn.XLOOKUP(B1001, Runs[Run ID], Runs[Title]), "— pick a run —")</f>
        <v>Heroric Age</v>
      </c>
      <c r="D1001" s="74" t="s">
        <v>4568</v>
      </c>
      <c r="E1001" s="58" t="b">
        <v>0</v>
      </c>
      <c r="F1001" s="25">
        <f t="shared" si="1"/>
        <v>61</v>
      </c>
      <c r="G1001" s="21" t="s">
        <v>443</v>
      </c>
      <c r="H1001" s="23"/>
      <c r="I1001" s="28"/>
    </row>
    <row r="1002" ht="22.5" customHeight="1">
      <c r="A1002" s="53" t="str">
        <f t="array" ref="A1002">IFERROR(_xlfn.XLOOKUP(B1002, Runs[Run ID], Runs[Track]), "— pick a run —")</f>
        <v>Avengers</v>
      </c>
      <c r="B1002" s="54" t="s">
        <v>117</v>
      </c>
      <c r="C1002" s="53" t="str">
        <f t="array" ref="C1002">IFERROR(_xlfn.XLOOKUP(B1002, Runs[Run ID], Runs[Title]), "— pick a run —")</f>
        <v>Heroric Age</v>
      </c>
      <c r="D1002" s="74" t="s">
        <v>4598</v>
      </c>
      <c r="E1002" s="58" t="b">
        <v>0</v>
      </c>
      <c r="F1002" s="25">
        <f t="shared" si="1"/>
        <v>62</v>
      </c>
      <c r="G1002" s="21" t="s">
        <v>443</v>
      </c>
      <c r="H1002" s="23"/>
      <c r="I1002" s="28"/>
    </row>
    <row r="1003" ht="22.5" customHeight="1">
      <c r="A1003" s="53" t="str">
        <f t="array" ref="A1003">IFERROR(_xlfn.XLOOKUP(B1003, Runs[Run ID], Runs[Track]), "— pick a run —")</f>
        <v>Avengers</v>
      </c>
      <c r="B1003" s="54" t="s">
        <v>117</v>
      </c>
      <c r="C1003" s="53" t="str">
        <f t="array" ref="C1003">IFERROR(_xlfn.XLOOKUP(B1003, Runs[Run ID], Runs[Title]), "— pick a run —")</f>
        <v>Heroric Age</v>
      </c>
      <c r="D1003" s="74" t="s">
        <v>4645</v>
      </c>
      <c r="E1003" s="58" t="b">
        <v>0</v>
      </c>
      <c r="F1003" s="25">
        <f t="shared" si="1"/>
        <v>63</v>
      </c>
      <c r="G1003" s="21" t="s">
        <v>443</v>
      </c>
      <c r="H1003" s="23"/>
      <c r="I1003" s="28"/>
    </row>
    <row r="1004" ht="22.5" customHeight="1">
      <c r="A1004" s="53" t="str">
        <f t="array" ref="A1004">IFERROR(_xlfn.XLOOKUP(B1004, Runs[Run ID], Runs[Track]), "— pick a run —")</f>
        <v>Avengers</v>
      </c>
      <c r="B1004" s="54" t="s">
        <v>117</v>
      </c>
      <c r="C1004" s="53" t="str">
        <f t="array" ref="C1004">IFERROR(_xlfn.XLOOKUP(B1004, Runs[Run ID], Runs[Title]), "— pick a run —")</f>
        <v>Heroric Age</v>
      </c>
      <c r="D1004" s="74" t="s">
        <v>4673</v>
      </c>
      <c r="E1004" s="58" t="b">
        <v>0</v>
      </c>
      <c r="F1004" s="25">
        <f t="shared" si="1"/>
        <v>64</v>
      </c>
      <c r="G1004" s="21" t="s">
        <v>443</v>
      </c>
      <c r="H1004" s="23"/>
      <c r="I1004" s="28"/>
    </row>
    <row r="1005" ht="22.5" customHeight="1">
      <c r="A1005" s="53" t="str">
        <f t="array" ref="A1005">IFERROR(_xlfn.XLOOKUP(B1005, Runs[Run ID], Runs[Track]), "— pick a run —")</f>
        <v>Avengers</v>
      </c>
      <c r="B1005" s="54" t="s">
        <v>117</v>
      </c>
      <c r="C1005" s="53" t="str">
        <f t="array" ref="C1005">IFERROR(_xlfn.XLOOKUP(B1005, Runs[Run ID], Runs[Title]), "— pick a run —")</f>
        <v>Heroric Age</v>
      </c>
      <c r="D1005" s="74" t="s">
        <v>4703</v>
      </c>
      <c r="E1005" s="58" t="b">
        <v>0</v>
      </c>
      <c r="F1005" s="25">
        <f t="shared" si="1"/>
        <v>65</v>
      </c>
      <c r="G1005" s="21" t="s">
        <v>443</v>
      </c>
      <c r="H1005" s="23"/>
      <c r="I1005" s="28"/>
    </row>
    <row r="1006" ht="22.5" customHeight="1">
      <c r="A1006" s="53" t="str">
        <f t="array" ref="A1006">IFERROR(_xlfn.XLOOKUP(B1006, Runs[Run ID], Runs[Track]), "— pick a run —")</f>
        <v>Avengers</v>
      </c>
      <c r="B1006" s="54" t="s">
        <v>117</v>
      </c>
      <c r="C1006" s="53" t="str">
        <f t="array" ref="C1006">IFERROR(_xlfn.XLOOKUP(B1006, Runs[Run ID], Runs[Title]), "— pick a run —")</f>
        <v>Heroric Age</v>
      </c>
      <c r="D1006" s="74" t="s">
        <v>4732</v>
      </c>
      <c r="E1006" s="58" t="b">
        <v>0</v>
      </c>
      <c r="F1006" s="25">
        <f t="shared" si="1"/>
        <v>66</v>
      </c>
      <c r="G1006" s="21" t="s">
        <v>443</v>
      </c>
      <c r="H1006" s="23"/>
      <c r="I1006" s="28"/>
    </row>
    <row r="1007" ht="22.5" customHeight="1">
      <c r="A1007" s="53" t="str">
        <f t="array" ref="A1007">IFERROR(_xlfn.XLOOKUP(B1007, Runs[Run ID], Runs[Track]), "— pick a run —")</f>
        <v>Avengers</v>
      </c>
      <c r="B1007" s="54" t="s">
        <v>117</v>
      </c>
      <c r="C1007" s="53" t="str">
        <f t="array" ref="C1007">IFERROR(_xlfn.XLOOKUP(B1007, Runs[Run ID], Runs[Title]), "— pick a run —")</f>
        <v>Heroric Age</v>
      </c>
      <c r="D1007" s="74" t="s">
        <v>4761</v>
      </c>
      <c r="E1007" s="58" t="b">
        <v>0</v>
      </c>
      <c r="F1007" s="25">
        <f t="shared" si="1"/>
        <v>67</v>
      </c>
      <c r="G1007" s="21" t="s">
        <v>443</v>
      </c>
      <c r="H1007" s="23"/>
      <c r="I1007" s="28"/>
    </row>
    <row r="1008" ht="22.5" customHeight="1">
      <c r="A1008" s="53" t="str">
        <f t="array" ref="A1008">IFERROR(_xlfn.XLOOKUP(B1008, Runs[Run ID], Runs[Track]), "— pick a run —")</f>
        <v>Avengers</v>
      </c>
      <c r="B1008" s="54" t="s">
        <v>117</v>
      </c>
      <c r="C1008" s="53" t="str">
        <f t="array" ref="C1008">IFERROR(_xlfn.XLOOKUP(B1008, Runs[Run ID], Runs[Title]), "— pick a run —")</f>
        <v>Heroric Age</v>
      </c>
      <c r="D1008" s="74" t="s">
        <v>4790</v>
      </c>
      <c r="E1008" s="58" t="b">
        <v>0</v>
      </c>
      <c r="F1008" s="25">
        <f t="shared" si="1"/>
        <v>68</v>
      </c>
      <c r="G1008" s="21" t="s">
        <v>443</v>
      </c>
      <c r="H1008" s="23"/>
      <c r="I1008" s="28"/>
    </row>
    <row r="1009" ht="22.5" customHeight="1">
      <c r="A1009" s="53" t="str">
        <f t="array" ref="A1009">IFERROR(_xlfn.XLOOKUP(B1009, Runs[Run ID], Runs[Track]), "— pick a run —")</f>
        <v>Avengers</v>
      </c>
      <c r="B1009" s="54" t="s">
        <v>117</v>
      </c>
      <c r="C1009" s="53" t="str">
        <f t="array" ref="C1009">IFERROR(_xlfn.XLOOKUP(B1009, Runs[Run ID], Runs[Title]), "— pick a run —")</f>
        <v>Heroric Age</v>
      </c>
      <c r="D1009" s="74" t="s">
        <v>12202</v>
      </c>
      <c r="E1009" s="58" t="b">
        <v>0</v>
      </c>
      <c r="F1009" s="25">
        <f t="shared" si="1"/>
        <v>69</v>
      </c>
      <c r="G1009" s="21" t="s">
        <v>1002</v>
      </c>
      <c r="H1009" s="23" t="s">
        <v>12203</v>
      </c>
      <c r="I1009" s="28"/>
    </row>
    <row r="1010" ht="22.5" customHeight="1">
      <c r="A1010" s="53" t="str">
        <f t="array" ref="A1010">IFERROR(_xlfn.XLOOKUP(B1010, Runs[Run ID], Runs[Track]), "— pick a run —")</f>
        <v>Avengers</v>
      </c>
      <c r="B1010" s="54" t="s">
        <v>117</v>
      </c>
      <c r="C1010" s="53" t="str">
        <f t="array" ref="C1010">IFERROR(_xlfn.XLOOKUP(B1010, Runs[Run ID], Runs[Title]), "— pick a run —")</f>
        <v>Heroric Age</v>
      </c>
      <c r="D1010" s="74" t="s">
        <v>11823</v>
      </c>
      <c r="E1010" s="58" t="b">
        <v>0</v>
      </c>
      <c r="F1010" s="25">
        <f t="shared" si="1"/>
        <v>70</v>
      </c>
      <c r="G1010" s="21" t="s">
        <v>58</v>
      </c>
      <c r="H1010" s="23"/>
      <c r="I1010" s="28"/>
    </row>
    <row r="1011" ht="22.5" customHeight="1">
      <c r="A1011" s="53" t="str">
        <f t="array" ref="A1011">IFERROR(_xlfn.XLOOKUP(B1011, Runs[Run ID], Runs[Track]), "— pick a run —")</f>
        <v>Avengers</v>
      </c>
      <c r="B1011" s="54" t="s">
        <v>117</v>
      </c>
      <c r="C1011" s="53" t="str">
        <f t="array" ref="C1011">IFERROR(_xlfn.XLOOKUP(B1011, Runs[Run ID], Runs[Title]), "— pick a run —")</f>
        <v>Heroric Age</v>
      </c>
      <c r="D1011" s="74" t="s">
        <v>12204</v>
      </c>
      <c r="E1011" s="58" t="b">
        <v>0</v>
      </c>
      <c r="F1011" s="25">
        <f t="shared" si="1"/>
        <v>71</v>
      </c>
      <c r="G1011" s="21" t="s">
        <v>58</v>
      </c>
      <c r="H1011" s="23"/>
      <c r="I1011" s="28"/>
    </row>
    <row r="1012" ht="22.5" customHeight="1">
      <c r="A1012" s="53" t="str">
        <f t="array" ref="A1012">IFERROR(_xlfn.XLOOKUP(B1012, Runs[Run ID], Runs[Track]), "— pick a run —")</f>
        <v>Avengers</v>
      </c>
      <c r="B1012" s="54" t="s">
        <v>116</v>
      </c>
      <c r="C1012" s="53" t="str">
        <f t="array" ref="C1012">IFERROR(_xlfn.XLOOKUP(B1012, Runs[Run ID], Runs[Title]), "— pick a run —")</f>
        <v>Fear Itself</v>
      </c>
      <c r="D1012" s="74" t="s">
        <v>12205</v>
      </c>
      <c r="E1012" s="58" t="b">
        <v>0</v>
      </c>
      <c r="F1012" s="25">
        <f t="shared" si="1"/>
        <v>1</v>
      </c>
      <c r="G1012" s="21" t="s">
        <v>443</v>
      </c>
      <c r="H1012" s="23"/>
      <c r="I1012" s="28"/>
    </row>
    <row r="1013" ht="22.5" customHeight="1">
      <c r="A1013" s="53" t="str">
        <f t="array" ref="A1013">IFERROR(_xlfn.XLOOKUP(B1013, Runs[Run ID], Runs[Track]), "— pick a run —")</f>
        <v>Avengers</v>
      </c>
      <c r="B1013" s="54" t="s">
        <v>116</v>
      </c>
      <c r="C1013" s="53" t="str">
        <f t="array" ref="C1013">IFERROR(_xlfn.XLOOKUP(B1013, Runs[Run ID], Runs[Title]), "— pick a run —")</f>
        <v>Fear Itself</v>
      </c>
      <c r="D1013" s="74" t="s">
        <v>7189</v>
      </c>
      <c r="E1013" s="58" t="b">
        <v>0</v>
      </c>
      <c r="F1013" s="25">
        <f t="shared" si="1"/>
        <v>2</v>
      </c>
      <c r="G1013" s="21" t="s">
        <v>443</v>
      </c>
      <c r="H1013" s="23"/>
      <c r="I1013" s="28"/>
    </row>
    <row r="1014" ht="22.5" customHeight="1">
      <c r="A1014" s="53" t="str">
        <f t="array" ref="A1014">IFERROR(_xlfn.XLOOKUP(B1014, Runs[Run ID], Runs[Track]), "— pick a run —")</f>
        <v>Avengers</v>
      </c>
      <c r="B1014" s="54" t="s">
        <v>116</v>
      </c>
      <c r="C1014" s="53" t="str">
        <f t="array" ref="C1014">IFERROR(_xlfn.XLOOKUP(B1014, Runs[Run ID], Runs[Title]), "— pick a run —")</f>
        <v>Fear Itself</v>
      </c>
      <c r="D1014" s="74" t="s">
        <v>7211</v>
      </c>
      <c r="E1014" s="58" t="b">
        <v>0</v>
      </c>
      <c r="F1014" s="25">
        <f t="shared" si="1"/>
        <v>3</v>
      </c>
      <c r="G1014" s="21" t="s">
        <v>443</v>
      </c>
      <c r="H1014" s="23"/>
      <c r="I1014" s="28"/>
    </row>
    <row r="1015" ht="22.5" customHeight="1">
      <c r="A1015" s="53" t="str">
        <f t="array" ref="A1015">IFERROR(_xlfn.XLOOKUP(B1015, Runs[Run ID], Runs[Track]), "— pick a run —")</f>
        <v>Avengers</v>
      </c>
      <c r="B1015" s="54" t="s">
        <v>116</v>
      </c>
      <c r="C1015" s="53" t="str">
        <f t="array" ref="C1015">IFERROR(_xlfn.XLOOKUP(B1015, Runs[Run ID], Runs[Title]), "— pick a run —")</f>
        <v>Fear Itself</v>
      </c>
      <c r="D1015" s="74" t="s">
        <v>10225</v>
      </c>
      <c r="E1015" s="58" t="b">
        <v>0</v>
      </c>
      <c r="F1015" s="25">
        <f t="shared" si="1"/>
        <v>4</v>
      </c>
      <c r="G1015" s="21" t="s">
        <v>58</v>
      </c>
      <c r="H1015" s="23"/>
      <c r="I1015" s="28"/>
    </row>
    <row r="1016" ht="22.5" customHeight="1">
      <c r="A1016" s="53" t="str">
        <f t="array" ref="A1016">IFERROR(_xlfn.XLOOKUP(B1016, Runs[Run ID], Runs[Track]), "— pick a run —")</f>
        <v>Avengers</v>
      </c>
      <c r="B1016" s="54" t="s">
        <v>116</v>
      </c>
      <c r="C1016" s="53" t="str">
        <f t="array" ref="C1016">IFERROR(_xlfn.XLOOKUP(B1016, Runs[Run ID], Runs[Title]), "— pick a run —")</f>
        <v>Fear Itself</v>
      </c>
      <c r="D1016" s="74" t="s">
        <v>12206</v>
      </c>
      <c r="E1016" s="58" t="b">
        <v>0</v>
      </c>
      <c r="F1016" s="25">
        <f t="shared" si="1"/>
        <v>5</v>
      </c>
      <c r="G1016" s="21" t="s">
        <v>58</v>
      </c>
      <c r="H1016" s="23"/>
      <c r="I1016" s="28"/>
    </row>
    <row r="1017" ht="22.5" customHeight="1">
      <c r="A1017" s="53" t="str">
        <f t="array" ref="A1017">IFERROR(_xlfn.XLOOKUP(B1017, Runs[Run ID], Runs[Track]), "— pick a run —")</f>
        <v>Avengers</v>
      </c>
      <c r="B1017" s="54" t="s">
        <v>116</v>
      </c>
      <c r="C1017" s="53" t="str">
        <f t="array" ref="C1017">IFERROR(_xlfn.XLOOKUP(B1017, Runs[Run ID], Runs[Title]), "— pick a run —")</f>
        <v>Fear Itself</v>
      </c>
      <c r="D1017" s="74" t="s">
        <v>10298</v>
      </c>
      <c r="E1017" s="58" t="b">
        <v>0</v>
      </c>
      <c r="F1017" s="25">
        <f t="shared" si="1"/>
        <v>6</v>
      </c>
      <c r="G1017" s="21" t="s">
        <v>58</v>
      </c>
      <c r="H1017" s="23"/>
      <c r="I1017" s="28"/>
    </row>
    <row r="1018" ht="22.5" customHeight="1">
      <c r="A1018" s="53" t="str">
        <f t="array" ref="A1018">IFERROR(_xlfn.XLOOKUP(B1018, Runs[Run ID], Runs[Track]), "— pick a run —")</f>
        <v>Avengers</v>
      </c>
      <c r="B1018" s="54" t="s">
        <v>116</v>
      </c>
      <c r="C1018" s="53" t="str">
        <f t="array" ref="C1018">IFERROR(_xlfn.XLOOKUP(B1018, Runs[Run ID], Runs[Title]), "— pick a run —")</f>
        <v>Fear Itself</v>
      </c>
      <c r="D1018" s="74" t="s">
        <v>12207</v>
      </c>
      <c r="E1018" s="58" t="b">
        <v>0</v>
      </c>
      <c r="F1018" s="25">
        <f t="shared" si="1"/>
        <v>7</v>
      </c>
      <c r="G1018" s="21" t="s">
        <v>58</v>
      </c>
      <c r="H1018" s="23"/>
      <c r="I1018" s="28"/>
    </row>
    <row r="1019" ht="22.5" customHeight="1">
      <c r="A1019" s="53" t="str">
        <f t="array" ref="A1019">IFERROR(_xlfn.XLOOKUP(B1019, Runs[Run ID], Runs[Track]), "— pick a run —")</f>
        <v>Avengers</v>
      </c>
      <c r="B1019" s="54" t="s">
        <v>116</v>
      </c>
      <c r="C1019" s="53" t="str">
        <f t="array" ref="C1019">IFERROR(_xlfn.XLOOKUP(B1019, Runs[Run ID], Runs[Title]), "— pick a run —")</f>
        <v>Fear Itself</v>
      </c>
      <c r="D1019" s="74" t="s">
        <v>10305</v>
      </c>
      <c r="E1019" s="58" t="b">
        <v>0</v>
      </c>
      <c r="F1019" s="25">
        <f t="shared" si="1"/>
        <v>8</v>
      </c>
      <c r="G1019" s="21" t="s">
        <v>58</v>
      </c>
      <c r="H1019" s="23"/>
      <c r="I1019" s="28"/>
    </row>
    <row r="1020" ht="22.5" customHeight="1">
      <c r="A1020" s="53" t="str">
        <f t="array" ref="A1020">IFERROR(_xlfn.XLOOKUP(B1020, Runs[Run ID], Runs[Track]), "— pick a run —")</f>
        <v>Avengers</v>
      </c>
      <c r="B1020" s="54" t="s">
        <v>116</v>
      </c>
      <c r="C1020" s="53" t="str">
        <f t="array" ref="C1020">IFERROR(_xlfn.XLOOKUP(B1020, Runs[Run ID], Runs[Title]), "— pick a run —")</f>
        <v>Fear Itself</v>
      </c>
      <c r="D1020" s="74" t="s">
        <v>12208</v>
      </c>
      <c r="E1020" s="58" t="b">
        <v>0</v>
      </c>
      <c r="F1020" s="25">
        <f t="shared" si="1"/>
        <v>9</v>
      </c>
      <c r="G1020" s="21" t="s">
        <v>58</v>
      </c>
      <c r="H1020" s="23"/>
      <c r="I1020" s="28"/>
    </row>
    <row r="1021" ht="22.5" customHeight="1">
      <c r="A1021" s="53" t="str">
        <f t="array" ref="A1021">IFERROR(_xlfn.XLOOKUP(B1021, Runs[Run ID], Runs[Track]), "— pick a run —")</f>
        <v>Avengers</v>
      </c>
      <c r="B1021" s="54" t="s">
        <v>116</v>
      </c>
      <c r="C1021" s="53" t="str">
        <f t="array" ref="C1021">IFERROR(_xlfn.XLOOKUP(B1021, Runs[Run ID], Runs[Title]), "— pick a run —")</f>
        <v>Fear Itself</v>
      </c>
      <c r="D1021" s="74" t="s">
        <v>10340</v>
      </c>
      <c r="E1021" s="58" t="b">
        <v>0</v>
      </c>
      <c r="F1021" s="25">
        <f t="shared" si="1"/>
        <v>10</v>
      </c>
      <c r="G1021" s="21" t="s">
        <v>58</v>
      </c>
      <c r="H1021" s="23"/>
      <c r="I1021" s="28"/>
    </row>
    <row r="1022" ht="22.5" customHeight="1">
      <c r="A1022" s="53" t="str">
        <f t="array" ref="A1022">IFERROR(_xlfn.XLOOKUP(B1022, Runs[Run ID], Runs[Track]), "— pick a run —")</f>
        <v>Avengers</v>
      </c>
      <c r="B1022" s="54" t="s">
        <v>116</v>
      </c>
      <c r="C1022" s="53" t="str">
        <f t="array" ref="C1022">IFERROR(_xlfn.XLOOKUP(B1022, Runs[Run ID], Runs[Title]), "— pick a run —")</f>
        <v>Fear Itself</v>
      </c>
      <c r="D1022" s="74" t="s">
        <v>10346</v>
      </c>
      <c r="E1022" s="58" t="b">
        <v>0</v>
      </c>
      <c r="F1022" s="25">
        <f t="shared" si="1"/>
        <v>11</v>
      </c>
      <c r="G1022" s="21" t="s">
        <v>58</v>
      </c>
      <c r="H1022" s="23"/>
      <c r="I1022" s="28"/>
    </row>
    <row r="1023" ht="22.5" customHeight="1">
      <c r="A1023" s="53" t="str">
        <f t="array" ref="A1023">IFERROR(_xlfn.XLOOKUP(B1023, Runs[Run ID], Runs[Track]), "— pick a run —")</f>
        <v>Avengers</v>
      </c>
      <c r="B1023" s="54" t="s">
        <v>116</v>
      </c>
      <c r="C1023" s="53" t="str">
        <f t="array" ref="C1023">IFERROR(_xlfn.XLOOKUP(B1023, Runs[Run ID], Runs[Title]), "— pick a run —")</f>
        <v>Fear Itself</v>
      </c>
      <c r="D1023" s="74" t="s">
        <v>7272</v>
      </c>
      <c r="E1023" s="58" t="b">
        <v>0</v>
      </c>
      <c r="F1023" s="25">
        <f t="shared" si="1"/>
        <v>12</v>
      </c>
      <c r="G1023" s="21" t="s">
        <v>443</v>
      </c>
      <c r="H1023" s="23"/>
      <c r="I1023" s="28"/>
    </row>
    <row r="1024" ht="22.5" customHeight="1">
      <c r="A1024" s="53" t="str">
        <f t="array" ref="A1024">IFERROR(_xlfn.XLOOKUP(B1024, Runs[Run ID], Runs[Track]), "— pick a run —")</f>
        <v>Avengers</v>
      </c>
      <c r="B1024" s="54" t="s">
        <v>116</v>
      </c>
      <c r="C1024" s="53" t="str">
        <f t="array" ref="C1024">IFERROR(_xlfn.XLOOKUP(B1024, Runs[Run ID], Runs[Title]), "— pick a run —")</f>
        <v>Fear Itself</v>
      </c>
      <c r="D1024" s="74" t="s">
        <v>7292</v>
      </c>
      <c r="E1024" s="58" t="b">
        <v>0</v>
      </c>
      <c r="F1024" s="25">
        <f t="shared" si="1"/>
        <v>13</v>
      </c>
      <c r="G1024" s="21" t="s">
        <v>443</v>
      </c>
      <c r="H1024" s="23"/>
      <c r="I1024" s="28"/>
    </row>
    <row r="1025" ht="22.5" customHeight="1">
      <c r="A1025" s="53" t="str">
        <f t="array" ref="A1025">IFERROR(_xlfn.XLOOKUP(B1025, Runs[Run ID], Runs[Track]), "— pick a run —")</f>
        <v>Avengers</v>
      </c>
      <c r="B1025" s="54" t="s">
        <v>116</v>
      </c>
      <c r="C1025" s="53" t="str">
        <f t="array" ref="C1025">IFERROR(_xlfn.XLOOKUP(B1025, Runs[Run ID], Runs[Title]), "— pick a run —")</f>
        <v>Fear Itself</v>
      </c>
      <c r="D1025" s="74" t="s">
        <v>7307</v>
      </c>
      <c r="E1025" s="58" t="b">
        <v>0</v>
      </c>
      <c r="F1025" s="25">
        <f t="shared" si="1"/>
        <v>14</v>
      </c>
      <c r="G1025" s="21" t="s">
        <v>443</v>
      </c>
      <c r="H1025" s="23"/>
      <c r="I1025" s="28"/>
    </row>
    <row r="1026" ht="22.5" customHeight="1">
      <c r="A1026" s="53" t="str">
        <f t="array" ref="A1026">IFERROR(_xlfn.XLOOKUP(B1026, Runs[Run ID], Runs[Track]), "— pick a run —")</f>
        <v>Avengers</v>
      </c>
      <c r="B1026" s="54" t="s">
        <v>116</v>
      </c>
      <c r="C1026" s="53" t="str">
        <f t="array" ref="C1026">IFERROR(_xlfn.XLOOKUP(B1026, Runs[Run ID], Runs[Title]), "— pick a run —")</f>
        <v>Fear Itself</v>
      </c>
      <c r="D1026" s="74" t="s">
        <v>7375</v>
      </c>
      <c r="E1026" s="58" t="b">
        <v>0</v>
      </c>
      <c r="F1026" s="25">
        <f t="shared" si="1"/>
        <v>15</v>
      </c>
      <c r="G1026" s="21" t="s">
        <v>443</v>
      </c>
      <c r="H1026" s="23"/>
      <c r="I1026" s="28"/>
    </row>
    <row r="1027" ht="22.5" customHeight="1">
      <c r="A1027" s="53" t="str">
        <f t="array" ref="A1027">IFERROR(_xlfn.XLOOKUP(B1027, Runs[Run ID], Runs[Track]), "— pick a run —")</f>
        <v>Avengers</v>
      </c>
      <c r="B1027" s="54" t="s">
        <v>116</v>
      </c>
      <c r="C1027" s="53" t="str">
        <f t="array" ref="C1027">IFERROR(_xlfn.XLOOKUP(B1027, Runs[Run ID], Runs[Title]), "— pick a run —")</f>
        <v>Fear Itself</v>
      </c>
      <c r="D1027" s="74" t="s">
        <v>7409</v>
      </c>
      <c r="E1027" s="58" t="b">
        <v>0</v>
      </c>
      <c r="F1027" s="25">
        <f t="shared" si="1"/>
        <v>16</v>
      </c>
      <c r="G1027" s="21" t="s">
        <v>443</v>
      </c>
      <c r="H1027" s="23"/>
      <c r="I1027" s="28"/>
    </row>
    <row r="1028" ht="22.5" customHeight="1">
      <c r="A1028" s="53" t="str">
        <f t="array" ref="A1028">IFERROR(_xlfn.XLOOKUP(B1028, Runs[Run ID], Runs[Track]), "— pick a run —")</f>
        <v>Avengers</v>
      </c>
      <c r="B1028" s="54" t="s">
        <v>116</v>
      </c>
      <c r="C1028" s="53" t="str">
        <f t="array" ref="C1028">IFERROR(_xlfn.XLOOKUP(B1028, Runs[Run ID], Runs[Title]), "— pick a run —")</f>
        <v>Fear Itself</v>
      </c>
      <c r="D1028" s="74" t="s">
        <v>12209</v>
      </c>
      <c r="E1028" s="58" t="b">
        <v>0</v>
      </c>
      <c r="F1028" s="25">
        <f t="shared" si="1"/>
        <v>17</v>
      </c>
      <c r="G1028" s="21" t="s">
        <v>443</v>
      </c>
      <c r="H1028" s="23" t="s">
        <v>12210</v>
      </c>
      <c r="I1028" s="28"/>
    </row>
    <row r="1029" ht="22.5" customHeight="1">
      <c r="A1029" s="53" t="str">
        <f t="array" ref="A1029">IFERROR(_xlfn.XLOOKUP(B1029, Runs[Run ID], Runs[Track]), "— pick a run —")</f>
        <v>Avengers</v>
      </c>
      <c r="B1029" s="54" t="s">
        <v>116</v>
      </c>
      <c r="C1029" s="53" t="str">
        <f t="array" ref="C1029">IFERROR(_xlfn.XLOOKUP(B1029, Runs[Run ID], Runs[Title]), "— pick a run —")</f>
        <v>Fear Itself</v>
      </c>
      <c r="D1029" s="74" t="s">
        <v>12211</v>
      </c>
      <c r="E1029" s="58" t="b">
        <v>0</v>
      </c>
      <c r="F1029" s="25">
        <f t="shared" si="1"/>
        <v>18</v>
      </c>
      <c r="G1029" s="21" t="s">
        <v>443</v>
      </c>
      <c r="H1029" s="23"/>
      <c r="I1029" s="28"/>
    </row>
    <row r="1030" ht="22.5" customHeight="1">
      <c r="A1030" s="53" t="str">
        <f t="array" ref="A1030">IFERROR(_xlfn.XLOOKUP(B1030, Runs[Run ID], Runs[Track]), "— pick a run —")</f>
        <v>Avengers</v>
      </c>
      <c r="B1030" s="54" t="s">
        <v>116</v>
      </c>
      <c r="C1030" s="53" t="str">
        <f t="array" ref="C1030">IFERROR(_xlfn.XLOOKUP(B1030, Runs[Run ID], Runs[Title]), "— pick a run —")</f>
        <v>Fear Itself</v>
      </c>
      <c r="D1030" s="74" t="s">
        <v>12212</v>
      </c>
      <c r="E1030" s="58" t="b">
        <v>0</v>
      </c>
      <c r="F1030" s="25">
        <f t="shared" si="1"/>
        <v>19</v>
      </c>
      <c r="G1030" s="21" t="s">
        <v>443</v>
      </c>
      <c r="H1030" s="23"/>
      <c r="I1030" s="28"/>
    </row>
    <row r="1031" ht="22.5" customHeight="1">
      <c r="A1031" s="53" t="str">
        <f t="array" ref="A1031">IFERROR(_xlfn.XLOOKUP(B1031, Runs[Run ID], Runs[Track]), "— pick a run —")</f>
        <v>Avengers</v>
      </c>
      <c r="B1031" s="54" t="s">
        <v>116</v>
      </c>
      <c r="C1031" s="53" t="str">
        <f t="array" ref="C1031">IFERROR(_xlfn.XLOOKUP(B1031, Runs[Run ID], Runs[Title]), "— pick a run —")</f>
        <v>Fear Itself</v>
      </c>
      <c r="D1031" s="74" t="s">
        <v>10270</v>
      </c>
      <c r="E1031" s="58" t="b">
        <v>0</v>
      </c>
      <c r="F1031" s="25">
        <f t="shared" si="1"/>
        <v>20</v>
      </c>
      <c r="G1031" s="21" t="s">
        <v>1002</v>
      </c>
      <c r="H1031" s="23"/>
      <c r="I1031" s="28"/>
    </row>
    <row r="1032" ht="22.5" customHeight="1">
      <c r="A1032" s="53" t="str">
        <f t="array" ref="A1032">IFERROR(_xlfn.XLOOKUP(B1032, Runs[Run ID], Runs[Track]), "— pick a run —")</f>
        <v>Avengers</v>
      </c>
      <c r="B1032" s="54" t="s">
        <v>116</v>
      </c>
      <c r="C1032" s="53" t="str">
        <f t="array" ref="C1032">IFERROR(_xlfn.XLOOKUP(B1032, Runs[Run ID], Runs[Title]), "— pick a run —")</f>
        <v>Fear Itself</v>
      </c>
      <c r="D1032" s="74" t="s">
        <v>10278</v>
      </c>
      <c r="E1032" s="58" t="b">
        <v>0</v>
      </c>
      <c r="F1032" s="25">
        <f t="shared" si="1"/>
        <v>21</v>
      </c>
      <c r="G1032" s="21" t="s">
        <v>1002</v>
      </c>
      <c r="H1032" s="23"/>
      <c r="I1032" s="28"/>
    </row>
    <row r="1033" ht="22.5" customHeight="1">
      <c r="A1033" s="53" t="str">
        <f t="array" ref="A1033">IFERROR(_xlfn.XLOOKUP(B1033, Runs[Run ID], Runs[Track]), "— pick a run —")</f>
        <v>Avengers</v>
      </c>
      <c r="B1033" s="54" t="s">
        <v>116</v>
      </c>
      <c r="C1033" s="53" t="str">
        <f t="array" ref="C1033">IFERROR(_xlfn.XLOOKUP(B1033, Runs[Run ID], Runs[Title]), "— pick a run —")</f>
        <v>Fear Itself</v>
      </c>
      <c r="D1033" s="74" t="s">
        <v>10285</v>
      </c>
      <c r="E1033" s="58" t="b">
        <v>0</v>
      </c>
      <c r="F1033" s="25">
        <f t="shared" si="1"/>
        <v>22</v>
      </c>
      <c r="G1033" s="21" t="s">
        <v>1002</v>
      </c>
      <c r="H1033" s="23"/>
      <c r="I1033" s="28"/>
    </row>
    <row r="1034" ht="22.5" customHeight="1">
      <c r="A1034" s="53" t="str">
        <f t="array" ref="A1034">IFERROR(_xlfn.XLOOKUP(B1034, Runs[Run ID], Runs[Track]), "— pick a run —")</f>
        <v>Avengers</v>
      </c>
      <c r="B1034" s="54" t="s">
        <v>116</v>
      </c>
      <c r="C1034" s="53" t="str">
        <f t="array" ref="C1034">IFERROR(_xlfn.XLOOKUP(B1034, Runs[Run ID], Runs[Title]), "— pick a run —")</f>
        <v>Fear Itself</v>
      </c>
      <c r="D1034" s="74" t="s">
        <v>10291</v>
      </c>
      <c r="E1034" s="58" t="b">
        <v>0</v>
      </c>
      <c r="F1034" s="25">
        <f t="shared" si="1"/>
        <v>23</v>
      </c>
      <c r="G1034" s="21" t="s">
        <v>1002</v>
      </c>
      <c r="H1034" s="23"/>
      <c r="I1034" s="28"/>
    </row>
    <row r="1035" ht="22.5" customHeight="1">
      <c r="A1035" s="53" t="str">
        <f t="array" ref="A1035">IFERROR(_xlfn.XLOOKUP(B1035, Runs[Run ID], Runs[Track]), "— pick a run —")</f>
        <v>Avengers</v>
      </c>
      <c r="B1035" s="54" t="s">
        <v>116</v>
      </c>
      <c r="C1035" s="53" t="str">
        <f t="array" ref="C1035">IFERROR(_xlfn.XLOOKUP(B1035, Runs[Run ID], Runs[Title]), "— pick a run —")</f>
        <v>Fear Itself</v>
      </c>
      <c r="D1035" s="74" t="s">
        <v>10351</v>
      </c>
      <c r="E1035" s="58" t="b">
        <v>0</v>
      </c>
      <c r="F1035" s="25">
        <f t="shared" si="1"/>
        <v>24</v>
      </c>
      <c r="G1035" s="21" t="s">
        <v>1002</v>
      </c>
      <c r="H1035" s="23"/>
      <c r="I1035" s="28"/>
    </row>
    <row r="1036" ht="22.5" customHeight="1">
      <c r="A1036" s="53" t="str">
        <f t="array" ref="A1036">IFERROR(_xlfn.XLOOKUP(B1036, Runs[Run ID], Runs[Track]), "— pick a run —")</f>
        <v>Avengers</v>
      </c>
      <c r="B1036" s="54" t="s">
        <v>116</v>
      </c>
      <c r="C1036" s="53" t="str">
        <f t="array" ref="C1036">IFERROR(_xlfn.XLOOKUP(B1036, Runs[Run ID], Runs[Title]), "— pick a run —")</f>
        <v>Fear Itself</v>
      </c>
      <c r="D1036" s="74" t="s">
        <v>10357</v>
      </c>
      <c r="E1036" s="58" t="b">
        <v>0</v>
      </c>
      <c r="F1036" s="25">
        <f t="shared" si="1"/>
        <v>25</v>
      </c>
      <c r="G1036" s="21" t="s">
        <v>1002</v>
      </c>
      <c r="H1036" s="23"/>
      <c r="I1036" s="28"/>
    </row>
    <row r="1037" ht="22.5" customHeight="1">
      <c r="A1037" s="53" t="str">
        <f t="array" ref="A1037">IFERROR(_xlfn.XLOOKUP(B1037, Runs[Run ID], Runs[Track]), "— pick a run —")</f>
        <v>Avengers</v>
      </c>
      <c r="B1037" s="54" t="s">
        <v>116</v>
      </c>
      <c r="C1037" s="53" t="str">
        <f t="array" ref="C1037">IFERROR(_xlfn.XLOOKUP(B1037, Runs[Run ID], Runs[Title]), "— pick a run —")</f>
        <v>Fear Itself</v>
      </c>
      <c r="D1037" s="74" t="s">
        <v>10363</v>
      </c>
      <c r="E1037" s="58" t="b">
        <v>0</v>
      </c>
      <c r="F1037" s="25">
        <f t="shared" si="1"/>
        <v>26</v>
      </c>
      <c r="G1037" s="21" t="s">
        <v>1002</v>
      </c>
      <c r="H1037" s="23"/>
      <c r="I1037" s="28"/>
    </row>
    <row r="1038" ht="22.5" customHeight="1">
      <c r="A1038" s="53" t="str">
        <f t="array" ref="A1038">IFERROR(_xlfn.XLOOKUP(B1038, Runs[Run ID], Runs[Track]), "— pick a run —")</f>
        <v>Avengers</v>
      </c>
      <c r="B1038" s="54" t="s">
        <v>116</v>
      </c>
      <c r="C1038" s="53" t="str">
        <f t="array" ref="C1038">IFERROR(_xlfn.XLOOKUP(B1038, Runs[Run ID], Runs[Title]), "— pick a run —")</f>
        <v>Fear Itself</v>
      </c>
      <c r="D1038" s="74" t="s">
        <v>10103</v>
      </c>
      <c r="E1038" s="58" t="b">
        <v>0</v>
      </c>
      <c r="F1038" s="25">
        <f t="shared" si="1"/>
        <v>27</v>
      </c>
      <c r="G1038" s="21" t="s">
        <v>1002</v>
      </c>
      <c r="H1038" s="23" t="s">
        <v>12213</v>
      </c>
      <c r="I1038" s="28"/>
    </row>
    <row r="1039" ht="22.5" customHeight="1">
      <c r="A1039" s="53" t="str">
        <f t="array" ref="A1039">IFERROR(_xlfn.XLOOKUP(B1039, Runs[Run ID], Runs[Track]), "— pick a run —")</f>
        <v>Avengers</v>
      </c>
      <c r="B1039" s="54" t="s">
        <v>116</v>
      </c>
      <c r="C1039" s="53" t="str">
        <f t="array" ref="C1039">IFERROR(_xlfn.XLOOKUP(B1039, Runs[Run ID], Runs[Title]), "— pick a run —")</f>
        <v>Fear Itself</v>
      </c>
      <c r="D1039" s="74" t="s">
        <v>10232</v>
      </c>
      <c r="E1039" s="58" t="b">
        <v>0</v>
      </c>
      <c r="F1039" s="25">
        <f t="shared" si="1"/>
        <v>28</v>
      </c>
      <c r="G1039" s="21" t="s">
        <v>1002</v>
      </c>
      <c r="H1039" s="23"/>
      <c r="I1039" s="28"/>
    </row>
    <row r="1040" ht="22.5" customHeight="1">
      <c r="A1040" s="53" t="str">
        <f t="array" ref="A1040">IFERROR(_xlfn.XLOOKUP(B1040, Runs[Run ID], Runs[Track]), "— pick a run —")</f>
        <v>Avengers</v>
      </c>
      <c r="B1040" s="54" t="s">
        <v>116</v>
      </c>
      <c r="C1040" s="53" t="str">
        <f t="array" ref="C1040">IFERROR(_xlfn.XLOOKUP(B1040, Runs[Run ID], Runs[Title]), "— pick a run —")</f>
        <v>Fear Itself</v>
      </c>
      <c r="D1040" s="74" t="s">
        <v>10241</v>
      </c>
      <c r="E1040" s="58" t="b">
        <v>0</v>
      </c>
      <c r="F1040" s="25">
        <f t="shared" si="1"/>
        <v>29</v>
      </c>
      <c r="G1040" s="21" t="s">
        <v>1002</v>
      </c>
      <c r="H1040" s="23"/>
      <c r="I1040" s="28"/>
    </row>
    <row r="1041" ht="22.5" customHeight="1">
      <c r="A1041" s="53" t="str">
        <f t="array" ref="A1041">IFERROR(_xlfn.XLOOKUP(B1041, Runs[Run ID], Runs[Track]), "— pick a run —")</f>
        <v>Avengers</v>
      </c>
      <c r="B1041" s="54" t="s">
        <v>116</v>
      </c>
      <c r="C1041" s="53" t="str">
        <f t="array" ref="C1041">IFERROR(_xlfn.XLOOKUP(B1041, Runs[Run ID], Runs[Title]), "— pick a run —")</f>
        <v>Fear Itself</v>
      </c>
      <c r="D1041" s="74" t="s">
        <v>10369</v>
      </c>
      <c r="E1041" s="58" t="b">
        <v>0</v>
      </c>
      <c r="F1041" s="25">
        <f t="shared" si="1"/>
        <v>30</v>
      </c>
      <c r="G1041" s="21" t="s">
        <v>1002</v>
      </c>
      <c r="H1041" s="23"/>
      <c r="I1041" s="28"/>
    </row>
    <row r="1042" ht="22.5" customHeight="1">
      <c r="A1042" s="53" t="str">
        <f t="array" ref="A1042">IFERROR(_xlfn.XLOOKUP(B1042, Runs[Run ID], Runs[Track]), "— pick a run —")</f>
        <v>Avengers</v>
      </c>
      <c r="B1042" s="54" t="s">
        <v>116</v>
      </c>
      <c r="C1042" s="53" t="str">
        <f t="array" ref="C1042">IFERROR(_xlfn.XLOOKUP(B1042, Runs[Run ID], Runs[Title]), "— pick a run —")</f>
        <v>Fear Itself</v>
      </c>
      <c r="D1042" s="74" t="s">
        <v>12214</v>
      </c>
      <c r="E1042" s="58" t="b">
        <v>0</v>
      </c>
      <c r="F1042" s="25">
        <f t="shared" si="1"/>
        <v>31</v>
      </c>
      <c r="G1042" s="21" t="s">
        <v>1002</v>
      </c>
      <c r="H1042" s="23"/>
      <c r="I1042" s="28"/>
    </row>
    <row r="1043" ht="22.5" customHeight="1">
      <c r="A1043" s="53" t="str">
        <f t="array" ref="A1043">IFERROR(_xlfn.XLOOKUP(B1043, Runs[Run ID], Runs[Track]), "— pick a run —")</f>
        <v>Avengers</v>
      </c>
      <c r="B1043" s="54" t="s">
        <v>116</v>
      </c>
      <c r="C1043" s="53" t="str">
        <f t="array" ref="C1043">IFERROR(_xlfn.XLOOKUP(B1043, Runs[Run ID], Runs[Title]), "— pick a run —")</f>
        <v>Fear Itself</v>
      </c>
      <c r="D1043" s="74" t="s">
        <v>10178</v>
      </c>
      <c r="E1043" s="58" t="b">
        <v>0</v>
      </c>
      <c r="F1043" s="25">
        <f t="shared" si="1"/>
        <v>32</v>
      </c>
      <c r="G1043" s="21" t="s">
        <v>1002</v>
      </c>
      <c r="H1043" s="23"/>
      <c r="I1043" s="28"/>
    </row>
    <row r="1044" ht="22.5" customHeight="1">
      <c r="A1044" s="53" t="str">
        <f t="array" ref="A1044">IFERROR(_xlfn.XLOOKUP(B1044, Runs[Run ID], Runs[Track]), "— pick a run —")</f>
        <v>Avengers</v>
      </c>
      <c r="B1044" s="54" t="s">
        <v>116</v>
      </c>
      <c r="C1044" s="53" t="str">
        <f t="array" ref="C1044">IFERROR(_xlfn.XLOOKUP(B1044, Runs[Run ID], Runs[Title]), "— pick a run —")</f>
        <v>Fear Itself</v>
      </c>
      <c r="D1044" s="74" t="s">
        <v>10186</v>
      </c>
      <c r="E1044" s="58" t="b">
        <v>0</v>
      </c>
      <c r="F1044" s="25">
        <f t="shared" si="1"/>
        <v>33</v>
      </c>
      <c r="G1044" s="21" t="s">
        <v>1002</v>
      </c>
      <c r="H1044" s="23"/>
      <c r="I1044" s="28"/>
    </row>
    <row r="1045" ht="22.5" customHeight="1">
      <c r="A1045" s="53" t="str">
        <f t="array" ref="A1045">IFERROR(_xlfn.XLOOKUP(B1045, Runs[Run ID], Runs[Track]), "— pick a run —")</f>
        <v>Avengers</v>
      </c>
      <c r="B1045" s="54" t="s">
        <v>116</v>
      </c>
      <c r="C1045" s="53" t="str">
        <f t="array" ref="C1045">IFERROR(_xlfn.XLOOKUP(B1045, Runs[Run ID], Runs[Title]), "— pick a run —")</f>
        <v>Fear Itself</v>
      </c>
      <c r="D1045" s="74" t="s">
        <v>10257</v>
      </c>
      <c r="E1045" s="58" t="b">
        <v>0</v>
      </c>
      <c r="F1045" s="25">
        <f t="shared" si="1"/>
        <v>34</v>
      </c>
      <c r="G1045" s="21" t="s">
        <v>1002</v>
      </c>
      <c r="H1045" s="23"/>
      <c r="I1045" s="28"/>
    </row>
    <row r="1046" ht="22.5" customHeight="1">
      <c r="A1046" s="53" t="str">
        <f t="array" ref="A1046">IFERROR(_xlfn.XLOOKUP(B1046, Runs[Run ID], Runs[Track]), "— pick a run —")</f>
        <v>Avengers</v>
      </c>
      <c r="B1046" s="54" t="s">
        <v>116</v>
      </c>
      <c r="C1046" s="53" t="str">
        <f t="array" ref="C1046">IFERROR(_xlfn.XLOOKUP(B1046, Runs[Run ID], Runs[Title]), "— pick a run —")</f>
        <v>Fear Itself</v>
      </c>
      <c r="D1046" s="74" t="s">
        <v>10263</v>
      </c>
      <c r="E1046" s="58" t="b">
        <v>0</v>
      </c>
      <c r="F1046" s="25">
        <f t="shared" si="1"/>
        <v>35</v>
      </c>
      <c r="G1046" s="21" t="s">
        <v>1002</v>
      </c>
      <c r="H1046" s="23"/>
      <c r="I1046" s="28"/>
    </row>
    <row r="1047" ht="22.5" customHeight="1">
      <c r="A1047" s="53" t="str">
        <f t="array" ref="A1047">IFERROR(_xlfn.XLOOKUP(B1047, Runs[Run ID], Runs[Track]), "— pick a run —")</f>
        <v>Avengers</v>
      </c>
      <c r="B1047" s="54" t="s">
        <v>116</v>
      </c>
      <c r="C1047" s="53" t="str">
        <f t="array" ref="C1047">IFERROR(_xlfn.XLOOKUP(B1047, Runs[Run ID], Runs[Title]), "— pick a run —")</f>
        <v>Fear Itself</v>
      </c>
      <c r="D1047" s="74" t="s">
        <v>9828</v>
      </c>
      <c r="E1047" s="58" t="b">
        <v>0</v>
      </c>
      <c r="F1047" s="25">
        <f t="shared" si="1"/>
        <v>36</v>
      </c>
      <c r="G1047" s="21" t="s">
        <v>1002</v>
      </c>
      <c r="H1047" s="23" t="s">
        <v>12215</v>
      </c>
      <c r="I1047" s="28"/>
    </row>
    <row r="1048" ht="22.5" customHeight="1">
      <c r="A1048" s="53" t="str">
        <f t="array" ref="A1048">IFERROR(_xlfn.XLOOKUP(B1048, Runs[Run ID], Runs[Track]), "— pick a run —")</f>
        <v>Avengers</v>
      </c>
      <c r="B1048" s="54" t="s">
        <v>116</v>
      </c>
      <c r="C1048" s="53" t="str">
        <f t="array" ref="C1048">IFERROR(_xlfn.XLOOKUP(B1048, Runs[Run ID], Runs[Title]), "— pick a run —")</f>
        <v>Fear Itself</v>
      </c>
      <c r="D1048" s="74" t="s">
        <v>9835</v>
      </c>
      <c r="E1048" s="58" t="b">
        <v>0</v>
      </c>
      <c r="F1048" s="25">
        <f t="shared" si="1"/>
        <v>37</v>
      </c>
      <c r="G1048" s="21" t="s">
        <v>1002</v>
      </c>
      <c r="H1048" s="23"/>
      <c r="I1048" s="28"/>
    </row>
    <row r="1049" ht="22.5" customHeight="1">
      <c r="A1049" s="53" t="str">
        <f t="array" ref="A1049">IFERROR(_xlfn.XLOOKUP(B1049, Runs[Run ID], Runs[Track]), "— pick a run —")</f>
        <v>Avengers</v>
      </c>
      <c r="B1049" s="54" t="s">
        <v>116</v>
      </c>
      <c r="C1049" s="53" t="str">
        <f t="array" ref="C1049">IFERROR(_xlfn.XLOOKUP(B1049, Runs[Run ID], Runs[Title]), "— pick a run —")</f>
        <v>Fear Itself</v>
      </c>
      <c r="D1049" s="74" t="s">
        <v>10406</v>
      </c>
      <c r="E1049" s="58" t="b">
        <v>0</v>
      </c>
      <c r="F1049" s="25">
        <f t="shared" si="1"/>
        <v>38</v>
      </c>
      <c r="G1049" s="21" t="s">
        <v>1002</v>
      </c>
      <c r="H1049" s="23" t="s">
        <v>12216</v>
      </c>
      <c r="I1049" s="28"/>
    </row>
    <row r="1050" ht="22.5" customHeight="1">
      <c r="A1050" s="53" t="str">
        <f t="array" ref="A1050">IFERROR(_xlfn.XLOOKUP(B1050, Runs[Run ID], Runs[Track]), "— pick a run —")</f>
        <v>Avengers</v>
      </c>
      <c r="B1050" s="54" t="s">
        <v>116</v>
      </c>
      <c r="C1050" s="53" t="str">
        <f t="array" ref="C1050">IFERROR(_xlfn.XLOOKUP(B1050, Runs[Run ID], Runs[Title]), "— pick a run —")</f>
        <v>Fear Itself</v>
      </c>
      <c r="D1050" s="74" t="s">
        <v>10412</v>
      </c>
      <c r="E1050" s="58" t="b">
        <v>0</v>
      </c>
      <c r="F1050" s="25">
        <f t="shared" si="1"/>
        <v>39</v>
      </c>
      <c r="G1050" s="21" t="s">
        <v>1002</v>
      </c>
      <c r="H1050" s="23"/>
      <c r="I1050" s="28"/>
    </row>
    <row r="1051" ht="22.5" customHeight="1">
      <c r="A1051" s="53" t="str">
        <f t="array" ref="A1051">IFERROR(_xlfn.XLOOKUP(B1051, Runs[Run ID], Runs[Track]), "— pick a run —")</f>
        <v>Avengers</v>
      </c>
      <c r="B1051" s="54" t="s">
        <v>116</v>
      </c>
      <c r="C1051" s="53" t="str">
        <f t="array" ref="C1051">IFERROR(_xlfn.XLOOKUP(B1051, Runs[Run ID], Runs[Title]), "— pick a run —")</f>
        <v>Fear Itself</v>
      </c>
      <c r="D1051" s="74" t="s">
        <v>10418</v>
      </c>
      <c r="E1051" s="58" t="b">
        <v>0</v>
      </c>
      <c r="F1051" s="25">
        <f t="shared" si="1"/>
        <v>40</v>
      </c>
      <c r="G1051" s="21" t="s">
        <v>1002</v>
      </c>
      <c r="H1051" s="23"/>
      <c r="I1051" s="28"/>
    </row>
    <row r="1052" ht="22.5" customHeight="1">
      <c r="A1052" s="53" t="str">
        <f t="array" ref="A1052">IFERROR(_xlfn.XLOOKUP(B1052, Runs[Run ID], Runs[Track]), "— pick a run —")</f>
        <v>Avengers</v>
      </c>
      <c r="B1052" s="54" t="s">
        <v>116</v>
      </c>
      <c r="C1052" s="53" t="str">
        <f t="array" ref="C1052">IFERROR(_xlfn.XLOOKUP(B1052, Runs[Run ID], Runs[Title]), "— pick a run —")</f>
        <v>Fear Itself</v>
      </c>
      <c r="D1052" s="74" t="s">
        <v>10424</v>
      </c>
      <c r="E1052" s="58" t="b">
        <v>0</v>
      </c>
      <c r="F1052" s="25">
        <f t="shared" si="1"/>
        <v>41</v>
      </c>
      <c r="G1052" s="21" t="s">
        <v>1002</v>
      </c>
      <c r="H1052" s="23"/>
      <c r="I1052" s="28"/>
    </row>
    <row r="1053" ht="22.5" customHeight="1">
      <c r="A1053" s="53" t="str">
        <f t="array" ref="A1053">IFERROR(_xlfn.XLOOKUP(B1053, Runs[Run ID], Runs[Track]), "— pick a run —")</f>
        <v>Avengers</v>
      </c>
      <c r="B1053" s="54" t="s">
        <v>116</v>
      </c>
      <c r="C1053" s="53" t="str">
        <f t="array" ref="C1053">IFERROR(_xlfn.XLOOKUP(B1053, Runs[Run ID], Runs[Title]), "— pick a run —")</f>
        <v>Fear Itself</v>
      </c>
      <c r="D1053" s="74" t="s">
        <v>12217</v>
      </c>
      <c r="E1053" s="58" t="b">
        <v>0</v>
      </c>
      <c r="F1053" s="25">
        <f t="shared" si="1"/>
        <v>42</v>
      </c>
      <c r="G1053" s="21" t="s">
        <v>1002</v>
      </c>
      <c r="H1053" s="23" t="s">
        <v>12218</v>
      </c>
      <c r="I1053" s="28"/>
    </row>
    <row r="1054" ht="22.5" customHeight="1">
      <c r="A1054" s="53" t="str">
        <f t="array" ref="A1054">IFERROR(_xlfn.XLOOKUP(B1054, Runs[Run ID], Runs[Track]), "— pick a run —")</f>
        <v>Avengers</v>
      </c>
      <c r="B1054" s="54" t="s">
        <v>116</v>
      </c>
      <c r="C1054" s="53" t="str">
        <f t="array" ref="C1054">IFERROR(_xlfn.XLOOKUP(B1054, Runs[Run ID], Runs[Title]), "— pick a run —")</f>
        <v>Fear Itself</v>
      </c>
      <c r="D1054" s="74" t="s">
        <v>12219</v>
      </c>
      <c r="E1054" s="58" t="b">
        <v>0</v>
      </c>
      <c r="F1054" s="25">
        <f t="shared" si="1"/>
        <v>43</v>
      </c>
      <c r="G1054" s="21" t="s">
        <v>1002</v>
      </c>
      <c r="H1054" s="23"/>
      <c r="I1054" s="28"/>
    </row>
    <row r="1055" ht="22.5" customHeight="1">
      <c r="A1055" s="53" t="str">
        <f t="array" ref="A1055">IFERROR(_xlfn.XLOOKUP(B1055, Runs[Run ID], Runs[Track]), "— pick a run —")</f>
        <v>Avengers</v>
      </c>
      <c r="B1055" s="54" t="s">
        <v>116</v>
      </c>
      <c r="C1055" s="53" t="str">
        <f t="array" ref="C1055">IFERROR(_xlfn.XLOOKUP(B1055, Runs[Run ID], Runs[Title]), "— pick a run —")</f>
        <v>Fear Itself</v>
      </c>
      <c r="D1055" s="74" t="s">
        <v>12220</v>
      </c>
      <c r="E1055" s="58" t="b">
        <v>0</v>
      </c>
      <c r="F1055" s="25">
        <f t="shared" si="1"/>
        <v>44</v>
      </c>
      <c r="G1055" s="21" t="s">
        <v>1002</v>
      </c>
      <c r="H1055" s="23"/>
      <c r="I1055" s="28"/>
    </row>
    <row r="1056" ht="22.5" customHeight="1">
      <c r="A1056" s="53" t="str">
        <f t="array" ref="A1056">IFERROR(_xlfn.XLOOKUP(B1056, Runs[Run ID], Runs[Track]), "— pick a run —")</f>
        <v>Avengers</v>
      </c>
      <c r="B1056" s="54" t="s">
        <v>116</v>
      </c>
      <c r="C1056" s="53" t="str">
        <f t="array" ref="C1056">IFERROR(_xlfn.XLOOKUP(B1056, Runs[Run ID], Runs[Title]), "— pick a run —")</f>
        <v>Fear Itself</v>
      </c>
      <c r="D1056" s="74" t="s">
        <v>12221</v>
      </c>
      <c r="E1056" s="58" t="b">
        <v>0</v>
      </c>
      <c r="F1056" s="25">
        <f t="shared" si="1"/>
        <v>45</v>
      </c>
      <c r="G1056" s="21" t="s">
        <v>1002</v>
      </c>
      <c r="H1056" s="23"/>
      <c r="I1056" s="28"/>
    </row>
    <row r="1057" ht="22.5" customHeight="1">
      <c r="A1057" s="53" t="str">
        <f t="array" ref="A1057">IFERROR(_xlfn.XLOOKUP(B1057, Runs[Run ID], Runs[Track]), "— pick a run —")</f>
        <v>Avengers</v>
      </c>
      <c r="B1057" s="54" t="s">
        <v>116</v>
      </c>
      <c r="C1057" s="53" t="str">
        <f t="array" ref="C1057">IFERROR(_xlfn.XLOOKUP(B1057, Runs[Run ID], Runs[Title]), "— pick a run —")</f>
        <v>Fear Itself</v>
      </c>
      <c r="D1057" s="74" t="s">
        <v>12222</v>
      </c>
      <c r="E1057" s="58" t="b">
        <v>0</v>
      </c>
      <c r="F1057" s="25">
        <f t="shared" si="1"/>
        <v>46</v>
      </c>
      <c r="G1057" s="21" t="s">
        <v>1002</v>
      </c>
      <c r="H1057" s="23"/>
      <c r="I1057" s="28"/>
    </row>
    <row r="1058" ht="22.5" customHeight="1">
      <c r="A1058" s="53" t="str">
        <f t="array" ref="A1058">IFERROR(_xlfn.XLOOKUP(B1058, Runs[Run ID], Runs[Track]), "— pick a run —")</f>
        <v>Avengers</v>
      </c>
      <c r="B1058" s="54" t="s">
        <v>116</v>
      </c>
      <c r="C1058" s="53" t="str">
        <f t="array" ref="C1058">IFERROR(_xlfn.XLOOKUP(B1058, Runs[Run ID], Runs[Title]), "— pick a run —")</f>
        <v>Fear Itself</v>
      </c>
      <c r="D1058" s="74" t="s">
        <v>10429</v>
      </c>
      <c r="E1058" s="58" t="b">
        <v>0</v>
      </c>
      <c r="F1058" s="25">
        <f t="shared" si="1"/>
        <v>47</v>
      </c>
      <c r="G1058" s="21" t="s">
        <v>1002</v>
      </c>
      <c r="H1058" s="23" t="s">
        <v>12223</v>
      </c>
      <c r="I1058" s="28"/>
    </row>
    <row r="1059" ht="22.5" customHeight="1">
      <c r="A1059" s="53" t="str">
        <f t="array" ref="A1059">IFERROR(_xlfn.XLOOKUP(B1059, Runs[Run ID], Runs[Track]), "— pick a run —")</f>
        <v>Avengers</v>
      </c>
      <c r="B1059" s="54" t="s">
        <v>116</v>
      </c>
      <c r="C1059" s="53" t="str">
        <f t="array" ref="C1059">IFERROR(_xlfn.XLOOKUP(B1059, Runs[Run ID], Runs[Title]), "— pick a run —")</f>
        <v>Fear Itself</v>
      </c>
      <c r="D1059" s="74" t="s">
        <v>10435</v>
      </c>
      <c r="E1059" s="58" t="b">
        <v>0</v>
      </c>
      <c r="F1059" s="25">
        <f t="shared" si="1"/>
        <v>48</v>
      </c>
      <c r="G1059" s="21" t="s">
        <v>1002</v>
      </c>
      <c r="H1059" s="23"/>
      <c r="I1059" s="28"/>
    </row>
    <row r="1060" ht="22.5" customHeight="1">
      <c r="A1060" s="53" t="str">
        <f t="array" ref="A1060">IFERROR(_xlfn.XLOOKUP(B1060, Runs[Run ID], Runs[Track]), "— pick a run —")</f>
        <v>Avengers</v>
      </c>
      <c r="B1060" s="54" t="s">
        <v>116</v>
      </c>
      <c r="C1060" s="53" t="str">
        <f t="array" ref="C1060">IFERROR(_xlfn.XLOOKUP(B1060, Runs[Run ID], Runs[Title]), "— pick a run —")</f>
        <v>Fear Itself</v>
      </c>
      <c r="D1060" s="74" t="s">
        <v>10442</v>
      </c>
      <c r="E1060" s="58" t="b">
        <v>0</v>
      </c>
      <c r="F1060" s="25">
        <f t="shared" si="1"/>
        <v>49</v>
      </c>
      <c r="G1060" s="21" t="s">
        <v>1002</v>
      </c>
      <c r="H1060" s="23"/>
      <c r="I1060" s="28"/>
    </row>
    <row r="1061" ht="22.5" customHeight="1">
      <c r="A1061" s="53" t="str">
        <f t="array" ref="A1061">IFERROR(_xlfn.XLOOKUP(B1061, Runs[Run ID], Runs[Track]), "— pick a run —")</f>
        <v>Avengers</v>
      </c>
      <c r="B1061" s="54" t="s">
        <v>116</v>
      </c>
      <c r="C1061" s="53" t="str">
        <f t="array" ref="C1061">IFERROR(_xlfn.XLOOKUP(B1061, Runs[Run ID], Runs[Title]), "— pick a run —")</f>
        <v>Fear Itself</v>
      </c>
      <c r="D1061" s="74" t="s">
        <v>10449</v>
      </c>
      <c r="E1061" s="58" t="b">
        <v>0</v>
      </c>
      <c r="F1061" s="25">
        <f t="shared" si="1"/>
        <v>50</v>
      </c>
      <c r="G1061" s="21" t="s">
        <v>1002</v>
      </c>
      <c r="H1061" s="23"/>
      <c r="I1061" s="28"/>
    </row>
    <row r="1062" ht="22.5" customHeight="1">
      <c r="A1062" s="53" t="str">
        <f t="array" ref="A1062">IFERROR(_xlfn.XLOOKUP(B1062, Runs[Run ID], Runs[Track]), "— pick a run —")</f>
        <v>Avengers</v>
      </c>
      <c r="B1062" s="54" t="s">
        <v>116</v>
      </c>
      <c r="C1062" s="53" t="str">
        <f t="array" ref="C1062">IFERROR(_xlfn.XLOOKUP(B1062, Runs[Run ID], Runs[Title]), "— pick a run —")</f>
        <v>Fear Itself</v>
      </c>
      <c r="D1062" s="74" t="s">
        <v>10455</v>
      </c>
      <c r="E1062" s="58" t="b">
        <v>0</v>
      </c>
      <c r="F1062" s="25">
        <f t="shared" si="1"/>
        <v>51</v>
      </c>
      <c r="G1062" s="21" t="s">
        <v>1002</v>
      </c>
      <c r="H1062" s="23"/>
      <c r="I1062" s="28"/>
    </row>
    <row r="1063" ht="22.5" customHeight="1">
      <c r="A1063" s="53" t="str">
        <f t="array" ref="A1063">IFERROR(_xlfn.XLOOKUP(B1063, Runs[Run ID], Runs[Track]), "— pick a run —")</f>
        <v>Avengers</v>
      </c>
      <c r="B1063" s="54" t="s">
        <v>116</v>
      </c>
      <c r="C1063" s="53" t="str">
        <f t="array" ref="C1063">IFERROR(_xlfn.XLOOKUP(B1063, Runs[Run ID], Runs[Title]), "— pick a run —")</f>
        <v>Fear Itself</v>
      </c>
      <c r="D1063" s="74" t="s">
        <v>10461</v>
      </c>
      <c r="E1063" s="58" t="b">
        <v>0</v>
      </c>
      <c r="F1063" s="25">
        <f t="shared" si="1"/>
        <v>52</v>
      </c>
      <c r="G1063" s="21" t="s">
        <v>1002</v>
      </c>
      <c r="H1063" s="23"/>
      <c r="I1063" s="28"/>
    </row>
    <row r="1064" ht="22.5" customHeight="1">
      <c r="A1064" s="53" t="str">
        <f t="array" ref="A1064">IFERROR(_xlfn.XLOOKUP(B1064, Runs[Run ID], Runs[Track]), "— pick a run —")</f>
        <v>Avengers</v>
      </c>
      <c r="B1064" s="54" t="s">
        <v>116</v>
      </c>
      <c r="C1064" s="53" t="str">
        <f t="array" ref="C1064">IFERROR(_xlfn.XLOOKUP(B1064, Runs[Run ID], Runs[Title]), "— pick a run —")</f>
        <v>Fear Itself</v>
      </c>
      <c r="D1064" s="74" t="s">
        <v>12224</v>
      </c>
      <c r="E1064" s="58" t="b">
        <v>0</v>
      </c>
      <c r="F1064" s="25">
        <f t="shared" si="1"/>
        <v>53</v>
      </c>
      <c r="G1064" s="21" t="s">
        <v>1002</v>
      </c>
      <c r="H1064" s="23" t="s">
        <v>12225</v>
      </c>
      <c r="I1064" s="28"/>
    </row>
    <row r="1065" ht="22.5" customHeight="1">
      <c r="A1065" s="53" t="str">
        <f t="array" ref="A1065">IFERROR(_xlfn.XLOOKUP(B1065, Runs[Run ID], Runs[Track]), "— pick a run —")</f>
        <v>Avengers</v>
      </c>
      <c r="B1065" s="54" t="s">
        <v>116</v>
      </c>
      <c r="C1065" s="53" t="str">
        <f t="array" ref="C1065">IFERROR(_xlfn.XLOOKUP(B1065, Runs[Run ID], Runs[Title]), "— pick a run —")</f>
        <v>Fear Itself</v>
      </c>
      <c r="D1065" s="74" t="s">
        <v>12226</v>
      </c>
      <c r="E1065" s="58" t="b">
        <v>0</v>
      </c>
      <c r="F1065" s="25">
        <f t="shared" si="1"/>
        <v>54</v>
      </c>
      <c r="G1065" s="21" t="s">
        <v>1002</v>
      </c>
      <c r="H1065" s="23"/>
      <c r="I1065" s="28"/>
    </row>
    <row r="1066" ht="22.5" customHeight="1">
      <c r="A1066" s="53" t="str">
        <f t="array" ref="A1066">IFERROR(_xlfn.XLOOKUP(B1066, Runs[Run ID], Runs[Track]), "— pick a run —")</f>
        <v>Avengers</v>
      </c>
      <c r="B1066" s="54" t="s">
        <v>116</v>
      </c>
      <c r="C1066" s="53" t="str">
        <f t="array" ref="C1066">IFERROR(_xlfn.XLOOKUP(B1066, Runs[Run ID], Runs[Title]), "— pick a run —")</f>
        <v>Fear Itself</v>
      </c>
      <c r="D1066" s="74" t="s">
        <v>12227</v>
      </c>
      <c r="E1066" s="58" t="b">
        <v>0</v>
      </c>
      <c r="F1066" s="25">
        <f t="shared" si="1"/>
        <v>55</v>
      </c>
      <c r="G1066" s="21" t="s">
        <v>1002</v>
      </c>
      <c r="H1066" s="23"/>
      <c r="I1066" s="28"/>
    </row>
    <row r="1067" ht="22.5" customHeight="1">
      <c r="A1067" s="53" t="str">
        <f t="array" ref="A1067">IFERROR(_xlfn.XLOOKUP(B1067, Runs[Run ID], Runs[Track]), "— pick a run —")</f>
        <v>Avengers</v>
      </c>
      <c r="B1067" s="54" t="s">
        <v>116</v>
      </c>
      <c r="C1067" s="53" t="str">
        <f t="array" ref="C1067">IFERROR(_xlfn.XLOOKUP(B1067, Runs[Run ID], Runs[Title]), "— pick a run —")</f>
        <v>Fear Itself</v>
      </c>
      <c r="D1067" s="74" t="s">
        <v>12228</v>
      </c>
      <c r="E1067" s="58" t="b">
        <v>0</v>
      </c>
      <c r="F1067" s="25">
        <f t="shared" si="1"/>
        <v>56</v>
      </c>
      <c r="G1067" s="21" t="s">
        <v>1002</v>
      </c>
      <c r="H1067" s="23"/>
      <c r="I1067" s="28"/>
    </row>
    <row r="1068" ht="22.5" customHeight="1">
      <c r="A1068" s="53" t="str">
        <f t="array" ref="A1068">IFERROR(_xlfn.XLOOKUP(B1068, Runs[Run ID], Runs[Track]), "— pick a run —")</f>
        <v>Avengers</v>
      </c>
      <c r="B1068" s="54" t="s">
        <v>116</v>
      </c>
      <c r="C1068" s="53" t="str">
        <f t="array" ref="C1068">IFERROR(_xlfn.XLOOKUP(B1068, Runs[Run ID], Runs[Title]), "— pick a run —")</f>
        <v>Fear Itself</v>
      </c>
      <c r="D1068" s="74" t="s">
        <v>12229</v>
      </c>
      <c r="E1068" s="58" t="b">
        <v>0</v>
      </c>
      <c r="F1068" s="25">
        <f t="shared" si="1"/>
        <v>57</v>
      </c>
      <c r="G1068" s="21" t="s">
        <v>1002</v>
      </c>
      <c r="H1068" s="23"/>
      <c r="I1068" s="28"/>
    </row>
    <row r="1069" ht="22.5" customHeight="1">
      <c r="A1069" s="53" t="str">
        <f t="array" ref="A1069">IFERROR(_xlfn.XLOOKUP(B1069, Runs[Run ID], Runs[Track]), "— pick a run —")</f>
        <v>Avengers</v>
      </c>
      <c r="B1069" s="54" t="s">
        <v>116</v>
      </c>
      <c r="C1069" s="53" t="str">
        <f t="array" ref="C1069">IFERROR(_xlfn.XLOOKUP(B1069, Runs[Run ID], Runs[Title]), "— pick a run —")</f>
        <v>Fear Itself</v>
      </c>
      <c r="D1069" s="74" t="s">
        <v>12230</v>
      </c>
      <c r="E1069" s="58" t="b">
        <v>0</v>
      </c>
      <c r="F1069" s="25">
        <f t="shared" si="1"/>
        <v>58</v>
      </c>
      <c r="G1069" s="21" t="s">
        <v>1002</v>
      </c>
      <c r="H1069" s="23"/>
      <c r="I1069" s="28"/>
    </row>
    <row r="1070" ht="22.5" customHeight="1">
      <c r="A1070" s="53" t="str">
        <f t="array" ref="A1070">IFERROR(_xlfn.XLOOKUP(B1070, Runs[Run ID], Runs[Track]), "— pick a run —")</f>
        <v>Avengers</v>
      </c>
      <c r="B1070" s="54" t="s">
        <v>116</v>
      </c>
      <c r="C1070" s="53" t="str">
        <f t="array" ref="C1070">IFERROR(_xlfn.XLOOKUP(B1070, Runs[Run ID], Runs[Title]), "— pick a run —")</f>
        <v>Fear Itself</v>
      </c>
      <c r="D1070" s="74" t="s">
        <v>12231</v>
      </c>
      <c r="E1070" s="58" t="b">
        <v>0</v>
      </c>
      <c r="F1070" s="25">
        <f t="shared" si="1"/>
        <v>59</v>
      </c>
      <c r="G1070" s="21" t="s">
        <v>1002</v>
      </c>
      <c r="H1070" s="23"/>
      <c r="I1070" s="28"/>
    </row>
    <row r="1071" ht="22.5" customHeight="1">
      <c r="A1071" s="53" t="str">
        <f t="array" ref="A1071">IFERROR(_xlfn.XLOOKUP(B1071, Runs[Run ID], Runs[Track]), "— pick a run —")</f>
        <v>Avengers</v>
      </c>
      <c r="B1071" s="54" t="s">
        <v>116</v>
      </c>
      <c r="C1071" s="53" t="str">
        <f t="array" ref="C1071">IFERROR(_xlfn.XLOOKUP(B1071, Runs[Run ID], Runs[Title]), "— pick a run —")</f>
        <v>Fear Itself</v>
      </c>
      <c r="D1071" s="74" t="s">
        <v>12232</v>
      </c>
      <c r="E1071" s="58" t="b">
        <v>0</v>
      </c>
      <c r="F1071" s="25">
        <f t="shared" si="1"/>
        <v>60</v>
      </c>
      <c r="G1071" s="21" t="s">
        <v>1002</v>
      </c>
      <c r="H1071" s="23"/>
      <c r="I1071" s="28"/>
    </row>
    <row r="1072" ht="22.5" customHeight="1">
      <c r="A1072" s="53" t="str">
        <f t="array" ref="A1072">IFERROR(_xlfn.XLOOKUP(B1072, Runs[Run ID], Runs[Track]), "— pick a run —")</f>
        <v>Avengers</v>
      </c>
      <c r="B1072" s="54" t="s">
        <v>116</v>
      </c>
      <c r="C1072" s="53" t="str">
        <f t="array" ref="C1072">IFERROR(_xlfn.XLOOKUP(B1072, Runs[Run ID], Runs[Title]), "— pick a run —")</f>
        <v>Fear Itself</v>
      </c>
      <c r="D1072" s="74" t="s">
        <v>12233</v>
      </c>
      <c r="E1072" s="58" t="b">
        <v>0</v>
      </c>
      <c r="F1072" s="25">
        <f t="shared" si="1"/>
        <v>61</v>
      </c>
      <c r="G1072" s="21" t="s">
        <v>58</v>
      </c>
      <c r="H1072" s="23"/>
      <c r="I1072" s="28"/>
    </row>
    <row r="1073" ht="22.5" customHeight="1">
      <c r="A1073" s="53" t="str">
        <f t="array" ref="A1073">IFERROR(_xlfn.XLOOKUP(B1073, Runs[Run ID], Runs[Track]), "— pick a run —")</f>
        <v>Avengers</v>
      </c>
      <c r="B1073" s="54" t="s">
        <v>116</v>
      </c>
      <c r="C1073" s="53" t="str">
        <f t="array" ref="C1073">IFERROR(_xlfn.XLOOKUP(B1073, Runs[Run ID], Runs[Title]), "— pick a run —")</f>
        <v>Fear Itself</v>
      </c>
      <c r="D1073" s="74" t="s">
        <v>12234</v>
      </c>
      <c r="E1073" s="58" t="b">
        <v>0</v>
      </c>
      <c r="F1073" s="25">
        <f t="shared" si="1"/>
        <v>62</v>
      </c>
      <c r="G1073" s="21" t="s">
        <v>58</v>
      </c>
      <c r="H1073" s="23"/>
      <c r="I1073" s="28"/>
    </row>
    <row r="1074" ht="22.5" customHeight="1">
      <c r="A1074" s="53" t="str">
        <f t="array" ref="A1074">IFERROR(_xlfn.XLOOKUP(B1074, Runs[Run ID], Runs[Track]), "— pick a run —")</f>
        <v>Avengers</v>
      </c>
      <c r="B1074" s="54" t="s">
        <v>116</v>
      </c>
      <c r="C1074" s="53" t="str">
        <f t="array" ref="C1074">IFERROR(_xlfn.XLOOKUP(B1074, Runs[Run ID], Runs[Title]), "— pick a run —")</f>
        <v>Fear Itself</v>
      </c>
      <c r="D1074" s="74" t="s">
        <v>12235</v>
      </c>
      <c r="E1074" s="58" t="b">
        <v>0</v>
      </c>
      <c r="F1074" s="25">
        <f t="shared" si="1"/>
        <v>63</v>
      </c>
      <c r="G1074" s="21" t="s">
        <v>58</v>
      </c>
      <c r="H1074" s="23"/>
      <c r="I1074" s="28"/>
    </row>
    <row r="1075" ht="22.5" customHeight="1">
      <c r="A1075" s="53" t="str">
        <f t="array" ref="A1075">IFERROR(_xlfn.XLOOKUP(B1075, Runs[Run ID], Runs[Track]), "— pick a run —")</f>
        <v>Avengers</v>
      </c>
      <c r="B1075" s="54" t="s">
        <v>116</v>
      </c>
      <c r="C1075" s="53" t="str">
        <f t="array" ref="C1075">IFERROR(_xlfn.XLOOKUP(B1075, Runs[Run ID], Runs[Title]), "— pick a run —")</f>
        <v>Fear Itself</v>
      </c>
      <c r="D1075" s="74" t="s">
        <v>12236</v>
      </c>
      <c r="E1075" s="58" t="b">
        <v>0</v>
      </c>
      <c r="F1075" s="25">
        <f t="shared" si="1"/>
        <v>64</v>
      </c>
      <c r="G1075" s="21" t="s">
        <v>58</v>
      </c>
      <c r="H1075" s="23"/>
      <c r="I1075" s="28"/>
    </row>
    <row r="1076" ht="22.5" customHeight="1">
      <c r="A1076" s="53" t="str">
        <f t="array" ref="A1076">IFERROR(_xlfn.XLOOKUP(B1076, Runs[Run ID], Runs[Track]), "— pick a run —")</f>
        <v>Avengers</v>
      </c>
      <c r="B1076" s="54" t="s">
        <v>116</v>
      </c>
      <c r="C1076" s="53" t="str">
        <f t="array" ref="C1076">IFERROR(_xlfn.XLOOKUP(B1076, Runs[Run ID], Runs[Title]), "— pick a run —")</f>
        <v>Fear Itself</v>
      </c>
      <c r="D1076" s="74" t="s">
        <v>12237</v>
      </c>
      <c r="E1076" s="58" t="b">
        <v>0</v>
      </c>
      <c r="F1076" s="25">
        <f t="shared" si="1"/>
        <v>65</v>
      </c>
      <c r="G1076" s="21" t="s">
        <v>58</v>
      </c>
      <c r="H1076" s="23"/>
      <c r="I1076" s="28"/>
    </row>
    <row r="1077" ht="22.5" customHeight="1">
      <c r="A1077" s="53" t="str">
        <f t="array" ref="A1077">IFERROR(_xlfn.XLOOKUP(B1077, Runs[Run ID], Runs[Track]), "— pick a run —")</f>
        <v>Avengers</v>
      </c>
      <c r="B1077" s="54" t="s">
        <v>116</v>
      </c>
      <c r="C1077" s="53" t="str">
        <f t="array" ref="C1077">IFERROR(_xlfn.XLOOKUP(B1077, Runs[Run ID], Runs[Title]), "— pick a run —")</f>
        <v>Fear Itself</v>
      </c>
      <c r="D1077" s="74" t="s">
        <v>12238</v>
      </c>
      <c r="E1077" s="58" t="b">
        <v>0</v>
      </c>
      <c r="F1077" s="25">
        <f t="shared" si="1"/>
        <v>66</v>
      </c>
      <c r="G1077" s="21" t="s">
        <v>58</v>
      </c>
      <c r="H1077" s="23"/>
      <c r="I1077" s="28"/>
    </row>
    <row r="1078" ht="22.5" customHeight="1">
      <c r="A1078" s="53" t="str">
        <f t="array" ref="A1078">IFERROR(_xlfn.XLOOKUP(B1078, Runs[Run ID], Runs[Track]), "— pick a run —")</f>
        <v>Avengers</v>
      </c>
      <c r="B1078" s="54" t="s">
        <v>116</v>
      </c>
      <c r="C1078" s="53" t="str">
        <f t="array" ref="C1078">IFERROR(_xlfn.XLOOKUP(B1078, Runs[Run ID], Runs[Title]), "— pick a run —")</f>
        <v>Fear Itself</v>
      </c>
      <c r="D1078" s="74" t="s">
        <v>12239</v>
      </c>
      <c r="E1078" s="58" t="b">
        <v>0</v>
      </c>
      <c r="F1078" s="25">
        <f t="shared" si="1"/>
        <v>67</v>
      </c>
      <c r="G1078" s="21" t="s">
        <v>58</v>
      </c>
      <c r="H1078" s="23"/>
      <c r="I1078" s="28"/>
    </row>
    <row r="1079" ht="22.5" customHeight="1">
      <c r="A1079" s="53" t="str">
        <f t="array" ref="A1079">IFERROR(_xlfn.XLOOKUP(B1079, Runs[Run ID], Runs[Track]), "— pick a run —")</f>
        <v>Avengers</v>
      </c>
      <c r="B1079" s="54" t="s">
        <v>116</v>
      </c>
      <c r="C1079" s="53" t="str">
        <f t="array" ref="C1079">IFERROR(_xlfn.XLOOKUP(B1079, Runs[Run ID], Runs[Title]), "— pick a run —")</f>
        <v>Fear Itself</v>
      </c>
      <c r="D1079" s="74" t="s">
        <v>12240</v>
      </c>
      <c r="E1079" s="58" t="b">
        <v>0</v>
      </c>
      <c r="F1079" s="25">
        <f t="shared" si="1"/>
        <v>68</v>
      </c>
      <c r="G1079" s="21" t="s">
        <v>58</v>
      </c>
      <c r="H1079" s="23"/>
      <c r="I1079" s="28"/>
    </row>
    <row r="1080" ht="22.5" customHeight="1">
      <c r="A1080" s="53" t="str">
        <f t="array" ref="A1080">IFERROR(_xlfn.XLOOKUP(B1080, Runs[Run ID], Runs[Track]), "— pick a run —")</f>
        <v>Avengers</v>
      </c>
      <c r="B1080" s="54" t="s">
        <v>116</v>
      </c>
      <c r="C1080" s="53" t="str">
        <f t="array" ref="C1080">IFERROR(_xlfn.XLOOKUP(B1080, Runs[Run ID], Runs[Title]), "— pick a run —")</f>
        <v>Fear Itself</v>
      </c>
      <c r="D1080" s="74" t="s">
        <v>10495</v>
      </c>
      <c r="E1080" s="58" t="b">
        <v>0</v>
      </c>
      <c r="F1080" s="25">
        <f t="shared" si="1"/>
        <v>69</v>
      </c>
      <c r="G1080" s="21" t="s">
        <v>58</v>
      </c>
      <c r="H1080" s="23"/>
      <c r="I1080" s="28"/>
    </row>
    <row r="1081" ht="22.5" customHeight="1">
      <c r="A1081" s="53" t="str">
        <f t="array" ref="A1081">IFERROR(_xlfn.XLOOKUP(B1081, Runs[Run ID], Runs[Track]), "— pick a run —")</f>
        <v>Avengers</v>
      </c>
      <c r="B1081" s="54" t="s">
        <v>116</v>
      </c>
      <c r="C1081" s="53" t="str">
        <f t="array" ref="C1081">IFERROR(_xlfn.XLOOKUP(B1081, Runs[Run ID], Runs[Title]), "— pick a run —")</f>
        <v>Fear Itself</v>
      </c>
      <c r="D1081" s="74" t="s">
        <v>10533</v>
      </c>
      <c r="E1081" s="58" t="b">
        <v>0</v>
      </c>
      <c r="F1081" s="25">
        <f t="shared" si="1"/>
        <v>70</v>
      </c>
      <c r="G1081" s="21" t="s">
        <v>58</v>
      </c>
      <c r="H1081" s="23"/>
      <c r="I1081" s="28"/>
    </row>
    <row r="1082" ht="22.5" customHeight="1">
      <c r="A1082" s="53" t="str">
        <f t="array" ref="A1082">IFERROR(_xlfn.XLOOKUP(B1082, Runs[Run ID], Runs[Track]), "— pick a run —")</f>
        <v>Avengers</v>
      </c>
      <c r="B1082" s="54" t="s">
        <v>116</v>
      </c>
      <c r="C1082" s="53" t="str">
        <f t="array" ref="C1082">IFERROR(_xlfn.XLOOKUP(B1082, Runs[Run ID], Runs[Title]), "— pick a run —")</f>
        <v>Fear Itself</v>
      </c>
      <c r="D1082" s="74" t="s">
        <v>10542</v>
      </c>
      <c r="E1082" s="58" t="b">
        <v>0</v>
      </c>
      <c r="F1082" s="25">
        <f t="shared" si="1"/>
        <v>71</v>
      </c>
      <c r="G1082" s="21" t="s">
        <v>58</v>
      </c>
      <c r="H1082" s="23"/>
      <c r="I1082" s="28"/>
    </row>
    <row r="1083" ht="22.5" customHeight="1">
      <c r="A1083" s="53" t="str">
        <f t="array" ref="A1083">IFERROR(_xlfn.XLOOKUP(B1083, Runs[Run ID], Runs[Track]), "— pick a run —")</f>
        <v>Avengers</v>
      </c>
      <c r="B1083" s="54" t="s">
        <v>116</v>
      </c>
      <c r="C1083" s="53" t="str">
        <f t="array" ref="C1083">IFERROR(_xlfn.XLOOKUP(B1083, Runs[Run ID], Runs[Title]), "— pick a run —")</f>
        <v>Fear Itself</v>
      </c>
      <c r="D1083" s="74" t="s">
        <v>10548</v>
      </c>
      <c r="E1083" s="58" t="b">
        <v>0</v>
      </c>
      <c r="F1083" s="25">
        <f t="shared" si="1"/>
        <v>72</v>
      </c>
      <c r="G1083" s="21" t="s">
        <v>58</v>
      </c>
      <c r="H1083" s="23"/>
      <c r="I1083" s="28"/>
    </row>
    <row r="1084" ht="22.5" customHeight="1">
      <c r="A1084" s="53" t="str">
        <f t="array" ref="A1084">IFERROR(_xlfn.XLOOKUP(B1084, Runs[Run ID], Runs[Track]), "— pick a run —")</f>
        <v>Avengers</v>
      </c>
      <c r="B1084" s="54" t="s">
        <v>116</v>
      </c>
      <c r="C1084" s="53" t="str">
        <f t="array" ref="C1084">IFERROR(_xlfn.XLOOKUP(B1084, Runs[Run ID], Runs[Title]), "— pick a run —")</f>
        <v>Fear Itself</v>
      </c>
      <c r="D1084" s="74" t="s">
        <v>10554</v>
      </c>
      <c r="E1084" s="58" t="b">
        <v>0</v>
      </c>
      <c r="F1084" s="25">
        <f t="shared" si="1"/>
        <v>73</v>
      </c>
      <c r="G1084" s="21" t="s">
        <v>58</v>
      </c>
      <c r="H1084" s="23"/>
      <c r="I1084" s="28"/>
    </row>
    <row r="1085" ht="22.5" customHeight="1">
      <c r="A1085" s="53" t="str">
        <f t="array" ref="A1085">IFERROR(_xlfn.XLOOKUP(B1085, Runs[Run ID], Runs[Track]), "— pick a run —")</f>
        <v>Avengers</v>
      </c>
      <c r="B1085" s="54" t="s">
        <v>116</v>
      </c>
      <c r="C1085" s="53" t="str">
        <f t="array" ref="C1085">IFERROR(_xlfn.XLOOKUP(B1085, Runs[Run ID], Runs[Title]), "— pick a run —")</f>
        <v>Fear Itself</v>
      </c>
      <c r="D1085" s="74" t="s">
        <v>10561</v>
      </c>
      <c r="E1085" s="58" t="b">
        <v>0</v>
      </c>
      <c r="F1085" s="25">
        <f t="shared" si="1"/>
        <v>74</v>
      </c>
      <c r="G1085" s="21" t="s">
        <v>58</v>
      </c>
      <c r="H1085" s="23"/>
      <c r="I1085" s="28"/>
    </row>
    <row r="1086" ht="22.5" customHeight="1">
      <c r="A1086" s="53" t="str">
        <f t="array" ref="A1086">IFERROR(_xlfn.XLOOKUP(B1086, Runs[Run ID], Runs[Track]), "— pick a run —")</f>
        <v>Avengers</v>
      </c>
      <c r="B1086" s="54" t="s">
        <v>116</v>
      </c>
      <c r="C1086" s="53" t="str">
        <f t="array" ref="C1086">IFERROR(_xlfn.XLOOKUP(B1086, Runs[Run ID], Runs[Title]), "— pick a run —")</f>
        <v>Fear Itself</v>
      </c>
      <c r="D1086" s="74" t="s">
        <v>10582</v>
      </c>
      <c r="E1086" s="58" t="b">
        <v>0</v>
      </c>
      <c r="F1086" s="25">
        <f t="shared" si="1"/>
        <v>75</v>
      </c>
      <c r="G1086" s="21" t="s">
        <v>58</v>
      </c>
      <c r="H1086" s="23"/>
      <c r="I1086" s="28"/>
    </row>
    <row r="1087" ht="22.5" customHeight="1">
      <c r="A1087" s="53" t="str">
        <f t="array" ref="A1087">IFERROR(_xlfn.XLOOKUP(B1087, Runs[Run ID], Runs[Track]), "— pick a run —")</f>
        <v>Avengers</v>
      </c>
      <c r="B1087" s="54" t="s">
        <v>116</v>
      </c>
      <c r="C1087" s="53" t="str">
        <f t="array" ref="C1087">IFERROR(_xlfn.XLOOKUP(B1087, Runs[Run ID], Runs[Title]), "— pick a run —")</f>
        <v>Fear Itself</v>
      </c>
      <c r="D1087" s="74" t="s">
        <v>12241</v>
      </c>
      <c r="E1087" s="58" t="b">
        <v>0</v>
      </c>
      <c r="F1087" s="25">
        <f t="shared" si="1"/>
        <v>76</v>
      </c>
      <c r="G1087" s="21" t="s">
        <v>1002</v>
      </c>
      <c r="H1087" s="23" t="s">
        <v>12242</v>
      </c>
      <c r="I1087" s="28"/>
    </row>
    <row r="1088" ht="22.5" customHeight="1">
      <c r="A1088" s="53" t="str">
        <f t="array" ref="A1088">IFERROR(_xlfn.XLOOKUP(B1088, Runs[Run ID], Runs[Track]), "— pick a run —")</f>
        <v>Avengers</v>
      </c>
      <c r="B1088" s="54" t="s">
        <v>116</v>
      </c>
      <c r="C1088" s="53" t="str">
        <f t="array" ref="C1088">IFERROR(_xlfn.XLOOKUP(B1088, Runs[Run ID], Runs[Title]), "— pick a run —")</f>
        <v>Fear Itself</v>
      </c>
      <c r="D1088" s="74" t="s">
        <v>10467</v>
      </c>
      <c r="E1088" s="58" t="b">
        <v>0</v>
      </c>
      <c r="F1088" s="25">
        <f t="shared" si="1"/>
        <v>77</v>
      </c>
      <c r="G1088" s="21" t="s">
        <v>1002</v>
      </c>
      <c r="H1088" s="23"/>
      <c r="I1088" s="28"/>
    </row>
    <row r="1089" ht="22.5" customHeight="1">
      <c r="A1089" s="53" t="str">
        <f t="array" ref="A1089">IFERROR(_xlfn.XLOOKUP(B1089, Runs[Run ID], Runs[Track]), "— pick a run —")</f>
        <v>Avengers</v>
      </c>
      <c r="B1089" s="54" t="s">
        <v>116</v>
      </c>
      <c r="C1089" s="53" t="str">
        <f t="array" ref="C1089">IFERROR(_xlfn.XLOOKUP(B1089, Runs[Run ID], Runs[Title]), "— pick a run —")</f>
        <v>Fear Itself</v>
      </c>
      <c r="D1089" s="74" t="s">
        <v>10473</v>
      </c>
      <c r="E1089" s="58" t="b">
        <v>0</v>
      </c>
      <c r="F1089" s="25">
        <f t="shared" si="1"/>
        <v>78</v>
      </c>
      <c r="G1089" s="21" t="s">
        <v>1002</v>
      </c>
      <c r="H1089" s="23"/>
      <c r="I1089" s="28"/>
    </row>
    <row r="1090" ht="22.5" customHeight="1">
      <c r="A1090" s="53" t="str">
        <f t="array" ref="A1090">IFERROR(_xlfn.XLOOKUP(B1090, Runs[Run ID], Runs[Track]), "— pick a run —")</f>
        <v>Avengers</v>
      </c>
      <c r="B1090" s="54" t="s">
        <v>116</v>
      </c>
      <c r="C1090" s="53" t="str">
        <f t="array" ref="C1090">IFERROR(_xlfn.XLOOKUP(B1090, Runs[Run ID], Runs[Title]), "— pick a run —")</f>
        <v>Fear Itself</v>
      </c>
      <c r="D1090" s="74" t="s">
        <v>10480</v>
      </c>
      <c r="E1090" s="58" t="b">
        <v>0</v>
      </c>
      <c r="F1090" s="25">
        <f t="shared" si="1"/>
        <v>79</v>
      </c>
      <c r="G1090" s="21" t="s">
        <v>1002</v>
      </c>
      <c r="H1090" s="23"/>
      <c r="I1090" s="28"/>
    </row>
    <row r="1091" ht="22.5" customHeight="1">
      <c r="A1091" s="53" t="str">
        <f t="array" ref="A1091">IFERROR(_xlfn.XLOOKUP(B1091, Runs[Run ID], Runs[Track]), "— pick a run —")</f>
        <v>Avengers</v>
      </c>
      <c r="B1091" s="54" t="s">
        <v>116</v>
      </c>
      <c r="C1091" s="53" t="str">
        <f t="array" ref="C1091">IFERROR(_xlfn.XLOOKUP(B1091, Runs[Run ID], Runs[Title]), "— pick a run —")</f>
        <v>Fear Itself</v>
      </c>
      <c r="D1091" s="74" t="s">
        <v>10485</v>
      </c>
      <c r="E1091" s="58" t="b">
        <v>0</v>
      </c>
      <c r="F1091" s="25">
        <f t="shared" si="1"/>
        <v>80</v>
      </c>
      <c r="G1091" s="21" t="s">
        <v>1002</v>
      </c>
      <c r="H1091" s="23"/>
      <c r="I1091" s="28"/>
    </row>
    <row r="1092" ht="22.5" customHeight="1">
      <c r="A1092" s="53" t="str">
        <f t="array" ref="A1092">IFERROR(_xlfn.XLOOKUP(B1092, Runs[Run ID], Runs[Track]), "— pick a run —")</f>
        <v>Avengers</v>
      </c>
      <c r="B1092" s="54" t="s">
        <v>116</v>
      </c>
      <c r="C1092" s="53" t="str">
        <f t="array" ref="C1092">IFERROR(_xlfn.XLOOKUP(B1092, Runs[Run ID], Runs[Title]), "— pick a run —")</f>
        <v>Fear Itself</v>
      </c>
      <c r="D1092" s="74" t="s">
        <v>10587</v>
      </c>
      <c r="E1092" s="58" t="b">
        <v>0</v>
      </c>
      <c r="F1092" s="25">
        <f t="shared" si="1"/>
        <v>81</v>
      </c>
      <c r="G1092" s="21" t="s">
        <v>58</v>
      </c>
      <c r="H1092" s="10" t="s">
        <v>12243</v>
      </c>
      <c r="I1092" s="26"/>
    </row>
    <row r="1093" ht="22.5" customHeight="1">
      <c r="A1093" s="53" t="str">
        <f t="array" ref="A1093">IFERROR(_xlfn.XLOOKUP(B1093, Runs[Run ID], Runs[Track]), "— pick a run —")</f>
        <v>Avengers</v>
      </c>
      <c r="B1093" s="54" t="s">
        <v>116</v>
      </c>
      <c r="C1093" s="53" t="str">
        <f t="array" ref="C1093">IFERROR(_xlfn.XLOOKUP(B1093, Runs[Run ID], Runs[Title]), "— pick a run —")</f>
        <v>Fear Itself</v>
      </c>
      <c r="D1093" s="74" t="s">
        <v>10592</v>
      </c>
      <c r="E1093" s="58" t="b">
        <v>0</v>
      </c>
      <c r="F1093" s="25">
        <f t="shared" si="1"/>
        <v>82</v>
      </c>
      <c r="G1093" s="21" t="s">
        <v>58</v>
      </c>
      <c r="H1093" s="23"/>
      <c r="I1093" s="28"/>
    </row>
    <row r="1094" ht="22.5" customHeight="1">
      <c r="A1094" s="53" t="str">
        <f t="array" ref="A1094">IFERROR(_xlfn.XLOOKUP(B1094, Runs[Run ID], Runs[Track]), "— pick a run —")</f>
        <v>Avengers</v>
      </c>
      <c r="B1094" s="54" t="s">
        <v>116</v>
      </c>
      <c r="C1094" s="53" t="str">
        <f t="array" ref="C1094">IFERROR(_xlfn.XLOOKUP(B1094, Runs[Run ID], Runs[Title]), "— pick a run —")</f>
        <v>Fear Itself</v>
      </c>
      <c r="D1094" s="74" t="s">
        <v>10597</v>
      </c>
      <c r="E1094" s="58" t="b">
        <v>0</v>
      </c>
      <c r="F1094" s="25">
        <f t="shared" si="1"/>
        <v>83</v>
      </c>
      <c r="G1094" s="21" t="s">
        <v>58</v>
      </c>
      <c r="H1094" s="23"/>
      <c r="I1094" s="28"/>
    </row>
    <row r="1095" ht="22.5" customHeight="1">
      <c r="A1095" s="53" t="str">
        <f t="array" ref="A1095">IFERROR(_xlfn.XLOOKUP(B1095, Runs[Run ID], Runs[Track]), "— pick a run —")</f>
        <v>Avengers</v>
      </c>
      <c r="B1095" s="54" t="s">
        <v>116</v>
      </c>
      <c r="C1095" s="53" t="str">
        <f t="array" ref="C1095">IFERROR(_xlfn.XLOOKUP(B1095, Runs[Run ID], Runs[Title]), "— pick a run —")</f>
        <v>Fear Itself</v>
      </c>
      <c r="D1095" s="74" t="s">
        <v>10602</v>
      </c>
      <c r="E1095" s="58" t="b">
        <v>0</v>
      </c>
      <c r="F1095" s="25">
        <f t="shared" si="1"/>
        <v>84</v>
      </c>
      <c r="G1095" s="21" t="s">
        <v>58</v>
      </c>
      <c r="H1095" s="23"/>
      <c r="I1095" s="28"/>
    </row>
    <row r="1096" ht="22.5" customHeight="1">
      <c r="A1096" s="53" t="str">
        <f t="array" ref="A1096">IFERROR(_xlfn.XLOOKUP(B1096, Runs[Run ID], Runs[Track]), "— pick a run —")</f>
        <v>Avengers</v>
      </c>
      <c r="B1096" s="54" t="s">
        <v>116</v>
      </c>
      <c r="C1096" s="53" t="str">
        <f t="array" ref="C1096">IFERROR(_xlfn.XLOOKUP(B1096, Runs[Run ID], Runs[Title]), "— pick a run —")</f>
        <v>Fear Itself</v>
      </c>
      <c r="D1096" s="74" t="s">
        <v>10607</v>
      </c>
      <c r="E1096" s="58" t="b">
        <v>0</v>
      </c>
      <c r="F1096" s="25">
        <f t="shared" si="1"/>
        <v>85</v>
      </c>
      <c r="G1096" s="21" t="s">
        <v>58</v>
      </c>
      <c r="H1096" s="23"/>
      <c r="I1096" s="28"/>
    </row>
    <row r="1097" ht="22.5" customHeight="1">
      <c r="A1097" s="53" t="str">
        <f t="array" ref="A1097">IFERROR(_xlfn.XLOOKUP(B1097, Runs[Run ID], Runs[Track]), "— pick a run —")</f>
        <v>Avengers</v>
      </c>
      <c r="B1097" s="54" t="s">
        <v>116</v>
      </c>
      <c r="C1097" s="53" t="str">
        <f t="array" ref="C1097">IFERROR(_xlfn.XLOOKUP(B1097, Runs[Run ID], Runs[Title]), "— pick a run —")</f>
        <v>Fear Itself</v>
      </c>
      <c r="D1097" s="74" t="s">
        <v>10612</v>
      </c>
      <c r="E1097" s="58" t="b">
        <v>0</v>
      </c>
      <c r="F1097" s="25">
        <f t="shared" si="1"/>
        <v>86</v>
      </c>
      <c r="G1097" s="21" t="s">
        <v>58</v>
      </c>
      <c r="H1097" s="23"/>
      <c r="I1097" s="28"/>
    </row>
    <row r="1098" ht="22.5" customHeight="1">
      <c r="A1098" s="53" t="str">
        <f t="array" ref="A1098">IFERROR(_xlfn.XLOOKUP(B1098, Runs[Run ID], Runs[Track]), "— pick a run —")</f>
        <v>Avengers</v>
      </c>
      <c r="B1098" s="54" t="s">
        <v>116</v>
      </c>
      <c r="C1098" s="53" t="str">
        <f t="array" ref="C1098">IFERROR(_xlfn.XLOOKUP(B1098, Runs[Run ID], Runs[Title]), "— pick a run —")</f>
        <v>Fear Itself</v>
      </c>
      <c r="D1098" s="74" t="s">
        <v>10617</v>
      </c>
      <c r="E1098" s="58" t="b">
        <v>0</v>
      </c>
      <c r="F1098" s="25">
        <f t="shared" si="1"/>
        <v>87</v>
      </c>
      <c r="G1098" s="21" t="s">
        <v>58</v>
      </c>
      <c r="H1098" s="23"/>
      <c r="I1098" s="28"/>
    </row>
    <row r="1099" ht="22.5" customHeight="1">
      <c r="A1099" s="53" t="str">
        <f t="array" ref="A1099">IFERROR(_xlfn.XLOOKUP(B1099, Runs[Run ID], Runs[Track]), "— pick a run —")</f>
        <v>Avengers</v>
      </c>
      <c r="B1099" s="54" t="s">
        <v>116</v>
      </c>
      <c r="C1099" s="53" t="str">
        <f t="array" ref="C1099">IFERROR(_xlfn.XLOOKUP(B1099, Runs[Run ID], Runs[Title]), "— pick a run —")</f>
        <v>Fear Itself</v>
      </c>
      <c r="D1099" s="74" t="s">
        <v>10622</v>
      </c>
      <c r="E1099" s="58" t="b">
        <v>0</v>
      </c>
      <c r="F1099" s="25">
        <f t="shared" si="1"/>
        <v>88</v>
      </c>
      <c r="G1099" s="21" t="s">
        <v>58</v>
      </c>
      <c r="H1099" s="23"/>
      <c r="I1099" s="28"/>
    </row>
    <row r="1100" ht="22.5" customHeight="1">
      <c r="A1100" s="53" t="str">
        <f t="array" ref="A1100">IFERROR(_xlfn.XLOOKUP(B1100, Runs[Run ID], Runs[Track]), "— pick a run —")</f>
        <v>Avengers</v>
      </c>
      <c r="B1100" s="54" t="s">
        <v>123</v>
      </c>
      <c r="C1100" s="53" t="str">
        <f t="array" ref="C1100">IFERROR(_xlfn.XLOOKUP(B1100, Runs[Run ID], Runs[Title]), "— pick a run —")</f>
        <v>Avengers vs. X-Men</v>
      </c>
      <c r="D1100" s="74" t="s">
        <v>10630</v>
      </c>
      <c r="E1100" s="58" t="b">
        <v>0</v>
      </c>
      <c r="F1100" s="25">
        <f t="shared" si="1"/>
        <v>1</v>
      </c>
      <c r="G1100" s="21" t="s">
        <v>1002</v>
      </c>
      <c r="H1100" s="23" t="s">
        <v>12244</v>
      </c>
      <c r="I1100" s="28"/>
    </row>
    <row r="1101" ht="22.5" customHeight="1">
      <c r="A1101" s="53" t="str">
        <f t="array" ref="A1101">IFERROR(_xlfn.XLOOKUP(B1101, Runs[Run ID], Runs[Track]), "— pick a run —")</f>
        <v>Avengers</v>
      </c>
      <c r="B1101" s="54" t="s">
        <v>123</v>
      </c>
      <c r="C1101" s="53" t="str">
        <f t="array" ref="C1101">IFERROR(_xlfn.XLOOKUP(B1101, Runs[Run ID], Runs[Title]), "— pick a run —")</f>
        <v>Avengers vs. X-Men</v>
      </c>
      <c r="D1101" s="74" t="s">
        <v>10636</v>
      </c>
      <c r="E1101" s="58" t="b">
        <v>0</v>
      </c>
      <c r="F1101" s="25">
        <f t="shared" si="1"/>
        <v>2</v>
      </c>
      <c r="G1101" s="21" t="s">
        <v>1002</v>
      </c>
      <c r="H1101" s="23"/>
      <c r="I1101" s="28"/>
    </row>
    <row r="1102" ht="22.5" customHeight="1">
      <c r="A1102" s="53" t="str">
        <f t="array" ref="A1102">IFERROR(_xlfn.XLOOKUP(B1102, Runs[Run ID], Runs[Track]), "— pick a run —")</f>
        <v>Avengers</v>
      </c>
      <c r="B1102" s="54" t="s">
        <v>123</v>
      </c>
      <c r="C1102" s="53" t="str">
        <f t="array" ref="C1102">IFERROR(_xlfn.XLOOKUP(B1102, Runs[Run ID], Runs[Title]), "— pick a run —")</f>
        <v>Avengers vs. X-Men</v>
      </c>
      <c r="D1102" s="74" t="s">
        <v>10642</v>
      </c>
      <c r="E1102" s="58" t="b">
        <v>0</v>
      </c>
      <c r="F1102" s="25">
        <f t="shared" si="1"/>
        <v>3</v>
      </c>
      <c r="G1102" s="21" t="s">
        <v>1002</v>
      </c>
      <c r="H1102" s="23"/>
      <c r="I1102" s="28"/>
    </row>
    <row r="1103" ht="22.5" customHeight="1">
      <c r="A1103" s="53" t="str">
        <f t="array" ref="A1103">IFERROR(_xlfn.XLOOKUP(B1103, Runs[Run ID], Runs[Track]), "— pick a run —")</f>
        <v>Avengers</v>
      </c>
      <c r="B1103" s="54" t="s">
        <v>123</v>
      </c>
      <c r="C1103" s="53" t="str">
        <f t="array" ref="C1103">IFERROR(_xlfn.XLOOKUP(B1103, Runs[Run ID], Runs[Title]), "— pick a run —")</f>
        <v>Avengers vs. X-Men</v>
      </c>
      <c r="D1103" s="74" t="s">
        <v>10649</v>
      </c>
      <c r="E1103" s="58" t="b">
        <v>0</v>
      </c>
      <c r="F1103" s="25">
        <f t="shared" si="1"/>
        <v>4</v>
      </c>
      <c r="G1103" s="21" t="s">
        <v>1002</v>
      </c>
      <c r="H1103" s="23"/>
      <c r="I1103" s="28"/>
    </row>
    <row r="1104" ht="22.5" customHeight="1">
      <c r="A1104" s="53" t="str">
        <f t="array" ref="A1104">IFERROR(_xlfn.XLOOKUP(B1104, Runs[Run ID], Runs[Track]), "— pick a run —")</f>
        <v>Avengers</v>
      </c>
      <c r="B1104" s="54" t="s">
        <v>123</v>
      </c>
      <c r="C1104" s="53" t="str">
        <f t="array" ref="C1104">IFERROR(_xlfn.XLOOKUP(B1104, Runs[Run ID], Runs[Title]), "— pick a run —")</f>
        <v>Avengers vs. X-Men</v>
      </c>
      <c r="D1104" s="74" t="s">
        <v>10656</v>
      </c>
      <c r="E1104" s="58" t="b">
        <v>0</v>
      </c>
      <c r="F1104" s="25">
        <f t="shared" si="1"/>
        <v>5</v>
      </c>
      <c r="G1104" s="21" t="s">
        <v>58</v>
      </c>
      <c r="H1104" s="10" t="s">
        <v>12245</v>
      </c>
      <c r="I1104" s="26"/>
    </row>
    <row r="1105" ht="22.5" customHeight="1">
      <c r="A1105" s="53" t="str">
        <f t="array" ref="A1105">IFERROR(_xlfn.XLOOKUP(B1105, Runs[Run ID], Runs[Track]), "— pick a run —")</f>
        <v>Avengers</v>
      </c>
      <c r="B1105" s="54" t="s">
        <v>123</v>
      </c>
      <c r="C1105" s="53" t="str">
        <f t="array" ref="C1105">IFERROR(_xlfn.XLOOKUP(B1105, Runs[Run ID], Runs[Title]), "— pick a run —")</f>
        <v>Avengers vs. X-Men</v>
      </c>
      <c r="D1105" s="74" t="s">
        <v>10697</v>
      </c>
      <c r="E1105" s="58" t="b">
        <v>0</v>
      </c>
      <c r="F1105" s="25">
        <f t="shared" si="1"/>
        <v>6</v>
      </c>
      <c r="G1105" s="21" t="s">
        <v>1002</v>
      </c>
      <c r="H1105" s="23" t="s">
        <v>12246</v>
      </c>
      <c r="I1105" s="28"/>
    </row>
    <row r="1106" ht="22.5" customHeight="1">
      <c r="A1106" s="53" t="str">
        <f t="array" ref="A1106">IFERROR(_xlfn.XLOOKUP(B1106, Runs[Run ID], Runs[Track]), "— pick a run —")</f>
        <v>Avengers</v>
      </c>
      <c r="B1106" s="54" t="s">
        <v>123</v>
      </c>
      <c r="C1106" s="53" t="str">
        <f t="array" ref="C1106">IFERROR(_xlfn.XLOOKUP(B1106, Runs[Run ID], Runs[Title]), "— pick a run —")</f>
        <v>Avengers vs. X-Men</v>
      </c>
      <c r="D1106" s="74" t="s">
        <v>10702</v>
      </c>
      <c r="E1106" s="58" t="b">
        <v>0</v>
      </c>
      <c r="F1106" s="25">
        <f t="shared" si="1"/>
        <v>7</v>
      </c>
      <c r="G1106" s="21" t="s">
        <v>1002</v>
      </c>
      <c r="H1106" s="23"/>
      <c r="I1106" s="28"/>
    </row>
    <row r="1107" ht="22.5" customHeight="1">
      <c r="A1107" s="53" t="str">
        <f t="array" ref="A1107">IFERROR(_xlfn.XLOOKUP(B1107, Runs[Run ID], Runs[Track]), "— pick a run —")</f>
        <v>Avengers</v>
      </c>
      <c r="B1107" s="54" t="s">
        <v>123</v>
      </c>
      <c r="C1107" s="53" t="str">
        <f t="array" ref="C1107">IFERROR(_xlfn.XLOOKUP(B1107, Runs[Run ID], Runs[Title]), "— pick a run —")</f>
        <v>Avengers vs. X-Men</v>
      </c>
      <c r="D1107" s="74" t="s">
        <v>10707</v>
      </c>
      <c r="E1107" s="58" t="b">
        <v>0</v>
      </c>
      <c r="F1107" s="25">
        <f t="shared" si="1"/>
        <v>8</v>
      </c>
      <c r="G1107" s="21" t="s">
        <v>1002</v>
      </c>
      <c r="H1107" s="23"/>
      <c r="I1107" s="28"/>
    </row>
    <row r="1108" ht="22.5" customHeight="1">
      <c r="A1108" s="53" t="str">
        <f t="array" ref="A1108">IFERROR(_xlfn.XLOOKUP(B1108, Runs[Run ID], Runs[Track]), "— pick a run —")</f>
        <v>Avengers</v>
      </c>
      <c r="B1108" s="54" t="s">
        <v>123</v>
      </c>
      <c r="C1108" s="53" t="str">
        <f t="array" ref="C1108">IFERROR(_xlfn.XLOOKUP(B1108, Runs[Run ID], Runs[Title]), "— pick a run —")</f>
        <v>Avengers vs. X-Men</v>
      </c>
      <c r="D1108" s="74" t="s">
        <v>10662</v>
      </c>
      <c r="E1108" s="58" t="b">
        <v>0</v>
      </c>
      <c r="F1108" s="25">
        <f t="shared" si="1"/>
        <v>9</v>
      </c>
      <c r="G1108" s="21" t="s">
        <v>58</v>
      </c>
      <c r="H1108" s="23"/>
      <c r="I1108" s="28"/>
    </row>
    <row r="1109" ht="22.5" customHeight="1">
      <c r="A1109" s="53" t="str">
        <f t="array" ref="A1109">IFERROR(_xlfn.XLOOKUP(B1109, Runs[Run ID], Runs[Track]), "— pick a run —")</f>
        <v>Avengers</v>
      </c>
      <c r="B1109" s="54" t="s">
        <v>123</v>
      </c>
      <c r="C1109" s="53" t="str">
        <f t="array" ref="C1109">IFERROR(_xlfn.XLOOKUP(B1109, Runs[Run ID], Runs[Title]), "— pick a run —")</f>
        <v>Avengers vs. X-Men</v>
      </c>
      <c r="D1109" s="74" t="s">
        <v>10669</v>
      </c>
      <c r="E1109" s="58" t="b">
        <v>0</v>
      </c>
      <c r="F1109" s="25">
        <f t="shared" si="1"/>
        <v>10</v>
      </c>
      <c r="G1109" s="21" t="s">
        <v>58</v>
      </c>
      <c r="H1109" s="23"/>
      <c r="I1109" s="28"/>
    </row>
    <row r="1110" ht="22.5" customHeight="1">
      <c r="A1110" s="53" t="str">
        <f t="array" ref="A1110">IFERROR(_xlfn.XLOOKUP(B1110, Runs[Run ID], Runs[Track]), "— pick a run —")</f>
        <v>Avengers</v>
      </c>
      <c r="B1110" s="54" t="s">
        <v>123</v>
      </c>
      <c r="C1110" s="53" t="str">
        <f t="array" ref="C1110">IFERROR(_xlfn.XLOOKUP(B1110, Runs[Run ID], Runs[Title]), "— pick a run —")</f>
        <v>Avengers vs. X-Men</v>
      </c>
      <c r="D1110" s="74" t="s">
        <v>10681</v>
      </c>
      <c r="E1110" s="58" t="b">
        <v>0</v>
      </c>
      <c r="F1110" s="25">
        <f t="shared" si="1"/>
        <v>11</v>
      </c>
      <c r="G1110" s="21" t="s">
        <v>58</v>
      </c>
      <c r="H1110" s="23"/>
      <c r="I1110" s="28"/>
    </row>
    <row r="1111" ht="22.5" customHeight="1">
      <c r="A1111" s="53" t="str">
        <f t="array" ref="A1111">IFERROR(_xlfn.XLOOKUP(B1111, Runs[Run ID], Runs[Track]), "— pick a run —")</f>
        <v>Avengers</v>
      </c>
      <c r="B1111" s="54" t="s">
        <v>123</v>
      </c>
      <c r="C1111" s="53" t="str">
        <f t="array" ref="C1111">IFERROR(_xlfn.XLOOKUP(B1111, Runs[Run ID], Runs[Title]), "— pick a run —")</f>
        <v>Avengers vs. X-Men</v>
      </c>
      <c r="D1111" s="74" t="s">
        <v>10687</v>
      </c>
      <c r="E1111" s="58" t="b">
        <v>0</v>
      </c>
      <c r="F1111" s="25">
        <f t="shared" si="1"/>
        <v>12</v>
      </c>
      <c r="G1111" s="21" t="s">
        <v>58</v>
      </c>
      <c r="H1111" s="23"/>
      <c r="I1111" s="28"/>
    </row>
    <row r="1112" ht="22.5" customHeight="1">
      <c r="A1112" s="53" t="str">
        <f t="array" ref="A1112">IFERROR(_xlfn.XLOOKUP(B1112, Runs[Run ID], Runs[Track]), "— pick a run —")</f>
        <v>Avengers</v>
      </c>
      <c r="B1112" s="54" t="s">
        <v>123</v>
      </c>
      <c r="C1112" s="53" t="str">
        <f t="array" ref="C1112">IFERROR(_xlfn.XLOOKUP(B1112, Runs[Run ID], Runs[Title]), "— pick a run —")</f>
        <v>Avengers vs. X-Men</v>
      </c>
      <c r="D1112" s="74" t="s">
        <v>10722</v>
      </c>
      <c r="E1112" s="58" t="b">
        <v>0</v>
      </c>
      <c r="F1112" s="25">
        <f t="shared" si="1"/>
        <v>13</v>
      </c>
      <c r="G1112" s="21" t="s">
        <v>58</v>
      </c>
      <c r="H1112" s="23"/>
      <c r="I1112" s="28"/>
    </row>
    <row r="1113" ht="22.5" customHeight="1">
      <c r="A1113" s="53" t="str">
        <f t="array" ref="A1113">IFERROR(_xlfn.XLOOKUP(B1113, Runs[Run ID], Runs[Track]), "— pick a run —")</f>
        <v>Avengers</v>
      </c>
      <c r="B1113" s="54" t="s">
        <v>123</v>
      </c>
      <c r="C1113" s="53" t="str">
        <f t="array" ref="C1113">IFERROR(_xlfn.XLOOKUP(B1113, Runs[Run ID], Runs[Title]), "— pick a run —")</f>
        <v>Avengers vs. X-Men</v>
      </c>
      <c r="D1113" s="74" t="s">
        <v>10727</v>
      </c>
      <c r="E1113" s="58" t="b">
        <v>0</v>
      </c>
      <c r="F1113" s="25">
        <f t="shared" si="1"/>
        <v>14</v>
      </c>
      <c r="G1113" s="21" t="s">
        <v>58</v>
      </c>
      <c r="H1113" s="23"/>
      <c r="I1113" s="28"/>
    </row>
    <row r="1114" ht="22.5" customHeight="1">
      <c r="A1114" s="53" t="str">
        <f t="array" ref="A1114">IFERROR(_xlfn.XLOOKUP(B1114, Runs[Run ID], Runs[Track]), "— pick a run —")</f>
        <v>Avengers</v>
      </c>
      <c r="B1114" s="54" t="s">
        <v>123</v>
      </c>
      <c r="C1114" s="53" t="str">
        <f t="array" ref="C1114">IFERROR(_xlfn.XLOOKUP(B1114, Runs[Run ID], Runs[Title]), "— pick a run —")</f>
        <v>Avengers vs. X-Men</v>
      </c>
      <c r="D1114" s="74" t="s">
        <v>12247</v>
      </c>
      <c r="E1114" s="58" t="b">
        <v>0</v>
      </c>
      <c r="F1114" s="25">
        <f t="shared" si="1"/>
        <v>15</v>
      </c>
      <c r="G1114" s="21" t="s">
        <v>58</v>
      </c>
      <c r="H1114" s="23"/>
      <c r="I1114" s="28"/>
    </row>
    <row r="1115" ht="22.5" customHeight="1">
      <c r="A1115" s="53" t="str">
        <f t="array" ref="A1115">IFERROR(_xlfn.XLOOKUP(B1115, Runs[Run ID], Runs[Track]), "— pick a run —")</f>
        <v>Avengers</v>
      </c>
      <c r="B1115" s="54" t="s">
        <v>123</v>
      </c>
      <c r="C1115" s="53" t="str">
        <f t="array" ref="C1115">IFERROR(_xlfn.XLOOKUP(B1115, Runs[Run ID], Runs[Title]), "— pick a run —")</f>
        <v>Avengers vs. X-Men</v>
      </c>
      <c r="D1115" s="74" t="s">
        <v>12248</v>
      </c>
      <c r="E1115" s="58" t="b">
        <v>0</v>
      </c>
      <c r="F1115" s="25">
        <f t="shared" si="1"/>
        <v>16</v>
      </c>
      <c r="G1115" s="21" t="s">
        <v>58</v>
      </c>
      <c r="H1115" s="23"/>
      <c r="I1115" s="28"/>
    </row>
    <row r="1116" ht="22.5" customHeight="1">
      <c r="A1116" s="53" t="str">
        <f t="array" ref="A1116">IFERROR(_xlfn.XLOOKUP(B1116, Runs[Run ID], Runs[Track]), "— pick a run —")</f>
        <v>Avengers</v>
      </c>
      <c r="B1116" s="54" t="s">
        <v>123</v>
      </c>
      <c r="C1116" s="53" t="str">
        <f t="array" ref="C1116">IFERROR(_xlfn.XLOOKUP(B1116, Runs[Run ID], Runs[Title]), "— pick a run —")</f>
        <v>Avengers vs. X-Men</v>
      </c>
      <c r="D1116" s="74" t="s">
        <v>12249</v>
      </c>
      <c r="E1116" s="58" t="b">
        <v>0</v>
      </c>
      <c r="F1116" s="25">
        <f t="shared" si="1"/>
        <v>17</v>
      </c>
      <c r="G1116" s="21" t="s">
        <v>58</v>
      </c>
      <c r="H1116" s="23"/>
      <c r="I1116" s="28"/>
    </row>
    <row r="1117" ht="22.5" customHeight="1">
      <c r="A1117" s="53" t="str">
        <f t="array" ref="A1117">IFERROR(_xlfn.XLOOKUP(B1117, Runs[Run ID], Runs[Track]), "— pick a run —")</f>
        <v>Avengers</v>
      </c>
      <c r="B1117" s="54" t="s">
        <v>123</v>
      </c>
      <c r="C1117" s="53" t="str">
        <f t="array" ref="C1117">IFERROR(_xlfn.XLOOKUP(B1117, Runs[Run ID], Runs[Title]), "— pick a run —")</f>
        <v>Avengers vs. X-Men</v>
      </c>
      <c r="D1117" s="74" t="s">
        <v>10692</v>
      </c>
      <c r="E1117" s="58" t="b">
        <v>0</v>
      </c>
      <c r="F1117" s="25">
        <f t="shared" si="1"/>
        <v>18</v>
      </c>
      <c r="G1117" s="21" t="s">
        <v>58</v>
      </c>
      <c r="H1117" s="23"/>
      <c r="I1117" s="28"/>
    </row>
    <row r="1118" ht="22.5" customHeight="1">
      <c r="A1118" s="53" t="str">
        <f t="array" ref="A1118">IFERROR(_xlfn.XLOOKUP(B1118, Runs[Run ID], Runs[Track]), "— pick a run —")</f>
        <v>Avengers</v>
      </c>
      <c r="B1118" s="54" t="s">
        <v>123</v>
      </c>
      <c r="C1118" s="53" t="str">
        <f t="array" ref="C1118">IFERROR(_xlfn.XLOOKUP(B1118, Runs[Run ID], Runs[Title]), "— pick a run —")</f>
        <v>Avengers vs. X-Men</v>
      </c>
      <c r="D1118" s="74" t="s">
        <v>10712</v>
      </c>
      <c r="E1118" s="58" t="b">
        <v>0</v>
      </c>
      <c r="F1118" s="25">
        <f t="shared" si="1"/>
        <v>19</v>
      </c>
      <c r="G1118" s="21" t="s">
        <v>58</v>
      </c>
      <c r="H1118" s="23"/>
      <c r="I1118" s="28"/>
    </row>
    <row r="1119" ht="22.5" customHeight="1">
      <c r="A1119" s="53" t="str">
        <f t="array" ref="A1119">IFERROR(_xlfn.XLOOKUP(B1119, Runs[Run ID], Runs[Track]), "— pick a run —")</f>
        <v>Avengers</v>
      </c>
      <c r="B1119" s="54" t="s">
        <v>123</v>
      </c>
      <c r="C1119" s="53" t="str">
        <f t="array" ref="C1119">IFERROR(_xlfn.XLOOKUP(B1119, Runs[Run ID], Runs[Title]), "— pick a run —")</f>
        <v>Avengers vs. X-Men</v>
      </c>
      <c r="D1119" s="74" t="s">
        <v>10717</v>
      </c>
      <c r="E1119" s="58" t="b">
        <v>0</v>
      </c>
      <c r="F1119" s="25">
        <f t="shared" si="1"/>
        <v>20</v>
      </c>
      <c r="G1119" s="21" t="s">
        <v>58</v>
      </c>
      <c r="H1119" s="23"/>
      <c r="I1119" s="28"/>
    </row>
    <row r="1120" ht="22.5" customHeight="1">
      <c r="A1120" s="53" t="str">
        <f t="array" ref="A1120">IFERROR(_xlfn.XLOOKUP(B1120, Runs[Run ID], Runs[Track]), "— pick a run —")</f>
        <v>Avengers</v>
      </c>
      <c r="B1120" s="54" t="s">
        <v>123</v>
      </c>
      <c r="C1120" s="53" t="str">
        <f t="array" ref="C1120">IFERROR(_xlfn.XLOOKUP(B1120, Runs[Run ID], Runs[Title]), "— pick a run —")</f>
        <v>Avengers vs. X-Men</v>
      </c>
      <c r="D1120" s="74" t="s">
        <v>12250</v>
      </c>
      <c r="E1120" s="58" t="b">
        <v>0</v>
      </c>
      <c r="F1120" s="25">
        <f t="shared" si="1"/>
        <v>21</v>
      </c>
      <c r="G1120" s="21" t="s">
        <v>58</v>
      </c>
      <c r="H1120" s="23"/>
      <c r="I1120" s="28"/>
    </row>
    <row r="1121" ht="22.5" customHeight="1">
      <c r="A1121" s="53" t="str">
        <f t="array" ref="A1121">IFERROR(_xlfn.XLOOKUP(B1121, Runs[Run ID], Runs[Track]), "— pick a run —")</f>
        <v>Avengers</v>
      </c>
      <c r="B1121" s="54" t="s">
        <v>123</v>
      </c>
      <c r="C1121" s="53" t="str">
        <f t="array" ref="C1121">IFERROR(_xlfn.XLOOKUP(B1121, Runs[Run ID], Runs[Title]), "— pick a run —")</f>
        <v>Avengers vs. X-Men</v>
      </c>
      <c r="D1121" s="74" t="s">
        <v>12251</v>
      </c>
      <c r="E1121" s="58" t="b">
        <v>0</v>
      </c>
      <c r="F1121" s="25">
        <f t="shared" si="1"/>
        <v>22</v>
      </c>
      <c r="G1121" s="21" t="s">
        <v>1002</v>
      </c>
      <c r="H1121" s="23" t="s">
        <v>12252</v>
      </c>
      <c r="I1121" s="28"/>
    </row>
    <row r="1122" ht="22.5" customHeight="1">
      <c r="A1122" s="53" t="str">
        <f t="array" ref="A1122">IFERROR(_xlfn.XLOOKUP(B1122, Runs[Run ID], Runs[Track]), "— pick a run —")</f>
        <v>Avengers</v>
      </c>
      <c r="B1122" s="54" t="s">
        <v>123</v>
      </c>
      <c r="C1122" s="53" t="str">
        <f t="array" ref="C1122">IFERROR(_xlfn.XLOOKUP(B1122, Runs[Run ID], Runs[Title]), "— pick a run —")</f>
        <v>Avengers vs. X-Men</v>
      </c>
      <c r="D1122" s="74" t="s">
        <v>12253</v>
      </c>
      <c r="E1122" s="58" t="b">
        <v>0</v>
      </c>
      <c r="F1122" s="25">
        <f t="shared" si="1"/>
        <v>23</v>
      </c>
      <c r="G1122" s="21" t="s">
        <v>1002</v>
      </c>
      <c r="H1122" s="23"/>
      <c r="I1122" s="28"/>
    </row>
    <row r="1123" ht="22.5" customHeight="1">
      <c r="A1123" s="53" t="str">
        <f t="array" ref="A1123">IFERROR(_xlfn.XLOOKUP(B1123, Runs[Run ID], Runs[Track]), "— pick a run —")</f>
        <v>Avengers</v>
      </c>
      <c r="B1123" s="54" t="s">
        <v>123</v>
      </c>
      <c r="C1123" s="53" t="str">
        <f t="array" ref="C1123">IFERROR(_xlfn.XLOOKUP(B1123, Runs[Run ID], Runs[Title]), "— pick a run —")</f>
        <v>Avengers vs. X-Men</v>
      </c>
      <c r="D1123" s="74" t="s">
        <v>12254</v>
      </c>
      <c r="E1123" s="58" t="b">
        <v>0</v>
      </c>
      <c r="F1123" s="25">
        <f t="shared" si="1"/>
        <v>24</v>
      </c>
      <c r="G1123" s="21" t="s">
        <v>1002</v>
      </c>
      <c r="H1123" s="23"/>
      <c r="I1123" s="28"/>
    </row>
    <row r="1124" ht="22.5" customHeight="1">
      <c r="A1124" s="53" t="str">
        <f t="array" ref="A1124">IFERROR(_xlfn.XLOOKUP(B1124, Runs[Run ID], Runs[Track]), "— pick a run —")</f>
        <v>Avengers</v>
      </c>
      <c r="B1124" s="54" t="s">
        <v>123</v>
      </c>
      <c r="C1124" s="53" t="str">
        <f t="array" ref="C1124">IFERROR(_xlfn.XLOOKUP(B1124, Runs[Run ID], Runs[Title]), "— pick a run —")</f>
        <v>Avengers vs. X-Men</v>
      </c>
      <c r="D1124" s="74" t="s">
        <v>12255</v>
      </c>
      <c r="E1124" s="58" t="b">
        <v>0</v>
      </c>
      <c r="F1124" s="25">
        <f t="shared" si="1"/>
        <v>25</v>
      </c>
      <c r="G1124" s="21" t="s">
        <v>1002</v>
      </c>
      <c r="H1124" s="23"/>
      <c r="I1124" s="28"/>
    </row>
    <row r="1125" ht="22.5" customHeight="1">
      <c r="A1125" s="53" t="str">
        <f t="array" ref="A1125">IFERROR(_xlfn.XLOOKUP(B1125, Runs[Run ID], Runs[Track]), "— pick a run —")</f>
        <v>Avengers</v>
      </c>
      <c r="B1125" s="54" t="s">
        <v>123</v>
      </c>
      <c r="C1125" s="53" t="str">
        <f t="array" ref="C1125">IFERROR(_xlfn.XLOOKUP(B1125, Runs[Run ID], Runs[Title]), "— pick a run —")</f>
        <v>Avengers vs. X-Men</v>
      </c>
      <c r="D1125" s="74" t="s">
        <v>12256</v>
      </c>
      <c r="E1125" s="58" t="b">
        <v>0</v>
      </c>
      <c r="F1125" s="25">
        <f t="shared" si="1"/>
        <v>26</v>
      </c>
      <c r="G1125" s="21" t="s">
        <v>1002</v>
      </c>
      <c r="H1125" s="23"/>
      <c r="I1125" s="28"/>
    </row>
    <row r="1126" ht="22.5" customHeight="1">
      <c r="A1126" s="53" t="str">
        <f t="array" ref="A1126">IFERROR(_xlfn.XLOOKUP(B1126, Runs[Run ID], Runs[Track]), "— pick a run —")</f>
        <v>Avengers</v>
      </c>
      <c r="B1126" s="54" t="s">
        <v>123</v>
      </c>
      <c r="C1126" s="53" t="str">
        <f t="array" ref="C1126">IFERROR(_xlfn.XLOOKUP(B1126, Runs[Run ID], Runs[Title]), "— pick a run —")</f>
        <v>Avengers vs. X-Men</v>
      </c>
      <c r="D1126" s="74" t="s">
        <v>12257</v>
      </c>
      <c r="E1126" s="58" t="b">
        <v>0</v>
      </c>
      <c r="F1126" s="25">
        <f t="shared" si="1"/>
        <v>27</v>
      </c>
      <c r="G1126" s="21" t="s">
        <v>1002</v>
      </c>
      <c r="H1126" s="23"/>
      <c r="I1126" s="28"/>
    </row>
    <row r="1127" ht="22.5" customHeight="1">
      <c r="A1127" s="53" t="str">
        <f t="array" ref="A1127">IFERROR(_xlfn.XLOOKUP(B1127, Runs[Run ID], Runs[Track]), "— pick a run —")</f>
        <v>Avengers</v>
      </c>
      <c r="B1127" s="54" t="s">
        <v>123</v>
      </c>
      <c r="C1127" s="53" t="str">
        <f t="array" ref="C1127">IFERROR(_xlfn.XLOOKUP(B1127, Runs[Run ID], Runs[Title]), "— pick a run —")</f>
        <v>Avengers vs. X-Men</v>
      </c>
      <c r="D1127" s="74" t="s">
        <v>12258</v>
      </c>
      <c r="E1127" s="58" t="b">
        <v>0</v>
      </c>
      <c r="F1127" s="25">
        <f t="shared" si="1"/>
        <v>28</v>
      </c>
      <c r="G1127" s="21" t="s">
        <v>1002</v>
      </c>
      <c r="H1127" s="23"/>
      <c r="I1127" s="28"/>
    </row>
    <row r="1128" ht="22.5" customHeight="1">
      <c r="A1128" s="53" t="str">
        <f t="array" ref="A1128">IFERROR(_xlfn.XLOOKUP(B1128, Runs[Run ID], Runs[Track]), "— pick a run —")</f>
        <v>Avengers</v>
      </c>
      <c r="B1128" s="54" t="s">
        <v>123</v>
      </c>
      <c r="C1128" s="53" t="str">
        <f t="array" ref="C1128">IFERROR(_xlfn.XLOOKUP(B1128, Runs[Run ID], Runs[Title]), "— pick a run —")</f>
        <v>Avengers vs. X-Men</v>
      </c>
      <c r="D1128" s="74" t="s">
        <v>12259</v>
      </c>
      <c r="E1128" s="58" t="b">
        <v>0</v>
      </c>
      <c r="F1128" s="25">
        <f t="shared" si="1"/>
        <v>29</v>
      </c>
      <c r="G1128" s="21" t="s">
        <v>1002</v>
      </c>
      <c r="H1128" s="23"/>
      <c r="I1128" s="28"/>
    </row>
    <row r="1129" ht="22.5" customHeight="1">
      <c r="A1129" s="53" t="str">
        <f t="array" ref="A1129">IFERROR(_xlfn.XLOOKUP(B1129, Runs[Run ID], Runs[Track]), "— pick a run —")</f>
        <v>Avengers</v>
      </c>
      <c r="B1129" s="54" t="s">
        <v>123</v>
      </c>
      <c r="C1129" s="53" t="str">
        <f t="array" ref="C1129">IFERROR(_xlfn.XLOOKUP(B1129, Runs[Run ID], Runs[Title]), "— pick a run —")</f>
        <v>Avengers vs. X-Men</v>
      </c>
      <c r="D1129" s="74" t="s">
        <v>12260</v>
      </c>
      <c r="E1129" s="58" t="b">
        <v>0</v>
      </c>
      <c r="F1129" s="25">
        <f t="shared" si="1"/>
        <v>30</v>
      </c>
      <c r="G1129" s="21" t="s">
        <v>1002</v>
      </c>
      <c r="H1129" s="23"/>
      <c r="I1129" s="28"/>
    </row>
    <row r="1130" ht="22.5" customHeight="1">
      <c r="A1130" s="53" t="str">
        <f t="array" ref="A1130">IFERROR(_xlfn.XLOOKUP(B1130, Runs[Run ID], Runs[Track]), "— pick a run —")</f>
        <v>Avengers</v>
      </c>
      <c r="B1130" s="54" t="s">
        <v>123</v>
      </c>
      <c r="C1130" s="53" t="str">
        <f t="array" ref="C1130">IFERROR(_xlfn.XLOOKUP(B1130, Runs[Run ID], Runs[Title]), "— pick a run —")</f>
        <v>Avengers vs. X-Men</v>
      </c>
      <c r="D1130" s="74" t="s">
        <v>12261</v>
      </c>
      <c r="E1130" s="58" t="b">
        <v>0</v>
      </c>
      <c r="F1130" s="25">
        <f t="shared" si="1"/>
        <v>31</v>
      </c>
      <c r="G1130" s="21" t="s">
        <v>1002</v>
      </c>
      <c r="H1130" s="23"/>
      <c r="I1130" s="28"/>
    </row>
    <row r="1131" ht="22.5" customHeight="1">
      <c r="A1131" s="53" t="str">
        <f t="array" ref="A1131">IFERROR(_xlfn.XLOOKUP(B1131, Runs[Run ID], Runs[Track]), "— pick a run —")</f>
        <v>Avengers</v>
      </c>
      <c r="B1131" s="54" t="s">
        <v>123</v>
      </c>
      <c r="C1131" s="53" t="str">
        <f t="array" ref="C1131">IFERROR(_xlfn.XLOOKUP(B1131, Runs[Run ID], Runs[Title]), "— pick a run —")</f>
        <v>Avengers vs. X-Men</v>
      </c>
      <c r="D1131" s="74" t="s">
        <v>12262</v>
      </c>
      <c r="E1131" s="58" t="b">
        <v>0</v>
      </c>
      <c r="F1131" s="25">
        <f t="shared" si="1"/>
        <v>32</v>
      </c>
      <c r="G1131" s="21" t="s">
        <v>1002</v>
      </c>
      <c r="H1131" s="23"/>
      <c r="I1131" s="28"/>
    </row>
    <row r="1132" ht="22.5" customHeight="1">
      <c r="A1132" s="53" t="str">
        <f t="array" ref="A1132">IFERROR(_xlfn.XLOOKUP(B1132, Runs[Run ID], Runs[Track]), "— pick a run —")</f>
        <v>Avengers</v>
      </c>
      <c r="B1132" s="54" t="s">
        <v>123</v>
      </c>
      <c r="C1132" s="53" t="str">
        <f t="array" ref="C1132">IFERROR(_xlfn.XLOOKUP(B1132, Runs[Run ID], Runs[Title]), "— pick a run —")</f>
        <v>Avengers vs. X-Men</v>
      </c>
      <c r="D1132" s="74" t="s">
        <v>12263</v>
      </c>
      <c r="E1132" s="58" t="b">
        <v>0</v>
      </c>
      <c r="F1132" s="25">
        <f t="shared" si="1"/>
        <v>33</v>
      </c>
      <c r="G1132" s="21" t="s">
        <v>1002</v>
      </c>
      <c r="H1132" s="23"/>
      <c r="I1132" s="28"/>
    </row>
    <row r="1133" ht="22.5" customHeight="1">
      <c r="A1133" s="53" t="str">
        <f t="array" ref="A1133">IFERROR(_xlfn.XLOOKUP(B1133, Runs[Run ID], Runs[Track]), "— pick a run —")</f>
        <v>Avengers</v>
      </c>
      <c r="B1133" s="54" t="s">
        <v>123</v>
      </c>
      <c r="C1133" s="53" t="str">
        <f t="array" ref="C1133">IFERROR(_xlfn.XLOOKUP(B1133, Runs[Run ID], Runs[Title]), "— pick a run —")</f>
        <v>Avengers vs. X-Men</v>
      </c>
      <c r="D1133" s="74" t="s">
        <v>12264</v>
      </c>
      <c r="E1133" s="58" t="b">
        <v>0</v>
      </c>
      <c r="F1133" s="25">
        <f t="shared" si="1"/>
        <v>34</v>
      </c>
      <c r="G1133" s="21" t="s">
        <v>1002</v>
      </c>
      <c r="H1133" s="23"/>
      <c r="I1133" s="28"/>
    </row>
    <row r="1134" ht="22.5" customHeight="1">
      <c r="A1134" s="53" t="str">
        <f t="array" ref="A1134">IFERROR(_xlfn.XLOOKUP(B1134, Runs[Run ID], Runs[Track]), "— pick a run —")</f>
        <v>Avengers</v>
      </c>
      <c r="B1134" s="54" t="s">
        <v>123</v>
      </c>
      <c r="C1134" s="53" t="str">
        <f t="array" ref="C1134">IFERROR(_xlfn.XLOOKUP(B1134, Runs[Run ID], Runs[Title]), "— pick a run —")</f>
        <v>Avengers vs. X-Men</v>
      </c>
      <c r="D1134" s="74" t="s">
        <v>10756</v>
      </c>
      <c r="E1134" s="58" t="b">
        <v>0</v>
      </c>
      <c r="F1134" s="25">
        <f t="shared" si="1"/>
        <v>35</v>
      </c>
      <c r="G1134" s="21" t="s">
        <v>58</v>
      </c>
      <c r="H1134" s="23"/>
      <c r="I1134" s="28"/>
    </row>
    <row r="1135" ht="22.5" customHeight="1">
      <c r="A1135" s="53" t="str">
        <f t="array" ref="A1135">IFERROR(_xlfn.XLOOKUP(B1135, Runs[Run ID], Runs[Track]), "— pick a run —")</f>
        <v>Avengers</v>
      </c>
      <c r="B1135" s="54" t="s">
        <v>123</v>
      </c>
      <c r="C1135" s="53" t="str">
        <f t="array" ref="C1135">IFERROR(_xlfn.XLOOKUP(B1135, Runs[Run ID], Runs[Title]), "— pick a run —")</f>
        <v>Avengers vs. X-Men</v>
      </c>
      <c r="D1135" s="74" t="s">
        <v>10767</v>
      </c>
      <c r="E1135" s="58" t="b">
        <v>0</v>
      </c>
      <c r="F1135" s="25">
        <f t="shared" si="1"/>
        <v>36</v>
      </c>
      <c r="G1135" s="21" t="s">
        <v>58</v>
      </c>
      <c r="H1135" s="23"/>
      <c r="I1135" s="28"/>
    </row>
    <row r="1136" ht="22.5" customHeight="1">
      <c r="A1136" s="53" t="str">
        <f t="array" ref="A1136">IFERROR(_xlfn.XLOOKUP(B1136, Runs[Run ID], Runs[Track]), "— pick a run —")</f>
        <v>Avengers</v>
      </c>
      <c r="B1136" s="54" t="s">
        <v>123</v>
      </c>
      <c r="C1136" s="53" t="str">
        <f t="array" ref="C1136">IFERROR(_xlfn.XLOOKUP(B1136, Runs[Run ID], Runs[Title]), "— pick a run —")</f>
        <v>Avengers vs. X-Men</v>
      </c>
      <c r="D1136" s="74" t="s">
        <v>10773</v>
      </c>
      <c r="E1136" s="58" t="b">
        <v>0</v>
      </c>
      <c r="F1136" s="25">
        <f t="shared" si="1"/>
        <v>37</v>
      </c>
      <c r="G1136" s="21" t="s">
        <v>58</v>
      </c>
      <c r="H1136" s="23"/>
      <c r="I1136" s="28"/>
    </row>
    <row r="1137" ht="22.5" customHeight="1">
      <c r="A1137" s="53" t="str">
        <f t="array" ref="A1137">IFERROR(_xlfn.XLOOKUP(B1137, Runs[Run ID], Runs[Track]), "— pick a run —")</f>
        <v>Avengers</v>
      </c>
      <c r="B1137" s="54" t="s">
        <v>123</v>
      </c>
      <c r="C1137" s="53" t="str">
        <f t="array" ref="C1137">IFERROR(_xlfn.XLOOKUP(B1137, Runs[Run ID], Runs[Title]), "— pick a run —")</f>
        <v>Avengers vs. X-Men</v>
      </c>
      <c r="D1137" s="74" t="s">
        <v>10813</v>
      </c>
      <c r="E1137" s="58" t="b">
        <v>0</v>
      </c>
      <c r="F1137" s="25">
        <f t="shared" si="1"/>
        <v>38</v>
      </c>
      <c r="G1137" s="21" t="s">
        <v>58</v>
      </c>
      <c r="H1137" s="23"/>
      <c r="I1137" s="28"/>
    </row>
    <row r="1138" ht="22.5" customHeight="1">
      <c r="A1138" s="53" t="str">
        <f t="array" ref="A1138">IFERROR(_xlfn.XLOOKUP(B1138, Runs[Run ID], Runs[Track]), "— pick a run —")</f>
        <v>Avengers</v>
      </c>
      <c r="B1138" s="54" t="s">
        <v>123</v>
      </c>
      <c r="C1138" s="53" t="str">
        <f t="array" ref="C1138">IFERROR(_xlfn.XLOOKUP(B1138, Runs[Run ID], Runs[Title]), "— pick a run —")</f>
        <v>Avengers vs. X-Men</v>
      </c>
      <c r="D1138" s="74" t="s">
        <v>12265</v>
      </c>
      <c r="E1138" s="58" t="b">
        <v>0</v>
      </c>
      <c r="F1138" s="25">
        <f t="shared" si="1"/>
        <v>39</v>
      </c>
      <c r="G1138" s="21" t="s">
        <v>58</v>
      </c>
      <c r="H1138" s="23"/>
      <c r="I1138" s="28"/>
    </row>
    <row r="1139" ht="22.5" customHeight="1">
      <c r="A1139" s="53" t="str">
        <f t="array" ref="A1139">IFERROR(_xlfn.XLOOKUP(B1139, Runs[Run ID], Runs[Track]), "— pick a run —")</f>
        <v>Avengers</v>
      </c>
      <c r="B1139" s="54" t="s">
        <v>123</v>
      </c>
      <c r="C1139" s="53" t="str">
        <f t="array" ref="C1139">IFERROR(_xlfn.XLOOKUP(B1139, Runs[Run ID], Runs[Title]), "— pick a run —")</f>
        <v>Avengers vs. X-Men</v>
      </c>
      <c r="D1139" s="74" t="s">
        <v>12266</v>
      </c>
      <c r="E1139" s="58" t="b">
        <v>0</v>
      </c>
      <c r="F1139" s="25">
        <f t="shared" si="1"/>
        <v>40</v>
      </c>
      <c r="G1139" s="21" t="s">
        <v>58</v>
      </c>
      <c r="H1139" s="23"/>
      <c r="I1139" s="28"/>
    </row>
    <row r="1140" ht="22.5" customHeight="1">
      <c r="A1140" s="53" t="str">
        <f t="array" ref="A1140">IFERROR(_xlfn.XLOOKUP(B1140, Runs[Run ID], Runs[Track]), "— pick a run —")</f>
        <v>Avengers</v>
      </c>
      <c r="B1140" s="54" t="s">
        <v>123</v>
      </c>
      <c r="C1140" s="53" t="str">
        <f t="array" ref="C1140">IFERROR(_xlfn.XLOOKUP(B1140, Runs[Run ID], Runs[Title]), "— pick a run —")</f>
        <v>Avengers vs. X-Men</v>
      </c>
      <c r="D1140" s="74" t="s">
        <v>12267</v>
      </c>
      <c r="E1140" s="58" t="b">
        <v>0</v>
      </c>
      <c r="F1140" s="25">
        <f t="shared" si="1"/>
        <v>41</v>
      </c>
      <c r="G1140" s="21" t="s">
        <v>58</v>
      </c>
      <c r="H1140" s="10" t="s">
        <v>12268</v>
      </c>
      <c r="I1140" s="26"/>
    </row>
    <row r="1141" ht="22.5" customHeight="1">
      <c r="A1141" s="53" t="str">
        <f t="array" ref="A1141">IFERROR(_xlfn.XLOOKUP(B1141, Runs[Run ID], Runs[Track]), "— pick a run —")</f>
        <v>Avengers</v>
      </c>
      <c r="B1141" s="54" t="s">
        <v>123</v>
      </c>
      <c r="C1141" s="53" t="str">
        <f t="array" ref="C1141">IFERROR(_xlfn.XLOOKUP(B1141, Runs[Run ID], Runs[Title]), "— pick a run —")</f>
        <v>Avengers vs. X-Men</v>
      </c>
      <c r="D1141" s="74" t="s">
        <v>12269</v>
      </c>
      <c r="E1141" s="58" t="b">
        <v>0</v>
      </c>
      <c r="F1141" s="25">
        <f t="shared" si="1"/>
        <v>42</v>
      </c>
      <c r="G1141" s="21" t="s">
        <v>58</v>
      </c>
      <c r="H1141" s="23"/>
      <c r="I1141" s="28"/>
    </row>
    <row r="1142" ht="22.5" customHeight="1">
      <c r="A1142" s="53" t="str">
        <f t="array" ref="A1142">IFERROR(_xlfn.XLOOKUP(B1142, Runs[Run ID], Runs[Track]), "— pick a run —")</f>
        <v>Avengers</v>
      </c>
      <c r="B1142" s="54" t="s">
        <v>123</v>
      </c>
      <c r="C1142" s="53" t="str">
        <f t="array" ref="C1142">IFERROR(_xlfn.XLOOKUP(B1142, Runs[Run ID], Runs[Title]), "— pick a run —")</f>
        <v>Avengers vs. X-Men</v>
      </c>
      <c r="D1142" s="74" t="s">
        <v>12270</v>
      </c>
      <c r="E1142" s="58" t="b">
        <v>0</v>
      </c>
      <c r="F1142" s="25">
        <f t="shared" si="1"/>
        <v>43</v>
      </c>
      <c r="G1142" s="21" t="s">
        <v>58</v>
      </c>
      <c r="H1142" s="23"/>
      <c r="I1142" s="28"/>
    </row>
    <row r="1143" ht="22.5" customHeight="1">
      <c r="A1143" s="53" t="str">
        <f t="array" ref="A1143">IFERROR(_xlfn.XLOOKUP(B1143, Runs[Run ID], Runs[Track]), "— pick a run —")</f>
        <v>Avengers</v>
      </c>
      <c r="B1143" s="54" t="s">
        <v>123</v>
      </c>
      <c r="C1143" s="53" t="str">
        <f t="array" ref="C1143">IFERROR(_xlfn.XLOOKUP(B1143, Runs[Run ID], Runs[Title]), "— pick a run —")</f>
        <v>Avengers vs. X-Men</v>
      </c>
      <c r="D1143" s="74" t="s">
        <v>12271</v>
      </c>
      <c r="E1143" s="58" t="b">
        <v>0</v>
      </c>
      <c r="F1143" s="25">
        <f t="shared" si="1"/>
        <v>44</v>
      </c>
      <c r="G1143" s="21" t="s">
        <v>58</v>
      </c>
      <c r="H1143" s="23"/>
      <c r="I1143" s="28"/>
    </row>
    <row r="1144" ht="22.5" customHeight="1">
      <c r="A1144" s="53" t="str">
        <f t="array" ref="A1144">IFERROR(_xlfn.XLOOKUP(B1144, Runs[Run ID], Runs[Track]), "— pick a run —")</f>
        <v>Avengers</v>
      </c>
      <c r="B1144" s="54" t="s">
        <v>123</v>
      </c>
      <c r="C1144" s="53" t="str">
        <f t="array" ref="C1144">IFERROR(_xlfn.XLOOKUP(B1144, Runs[Run ID], Runs[Title]), "— pick a run —")</f>
        <v>Avengers vs. X-Men</v>
      </c>
      <c r="D1144" s="74" t="s">
        <v>12272</v>
      </c>
      <c r="E1144" s="58" t="b">
        <v>0</v>
      </c>
      <c r="F1144" s="25">
        <f t="shared" si="1"/>
        <v>45</v>
      </c>
      <c r="G1144" s="21" t="s">
        <v>58</v>
      </c>
      <c r="H1144" s="23"/>
      <c r="I1144" s="28"/>
    </row>
    <row r="1145" ht="22.5" customHeight="1">
      <c r="A1145" s="53" t="str">
        <f t="array" ref="A1145">IFERROR(_xlfn.XLOOKUP(B1145, Runs[Run ID], Runs[Track]), "— pick a run —")</f>
        <v>Avengers</v>
      </c>
      <c r="B1145" s="54" t="s">
        <v>123</v>
      </c>
      <c r="C1145" s="53" t="str">
        <f t="array" ref="C1145">IFERROR(_xlfn.XLOOKUP(B1145, Runs[Run ID], Runs[Title]), "— pick a run —")</f>
        <v>Avengers vs. X-Men</v>
      </c>
      <c r="D1145" s="74" t="s">
        <v>10760</v>
      </c>
      <c r="E1145" s="58" t="b">
        <v>0</v>
      </c>
      <c r="F1145" s="25">
        <f t="shared" si="1"/>
        <v>46</v>
      </c>
      <c r="G1145" s="21" t="s">
        <v>58</v>
      </c>
      <c r="H1145" s="23"/>
      <c r="I1145" s="28"/>
    </row>
    <row r="1146" ht="22.5" customHeight="1">
      <c r="A1146" s="53" t="str">
        <f t="array" ref="A1146">IFERROR(_xlfn.XLOOKUP(B1146, Runs[Run ID], Runs[Track]), "— pick a run —")</f>
        <v>Avengers</v>
      </c>
      <c r="B1146" s="54" t="s">
        <v>123</v>
      </c>
      <c r="C1146" s="53" t="str">
        <f t="array" ref="C1146">IFERROR(_xlfn.XLOOKUP(B1146, Runs[Run ID], Runs[Title]), "— pick a run —")</f>
        <v>Avengers vs. X-Men</v>
      </c>
      <c r="D1146" s="74" t="s">
        <v>10851</v>
      </c>
      <c r="E1146" s="58" t="b">
        <v>0</v>
      </c>
      <c r="F1146" s="25">
        <f t="shared" si="1"/>
        <v>47</v>
      </c>
      <c r="G1146" s="21" t="s">
        <v>58</v>
      </c>
      <c r="H1146" s="23"/>
      <c r="I1146" s="28"/>
    </row>
    <row r="1147" ht="22.5" customHeight="1">
      <c r="A1147" s="53" t="str">
        <f t="array" ref="A1147">IFERROR(_xlfn.XLOOKUP(B1147, Runs[Run ID], Runs[Track]), "— pick a run —")</f>
        <v>Avengers</v>
      </c>
      <c r="B1147" s="54" t="s">
        <v>123</v>
      </c>
      <c r="C1147" s="53" t="str">
        <f t="array" ref="C1147">IFERROR(_xlfn.XLOOKUP(B1147, Runs[Run ID], Runs[Title]), "— pick a run —")</f>
        <v>Avengers vs. X-Men</v>
      </c>
      <c r="D1147" s="74" t="s">
        <v>12273</v>
      </c>
      <c r="E1147" s="58" t="b">
        <v>0</v>
      </c>
      <c r="F1147" s="25">
        <f t="shared" si="1"/>
        <v>48</v>
      </c>
      <c r="G1147" s="21" t="s">
        <v>1002</v>
      </c>
      <c r="H1147" s="23"/>
      <c r="I1147" s="28"/>
    </row>
    <row r="1148" ht="22.5" customHeight="1">
      <c r="A1148" s="53" t="str">
        <f t="array" ref="A1148">IFERROR(_xlfn.XLOOKUP(B1148, Runs[Run ID], Runs[Track]), "— pick a run —")</f>
        <v>Avengers</v>
      </c>
      <c r="B1148" s="54" t="s">
        <v>123</v>
      </c>
      <c r="C1148" s="53" t="str">
        <f t="array" ref="C1148">IFERROR(_xlfn.XLOOKUP(B1148, Runs[Run ID], Runs[Title]), "— pick a run —")</f>
        <v>Avengers vs. X-Men</v>
      </c>
      <c r="D1148" s="74" t="s">
        <v>12274</v>
      </c>
      <c r="E1148" s="58" t="b">
        <v>0</v>
      </c>
      <c r="F1148" s="25">
        <f t="shared" si="1"/>
        <v>49</v>
      </c>
      <c r="G1148" s="21" t="s">
        <v>1002</v>
      </c>
      <c r="H1148" s="23"/>
      <c r="I1148" s="28"/>
    </row>
    <row r="1149" ht="22.5" customHeight="1">
      <c r="A1149" s="53" t="str">
        <f t="array" ref="A1149">IFERROR(_xlfn.XLOOKUP(B1149, Runs[Run ID], Runs[Track]), "— pick a run —")</f>
        <v>Avengers</v>
      </c>
      <c r="B1149" s="54" t="s">
        <v>123</v>
      </c>
      <c r="C1149" s="53" t="str">
        <f t="array" ref="C1149">IFERROR(_xlfn.XLOOKUP(B1149, Runs[Run ID], Runs[Title]), "— pick a run —")</f>
        <v>Avengers vs. X-Men</v>
      </c>
      <c r="D1149" s="74" t="s">
        <v>12275</v>
      </c>
      <c r="E1149" s="58" t="b">
        <v>0</v>
      </c>
      <c r="F1149" s="25">
        <f t="shared" si="1"/>
        <v>50</v>
      </c>
      <c r="G1149" s="21" t="s">
        <v>1002</v>
      </c>
      <c r="H1149" s="23"/>
      <c r="I1149" s="28"/>
    </row>
    <row r="1150" ht="22.5" customHeight="1">
      <c r="A1150" s="53" t="str">
        <f t="array" ref="A1150">IFERROR(_xlfn.XLOOKUP(B1150, Runs[Run ID], Runs[Track]), "— pick a run —")</f>
        <v>Avengers</v>
      </c>
      <c r="B1150" s="54" t="s">
        <v>123</v>
      </c>
      <c r="C1150" s="53" t="str">
        <f t="array" ref="C1150">IFERROR(_xlfn.XLOOKUP(B1150, Runs[Run ID], Runs[Title]), "— pick a run —")</f>
        <v>Avengers vs. X-Men</v>
      </c>
      <c r="D1150" s="74" t="s">
        <v>12276</v>
      </c>
      <c r="E1150" s="58" t="b">
        <v>0</v>
      </c>
      <c r="F1150" s="25">
        <f t="shared" si="1"/>
        <v>51</v>
      </c>
      <c r="G1150" s="21" t="s">
        <v>1002</v>
      </c>
      <c r="H1150" s="23"/>
      <c r="I1150" s="28"/>
    </row>
    <row r="1151" ht="22.5" customHeight="1">
      <c r="A1151" s="53" t="str">
        <f t="array" ref="A1151">IFERROR(_xlfn.XLOOKUP(B1151, Runs[Run ID], Runs[Track]), "— pick a run —")</f>
        <v>Avengers</v>
      </c>
      <c r="B1151" s="54" t="s">
        <v>123</v>
      </c>
      <c r="C1151" s="53" t="str">
        <f t="array" ref="C1151">IFERROR(_xlfn.XLOOKUP(B1151, Runs[Run ID], Runs[Title]), "— pick a run —")</f>
        <v>Avengers vs. X-Men</v>
      </c>
      <c r="D1151" s="74" t="s">
        <v>10817</v>
      </c>
      <c r="E1151" s="58" t="b">
        <v>0</v>
      </c>
      <c r="F1151" s="25">
        <f t="shared" si="1"/>
        <v>52</v>
      </c>
      <c r="G1151" s="21" t="s">
        <v>58</v>
      </c>
      <c r="H1151" s="23"/>
      <c r="I1151" s="28"/>
    </row>
    <row r="1152" ht="22.5" customHeight="1">
      <c r="A1152" s="53" t="str">
        <f t="array" ref="A1152">IFERROR(_xlfn.XLOOKUP(B1152, Runs[Run ID], Runs[Track]), "— pick a run —")</f>
        <v>Avengers</v>
      </c>
      <c r="B1152" s="54" t="s">
        <v>123</v>
      </c>
      <c r="C1152" s="53" t="str">
        <f t="array" ref="C1152">IFERROR(_xlfn.XLOOKUP(B1152, Runs[Run ID], Runs[Title]), "— pick a run —")</f>
        <v>Avengers vs. X-Men</v>
      </c>
      <c r="D1152" s="74" t="s">
        <v>10820</v>
      </c>
      <c r="E1152" s="58" t="b">
        <v>0</v>
      </c>
      <c r="F1152" s="25">
        <f t="shared" si="1"/>
        <v>53</v>
      </c>
      <c r="G1152" s="21" t="s">
        <v>58</v>
      </c>
      <c r="H1152" s="23"/>
      <c r="I1152" s="28"/>
    </row>
    <row r="1153" ht="22.5" customHeight="1">
      <c r="A1153" s="53" t="str">
        <f t="array" ref="A1153">IFERROR(_xlfn.XLOOKUP(B1153, Runs[Run ID], Runs[Track]), "— pick a run —")</f>
        <v>Avengers</v>
      </c>
      <c r="B1153" s="54" t="s">
        <v>123</v>
      </c>
      <c r="C1153" s="53" t="str">
        <f t="array" ref="C1153">IFERROR(_xlfn.XLOOKUP(B1153, Runs[Run ID], Runs[Title]), "— pick a run —")</f>
        <v>Avengers vs. X-Men</v>
      </c>
      <c r="D1153" s="74" t="s">
        <v>10824</v>
      </c>
      <c r="E1153" s="58" t="b">
        <v>0</v>
      </c>
      <c r="F1153" s="25">
        <f t="shared" si="1"/>
        <v>54</v>
      </c>
      <c r="G1153" s="21" t="s">
        <v>58</v>
      </c>
      <c r="H1153" s="23"/>
      <c r="I1153" s="28"/>
    </row>
    <row r="1154" ht="22.5" customHeight="1">
      <c r="A1154" s="53" t="str">
        <f t="array" ref="A1154">IFERROR(_xlfn.XLOOKUP(B1154, Runs[Run ID], Runs[Track]), "— pick a run —")</f>
        <v>Avengers</v>
      </c>
      <c r="B1154" s="54" t="s">
        <v>123</v>
      </c>
      <c r="C1154" s="53" t="str">
        <f t="array" ref="C1154">IFERROR(_xlfn.XLOOKUP(B1154, Runs[Run ID], Runs[Title]), "— pick a run —")</f>
        <v>Avengers vs. X-Men</v>
      </c>
      <c r="D1154" s="74" t="s">
        <v>12277</v>
      </c>
      <c r="E1154" s="58" t="b">
        <v>0</v>
      </c>
      <c r="F1154" s="25">
        <f t="shared" si="1"/>
        <v>55</v>
      </c>
      <c r="G1154" s="21" t="s">
        <v>58</v>
      </c>
      <c r="H1154" s="23"/>
      <c r="I1154" s="28"/>
    </row>
    <row r="1155" ht="22.5" customHeight="1">
      <c r="A1155" s="53" t="str">
        <f t="array" ref="A1155">IFERROR(_xlfn.XLOOKUP(B1155, Runs[Run ID], Runs[Track]), "— pick a run —")</f>
        <v>Avengers</v>
      </c>
      <c r="B1155" s="54" t="s">
        <v>123</v>
      </c>
      <c r="C1155" s="53" t="str">
        <f t="array" ref="C1155">IFERROR(_xlfn.XLOOKUP(B1155, Runs[Run ID], Runs[Title]), "— pick a run —")</f>
        <v>Avengers vs. X-Men</v>
      </c>
      <c r="D1155" s="74" t="s">
        <v>10856</v>
      </c>
      <c r="E1155" s="58" t="b">
        <v>0</v>
      </c>
      <c r="F1155" s="25">
        <f t="shared" si="1"/>
        <v>56</v>
      </c>
      <c r="G1155" s="21" t="s">
        <v>58</v>
      </c>
      <c r="H1155" s="23"/>
      <c r="I1155" s="28"/>
    </row>
    <row r="1156" ht="22.5" customHeight="1">
      <c r="A1156" s="53" t="str">
        <f t="array" ref="A1156">IFERROR(_xlfn.XLOOKUP(B1156, Runs[Run ID], Runs[Track]), "— pick a run —")</f>
        <v>Avengers</v>
      </c>
      <c r="B1156" s="54" t="s">
        <v>123</v>
      </c>
      <c r="C1156" s="53" t="str">
        <f t="array" ref="C1156">IFERROR(_xlfn.XLOOKUP(B1156, Runs[Run ID], Runs[Title]), "— pick a run —")</f>
        <v>Avengers vs. X-Men</v>
      </c>
      <c r="D1156" s="74" t="s">
        <v>12278</v>
      </c>
      <c r="E1156" s="58" t="b">
        <v>0</v>
      </c>
      <c r="F1156" s="25">
        <f t="shared" si="1"/>
        <v>57</v>
      </c>
      <c r="G1156" s="21" t="s">
        <v>58</v>
      </c>
      <c r="H1156" s="23"/>
      <c r="I1156" s="28"/>
    </row>
    <row r="1157" ht="22.5" customHeight="1">
      <c r="A1157" s="53" t="str">
        <f t="array" ref="A1157">IFERROR(_xlfn.XLOOKUP(B1157, Runs[Run ID], Runs[Track]), "— pick a run —")</f>
        <v>Avengers</v>
      </c>
      <c r="B1157" s="54" t="s">
        <v>123</v>
      </c>
      <c r="C1157" s="53" t="str">
        <f t="array" ref="C1157">IFERROR(_xlfn.XLOOKUP(B1157, Runs[Run ID], Runs[Title]), "— pick a run —")</f>
        <v>Avengers vs. X-Men</v>
      </c>
      <c r="D1157" s="74" t="s">
        <v>12279</v>
      </c>
      <c r="E1157" s="58" t="b">
        <v>0</v>
      </c>
      <c r="F1157" s="25">
        <f t="shared" si="1"/>
        <v>58</v>
      </c>
      <c r="G1157" s="21" t="s">
        <v>1002</v>
      </c>
      <c r="H1157" s="23"/>
      <c r="I1157" s="28"/>
    </row>
    <row r="1158" ht="22.5" customHeight="1">
      <c r="A1158" s="53" t="str">
        <f t="array" ref="A1158">IFERROR(_xlfn.XLOOKUP(B1158, Runs[Run ID], Runs[Track]), "— pick a run —")</f>
        <v>Avengers</v>
      </c>
      <c r="B1158" s="54" t="s">
        <v>123</v>
      </c>
      <c r="C1158" s="53" t="str">
        <f t="array" ref="C1158">IFERROR(_xlfn.XLOOKUP(B1158, Runs[Run ID], Runs[Title]), "— pick a run —")</f>
        <v>Avengers vs. X-Men</v>
      </c>
      <c r="D1158" s="74" t="s">
        <v>12280</v>
      </c>
      <c r="E1158" s="58" t="b">
        <v>0</v>
      </c>
      <c r="F1158" s="25">
        <f t="shared" si="1"/>
        <v>59</v>
      </c>
      <c r="G1158" s="21" t="s">
        <v>1002</v>
      </c>
      <c r="H1158" s="23"/>
      <c r="I1158" s="28"/>
    </row>
    <row r="1159" ht="22.5" customHeight="1">
      <c r="A1159" s="53" t="str">
        <f t="array" ref="A1159">IFERROR(_xlfn.XLOOKUP(B1159, Runs[Run ID], Runs[Track]), "— pick a run —")</f>
        <v>Avengers</v>
      </c>
      <c r="B1159" s="54" t="s">
        <v>123</v>
      </c>
      <c r="C1159" s="53" t="str">
        <f t="array" ref="C1159">IFERROR(_xlfn.XLOOKUP(B1159, Runs[Run ID], Runs[Title]), "— pick a run —")</f>
        <v>Avengers vs. X-Men</v>
      </c>
      <c r="D1159" s="74" t="s">
        <v>12281</v>
      </c>
      <c r="E1159" s="58" t="b">
        <v>0</v>
      </c>
      <c r="F1159" s="25">
        <f t="shared" si="1"/>
        <v>60</v>
      </c>
      <c r="G1159" s="21" t="s">
        <v>1002</v>
      </c>
      <c r="H1159" s="23"/>
      <c r="I1159" s="28"/>
    </row>
    <row r="1160" ht="22.5" customHeight="1">
      <c r="A1160" s="53" t="str">
        <f t="array" ref="A1160">IFERROR(_xlfn.XLOOKUP(B1160, Runs[Run ID], Runs[Track]), "— pick a run —")</f>
        <v>Avengers</v>
      </c>
      <c r="B1160" s="54" t="s">
        <v>123</v>
      </c>
      <c r="C1160" s="53" t="str">
        <f t="array" ref="C1160">IFERROR(_xlfn.XLOOKUP(B1160, Runs[Run ID], Runs[Title]), "— pick a run —")</f>
        <v>Avengers vs. X-Men</v>
      </c>
      <c r="D1160" s="74" t="s">
        <v>12282</v>
      </c>
      <c r="E1160" s="58" t="b">
        <v>0</v>
      </c>
      <c r="F1160" s="25">
        <f t="shared" si="1"/>
        <v>61</v>
      </c>
      <c r="G1160" s="21" t="s">
        <v>1002</v>
      </c>
      <c r="H1160" s="23"/>
      <c r="I1160" s="28"/>
    </row>
    <row r="1161" ht="22.5" customHeight="1">
      <c r="A1161" s="53" t="str">
        <f t="array" ref="A1161">IFERROR(_xlfn.XLOOKUP(B1161, Runs[Run ID], Runs[Track]), "— pick a run —")</f>
        <v>Avengers</v>
      </c>
      <c r="B1161" s="54" t="s">
        <v>123</v>
      </c>
      <c r="C1161" s="53" t="str">
        <f t="array" ref="C1161">IFERROR(_xlfn.XLOOKUP(B1161, Runs[Run ID], Runs[Title]), "— pick a run —")</f>
        <v>Avengers vs. X-Men</v>
      </c>
      <c r="D1161" s="74" t="s">
        <v>12283</v>
      </c>
      <c r="E1161" s="58" t="b">
        <v>0</v>
      </c>
      <c r="F1161" s="25">
        <f t="shared" si="1"/>
        <v>62</v>
      </c>
      <c r="G1161" s="21" t="s">
        <v>1002</v>
      </c>
      <c r="H1161" s="23"/>
      <c r="I1161" s="28"/>
    </row>
    <row r="1162" ht="22.5" customHeight="1">
      <c r="A1162" s="53" t="str">
        <f t="array" ref="A1162">IFERROR(_xlfn.XLOOKUP(B1162, Runs[Run ID], Runs[Track]), "— pick a run —")</f>
        <v>Avengers</v>
      </c>
      <c r="B1162" s="54" t="s">
        <v>123</v>
      </c>
      <c r="C1162" s="53" t="str">
        <f t="array" ref="C1162">IFERROR(_xlfn.XLOOKUP(B1162, Runs[Run ID], Runs[Title]), "— pick a run —")</f>
        <v>Avengers vs. X-Men</v>
      </c>
      <c r="D1162" s="74" t="s">
        <v>12284</v>
      </c>
      <c r="E1162" s="58" t="b">
        <v>0</v>
      </c>
      <c r="F1162" s="25">
        <f t="shared" si="1"/>
        <v>63</v>
      </c>
      <c r="G1162" s="21" t="s">
        <v>1002</v>
      </c>
      <c r="H1162" s="23"/>
      <c r="I1162" s="28"/>
    </row>
    <row r="1163" ht="22.5" customHeight="1">
      <c r="A1163" s="53" t="str">
        <f t="array" ref="A1163">IFERROR(_xlfn.XLOOKUP(B1163, Runs[Run ID], Runs[Track]), "— pick a run —")</f>
        <v>Avengers</v>
      </c>
      <c r="B1163" s="54" t="s">
        <v>123</v>
      </c>
      <c r="C1163" s="53" t="str">
        <f t="array" ref="C1163">IFERROR(_xlfn.XLOOKUP(B1163, Runs[Run ID], Runs[Title]), "— pick a run —")</f>
        <v>Avengers vs. X-Men</v>
      </c>
      <c r="D1163" s="74" t="s">
        <v>12285</v>
      </c>
      <c r="E1163" s="58" t="b">
        <v>0</v>
      </c>
      <c r="F1163" s="25">
        <f t="shared" si="1"/>
        <v>64</v>
      </c>
      <c r="G1163" s="21" t="s">
        <v>58</v>
      </c>
      <c r="H1163" s="23"/>
      <c r="I1163" s="28"/>
    </row>
    <row r="1164" ht="22.5" customHeight="1">
      <c r="A1164" s="53" t="str">
        <f t="array" ref="A1164">IFERROR(_xlfn.XLOOKUP(B1164, Runs[Run ID], Runs[Track]), "— pick a run —")</f>
        <v>Avengers</v>
      </c>
      <c r="B1164" s="54" t="s">
        <v>123</v>
      </c>
      <c r="C1164" s="53" t="str">
        <f t="array" ref="C1164">IFERROR(_xlfn.XLOOKUP(B1164, Runs[Run ID], Runs[Title]), "— pick a run —")</f>
        <v>Avengers vs. X-Men</v>
      </c>
      <c r="D1164" s="74" t="s">
        <v>12286</v>
      </c>
      <c r="E1164" s="58" t="b">
        <v>0</v>
      </c>
      <c r="F1164" s="25">
        <f t="shared" si="1"/>
        <v>65</v>
      </c>
      <c r="G1164" s="21" t="s">
        <v>58</v>
      </c>
      <c r="H1164" s="23"/>
      <c r="I1164" s="28"/>
    </row>
    <row r="1165" ht="22.5" customHeight="1">
      <c r="A1165" s="53" t="str">
        <f t="array" ref="A1165">IFERROR(_xlfn.XLOOKUP(B1165, Runs[Run ID], Runs[Track]), "— pick a run —")</f>
        <v>Avengers</v>
      </c>
      <c r="B1165" s="54" t="s">
        <v>123</v>
      </c>
      <c r="C1165" s="53" t="str">
        <f t="array" ref="C1165">IFERROR(_xlfn.XLOOKUP(B1165, Runs[Run ID], Runs[Title]), "— pick a run —")</f>
        <v>Avengers vs. X-Men</v>
      </c>
      <c r="D1165" s="74" t="s">
        <v>12287</v>
      </c>
      <c r="E1165" s="58" t="b">
        <v>0</v>
      </c>
      <c r="F1165" s="25">
        <f t="shared" si="1"/>
        <v>66</v>
      </c>
      <c r="G1165" s="21" t="s">
        <v>58</v>
      </c>
      <c r="H1165" s="23"/>
      <c r="I1165" s="28"/>
    </row>
    <row r="1166" ht="22.5" customHeight="1">
      <c r="A1166" s="53" t="str">
        <f t="array" ref="A1166">IFERROR(_xlfn.XLOOKUP(B1166, Runs[Run ID], Runs[Track]), "— pick a run —")</f>
        <v>Avengers</v>
      </c>
      <c r="B1166" s="54" t="s">
        <v>123</v>
      </c>
      <c r="C1166" s="53" t="str">
        <f t="array" ref="C1166">IFERROR(_xlfn.XLOOKUP(B1166, Runs[Run ID], Runs[Title]), "— pick a run —")</f>
        <v>Avengers vs. X-Men</v>
      </c>
      <c r="D1166" s="74" t="s">
        <v>12288</v>
      </c>
      <c r="E1166" s="58" t="b">
        <v>0</v>
      </c>
      <c r="F1166" s="25">
        <f t="shared" si="1"/>
        <v>67</v>
      </c>
      <c r="G1166" s="21" t="s">
        <v>58</v>
      </c>
      <c r="H1166" s="23"/>
      <c r="I1166" s="28"/>
    </row>
    <row r="1167" ht="22.5" customHeight="1">
      <c r="A1167" s="53" t="str">
        <f t="array" ref="A1167">IFERROR(_xlfn.XLOOKUP(B1167, Runs[Run ID], Runs[Track]), "— pick a run —")</f>
        <v>Avengers</v>
      </c>
      <c r="B1167" s="54" t="s">
        <v>123</v>
      </c>
      <c r="C1167" s="53" t="str">
        <f t="array" ref="C1167">IFERROR(_xlfn.XLOOKUP(B1167, Runs[Run ID], Runs[Title]), "— pick a run —")</f>
        <v>Avengers vs. X-Men</v>
      </c>
      <c r="D1167" s="74" t="s">
        <v>12289</v>
      </c>
      <c r="E1167" s="58" t="b">
        <v>0</v>
      </c>
      <c r="F1167" s="25">
        <f t="shared" si="1"/>
        <v>68</v>
      </c>
      <c r="G1167" s="21" t="s">
        <v>58</v>
      </c>
      <c r="H1167" s="23"/>
      <c r="I1167" s="28"/>
    </row>
    <row r="1168" ht="22.5" customHeight="1">
      <c r="A1168" s="53" t="str">
        <f t="array" ref="A1168">IFERROR(_xlfn.XLOOKUP(B1168, Runs[Run ID], Runs[Track]), "— pick a run —")</f>
        <v>Avengers</v>
      </c>
      <c r="B1168" s="54" t="s">
        <v>128</v>
      </c>
      <c r="C1168" s="53" t="str">
        <f t="array" ref="C1168">IFERROR(_xlfn.XLOOKUP(B1168, Runs[Run ID], Runs[Title]), "— pick a run —")</f>
        <v>Age of Ultron</v>
      </c>
      <c r="D1168" s="74" t="s">
        <v>10894</v>
      </c>
      <c r="E1168" s="58" t="b">
        <v>0</v>
      </c>
      <c r="F1168" s="25">
        <f t="shared" si="1"/>
        <v>1</v>
      </c>
      <c r="G1168" s="21" t="s">
        <v>58</v>
      </c>
      <c r="H1168" s="23"/>
      <c r="I1168" s="28"/>
    </row>
    <row r="1169" ht="22.5" customHeight="1">
      <c r="A1169" s="53" t="str">
        <f t="array" ref="A1169">IFERROR(_xlfn.XLOOKUP(B1169, Runs[Run ID], Runs[Track]), "— pick a run —")</f>
        <v>Avengers</v>
      </c>
      <c r="B1169" s="54" t="s">
        <v>128</v>
      </c>
      <c r="C1169" s="53" t="str">
        <f t="array" ref="C1169">IFERROR(_xlfn.XLOOKUP(B1169, Runs[Run ID], Runs[Title]), "— pick a run —")</f>
        <v>Age of Ultron</v>
      </c>
      <c r="D1169" s="74" t="s">
        <v>10899</v>
      </c>
      <c r="E1169" s="58" t="b">
        <v>0</v>
      </c>
      <c r="F1169" s="25">
        <f t="shared" si="1"/>
        <v>2</v>
      </c>
      <c r="G1169" s="21" t="s">
        <v>58</v>
      </c>
      <c r="H1169" s="23"/>
      <c r="I1169" s="28"/>
    </row>
    <row r="1170" ht="22.5" customHeight="1">
      <c r="A1170" s="53" t="str">
        <f t="array" ref="A1170">IFERROR(_xlfn.XLOOKUP(B1170, Runs[Run ID], Runs[Track]), "— pick a run —")</f>
        <v>Avengers</v>
      </c>
      <c r="B1170" s="54" t="s">
        <v>128</v>
      </c>
      <c r="C1170" s="53" t="str">
        <f t="array" ref="C1170">IFERROR(_xlfn.XLOOKUP(B1170, Runs[Run ID], Runs[Title]), "— pick a run —")</f>
        <v>Age of Ultron</v>
      </c>
      <c r="D1170" s="74" t="s">
        <v>10905</v>
      </c>
      <c r="E1170" s="58" t="b">
        <v>0</v>
      </c>
      <c r="F1170" s="25">
        <f t="shared" si="1"/>
        <v>3</v>
      </c>
      <c r="G1170" s="21" t="s">
        <v>58</v>
      </c>
      <c r="H1170" s="23"/>
      <c r="I1170" s="28"/>
    </row>
    <row r="1171" ht="22.5" customHeight="1">
      <c r="A1171" s="53" t="str">
        <f t="array" ref="A1171">IFERROR(_xlfn.XLOOKUP(B1171, Runs[Run ID], Runs[Track]), "— pick a run —")</f>
        <v>Avengers</v>
      </c>
      <c r="B1171" s="54" t="s">
        <v>128</v>
      </c>
      <c r="C1171" s="53" t="str">
        <f t="array" ref="C1171">IFERROR(_xlfn.XLOOKUP(B1171, Runs[Run ID], Runs[Title]), "— pick a run —")</f>
        <v>Age of Ultron</v>
      </c>
      <c r="D1171" s="74" t="s">
        <v>10910</v>
      </c>
      <c r="E1171" s="58" t="b">
        <v>0</v>
      </c>
      <c r="F1171" s="25">
        <f t="shared" si="1"/>
        <v>4</v>
      </c>
      <c r="G1171" s="21" t="s">
        <v>58</v>
      </c>
      <c r="H1171" s="23"/>
      <c r="I1171" s="28"/>
    </row>
    <row r="1172" ht="22.5" customHeight="1">
      <c r="A1172" s="53" t="str">
        <f t="array" ref="A1172">IFERROR(_xlfn.XLOOKUP(B1172, Runs[Run ID], Runs[Track]), "— pick a run —")</f>
        <v>Avengers</v>
      </c>
      <c r="B1172" s="54" t="s">
        <v>128</v>
      </c>
      <c r="C1172" s="53" t="str">
        <f t="array" ref="C1172">IFERROR(_xlfn.XLOOKUP(B1172, Runs[Run ID], Runs[Title]), "— pick a run —")</f>
        <v>Age of Ultron</v>
      </c>
      <c r="D1172" s="74" t="s">
        <v>12290</v>
      </c>
      <c r="E1172" s="58" t="b">
        <v>0</v>
      </c>
      <c r="F1172" s="25">
        <f t="shared" si="1"/>
        <v>5</v>
      </c>
      <c r="G1172" s="21" t="s">
        <v>58</v>
      </c>
      <c r="H1172" s="10" t="s">
        <v>12291</v>
      </c>
      <c r="I1172" s="26"/>
    </row>
    <row r="1173" ht="22.5" customHeight="1">
      <c r="A1173" s="53" t="str">
        <f t="array" ref="A1173">IFERROR(_xlfn.XLOOKUP(B1173, Runs[Run ID], Runs[Track]), "— pick a run —")</f>
        <v>Avengers</v>
      </c>
      <c r="B1173" s="54" t="s">
        <v>128</v>
      </c>
      <c r="C1173" s="53" t="str">
        <f t="array" ref="C1173">IFERROR(_xlfn.XLOOKUP(B1173, Runs[Run ID], Runs[Title]), "— pick a run —")</f>
        <v>Age of Ultron</v>
      </c>
      <c r="D1173" s="74" t="s">
        <v>12292</v>
      </c>
      <c r="E1173" s="58" t="b">
        <v>0</v>
      </c>
      <c r="F1173" s="25">
        <f t="shared" si="1"/>
        <v>6</v>
      </c>
      <c r="G1173" s="21" t="s">
        <v>58</v>
      </c>
      <c r="H1173" s="23"/>
      <c r="I1173" s="28"/>
    </row>
    <row r="1174" ht="22.5" customHeight="1">
      <c r="A1174" s="53" t="str">
        <f t="array" ref="A1174">IFERROR(_xlfn.XLOOKUP(B1174, Runs[Run ID], Runs[Track]), "— pick a run —")</f>
        <v>Avengers</v>
      </c>
      <c r="B1174" s="54" t="s">
        <v>128</v>
      </c>
      <c r="C1174" s="53" t="str">
        <f t="array" ref="C1174">IFERROR(_xlfn.XLOOKUP(B1174, Runs[Run ID], Runs[Title]), "— pick a run —")</f>
        <v>Age of Ultron</v>
      </c>
      <c r="D1174" s="74" t="s">
        <v>12293</v>
      </c>
      <c r="E1174" s="58" t="b">
        <v>0</v>
      </c>
      <c r="F1174" s="25">
        <f t="shared" si="1"/>
        <v>7</v>
      </c>
      <c r="G1174" s="21" t="s">
        <v>58</v>
      </c>
      <c r="H1174" s="23"/>
      <c r="I1174" s="28"/>
    </row>
    <row r="1175" ht="22.5" customHeight="1">
      <c r="A1175" s="53" t="str">
        <f t="array" ref="A1175">IFERROR(_xlfn.XLOOKUP(B1175, Runs[Run ID], Runs[Track]), "— pick a run —")</f>
        <v>Avengers</v>
      </c>
      <c r="B1175" s="54" t="s">
        <v>128</v>
      </c>
      <c r="C1175" s="53" t="str">
        <f t="array" ref="C1175">IFERROR(_xlfn.XLOOKUP(B1175, Runs[Run ID], Runs[Title]), "— pick a run —")</f>
        <v>Age of Ultron</v>
      </c>
      <c r="D1175" s="74" t="s">
        <v>12294</v>
      </c>
      <c r="E1175" s="58" t="b">
        <v>0</v>
      </c>
      <c r="F1175" s="25">
        <f t="shared" si="1"/>
        <v>8</v>
      </c>
      <c r="G1175" s="21" t="s">
        <v>58</v>
      </c>
      <c r="H1175" s="23"/>
      <c r="I1175" s="28"/>
    </row>
    <row r="1176" ht="22.5" customHeight="1">
      <c r="A1176" s="53" t="str">
        <f t="array" ref="A1176">IFERROR(_xlfn.XLOOKUP(B1176, Runs[Run ID], Runs[Track]), "— pick a run —")</f>
        <v>Avengers</v>
      </c>
      <c r="B1176" s="54" t="s">
        <v>128</v>
      </c>
      <c r="C1176" s="53" t="str">
        <f t="array" ref="C1176">IFERROR(_xlfn.XLOOKUP(B1176, Runs[Run ID], Runs[Title]), "— pick a run —")</f>
        <v>Age of Ultron</v>
      </c>
      <c r="D1176" s="74" t="s">
        <v>10936</v>
      </c>
      <c r="E1176" s="58" t="b">
        <v>0</v>
      </c>
      <c r="F1176" s="25">
        <f t="shared" si="1"/>
        <v>9</v>
      </c>
      <c r="G1176" s="21" t="s">
        <v>1002</v>
      </c>
      <c r="H1176" s="23" t="s">
        <v>12295</v>
      </c>
      <c r="I1176" s="28"/>
    </row>
    <row r="1177" ht="22.5" customHeight="1">
      <c r="A1177" s="53" t="str">
        <f t="array" ref="A1177">IFERROR(_xlfn.XLOOKUP(B1177, Runs[Run ID], Runs[Track]), "— pick a run —")</f>
        <v>Avengers</v>
      </c>
      <c r="B1177" s="54" t="s">
        <v>128</v>
      </c>
      <c r="C1177" s="53" t="str">
        <f t="array" ref="C1177">IFERROR(_xlfn.XLOOKUP(B1177, Runs[Run ID], Runs[Title]), "— pick a run —")</f>
        <v>Age of Ultron</v>
      </c>
      <c r="D1177" s="74" t="s">
        <v>10941</v>
      </c>
      <c r="E1177" s="58" t="b">
        <v>0</v>
      </c>
      <c r="F1177" s="25">
        <f t="shared" si="1"/>
        <v>10</v>
      </c>
      <c r="G1177" s="21" t="s">
        <v>1002</v>
      </c>
      <c r="H1177" s="23"/>
      <c r="I1177" s="28"/>
    </row>
    <row r="1178" ht="22.5" customHeight="1">
      <c r="A1178" s="53" t="str">
        <f t="array" ref="A1178">IFERROR(_xlfn.XLOOKUP(B1178, Runs[Run ID], Runs[Track]), "— pick a run —")</f>
        <v>Avengers</v>
      </c>
      <c r="B1178" s="54" t="s">
        <v>128</v>
      </c>
      <c r="C1178" s="53" t="str">
        <f t="array" ref="C1178">IFERROR(_xlfn.XLOOKUP(B1178, Runs[Run ID], Runs[Title]), "— pick a run —")</f>
        <v>Age of Ultron</v>
      </c>
      <c r="D1178" s="74" t="s">
        <v>10946</v>
      </c>
      <c r="E1178" s="58" t="b">
        <v>0</v>
      </c>
      <c r="F1178" s="25">
        <f t="shared" si="1"/>
        <v>11</v>
      </c>
      <c r="G1178" s="21" t="s">
        <v>1002</v>
      </c>
      <c r="H1178" s="23"/>
      <c r="I1178" s="28"/>
    </row>
    <row r="1179" ht="22.5" customHeight="1">
      <c r="A1179" s="53" t="str">
        <f t="array" ref="A1179">IFERROR(_xlfn.XLOOKUP(B1179, Runs[Run ID], Runs[Track]), "— pick a run —")</f>
        <v>Avengers</v>
      </c>
      <c r="B1179" s="54" t="s">
        <v>128</v>
      </c>
      <c r="C1179" s="53" t="str">
        <f t="array" ref="C1179">IFERROR(_xlfn.XLOOKUP(B1179, Runs[Run ID], Runs[Title]), "— pick a run —")</f>
        <v>Age of Ultron</v>
      </c>
      <c r="D1179" s="74" t="s">
        <v>10951</v>
      </c>
      <c r="E1179" s="58" t="b">
        <v>0</v>
      </c>
      <c r="F1179" s="25">
        <f t="shared" si="1"/>
        <v>12</v>
      </c>
      <c r="G1179" s="21" t="s">
        <v>1002</v>
      </c>
      <c r="H1179" s="23"/>
      <c r="I1179" s="28"/>
    </row>
    <row r="1180" ht="22.5" customHeight="1">
      <c r="A1180" s="53" t="str">
        <f t="array" ref="A1180">IFERROR(_xlfn.XLOOKUP(B1180, Runs[Run ID], Runs[Track]), "— pick a run —")</f>
        <v>Avengers</v>
      </c>
      <c r="B1180" s="54" t="s">
        <v>128</v>
      </c>
      <c r="C1180" s="53" t="str">
        <f t="array" ref="C1180">IFERROR(_xlfn.XLOOKUP(B1180, Runs[Run ID], Runs[Title]), "— pick a run —")</f>
        <v>Age of Ultron</v>
      </c>
      <c r="D1180" s="74" t="s">
        <v>10956</v>
      </c>
      <c r="E1180" s="58" t="b">
        <v>0</v>
      </c>
      <c r="F1180" s="25">
        <f t="shared" si="1"/>
        <v>13</v>
      </c>
      <c r="G1180" s="21" t="s">
        <v>1002</v>
      </c>
      <c r="H1180" s="23"/>
      <c r="I1180" s="28"/>
    </row>
    <row r="1181" ht="22.5" customHeight="1">
      <c r="A1181" s="53" t="str">
        <f t="array" ref="A1181">IFERROR(_xlfn.XLOOKUP(B1181, Runs[Run ID], Runs[Track]), "— pick a run —")</f>
        <v>Avengers</v>
      </c>
      <c r="B1181" s="54" t="s">
        <v>128</v>
      </c>
      <c r="C1181" s="53" t="str">
        <f t="array" ref="C1181">IFERROR(_xlfn.XLOOKUP(B1181, Runs[Run ID], Runs[Title]), "— pick a run —")</f>
        <v>Age of Ultron</v>
      </c>
      <c r="D1181" s="74" t="s">
        <v>10961</v>
      </c>
      <c r="E1181" s="58" t="b">
        <v>0</v>
      </c>
      <c r="F1181" s="25">
        <f t="shared" si="1"/>
        <v>14</v>
      </c>
      <c r="G1181" s="21" t="s">
        <v>1002</v>
      </c>
      <c r="H1181" s="23"/>
      <c r="I1181" s="28"/>
    </row>
    <row r="1182" ht="22.5" customHeight="1">
      <c r="A1182" s="53" t="str">
        <f t="array" ref="A1182">IFERROR(_xlfn.XLOOKUP(B1182, Runs[Run ID], Runs[Track]), "— pick a run —")</f>
        <v>Avengers</v>
      </c>
      <c r="B1182" s="54" t="s">
        <v>128</v>
      </c>
      <c r="C1182" s="53" t="str">
        <f t="array" ref="C1182">IFERROR(_xlfn.XLOOKUP(B1182, Runs[Run ID], Runs[Title]), "— pick a run —")</f>
        <v>Age of Ultron</v>
      </c>
      <c r="D1182" s="74" t="s">
        <v>10966</v>
      </c>
      <c r="E1182" s="58" t="b">
        <v>0</v>
      </c>
      <c r="F1182" s="25">
        <f t="shared" si="1"/>
        <v>15</v>
      </c>
      <c r="G1182" s="21" t="s">
        <v>1002</v>
      </c>
      <c r="H1182" s="23"/>
      <c r="I1182" s="28"/>
    </row>
    <row r="1183" ht="22.5" customHeight="1">
      <c r="A1183" s="53" t="str">
        <f t="array" ref="A1183">IFERROR(_xlfn.XLOOKUP(B1183, Runs[Run ID], Runs[Track]), "— pick a run —")</f>
        <v>Avengers</v>
      </c>
      <c r="B1183" s="54" t="s">
        <v>128</v>
      </c>
      <c r="C1183" s="53" t="str">
        <f t="array" ref="C1183">IFERROR(_xlfn.XLOOKUP(B1183, Runs[Run ID], Runs[Title]), "— pick a run —")</f>
        <v>Age of Ultron</v>
      </c>
      <c r="D1183" s="74" t="s">
        <v>10971</v>
      </c>
      <c r="E1183" s="58" t="b">
        <v>0</v>
      </c>
      <c r="F1183" s="25">
        <f t="shared" si="1"/>
        <v>16</v>
      </c>
      <c r="G1183" s="21" t="s">
        <v>1002</v>
      </c>
      <c r="H1183" s="23"/>
      <c r="I1183" s="28"/>
    </row>
    <row r="1184" ht="22.5" customHeight="1">
      <c r="A1184" s="53" t="str">
        <f t="array" ref="A1184">IFERROR(_xlfn.XLOOKUP(B1184, Runs[Run ID], Runs[Track]), "— pick a run —")</f>
        <v>Avengers</v>
      </c>
      <c r="B1184" s="54" t="s">
        <v>128</v>
      </c>
      <c r="C1184" s="53" t="str">
        <f t="array" ref="C1184">IFERROR(_xlfn.XLOOKUP(B1184, Runs[Run ID], Runs[Title]), "— pick a run —")</f>
        <v>Age of Ultron</v>
      </c>
      <c r="D1184" s="74" t="s">
        <v>10976</v>
      </c>
      <c r="E1184" s="58" t="b">
        <v>0</v>
      </c>
      <c r="F1184" s="25">
        <f t="shared" si="1"/>
        <v>17</v>
      </c>
      <c r="G1184" s="21" t="s">
        <v>1002</v>
      </c>
      <c r="H1184" s="23"/>
      <c r="I1184" s="28"/>
    </row>
    <row r="1185" ht="22.5" customHeight="1">
      <c r="A1185" s="53" t="str">
        <f t="array" ref="A1185">IFERROR(_xlfn.XLOOKUP(B1185, Runs[Run ID], Runs[Track]), "— pick a run —")</f>
        <v>Avengers</v>
      </c>
      <c r="B1185" s="54" t="s">
        <v>128</v>
      </c>
      <c r="C1185" s="53" t="str">
        <f t="array" ref="C1185">IFERROR(_xlfn.XLOOKUP(B1185, Runs[Run ID], Runs[Title]), "— pick a run —")</f>
        <v>Age of Ultron</v>
      </c>
      <c r="D1185" s="74" t="s">
        <v>12296</v>
      </c>
      <c r="E1185" s="58" t="b">
        <v>0</v>
      </c>
      <c r="F1185" s="25">
        <f t="shared" si="1"/>
        <v>18</v>
      </c>
      <c r="G1185" s="21" t="s">
        <v>1002</v>
      </c>
      <c r="H1185" s="23" t="s">
        <v>12297</v>
      </c>
      <c r="I1185" s="28"/>
    </row>
    <row r="1186" ht="22.5" customHeight="1">
      <c r="A1186" s="53" t="str">
        <f t="array" ref="A1186">IFERROR(_xlfn.XLOOKUP(B1186, Runs[Run ID], Runs[Track]), "— pick a run —")</f>
        <v>Avengers</v>
      </c>
      <c r="B1186" s="54" t="s">
        <v>128</v>
      </c>
      <c r="C1186" s="53" t="str">
        <f t="array" ref="C1186">IFERROR(_xlfn.XLOOKUP(B1186, Runs[Run ID], Runs[Title]), "— pick a run —")</f>
        <v>Age of Ultron</v>
      </c>
      <c r="D1186" s="74" t="s">
        <v>12298</v>
      </c>
      <c r="E1186" s="58" t="b">
        <v>0</v>
      </c>
      <c r="F1186" s="25">
        <f t="shared" si="1"/>
        <v>19</v>
      </c>
      <c r="G1186" s="21" t="s">
        <v>1002</v>
      </c>
      <c r="H1186" s="23"/>
      <c r="I1186" s="28"/>
    </row>
    <row r="1187" ht="22.5" customHeight="1">
      <c r="A1187" s="53" t="str">
        <f t="array" ref="A1187">IFERROR(_xlfn.XLOOKUP(B1187, Runs[Run ID], Runs[Track]), "— pick a run —")</f>
        <v>Avengers</v>
      </c>
      <c r="B1187" s="54" t="s">
        <v>128</v>
      </c>
      <c r="C1187" s="53" t="str">
        <f t="array" ref="C1187">IFERROR(_xlfn.XLOOKUP(B1187, Runs[Run ID], Runs[Title]), "— pick a run —")</f>
        <v>Age of Ultron</v>
      </c>
      <c r="D1187" s="74" t="s">
        <v>12299</v>
      </c>
      <c r="E1187" s="58" t="b">
        <v>0</v>
      </c>
      <c r="F1187" s="25">
        <f t="shared" si="1"/>
        <v>20</v>
      </c>
      <c r="G1187" s="21" t="s">
        <v>1002</v>
      </c>
      <c r="H1187" s="23"/>
      <c r="I1187" s="28"/>
    </row>
    <row r="1188" ht="22.5" customHeight="1">
      <c r="A1188" s="53" t="str">
        <f t="array" ref="A1188">IFERROR(_xlfn.XLOOKUP(B1188, Runs[Run ID], Runs[Track]), "— pick a run —")</f>
        <v>Avengers</v>
      </c>
      <c r="B1188" s="54" t="s">
        <v>128</v>
      </c>
      <c r="C1188" s="53" t="str">
        <f t="array" ref="C1188">IFERROR(_xlfn.XLOOKUP(B1188, Runs[Run ID], Runs[Title]), "— pick a run —")</f>
        <v>Age of Ultron</v>
      </c>
      <c r="D1188" s="74" t="s">
        <v>12300</v>
      </c>
      <c r="E1188" s="58" t="b">
        <v>0</v>
      </c>
      <c r="F1188" s="25">
        <f t="shared" si="1"/>
        <v>21</v>
      </c>
      <c r="G1188" s="21" t="s">
        <v>1002</v>
      </c>
      <c r="H1188" s="23"/>
      <c r="I1188" s="28"/>
    </row>
    <row r="1189" ht="22.5" customHeight="1">
      <c r="A1189" s="53" t="str">
        <f t="array" ref="A1189">IFERROR(_xlfn.XLOOKUP(B1189, Runs[Run ID], Runs[Track]), "— pick a run —")</f>
        <v>Avengers</v>
      </c>
      <c r="B1189" s="54" t="s">
        <v>128</v>
      </c>
      <c r="C1189" s="53" t="str">
        <f t="array" ref="C1189">IFERROR(_xlfn.XLOOKUP(B1189, Runs[Run ID], Runs[Title]), "— pick a run —")</f>
        <v>Age of Ultron</v>
      </c>
      <c r="D1189" s="74" t="s">
        <v>12301</v>
      </c>
      <c r="E1189" s="58" t="b">
        <v>0</v>
      </c>
      <c r="F1189" s="25">
        <f t="shared" si="1"/>
        <v>22</v>
      </c>
      <c r="G1189" s="21" t="s">
        <v>1002</v>
      </c>
      <c r="H1189" s="23"/>
      <c r="I1189" s="28"/>
    </row>
    <row r="1190" ht="22.5" customHeight="1">
      <c r="A1190" s="53" t="str">
        <f t="array" ref="A1190">IFERROR(_xlfn.XLOOKUP(B1190, Runs[Run ID], Runs[Track]), "— pick a run —")</f>
        <v>Avengers</v>
      </c>
      <c r="B1190" s="54" t="s">
        <v>128</v>
      </c>
      <c r="C1190" s="53" t="str">
        <f t="array" ref="C1190">IFERROR(_xlfn.XLOOKUP(B1190, Runs[Run ID], Runs[Title]), "— pick a run —")</f>
        <v>Age of Ultron</v>
      </c>
      <c r="D1190" s="74" t="s">
        <v>12302</v>
      </c>
      <c r="E1190" s="58" t="b">
        <v>0</v>
      </c>
      <c r="F1190" s="25">
        <f t="shared" si="1"/>
        <v>23</v>
      </c>
      <c r="G1190" s="21" t="s">
        <v>1002</v>
      </c>
      <c r="H1190" s="23"/>
      <c r="I1190" s="28"/>
    </row>
    <row r="1191" ht="22.5" customHeight="1">
      <c r="A1191" s="53" t="str">
        <f t="array" ref="A1191">IFERROR(_xlfn.XLOOKUP(B1191, Runs[Run ID], Runs[Track]), "— pick a run —")</f>
        <v>Avengers</v>
      </c>
      <c r="B1191" s="54" t="s">
        <v>128</v>
      </c>
      <c r="C1191" s="53" t="str">
        <f t="array" ref="C1191">IFERROR(_xlfn.XLOOKUP(B1191, Runs[Run ID], Runs[Title]), "— pick a run —")</f>
        <v>Age of Ultron</v>
      </c>
      <c r="D1191" s="74" t="s">
        <v>8655</v>
      </c>
      <c r="E1191" s="58" t="b">
        <v>0</v>
      </c>
      <c r="F1191" s="25">
        <f t="shared" si="1"/>
        <v>24</v>
      </c>
      <c r="G1191" s="21" t="s">
        <v>58</v>
      </c>
      <c r="H1191" s="10" t="s">
        <v>12303</v>
      </c>
      <c r="I1191" s="26"/>
    </row>
    <row r="1192" ht="22.5" customHeight="1">
      <c r="A1192" s="53" t="str">
        <f t="array" ref="A1192">IFERROR(_xlfn.XLOOKUP(B1192, Runs[Run ID], Runs[Track]), "— pick a run —")</f>
        <v>Avengers</v>
      </c>
      <c r="B1192" s="54" t="s">
        <v>128</v>
      </c>
      <c r="C1192" s="53" t="str">
        <f t="array" ref="C1192">IFERROR(_xlfn.XLOOKUP(B1192, Runs[Run ID], Runs[Title]), "— pick a run —")</f>
        <v>Age of Ultron</v>
      </c>
      <c r="D1192" s="74" t="s">
        <v>10983</v>
      </c>
      <c r="E1192" s="58" t="b">
        <v>0</v>
      </c>
      <c r="F1192" s="25">
        <f t="shared" si="1"/>
        <v>25</v>
      </c>
      <c r="G1192" s="21" t="s">
        <v>58</v>
      </c>
      <c r="H1192" s="23"/>
      <c r="I1192" s="28"/>
    </row>
    <row r="1193" ht="22.5" customHeight="1">
      <c r="A1193" s="53" t="str">
        <f t="array" ref="A1193">IFERROR(_xlfn.XLOOKUP(B1193, Runs[Run ID], Runs[Track]), "— pick a run —")</f>
        <v>Avengers</v>
      </c>
      <c r="B1193" s="54" t="s">
        <v>128</v>
      </c>
      <c r="C1193" s="53" t="str">
        <f t="array" ref="C1193">IFERROR(_xlfn.XLOOKUP(B1193, Runs[Run ID], Runs[Title]), "— pick a run —")</f>
        <v>Age of Ultron</v>
      </c>
      <c r="D1193" s="74" t="s">
        <v>10987</v>
      </c>
      <c r="E1193" s="58" t="b">
        <v>0</v>
      </c>
      <c r="F1193" s="25">
        <f t="shared" si="1"/>
        <v>26</v>
      </c>
      <c r="G1193" s="21" t="s">
        <v>58</v>
      </c>
      <c r="H1193" s="23"/>
      <c r="I1193" s="28"/>
    </row>
    <row r="1194" ht="22.5" customHeight="1">
      <c r="A1194" s="53" t="str">
        <f t="array" ref="A1194">IFERROR(_xlfn.XLOOKUP(B1194, Runs[Run ID], Runs[Track]), "— pick a run —")</f>
        <v>Avengers</v>
      </c>
      <c r="B1194" s="54" t="s">
        <v>128</v>
      </c>
      <c r="C1194" s="53" t="str">
        <f t="array" ref="C1194">IFERROR(_xlfn.XLOOKUP(B1194, Runs[Run ID], Runs[Title]), "— pick a run —")</f>
        <v>Age of Ultron</v>
      </c>
      <c r="D1194" s="74" t="s">
        <v>10991</v>
      </c>
      <c r="E1194" s="58" t="b">
        <v>0</v>
      </c>
      <c r="F1194" s="25">
        <f t="shared" si="1"/>
        <v>27</v>
      </c>
      <c r="G1194" s="21" t="s">
        <v>58</v>
      </c>
      <c r="H1194" s="23"/>
      <c r="I1194" s="28"/>
    </row>
    <row r="1195" ht="22.5" customHeight="1">
      <c r="A1195" s="53" t="str">
        <f t="array" ref="A1195">IFERROR(_xlfn.XLOOKUP(B1195, Runs[Run ID], Runs[Track]), "— pick a run —")</f>
        <v>Avengers</v>
      </c>
      <c r="B1195" s="54" t="s">
        <v>128</v>
      </c>
      <c r="C1195" s="53" t="str">
        <f t="array" ref="C1195">IFERROR(_xlfn.XLOOKUP(B1195, Runs[Run ID], Runs[Title]), "— pick a run —")</f>
        <v>Age of Ultron</v>
      </c>
      <c r="D1195" s="74" t="s">
        <v>10995</v>
      </c>
      <c r="E1195" s="58" t="b">
        <v>0</v>
      </c>
      <c r="F1195" s="25">
        <f t="shared" si="1"/>
        <v>28</v>
      </c>
      <c r="G1195" s="21" t="s">
        <v>58</v>
      </c>
      <c r="H1195" s="23"/>
      <c r="I1195" s="28"/>
    </row>
    <row r="1196" ht="22.5" customHeight="1">
      <c r="A1196" s="53" t="str">
        <f t="array" ref="A1196">IFERROR(_xlfn.XLOOKUP(B1196, Runs[Run ID], Runs[Track]), "— pick a run —")</f>
        <v>Avengers</v>
      </c>
      <c r="B1196" s="54" t="s">
        <v>128</v>
      </c>
      <c r="C1196" s="53" t="str">
        <f t="array" ref="C1196">IFERROR(_xlfn.XLOOKUP(B1196, Runs[Run ID], Runs[Title]), "— pick a run —")</f>
        <v>Age of Ultron</v>
      </c>
      <c r="D1196" s="74" t="s">
        <v>11000</v>
      </c>
      <c r="E1196" s="58" t="b">
        <v>0</v>
      </c>
      <c r="F1196" s="25">
        <f t="shared" si="1"/>
        <v>29</v>
      </c>
      <c r="G1196" s="21" t="s">
        <v>58</v>
      </c>
      <c r="H1196" s="23"/>
      <c r="I1196" s="28"/>
    </row>
    <row r="1197" ht="22.5" customHeight="1">
      <c r="A1197" s="53" t="str">
        <f t="array" ref="A1197">IFERROR(_xlfn.XLOOKUP(B1197, Runs[Run ID], Runs[Track]), "— pick a run —")</f>
        <v>Avengers</v>
      </c>
      <c r="B1197" s="54" t="s">
        <v>128</v>
      </c>
      <c r="C1197" s="53" t="str">
        <f t="array" ref="C1197">IFERROR(_xlfn.XLOOKUP(B1197, Runs[Run ID], Runs[Title]), "— pick a run —")</f>
        <v>Age of Ultron</v>
      </c>
      <c r="D1197" s="74" t="s">
        <v>11005</v>
      </c>
      <c r="E1197" s="58" t="b">
        <v>0</v>
      </c>
      <c r="F1197" s="25">
        <f t="shared" si="1"/>
        <v>30</v>
      </c>
      <c r="G1197" s="21" t="s">
        <v>58</v>
      </c>
      <c r="H1197" s="23"/>
      <c r="I1197" s="28"/>
    </row>
    <row r="1198" ht="22.5" customHeight="1">
      <c r="A1198" s="53" t="str">
        <f t="array" ref="A1198">IFERROR(_xlfn.XLOOKUP(B1198, Runs[Run ID], Runs[Track]), "— pick a run —")</f>
        <v>Avengers</v>
      </c>
      <c r="B1198" s="54" t="s">
        <v>128</v>
      </c>
      <c r="C1198" s="53" t="str">
        <f t="array" ref="C1198">IFERROR(_xlfn.XLOOKUP(B1198, Runs[Run ID], Runs[Title]), "— pick a run —")</f>
        <v>Age of Ultron</v>
      </c>
      <c r="D1198" s="74" t="s">
        <v>11012</v>
      </c>
      <c r="E1198" s="58" t="b">
        <v>0</v>
      </c>
      <c r="F1198" s="25">
        <f t="shared" si="1"/>
        <v>31</v>
      </c>
      <c r="G1198" s="21" t="s">
        <v>58</v>
      </c>
      <c r="H1198" s="23"/>
      <c r="I1198" s="28"/>
    </row>
    <row r="1199" ht="22.5" customHeight="1">
      <c r="A1199" s="53" t="str">
        <f t="array" ref="A1199">IFERROR(_xlfn.XLOOKUP(B1199, Runs[Run ID], Runs[Track]), "— pick a run —")</f>
        <v>Avengers</v>
      </c>
      <c r="B1199" s="54" t="s">
        <v>128</v>
      </c>
      <c r="C1199" s="53" t="str">
        <f t="array" ref="C1199">IFERROR(_xlfn.XLOOKUP(B1199, Runs[Run ID], Runs[Title]), "— pick a run —")</f>
        <v>Age of Ultron</v>
      </c>
      <c r="D1199" s="74" t="s">
        <v>11017</v>
      </c>
      <c r="E1199" s="58" t="b">
        <v>0</v>
      </c>
      <c r="F1199" s="25">
        <f t="shared" si="1"/>
        <v>32</v>
      </c>
      <c r="G1199" s="21" t="s">
        <v>58</v>
      </c>
      <c r="H1199" s="23"/>
      <c r="I1199" s="28"/>
    </row>
    <row r="1200" ht="22.5" customHeight="1">
      <c r="A1200" s="53" t="str">
        <f t="array" ref="A1200">IFERROR(_xlfn.XLOOKUP(B1200, Runs[Run ID], Runs[Track]), "— pick a run —")</f>
        <v>Avengers</v>
      </c>
      <c r="B1200" s="54" t="s">
        <v>128</v>
      </c>
      <c r="C1200" s="53" t="str">
        <f t="array" ref="C1200">IFERROR(_xlfn.XLOOKUP(B1200, Runs[Run ID], Runs[Title]), "— pick a run —")</f>
        <v>Age of Ultron</v>
      </c>
      <c r="D1200" s="74" t="s">
        <v>11024</v>
      </c>
      <c r="E1200" s="58" t="b">
        <v>0</v>
      </c>
      <c r="F1200" s="25">
        <f t="shared" si="1"/>
        <v>33</v>
      </c>
      <c r="G1200" s="21" t="s">
        <v>58</v>
      </c>
      <c r="H1200" s="23"/>
      <c r="I1200" s="28"/>
    </row>
    <row r="1201" ht="22.5" customHeight="1">
      <c r="A1201" s="53" t="str">
        <f t="array" ref="A1201">IFERROR(_xlfn.XLOOKUP(B1201, Runs[Run ID], Runs[Track]), "— pick a run —")</f>
        <v>Avengers</v>
      </c>
      <c r="B1201" s="54" t="s">
        <v>128</v>
      </c>
      <c r="C1201" s="53" t="str">
        <f t="array" ref="C1201">IFERROR(_xlfn.XLOOKUP(B1201, Runs[Run ID], Runs[Title]), "— pick a run —")</f>
        <v>Age of Ultron</v>
      </c>
      <c r="D1201" s="74" t="s">
        <v>11029</v>
      </c>
      <c r="E1201" s="58" t="b">
        <v>0</v>
      </c>
      <c r="F1201" s="25">
        <f t="shared" si="1"/>
        <v>34</v>
      </c>
      <c r="G1201" s="21" t="s">
        <v>58</v>
      </c>
      <c r="H1201" s="23"/>
      <c r="I1201" s="28"/>
    </row>
    <row r="1202" ht="22.5" customHeight="1">
      <c r="A1202" s="53" t="str">
        <f t="array" ref="A1202">IFERROR(_xlfn.XLOOKUP(B1202, Runs[Run ID], Runs[Track]), "— pick a run —")</f>
        <v>Avengers</v>
      </c>
      <c r="B1202" s="54" t="s">
        <v>128</v>
      </c>
      <c r="C1202" s="53" t="str">
        <f t="array" ref="C1202">IFERROR(_xlfn.XLOOKUP(B1202, Runs[Run ID], Runs[Title]), "— pick a run —")</f>
        <v>Age of Ultron</v>
      </c>
      <c r="D1202" s="74" t="s">
        <v>11033</v>
      </c>
      <c r="E1202" s="58" t="b">
        <v>0</v>
      </c>
      <c r="F1202" s="25">
        <f t="shared" si="1"/>
        <v>35</v>
      </c>
      <c r="G1202" s="21" t="s">
        <v>58</v>
      </c>
      <c r="H1202" s="10" t="s">
        <v>12304</v>
      </c>
      <c r="I1202" s="26"/>
    </row>
    <row r="1203" ht="22.5" customHeight="1">
      <c r="A1203" s="53" t="str">
        <f t="array" ref="A1203">IFERROR(_xlfn.XLOOKUP(B1203, Runs[Run ID], Runs[Track]), "— pick a run —")</f>
        <v>Avengers</v>
      </c>
      <c r="B1203" s="54" t="s">
        <v>136</v>
      </c>
      <c r="C1203" s="53" t="str">
        <f t="array" ref="C1203">IFERROR(_xlfn.XLOOKUP(B1203, Runs[Run ID], Runs[Title]), "— pick a run —")</f>
        <v>Ewing Mighty Avengers </v>
      </c>
      <c r="D1203" s="74" t="s">
        <v>12305</v>
      </c>
      <c r="E1203" s="58" t="b">
        <v>0</v>
      </c>
      <c r="F1203" s="25">
        <f t="shared" si="1"/>
        <v>1</v>
      </c>
      <c r="G1203" s="21" t="s">
        <v>58</v>
      </c>
      <c r="H1203" s="10" t="s">
        <v>12306</v>
      </c>
      <c r="I1203" s="26"/>
    </row>
    <row r="1204" ht="22.5" customHeight="1">
      <c r="A1204" s="53" t="str">
        <f t="array" ref="A1204">IFERROR(_xlfn.XLOOKUP(B1204, Runs[Run ID], Runs[Track]), "— pick a run —")</f>
        <v>Avengers</v>
      </c>
      <c r="B1204" s="54" t="s">
        <v>136</v>
      </c>
      <c r="C1204" s="53" t="str">
        <f t="array" ref="C1204">IFERROR(_xlfn.XLOOKUP(B1204, Runs[Run ID], Runs[Title]), "— pick a run —")</f>
        <v>Ewing Mighty Avengers </v>
      </c>
      <c r="D1204" s="74" t="s">
        <v>12307</v>
      </c>
      <c r="E1204" s="58" t="b">
        <v>0</v>
      </c>
      <c r="F1204" s="25">
        <f t="shared" si="1"/>
        <v>2</v>
      </c>
      <c r="G1204" s="21" t="s">
        <v>58</v>
      </c>
      <c r="H1204" s="23"/>
      <c r="I1204" s="28"/>
    </row>
    <row r="1205" ht="22.5" customHeight="1">
      <c r="A1205" s="53" t="str">
        <f t="array" ref="A1205">IFERROR(_xlfn.XLOOKUP(B1205, Runs[Run ID], Runs[Track]), "— pick a run —")</f>
        <v>Avengers</v>
      </c>
      <c r="B1205" s="54" t="s">
        <v>136</v>
      </c>
      <c r="C1205" s="53" t="str">
        <f t="array" ref="C1205">IFERROR(_xlfn.XLOOKUP(B1205, Runs[Run ID], Runs[Title]), "— pick a run —")</f>
        <v>Ewing Mighty Avengers </v>
      </c>
      <c r="D1205" s="74" t="s">
        <v>12308</v>
      </c>
      <c r="E1205" s="58" t="b">
        <v>0</v>
      </c>
      <c r="F1205" s="25">
        <f t="shared" si="1"/>
        <v>3</v>
      </c>
      <c r="G1205" s="21" t="s">
        <v>443</v>
      </c>
      <c r="H1205" s="23" t="s">
        <v>12309</v>
      </c>
      <c r="I1205" s="28"/>
    </row>
    <row r="1206" ht="22.5" customHeight="1">
      <c r="A1206" s="53" t="str">
        <f t="array" ref="A1206">IFERROR(_xlfn.XLOOKUP(B1206, Runs[Run ID], Runs[Track]), "— pick a run —")</f>
        <v>Avengers</v>
      </c>
      <c r="B1206" s="54" t="s">
        <v>136</v>
      </c>
      <c r="C1206" s="53" t="str">
        <f t="array" ref="C1206">IFERROR(_xlfn.XLOOKUP(B1206, Runs[Run ID], Runs[Title]), "— pick a run —")</f>
        <v>Ewing Mighty Avengers </v>
      </c>
      <c r="D1206" s="74" t="s">
        <v>12310</v>
      </c>
      <c r="E1206" s="58" t="b">
        <v>0</v>
      </c>
      <c r="F1206" s="25">
        <f t="shared" si="1"/>
        <v>4</v>
      </c>
      <c r="G1206" s="21" t="s">
        <v>58</v>
      </c>
      <c r="H1206" s="10" t="s">
        <v>12311</v>
      </c>
      <c r="I1206" s="26"/>
    </row>
    <row r="1207" ht="22.5" customHeight="1">
      <c r="A1207" s="53" t="str">
        <f t="array" ref="A1207">IFERROR(_xlfn.XLOOKUP(B1207, Runs[Run ID], Runs[Track]), "— pick a run —")</f>
        <v>Avengers</v>
      </c>
      <c r="B1207" s="54" t="s">
        <v>136</v>
      </c>
      <c r="C1207" s="53" t="str">
        <f t="array" ref="C1207">IFERROR(_xlfn.XLOOKUP(B1207, Runs[Run ID], Runs[Title]), "— pick a run —")</f>
        <v>Ewing Mighty Avengers </v>
      </c>
      <c r="D1207" s="74" t="s">
        <v>12312</v>
      </c>
      <c r="E1207" s="58" t="b">
        <v>0</v>
      </c>
      <c r="F1207" s="25">
        <f t="shared" si="1"/>
        <v>5</v>
      </c>
      <c r="G1207" s="21" t="s">
        <v>58</v>
      </c>
      <c r="H1207" s="23"/>
      <c r="I1207" s="28"/>
    </row>
    <row r="1208" ht="22.5" customHeight="1">
      <c r="A1208" s="53" t="str">
        <f t="array" ref="A1208">IFERROR(_xlfn.XLOOKUP(B1208, Runs[Run ID], Runs[Track]), "— pick a run —")</f>
        <v>Avengers</v>
      </c>
      <c r="B1208" s="54" t="s">
        <v>136</v>
      </c>
      <c r="C1208" s="53" t="str">
        <f t="array" ref="C1208">IFERROR(_xlfn.XLOOKUP(B1208, Runs[Run ID], Runs[Title]), "— pick a run —")</f>
        <v>Ewing Mighty Avengers </v>
      </c>
      <c r="D1208" s="74" t="s">
        <v>12313</v>
      </c>
      <c r="E1208" s="58" t="b">
        <v>0</v>
      </c>
      <c r="F1208" s="25">
        <f t="shared" si="1"/>
        <v>6</v>
      </c>
      <c r="G1208" s="21" t="s">
        <v>58</v>
      </c>
      <c r="H1208" s="23"/>
      <c r="I1208" s="28"/>
    </row>
    <row r="1209" ht="22.5" customHeight="1">
      <c r="A1209" s="53" t="str">
        <f t="array" ref="A1209">IFERROR(_xlfn.XLOOKUP(B1209, Runs[Run ID], Runs[Track]), "— pick a run —")</f>
        <v>Avengers</v>
      </c>
      <c r="B1209" s="54" t="s">
        <v>136</v>
      </c>
      <c r="C1209" s="53" t="str">
        <f t="array" ref="C1209">IFERROR(_xlfn.XLOOKUP(B1209, Runs[Run ID], Runs[Title]), "— pick a run —")</f>
        <v>Ewing Mighty Avengers </v>
      </c>
      <c r="D1209" s="74" t="s">
        <v>12314</v>
      </c>
      <c r="E1209" s="58" t="b">
        <v>0</v>
      </c>
      <c r="F1209" s="25">
        <f t="shared" si="1"/>
        <v>7</v>
      </c>
      <c r="G1209" s="21" t="s">
        <v>58</v>
      </c>
      <c r="H1209" s="10" t="s">
        <v>12311</v>
      </c>
      <c r="I1209" s="26"/>
    </row>
    <row r="1210" ht="22.5" customHeight="1">
      <c r="A1210" s="53" t="str">
        <f t="array" ref="A1210">IFERROR(_xlfn.XLOOKUP(B1210, Runs[Run ID], Runs[Track]), "— pick a run —")</f>
        <v>Avengers</v>
      </c>
      <c r="B1210" s="54" t="s">
        <v>136</v>
      </c>
      <c r="C1210" s="53" t="str">
        <f t="array" ref="C1210">IFERROR(_xlfn.XLOOKUP(B1210, Runs[Run ID], Runs[Title]), "— pick a run —")</f>
        <v>Ewing Mighty Avengers </v>
      </c>
      <c r="D1210" s="74" t="s">
        <v>12315</v>
      </c>
      <c r="E1210" s="58" t="b">
        <v>0</v>
      </c>
      <c r="F1210" s="25">
        <f t="shared" si="1"/>
        <v>8</v>
      </c>
      <c r="G1210" s="21" t="s">
        <v>58</v>
      </c>
      <c r="H1210" s="23"/>
      <c r="I1210" s="28"/>
    </row>
    <row r="1211" ht="22.5" customHeight="1">
      <c r="A1211" s="53" t="str">
        <f t="array" ref="A1211">IFERROR(_xlfn.XLOOKUP(B1211, Runs[Run ID], Runs[Track]), "— pick a run —")</f>
        <v>Avengers</v>
      </c>
      <c r="B1211" s="54" t="s">
        <v>136</v>
      </c>
      <c r="C1211" s="53" t="str">
        <f t="array" ref="C1211">IFERROR(_xlfn.XLOOKUP(B1211, Runs[Run ID], Runs[Title]), "— pick a run —")</f>
        <v>Ewing Mighty Avengers </v>
      </c>
      <c r="D1211" s="74" t="s">
        <v>12316</v>
      </c>
      <c r="E1211" s="58" t="b">
        <v>0</v>
      </c>
      <c r="F1211" s="25">
        <f t="shared" si="1"/>
        <v>9</v>
      </c>
      <c r="G1211" s="21" t="s">
        <v>58</v>
      </c>
      <c r="H1211" s="23"/>
      <c r="I1211" s="28"/>
    </row>
    <row r="1212" ht="22.5" customHeight="1">
      <c r="A1212" s="53" t="str">
        <f t="array" ref="A1212">IFERROR(_xlfn.XLOOKUP(B1212, Runs[Run ID], Runs[Track]), "— pick a run —")</f>
        <v>Avengers</v>
      </c>
      <c r="B1212" s="54" t="s">
        <v>136</v>
      </c>
      <c r="C1212" s="53" t="str">
        <f t="array" ref="C1212">IFERROR(_xlfn.XLOOKUP(B1212, Runs[Run ID], Runs[Title]), "— pick a run —")</f>
        <v>Ewing Mighty Avengers </v>
      </c>
      <c r="D1212" s="74" t="s">
        <v>12317</v>
      </c>
      <c r="E1212" s="58" t="b">
        <v>0</v>
      </c>
      <c r="F1212" s="25">
        <f t="shared" si="1"/>
        <v>10</v>
      </c>
      <c r="G1212" s="21" t="s">
        <v>58</v>
      </c>
      <c r="H1212" s="23"/>
      <c r="I1212" s="28"/>
    </row>
    <row r="1213" ht="22.5" customHeight="1">
      <c r="A1213" s="53" t="str">
        <f t="array" ref="A1213">IFERROR(_xlfn.XLOOKUP(B1213, Runs[Run ID], Runs[Track]), "— pick a run —")</f>
        <v>Avengers</v>
      </c>
      <c r="B1213" s="54" t="s">
        <v>136</v>
      </c>
      <c r="C1213" s="53" t="str">
        <f t="array" ref="C1213">IFERROR(_xlfn.XLOOKUP(B1213, Runs[Run ID], Runs[Title]), "— pick a run —")</f>
        <v>Ewing Mighty Avengers </v>
      </c>
      <c r="D1213" s="74" t="s">
        <v>12318</v>
      </c>
      <c r="E1213" s="58" t="b">
        <v>0</v>
      </c>
      <c r="F1213" s="25">
        <f t="shared" si="1"/>
        <v>11</v>
      </c>
      <c r="G1213" s="21" t="s">
        <v>58</v>
      </c>
      <c r="H1213" s="23"/>
      <c r="I1213" s="28"/>
    </row>
    <row r="1214" ht="22.5" customHeight="1">
      <c r="A1214" s="53" t="str">
        <f t="array" ref="A1214">IFERROR(_xlfn.XLOOKUP(B1214, Runs[Run ID], Runs[Track]), "— pick a run —")</f>
        <v>Avengers</v>
      </c>
      <c r="B1214" s="54" t="s">
        <v>136</v>
      </c>
      <c r="C1214" s="53" t="str">
        <f t="array" ref="C1214">IFERROR(_xlfn.XLOOKUP(B1214, Runs[Run ID], Runs[Title]), "— pick a run —")</f>
        <v>Ewing Mighty Avengers </v>
      </c>
      <c r="D1214" s="74" t="s">
        <v>12319</v>
      </c>
      <c r="E1214" s="58" t="b">
        <v>0</v>
      </c>
      <c r="F1214" s="25">
        <f t="shared" si="1"/>
        <v>12</v>
      </c>
      <c r="G1214" s="21" t="s">
        <v>58</v>
      </c>
      <c r="H1214" s="10" t="s">
        <v>12320</v>
      </c>
      <c r="I1214" s="26"/>
    </row>
    <row r="1215" ht="22.5" customHeight="1">
      <c r="A1215" s="53" t="str">
        <f t="array" ref="A1215">IFERROR(_xlfn.XLOOKUP(B1215, Runs[Run ID], Runs[Track]), "— pick a run —")</f>
        <v>Avengers</v>
      </c>
      <c r="B1215" s="54" t="s">
        <v>136</v>
      </c>
      <c r="C1215" s="53" t="str">
        <f t="array" ref="C1215">IFERROR(_xlfn.XLOOKUP(B1215, Runs[Run ID], Runs[Title]), "— pick a run —")</f>
        <v>Ewing Mighty Avengers </v>
      </c>
      <c r="D1215" s="74" t="s">
        <v>12321</v>
      </c>
      <c r="E1215" s="58" t="b">
        <v>0</v>
      </c>
      <c r="F1215" s="25">
        <f t="shared" si="1"/>
        <v>13</v>
      </c>
      <c r="G1215" s="21" t="s">
        <v>58</v>
      </c>
      <c r="H1215" s="23"/>
      <c r="I1215" s="28"/>
    </row>
    <row r="1216" ht="22.5" customHeight="1">
      <c r="A1216" s="53" t="str">
        <f t="array" ref="A1216">IFERROR(_xlfn.XLOOKUP(B1216, Runs[Run ID], Runs[Track]), "— pick a run —")</f>
        <v>Avengers</v>
      </c>
      <c r="B1216" s="54" t="s">
        <v>136</v>
      </c>
      <c r="C1216" s="53" t="str">
        <f t="array" ref="C1216">IFERROR(_xlfn.XLOOKUP(B1216, Runs[Run ID], Runs[Title]), "— pick a run —")</f>
        <v>Ewing Mighty Avengers </v>
      </c>
      <c r="D1216" s="74" t="s">
        <v>12322</v>
      </c>
      <c r="E1216" s="58" t="b">
        <v>0</v>
      </c>
      <c r="F1216" s="25">
        <f t="shared" si="1"/>
        <v>14</v>
      </c>
      <c r="G1216" s="21" t="s">
        <v>58</v>
      </c>
      <c r="H1216" s="23"/>
      <c r="I1216" s="28"/>
    </row>
    <row r="1217" ht="22.5" customHeight="1">
      <c r="A1217" s="53" t="str">
        <f t="array" ref="A1217">IFERROR(_xlfn.XLOOKUP(B1217, Runs[Run ID], Runs[Track]), "— pick a run —")</f>
        <v>Avengers</v>
      </c>
      <c r="B1217" s="54" t="s">
        <v>136</v>
      </c>
      <c r="C1217" s="53" t="str">
        <f t="array" ref="C1217">IFERROR(_xlfn.XLOOKUP(B1217, Runs[Run ID], Runs[Title]), "— pick a run —")</f>
        <v>Ewing Mighty Avengers </v>
      </c>
      <c r="D1217" s="74" t="s">
        <v>12323</v>
      </c>
      <c r="E1217" s="58" t="b">
        <v>0</v>
      </c>
      <c r="F1217" s="25">
        <f t="shared" si="1"/>
        <v>15</v>
      </c>
      <c r="G1217" s="21" t="s">
        <v>58</v>
      </c>
      <c r="H1217" s="23"/>
      <c r="I1217" s="28"/>
    </row>
    <row r="1218" ht="22.5" customHeight="1">
      <c r="A1218" s="53" t="str">
        <f t="array" ref="A1218">IFERROR(_xlfn.XLOOKUP(B1218, Runs[Run ID], Runs[Track]), "— pick a run —")</f>
        <v>Avengers</v>
      </c>
      <c r="B1218" s="54" t="s">
        <v>136</v>
      </c>
      <c r="C1218" s="53" t="str">
        <f t="array" ref="C1218">IFERROR(_xlfn.XLOOKUP(B1218, Runs[Run ID], Runs[Title]), "— pick a run —")</f>
        <v>Ewing Mighty Avengers </v>
      </c>
      <c r="D1218" s="74" t="s">
        <v>12324</v>
      </c>
      <c r="E1218" s="58" t="b">
        <v>0</v>
      </c>
      <c r="F1218" s="25">
        <f t="shared" si="1"/>
        <v>16</v>
      </c>
      <c r="G1218" s="21" t="s">
        <v>58</v>
      </c>
      <c r="H1218" s="23"/>
      <c r="I1218" s="28"/>
    </row>
    <row r="1219" ht="22.5" customHeight="1">
      <c r="A1219" s="53" t="str">
        <f t="array" ref="A1219">IFERROR(_xlfn.XLOOKUP(B1219, Runs[Run ID], Runs[Track]), "— pick a run —")</f>
        <v>Avengers</v>
      </c>
      <c r="B1219" s="54" t="s">
        <v>136</v>
      </c>
      <c r="C1219" s="53" t="str">
        <f t="array" ref="C1219">IFERROR(_xlfn.XLOOKUP(B1219, Runs[Run ID], Runs[Title]), "— pick a run —")</f>
        <v>Ewing Mighty Avengers </v>
      </c>
      <c r="D1219" s="74" t="s">
        <v>12325</v>
      </c>
      <c r="E1219" s="58" t="b">
        <v>0</v>
      </c>
      <c r="F1219" s="25">
        <f t="shared" si="1"/>
        <v>17</v>
      </c>
      <c r="G1219" s="21" t="s">
        <v>58</v>
      </c>
      <c r="H1219" s="23"/>
      <c r="I1219" s="28"/>
    </row>
    <row r="1220" ht="22.5" customHeight="1">
      <c r="A1220" s="53" t="str">
        <f t="array" ref="A1220">IFERROR(_xlfn.XLOOKUP(B1220, Runs[Run ID], Runs[Track]), "— pick a run —")</f>
        <v>Avengers</v>
      </c>
      <c r="B1220" s="54" t="s">
        <v>136</v>
      </c>
      <c r="C1220" s="53" t="str">
        <f t="array" ref="C1220">IFERROR(_xlfn.XLOOKUP(B1220, Runs[Run ID], Runs[Title]), "— pick a run —")</f>
        <v>Ewing Mighty Avengers </v>
      </c>
      <c r="D1220" s="74" t="s">
        <v>2935</v>
      </c>
      <c r="E1220" s="58" t="b">
        <v>0</v>
      </c>
      <c r="F1220" s="25">
        <f t="shared" si="1"/>
        <v>18</v>
      </c>
      <c r="G1220" s="21" t="s">
        <v>58</v>
      </c>
      <c r="H1220" s="23" t="s">
        <v>12326</v>
      </c>
      <c r="I1220" s="28"/>
    </row>
    <row r="1221" ht="22.5" customHeight="1">
      <c r="A1221" s="53" t="str">
        <f t="array" ref="A1221">IFERROR(_xlfn.XLOOKUP(B1221, Runs[Run ID], Runs[Track]), "— pick a run —")</f>
        <v>Avengers</v>
      </c>
      <c r="B1221" s="54" t="s">
        <v>136</v>
      </c>
      <c r="C1221" s="53" t="str">
        <f t="array" ref="C1221">IFERROR(_xlfn.XLOOKUP(B1221, Runs[Run ID], Runs[Title]), "— pick a run —")</f>
        <v>Ewing Mighty Avengers </v>
      </c>
      <c r="D1221" s="74" t="s">
        <v>2965</v>
      </c>
      <c r="E1221" s="58" t="b">
        <v>0</v>
      </c>
      <c r="F1221" s="25">
        <f t="shared" si="1"/>
        <v>19</v>
      </c>
      <c r="G1221" s="21" t="s">
        <v>58</v>
      </c>
      <c r="H1221" s="23"/>
      <c r="I1221" s="28"/>
    </row>
    <row r="1222" ht="22.5" customHeight="1">
      <c r="A1222" s="53" t="str">
        <f t="array" ref="A1222">IFERROR(_xlfn.XLOOKUP(B1222, Runs[Run ID], Runs[Track]), "— pick a run —")</f>
        <v>Avengers</v>
      </c>
      <c r="B1222" s="54" t="s">
        <v>136</v>
      </c>
      <c r="C1222" s="53" t="str">
        <f t="array" ref="C1222">IFERROR(_xlfn.XLOOKUP(B1222, Runs[Run ID], Runs[Title]), "— pick a run —")</f>
        <v>Ewing Mighty Avengers </v>
      </c>
      <c r="D1222" s="74" t="s">
        <v>2994</v>
      </c>
      <c r="E1222" s="58" t="b">
        <v>0</v>
      </c>
      <c r="F1222" s="25">
        <f t="shared" si="1"/>
        <v>20</v>
      </c>
      <c r="G1222" s="21" t="s">
        <v>58</v>
      </c>
      <c r="H1222" s="23"/>
      <c r="I1222" s="28"/>
    </row>
    <row r="1223" ht="22.5" customHeight="1">
      <c r="A1223" s="53" t="str">
        <f t="array" ref="A1223">IFERROR(_xlfn.XLOOKUP(B1223, Runs[Run ID], Runs[Track]), "— pick a run —")</f>
        <v>Avengers</v>
      </c>
      <c r="B1223" s="54" t="s">
        <v>136</v>
      </c>
      <c r="C1223" s="53" t="str">
        <f t="array" ref="C1223">IFERROR(_xlfn.XLOOKUP(B1223, Runs[Run ID], Runs[Title]), "— pick a run —")</f>
        <v>Ewing Mighty Avengers </v>
      </c>
      <c r="D1223" s="74" t="s">
        <v>3023</v>
      </c>
      <c r="E1223" s="58" t="b">
        <v>0</v>
      </c>
      <c r="F1223" s="25">
        <f t="shared" si="1"/>
        <v>21</v>
      </c>
      <c r="G1223" s="21" t="s">
        <v>58</v>
      </c>
      <c r="H1223" s="23"/>
      <c r="I1223" s="28"/>
    </row>
    <row r="1224" ht="22.5" customHeight="1">
      <c r="A1224" s="53" t="str">
        <f t="array" ref="A1224">IFERROR(_xlfn.XLOOKUP(B1224, Runs[Run ID], Runs[Track]), "— pick a run —")</f>
        <v>Avengers</v>
      </c>
      <c r="B1224" s="54" t="s">
        <v>136</v>
      </c>
      <c r="C1224" s="53" t="str">
        <f t="array" ref="C1224">IFERROR(_xlfn.XLOOKUP(B1224, Runs[Run ID], Runs[Title]), "— pick a run —")</f>
        <v>Ewing Mighty Avengers </v>
      </c>
      <c r="D1224" s="74" t="s">
        <v>3053</v>
      </c>
      <c r="E1224" s="58" t="b">
        <v>0</v>
      </c>
      <c r="F1224" s="25">
        <f t="shared" si="1"/>
        <v>22</v>
      </c>
      <c r="G1224" s="21" t="s">
        <v>58</v>
      </c>
      <c r="H1224" s="23"/>
      <c r="I1224" s="28"/>
    </row>
    <row r="1225" ht="22.5" customHeight="1">
      <c r="A1225" s="53" t="str">
        <f t="array" ref="A1225">IFERROR(_xlfn.XLOOKUP(B1225, Runs[Run ID], Runs[Track]), "— pick a run —")</f>
        <v>Avengers</v>
      </c>
      <c r="B1225" s="54" t="s">
        <v>136</v>
      </c>
      <c r="C1225" s="53" t="str">
        <f t="array" ref="C1225">IFERROR(_xlfn.XLOOKUP(B1225, Runs[Run ID], Runs[Title]), "— pick a run —")</f>
        <v>Ewing Mighty Avengers </v>
      </c>
      <c r="D1225" s="74" t="s">
        <v>3082</v>
      </c>
      <c r="E1225" s="58" t="b">
        <v>0</v>
      </c>
      <c r="F1225" s="25">
        <f t="shared" si="1"/>
        <v>23</v>
      </c>
      <c r="G1225" s="21" t="s">
        <v>58</v>
      </c>
      <c r="H1225" s="23"/>
      <c r="I1225" s="28"/>
    </row>
    <row r="1226" ht="22.5" customHeight="1">
      <c r="A1226" s="53" t="str">
        <f t="array" ref="A1226">IFERROR(_xlfn.XLOOKUP(B1226, Runs[Run ID], Runs[Track]), "— pick a run —")</f>
        <v>Avengers</v>
      </c>
      <c r="B1226" s="54" t="s">
        <v>136</v>
      </c>
      <c r="C1226" s="53" t="str">
        <f t="array" ref="C1226">IFERROR(_xlfn.XLOOKUP(B1226, Runs[Run ID], Runs[Title]), "— pick a run —")</f>
        <v>Ewing Mighty Avengers </v>
      </c>
      <c r="D1226" s="74" t="s">
        <v>3113</v>
      </c>
      <c r="E1226" s="58" t="b">
        <v>0</v>
      </c>
      <c r="F1226" s="25">
        <f t="shared" si="1"/>
        <v>24</v>
      </c>
      <c r="G1226" s="21" t="s">
        <v>58</v>
      </c>
      <c r="H1226" s="23"/>
      <c r="I1226" s="28"/>
    </row>
    <row r="1227" ht="22.5" customHeight="1">
      <c r="A1227" s="53" t="str">
        <f t="array" ref="A1227">IFERROR(_xlfn.XLOOKUP(B1227, Runs[Run ID], Runs[Track]), "— pick a run —")</f>
        <v>Avengers</v>
      </c>
      <c r="B1227" s="54" t="s">
        <v>136</v>
      </c>
      <c r="C1227" s="53" t="str">
        <f t="array" ref="C1227">IFERROR(_xlfn.XLOOKUP(B1227, Runs[Run ID], Runs[Title]), "— pick a run —")</f>
        <v>Ewing Mighty Avengers </v>
      </c>
      <c r="D1227" s="74" t="s">
        <v>2846</v>
      </c>
      <c r="E1227" s="58" t="b">
        <v>0</v>
      </c>
      <c r="F1227" s="25">
        <f t="shared" si="1"/>
        <v>25</v>
      </c>
      <c r="G1227" s="21" t="s">
        <v>58</v>
      </c>
      <c r="H1227" s="23"/>
      <c r="I1227" s="28"/>
    </row>
    <row r="1228" ht="22.5" customHeight="1">
      <c r="A1228" s="53" t="str">
        <f t="array" ref="A1228">IFERROR(_xlfn.XLOOKUP(B1228, Runs[Run ID], Runs[Track]), "— pick a run —")</f>
        <v>Avengers</v>
      </c>
      <c r="B1228" s="54" t="s">
        <v>136</v>
      </c>
      <c r="C1228" s="53" t="str">
        <f t="array" ref="C1228">IFERROR(_xlfn.XLOOKUP(B1228, Runs[Run ID], Runs[Title]), "— pick a run —")</f>
        <v>Ewing Mighty Avengers </v>
      </c>
      <c r="D1228" s="74" t="s">
        <v>2874</v>
      </c>
      <c r="E1228" s="58" t="b">
        <v>0</v>
      </c>
      <c r="F1228" s="25">
        <f t="shared" si="1"/>
        <v>26</v>
      </c>
      <c r="G1228" s="21" t="s">
        <v>58</v>
      </c>
      <c r="H1228" s="23"/>
      <c r="I1228" s="28"/>
    </row>
    <row r="1229" ht="22.5" customHeight="1">
      <c r="A1229" s="53" t="str">
        <f t="array" ref="A1229">IFERROR(_xlfn.XLOOKUP(B1229, Runs[Run ID], Runs[Track]), "— pick a run —")</f>
        <v>Avengers</v>
      </c>
      <c r="B1229" s="54" t="s">
        <v>136</v>
      </c>
      <c r="C1229" s="53" t="str">
        <f t="array" ref="C1229">IFERROR(_xlfn.XLOOKUP(B1229, Runs[Run ID], Runs[Title]), "— pick a run —")</f>
        <v>Ewing Mighty Avengers </v>
      </c>
      <c r="D1229" s="74" t="s">
        <v>12327</v>
      </c>
      <c r="E1229" s="58" t="b">
        <v>0</v>
      </c>
      <c r="F1229" s="25">
        <f t="shared" si="1"/>
        <v>27</v>
      </c>
      <c r="G1229" s="21" t="s">
        <v>58</v>
      </c>
      <c r="H1229" s="23"/>
      <c r="I1229" s="28"/>
    </row>
    <row r="1230" ht="22.5" customHeight="1">
      <c r="A1230" s="53" t="str">
        <f t="array" ref="A1230">IFERROR(_xlfn.XLOOKUP(B1230, Runs[Run ID], Runs[Track]), "— pick a run —")</f>
        <v>Avengers</v>
      </c>
      <c r="B1230" s="54" t="s">
        <v>136</v>
      </c>
      <c r="C1230" s="53" t="str">
        <f t="array" ref="C1230">IFERROR(_xlfn.XLOOKUP(B1230, Runs[Run ID], Runs[Title]), "— pick a run —")</f>
        <v>Ewing Mighty Avengers </v>
      </c>
      <c r="D1230" s="74" t="s">
        <v>3144</v>
      </c>
      <c r="E1230" s="58" t="b">
        <v>0</v>
      </c>
      <c r="F1230" s="25">
        <f t="shared" si="1"/>
        <v>28</v>
      </c>
      <c r="G1230" s="21" t="s">
        <v>58</v>
      </c>
      <c r="H1230" s="10" t="s">
        <v>12328</v>
      </c>
      <c r="I1230" s="26"/>
    </row>
    <row r="1231" ht="22.5" customHeight="1">
      <c r="A1231" s="53" t="str">
        <f t="array" ref="A1231">IFERROR(_xlfn.XLOOKUP(B1231, Runs[Run ID], Runs[Track]), "— pick a run —")</f>
        <v>Avengers</v>
      </c>
      <c r="B1231" s="54" t="s">
        <v>136</v>
      </c>
      <c r="C1231" s="53" t="str">
        <f t="array" ref="C1231">IFERROR(_xlfn.XLOOKUP(B1231, Runs[Run ID], Runs[Title]), "— pick a run —")</f>
        <v>Ewing Mighty Avengers </v>
      </c>
      <c r="D1231" s="74" t="s">
        <v>3173</v>
      </c>
      <c r="E1231" s="58" t="b">
        <v>0</v>
      </c>
      <c r="F1231" s="25">
        <f t="shared" si="1"/>
        <v>29</v>
      </c>
      <c r="G1231" s="21" t="s">
        <v>58</v>
      </c>
      <c r="H1231" s="23"/>
      <c r="I1231" s="28"/>
    </row>
    <row r="1232" ht="22.5" customHeight="1">
      <c r="A1232" s="53" t="str">
        <f t="array" ref="A1232">IFERROR(_xlfn.XLOOKUP(B1232, Runs[Run ID], Runs[Track]), "— pick a run —")</f>
        <v>Avengers</v>
      </c>
      <c r="B1232" s="54" t="s">
        <v>136</v>
      </c>
      <c r="C1232" s="53" t="str">
        <f t="array" ref="C1232">IFERROR(_xlfn.XLOOKUP(B1232, Runs[Run ID], Runs[Title]), "— pick a run —")</f>
        <v>Ewing Mighty Avengers </v>
      </c>
      <c r="D1232" s="74" t="s">
        <v>1655</v>
      </c>
      <c r="E1232" s="58" t="b">
        <v>0</v>
      </c>
      <c r="F1232" s="25">
        <f t="shared" si="1"/>
        <v>30</v>
      </c>
      <c r="G1232" s="21" t="s">
        <v>58</v>
      </c>
      <c r="H1232" s="23"/>
      <c r="I1232" s="28"/>
    </row>
    <row r="1233" ht="22.5" customHeight="1">
      <c r="A1233" s="53" t="str">
        <f t="array" ref="A1233">IFERROR(_xlfn.XLOOKUP(B1233, Runs[Run ID], Runs[Track]), "— pick a run —")</f>
        <v>Avengers</v>
      </c>
      <c r="B1233" s="54" t="s">
        <v>136</v>
      </c>
      <c r="C1233" s="53" t="str">
        <f t="array" ref="C1233">IFERROR(_xlfn.XLOOKUP(B1233, Runs[Run ID], Runs[Title]), "— pick a run —")</f>
        <v>Ewing Mighty Avengers </v>
      </c>
      <c r="D1233" s="74" t="s">
        <v>1666</v>
      </c>
      <c r="E1233" s="58" t="b">
        <v>0</v>
      </c>
      <c r="F1233" s="25">
        <f t="shared" si="1"/>
        <v>31</v>
      </c>
      <c r="G1233" s="21" t="s">
        <v>58</v>
      </c>
      <c r="H1233" s="23"/>
      <c r="I1233" s="28"/>
    </row>
    <row r="1234" ht="22.5" customHeight="1">
      <c r="A1234" s="53" t="str">
        <f t="array" ref="A1234">IFERROR(_xlfn.XLOOKUP(B1234, Runs[Run ID], Runs[Track]), "— pick a run —")</f>
        <v>Avengers</v>
      </c>
      <c r="B1234" s="54" t="s">
        <v>135</v>
      </c>
      <c r="C1234" s="53" t="str">
        <f t="array" ref="C1234">IFERROR(_xlfn.XLOOKUP(B1234, Runs[Run ID], Runs[Title]), "— pick a run —")</f>
        <v>Ewing Ultimates</v>
      </c>
      <c r="D1234" s="74" t="s">
        <v>12329</v>
      </c>
      <c r="E1234" s="58" t="b">
        <v>0</v>
      </c>
      <c r="F1234" s="25">
        <f t="shared" si="1"/>
        <v>1</v>
      </c>
      <c r="G1234" s="21" t="s">
        <v>58</v>
      </c>
      <c r="H1234" s="10" t="s">
        <v>12330</v>
      </c>
      <c r="I1234" s="26"/>
    </row>
    <row r="1235" ht="22.5" customHeight="1">
      <c r="A1235" s="53" t="str">
        <f t="array" ref="A1235">IFERROR(_xlfn.XLOOKUP(B1235, Runs[Run ID], Runs[Track]), "— pick a run —")</f>
        <v>Avengers</v>
      </c>
      <c r="B1235" s="54" t="s">
        <v>135</v>
      </c>
      <c r="C1235" s="53" t="str">
        <f t="array" ref="C1235">IFERROR(_xlfn.XLOOKUP(B1235, Runs[Run ID], Runs[Title]), "— pick a run —")</f>
        <v>Ewing Ultimates</v>
      </c>
      <c r="D1235" s="74" t="s">
        <v>12331</v>
      </c>
      <c r="E1235" s="58" t="b">
        <v>0</v>
      </c>
      <c r="F1235" s="25">
        <f t="shared" si="1"/>
        <v>2</v>
      </c>
      <c r="G1235" s="21" t="s">
        <v>58</v>
      </c>
      <c r="H1235" s="23"/>
      <c r="I1235" s="28"/>
    </row>
    <row r="1236" ht="22.5" customHeight="1">
      <c r="A1236" s="53" t="str">
        <f t="array" ref="A1236">IFERROR(_xlfn.XLOOKUP(B1236, Runs[Run ID], Runs[Track]), "— pick a run —")</f>
        <v>Avengers</v>
      </c>
      <c r="B1236" s="54" t="s">
        <v>135</v>
      </c>
      <c r="C1236" s="53" t="str">
        <f t="array" ref="C1236">IFERROR(_xlfn.XLOOKUP(B1236, Runs[Run ID], Runs[Title]), "— pick a run —")</f>
        <v>Ewing Ultimates</v>
      </c>
      <c r="D1236" s="74" t="s">
        <v>12332</v>
      </c>
      <c r="E1236" s="58" t="b">
        <v>0</v>
      </c>
      <c r="F1236" s="25">
        <f t="shared" si="1"/>
        <v>3</v>
      </c>
      <c r="G1236" s="21" t="s">
        <v>58</v>
      </c>
      <c r="H1236" s="23"/>
      <c r="I1236" s="28"/>
    </row>
    <row r="1237" ht="22.5" customHeight="1">
      <c r="A1237" s="53" t="str">
        <f t="array" ref="A1237">IFERROR(_xlfn.XLOOKUP(B1237, Runs[Run ID], Runs[Track]), "— pick a run —")</f>
        <v>Avengers</v>
      </c>
      <c r="B1237" s="54" t="s">
        <v>135</v>
      </c>
      <c r="C1237" s="53" t="str">
        <f t="array" ref="C1237">IFERROR(_xlfn.XLOOKUP(B1237, Runs[Run ID], Runs[Title]), "— pick a run —")</f>
        <v>Ewing Ultimates</v>
      </c>
      <c r="D1237" s="74" t="s">
        <v>12333</v>
      </c>
      <c r="E1237" s="58" t="b">
        <v>0</v>
      </c>
      <c r="F1237" s="25">
        <f t="shared" si="1"/>
        <v>4</v>
      </c>
      <c r="G1237" s="21" t="s">
        <v>58</v>
      </c>
      <c r="H1237" s="23"/>
      <c r="I1237" s="28"/>
    </row>
    <row r="1238" ht="22.5" customHeight="1">
      <c r="A1238" s="53" t="str">
        <f t="array" ref="A1238">IFERROR(_xlfn.XLOOKUP(B1238, Runs[Run ID], Runs[Track]), "— pick a run —")</f>
        <v>Avengers</v>
      </c>
      <c r="B1238" s="54" t="s">
        <v>135</v>
      </c>
      <c r="C1238" s="53" t="str">
        <f t="array" ref="C1238">IFERROR(_xlfn.XLOOKUP(B1238, Runs[Run ID], Runs[Title]), "— pick a run —")</f>
        <v>Ewing Ultimates</v>
      </c>
      <c r="D1238" s="74" t="s">
        <v>12334</v>
      </c>
      <c r="E1238" s="58" t="b">
        <v>0</v>
      </c>
      <c r="F1238" s="25">
        <f t="shared" si="1"/>
        <v>5</v>
      </c>
      <c r="G1238" s="21" t="s">
        <v>58</v>
      </c>
      <c r="H1238" s="23"/>
      <c r="I1238" s="28"/>
    </row>
    <row r="1239" ht="22.5" customHeight="1">
      <c r="A1239" s="53" t="str">
        <f t="array" ref="A1239">IFERROR(_xlfn.XLOOKUP(B1239, Runs[Run ID], Runs[Track]), "— pick a run —")</f>
        <v>Avengers</v>
      </c>
      <c r="B1239" s="54" t="s">
        <v>135</v>
      </c>
      <c r="C1239" s="53" t="str">
        <f t="array" ref="C1239">IFERROR(_xlfn.XLOOKUP(B1239, Runs[Run ID], Runs[Title]), "— pick a run —")</f>
        <v>Ewing Ultimates</v>
      </c>
      <c r="D1239" s="74" t="s">
        <v>12335</v>
      </c>
      <c r="E1239" s="58" t="b">
        <v>0</v>
      </c>
      <c r="F1239" s="25">
        <f t="shared" si="1"/>
        <v>6</v>
      </c>
      <c r="G1239" s="21" t="s">
        <v>58</v>
      </c>
      <c r="H1239" s="23"/>
      <c r="I1239" s="28"/>
    </row>
    <row r="1240" ht="22.5" customHeight="1">
      <c r="A1240" s="53" t="str">
        <f t="array" ref="A1240">IFERROR(_xlfn.XLOOKUP(B1240, Runs[Run ID], Runs[Track]), "— pick a run —")</f>
        <v>Avengers</v>
      </c>
      <c r="B1240" s="54" t="s">
        <v>135</v>
      </c>
      <c r="C1240" s="53" t="str">
        <f t="array" ref="C1240">IFERROR(_xlfn.XLOOKUP(B1240, Runs[Run ID], Runs[Title]), "— pick a run —")</f>
        <v>Ewing Ultimates</v>
      </c>
      <c r="D1240" s="74" t="s">
        <v>12336</v>
      </c>
      <c r="E1240" s="58" t="b">
        <v>0</v>
      </c>
      <c r="F1240" s="25">
        <f t="shared" si="1"/>
        <v>7</v>
      </c>
      <c r="G1240" s="21" t="s">
        <v>58</v>
      </c>
      <c r="H1240" s="10" t="s">
        <v>12337</v>
      </c>
      <c r="I1240" s="26"/>
    </row>
    <row r="1241" ht="22.5" customHeight="1">
      <c r="A1241" s="53" t="str">
        <f t="array" ref="A1241">IFERROR(_xlfn.XLOOKUP(B1241, Runs[Run ID], Runs[Track]), "— pick a run —")</f>
        <v>Avengers</v>
      </c>
      <c r="B1241" s="54" t="s">
        <v>135</v>
      </c>
      <c r="C1241" s="53" t="str">
        <f t="array" ref="C1241">IFERROR(_xlfn.XLOOKUP(B1241, Runs[Run ID], Runs[Title]), "— pick a run —")</f>
        <v>Ewing Ultimates</v>
      </c>
      <c r="D1241" s="74" t="s">
        <v>12338</v>
      </c>
      <c r="E1241" s="58" t="b">
        <v>0</v>
      </c>
      <c r="F1241" s="25">
        <f t="shared" si="1"/>
        <v>8</v>
      </c>
      <c r="G1241" s="21" t="s">
        <v>58</v>
      </c>
      <c r="H1241" s="23"/>
      <c r="I1241" s="28"/>
    </row>
    <row r="1242" ht="22.5" customHeight="1">
      <c r="A1242" s="53" t="str">
        <f t="array" ref="A1242">IFERROR(_xlfn.XLOOKUP(B1242, Runs[Run ID], Runs[Track]), "— pick a run —")</f>
        <v>Avengers</v>
      </c>
      <c r="B1242" s="54" t="s">
        <v>135</v>
      </c>
      <c r="C1242" s="53" t="str">
        <f t="array" ref="C1242">IFERROR(_xlfn.XLOOKUP(B1242, Runs[Run ID], Runs[Title]), "— pick a run —")</f>
        <v>Ewing Ultimates</v>
      </c>
      <c r="D1242" s="74" t="s">
        <v>12339</v>
      </c>
      <c r="E1242" s="58" t="b">
        <v>0</v>
      </c>
      <c r="F1242" s="25">
        <f t="shared" si="1"/>
        <v>9</v>
      </c>
      <c r="G1242" s="21" t="s">
        <v>58</v>
      </c>
      <c r="H1242" s="23"/>
      <c r="I1242" s="28"/>
    </row>
    <row r="1243" ht="22.5" customHeight="1">
      <c r="A1243" s="53" t="str">
        <f t="array" ref="A1243">IFERROR(_xlfn.XLOOKUP(B1243, Runs[Run ID], Runs[Track]), "— pick a run —")</f>
        <v>Avengers</v>
      </c>
      <c r="B1243" s="54" t="s">
        <v>135</v>
      </c>
      <c r="C1243" s="53" t="str">
        <f t="array" ref="C1243">IFERROR(_xlfn.XLOOKUP(B1243, Runs[Run ID], Runs[Title]), "— pick a run —")</f>
        <v>Ewing Ultimates</v>
      </c>
      <c r="D1243" s="74" t="s">
        <v>12340</v>
      </c>
      <c r="E1243" s="58" t="b">
        <v>0</v>
      </c>
      <c r="F1243" s="25">
        <f t="shared" si="1"/>
        <v>10</v>
      </c>
      <c r="G1243" s="21" t="s">
        <v>58</v>
      </c>
      <c r="H1243" s="23"/>
      <c r="I1243" s="28"/>
    </row>
    <row r="1244" ht="22.5" customHeight="1">
      <c r="A1244" s="53" t="str">
        <f t="array" ref="A1244">IFERROR(_xlfn.XLOOKUP(B1244, Runs[Run ID], Runs[Track]), "— pick a run —")</f>
        <v>Avengers</v>
      </c>
      <c r="B1244" s="54" t="s">
        <v>135</v>
      </c>
      <c r="C1244" s="53" t="str">
        <f t="array" ref="C1244">IFERROR(_xlfn.XLOOKUP(B1244, Runs[Run ID], Runs[Title]), "— pick a run —")</f>
        <v>Ewing Ultimates</v>
      </c>
      <c r="D1244" s="74" t="s">
        <v>12341</v>
      </c>
      <c r="E1244" s="58" t="b">
        <v>0</v>
      </c>
      <c r="F1244" s="25">
        <f t="shared" si="1"/>
        <v>11</v>
      </c>
      <c r="G1244" s="21" t="s">
        <v>58</v>
      </c>
      <c r="H1244" s="23"/>
      <c r="I1244" s="28"/>
    </row>
    <row r="1245" ht="22.5" customHeight="1">
      <c r="A1245" s="53" t="str">
        <f t="array" ref="A1245">IFERROR(_xlfn.XLOOKUP(B1245, Runs[Run ID], Runs[Track]), "— pick a run —")</f>
        <v>Avengers</v>
      </c>
      <c r="B1245" s="54" t="s">
        <v>135</v>
      </c>
      <c r="C1245" s="53" t="str">
        <f t="array" ref="C1245">IFERROR(_xlfn.XLOOKUP(B1245, Runs[Run ID], Runs[Title]), "— pick a run —")</f>
        <v>Ewing Ultimates</v>
      </c>
      <c r="D1245" s="74" t="s">
        <v>12342</v>
      </c>
      <c r="E1245" s="58" t="b">
        <v>0</v>
      </c>
      <c r="F1245" s="25">
        <f t="shared" si="1"/>
        <v>12</v>
      </c>
      <c r="G1245" s="21" t="s">
        <v>58</v>
      </c>
      <c r="H1245" s="23"/>
      <c r="I1245" s="28"/>
    </row>
    <row r="1246" ht="22.5" customHeight="1">
      <c r="A1246" s="53" t="str">
        <f t="array" ref="A1246">IFERROR(_xlfn.XLOOKUP(B1246, Runs[Run ID], Runs[Track]), "— pick a run —")</f>
        <v>Avengers</v>
      </c>
      <c r="B1246" s="54" t="s">
        <v>135</v>
      </c>
      <c r="C1246" s="53" t="str">
        <f t="array" ref="C1246">IFERROR(_xlfn.XLOOKUP(B1246, Runs[Run ID], Runs[Title]), "— pick a run —")</f>
        <v>Ewing Ultimates</v>
      </c>
      <c r="D1246" s="74" t="s">
        <v>12343</v>
      </c>
      <c r="E1246" s="58" t="b">
        <v>0</v>
      </c>
      <c r="F1246" s="25">
        <f t="shared" si="1"/>
        <v>13</v>
      </c>
      <c r="G1246" s="21" t="s">
        <v>58</v>
      </c>
      <c r="H1246" s="23"/>
      <c r="I1246" s="28"/>
    </row>
    <row r="1247" ht="22.5" customHeight="1">
      <c r="A1247" s="53" t="str">
        <f t="array" ref="A1247">IFERROR(_xlfn.XLOOKUP(B1247, Runs[Run ID], Runs[Track]), "— pick a run —")</f>
        <v>Avengers</v>
      </c>
      <c r="B1247" s="54" t="s">
        <v>135</v>
      </c>
      <c r="C1247" s="53" t="str">
        <f t="array" ref="C1247">IFERROR(_xlfn.XLOOKUP(B1247, Runs[Run ID], Runs[Title]), "— pick a run —")</f>
        <v>Ewing Ultimates</v>
      </c>
      <c r="D1247" s="74" t="s">
        <v>12344</v>
      </c>
      <c r="E1247" s="58" t="b">
        <v>0</v>
      </c>
      <c r="F1247" s="25">
        <f t="shared" si="1"/>
        <v>14</v>
      </c>
      <c r="G1247" s="21" t="s">
        <v>58</v>
      </c>
      <c r="H1247" s="23"/>
      <c r="I1247" s="28"/>
    </row>
    <row r="1248" ht="22.5" customHeight="1">
      <c r="A1248" s="53" t="str">
        <f t="array" ref="A1248">IFERROR(_xlfn.XLOOKUP(B1248, Runs[Run ID], Runs[Track]), "— pick a run —")</f>
        <v>Avengers</v>
      </c>
      <c r="B1248" s="54" t="s">
        <v>135</v>
      </c>
      <c r="C1248" s="53" t="str">
        <f t="array" ref="C1248">IFERROR(_xlfn.XLOOKUP(B1248, Runs[Run ID], Runs[Title]), "— pick a run —")</f>
        <v>Ewing Ultimates</v>
      </c>
      <c r="D1248" s="74" t="s">
        <v>12345</v>
      </c>
      <c r="E1248" s="58" t="b">
        <v>0</v>
      </c>
      <c r="F1248" s="25">
        <f t="shared" si="1"/>
        <v>15</v>
      </c>
      <c r="G1248" s="21" t="s">
        <v>58</v>
      </c>
      <c r="H1248" s="23"/>
      <c r="I1248" s="28"/>
    </row>
    <row r="1249" ht="22.5" customHeight="1">
      <c r="A1249" s="53" t="str">
        <f t="array" ref="A1249">IFERROR(_xlfn.XLOOKUP(B1249, Runs[Run ID], Runs[Track]), "— pick a run —")</f>
        <v>Avengers</v>
      </c>
      <c r="B1249" s="54" t="s">
        <v>135</v>
      </c>
      <c r="C1249" s="53" t="str">
        <f t="array" ref="C1249">IFERROR(_xlfn.XLOOKUP(B1249, Runs[Run ID], Runs[Title]), "— pick a run —")</f>
        <v>Ewing Ultimates</v>
      </c>
      <c r="D1249" s="74" t="s">
        <v>12346</v>
      </c>
      <c r="E1249" s="58" t="b">
        <v>0</v>
      </c>
      <c r="F1249" s="25">
        <f t="shared" si="1"/>
        <v>16</v>
      </c>
      <c r="G1249" s="21" t="s">
        <v>58</v>
      </c>
      <c r="H1249" s="23"/>
      <c r="I1249" s="28"/>
    </row>
    <row r="1250" ht="22.5" customHeight="1">
      <c r="A1250" s="53" t="str">
        <f t="array" ref="A1250">IFERROR(_xlfn.XLOOKUP(B1250, Runs[Run ID], Runs[Track]), "— pick a run —")</f>
        <v>Avengers</v>
      </c>
      <c r="B1250" s="54" t="s">
        <v>135</v>
      </c>
      <c r="C1250" s="53" t="str">
        <f t="array" ref="C1250">IFERROR(_xlfn.XLOOKUP(B1250, Runs[Run ID], Runs[Title]), "— pick a run —")</f>
        <v>Ewing Ultimates</v>
      </c>
      <c r="D1250" s="74" t="s">
        <v>12347</v>
      </c>
      <c r="E1250" s="58" t="b">
        <v>0</v>
      </c>
      <c r="F1250" s="25">
        <f t="shared" si="1"/>
        <v>17</v>
      </c>
      <c r="G1250" s="21" t="s">
        <v>58</v>
      </c>
      <c r="H1250" s="23"/>
      <c r="I1250" s="28"/>
    </row>
    <row r="1251" ht="22.5" customHeight="1">
      <c r="A1251" s="53" t="str">
        <f t="array" ref="A1251">IFERROR(_xlfn.XLOOKUP(B1251, Runs[Run ID], Runs[Track]), "— pick a run —")</f>
        <v>Avengers</v>
      </c>
      <c r="B1251" s="54" t="s">
        <v>135</v>
      </c>
      <c r="C1251" s="53" t="str">
        <f t="array" ref="C1251">IFERROR(_xlfn.XLOOKUP(B1251, Runs[Run ID], Runs[Title]), "— pick a run —")</f>
        <v>Ewing Ultimates</v>
      </c>
      <c r="D1251" s="74" t="s">
        <v>12348</v>
      </c>
      <c r="E1251" s="58" t="b">
        <v>0</v>
      </c>
      <c r="F1251" s="25">
        <f t="shared" si="1"/>
        <v>18</v>
      </c>
      <c r="G1251" s="21" t="s">
        <v>58</v>
      </c>
      <c r="H1251" s="23" t="s">
        <v>12349</v>
      </c>
      <c r="I1251" s="28"/>
    </row>
    <row r="1252" ht="22.5" customHeight="1">
      <c r="A1252" s="53" t="str">
        <f t="array" ref="A1252">IFERROR(_xlfn.XLOOKUP(B1252, Runs[Run ID], Runs[Track]), "— pick a run —")</f>
        <v>Avengers</v>
      </c>
      <c r="B1252" s="54" t="s">
        <v>135</v>
      </c>
      <c r="C1252" s="53" t="str">
        <f t="array" ref="C1252">IFERROR(_xlfn.XLOOKUP(B1252, Runs[Run ID], Runs[Title]), "— pick a run —")</f>
        <v>Ewing Ultimates</v>
      </c>
      <c r="D1252" s="74" t="s">
        <v>12350</v>
      </c>
      <c r="E1252" s="58" t="b">
        <v>0</v>
      </c>
      <c r="F1252" s="25">
        <f t="shared" si="1"/>
        <v>19</v>
      </c>
      <c r="G1252" s="21" t="s">
        <v>58</v>
      </c>
      <c r="H1252" s="23"/>
      <c r="I1252" s="28"/>
    </row>
    <row r="1253" ht="22.5" customHeight="1">
      <c r="A1253" s="53" t="str">
        <f t="array" ref="A1253">IFERROR(_xlfn.XLOOKUP(B1253, Runs[Run ID], Runs[Track]), "— pick a run —")</f>
        <v>Avengers</v>
      </c>
      <c r="B1253" s="54" t="s">
        <v>135</v>
      </c>
      <c r="C1253" s="53" t="str">
        <f t="array" ref="C1253">IFERROR(_xlfn.XLOOKUP(B1253, Runs[Run ID], Runs[Title]), "— pick a run —")</f>
        <v>Ewing Ultimates</v>
      </c>
      <c r="D1253" s="74" t="s">
        <v>12351</v>
      </c>
      <c r="E1253" s="58" t="b">
        <v>0</v>
      </c>
      <c r="F1253" s="25">
        <f t="shared" si="1"/>
        <v>20</v>
      </c>
      <c r="G1253" s="21" t="s">
        <v>58</v>
      </c>
      <c r="H1253" s="23"/>
      <c r="I1253" s="28"/>
    </row>
    <row r="1254" ht="22.5" customHeight="1">
      <c r="A1254" s="53" t="str">
        <f t="array" ref="A1254">IFERROR(_xlfn.XLOOKUP(B1254, Runs[Run ID], Runs[Track]), "— pick a run —")</f>
        <v>Avengers</v>
      </c>
      <c r="B1254" s="54" t="s">
        <v>135</v>
      </c>
      <c r="C1254" s="53" t="str">
        <f t="array" ref="C1254">IFERROR(_xlfn.XLOOKUP(B1254, Runs[Run ID], Runs[Title]), "— pick a run —")</f>
        <v>Ewing Ultimates</v>
      </c>
      <c r="D1254" s="74" t="s">
        <v>12352</v>
      </c>
      <c r="E1254" s="58" t="b">
        <v>0</v>
      </c>
      <c r="F1254" s="25">
        <f t="shared" si="1"/>
        <v>21</v>
      </c>
      <c r="G1254" s="21" t="s">
        <v>58</v>
      </c>
      <c r="H1254" s="23"/>
      <c r="I1254" s="28"/>
    </row>
    <row r="1255" ht="22.5" customHeight="1">
      <c r="A1255" s="53" t="str">
        <f t="array" ref="A1255">IFERROR(_xlfn.XLOOKUP(B1255, Runs[Run ID], Runs[Track]), "— pick a run —")</f>
        <v>Avengers</v>
      </c>
      <c r="B1255" s="54" t="s">
        <v>135</v>
      </c>
      <c r="C1255" s="53" t="str">
        <f t="array" ref="C1255">IFERROR(_xlfn.XLOOKUP(B1255, Runs[Run ID], Runs[Title]), "— pick a run —")</f>
        <v>Ewing Ultimates</v>
      </c>
      <c r="D1255" s="74" t="s">
        <v>12353</v>
      </c>
      <c r="E1255" s="58" t="b">
        <v>0</v>
      </c>
      <c r="F1255" s="25">
        <f t="shared" si="1"/>
        <v>22</v>
      </c>
      <c r="G1255" s="21" t="s">
        <v>58</v>
      </c>
      <c r="H1255" s="23"/>
      <c r="I1255" s="28"/>
    </row>
    <row r="1256" ht="22.5" customHeight="1">
      <c r="A1256" s="53" t="str">
        <f t="array" ref="A1256">IFERROR(_xlfn.XLOOKUP(B1256, Runs[Run ID], Runs[Track]), "— pick a run —")</f>
        <v>Avengers</v>
      </c>
      <c r="B1256" s="54" t="s">
        <v>135</v>
      </c>
      <c r="C1256" s="53" t="str">
        <f t="array" ref="C1256">IFERROR(_xlfn.XLOOKUP(B1256, Runs[Run ID], Runs[Title]), "— pick a run —")</f>
        <v>Ewing Ultimates</v>
      </c>
      <c r="D1256" s="74" t="s">
        <v>12354</v>
      </c>
      <c r="E1256" s="58" t="b">
        <v>0</v>
      </c>
      <c r="F1256" s="25">
        <f t="shared" si="1"/>
        <v>23</v>
      </c>
      <c r="G1256" s="21" t="s">
        <v>58</v>
      </c>
      <c r="H1256" s="23"/>
      <c r="I1256" s="28"/>
    </row>
    <row r="1257" ht="22.5" customHeight="1">
      <c r="A1257" s="53" t="str">
        <f t="array" ref="A1257">IFERROR(_xlfn.XLOOKUP(B1257, Runs[Run ID], Runs[Track]), "— pick a run —")</f>
        <v>Avengers</v>
      </c>
      <c r="B1257" s="54" t="s">
        <v>135</v>
      </c>
      <c r="C1257" s="53" t="str">
        <f t="array" ref="C1257">IFERROR(_xlfn.XLOOKUP(B1257, Runs[Run ID], Runs[Title]), "— pick a run —")</f>
        <v>Ewing Ultimates</v>
      </c>
      <c r="D1257" s="74" t="s">
        <v>12355</v>
      </c>
      <c r="E1257" s="58" t="b">
        <v>0</v>
      </c>
      <c r="F1257" s="25">
        <f t="shared" si="1"/>
        <v>24</v>
      </c>
      <c r="G1257" s="21" t="s">
        <v>58</v>
      </c>
      <c r="H1257" s="23"/>
      <c r="I1257" s="28"/>
    </row>
    <row r="1258" ht="22.5" customHeight="1">
      <c r="A1258" s="53" t="str">
        <f t="array" ref="A1258">IFERROR(_xlfn.XLOOKUP(B1258, Runs[Run ID], Runs[Track]), "— pick a run —")</f>
        <v>Avengers</v>
      </c>
      <c r="B1258" s="54" t="s">
        <v>135</v>
      </c>
      <c r="C1258" s="53" t="str">
        <f t="array" ref="C1258">IFERROR(_xlfn.XLOOKUP(B1258, Runs[Run ID], Runs[Title]), "— pick a run —")</f>
        <v>Ewing Ultimates</v>
      </c>
      <c r="D1258" s="74" t="s">
        <v>12356</v>
      </c>
      <c r="E1258" s="58" t="b">
        <v>0</v>
      </c>
      <c r="F1258" s="25">
        <f t="shared" si="1"/>
        <v>25</v>
      </c>
      <c r="G1258" s="21" t="s">
        <v>58</v>
      </c>
      <c r="H1258" s="23"/>
      <c r="I1258" s="28"/>
    </row>
    <row r="1259" ht="22.5" customHeight="1">
      <c r="A1259" s="53" t="str">
        <f t="array" ref="A1259">IFERROR(_xlfn.XLOOKUP(B1259, Runs[Run ID], Runs[Track]), "— pick a run —")</f>
        <v>Avengers</v>
      </c>
      <c r="B1259" s="54" t="s">
        <v>135</v>
      </c>
      <c r="C1259" s="53" t="str">
        <f t="array" ref="C1259">IFERROR(_xlfn.XLOOKUP(B1259, Runs[Run ID], Runs[Title]), "— pick a run —")</f>
        <v>Ewing Ultimates</v>
      </c>
      <c r="D1259" s="74" t="s">
        <v>12357</v>
      </c>
      <c r="E1259" s="58" t="b">
        <v>0</v>
      </c>
      <c r="F1259" s="25">
        <f t="shared" si="1"/>
        <v>26</v>
      </c>
      <c r="G1259" s="21" t="s">
        <v>58</v>
      </c>
      <c r="H1259" s="23"/>
      <c r="I1259" s="28"/>
    </row>
    <row r="1260" ht="22.5" customHeight="1">
      <c r="A1260" s="53" t="str">
        <f t="array" ref="A1260">IFERROR(_xlfn.XLOOKUP(B1260, Runs[Run ID], Runs[Track]), "— pick a run —")</f>
        <v>Avengers</v>
      </c>
      <c r="B1260" s="54" t="s">
        <v>135</v>
      </c>
      <c r="C1260" s="53" t="str">
        <f t="array" ref="C1260">IFERROR(_xlfn.XLOOKUP(B1260, Runs[Run ID], Runs[Title]), "— pick a run —")</f>
        <v>Ewing Ultimates</v>
      </c>
      <c r="D1260" s="74" t="s">
        <v>12358</v>
      </c>
      <c r="E1260" s="58" t="b">
        <v>0</v>
      </c>
      <c r="F1260" s="25">
        <f t="shared" si="1"/>
        <v>27</v>
      </c>
      <c r="G1260" s="21" t="s">
        <v>58</v>
      </c>
      <c r="H1260" s="23"/>
      <c r="I1260" s="28"/>
    </row>
    <row r="1261" ht="22.5" customHeight="1">
      <c r="A1261" s="53" t="str">
        <f t="array" ref="A1261">IFERROR(_xlfn.XLOOKUP(B1261, Runs[Run ID], Runs[Track]), "— pick a run —")</f>
        <v>Avengers</v>
      </c>
      <c r="B1261" s="54" t="s">
        <v>135</v>
      </c>
      <c r="C1261" s="53" t="str">
        <f t="array" ref="C1261">IFERROR(_xlfn.XLOOKUP(B1261, Runs[Run ID], Runs[Title]), "— pick a run —")</f>
        <v>Ewing Ultimates</v>
      </c>
      <c r="D1261" s="74" t="s">
        <v>12359</v>
      </c>
      <c r="E1261" s="58" t="b">
        <v>0</v>
      </c>
      <c r="F1261" s="25">
        <f t="shared" si="1"/>
        <v>28</v>
      </c>
      <c r="G1261" s="21" t="s">
        <v>58</v>
      </c>
      <c r="H1261" s="23"/>
      <c r="I1261" s="28"/>
    </row>
    <row r="1262" ht="22.5" customHeight="1">
      <c r="A1262" s="53" t="str">
        <f t="array" ref="A1262">IFERROR(_xlfn.XLOOKUP(B1262, Runs[Run ID], Runs[Track]), "— pick a run —")</f>
        <v>Avengers</v>
      </c>
      <c r="B1262" s="54" t="s">
        <v>135</v>
      </c>
      <c r="C1262" s="53" t="str">
        <f t="array" ref="C1262">IFERROR(_xlfn.XLOOKUP(B1262, Runs[Run ID], Runs[Title]), "— pick a run —")</f>
        <v>Ewing Ultimates</v>
      </c>
      <c r="D1262" s="74" t="s">
        <v>12360</v>
      </c>
      <c r="E1262" s="58" t="b">
        <v>0</v>
      </c>
      <c r="F1262" s="25">
        <f t="shared" si="1"/>
        <v>29</v>
      </c>
      <c r="G1262" s="21" t="s">
        <v>58</v>
      </c>
      <c r="H1262" s="23"/>
      <c r="I1262" s="28"/>
    </row>
    <row r="1263" ht="22.5" customHeight="1">
      <c r="A1263" s="53" t="str">
        <f t="array" ref="A1263">IFERROR(_xlfn.XLOOKUP(B1263, Runs[Run ID], Runs[Track]), "— pick a run —")</f>
        <v>Avengers</v>
      </c>
      <c r="B1263" s="54" t="s">
        <v>135</v>
      </c>
      <c r="C1263" s="53" t="str">
        <f t="array" ref="C1263">IFERROR(_xlfn.XLOOKUP(B1263, Runs[Run ID], Runs[Title]), "— pick a run —")</f>
        <v>Ewing Ultimates</v>
      </c>
      <c r="D1263" s="74" t="s">
        <v>12361</v>
      </c>
      <c r="E1263" s="58" t="b">
        <v>0</v>
      </c>
      <c r="F1263" s="25">
        <f t="shared" si="1"/>
        <v>30</v>
      </c>
      <c r="G1263" s="21" t="s">
        <v>58</v>
      </c>
      <c r="H1263" s="23"/>
      <c r="I1263" s="28"/>
    </row>
    <row r="1264" ht="22.5" customHeight="1">
      <c r="A1264" s="53" t="str">
        <f t="array" ref="A1264">IFERROR(_xlfn.XLOOKUP(B1264, Runs[Run ID], Runs[Track]), "— pick a run —")</f>
        <v>Avengers</v>
      </c>
      <c r="B1264" s="54" t="s">
        <v>135</v>
      </c>
      <c r="C1264" s="53" t="str">
        <f t="array" ref="C1264">IFERROR(_xlfn.XLOOKUP(B1264, Runs[Run ID], Runs[Title]), "— pick a run —")</f>
        <v>Ewing Ultimates</v>
      </c>
      <c r="D1264" s="74" t="s">
        <v>12362</v>
      </c>
      <c r="E1264" s="58" t="b">
        <v>0</v>
      </c>
      <c r="F1264" s="25">
        <f t="shared" si="1"/>
        <v>31</v>
      </c>
      <c r="G1264" s="21" t="s">
        <v>58</v>
      </c>
      <c r="H1264" s="23"/>
      <c r="I1264" s="28"/>
    </row>
    <row r="1265" ht="22.5" customHeight="1">
      <c r="A1265" s="53" t="str">
        <f t="array" ref="A1265">IFERROR(_xlfn.XLOOKUP(B1265, Runs[Run ID], Runs[Track]), "— pick a run —")</f>
        <v>Avengers</v>
      </c>
      <c r="B1265" s="54" t="s">
        <v>135</v>
      </c>
      <c r="C1265" s="53" t="str">
        <f t="array" ref="C1265">IFERROR(_xlfn.XLOOKUP(B1265, Runs[Run ID], Runs[Title]), "— pick a run —")</f>
        <v>Ewing Ultimates</v>
      </c>
      <c r="D1265" s="74" t="s">
        <v>12363</v>
      </c>
      <c r="E1265" s="58" t="b">
        <v>0</v>
      </c>
      <c r="F1265" s="25">
        <f t="shared" si="1"/>
        <v>32</v>
      </c>
      <c r="G1265" s="21" t="s">
        <v>58</v>
      </c>
      <c r="H1265" s="23"/>
      <c r="I1265" s="28"/>
    </row>
    <row r="1266" ht="22.5" customHeight="1">
      <c r="A1266" s="53" t="str">
        <f t="array" ref="A1266">IFERROR(_xlfn.XLOOKUP(B1266, Runs[Run ID], Runs[Track]), "— pick a run —")</f>
        <v>Avengers</v>
      </c>
      <c r="B1266" s="54" t="s">
        <v>135</v>
      </c>
      <c r="C1266" s="53" t="str">
        <f t="array" ref="C1266">IFERROR(_xlfn.XLOOKUP(B1266, Runs[Run ID], Runs[Title]), "— pick a run —")</f>
        <v>Ewing Ultimates</v>
      </c>
      <c r="D1266" s="74" t="s">
        <v>12364</v>
      </c>
      <c r="E1266" s="58" t="b">
        <v>0</v>
      </c>
      <c r="F1266" s="25">
        <f t="shared" si="1"/>
        <v>33</v>
      </c>
      <c r="G1266" s="21" t="s">
        <v>58</v>
      </c>
      <c r="H1266" s="23"/>
      <c r="I1266" s="28"/>
    </row>
    <row r="1267" ht="22.5" customHeight="1">
      <c r="A1267" s="53" t="str">
        <f t="array" ref="A1267">IFERROR(_xlfn.XLOOKUP(B1267, Runs[Run ID], Runs[Track]), "— pick a run —")</f>
        <v>Avengers</v>
      </c>
      <c r="B1267" s="54" t="s">
        <v>139</v>
      </c>
      <c r="C1267" s="53" t="str">
        <f t="array" ref="C1267">IFERROR(_xlfn.XLOOKUP(B1267, Runs[Run ID], Runs[Title]), "— pick a run —")</f>
        <v>Ewing New Avengers </v>
      </c>
      <c r="D1267" s="74" t="s">
        <v>4973</v>
      </c>
      <c r="E1267" s="58" t="b">
        <v>0</v>
      </c>
      <c r="F1267" s="25">
        <f t="shared" si="1"/>
        <v>1</v>
      </c>
      <c r="G1267" s="21" t="s">
        <v>58</v>
      </c>
      <c r="H1267" s="10" t="s">
        <v>12365</v>
      </c>
      <c r="I1267" s="26"/>
    </row>
    <row r="1268" ht="22.5" customHeight="1">
      <c r="A1268" s="53" t="str">
        <f t="array" ref="A1268">IFERROR(_xlfn.XLOOKUP(B1268, Runs[Run ID], Runs[Track]), "— pick a run —")</f>
        <v>Avengers</v>
      </c>
      <c r="B1268" s="54" t="s">
        <v>139</v>
      </c>
      <c r="C1268" s="53" t="str">
        <f t="array" ref="C1268">IFERROR(_xlfn.XLOOKUP(B1268, Runs[Run ID], Runs[Title]), "— pick a run —")</f>
        <v>Ewing New Avengers </v>
      </c>
      <c r="D1268" s="74" t="s">
        <v>4998</v>
      </c>
      <c r="E1268" s="58" t="b">
        <v>0</v>
      </c>
      <c r="F1268" s="25">
        <f t="shared" si="1"/>
        <v>2</v>
      </c>
      <c r="G1268" s="21" t="s">
        <v>58</v>
      </c>
      <c r="H1268" s="23"/>
      <c r="I1268" s="28"/>
    </row>
    <row r="1269" ht="22.5" customHeight="1">
      <c r="A1269" s="53" t="str">
        <f t="array" ref="A1269">IFERROR(_xlfn.XLOOKUP(B1269, Runs[Run ID], Runs[Track]), "— pick a run —")</f>
        <v>Avengers</v>
      </c>
      <c r="B1269" s="54" t="s">
        <v>139</v>
      </c>
      <c r="C1269" s="53" t="str">
        <f t="array" ref="C1269">IFERROR(_xlfn.XLOOKUP(B1269, Runs[Run ID], Runs[Title]), "— pick a run —")</f>
        <v>Ewing New Avengers </v>
      </c>
      <c r="D1269" s="74" t="s">
        <v>5024</v>
      </c>
      <c r="E1269" s="58" t="b">
        <v>0</v>
      </c>
      <c r="F1269" s="25">
        <f t="shared" si="1"/>
        <v>3</v>
      </c>
      <c r="G1269" s="21" t="s">
        <v>58</v>
      </c>
      <c r="H1269" s="23"/>
      <c r="I1269" s="28"/>
    </row>
    <row r="1270" ht="22.5" customHeight="1">
      <c r="A1270" s="53" t="str">
        <f t="array" ref="A1270">IFERROR(_xlfn.XLOOKUP(B1270, Runs[Run ID], Runs[Track]), "— pick a run —")</f>
        <v>Avengers</v>
      </c>
      <c r="B1270" s="54" t="s">
        <v>139</v>
      </c>
      <c r="C1270" s="53" t="str">
        <f t="array" ref="C1270">IFERROR(_xlfn.XLOOKUP(B1270, Runs[Run ID], Runs[Title]), "— pick a run —")</f>
        <v>Ewing New Avengers </v>
      </c>
      <c r="D1270" s="74" t="s">
        <v>5050</v>
      </c>
      <c r="E1270" s="58" t="b">
        <v>0</v>
      </c>
      <c r="F1270" s="25">
        <f t="shared" si="1"/>
        <v>4</v>
      </c>
      <c r="G1270" s="21" t="s">
        <v>58</v>
      </c>
      <c r="H1270" s="23"/>
      <c r="I1270" s="28"/>
    </row>
    <row r="1271" ht="22.5" customHeight="1">
      <c r="A1271" s="53" t="str">
        <f t="array" ref="A1271">IFERROR(_xlfn.XLOOKUP(B1271, Runs[Run ID], Runs[Track]), "— pick a run —")</f>
        <v>Avengers</v>
      </c>
      <c r="B1271" s="54" t="s">
        <v>139</v>
      </c>
      <c r="C1271" s="53" t="str">
        <f t="array" ref="C1271">IFERROR(_xlfn.XLOOKUP(B1271, Runs[Run ID], Runs[Title]), "— pick a run —")</f>
        <v>Ewing New Avengers </v>
      </c>
      <c r="D1271" s="74" t="s">
        <v>5080</v>
      </c>
      <c r="E1271" s="58" t="b">
        <v>0</v>
      </c>
      <c r="F1271" s="25">
        <f t="shared" si="1"/>
        <v>5</v>
      </c>
      <c r="G1271" s="21" t="s">
        <v>58</v>
      </c>
      <c r="H1271" s="23"/>
      <c r="I1271" s="28"/>
    </row>
    <row r="1272" ht="22.5" customHeight="1">
      <c r="A1272" s="53" t="str">
        <f t="array" ref="A1272">IFERROR(_xlfn.XLOOKUP(B1272, Runs[Run ID], Runs[Track]), "— pick a run —")</f>
        <v>Avengers</v>
      </c>
      <c r="B1272" s="54" t="s">
        <v>139</v>
      </c>
      <c r="C1272" s="53" t="str">
        <f t="array" ref="C1272">IFERROR(_xlfn.XLOOKUP(B1272, Runs[Run ID], Runs[Title]), "— pick a run —")</f>
        <v>Ewing New Avengers </v>
      </c>
      <c r="D1272" s="74" t="s">
        <v>5108</v>
      </c>
      <c r="E1272" s="58" t="b">
        <v>0</v>
      </c>
      <c r="F1272" s="25">
        <f t="shared" si="1"/>
        <v>6</v>
      </c>
      <c r="G1272" s="21" t="s">
        <v>58</v>
      </c>
      <c r="H1272" s="23"/>
      <c r="I1272" s="28"/>
    </row>
    <row r="1273" ht="22.5" customHeight="1">
      <c r="A1273" s="53" t="str">
        <f t="array" ref="A1273">IFERROR(_xlfn.XLOOKUP(B1273, Runs[Run ID], Runs[Track]), "— pick a run —")</f>
        <v>Avengers</v>
      </c>
      <c r="B1273" s="54" t="s">
        <v>139</v>
      </c>
      <c r="C1273" s="53" t="str">
        <f t="array" ref="C1273">IFERROR(_xlfn.XLOOKUP(B1273, Runs[Run ID], Runs[Title]), "— pick a run —")</f>
        <v>Ewing New Avengers </v>
      </c>
      <c r="D1273" s="74" t="s">
        <v>5133</v>
      </c>
      <c r="E1273" s="58" t="b">
        <v>0</v>
      </c>
      <c r="F1273" s="25">
        <f t="shared" si="1"/>
        <v>7</v>
      </c>
      <c r="G1273" s="21" t="s">
        <v>58</v>
      </c>
      <c r="H1273" s="23"/>
      <c r="I1273" s="28"/>
    </row>
    <row r="1274" ht="22.5" customHeight="1">
      <c r="A1274" s="53" t="str">
        <f t="array" ref="A1274">IFERROR(_xlfn.XLOOKUP(B1274, Runs[Run ID], Runs[Track]), "— pick a run —")</f>
        <v>Avengers</v>
      </c>
      <c r="B1274" s="54" t="s">
        <v>139</v>
      </c>
      <c r="C1274" s="53" t="str">
        <f t="array" ref="C1274">IFERROR(_xlfn.XLOOKUP(B1274, Runs[Run ID], Runs[Title]), "— pick a run —")</f>
        <v>Ewing New Avengers </v>
      </c>
      <c r="D1274" s="74" t="s">
        <v>12366</v>
      </c>
      <c r="E1274" s="58" t="b">
        <v>0</v>
      </c>
      <c r="F1274" s="25">
        <f t="shared" si="1"/>
        <v>8</v>
      </c>
      <c r="G1274" s="21" t="s">
        <v>443</v>
      </c>
      <c r="H1274" s="23" t="s">
        <v>12367</v>
      </c>
      <c r="I1274" s="28"/>
    </row>
    <row r="1275" ht="22.5" customHeight="1">
      <c r="A1275" s="53" t="str">
        <f t="array" ref="A1275">IFERROR(_xlfn.XLOOKUP(B1275, Runs[Run ID], Runs[Track]), "— pick a run —")</f>
        <v>Avengers</v>
      </c>
      <c r="B1275" s="54" t="s">
        <v>139</v>
      </c>
      <c r="C1275" s="53" t="str">
        <f t="array" ref="C1275">IFERROR(_xlfn.XLOOKUP(B1275, Runs[Run ID], Runs[Title]), "— pick a run —")</f>
        <v>Ewing New Avengers </v>
      </c>
      <c r="D1275" s="74" t="s">
        <v>12368</v>
      </c>
      <c r="E1275" s="58" t="b">
        <v>0</v>
      </c>
      <c r="F1275" s="25">
        <f t="shared" si="1"/>
        <v>9</v>
      </c>
      <c r="G1275" s="21" t="s">
        <v>443</v>
      </c>
      <c r="H1275" s="23"/>
      <c r="I1275" s="28"/>
    </row>
    <row r="1276" ht="22.5" customHeight="1">
      <c r="A1276" s="53" t="str">
        <f t="array" ref="A1276">IFERROR(_xlfn.XLOOKUP(B1276, Runs[Run ID], Runs[Track]), "— pick a run —")</f>
        <v>Avengers</v>
      </c>
      <c r="B1276" s="54" t="s">
        <v>139</v>
      </c>
      <c r="C1276" s="53" t="str">
        <f t="array" ref="C1276">IFERROR(_xlfn.XLOOKUP(B1276, Runs[Run ID], Runs[Title]), "— pick a run —")</f>
        <v>Ewing New Avengers </v>
      </c>
      <c r="D1276" s="74" t="s">
        <v>5160</v>
      </c>
      <c r="E1276" s="58" t="b">
        <v>0</v>
      </c>
      <c r="F1276" s="25">
        <f t="shared" si="1"/>
        <v>10</v>
      </c>
      <c r="G1276" s="21" t="s">
        <v>58</v>
      </c>
      <c r="H1276" s="10" t="s">
        <v>12369</v>
      </c>
      <c r="I1276" s="26"/>
    </row>
    <row r="1277" ht="22.5" customHeight="1">
      <c r="A1277" s="53" t="str">
        <f t="array" ref="A1277">IFERROR(_xlfn.XLOOKUP(B1277, Runs[Run ID], Runs[Track]), "— pick a run —")</f>
        <v>Avengers</v>
      </c>
      <c r="B1277" s="54" t="s">
        <v>139</v>
      </c>
      <c r="C1277" s="53" t="str">
        <f t="array" ref="C1277">IFERROR(_xlfn.XLOOKUP(B1277, Runs[Run ID], Runs[Title]), "— pick a run —")</f>
        <v>Ewing New Avengers </v>
      </c>
      <c r="D1277" s="74" t="s">
        <v>5187</v>
      </c>
      <c r="E1277" s="58" t="b">
        <v>0</v>
      </c>
      <c r="F1277" s="25">
        <f t="shared" si="1"/>
        <v>11</v>
      </c>
      <c r="G1277" s="21" t="s">
        <v>58</v>
      </c>
      <c r="H1277" s="23"/>
      <c r="I1277" s="28"/>
    </row>
    <row r="1278" ht="22.5" customHeight="1">
      <c r="A1278" s="53" t="str">
        <f t="array" ref="A1278">IFERROR(_xlfn.XLOOKUP(B1278, Runs[Run ID], Runs[Track]), "— pick a run —")</f>
        <v>Avengers</v>
      </c>
      <c r="B1278" s="54" t="s">
        <v>139</v>
      </c>
      <c r="C1278" s="53" t="str">
        <f t="array" ref="C1278">IFERROR(_xlfn.XLOOKUP(B1278, Runs[Run ID], Runs[Title]), "— pick a run —")</f>
        <v>Ewing New Avengers </v>
      </c>
      <c r="D1278" s="74" t="s">
        <v>5217</v>
      </c>
      <c r="E1278" s="58" t="b">
        <v>0</v>
      </c>
      <c r="F1278" s="25">
        <f t="shared" si="1"/>
        <v>12</v>
      </c>
      <c r="G1278" s="21" t="s">
        <v>58</v>
      </c>
      <c r="H1278" s="23"/>
      <c r="I1278" s="28"/>
    </row>
    <row r="1279" ht="22.5" customHeight="1">
      <c r="A1279" s="53" t="str">
        <f t="array" ref="A1279">IFERROR(_xlfn.XLOOKUP(B1279, Runs[Run ID], Runs[Track]), "— pick a run —")</f>
        <v>Avengers</v>
      </c>
      <c r="B1279" s="54" t="s">
        <v>139</v>
      </c>
      <c r="C1279" s="53" t="str">
        <f t="array" ref="C1279">IFERROR(_xlfn.XLOOKUP(B1279, Runs[Run ID], Runs[Title]), "— pick a run —")</f>
        <v>Ewing New Avengers </v>
      </c>
      <c r="D1279" s="74" t="s">
        <v>12370</v>
      </c>
      <c r="E1279" s="58" t="b">
        <v>0</v>
      </c>
      <c r="F1279" s="25">
        <f t="shared" si="1"/>
        <v>13</v>
      </c>
      <c r="G1279" s="21" t="s">
        <v>443</v>
      </c>
      <c r="H1279" s="23" t="s">
        <v>12371</v>
      </c>
      <c r="I1279" s="28"/>
    </row>
    <row r="1280" ht="22.5" customHeight="1">
      <c r="A1280" s="53" t="str">
        <f t="array" ref="A1280">IFERROR(_xlfn.XLOOKUP(B1280, Runs[Run ID], Runs[Track]), "— pick a run —")</f>
        <v>Avengers</v>
      </c>
      <c r="B1280" s="54" t="s">
        <v>139</v>
      </c>
      <c r="C1280" s="53" t="str">
        <f t="array" ref="C1280">IFERROR(_xlfn.XLOOKUP(B1280, Runs[Run ID], Runs[Title]), "— pick a run —")</f>
        <v>Ewing New Avengers </v>
      </c>
      <c r="D1280" s="74" t="s">
        <v>5245</v>
      </c>
      <c r="E1280" s="58" t="b">
        <v>0</v>
      </c>
      <c r="F1280" s="25">
        <f t="shared" si="1"/>
        <v>14</v>
      </c>
      <c r="G1280" s="21" t="s">
        <v>58</v>
      </c>
      <c r="H1280" s="23"/>
      <c r="I1280" s="28"/>
    </row>
    <row r="1281" ht="22.5" customHeight="1">
      <c r="A1281" s="53" t="str">
        <f t="array" ref="A1281">IFERROR(_xlfn.XLOOKUP(B1281, Runs[Run ID], Runs[Track]), "— pick a run —")</f>
        <v>Avengers</v>
      </c>
      <c r="B1281" s="54" t="s">
        <v>139</v>
      </c>
      <c r="C1281" s="53" t="str">
        <f t="array" ref="C1281">IFERROR(_xlfn.XLOOKUP(B1281, Runs[Run ID], Runs[Title]), "— pick a run —")</f>
        <v>Ewing New Avengers </v>
      </c>
      <c r="D1281" s="74" t="s">
        <v>5270</v>
      </c>
      <c r="E1281" s="58" t="b">
        <v>0</v>
      </c>
      <c r="F1281" s="25">
        <f t="shared" si="1"/>
        <v>15</v>
      </c>
      <c r="G1281" s="21" t="s">
        <v>58</v>
      </c>
      <c r="H1281" s="23"/>
      <c r="I1281" s="28"/>
    </row>
    <row r="1282" ht="22.5" customHeight="1">
      <c r="A1282" s="53" t="str">
        <f t="array" ref="A1282">IFERROR(_xlfn.XLOOKUP(B1282, Runs[Run ID], Runs[Track]), "— pick a run —")</f>
        <v>Avengers</v>
      </c>
      <c r="B1282" s="54" t="s">
        <v>139</v>
      </c>
      <c r="C1282" s="53" t="str">
        <f t="array" ref="C1282">IFERROR(_xlfn.XLOOKUP(B1282, Runs[Run ID], Runs[Title]), "— pick a run —")</f>
        <v>Ewing New Avengers </v>
      </c>
      <c r="D1282" s="74" t="s">
        <v>5296</v>
      </c>
      <c r="E1282" s="58" t="b">
        <v>0</v>
      </c>
      <c r="F1282" s="25">
        <f t="shared" si="1"/>
        <v>16</v>
      </c>
      <c r="G1282" s="21" t="s">
        <v>58</v>
      </c>
      <c r="H1282" s="23"/>
      <c r="I1282" s="28"/>
    </row>
    <row r="1283" ht="22.5" customHeight="1">
      <c r="A1283" s="53" t="str">
        <f t="array" ref="A1283">IFERROR(_xlfn.XLOOKUP(B1283, Runs[Run ID], Runs[Track]), "— pick a run —")</f>
        <v>Avengers</v>
      </c>
      <c r="B1283" s="54" t="s">
        <v>139</v>
      </c>
      <c r="C1283" s="53" t="str">
        <f t="array" ref="C1283">IFERROR(_xlfn.XLOOKUP(B1283, Runs[Run ID], Runs[Title]), "— pick a run —")</f>
        <v>Ewing New Avengers </v>
      </c>
      <c r="D1283" s="74" t="s">
        <v>5323</v>
      </c>
      <c r="E1283" s="58" t="b">
        <v>0</v>
      </c>
      <c r="F1283" s="25">
        <f t="shared" si="1"/>
        <v>17</v>
      </c>
      <c r="G1283" s="21" t="s">
        <v>58</v>
      </c>
      <c r="H1283" s="23"/>
      <c r="I1283" s="28"/>
    </row>
    <row r="1284" ht="22.5" customHeight="1">
      <c r="A1284" s="53" t="str">
        <f t="array" ref="A1284">IFERROR(_xlfn.XLOOKUP(B1284, Runs[Run ID], Runs[Track]), "— pick a run —")</f>
        <v>Avengers</v>
      </c>
      <c r="B1284" s="54" t="s">
        <v>139</v>
      </c>
      <c r="C1284" s="53" t="str">
        <f t="array" ref="C1284">IFERROR(_xlfn.XLOOKUP(B1284, Runs[Run ID], Runs[Title]), "— pick a run —")</f>
        <v>Ewing New Avengers </v>
      </c>
      <c r="D1284" s="74" t="s">
        <v>5351</v>
      </c>
      <c r="E1284" s="58" t="b">
        <v>0</v>
      </c>
      <c r="F1284" s="25">
        <f t="shared" si="1"/>
        <v>18</v>
      </c>
      <c r="G1284" s="21" t="s">
        <v>58</v>
      </c>
      <c r="H1284" s="23"/>
      <c r="I1284" s="28"/>
    </row>
    <row r="1285" ht="22.5" customHeight="1">
      <c r="A1285" s="53" t="str">
        <f t="array" ref="A1285">IFERROR(_xlfn.XLOOKUP(B1285, Runs[Run ID], Runs[Track]), "— pick a run —")</f>
        <v>Avengers</v>
      </c>
      <c r="B1285" s="54" t="s">
        <v>139</v>
      </c>
      <c r="C1285" s="53" t="str">
        <f t="array" ref="C1285">IFERROR(_xlfn.XLOOKUP(B1285, Runs[Run ID], Runs[Title]), "— pick a run —")</f>
        <v>Ewing New Avengers </v>
      </c>
      <c r="D1285" s="74" t="s">
        <v>5377</v>
      </c>
      <c r="E1285" s="58" t="b">
        <v>0</v>
      </c>
      <c r="F1285" s="25">
        <f t="shared" si="1"/>
        <v>19</v>
      </c>
      <c r="G1285" s="21" t="s">
        <v>58</v>
      </c>
      <c r="H1285" s="23"/>
      <c r="I1285" s="28"/>
    </row>
    <row r="1286" ht="22.5" customHeight="1">
      <c r="A1286" s="53" t="str">
        <f t="array" ref="A1286">IFERROR(_xlfn.XLOOKUP(B1286, Runs[Run ID], Runs[Track]), "— pick a run —")</f>
        <v>Avengers</v>
      </c>
      <c r="B1286" s="54" t="s">
        <v>139</v>
      </c>
      <c r="C1286" s="53" t="str">
        <f t="array" ref="C1286">IFERROR(_xlfn.XLOOKUP(B1286, Runs[Run ID], Runs[Title]), "— pick a run —")</f>
        <v>Ewing New Avengers </v>
      </c>
      <c r="D1286" s="74" t="s">
        <v>5402</v>
      </c>
      <c r="E1286" s="58" t="b">
        <v>0</v>
      </c>
      <c r="F1286" s="25">
        <f t="shared" si="1"/>
        <v>20</v>
      </c>
      <c r="G1286" s="21" t="s">
        <v>58</v>
      </c>
      <c r="H1286" s="23"/>
      <c r="I1286" s="28"/>
    </row>
    <row r="1287" ht="22.5" customHeight="1">
      <c r="A1287" s="53" t="str">
        <f t="array" ref="A1287">IFERROR(_xlfn.XLOOKUP(B1287, Runs[Run ID], Runs[Track]), "— pick a run —")</f>
        <v>Avengers</v>
      </c>
      <c r="B1287" s="54" t="s">
        <v>139</v>
      </c>
      <c r="C1287" s="53" t="str">
        <f t="array" ref="C1287">IFERROR(_xlfn.XLOOKUP(B1287, Runs[Run ID], Runs[Title]), "— pick a run —")</f>
        <v>Ewing New Avengers </v>
      </c>
      <c r="D1287" s="74" t="s">
        <v>5427</v>
      </c>
      <c r="E1287" s="58" t="b">
        <v>0</v>
      </c>
      <c r="F1287" s="25">
        <f t="shared" si="1"/>
        <v>21</v>
      </c>
      <c r="G1287" s="21" t="s">
        <v>58</v>
      </c>
      <c r="H1287" s="23"/>
      <c r="I1287" s="28"/>
    </row>
    <row r="1288" ht="22.5" customHeight="1">
      <c r="A1288" s="53" t="str">
        <f t="array" ref="A1288">IFERROR(_xlfn.XLOOKUP(B1288, Runs[Run ID], Runs[Track]), "— pick a run —")</f>
        <v>Avengers</v>
      </c>
      <c r="B1288" s="54" t="s">
        <v>139</v>
      </c>
      <c r="C1288" s="53" t="str">
        <f t="array" ref="C1288">IFERROR(_xlfn.XLOOKUP(B1288, Runs[Run ID], Runs[Title]), "— pick a run —")</f>
        <v>Ewing New Avengers </v>
      </c>
      <c r="D1288" s="74" t="s">
        <v>5453</v>
      </c>
      <c r="E1288" s="58" t="b">
        <v>0</v>
      </c>
      <c r="F1288" s="25">
        <f t="shared" si="1"/>
        <v>22</v>
      </c>
      <c r="G1288" s="21" t="s">
        <v>58</v>
      </c>
      <c r="H1288" s="10" t="s">
        <v>12372</v>
      </c>
      <c r="I1288" s="26"/>
    </row>
    <row r="1289" ht="22.5" customHeight="1">
      <c r="A1289" s="53" t="str">
        <f t="array" ref="A1289">IFERROR(_xlfn.XLOOKUP(B1289, Runs[Run ID], Runs[Track]), "— pick a run —")</f>
        <v>Avengers</v>
      </c>
      <c r="B1289" s="54" t="s">
        <v>139</v>
      </c>
      <c r="C1289" s="53" t="str">
        <f t="array" ref="C1289">IFERROR(_xlfn.XLOOKUP(B1289, Runs[Run ID], Runs[Title]), "— pick a run —")</f>
        <v>Ewing New Avengers </v>
      </c>
      <c r="D1289" s="74" t="s">
        <v>5479</v>
      </c>
      <c r="E1289" s="58" t="b">
        <v>0</v>
      </c>
      <c r="F1289" s="25">
        <f t="shared" si="1"/>
        <v>23</v>
      </c>
      <c r="G1289" s="21" t="s">
        <v>58</v>
      </c>
      <c r="H1289" s="23"/>
      <c r="I1289" s="28"/>
    </row>
    <row r="1290" ht="22.5" customHeight="1">
      <c r="A1290" s="53" t="str">
        <f t="array" ref="A1290">IFERROR(_xlfn.XLOOKUP(B1290, Runs[Run ID], Runs[Track]), "— pick a run —")</f>
        <v>Avengers</v>
      </c>
      <c r="B1290" s="54" t="s">
        <v>139</v>
      </c>
      <c r="C1290" s="53" t="str">
        <f t="array" ref="C1290">IFERROR(_xlfn.XLOOKUP(B1290, Runs[Run ID], Runs[Title]), "— pick a run —")</f>
        <v>Ewing New Avengers </v>
      </c>
      <c r="D1290" s="74" t="s">
        <v>5504</v>
      </c>
      <c r="E1290" s="58" t="b">
        <v>0</v>
      </c>
      <c r="F1290" s="25">
        <f t="shared" si="1"/>
        <v>24</v>
      </c>
      <c r="G1290" s="21" t="s">
        <v>58</v>
      </c>
      <c r="H1290" s="23"/>
      <c r="I1290" s="28"/>
    </row>
    <row r="1291" ht="22.5" customHeight="1">
      <c r="A1291" s="53" t="str">
        <f t="array" ref="A1291">IFERROR(_xlfn.XLOOKUP(B1291, Runs[Run ID], Runs[Track]), "— pick a run —")</f>
        <v>Avengers</v>
      </c>
      <c r="B1291" s="54" t="s">
        <v>139</v>
      </c>
      <c r="C1291" s="53" t="str">
        <f t="array" ref="C1291">IFERROR(_xlfn.XLOOKUP(B1291, Runs[Run ID], Runs[Title]), "— pick a run —")</f>
        <v>Ewing New Avengers </v>
      </c>
      <c r="D1291" s="74" t="s">
        <v>5529</v>
      </c>
      <c r="E1291" s="58" t="b">
        <v>0</v>
      </c>
      <c r="F1291" s="25">
        <f t="shared" si="1"/>
        <v>25</v>
      </c>
      <c r="G1291" s="21" t="s">
        <v>58</v>
      </c>
      <c r="H1291" s="23"/>
      <c r="I1291" s="28"/>
    </row>
    <row r="1292" ht="22.5" customHeight="1">
      <c r="A1292" s="53" t="str">
        <f t="array" ref="A1292">IFERROR(_xlfn.XLOOKUP(B1292, Runs[Run ID], Runs[Track]), "— pick a run —")</f>
        <v>Avengers</v>
      </c>
      <c r="B1292" s="54" t="s">
        <v>139</v>
      </c>
      <c r="C1292" s="53" t="str">
        <f t="array" ref="C1292">IFERROR(_xlfn.XLOOKUP(B1292, Runs[Run ID], Runs[Title]), "— pick a run —")</f>
        <v>Ewing New Avengers </v>
      </c>
      <c r="D1292" s="74" t="s">
        <v>5555</v>
      </c>
      <c r="E1292" s="58" t="b">
        <v>0</v>
      </c>
      <c r="F1292" s="25">
        <f t="shared" si="1"/>
        <v>26</v>
      </c>
      <c r="G1292" s="21" t="s">
        <v>58</v>
      </c>
      <c r="H1292" s="23"/>
      <c r="I1292" s="28"/>
    </row>
    <row r="1293" ht="22.5" customHeight="1">
      <c r="A1293" s="53" t="str">
        <f t="array" ref="A1293">IFERROR(_xlfn.XLOOKUP(B1293, Runs[Run ID], Runs[Track]), "— pick a run —")</f>
        <v>Avengers</v>
      </c>
      <c r="B1293" s="54" t="s">
        <v>139</v>
      </c>
      <c r="C1293" s="53" t="str">
        <f t="array" ref="C1293">IFERROR(_xlfn.XLOOKUP(B1293, Runs[Run ID], Runs[Title]), "— pick a run —")</f>
        <v>Ewing New Avengers </v>
      </c>
      <c r="D1293" s="74" t="s">
        <v>5579</v>
      </c>
      <c r="E1293" s="58" t="b">
        <v>0</v>
      </c>
      <c r="F1293" s="25">
        <f t="shared" si="1"/>
        <v>27</v>
      </c>
      <c r="G1293" s="21" t="s">
        <v>58</v>
      </c>
      <c r="H1293" s="23"/>
      <c r="I1293" s="28"/>
    </row>
    <row r="1294" ht="22.5" customHeight="1">
      <c r="A1294" s="53" t="str">
        <f t="array" ref="A1294">IFERROR(_xlfn.XLOOKUP(B1294, Runs[Run ID], Runs[Track]), "— pick a run —")</f>
        <v>Avengers</v>
      </c>
      <c r="B1294" s="54" t="s">
        <v>139</v>
      </c>
      <c r="C1294" s="53" t="str">
        <f t="array" ref="C1294">IFERROR(_xlfn.XLOOKUP(B1294, Runs[Run ID], Runs[Title]), "— pick a run —")</f>
        <v>Ewing New Avengers </v>
      </c>
      <c r="D1294" s="74" t="s">
        <v>5605</v>
      </c>
      <c r="E1294" s="58" t="b">
        <v>0</v>
      </c>
      <c r="F1294" s="25">
        <f t="shared" si="1"/>
        <v>28</v>
      </c>
      <c r="G1294" s="21" t="s">
        <v>58</v>
      </c>
      <c r="H1294" s="23"/>
      <c r="I1294" s="28"/>
    </row>
    <row r="1295" ht="22.5" customHeight="1">
      <c r="A1295" s="53" t="str">
        <f t="array" ref="A1295">IFERROR(_xlfn.XLOOKUP(B1295, Runs[Run ID], Runs[Track]), "— pick a run —")</f>
        <v>Avengers</v>
      </c>
      <c r="B1295" s="54" t="s">
        <v>139</v>
      </c>
      <c r="C1295" s="53" t="str">
        <f t="array" ref="C1295">IFERROR(_xlfn.XLOOKUP(B1295, Runs[Run ID], Runs[Title]), "— pick a run —")</f>
        <v>Ewing New Avengers </v>
      </c>
      <c r="D1295" s="74" t="s">
        <v>5633</v>
      </c>
      <c r="E1295" s="58" t="b">
        <v>0</v>
      </c>
      <c r="F1295" s="25">
        <f t="shared" si="1"/>
        <v>29</v>
      </c>
      <c r="G1295" s="21" t="s">
        <v>58</v>
      </c>
      <c r="H1295" s="23"/>
      <c r="I1295" s="28"/>
    </row>
    <row r="1296" ht="22.5" customHeight="1">
      <c r="A1296" s="53" t="str">
        <f t="array" ref="A1296">IFERROR(_xlfn.XLOOKUP(B1296, Runs[Run ID], Runs[Track]), "— pick a run —")</f>
        <v>Avengers</v>
      </c>
      <c r="B1296" s="54" t="s">
        <v>139</v>
      </c>
      <c r="C1296" s="53" t="str">
        <f t="array" ref="C1296">IFERROR(_xlfn.XLOOKUP(B1296, Runs[Run ID], Runs[Title]), "— pick a run —")</f>
        <v>Ewing New Avengers </v>
      </c>
      <c r="D1296" s="74" t="s">
        <v>5660</v>
      </c>
      <c r="E1296" s="58" t="b">
        <v>0</v>
      </c>
      <c r="F1296" s="25">
        <f t="shared" si="1"/>
        <v>30</v>
      </c>
      <c r="G1296" s="21" t="s">
        <v>58</v>
      </c>
      <c r="H1296" s="23"/>
      <c r="I1296" s="28"/>
    </row>
    <row r="1297" ht="22.5" customHeight="1">
      <c r="A1297" s="53" t="str">
        <f t="array" ref="A1297">IFERROR(_xlfn.XLOOKUP(B1297, Runs[Run ID], Runs[Track]), "— pick a run —")</f>
        <v>Avengers</v>
      </c>
      <c r="B1297" s="54" t="s">
        <v>139</v>
      </c>
      <c r="C1297" s="53" t="str">
        <f t="array" ref="C1297">IFERROR(_xlfn.XLOOKUP(B1297, Runs[Run ID], Runs[Title]), "— pick a run —")</f>
        <v>Ewing New Avengers </v>
      </c>
      <c r="D1297" s="74" t="s">
        <v>5686</v>
      </c>
      <c r="E1297" s="58" t="b">
        <v>0</v>
      </c>
      <c r="F1297" s="25">
        <f t="shared" si="1"/>
        <v>31</v>
      </c>
      <c r="G1297" s="21" t="s">
        <v>58</v>
      </c>
      <c r="H1297" s="23"/>
      <c r="I1297" s="28"/>
    </row>
    <row r="1298" ht="22.5" customHeight="1">
      <c r="A1298" s="53" t="str">
        <f t="array" ref="A1298">IFERROR(_xlfn.XLOOKUP(B1298, Runs[Run ID], Runs[Track]), "— pick a run —")</f>
        <v>Avengers</v>
      </c>
      <c r="B1298" s="54" t="s">
        <v>139</v>
      </c>
      <c r="C1298" s="53" t="str">
        <f t="array" ref="C1298">IFERROR(_xlfn.XLOOKUP(B1298, Runs[Run ID], Runs[Title]), "— pick a run —")</f>
        <v>Ewing New Avengers </v>
      </c>
      <c r="D1298" s="74" t="s">
        <v>5713</v>
      </c>
      <c r="E1298" s="58" t="b">
        <v>0</v>
      </c>
      <c r="F1298" s="25">
        <f t="shared" si="1"/>
        <v>32</v>
      </c>
      <c r="G1298" s="21" t="s">
        <v>58</v>
      </c>
      <c r="H1298" s="23"/>
      <c r="I1298" s="28"/>
    </row>
    <row r="1299" ht="22.5" customHeight="1">
      <c r="A1299" s="53" t="str">
        <f t="array" ref="A1299">IFERROR(_xlfn.XLOOKUP(B1299, Runs[Run ID], Runs[Track]), "— pick a run —")</f>
        <v>Avengers</v>
      </c>
      <c r="B1299" s="54" t="s">
        <v>139</v>
      </c>
      <c r="C1299" s="53" t="str">
        <f t="array" ref="C1299">IFERROR(_xlfn.XLOOKUP(B1299, Runs[Run ID], Runs[Title]), "— pick a run —")</f>
        <v>Ewing New Avengers </v>
      </c>
      <c r="D1299" s="74" t="s">
        <v>5739</v>
      </c>
      <c r="E1299" s="58" t="b">
        <v>0</v>
      </c>
      <c r="F1299" s="25">
        <f t="shared" si="1"/>
        <v>33</v>
      </c>
      <c r="G1299" s="21" t="s">
        <v>58</v>
      </c>
      <c r="H1299" s="23"/>
      <c r="I1299" s="28"/>
    </row>
    <row r="1300" ht="22.5" customHeight="1">
      <c r="A1300" s="53" t="str">
        <f t="array" ref="A1300">IFERROR(_xlfn.XLOOKUP(B1300, Runs[Run ID], Runs[Track]), "— pick a run —")</f>
        <v>Avengers</v>
      </c>
      <c r="B1300" s="54" t="s">
        <v>129</v>
      </c>
      <c r="C1300" s="53" t="str">
        <f t="array" ref="C1300">IFERROR(_xlfn.XLOOKUP(B1300, Runs[Run ID], Runs[Title]), "— pick a run —")</f>
        <v>Civil War II</v>
      </c>
      <c r="D1300" s="74" t="s">
        <v>12373</v>
      </c>
      <c r="E1300" s="58" t="b">
        <v>0</v>
      </c>
      <c r="F1300" s="25">
        <f t="shared" si="1"/>
        <v>1</v>
      </c>
      <c r="G1300" s="21" t="s">
        <v>1002</v>
      </c>
      <c r="H1300" s="23" t="s">
        <v>12374</v>
      </c>
      <c r="I1300" s="28"/>
    </row>
    <row r="1301" ht="22.5" customHeight="1">
      <c r="A1301" s="53" t="str">
        <f t="array" ref="A1301">IFERROR(_xlfn.XLOOKUP(B1301, Runs[Run ID], Runs[Track]), "— pick a run —")</f>
        <v>Avengers</v>
      </c>
      <c r="B1301" s="54" t="s">
        <v>129</v>
      </c>
      <c r="C1301" s="53" t="str">
        <f t="array" ref="C1301">IFERROR(_xlfn.XLOOKUP(B1301, Runs[Run ID], Runs[Title]), "— pick a run —")</f>
        <v>Civil War II</v>
      </c>
      <c r="D1301" s="74" t="s">
        <v>12375</v>
      </c>
      <c r="E1301" s="58" t="b">
        <v>0</v>
      </c>
      <c r="F1301" s="25">
        <f t="shared" si="1"/>
        <v>2</v>
      </c>
      <c r="G1301" s="21" t="s">
        <v>1002</v>
      </c>
      <c r="H1301" s="23"/>
      <c r="I1301" s="28"/>
    </row>
    <row r="1302" ht="22.5" customHeight="1">
      <c r="A1302" s="53" t="str">
        <f t="array" ref="A1302">IFERROR(_xlfn.XLOOKUP(B1302, Runs[Run ID], Runs[Track]), "— pick a run —")</f>
        <v>Avengers</v>
      </c>
      <c r="B1302" s="54" t="s">
        <v>129</v>
      </c>
      <c r="C1302" s="53" t="str">
        <f t="array" ref="C1302">IFERROR(_xlfn.XLOOKUP(B1302, Runs[Run ID], Runs[Title]), "— pick a run —")</f>
        <v>Civil War II</v>
      </c>
      <c r="D1302" s="74" t="s">
        <v>12376</v>
      </c>
      <c r="E1302" s="58" t="b">
        <v>0</v>
      </c>
      <c r="F1302" s="25">
        <f t="shared" si="1"/>
        <v>3</v>
      </c>
      <c r="G1302" s="21" t="s">
        <v>1002</v>
      </c>
      <c r="H1302" s="23"/>
      <c r="I1302" s="28"/>
    </row>
    <row r="1303" ht="22.5" customHeight="1">
      <c r="A1303" s="53" t="str">
        <f t="array" ref="A1303">IFERROR(_xlfn.XLOOKUP(B1303, Runs[Run ID], Runs[Track]), "— pick a run —")</f>
        <v>Avengers</v>
      </c>
      <c r="B1303" s="54" t="s">
        <v>129</v>
      </c>
      <c r="C1303" s="53" t="str">
        <f t="array" ref="C1303">IFERROR(_xlfn.XLOOKUP(B1303, Runs[Run ID], Runs[Title]), "— pick a run —")</f>
        <v>Civil War II</v>
      </c>
      <c r="D1303" s="74" t="s">
        <v>11051</v>
      </c>
      <c r="E1303" s="58" t="b">
        <v>0</v>
      </c>
      <c r="F1303" s="25">
        <f t="shared" si="1"/>
        <v>4</v>
      </c>
      <c r="G1303" s="21" t="s">
        <v>58</v>
      </c>
      <c r="H1303" s="23"/>
      <c r="I1303" s="28"/>
    </row>
    <row r="1304" ht="22.5" customHeight="1">
      <c r="A1304" s="53" t="str">
        <f t="array" ref="A1304">IFERROR(_xlfn.XLOOKUP(B1304, Runs[Run ID], Runs[Track]), "— pick a run —")</f>
        <v>Avengers</v>
      </c>
      <c r="B1304" s="54" t="s">
        <v>129</v>
      </c>
      <c r="C1304" s="53" t="str">
        <f t="array" ref="C1304">IFERROR(_xlfn.XLOOKUP(B1304, Runs[Run ID], Runs[Title]), "— pick a run —")</f>
        <v>Civil War II</v>
      </c>
      <c r="D1304" s="74" t="s">
        <v>6938</v>
      </c>
      <c r="E1304" s="58" t="b">
        <v>0</v>
      </c>
      <c r="F1304" s="25">
        <f t="shared" si="1"/>
        <v>5</v>
      </c>
      <c r="G1304" s="21" t="s">
        <v>58</v>
      </c>
      <c r="H1304" s="23"/>
      <c r="I1304" s="28"/>
    </row>
    <row r="1305" ht="22.5" customHeight="1">
      <c r="A1305" s="53" t="str">
        <f t="array" ref="A1305">IFERROR(_xlfn.XLOOKUP(B1305, Runs[Run ID], Runs[Track]), "— pick a run —")</f>
        <v>Avengers</v>
      </c>
      <c r="B1305" s="54" t="s">
        <v>129</v>
      </c>
      <c r="C1305" s="53" t="str">
        <f t="array" ref="C1305">IFERROR(_xlfn.XLOOKUP(B1305, Runs[Run ID], Runs[Title]), "— pick a run —")</f>
        <v>Civil War II</v>
      </c>
      <c r="D1305" s="74" t="s">
        <v>6960</v>
      </c>
      <c r="E1305" s="58" t="b">
        <v>0</v>
      </c>
      <c r="F1305" s="25">
        <f t="shared" si="1"/>
        <v>6</v>
      </c>
      <c r="G1305" s="21" t="s">
        <v>58</v>
      </c>
      <c r="H1305" s="23"/>
      <c r="I1305" s="28"/>
    </row>
    <row r="1306" ht="22.5" customHeight="1">
      <c r="A1306" s="53" t="str">
        <f t="array" ref="A1306">IFERROR(_xlfn.XLOOKUP(B1306, Runs[Run ID], Runs[Track]), "— pick a run —")</f>
        <v>Avengers</v>
      </c>
      <c r="B1306" s="54" t="s">
        <v>129</v>
      </c>
      <c r="C1306" s="53" t="str">
        <f t="array" ref="C1306">IFERROR(_xlfn.XLOOKUP(B1306, Runs[Run ID], Runs[Title]), "— pick a run —")</f>
        <v>Civil War II</v>
      </c>
      <c r="D1306" s="74" t="s">
        <v>6978</v>
      </c>
      <c r="E1306" s="58" t="b">
        <v>0</v>
      </c>
      <c r="F1306" s="25">
        <f t="shared" si="1"/>
        <v>7</v>
      </c>
      <c r="G1306" s="21" t="s">
        <v>58</v>
      </c>
      <c r="H1306" s="23"/>
      <c r="I1306" s="28"/>
    </row>
    <row r="1307" ht="22.5" customHeight="1">
      <c r="A1307" s="53" t="str">
        <f t="array" ref="A1307">IFERROR(_xlfn.XLOOKUP(B1307, Runs[Run ID], Runs[Track]), "— pick a run —")</f>
        <v>Avengers</v>
      </c>
      <c r="B1307" s="54" t="s">
        <v>129</v>
      </c>
      <c r="C1307" s="53" t="str">
        <f t="array" ref="C1307">IFERROR(_xlfn.XLOOKUP(B1307, Runs[Run ID], Runs[Title]), "— pick a run —")</f>
        <v>Civil War II</v>
      </c>
      <c r="D1307" s="74" t="s">
        <v>6997</v>
      </c>
      <c r="E1307" s="58" t="b">
        <v>0</v>
      </c>
      <c r="F1307" s="25">
        <f t="shared" si="1"/>
        <v>8</v>
      </c>
      <c r="G1307" s="21" t="s">
        <v>58</v>
      </c>
      <c r="H1307" s="23"/>
      <c r="I1307" s="28"/>
    </row>
    <row r="1308" ht="22.5" customHeight="1">
      <c r="A1308" s="53" t="str">
        <f t="array" ref="A1308">IFERROR(_xlfn.XLOOKUP(B1308, Runs[Run ID], Runs[Track]), "— pick a run —")</f>
        <v>Avengers</v>
      </c>
      <c r="B1308" s="54" t="s">
        <v>129</v>
      </c>
      <c r="C1308" s="53" t="str">
        <f t="array" ref="C1308">IFERROR(_xlfn.XLOOKUP(B1308, Runs[Run ID], Runs[Title]), "— pick a run —")</f>
        <v>Civil War II</v>
      </c>
      <c r="D1308" s="74" t="s">
        <v>7175</v>
      </c>
      <c r="E1308" s="58" t="b">
        <v>0</v>
      </c>
      <c r="F1308" s="25">
        <f t="shared" si="1"/>
        <v>9</v>
      </c>
      <c r="G1308" s="21" t="s">
        <v>58</v>
      </c>
      <c r="H1308" s="23"/>
      <c r="I1308" s="28"/>
    </row>
    <row r="1309" ht="22.5" customHeight="1">
      <c r="A1309" s="53" t="str">
        <f t="array" ref="A1309">IFERROR(_xlfn.XLOOKUP(B1309, Runs[Run ID], Runs[Track]), "— pick a run —")</f>
        <v>Avengers</v>
      </c>
      <c r="B1309" s="54" t="s">
        <v>129</v>
      </c>
      <c r="C1309" s="53" t="str">
        <f t="array" ref="C1309">IFERROR(_xlfn.XLOOKUP(B1309, Runs[Run ID], Runs[Title]), "— pick a run —")</f>
        <v>Civil War II</v>
      </c>
      <c r="D1309" s="74" t="s">
        <v>7195</v>
      </c>
      <c r="E1309" s="58" t="b">
        <v>0</v>
      </c>
      <c r="F1309" s="25">
        <f t="shared" si="1"/>
        <v>10</v>
      </c>
      <c r="G1309" s="21" t="s">
        <v>58</v>
      </c>
      <c r="H1309" s="23"/>
      <c r="I1309" s="28"/>
    </row>
    <row r="1310" ht="22.5" customHeight="1">
      <c r="A1310" s="53" t="str">
        <f t="array" ref="A1310">IFERROR(_xlfn.XLOOKUP(B1310, Runs[Run ID], Runs[Track]), "— pick a run —")</f>
        <v>Avengers</v>
      </c>
      <c r="B1310" s="54" t="s">
        <v>129</v>
      </c>
      <c r="C1310" s="53" t="str">
        <f t="array" ref="C1310">IFERROR(_xlfn.XLOOKUP(B1310, Runs[Run ID], Runs[Title]), "— pick a run —")</f>
        <v>Civil War II</v>
      </c>
      <c r="D1310" s="74" t="s">
        <v>7217</v>
      </c>
      <c r="E1310" s="58" t="b">
        <v>0</v>
      </c>
      <c r="F1310" s="25">
        <f t="shared" si="1"/>
        <v>11</v>
      </c>
      <c r="G1310" s="21" t="s">
        <v>58</v>
      </c>
      <c r="H1310" s="23"/>
      <c r="I1310" s="28"/>
    </row>
    <row r="1311" ht="22.5" customHeight="1">
      <c r="A1311" s="53" t="str">
        <f t="array" ref="A1311">IFERROR(_xlfn.XLOOKUP(B1311, Runs[Run ID], Runs[Track]), "— pick a run —")</f>
        <v>Avengers</v>
      </c>
      <c r="B1311" s="54" t="s">
        <v>129</v>
      </c>
      <c r="C1311" s="53" t="str">
        <f t="array" ref="C1311">IFERROR(_xlfn.XLOOKUP(B1311, Runs[Run ID], Runs[Title]), "— pick a run —")</f>
        <v>Civil War II</v>
      </c>
      <c r="D1311" s="74" t="s">
        <v>7237</v>
      </c>
      <c r="E1311" s="58" t="b">
        <v>0</v>
      </c>
      <c r="F1311" s="25">
        <f t="shared" si="1"/>
        <v>12</v>
      </c>
      <c r="G1311" s="21" t="s">
        <v>58</v>
      </c>
      <c r="H1311" s="23"/>
      <c r="I1311" s="28"/>
    </row>
    <row r="1312" ht="22.5" customHeight="1">
      <c r="A1312" s="53" t="str">
        <f t="array" ref="A1312">IFERROR(_xlfn.XLOOKUP(B1312, Runs[Run ID], Runs[Track]), "— pick a run —")</f>
        <v>Avengers</v>
      </c>
      <c r="B1312" s="54" t="s">
        <v>129</v>
      </c>
      <c r="C1312" s="53" t="str">
        <f t="array" ref="C1312">IFERROR(_xlfn.XLOOKUP(B1312, Runs[Run ID], Runs[Title]), "— pick a run —")</f>
        <v>Civil War II</v>
      </c>
      <c r="D1312" s="74" t="s">
        <v>11076</v>
      </c>
      <c r="E1312" s="58" t="b">
        <v>0</v>
      </c>
      <c r="F1312" s="25">
        <f t="shared" si="1"/>
        <v>13</v>
      </c>
      <c r="G1312" s="21" t="s">
        <v>58</v>
      </c>
      <c r="H1312" s="10" t="s">
        <v>12377</v>
      </c>
      <c r="I1312" s="26"/>
    </row>
    <row r="1313" ht="22.5" customHeight="1">
      <c r="A1313" s="53" t="str">
        <f t="array" ref="A1313">IFERROR(_xlfn.XLOOKUP(B1313, Runs[Run ID], Runs[Track]), "— pick a run —")</f>
        <v>Avengers</v>
      </c>
      <c r="B1313" s="54" t="s">
        <v>129</v>
      </c>
      <c r="C1313" s="53" t="str">
        <f t="array" ref="C1313">IFERROR(_xlfn.XLOOKUP(B1313, Runs[Run ID], Runs[Title]), "— pick a run —")</f>
        <v>Civil War II</v>
      </c>
      <c r="D1313" s="74" t="s">
        <v>12378</v>
      </c>
      <c r="E1313" s="58" t="b">
        <v>0</v>
      </c>
      <c r="F1313" s="25">
        <f t="shared" si="1"/>
        <v>14</v>
      </c>
      <c r="G1313" s="21" t="s">
        <v>1002</v>
      </c>
      <c r="H1313" s="23" t="s">
        <v>12379</v>
      </c>
      <c r="I1313" s="28"/>
    </row>
    <row r="1314" ht="22.5" customHeight="1">
      <c r="A1314" s="53" t="str">
        <f t="array" ref="A1314">IFERROR(_xlfn.XLOOKUP(B1314, Runs[Run ID], Runs[Track]), "— pick a run —")</f>
        <v>Avengers</v>
      </c>
      <c r="B1314" s="54" t="s">
        <v>129</v>
      </c>
      <c r="C1314" s="53" t="str">
        <f t="array" ref="C1314">IFERROR(_xlfn.XLOOKUP(B1314, Runs[Run ID], Runs[Title]), "— pick a run —")</f>
        <v>Civil War II</v>
      </c>
      <c r="D1314" s="74" t="s">
        <v>12380</v>
      </c>
      <c r="E1314" s="58" t="b">
        <v>0</v>
      </c>
      <c r="F1314" s="25">
        <f t="shared" si="1"/>
        <v>15</v>
      </c>
      <c r="G1314" s="21" t="s">
        <v>1002</v>
      </c>
      <c r="H1314" s="10"/>
      <c r="I1314" s="26"/>
    </row>
    <row r="1315" ht="22.5" customHeight="1">
      <c r="A1315" s="53" t="str">
        <f t="array" ref="A1315">IFERROR(_xlfn.XLOOKUP(B1314, Runs[Run ID], Runs[Track]), "— pick a run —")</f>
        <v>Avengers</v>
      </c>
      <c r="B1315" s="54" t="s">
        <v>141</v>
      </c>
      <c r="C1315" s="53" t="str">
        <f t="array" ref="C1315">IFERROR(_xlfn.XLOOKUP(B1315, Runs[Run ID], Runs[Title]), "— pick a run —")</f>
        <v>Avengers: No Surrender </v>
      </c>
      <c r="D1315" s="74" t="s">
        <v>12381</v>
      </c>
      <c r="E1315" s="58" t="b">
        <v>0</v>
      </c>
      <c r="F1315" s="25">
        <f t="shared" si="1"/>
        <v>1</v>
      </c>
      <c r="G1315" s="21" t="s">
        <v>58</v>
      </c>
      <c r="H1315" s="10" t="s">
        <v>12382</v>
      </c>
      <c r="I1315" s="26"/>
    </row>
    <row r="1316" ht="22.5" customHeight="1">
      <c r="A1316" s="53" t="str">
        <f t="array" ref="A1316">IFERROR(_xlfn.XLOOKUP(B1316, Runs[Run ID], Runs[Track]), "— pick a run —")</f>
        <v>Avengers</v>
      </c>
      <c r="B1316" s="54" t="s">
        <v>141</v>
      </c>
      <c r="C1316" s="53" t="str">
        <f t="array" ref="C1316">IFERROR(_xlfn.XLOOKUP(B1316, Runs[Run ID], Runs[Title]), "— pick a run —")</f>
        <v>Avengers: No Surrender </v>
      </c>
      <c r="D1316" s="74" t="s">
        <v>12383</v>
      </c>
      <c r="E1316" s="58" t="b">
        <v>0</v>
      </c>
      <c r="F1316" s="25">
        <f t="shared" si="1"/>
        <v>2</v>
      </c>
      <c r="G1316" s="21" t="s">
        <v>58</v>
      </c>
      <c r="H1316" s="23"/>
      <c r="I1316" s="28"/>
    </row>
    <row r="1317" ht="22.5" customHeight="1">
      <c r="A1317" s="53" t="str">
        <f t="array" ref="A1317">IFERROR(_xlfn.XLOOKUP(B1317, Runs[Run ID], Runs[Track]), "— pick a run —")</f>
        <v>Avengers</v>
      </c>
      <c r="B1317" s="54" t="s">
        <v>141</v>
      </c>
      <c r="C1317" s="53" t="str">
        <f t="array" ref="C1317">IFERROR(_xlfn.XLOOKUP(B1317, Runs[Run ID], Runs[Title]), "— pick a run —")</f>
        <v>Avengers: No Surrender </v>
      </c>
      <c r="D1317" s="74" t="s">
        <v>12384</v>
      </c>
      <c r="E1317" s="58" t="b">
        <v>0</v>
      </c>
      <c r="F1317" s="25">
        <f t="shared" si="1"/>
        <v>3</v>
      </c>
      <c r="G1317" s="21" t="s">
        <v>58</v>
      </c>
      <c r="H1317" s="23"/>
      <c r="I1317" s="28"/>
    </row>
    <row r="1318" ht="22.5" customHeight="1">
      <c r="A1318" s="53" t="str">
        <f t="array" ref="A1318">IFERROR(_xlfn.XLOOKUP(B1318, Runs[Run ID], Runs[Track]), "— pick a run —")</f>
        <v>Avengers</v>
      </c>
      <c r="B1318" s="54" t="s">
        <v>141</v>
      </c>
      <c r="C1318" s="53" t="str">
        <f t="array" ref="C1318">IFERROR(_xlfn.XLOOKUP(B1318, Runs[Run ID], Runs[Title]), "— pick a run —")</f>
        <v>Avengers: No Surrender </v>
      </c>
      <c r="D1318" s="74" t="s">
        <v>12385</v>
      </c>
      <c r="E1318" s="58" t="b">
        <v>0</v>
      </c>
      <c r="F1318" s="25">
        <f t="shared" si="1"/>
        <v>4</v>
      </c>
      <c r="G1318" s="21" t="s">
        <v>58</v>
      </c>
      <c r="H1318" s="23"/>
      <c r="I1318" s="28"/>
    </row>
    <row r="1319" ht="22.5" customHeight="1">
      <c r="A1319" s="53" t="str">
        <f t="array" ref="A1319">IFERROR(_xlfn.XLOOKUP(B1319, Runs[Run ID], Runs[Track]), "— pick a run —")</f>
        <v>Avengers</v>
      </c>
      <c r="B1319" s="54" t="s">
        <v>141</v>
      </c>
      <c r="C1319" s="53" t="str">
        <f t="array" ref="C1319">IFERROR(_xlfn.XLOOKUP(B1319, Runs[Run ID], Runs[Title]), "— pick a run —")</f>
        <v>Avengers: No Surrender </v>
      </c>
      <c r="D1319" s="74" t="s">
        <v>12386</v>
      </c>
      <c r="E1319" s="58" t="b">
        <v>0</v>
      </c>
      <c r="F1319" s="25">
        <f t="shared" si="1"/>
        <v>5</v>
      </c>
      <c r="G1319" s="21" t="s">
        <v>58</v>
      </c>
      <c r="H1319" s="23"/>
      <c r="I1319" s="28"/>
    </row>
    <row r="1320" ht="22.5" customHeight="1">
      <c r="A1320" s="53" t="str">
        <f t="array" ref="A1320">IFERROR(_xlfn.XLOOKUP(B1320, Runs[Run ID], Runs[Track]), "— pick a run —")</f>
        <v>Avengers</v>
      </c>
      <c r="B1320" s="54" t="s">
        <v>141</v>
      </c>
      <c r="C1320" s="53" t="str">
        <f t="array" ref="C1320">IFERROR(_xlfn.XLOOKUP(B1320, Runs[Run ID], Runs[Title]), "— pick a run —")</f>
        <v>Avengers: No Surrender </v>
      </c>
      <c r="D1320" s="74" t="s">
        <v>12387</v>
      </c>
      <c r="E1320" s="58" t="b">
        <v>0</v>
      </c>
      <c r="F1320" s="25">
        <f t="shared" si="1"/>
        <v>6</v>
      </c>
      <c r="G1320" s="21" t="s">
        <v>58</v>
      </c>
      <c r="H1320" s="23"/>
      <c r="I1320" s="28"/>
    </row>
    <row r="1321" ht="22.5" customHeight="1">
      <c r="A1321" s="53" t="str">
        <f t="array" ref="A1321">IFERROR(_xlfn.XLOOKUP(B1321, Runs[Run ID], Runs[Track]), "— pick a run —")</f>
        <v>Avengers</v>
      </c>
      <c r="B1321" s="54" t="s">
        <v>141</v>
      </c>
      <c r="C1321" s="53" t="str">
        <f t="array" ref="C1321">IFERROR(_xlfn.XLOOKUP(B1321, Runs[Run ID], Runs[Title]), "— pick a run —")</f>
        <v>Avengers: No Surrender </v>
      </c>
      <c r="D1321" s="74" t="s">
        <v>12388</v>
      </c>
      <c r="E1321" s="58" t="b">
        <v>0</v>
      </c>
      <c r="F1321" s="25">
        <f t="shared" si="1"/>
        <v>7</v>
      </c>
      <c r="G1321" s="21" t="s">
        <v>58</v>
      </c>
      <c r="H1321" s="23"/>
      <c r="I1321" s="28"/>
    </row>
    <row r="1322" ht="22.5" customHeight="1">
      <c r="A1322" s="53" t="str">
        <f t="array" ref="A1322">IFERROR(_xlfn.XLOOKUP(B1322, Runs[Run ID], Runs[Track]), "— pick a run —")</f>
        <v>Avengers</v>
      </c>
      <c r="B1322" s="54" t="s">
        <v>141</v>
      </c>
      <c r="C1322" s="53" t="str">
        <f t="array" ref="C1322">IFERROR(_xlfn.XLOOKUP(B1322, Runs[Run ID], Runs[Title]), "— pick a run —")</f>
        <v>Avengers: No Surrender </v>
      </c>
      <c r="D1322" s="74" t="s">
        <v>12389</v>
      </c>
      <c r="E1322" s="58" t="b">
        <v>0</v>
      </c>
      <c r="F1322" s="25">
        <f t="shared" si="1"/>
        <v>8</v>
      </c>
      <c r="G1322" s="21" t="s">
        <v>58</v>
      </c>
      <c r="H1322" s="23"/>
      <c r="I1322" s="28"/>
    </row>
    <row r="1323" ht="22.5" customHeight="1">
      <c r="A1323" s="53" t="str">
        <f t="array" ref="A1323">IFERROR(_xlfn.XLOOKUP(B1323, Runs[Run ID], Runs[Track]), "— pick a run —")</f>
        <v>Avengers</v>
      </c>
      <c r="B1323" s="54" t="s">
        <v>141</v>
      </c>
      <c r="C1323" s="53" t="str">
        <f t="array" ref="C1323">IFERROR(_xlfn.XLOOKUP(B1323, Runs[Run ID], Runs[Title]), "— pick a run —")</f>
        <v>Avengers: No Surrender </v>
      </c>
      <c r="D1323" s="74" t="s">
        <v>12390</v>
      </c>
      <c r="E1323" s="58" t="b">
        <v>0</v>
      </c>
      <c r="F1323" s="25">
        <f t="shared" si="1"/>
        <v>9</v>
      </c>
      <c r="G1323" s="21" t="s">
        <v>58</v>
      </c>
      <c r="H1323" s="23"/>
      <c r="I1323" s="28"/>
    </row>
    <row r="1324" ht="22.5" customHeight="1">
      <c r="A1324" s="53" t="str">
        <f t="array" ref="A1324">IFERROR(_xlfn.XLOOKUP(B1324, Runs[Run ID], Runs[Track]), "— pick a run —")</f>
        <v>Avengers</v>
      </c>
      <c r="B1324" s="54" t="s">
        <v>141</v>
      </c>
      <c r="C1324" s="53" t="str">
        <f t="array" ref="C1324">IFERROR(_xlfn.XLOOKUP(B1324, Runs[Run ID], Runs[Title]), "— pick a run —")</f>
        <v>Avengers: No Surrender </v>
      </c>
      <c r="D1324" s="74" t="s">
        <v>12391</v>
      </c>
      <c r="E1324" s="58" t="b">
        <v>0</v>
      </c>
      <c r="F1324" s="25">
        <f t="shared" si="1"/>
        <v>10</v>
      </c>
      <c r="G1324" s="21" t="s">
        <v>58</v>
      </c>
      <c r="H1324" s="23"/>
      <c r="I1324" s="28"/>
    </row>
    <row r="1325" ht="22.5" customHeight="1">
      <c r="A1325" s="53" t="str">
        <f t="array" ref="A1325">IFERROR(_xlfn.XLOOKUP(B1325, Runs[Run ID], Runs[Track]), "— pick a run —")</f>
        <v>Avengers</v>
      </c>
      <c r="B1325" s="54" t="s">
        <v>141</v>
      </c>
      <c r="C1325" s="53" t="str">
        <f t="array" ref="C1325">IFERROR(_xlfn.XLOOKUP(B1325, Runs[Run ID], Runs[Title]), "— pick a run —")</f>
        <v>Avengers: No Surrender </v>
      </c>
      <c r="D1325" s="74" t="s">
        <v>12392</v>
      </c>
      <c r="E1325" s="58" t="b">
        <v>0</v>
      </c>
      <c r="F1325" s="25">
        <f t="shared" si="1"/>
        <v>11</v>
      </c>
      <c r="G1325" s="21" t="s">
        <v>58</v>
      </c>
      <c r="H1325" s="23"/>
      <c r="I1325" s="28"/>
    </row>
    <row r="1326" ht="22.5" customHeight="1">
      <c r="A1326" s="53" t="str">
        <f t="array" ref="A1326">IFERROR(_xlfn.XLOOKUP(B1326, Runs[Run ID], Runs[Track]), "— pick a run —")</f>
        <v>Avengers</v>
      </c>
      <c r="B1326" s="54" t="s">
        <v>141</v>
      </c>
      <c r="C1326" s="53" t="str">
        <f t="array" ref="C1326">IFERROR(_xlfn.XLOOKUP(B1326, Runs[Run ID], Runs[Title]), "— pick a run —")</f>
        <v>Avengers: No Surrender </v>
      </c>
      <c r="D1326" s="74" t="s">
        <v>12393</v>
      </c>
      <c r="E1326" s="58" t="b">
        <v>0</v>
      </c>
      <c r="F1326" s="25">
        <f t="shared" si="1"/>
        <v>12</v>
      </c>
      <c r="G1326" s="21" t="s">
        <v>58</v>
      </c>
      <c r="H1326" s="23"/>
      <c r="I1326" s="28"/>
    </row>
    <row r="1327" ht="22.5" customHeight="1">
      <c r="A1327" s="53" t="str">
        <f t="array" ref="A1327">IFERROR(_xlfn.XLOOKUP(B1327, Runs[Run ID], Runs[Track]), "— pick a run —")</f>
        <v>Avengers</v>
      </c>
      <c r="B1327" s="54" t="s">
        <v>141</v>
      </c>
      <c r="C1327" s="53" t="str">
        <f t="array" ref="C1327">IFERROR(_xlfn.XLOOKUP(B1327, Runs[Run ID], Runs[Title]), "— pick a run —")</f>
        <v>Avengers: No Surrender </v>
      </c>
      <c r="D1327" s="74" t="s">
        <v>12394</v>
      </c>
      <c r="E1327" s="58" t="b">
        <v>0</v>
      </c>
      <c r="F1327" s="25">
        <f t="shared" si="1"/>
        <v>13</v>
      </c>
      <c r="G1327" s="21" t="s">
        <v>58</v>
      </c>
      <c r="H1327" s="23"/>
      <c r="I1327" s="28"/>
    </row>
    <row r="1328" ht="22.5" customHeight="1">
      <c r="A1328" s="53" t="str">
        <f t="array" ref="A1328">IFERROR(_xlfn.XLOOKUP(B1328, Runs[Run ID], Runs[Track]), "— pick a run —")</f>
        <v>Avengers</v>
      </c>
      <c r="B1328" s="54" t="s">
        <v>141</v>
      </c>
      <c r="C1328" s="53" t="str">
        <f t="array" ref="C1328">IFERROR(_xlfn.XLOOKUP(B1328, Runs[Run ID], Runs[Title]), "— pick a run —")</f>
        <v>Avengers: No Surrender </v>
      </c>
      <c r="D1328" s="74" t="s">
        <v>12395</v>
      </c>
      <c r="E1328" s="58" t="b">
        <v>0</v>
      </c>
      <c r="F1328" s="25">
        <f t="shared" si="1"/>
        <v>14</v>
      </c>
      <c r="G1328" s="21" t="s">
        <v>58</v>
      </c>
      <c r="H1328" s="23"/>
      <c r="I1328" s="28"/>
    </row>
    <row r="1329" ht="22.5" customHeight="1">
      <c r="A1329" s="53" t="str">
        <f t="array" ref="A1329">IFERROR(_xlfn.XLOOKUP(#REF!, Runs[Run ID], Runs[Track]), "— pick a run —")</f>
        <v>— pick a run —</v>
      </c>
      <c r="B1329" s="54" t="s">
        <v>141</v>
      </c>
      <c r="C1329" s="53" t="str">
        <f t="array" ref="C1329">IFERROR(_xlfn.XLOOKUP(#REF!, Runs[Run ID], Runs[Title]), "— pick a run —")</f>
        <v>— pick a run —</v>
      </c>
      <c r="D1329" s="74" t="s">
        <v>12396</v>
      </c>
      <c r="E1329" s="58" t="b">
        <v>0</v>
      </c>
      <c r="F1329" s="25">
        <f t="shared" si="1"/>
        <v>15</v>
      </c>
      <c r="G1329" s="21" t="s">
        <v>58</v>
      </c>
      <c r="H1329" s="23"/>
      <c r="I1329" s="28"/>
    </row>
    <row r="1330" ht="22.5" customHeight="1">
      <c r="A1330" s="53" t="str">
        <f t="array" ref="A1330">IFERROR(_xlfn.XLOOKUP(B1329, Runs[Run ID], Runs[Track]), "— pick a run —")</f>
        <v>Avengers</v>
      </c>
      <c r="B1330" s="54" t="s">
        <v>141</v>
      </c>
      <c r="C1330" s="53" t="str">
        <f t="array" ref="C1330">IFERROR(_xlfn.XLOOKUP(B1329, Runs[Run ID], Runs[Title]), "— pick a run —")</f>
        <v>Avengers: No Surrender </v>
      </c>
      <c r="D1330" s="74" t="s">
        <v>12397</v>
      </c>
      <c r="E1330" s="58" t="b">
        <v>0</v>
      </c>
      <c r="F1330" s="25">
        <f t="shared" si="1"/>
        <v>16</v>
      </c>
      <c r="G1330" s="21" t="s">
        <v>58</v>
      </c>
      <c r="H1330" s="23"/>
      <c r="I1330" s="28"/>
    </row>
    <row r="1331" ht="22.5" customHeight="1">
      <c r="A1331" s="53" t="str">
        <f t="array" ref="A1331">IFERROR(_xlfn.XLOOKUP(B1330, Runs[Run ID], Runs[Track]), "— pick a run —")</f>
        <v>Avengers</v>
      </c>
      <c r="B1331" s="54" t="s">
        <v>141</v>
      </c>
      <c r="C1331" s="53" t="str">
        <f t="array" ref="C1331">IFERROR(_xlfn.XLOOKUP(B1330, Runs[Run ID], Runs[Title]), "— pick a run —")</f>
        <v>Avengers: No Surrender </v>
      </c>
      <c r="D1331" s="74" t="s">
        <v>12398</v>
      </c>
      <c r="E1331" s="58" t="b">
        <v>0</v>
      </c>
      <c r="F1331" s="25">
        <f t="shared" si="1"/>
        <v>17</v>
      </c>
      <c r="G1331" s="21" t="s">
        <v>443</v>
      </c>
      <c r="H1331" s="23" t="s">
        <v>12399</v>
      </c>
      <c r="I1331" s="28"/>
    </row>
    <row r="1332" ht="22.5" customHeight="1">
      <c r="A1332" s="53" t="str">
        <f t="array" ref="A1332">IFERROR(_xlfn.XLOOKUP(B1331, Runs[Run ID], Runs[Track]), "— pick a run —")</f>
        <v>Avengers</v>
      </c>
      <c r="B1332" s="54" t="s">
        <v>141</v>
      </c>
      <c r="C1332" s="53" t="str">
        <f t="array" ref="C1332">IFERROR(_xlfn.XLOOKUP(B1331, Runs[Run ID], Runs[Title]), "— pick a run —")</f>
        <v>Avengers: No Surrender </v>
      </c>
      <c r="D1332" s="74" t="s">
        <v>12400</v>
      </c>
      <c r="E1332" s="58" t="b">
        <v>0</v>
      </c>
      <c r="F1332" s="25">
        <f t="shared" si="1"/>
        <v>18</v>
      </c>
      <c r="G1332" s="21" t="s">
        <v>443</v>
      </c>
      <c r="H1332" s="23"/>
      <c r="I1332" s="28"/>
    </row>
    <row r="1333" ht="22.5" customHeight="1">
      <c r="A1333" s="53" t="str">
        <f t="array" ref="A1333">IFERROR(_xlfn.XLOOKUP(B1332, Runs[Run ID], Runs[Track]), "— pick a run —")</f>
        <v>Avengers</v>
      </c>
      <c r="B1333" s="54" t="s">
        <v>141</v>
      </c>
      <c r="C1333" s="53" t="str">
        <f t="array" ref="C1333">IFERROR(_xlfn.XLOOKUP(B1332, Runs[Run ID], Runs[Title]), "— pick a run —")</f>
        <v>Avengers: No Surrender </v>
      </c>
      <c r="D1333" s="74" t="s">
        <v>12401</v>
      </c>
      <c r="E1333" s="58" t="b">
        <v>0</v>
      </c>
      <c r="F1333" s="25">
        <f t="shared" si="1"/>
        <v>19</v>
      </c>
      <c r="G1333" s="21" t="s">
        <v>443</v>
      </c>
      <c r="H1333" s="23"/>
      <c r="I1333" s="28"/>
    </row>
    <row r="1334" ht="22.5" customHeight="1">
      <c r="A1334" s="53" t="str">
        <f t="array" ref="A1334">IFERROR(_xlfn.XLOOKUP(B1333, Runs[Run ID], Runs[Track]), "— pick a run —")</f>
        <v>Avengers</v>
      </c>
      <c r="B1334" s="54" t="s">
        <v>141</v>
      </c>
      <c r="C1334" s="53" t="str">
        <f t="array" ref="C1334">IFERROR(_xlfn.XLOOKUP(B1333, Runs[Run ID], Runs[Title]), "— pick a run —")</f>
        <v>Avengers: No Surrender </v>
      </c>
      <c r="D1334" s="74" t="s">
        <v>12402</v>
      </c>
      <c r="E1334" s="58" t="b">
        <v>0</v>
      </c>
      <c r="F1334" s="25">
        <f t="shared" si="1"/>
        <v>20</v>
      </c>
      <c r="G1334" s="21" t="s">
        <v>443</v>
      </c>
      <c r="H1334" s="23"/>
      <c r="I1334" s="28"/>
    </row>
    <row r="1335" ht="22.5" customHeight="1">
      <c r="A1335" s="53" t="str">
        <f t="array" ref="A1335">IFERROR(_xlfn.XLOOKUP(B1334, Runs[Run ID], Runs[Track]), "— pick a run —")</f>
        <v>Avengers</v>
      </c>
      <c r="B1335" s="54" t="s">
        <v>141</v>
      </c>
      <c r="C1335" s="53" t="str">
        <f t="array" ref="C1335">IFERROR(_xlfn.XLOOKUP(B1334, Runs[Run ID], Runs[Title]), "— pick a run —")</f>
        <v>Avengers: No Surrender </v>
      </c>
      <c r="D1335" s="74" t="s">
        <v>12403</v>
      </c>
      <c r="E1335" s="58" t="b">
        <v>0</v>
      </c>
      <c r="F1335" s="25">
        <f t="shared" si="1"/>
        <v>21</v>
      </c>
      <c r="G1335" s="21" t="s">
        <v>443</v>
      </c>
      <c r="H1335" s="23"/>
      <c r="I1335" s="28"/>
    </row>
    <row r="1336" ht="22.5" customHeight="1">
      <c r="A1336" s="53" t="str">
        <f t="array" ref="A1336">IFERROR(_xlfn.XLOOKUP(B1335, Runs[Run ID], Runs[Track]), "— pick a run —")</f>
        <v>Avengers</v>
      </c>
      <c r="B1336" s="54" t="s">
        <v>141</v>
      </c>
      <c r="C1336" s="53" t="str">
        <f t="array" ref="C1336">IFERROR(_xlfn.XLOOKUP(B1335, Runs[Run ID], Runs[Title]), "— pick a run —")</f>
        <v>Avengers: No Surrender </v>
      </c>
      <c r="D1336" s="74" t="s">
        <v>12404</v>
      </c>
      <c r="E1336" s="58" t="b">
        <v>0</v>
      </c>
      <c r="F1336" s="25">
        <f t="shared" si="1"/>
        <v>22</v>
      </c>
      <c r="G1336" s="21" t="s">
        <v>1002</v>
      </c>
      <c r="H1336" s="23" t="s">
        <v>12405</v>
      </c>
      <c r="I1336" s="28"/>
    </row>
    <row r="1337" ht="22.5" customHeight="1">
      <c r="A1337" s="53" t="str">
        <f t="array" ref="A1337">IFERROR(_xlfn.XLOOKUP(B1336, Runs[Run ID], Runs[Track]), "— pick a run —")</f>
        <v>Avengers</v>
      </c>
      <c r="B1337" s="54" t="s">
        <v>141</v>
      </c>
      <c r="C1337" s="53" t="str">
        <f t="array" ref="C1337">IFERROR(_xlfn.XLOOKUP(B1336, Runs[Run ID], Runs[Title]), "— pick a run —")</f>
        <v>Avengers: No Surrender </v>
      </c>
      <c r="D1337" s="74" t="s">
        <v>12406</v>
      </c>
      <c r="E1337" s="58" t="b">
        <v>0</v>
      </c>
      <c r="F1337" s="25">
        <f t="shared" si="1"/>
        <v>23</v>
      </c>
      <c r="G1337" s="21" t="s">
        <v>1002</v>
      </c>
      <c r="H1337" s="23"/>
      <c r="I1337" s="28"/>
    </row>
    <row r="1338" ht="22.5" customHeight="1">
      <c r="A1338" s="53" t="str">
        <f t="array" ref="A1338">IFERROR(_xlfn.XLOOKUP(B1337, Runs[Run ID], Runs[Track]), "— pick a run —")</f>
        <v>Avengers</v>
      </c>
      <c r="B1338" s="54" t="s">
        <v>141</v>
      </c>
      <c r="C1338" s="53" t="str">
        <f t="array" ref="C1338">IFERROR(_xlfn.XLOOKUP(B1337, Runs[Run ID], Runs[Title]), "— pick a run —")</f>
        <v>Avengers: No Surrender </v>
      </c>
      <c r="D1338" s="74" t="s">
        <v>12407</v>
      </c>
      <c r="E1338" s="58" t="b">
        <v>0</v>
      </c>
      <c r="F1338" s="25">
        <f t="shared" si="1"/>
        <v>24</v>
      </c>
      <c r="G1338" s="21" t="s">
        <v>1002</v>
      </c>
      <c r="H1338" s="23"/>
      <c r="I1338" s="28"/>
    </row>
    <row r="1339" ht="22.5" customHeight="1">
      <c r="A1339" s="53" t="str">
        <f t="array" ref="A1339">IFERROR(_xlfn.XLOOKUP(B1338, Runs[Run ID], Runs[Track]), "— pick a run —")</f>
        <v>Avengers</v>
      </c>
      <c r="B1339" s="54" t="s">
        <v>141</v>
      </c>
      <c r="C1339" s="53" t="str">
        <f t="array" ref="C1339">IFERROR(_xlfn.XLOOKUP(B1338, Runs[Run ID], Runs[Title]), "— pick a run —")</f>
        <v>Avengers: No Surrender </v>
      </c>
      <c r="D1339" s="74" t="s">
        <v>12408</v>
      </c>
      <c r="E1339" s="58" t="b">
        <v>0</v>
      </c>
      <c r="F1339" s="25">
        <f t="shared" si="1"/>
        <v>25</v>
      </c>
      <c r="G1339" s="21" t="s">
        <v>1002</v>
      </c>
      <c r="H1339" s="23"/>
      <c r="I1339" s="28"/>
    </row>
    <row r="1340" ht="22.5" customHeight="1">
      <c r="A1340" s="53" t="str">
        <f t="array" ref="A1340">IFERROR(_xlfn.XLOOKUP(B1339, Runs[Run ID], Runs[Track]), "— pick a run —")</f>
        <v>Avengers</v>
      </c>
      <c r="B1340" s="54" t="s">
        <v>141</v>
      </c>
      <c r="C1340" s="53" t="str">
        <f t="array" ref="C1340">IFERROR(_xlfn.XLOOKUP(B1339, Runs[Run ID], Runs[Title]), "— pick a run —")</f>
        <v>Avengers: No Surrender </v>
      </c>
      <c r="D1340" s="74" t="s">
        <v>12409</v>
      </c>
      <c r="E1340" s="58" t="b">
        <v>0</v>
      </c>
      <c r="F1340" s="25">
        <f t="shared" si="1"/>
        <v>26</v>
      </c>
      <c r="G1340" s="21" t="s">
        <v>1002</v>
      </c>
      <c r="H1340" s="23"/>
      <c r="I1340" s="28"/>
    </row>
    <row r="1341" ht="22.5" customHeight="1">
      <c r="A1341" s="53" t="str">
        <f t="array" ref="A1341">IFERROR(_xlfn.XLOOKUP(B1341, Runs[Run ID], Runs[Track]), "— pick a run —")</f>
        <v>Avengers</v>
      </c>
      <c r="B1341" s="54" t="s">
        <v>153</v>
      </c>
      <c r="C1341" s="53" t="str">
        <f t="array" ref="C1341">IFERROR(_xlfn.XLOOKUP(B1341, Runs[Run ID], Runs[Title]), "— pick a run —")</f>
        <v>Ewing Cosmic </v>
      </c>
      <c r="D1341" s="74" t="s">
        <v>6461</v>
      </c>
      <c r="E1341" s="58" t="b">
        <v>0</v>
      </c>
      <c r="F1341" s="25">
        <f t="shared" si="1"/>
        <v>1</v>
      </c>
      <c r="G1341" s="21" t="s">
        <v>58</v>
      </c>
      <c r="H1341" s="23"/>
      <c r="I1341" s="28"/>
    </row>
    <row r="1342" ht="22.5" customHeight="1">
      <c r="A1342" s="53" t="str">
        <f t="array" ref="A1342">IFERROR(_xlfn.XLOOKUP(B1342, Runs[Run ID], Runs[Track]), "— pick a run —")</f>
        <v>Avengers</v>
      </c>
      <c r="B1342" s="54" t="s">
        <v>153</v>
      </c>
      <c r="C1342" s="53" t="str">
        <f t="array" ref="C1342">IFERROR(_xlfn.XLOOKUP(B1342, Runs[Run ID], Runs[Title]), "— pick a run —")</f>
        <v>Ewing Cosmic </v>
      </c>
      <c r="D1342" s="74" t="s">
        <v>6482</v>
      </c>
      <c r="E1342" s="58" t="b">
        <v>0</v>
      </c>
      <c r="F1342" s="25">
        <f t="shared" si="1"/>
        <v>2</v>
      </c>
      <c r="G1342" s="21" t="s">
        <v>58</v>
      </c>
      <c r="H1342" s="23"/>
      <c r="I1342" s="28"/>
    </row>
    <row r="1343" ht="22.5" customHeight="1">
      <c r="A1343" s="53" t="str">
        <f t="array" ref="A1343">IFERROR(_xlfn.XLOOKUP(B1343, Runs[Run ID], Runs[Track]), "— pick a run —")</f>
        <v>Avengers</v>
      </c>
      <c r="B1343" s="54" t="s">
        <v>153</v>
      </c>
      <c r="C1343" s="53" t="str">
        <f t="array" ref="C1343">IFERROR(_xlfn.XLOOKUP(B1343, Runs[Run ID], Runs[Title]), "— pick a run —")</f>
        <v>Ewing Cosmic </v>
      </c>
      <c r="D1343" s="74" t="s">
        <v>6506</v>
      </c>
      <c r="E1343" s="58" t="b">
        <v>0</v>
      </c>
      <c r="F1343" s="25">
        <f t="shared" si="1"/>
        <v>3</v>
      </c>
      <c r="G1343" s="21" t="s">
        <v>58</v>
      </c>
      <c r="H1343" s="23"/>
      <c r="I1343" s="28"/>
    </row>
    <row r="1344" ht="22.5" customHeight="1">
      <c r="A1344" s="53" t="str">
        <f t="array" ref="A1344">IFERROR(_xlfn.XLOOKUP(B1344, Runs[Run ID], Runs[Track]), "— pick a run —")</f>
        <v>Avengers</v>
      </c>
      <c r="B1344" s="54" t="s">
        <v>153</v>
      </c>
      <c r="C1344" s="53" t="str">
        <f t="array" ref="C1344">IFERROR(_xlfn.XLOOKUP(B1344, Runs[Run ID], Runs[Title]), "— pick a run —")</f>
        <v>Ewing Cosmic </v>
      </c>
      <c r="D1344" s="74" t="s">
        <v>6527</v>
      </c>
      <c r="E1344" s="58" t="b">
        <v>0</v>
      </c>
      <c r="F1344" s="25">
        <f t="shared" si="1"/>
        <v>4</v>
      </c>
      <c r="G1344" s="21" t="s">
        <v>58</v>
      </c>
      <c r="H1344" s="23"/>
      <c r="I1344" s="28"/>
    </row>
    <row r="1345" ht="22.5" customHeight="1">
      <c r="A1345" s="53" t="str">
        <f t="array" ref="A1345">IFERROR(_xlfn.XLOOKUP(B1345, Runs[Run ID], Runs[Track]), "— pick a run —")</f>
        <v>Avengers</v>
      </c>
      <c r="B1345" s="54" t="s">
        <v>153</v>
      </c>
      <c r="C1345" s="53" t="str">
        <f t="array" ref="C1345">IFERROR(_xlfn.XLOOKUP(B1345, Runs[Run ID], Runs[Title]), "— pick a run —")</f>
        <v>Ewing Cosmic </v>
      </c>
      <c r="D1345" s="74" t="s">
        <v>6550</v>
      </c>
      <c r="E1345" s="58" t="b">
        <v>0</v>
      </c>
      <c r="F1345" s="25">
        <f t="shared" si="1"/>
        <v>5</v>
      </c>
      <c r="G1345" s="21" t="s">
        <v>58</v>
      </c>
      <c r="H1345" s="23"/>
      <c r="I1345" s="28"/>
    </row>
    <row r="1346" ht="22.5" customHeight="1">
      <c r="A1346" s="53" t="str">
        <f t="array" ref="A1346">IFERROR(_xlfn.XLOOKUP(B1346, Runs[Run ID], Runs[Track]), "— pick a run —")</f>
        <v>Avengers</v>
      </c>
      <c r="B1346" s="54" t="s">
        <v>153</v>
      </c>
      <c r="C1346" s="53" t="str">
        <f t="array" ref="C1346">IFERROR(_xlfn.XLOOKUP(B1346, Runs[Run ID], Runs[Title]), "— pick a run —")</f>
        <v>Ewing Cosmic </v>
      </c>
      <c r="D1346" s="74" t="s">
        <v>6572</v>
      </c>
      <c r="E1346" s="58" t="b">
        <v>0</v>
      </c>
      <c r="F1346" s="25">
        <f t="shared" si="1"/>
        <v>6</v>
      </c>
      <c r="G1346" s="21" t="s">
        <v>58</v>
      </c>
      <c r="H1346" s="23"/>
      <c r="I1346" s="28"/>
    </row>
    <row r="1347" ht="22.5" customHeight="1">
      <c r="A1347" s="53" t="str">
        <f t="array" ref="A1347">IFERROR(_xlfn.XLOOKUP(B1347, Runs[Run ID], Runs[Track]), "— pick a run —")</f>
        <v>Avengers</v>
      </c>
      <c r="B1347" s="54" t="s">
        <v>153</v>
      </c>
      <c r="C1347" s="53" t="str">
        <f t="array" ref="C1347">IFERROR(_xlfn.XLOOKUP(B1347, Runs[Run ID], Runs[Title]), "— pick a run —")</f>
        <v>Ewing Cosmic </v>
      </c>
      <c r="D1347" s="74" t="s">
        <v>6594</v>
      </c>
      <c r="E1347" s="58" t="b">
        <v>0</v>
      </c>
      <c r="F1347" s="25">
        <f t="shared" si="1"/>
        <v>7</v>
      </c>
      <c r="G1347" s="21" t="s">
        <v>58</v>
      </c>
      <c r="H1347" s="23"/>
      <c r="I1347" s="28"/>
    </row>
    <row r="1348" ht="22.5" customHeight="1">
      <c r="A1348" s="53" t="str">
        <f t="array" ref="A1348">IFERROR(_xlfn.XLOOKUP(B1348, Runs[Run ID], Runs[Track]), "— pick a run —")</f>
        <v>Avengers</v>
      </c>
      <c r="B1348" s="54" t="s">
        <v>153</v>
      </c>
      <c r="C1348" s="53" t="str">
        <f t="array" ref="C1348">IFERROR(_xlfn.XLOOKUP(B1348, Runs[Run ID], Runs[Title]), "— pick a run —")</f>
        <v>Ewing Cosmic </v>
      </c>
      <c r="D1348" s="74" t="s">
        <v>6614</v>
      </c>
      <c r="E1348" s="58" t="b">
        <v>0</v>
      </c>
      <c r="F1348" s="25">
        <f t="shared" si="1"/>
        <v>8</v>
      </c>
      <c r="G1348" s="21" t="s">
        <v>58</v>
      </c>
      <c r="H1348" s="23"/>
      <c r="I1348" s="28"/>
    </row>
    <row r="1349" ht="22.5" customHeight="1">
      <c r="A1349" s="53" t="str">
        <f t="array" ref="A1349">IFERROR(_xlfn.XLOOKUP(B1349, Runs[Run ID], Runs[Track]), "— pick a run —")</f>
        <v>Avengers</v>
      </c>
      <c r="B1349" s="54" t="s">
        <v>153</v>
      </c>
      <c r="C1349" s="53" t="str">
        <f t="array" ref="C1349">IFERROR(_xlfn.XLOOKUP(B1349, Runs[Run ID], Runs[Title]), "— pick a run —")</f>
        <v>Ewing Cosmic </v>
      </c>
      <c r="D1349" s="74" t="s">
        <v>6633</v>
      </c>
      <c r="E1349" s="58" t="b">
        <v>0</v>
      </c>
      <c r="F1349" s="25">
        <f t="shared" si="1"/>
        <v>9</v>
      </c>
      <c r="G1349" s="21" t="s">
        <v>58</v>
      </c>
      <c r="H1349" s="23"/>
      <c r="I1349" s="28"/>
    </row>
    <row r="1350" ht="22.5" customHeight="1">
      <c r="A1350" s="53" t="str">
        <f t="array" ref="A1350">IFERROR(_xlfn.XLOOKUP(B1350, Runs[Run ID], Runs[Track]), "— pick a run —")</f>
        <v>Avengers</v>
      </c>
      <c r="B1350" s="54" t="s">
        <v>153</v>
      </c>
      <c r="C1350" s="53" t="str">
        <f t="array" ref="C1350">IFERROR(_xlfn.XLOOKUP(B1350, Runs[Run ID], Runs[Title]), "— pick a run —")</f>
        <v>Ewing Cosmic </v>
      </c>
      <c r="D1350" s="74" t="s">
        <v>6653</v>
      </c>
      <c r="E1350" s="58" t="b">
        <v>0</v>
      </c>
      <c r="F1350" s="25">
        <f t="shared" si="1"/>
        <v>10</v>
      </c>
      <c r="G1350" s="21" t="s">
        <v>58</v>
      </c>
      <c r="H1350" s="23"/>
      <c r="I1350" s="28"/>
    </row>
    <row r="1351" ht="22.5" customHeight="1">
      <c r="A1351" s="53" t="str">
        <f t="array" ref="A1351">IFERROR(_xlfn.XLOOKUP(B1351, Runs[Run ID], Runs[Track]), "— pick a run —")</f>
        <v>Avengers</v>
      </c>
      <c r="B1351" s="54" t="s">
        <v>153</v>
      </c>
      <c r="C1351" s="53" t="str">
        <f t="array" ref="C1351">IFERROR(_xlfn.XLOOKUP(B1351, Runs[Run ID], Runs[Title]), "— pick a run —")</f>
        <v>Ewing Cosmic </v>
      </c>
      <c r="D1351" s="74" t="s">
        <v>6674</v>
      </c>
      <c r="E1351" s="58" t="b">
        <v>0</v>
      </c>
      <c r="F1351" s="25">
        <f t="shared" si="1"/>
        <v>11</v>
      </c>
      <c r="G1351" s="21" t="s">
        <v>58</v>
      </c>
      <c r="H1351" s="23"/>
      <c r="I1351" s="28"/>
    </row>
    <row r="1352" ht="22.5" customHeight="1">
      <c r="A1352" s="53" t="str">
        <f t="array" ref="A1352">IFERROR(_xlfn.XLOOKUP(B1352, Runs[Run ID], Runs[Track]), "— pick a run —")</f>
        <v>Avengers</v>
      </c>
      <c r="B1352" s="54" t="s">
        <v>153</v>
      </c>
      <c r="C1352" s="53" t="str">
        <f t="array" ref="C1352">IFERROR(_xlfn.XLOOKUP(B1352, Runs[Run ID], Runs[Title]), "— pick a run —")</f>
        <v>Ewing Cosmic </v>
      </c>
      <c r="D1352" s="74" t="s">
        <v>6693</v>
      </c>
      <c r="E1352" s="58" t="b">
        <v>0</v>
      </c>
      <c r="F1352" s="25">
        <f t="shared" si="1"/>
        <v>12</v>
      </c>
      <c r="G1352" s="21" t="s">
        <v>58</v>
      </c>
      <c r="H1352" s="23"/>
      <c r="I1352" s="28"/>
    </row>
    <row r="1353" ht="22.5" customHeight="1">
      <c r="A1353" s="53" t="str">
        <f t="array" ref="A1353">IFERROR(_xlfn.XLOOKUP(B1353, Runs[Run ID], Runs[Track]), "— pick a run —")</f>
        <v>Avengers</v>
      </c>
      <c r="B1353" s="54" t="s">
        <v>153</v>
      </c>
      <c r="C1353" s="53" t="str">
        <f t="array" ref="C1353">IFERROR(_xlfn.XLOOKUP(B1353, Runs[Run ID], Runs[Title]), "— pick a run —")</f>
        <v>Ewing Cosmic </v>
      </c>
      <c r="D1353" s="74" t="s">
        <v>12410</v>
      </c>
      <c r="E1353" s="58" t="b">
        <v>0</v>
      </c>
      <c r="F1353" s="25">
        <f t="shared" si="1"/>
        <v>13</v>
      </c>
      <c r="G1353" s="21" t="s">
        <v>58</v>
      </c>
      <c r="H1353" s="23"/>
      <c r="I1353" s="28"/>
    </row>
    <row r="1354" ht="22.5" customHeight="1">
      <c r="A1354" s="53" t="str">
        <f t="array" ref="A1354">IFERROR(_xlfn.XLOOKUP(B1354, Runs[Run ID], Runs[Track]), "— pick a run —")</f>
        <v>Avengers</v>
      </c>
      <c r="B1354" s="54" t="s">
        <v>153</v>
      </c>
      <c r="C1354" s="53" t="str">
        <f t="array" ref="C1354">IFERROR(_xlfn.XLOOKUP(B1354, Runs[Run ID], Runs[Title]), "— pick a run —")</f>
        <v>Ewing Cosmic </v>
      </c>
      <c r="D1354" s="74" t="s">
        <v>12411</v>
      </c>
      <c r="E1354" s="58" t="b">
        <v>0</v>
      </c>
      <c r="F1354" s="25">
        <f t="shared" si="1"/>
        <v>14</v>
      </c>
      <c r="G1354" s="21" t="s">
        <v>58</v>
      </c>
      <c r="H1354" s="23"/>
      <c r="I1354" s="28"/>
    </row>
    <row r="1355" ht="22.5" customHeight="1">
      <c r="A1355" s="53" t="str">
        <f t="array" ref="A1355">IFERROR(_xlfn.XLOOKUP(B1355, Runs[Run ID], Runs[Track]), "— pick a run —")</f>
        <v>Avengers</v>
      </c>
      <c r="B1355" s="54" t="s">
        <v>153</v>
      </c>
      <c r="C1355" s="53" t="str">
        <f t="array" ref="C1355">IFERROR(_xlfn.XLOOKUP(B1355, Runs[Run ID], Runs[Title]), "— pick a run —")</f>
        <v>Ewing Cosmic </v>
      </c>
      <c r="D1355" s="74" t="s">
        <v>12412</v>
      </c>
      <c r="E1355" s="58" t="b">
        <v>0</v>
      </c>
      <c r="F1355" s="25">
        <f t="shared" si="1"/>
        <v>15</v>
      </c>
      <c r="G1355" s="21" t="s">
        <v>443</v>
      </c>
      <c r="H1355" s="23" t="s">
        <v>12413</v>
      </c>
      <c r="I1355" s="28"/>
    </row>
    <row r="1356" ht="22.5" customHeight="1">
      <c r="A1356" s="53" t="str">
        <f t="array" ref="A1356">IFERROR(_xlfn.XLOOKUP(B1356, Runs[Run ID], Runs[Track]), "— pick a run —")</f>
        <v>Avengers</v>
      </c>
      <c r="B1356" s="54" t="s">
        <v>153</v>
      </c>
      <c r="C1356" s="53" t="str">
        <f t="array" ref="C1356">IFERROR(_xlfn.XLOOKUP(B1356, Runs[Run ID], Runs[Title]), "— pick a run —")</f>
        <v>Ewing Cosmic </v>
      </c>
      <c r="D1356" s="74" t="s">
        <v>6753</v>
      </c>
      <c r="E1356" s="58" t="b">
        <v>0</v>
      </c>
      <c r="F1356" s="25">
        <f t="shared" si="1"/>
        <v>16</v>
      </c>
      <c r="G1356" s="21" t="s">
        <v>58</v>
      </c>
      <c r="H1356" s="23"/>
      <c r="I1356" s="28"/>
    </row>
    <row r="1357" ht="22.5" customHeight="1">
      <c r="A1357" s="53" t="str">
        <f t="array" ref="A1357">IFERROR(_xlfn.XLOOKUP(B1357, Runs[Run ID], Runs[Track]), "— pick a run —")</f>
        <v>Avengers</v>
      </c>
      <c r="B1357" s="54" t="s">
        <v>153</v>
      </c>
      <c r="C1357" s="53" t="str">
        <f t="array" ref="C1357">IFERROR(_xlfn.XLOOKUP(B1357, Runs[Run ID], Runs[Title]), "— pick a run —")</f>
        <v>Ewing Cosmic </v>
      </c>
      <c r="D1357" s="74" t="s">
        <v>5388</v>
      </c>
      <c r="E1357" s="58" t="b">
        <v>0</v>
      </c>
      <c r="F1357" s="25">
        <f t="shared" si="1"/>
        <v>17</v>
      </c>
      <c r="G1357" s="21" t="s">
        <v>58</v>
      </c>
      <c r="H1357" s="23"/>
      <c r="I1357" s="28"/>
    </row>
    <row r="1358" ht="22.5" customHeight="1">
      <c r="A1358" s="53" t="str">
        <f t="array" ref="A1358">IFERROR(_xlfn.XLOOKUP(B1358, Runs[Run ID], Runs[Track]), "— pick a run —")</f>
        <v>Avengers</v>
      </c>
      <c r="B1358" s="54" t="s">
        <v>153</v>
      </c>
      <c r="C1358" s="53" t="str">
        <f t="array" ref="C1358">IFERROR(_xlfn.XLOOKUP(B1358, Runs[Run ID], Runs[Title]), "— pick a run —")</f>
        <v>Ewing Cosmic </v>
      </c>
      <c r="D1358" s="74" t="s">
        <v>5229</v>
      </c>
      <c r="E1358" s="58" t="b">
        <v>0</v>
      </c>
      <c r="F1358" s="25">
        <f t="shared" si="1"/>
        <v>18</v>
      </c>
      <c r="G1358" s="21" t="s">
        <v>58</v>
      </c>
      <c r="H1358" s="23"/>
      <c r="I1358" s="28"/>
    </row>
    <row r="1359" ht="22.5" customHeight="1">
      <c r="A1359" s="53" t="str">
        <f t="array" ref="A1359">IFERROR(_xlfn.XLOOKUP(B1359, Runs[Run ID], Runs[Track]), "— pick a run —")</f>
        <v>Avengers</v>
      </c>
      <c r="B1359" s="54" t="s">
        <v>153</v>
      </c>
      <c r="C1359" s="53" t="str">
        <f t="array" ref="C1359">IFERROR(_xlfn.XLOOKUP(B1359, Runs[Run ID], Runs[Title]), "— pick a run —")</f>
        <v>Ewing Cosmic </v>
      </c>
      <c r="D1359" s="74" t="s">
        <v>5255</v>
      </c>
      <c r="E1359" s="58" t="b">
        <v>0</v>
      </c>
      <c r="F1359" s="25">
        <f t="shared" si="1"/>
        <v>19</v>
      </c>
      <c r="G1359" s="21" t="s">
        <v>58</v>
      </c>
      <c r="H1359" s="23"/>
      <c r="I1359" s="28"/>
    </row>
    <row r="1360" ht="22.5" customHeight="1">
      <c r="A1360" s="53" t="str">
        <f t="array" ref="A1360">IFERROR(_xlfn.XLOOKUP(B1360, Runs[Run ID], Runs[Track]), "— pick a run —")</f>
        <v>Avengers</v>
      </c>
      <c r="B1360" s="54" t="s">
        <v>153</v>
      </c>
      <c r="C1360" s="53" t="str">
        <f t="array" ref="C1360">IFERROR(_xlfn.XLOOKUP(B1360, Runs[Run ID], Runs[Title]), "— pick a run —")</f>
        <v>Ewing Cosmic </v>
      </c>
      <c r="D1360" s="74" t="s">
        <v>5281</v>
      </c>
      <c r="E1360" s="58" t="b">
        <v>0</v>
      </c>
      <c r="F1360" s="25">
        <f t="shared" si="1"/>
        <v>20</v>
      </c>
      <c r="G1360" s="21" t="s">
        <v>58</v>
      </c>
      <c r="H1360" s="23"/>
      <c r="I1360" s="28"/>
    </row>
    <row r="1361" ht="22.5" customHeight="1">
      <c r="A1361" s="53" t="str">
        <f t="array" ref="A1361">IFERROR(_xlfn.XLOOKUP(B1361, Runs[Run ID], Runs[Track]), "— pick a run —")</f>
        <v>Avengers</v>
      </c>
      <c r="B1361" s="54" t="s">
        <v>153</v>
      </c>
      <c r="C1361" s="53" t="str">
        <f t="array" ref="C1361">IFERROR(_xlfn.XLOOKUP(B1361, Runs[Run ID], Runs[Title]), "— pick a run —")</f>
        <v>Ewing Cosmic </v>
      </c>
      <c r="D1361" s="74" t="s">
        <v>5307</v>
      </c>
      <c r="E1361" s="58" t="b">
        <v>0</v>
      </c>
      <c r="F1361" s="25">
        <f t="shared" si="1"/>
        <v>21</v>
      </c>
      <c r="G1361" s="21" t="s">
        <v>58</v>
      </c>
      <c r="H1361" s="23"/>
      <c r="I1361" s="28"/>
    </row>
    <row r="1362" ht="22.5" customHeight="1">
      <c r="A1362" s="53" t="str">
        <f t="array" ref="A1362">IFERROR(_xlfn.XLOOKUP(B1362, Runs[Run ID], Runs[Track]), "— pick a run —")</f>
        <v>Avengers</v>
      </c>
      <c r="B1362" s="54" t="s">
        <v>153</v>
      </c>
      <c r="C1362" s="53" t="str">
        <f t="array" ref="C1362">IFERROR(_xlfn.XLOOKUP(B1362, Runs[Run ID], Runs[Title]), "— pick a run —")</f>
        <v>Ewing Cosmic </v>
      </c>
      <c r="D1362" s="74" t="s">
        <v>5334</v>
      </c>
      <c r="E1362" s="58" t="b">
        <v>0</v>
      </c>
      <c r="F1362" s="25">
        <f t="shared" si="1"/>
        <v>22</v>
      </c>
      <c r="G1362" s="21" t="s">
        <v>58</v>
      </c>
      <c r="H1362" s="23"/>
      <c r="I1362" s="28"/>
    </row>
    <row r="1363" ht="22.5" customHeight="1">
      <c r="A1363" s="53" t="str">
        <f t="array" ref="A1363">IFERROR(_xlfn.XLOOKUP(B1363, Runs[Run ID], Runs[Track]), "— pick a run —")</f>
        <v>Avengers</v>
      </c>
      <c r="B1363" s="54" t="s">
        <v>153</v>
      </c>
      <c r="C1363" s="53" t="str">
        <f t="array" ref="C1363">IFERROR(_xlfn.XLOOKUP(B1363, Runs[Run ID], Runs[Title]), "— pick a run —")</f>
        <v>Ewing Cosmic </v>
      </c>
      <c r="D1363" s="74" t="s">
        <v>5362</v>
      </c>
      <c r="E1363" s="58" t="b">
        <v>0</v>
      </c>
      <c r="F1363" s="25">
        <f t="shared" si="1"/>
        <v>23</v>
      </c>
      <c r="G1363" s="21" t="s">
        <v>58</v>
      </c>
      <c r="H1363" s="23"/>
      <c r="I1363" s="28"/>
    </row>
    <row r="1364" ht="22.5" customHeight="1">
      <c r="A1364" s="53" t="str">
        <f t="array" ref="A1364">IFERROR(_xlfn.XLOOKUP(B1364, Runs[Run ID], Runs[Track]), "— pick a run —")</f>
        <v>Avengers</v>
      </c>
      <c r="B1364" s="54" t="s">
        <v>153</v>
      </c>
      <c r="C1364" s="53" t="str">
        <f t="array" ref="C1364">IFERROR(_xlfn.XLOOKUP(B1364, Runs[Run ID], Runs[Title]), "— pick a run —")</f>
        <v>Ewing Cosmic </v>
      </c>
      <c r="D1364" s="74" t="s">
        <v>12414</v>
      </c>
      <c r="E1364" s="58" t="b">
        <v>0</v>
      </c>
      <c r="F1364" s="25">
        <f t="shared" si="1"/>
        <v>24</v>
      </c>
      <c r="G1364" s="21" t="s">
        <v>58</v>
      </c>
      <c r="H1364" s="23"/>
      <c r="I1364" s="28"/>
    </row>
    <row r="1365" ht="22.5" customHeight="1">
      <c r="A1365" s="53" t="str">
        <f t="array" ref="A1365">IFERROR(_xlfn.XLOOKUP(B1365, Runs[Run ID], Runs[Track]), "— pick a run —")</f>
        <v>Avengers</v>
      </c>
      <c r="B1365" s="54" t="s">
        <v>153</v>
      </c>
      <c r="C1365" s="53" t="str">
        <f t="array" ref="C1365">IFERROR(_xlfn.XLOOKUP(B1365, Runs[Run ID], Runs[Title]), "— pick a run —")</f>
        <v>Ewing Cosmic </v>
      </c>
      <c r="D1365" s="74" t="s">
        <v>12415</v>
      </c>
      <c r="E1365" s="58" t="b">
        <v>0</v>
      </c>
      <c r="F1365" s="25">
        <f t="shared" si="1"/>
        <v>25</v>
      </c>
      <c r="G1365" s="21" t="s">
        <v>443</v>
      </c>
      <c r="H1365" s="23"/>
      <c r="I1365" s="28"/>
    </row>
    <row r="1366" ht="22.5" customHeight="1">
      <c r="A1366" s="53" t="str">
        <f t="array" ref="A1366">IFERROR(_xlfn.XLOOKUP(B1366, Runs[Run ID], Runs[Track]), "— pick a run —")</f>
        <v>Avengers</v>
      </c>
      <c r="B1366" s="54" t="s">
        <v>153</v>
      </c>
      <c r="C1366" s="53" t="str">
        <f t="array" ref="C1366">IFERROR(_xlfn.XLOOKUP(B1366, Runs[Run ID], Runs[Title]), "— pick a run —")</f>
        <v>Ewing Cosmic </v>
      </c>
      <c r="D1366" s="74" t="s">
        <v>12416</v>
      </c>
      <c r="E1366" s="58" t="b">
        <v>0</v>
      </c>
      <c r="F1366" s="25">
        <f t="shared" si="1"/>
        <v>26</v>
      </c>
      <c r="G1366" s="21" t="s">
        <v>443</v>
      </c>
      <c r="H1366" s="23" t="s">
        <v>12417</v>
      </c>
      <c r="I1366" s="28"/>
    </row>
    <row r="1367" ht="22.5" customHeight="1">
      <c r="A1367" s="53" t="str">
        <f t="array" ref="A1367">IFERROR(_xlfn.XLOOKUP(B1367, Runs[Run ID], Runs[Track]), "— pick a run —")</f>
        <v>Avengers</v>
      </c>
      <c r="B1367" s="54" t="s">
        <v>153</v>
      </c>
      <c r="C1367" s="53" t="str">
        <f t="array" ref="C1367">IFERROR(_xlfn.XLOOKUP(B1367, Runs[Run ID], Runs[Title]), "— pick a run —")</f>
        <v>Ewing Cosmic </v>
      </c>
      <c r="D1367" s="74" t="s">
        <v>6926</v>
      </c>
      <c r="E1367" s="58" t="b">
        <v>0</v>
      </c>
      <c r="F1367" s="25">
        <f t="shared" si="1"/>
        <v>27</v>
      </c>
      <c r="G1367" s="21" t="s">
        <v>58</v>
      </c>
      <c r="H1367" s="23"/>
      <c r="I1367" s="28"/>
    </row>
    <row r="1368" ht="22.5" customHeight="1">
      <c r="A1368" s="53" t="str">
        <f t="array" ref="A1368">IFERROR(_xlfn.XLOOKUP(B1368, Runs[Run ID], Runs[Track]), "— pick a run —")</f>
        <v>Avengers</v>
      </c>
      <c r="B1368" s="54" t="s">
        <v>153</v>
      </c>
      <c r="C1368" s="53" t="str">
        <f t="array" ref="C1368">IFERROR(_xlfn.XLOOKUP(B1368, Runs[Run ID], Runs[Title]), "— pick a run —")</f>
        <v>Ewing Cosmic </v>
      </c>
      <c r="D1368" s="74" t="s">
        <v>6948</v>
      </c>
      <c r="E1368" s="58" t="b">
        <v>0</v>
      </c>
      <c r="F1368" s="25">
        <f t="shared" si="1"/>
        <v>28</v>
      </c>
      <c r="G1368" s="21" t="s">
        <v>58</v>
      </c>
      <c r="H1368" s="23"/>
      <c r="I1368" s="28"/>
    </row>
    <row r="1369" ht="22.5" customHeight="1">
      <c r="A1369" s="53" t="str">
        <f t="array" ref="A1369">IFERROR(_xlfn.XLOOKUP(B1369, Runs[Run ID], Runs[Track]), "— pick a run —")</f>
        <v>Avengers</v>
      </c>
      <c r="B1369" s="54" t="s">
        <v>153</v>
      </c>
      <c r="C1369" s="53" t="str">
        <f t="array" ref="C1369">IFERROR(_xlfn.XLOOKUP(B1369, Runs[Run ID], Runs[Title]), "— pick a run —")</f>
        <v>Ewing Cosmic </v>
      </c>
      <c r="D1369" s="74" t="s">
        <v>6967</v>
      </c>
      <c r="E1369" s="58" t="b">
        <v>0</v>
      </c>
      <c r="F1369" s="25">
        <f t="shared" si="1"/>
        <v>29</v>
      </c>
      <c r="G1369" s="21" t="s">
        <v>58</v>
      </c>
      <c r="H1369" s="23"/>
      <c r="I1369" s="28"/>
    </row>
    <row r="1370" ht="22.5" customHeight="1">
      <c r="A1370" s="53" t="str">
        <f t="array" ref="A1370">IFERROR(_xlfn.XLOOKUP(B1370, Runs[Run ID], Runs[Track]), "— pick a run —")</f>
        <v>Avengers</v>
      </c>
      <c r="B1370" s="54" t="s">
        <v>153</v>
      </c>
      <c r="C1370" s="53" t="str">
        <f t="array" ref="C1370">IFERROR(_xlfn.XLOOKUP(B1370, Runs[Run ID], Runs[Title]), "— pick a run —")</f>
        <v>Ewing Cosmic </v>
      </c>
      <c r="D1370" s="74" t="s">
        <v>6986</v>
      </c>
      <c r="E1370" s="58" t="b">
        <v>0</v>
      </c>
      <c r="F1370" s="25">
        <f t="shared" si="1"/>
        <v>30</v>
      </c>
      <c r="G1370" s="21" t="s">
        <v>58</v>
      </c>
      <c r="H1370" s="23"/>
      <c r="I1370" s="28"/>
    </row>
    <row r="1371" ht="22.5" customHeight="1">
      <c r="A1371" s="53" t="str">
        <f t="array" ref="A1371">IFERROR(_xlfn.XLOOKUP(B1371, Runs[Run ID], Runs[Track]), "— pick a run —")</f>
        <v>Avengers</v>
      </c>
      <c r="B1371" s="54" t="s">
        <v>153</v>
      </c>
      <c r="C1371" s="53" t="str">
        <f t="array" ref="C1371">IFERROR(_xlfn.XLOOKUP(B1371, Runs[Run ID], Runs[Title]), "— pick a run —")</f>
        <v>Ewing Cosmic </v>
      </c>
      <c r="D1371" s="74" t="s">
        <v>7006</v>
      </c>
      <c r="E1371" s="58" t="b">
        <v>0</v>
      </c>
      <c r="F1371" s="25">
        <f t="shared" si="1"/>
        <v>31</v>
      </c>
      <c r="G1371" s="21" t="s">
        <v>58</v>
      </c>
      <c r="H1371" s="23"/>
      <c r="I1371" s="28"/>
    </row>
    <row r="1372" ht="22.5" customHeight="1">
      <c r="A1372" s="53" t="str">
        <f t="array" ref="A1372">IFERROR(_xlfn.XLOOKUP(B1372, Runs[Run ID], Runs[Track]), "— pick a run —")</f>
        <v>Avengers</v>
      </c>
      <c r="B1372" s="54" t="s">
        <v>153</v>
      </c>
      <c r="C1372" s="53" t="str">
        <f t="array" ref="C1372">IFERROR(_xlfn.XLOOKUP(B1372, Runs[Run ID], Runs[Title]), "— pick a run —")</f>
        <v>Ewing Cosmic </v>
      </c>
      <c r="D1372" s="74" t="s">
        <v>7026</v>
      </c>
      <c r="E1372" s="58" t="b">
        <v>0</v>
      </c>
      <c r="F1372" s="25">
        <f t="shared" si="1"/>
        <v>32</v>
      </c>
      <c r="G1372" s="21" t="s">
        <v>58</v>
      </c>
      <c r="H1372" s="23"/>
      <c r="I1372" s="28"/>
    </row>
    <row r="1373" ht="22.5" customHeight="1">
      <c r="A1373" s="53" t="str">
        <f t="array" ref="A1373">IFERROR(_xlfn.XLOOKUP(B1373, Runs[Run ID], Runs[Track]), "— pick a run —")</f>
        <v>Avengers</v>
      </c>
      <c r="B1373" s="54" t="s">
        <v>153</v>
      </c>
      <c r="C1373" s="53" t="str">
        <f t="array" ref="C1373">IFERROR(_xlfn.XLOOKUP(B1373, Runs[Run ID], Runs[Title]), "— pick a run —")</f>
        <v>Ewing Cosmic </v>
      </c>
      <c r="D1373" s="74" t="s">
        <v>7044</v>
      </c>
      <c r="E1373" s="58" t="b">
        <v>0</v>
      </c>
      <c r="F1373" s="25">
        <f t="shared" si="1"/>
        <v>33</v>
      </c>
      <c r="G1373" s="21" t="s">
        <v>58</v>
      </c>
      <c r="H1373" s="23"/>
      <c r="I1373" s="28"/>
    </row>
    <row r="1374" ht="22.5" customHeight="1">
      <c r="A1374" s="53" t="str">
        <f t="array" ref="A1374">IFERROR(_xlfn.XLOOKUP(B1374, Runs[Run ID], Runs[Track]), "— pick a run —")</f>
        <v>Avengers</v>
      </c>
      <c r="B1374" s="54" t="s">
        <v>153</v>
      </c>
      <c r="C1374" s="53" t="str">
        <f t="array" ref="C1374">IFERROR(_xlfn.XLOOKUP(B1374, Runs[Run ID], Runs[Title]), "— pick a run —")</f>
        <v>Ewing Cosmic </v>
      </c>
      <c r="D1374" s="74" t="s">
        <v>6598</v>
      </c>
      <c r="E1374" s="58" t="b">
        <v>0</v>
      </c>
      <c r="F1374" s="25">
        <f t="shared" si="1"/>
        <v>34</v>
      </c>
      <c r="G1374" s="21" t="s">
        <v>58</v>
      </c>
      <c r="H1374" s="23"/>
      <c r="I1374" s="28"/>
    </row>
    <row r="1375" ht="22.5" customHeight="1">
      <c r="A1375" s="53" t="str">
        <f t="array" ref="A1375">IFERROR(_xlfn.XLOOKUP(B1375, Runs[Run ID], Runs[Track]), "— pick a run —")</f>
        <v>Avengers</v>
      </c>
      <c r="B1375" s="54" t="s">
        <v>153</v>
      </c>
      <c r="C1375" s="53" t="str">
        <f t="array" ref="C1375">IFERROR(_xlfn.XLOOKUP(B1375, Runs[Run ID], Runs[Title]), "— pick a run —")</f>
        <v>Ewing Cosmic </v>
      </c>
      <c r="D1375" s="74" t="s">
        <v>6930</v>
      </c>
      <c r="E1375" s="58" t="b">
        <v>0</v>
      </c>
      <c r="F1375" s="25">
        <f t="shared" si="1"/>
        <v>35</v>
      </c>
      <c r="G1375" s="21" t="s">
        <v>58</v>
      </c>
      <c r="H1375" s="23"/>
      <c r="I1375" s="28"/>
    </row>
    <row r="1376" ht="22.5" customHeight="1">
      <c r="A1376" s="53" t="str">
        <f t="array" ref="A1376">IFERROR(_xlfn.XLOOKUP(B1376, Runs[Run ID], Runs[Track]), "— pick a run —")</f>
        <v>Avengers</v>
      </c>
      <c r="B1376" s="54" t="s">
        <v>153</v>
      </c>
      <c r="C1376" s="53" t="str">
        <f t="array" ref="C1376">IFERROR(_xlfn.XLOOKUP(B1376, Runs[Run ID], Runs[Title]), "— pick a run —")</f>
        <v>Ewing Cosmic </v>
      </c>
      <c r="D1376" s="74" t="s">
        <v>6952</v>
      </c>
      <c r="E1376" s="58" t="b">
        <v>0</v>
      </c>
      <c r="F1376" s="25">
        <f t="shared" si="1"/>
        <v>36</v>
      </c>
      <c r="G1376" s="21" t="s">
        <v>58</v>
      </c>
      <c r="H1376" s="23"/>
      <c r="I1376" s="28"/>
    </row>
    <row r="1377" ht="22.5" customHeight="1">
      <c r="A1377" s="53" t="str">
        <f t="array" ref="A1377">IFERROR(_xlfn.XLOOKUP(B1377, Runs[Run ID], Runs[Track]), "— pick a run —")</f>
        <v>Avengers</v>
      </c>
      <c r="B1377" s="54" t="s">
        <v>153</v>
      </c>
      <c r="C1377" s="53" t="str">
        <f t="array" ref="C1377">IFERROR(_xlfn.XLOOKUP(B1377, Runs[Run ID], Runs[Title]), "— pick a run —")</f>
        <v>Ewing Cosmic </v>
      </c>
      <c r="D1377" s="74" t="s">
        <v>6970</v>
      </c>
      <c r="E1377" s="58" t="b">
        <v>0</v>
      </c>
      <c r="F1377" s="25">
        <f t="shared" si="1"/>
        <v>37</v>
      </c>
      <c r="G1377" s="21" t="s">
        <v>58</v>
      </c>
      <c r="H1377" s="23"/>
      <c r="I1377" s="28"/>
    </row>
    <row r="1378" ht="22.5" customHeight="1">
      <c r="A1378" s="53" t="str">
        <f t="array" ref="A1378">IFERROR(_xlfn.XLOOKUP(B1378, Runs[Run ID], Runs[Track]), "— pick a run —")</f>
        <v>Avengers</v>
      </c>
      <c r="B1378" s="54" t="s">
        <v>153</v>
      </c>
      <c r="C1378" s="53" t="str">
        <f t="array" ref="C1378">IFERROR(_xlfn.XLOOKUP(B1378, Runs[Run ID], Runs[Title]), "— pick a run —")</f>
        <v>Ewing Cosmic </v>
      </c>
      <c r="D1378" s="74" t="s">
        <v>7144</v>
      </c>
      <c r="E1378" s="58" t="b">
        <v>0</v>
      </c>
      <c r="F1378" s="25">
        <f t="shared" si="1"/>
        <v>38</v>
      </c>
      <c r="G1378" s="21" t="s">
        <v>58</v>
      </c>
      <c r="H1378" s="23"/>
      <c r="I1378" s="28"/>
    </row>
    <row r="1379" ht="22.5" customHeight="1">
      <c r="A1379" s="53" t="str">
        <f t="array" ref="A1379">IFERROR(_xlfn.XLOOKUP(B1379, Runs[Run ID], Runs[Track]), "— pick a run —")</f>
        <v>Avengers</v>
      </c>
      <c r="B1379" s="54" t="s">
        <v>153</v>
      </c>
      <c r="C1379" s="53" t="str">
        <f t="array" ref="C1379">IFERROR(_xlfn.XLOOKUP(B1379, Runs[Run ID], Runs[Title]), "— pick a run —")</f>
        <v>Ewing Cosmic </v>
      </c>
      <c r="D1379" s="74" t="s">
        <v>7162</v>
      </c>
      <c r="E1379" s="58" t="b">
        <v>0</v>
      </c>
      <c r="F1379" s="25">
        <f t="shared" si="1"/>
        <v>39</v>
      </c>
      <c r="G1379" s="21" t="s">
        <v>58</v>
      </c>
      <c r="H1379" s="23"/>
      <c r="I1379" s="28"/>
    </row>
    <row r="1380" ht="22.5" customHeight="1">
      <c r="A1380" s="53" t="str">
        <f t="array" ref="A1380">IFERROR(_xlfn.XLOOKUP(B1380, Runs[Run ID], Runs[Track]), "— pick a run —")</f>
        <v>Avengers</v>
      </c>
      <c r="B1380" s="54" t="s">
        <v>153</v>
      </c>
      <c r="C1380" s="53" t="str">
        <f t="array" ref="C1380">IFERROR(_xlfn.XLOOKUP(B1380, Runs[Run ID], Runs[Title]), "— pick a run —")</f>
        <v>Ewing Cosmic </v>
      </c>
      <c r="D1380" s="74" t="s">
        <v>7184</v>
      </c>
      <c r="E1380" s="58" t="b">
        <v>0</v>
      </c>
      <c r="F1380" s="25">
        <f t="shared" si="1"/>
        <v>40</v>
      </c>
      <c r="G1380" s="21" t="s">
        <v>58</v>
      </c>
      <c r="H1380" s="23"/>
      <c r="I1380" s="28"/>
    </row>
    <row r="1381" ht="22.5" customHeight="1">
      <c r="A1381" s="53" t="str">
        <f t="array" ref="A1381">IFERROR(_xlfn.XLOOKUP(B1381, Runs[Run ID], Runs[Track]), "— pick a run —")</f>
        <v>Avengers</v>
      </c>
      <c r="B1381" s="54" t="s">
        <v>153</v>
      </c>
      <c r="C1381" s="53" t="str">
        <f t="array" ref="C1381">IFERROR(_xlfn.XLOOKUP(B1381, Runs[Run ID], Runs[Title]), "— pick a run —")</f>
        <v>Ewing Cosmic </v>
      </c>
      <c r="D1381" s="74" t="s">
        <v>7204</v>
      </c>
      <c r="E1381" s="58" t="b">
        <v>0</v>
      </c>
      <c r="F1381" s="25">
        <f t="shared" si="1"/>
        <v>41</v>
      </c>
      <c r="G1381" s="21" t="s">
        <v>58</v>
      </c>
      <c r="H1381" s="23"/>
      <c r="I1381" s="28"/>
    </row>
    <row r="1382" ht="22.5" customHeight="1">
      <c r="A1382" s="53" t="str">
        <f t="array" ref="A1382">IFERROR(_xlfn.XLOOKUP(B1382, Runs[Run ID], Runs[Track]), "— pick a run —")</f>
        <v>Avengers</v>
      </c>
      <c r="B1382" s="54" t="s">
        <v>153</v>
      </c>
      <c r="C1382" s="53" t="str">
        <f t="array" ref="C1382">IFERROR(_xlfn.XLOOKUP(B1382, Runs[Run ID], Runs[Title]), "— pick a run —")</f>
        <v>Ewing Cosmic </v>
      </c>
      <c r="D1382" s="74" t="s">
        <v>12418</v>
      </c>
      <c r="E1382" s="58" t="b">
        <v>0</v>
      </c>
      <c r="F1382" s="25">
        <f t="shared" si="1"/>
        <v>42</v>
      </c>
      <c r="G1382" s="21" t="s">
        <v>58</v>
      </c>
      <c r="H1382" s="23"/>
      <c r="I1382" s="28"/>
    </row>
    <row r="1383" ht="22.5" customHeight="1">
      <c r="A1383" s="53" t="str">
        <f t="array" ref="A1383">IFERROR(_xlfn.XLOOKUP(B1383, Runs[Run ID], Runs[Track]), "— pick a run —")</f>
        <v>Avengers</v>
      </c>
      <c r="B1383" s="54" t="s">
        <v>153</v>
      </c>
      <c r="C1383" s="53" t="str">
        <f t="array" ref="C1383">IFERROR(_xlfn.XLOOKUP(B1383, Runs[Run ID], Runs[Title]), "— pick a run —")</f>
        <v>Ewing Cosmic </v>
      </c>
      <c r="D1383" s="74" t="s">
        <v>7247</v>
      </c>
      <c r="E1383" s="58" t="b">
        <v>0</v>
      </c>
      <c r="F1383" s="25">
        <f t="shared" si="1"/>
        <v>43</v>
      </c>
      <c r="G1383" s="21" t="s">
        <v>58</v>
      </c>
      <c r="H1383" s="23"/>
      <c r="I1383" s="28"/>
    </row>
    <row r="1384" ht="22.5" customHeight="1">
      <c r="A1384" s="53" t="str">
        <f t="array" ref="A1384">IFERROR(_xlfn.XLOOKUP(B1384, Runs[Run ID], Runs[Track]), "— pick a run —")</f>
        <v>Avengers</v>
      </c>
      <c r="B1384" s="54" t="s">
        <v>153</v>
      </c>
      <c r="C1384" s="53" t="str">
        <f t="array" ref="C1384">IFERROR(_xlfn.XLOOKUP(B1384, Runs[Run ID], Runs[Title]), "— pick a run —")</f>
        <v>Ewing Cosmic </v>
      </c>
      <c r="D1384" s="74" t="s">
        <v>7267</v>
      </c>
      <c r="E1384" s="58" t="b">
        <v>0</v>
      </c>
      <c r="F1384" s="25">
        <f t="shared" si="1"/>
        <v>44</v>
      </c>
      <c r="G1384" s="21" t="s">
        <v>58</v>
      </c>
      <c r="H1384" s="23"/>
      <c r="I1384" s="28"/>
    </row>
    <row r="1385" ht="22.5" customHeight="1">
      <c r="A1385" s="53" t="str">
        <f t="array" ref="A1385">IFERROR(_xlfn.XLOOKUP(B1385, Runs[Run ID], Runs[Track]), "— pick a run —")</f>
        <v>Avengers</v>
      </c>
      <c r="B1385" s="54" t="s">
        <v>153</v>
      </c>
      <c r="C1385" s="53" t="str">
        <f t="array" ref="C1385">IFERROR(_xlfn.XLOOKUP(B1385, Runs[Run ID], Runs[Title]), "— pick a run —")</f>
        <v>Ewing Cosmic </v>
      </c>
      <c r="D1385" s="74" t="s">
        <v>7287</v>
      </c>
      <c r="E1385" s="58" t="b">
        <v>0</v>
      </c>
      <c r="F1385" s="25">
        <f t="shared" si="1"/>
        <v>45</v>
      </c>
      <c r="G1385" s="21" t="s">
        <v>58</v>
      </c>
      <c r="H1385" s="23"/>
      <c r="I1385" s="28"/>
    </row>
    <row r="1386" ht="22.5" customHeight="1">
      <c r="A1386" s="53" t="str">
        <f t="array" ref="A1386">IFERROR(_xlfn.XLOOKUP(B1386, Runs[Run ID], Runs[Track]), "— pick a run —")</f>
        <v>Avengers</v>
      </c>
      <c r="B1386" s="54" t="s">
        <v>153</v>
      </c>
      <c r="C1386" s="53" t="str">
        <f t="array" ref="C1386">IFERROR(_xlfn.XLOOKUP(B1386, Runs[Run ID], Runs[Title]), "— pick a run —")</f>
        <v>Ewing Cosmic </v>
      </c>
      <c r="D1386" s="74" t="s">
        <v>7305</v>
      </c>
      <c r="E1386" s="58" t="b">
        <v>0</v>
      </c>
      <c r="F1386" s="25">
        <f t="shared" si="1"/>
        <v>46</v>
      </c>
      <c r="G1386" s="21" t="s">
        <v>58</v>
      </c>
      <c r="H1386" s="23"/>
      <c r="I1386" s="28"/>
    </row>
    <row r="1387" ht="22.5" customHeight="1">
      <c r="A1387" s="53" t="str">
        <f t="array" ref="A1387">IFERROR(_xlfn.XLOOKUP(B1387, Runs[Run ID], Runs[Track]), "— pick a run —")</f>
        <v>Avengers</v>
      </c>
      <c r="B1387" s="54" t="s">
        <v>153</v>
      </c>
      <c r="C1387" s="53" t="str">
        <f t="array" ref="C1387">IFERROR(_xlfn.XLOOKUP(B1387, Runs[Run ID], Runs[Title]), "— pick a run —")</f>
        <v>Ewing Cosmic </v>
      </c>
      <c r="D1387" s="74" t="s">
        <v>7321</v>
      </c>
      <c r="E1387" s="58" t="b">
        <v>0</v>
      </c>
      <c r="F1387" s="25">
        <f t="shared" si="1"/>
        <v>47</v>
      </c>
      <c r="G1387" s="21" t="s">
        <v>58</v>
      </c>
      <c r="H1387" s="23"/>
      <c r="I1387" s="28"/>
    </row>
    <row r="1388" ht="22.5" customHeight="1">
      <c r="A1388" s="53" t="str">
        <f t="array" ref="A1388">IFERROR(_xlfn.XLOOKUP(B1388, Runs[Run ID], Runs[Track]), "— pick a run —")</f>
        <v>Avengers</v>
      </c>
      <c r="B1388" s="54" t="s">
        <v>153</v>
      </c>
      <c r="C1388" s="53" t="str">
        <f t="array" ref="C1388">IFERROR(_xlfn.XLOOKUP(B1388, Runs[Run ID], Runs[Title]), "— pick a run —")</f>
        <v>Ewing Cosmic </v>
      </c>
      <c r="D1388" s="74" t="s">
        <v>12419</v>
      </c>
      <c r="E1388" s="58" t="b">
        <v>0</v>
      </c>
      <c r="F1388" s="25">
        <f t="shared" si="1"/>
        <v>48</v>
      </c>
      <c r="G1388" s="21" t="s">
        <v>58</v>
      </c>
      <c r="H1388" s="23"/>
      <c r="I1388" s="28"/>
    </row>
    <row r="1389" ht="22.5" customHeight="1">
      <c r="A1389" s="53" t="str">
        <f t="array" ref="A1389">IFERROR(_xlfn.XLOOKUP(B1389, Runs[Run ID], Runs[Track]), "— pick a run —")</f>
        <v>Avengers</v>
      </c>
      <c r="B1389" s="54" t="s">
        <v>153</v>
      </c>
      <c r="C1389" s="53" t="str">
        <f t="array" ref="C1389">IFERROR(_xlfn.XLOOKUP(B1389, Runs[Run ID], Runs[Title]), "— pick a run —")</f>
        <v>Ewing Cosmic </v>
      </c>
      <c r="D1389" s="74" t="s">
        <v>7355</v>
      </c>
      <c r="E1389" s="58" t="b">
        <v>0</v>
      </c>
      <c r="F1389" s="25">
        <f t="shared" si="1"/>
        <v>49</v>
      </c>
      <c r="G1389" s="21" t="s">
        <v>58</v>
      </c>
      <c r="H1389" s="23"/>
      <c r="I1389" s="28"/>
    </row>
    <row r="1390" ht="22.5" customHeight="1">
      <c r="A1390" s="53" t="str">
        <f t="array" ref="A1390">IFERROR(_xlfn.XLOOKUP(B1390, Runs[Run ID], Runs[Track]), "— pick a run —")</f>
        <v>Avengers</v>
      </c>
      <c r="B1390" s="54" t="s">
        <v>153</v>
      </c>
      <c r="C1390" s="53" t="str">
        <f t="array" ref="C1390">IFERROR(_xlfn.XLOOKUP(B1390, Runs[Run ID], Runs[Title]), "— pick a run —")</f>
        <v>Ewing Cosmic </v>
      </c>
      <c r="D1390" s="74" t="s">
        <v>7372</v>
      </c>
      <c r="E1390" s="58" t="b">
        <v>0</v>
      </c>
      <c r="F1390" s="25">
        <f t="shared" si="1"/>
        <v>50</v>
      </c>
      <c r="G1390" s="21" t="s">
        <v>58</v>
      </c>
      <c r="H1390" s="23"/>
      <c r="I1390" s="28"/>
    </row>
    <row r="1391" ht="22.5" customHeight="1">
      <c r="A1391" s="53" t="str">
        <f t="array" ref="A1391">IFERROR(_xlfn.XLOOKUP(B1391, Runs[Run ID], Runs[Track]), "— pick a run —")</f>
        <v>Avengers</v>
      </c>
      <c r="B1391" s="54" t="s">
        <v>153</v>
      </c>
      <c r="C1391" s="53" t="str">
        <f t="array" ref="C1391">IFERROR(_xlfn.XLOOKUP(B1391, Runs[Run ID], Runs[Title]), "— pick a run —")</f>
        <v>Ewing Cosmic </v>
      </c>
      <c r="D1391" s="74" t="s">
        <v>7387</v>
      </c>
      <c r="E1391" s="58" t="b">
        <v>0</v>
      </c>
      <c r="F1391" s="25">
        <f t="shared" si="1"/>
        <v>51</v>
      </c>
      <c r="G1391" s="21" t="s">
        <v>58</v>
      </c>
      <c r="H1391" s="23"/>
      <c r="I1391" s="28"/>
    </row>
    <row r="1392" ht="22.5" customHeight="1">
      <c r="A1392" s="53" t="str">
        <f t="array" ref="A1392">IFERROR(_xlfn.XLOOKUP(B1392, Runs[Run ID], Runs[Track]), "— pick a run —")</f>
        <v>Avengers</v>
      </c>
      <c r="B1392" s="54" t="s">
        <v>153</v>
      </c>
      <c r="C1392" s="53" t="str">
        <f t="array" ref="C1392">IFERROR(_xlfn.XLOOKUP(B1392, Runs[Run ID], Runs[Title]), "— pick a run —")</f>
        <v>Ewing Cosmic </v>
      </c>
      <c r="D1392" s="74" t="s">
        <v>7404</v>
      </c>
      <c r="E1392" s="58" t="b">
        <v>0</v>
      </c>
      <c r="F1392" s="25">
        <f t="shared" si="1"/>
        <v>52</v>
      </c>
      <c r="G1392" s="21" t="s">
        <v>58</v>
      </c>
      <c r="H1392" s="23"/>
      <c r="I1392" s="28"/>
    </row>
    <row r="1393" ht="22.5" customHeight="1">
      <c r="A1393" s="53" t="str">
        <f t="array" ref="A1393">IFERROR(_xlfn.XLOOKUP(B1393, Runs[Run ID], Runs[Track]), "— pick a run —")</f>
        <v>Avengers</v>
      </c>
      <c r="B1393" s="54" t="s">
        <v>153</v>
      </c>
      <c r="C1393" s="53" t="str">
        <f t="array" ref="C1393">IFERROR(_xlfn.XLOOKUP(B1393, Runs[Run ID], Runs[Title]), "— pick a run —")</f>
        <v>Ewing Cosmic </v>
      </c>
      <c r="D1393" s="74" t="s">
        <v>7422</v>
      </c>
      <c r="E1393" s="58" t="b">
        <v>0</v>
      </c>
      <c r="F1393" s="25">
        <f t="shared" si="1"/>
        <v>53</v>
      </c>
      <c r="G1393" s="21" t="s">
        <v>58</v>
      </c>
      <c r="H1393" s="23"/>
      <c r="I1393" s="28"/>
    </row>
    <row r="1394" ht="22.5" customHeight="1">
      <c r="A1394" s="53" t="str">
        <f t="array" ref="A1394">IFERROR(_xlfn.XLOOKUP(B1394, Runs[Run ID], Runs[Track]), "— pick a run —")</f>
        <v>Avengers</v>
      </c>
      <c r="B1394" s="54" t="s">
        <v>153</v>
      </c>
      <c r="C1394" s="53" t="str">
        <f t="array" ref="C1394">IFERROR(_xlfn.XLOOKUP(B1394, Runs[Run ID], Runs[Title]), "— pick a run —")</f>
        <v>Ewing Cosmic </v>
      </c>
      <c r="D1394" s="74" t="s">
        <v>7439</v>
      </c>
      <c r="E1394" s="58" t="b">
        <v>0</v>
      </c>
      <c r="F1394" s="25">
        <f t="shared" si="1"/>
        <v>54</v>
      </c>
      <c r="G1394" s="21" t="s">
        <v>58</v>
      </c>
      <c r="H1394" s="23"/>
      <c r="I1394" s="28"/>
    </row>
    <row r="1395" ht="22.5" customHeight="1">
      <c r="A1395" s="53" t="str">
        <f t="array" ref="A1395">IFERROR(_xlfn.XLOOKUP(B1395, Runs[Run ID], Runs[Track]), "— pick a run —")</f>
        <v>Avengers</v>
      </c>
      <c r="B1395" s="54" t="s">
        <v>176</v>
      </c>
      <c r="C1395" s="53" t="str">
        <f t="array" ref="C1395">IFERROR(_xlfn.XLOOKUP(B1395, Runs[Run ID], Runs[Title]), "— pick a run —")</f>
        <v>Aaron's Avengers</v>
      </c>
      <c r="D1395" s="74" t="s">
        <v>4415</v>
      </c>
      <c r="E1395" s="58" t="b">
        <v>0</v>
      </c>
      <c r="F1395" s="25">
        <f t="shared" si="1"/>
        <v>1</v>
      </c>
      <c r="G1395" s="21" t="s">
        <v>58</v>
      </c>
      <c r="H1395" s="23"/>
      <c r="I1395" s="28"/>
    </row>
    <row r="1396" ht="22.5" customHeight="1">
      <c r="A1396" s="53" t="str">
        <f t="array" ref="A1396">IFERROR(_xlfn.XLOOKUP(B1396, Runs[Run ID], Runs[Track]), "— pick a run —")</f>
        <v>Avengers</v>
      </c>
      <c r="B1396" s="54" t="s">
        <v>176</v>
      </c>
      <c r="C1396" s="53" t="str">
        <f t="array" ref="C1396">IFERROR(_xlfn.XLOOKUP(B1396, Runs[Run ID], Runs[Title]), "— pick a run —")</f>
        <v>Aaron's Avengers</v>
      </c>
      <c r="D1396" s="74" t="s">
        <v>4445</v>
      </c>
      <c r="E1396" s="58" t="b">
        <v>0</v>
      </c>
      <c r="F1396" s="25">
        <f t="shared" si="1"/>
        <v>2</v>
      </c>
      <c r="G1396" s="21" t="s">
        <v>58</v>
      </c>
      <c r="H1396" s="23"/>
      <c r="I1396" s="28"/>
    </row>
    <row r="1397" ht="22.5" customHeight="1">
      <c r="A1397" s="53" t="str">
        <f t="array" ref="A1397">IFERROR(_xlfn.XLOOKUP(B1397, Runs[Run ID], Runs[Track]), "— pick a run —")</f>
        <v>Avengers</v>
      </c>
      <c r="B1397" s="54" t="s">
        <v>176</v>
      </c>
      <c r="C1397" s="53" t="str">
        <f t="array" ref="C1397">IFERROR(_xlfn.XLOOKUP(B1397, Runs[Run ID], Runs[Title]), "— pick a run —")</f>
        <v>Aaron's Avengers</v>
      </c>
      <c r="D1397" s="74" t="s">
        <v>4473</v>
      </c>
      <c r="E1397" s="58" t="b">
        <v>0</v>
      </c>
      <c r="F1397" s="25">
        <f t="shared" si="1"/>
        <v>3</v>
      </c>
      <c r="G1397" s="21" t="s">
        <v>58</v>
      </c>
      <c r="H1397" s="23"/>
      <c r="I1397" s="28"/>
    </row>
    <row r="1398" ht="22.5" customHeight="1">
      <c r="A1398" s="53" t="str">
        <f t="array" ref="A1398">IFERROR(_xlfn.XLOOKUP(B1398, Runs[Run ID], Runs[Track]), "— pick a run —")</f>
        <v>Avengers</v>
      </c>
      <c r="B1398" s="54" t="s">
        <v>176</v>
      </c>
      <c r="C1398" s="53" t="str">
        <f t="array" ref="C1398">IFERROR(_xlfn.XLOOKUP(B1398, Runs[Run ID], Runs[Title]), "— pick a run —")</f>
        <v>Aaron's Avengers</v>
      </c>
      <c r="D1398" s="74" t="s">
        <v>4501</v>
      </c>
      <c r="E1398" s="58" t="b">
        <v>0</v>
      </c>
      <c r="F1398" s="25">
        <f t="shared" si="1"/>
        <v>4</v>
      </c>
      <c r="G1398" s="21" t="s">
        <v>58</v>
      </c>
      <c r="H1398" s="23"/>
      <c r="I1398" s="28"/>
    </row>
    <row r="1399" ht="22.5" customHeight="1">
      <c r="A1399" s="53" t="str">
        <f t="array" ref="A1399">IFERROR(_xlfn.XLOOKUP(B1399, Runs[Run ID], Runs[Track]), "— pick a run —")</f>
        <v>Avengers</v>
      </c>
      <c r="B1399" s="54" t="s">
        <v>176</v>
      </c>
      <c r="C1399" s="53" t="str">
        <f t="array" ref="C1399">IFERROR(_xlfn.XLOOKUP(B1399, Runs[Run ID], Runs[Title]), "— pick a run —")</f>
        <v>Aaron's Avengers</v>
      </c>
      <c r="D1399" s="74" t="s">
        <v>4528</v>
      </c>
      <c r="E1399" s="58" t="b">
        <v>0</v>
      </c>
      <c r="F1399" s="25">
        <f t="shared" si="1"/>
        <v>5</v>
      </c>
      <c r="G1399" s="21" t="s">
        <v>58</v>
      </c>
      <c r="H1399" s="23"/>
      <c r="I1399" s="28"/>
    </row>
    <row r="1400" ht="22.5" customHeight="1">
      <c r="A1400" s="53" t="str">
        <f t="array" ref="A1400">IFERROR(_xlfn.XLOOKUP(B1400, Runs[Run ID], Runs[Track]), "— pick a run —")</f>
        <v>Avengers</v>
      </c>
      <c r="B1400" s="54" t="s">
        <v>176</v>
      </c>
      <c r="C1400" s="53" t="str">
        <f t="array" ref="C1400">IFERROR(_xlfn.XLOOKUP(B1400, Runs[Run ID], Runs[Title]), "— pick a run —")</f>
        <v>Aaron's Avengers</v>
      </c>
      <c r="D1400" s="74" t="s">
        <v>4558</v>
      </c>
      <c r="E1400" s="58" t="b">
        <v>0</v>
      </c>
      <c r="F1400" s="25">
        <f t="shared" si="1"/>
        <v>6</v>
      </c>
      <c r="G1400" s="21" t="s">
        <v>58</v>
      </c>
      <c r="H1400" s="23"/>
      <c r="I1400" s="28"/>
    </row>
    <row r="1401" ht="22.5" customHeight="1">
      <c r="A1401" s="53" t="str">
        <f t="array" ref="A1401">IFERROR(_xlfn.XLOOKUP(B1401, Runs[Run ID], Runs[Track]), "— pick a run —")</f>
        <v>Avengers</v>
      </c>
      <c r="B1401" s="54" t="s">
        <v>176</v>
      </c>
      <c r="C1401" s="53" t="str">
        <f t="array" ref="C1401">IFERROR(_xlfn.XLOOKUP(B1401, Runs[Run ID], Runs[Title]), "— pick a run —")</f>
        <v>Aaron's Avengers</v>
      </c>
      <c r="D1401" s="74" t="s">
        <v>4586</v>
      </c>
      <c r="E1401" s="58" t="b">
        <v>0</v>
      </c>
      <c r="F1401" s="25">
        <f t="shared" si="1"/>
        <v>7</v>
      </c>
      <c r="G1401" s="21" t="s">
        <v>58</v>
      </c>
      <c r="H1401" s="23"/>
      <c r="I1401" s="28"/>
    </row>
    <row r="1402" ht="22.5" customHeight="1">
      <c r="A1402" s="53" t="str">
        <f t="array" ref="A1402">IFERROR(_xlfn.XLOOKUP(B1402, Runs[Run ID], Runs[Track]), "— pick a run —")</f>
        <v>Avengers</v>
      </c>
      <c r="B1402" s="54" t="s">
        <v>176</v>
      </c>
      <c r="C1402" s="53" t="str">
        <f t="array" ref="C1402">IFERROR(_xlfn.XLOOKUP(B1402, Runs[Run ID], Runs[Title]), "— pick a run —")</f>
        <v>Aaron's Avengers</v>
      </c>
      <c r="D1402" s="74" t="s">
        <v>4628</v>
      </c>
      <c r="E1402" s="58" t="b">
        <v>0</v>
      </c>
      <c r="F1402" s="25">
        <f t="shared" si="1"/>
        <v>8</v>
      </c>
      <c r="G1402" s="21" t="s">
        <v>58</v>
      </c>
      <c r="H1402" s="23"/>
      <c r="I1402" s="28"/>
    </row>
    <row r="1403" ht="22.5" customHeight="1">
      <c r="A1403" s="53" t="str">
        <f t="array" ref="A1403">IFERROR(_xlfn.XLOOKUP(B1403, Runs[Run ID], Runs[Track]), "— pick a run —")</f>
        <v>Avengers</v>
      </c>
      <c r="B1403" s="54" t="s">
        <v>176</v>
      </c>
      <c r="C1403" s="53" t="str">
        <f t="array" ref="C1403">IFERROR(_xlfn.XLOOKUP(B1403, Runs[Run ID], Runs[Title]), "— pick a run —")</f>
        <v>Aaron's Avengers</v>
      </c>
      <c r="D1403" s="74" t="s">
        <v>4663</v>
      </c>
      <c r="E1403" s="58" t="b">
        <v>0</v>
      </c>
      <c r="F1403" s="25">
        <f t="shared" si="1"/>
        <v>9</v>
      </c>
      <c r="G1403" s="21" t="s">
        <v>58</v>
      </c>
      <c r="H1403" s="23"/>
      <c r="I1403" s="28"/>
    </row>
    <row r="1404" ht="22.5" customHeight="1">
      <c r="A1404" s="53" t="str">
        <f t="array" ref="A1404">IFERROR(_xlfn.XLOOKUP(B1404, Runs[Run ID], Runs[Track]), "— pick a run —")</f>
        <v>Avengers</v>
      </c>
      <c r="B1404" s="54" t="s">
        <v>176</v>
      </c>
      <c r="C1404" s="53" t="str">
        <f t="array" ref="C1404">IFERROR(_xlfn.XLOOKUP(B1404, Runs[Run ID], Runs[Title]), "— pick a run —")</f>
        <v>Aaron's Avengers</v>
      </c>
      <c r="D1404" s="74" t="s">
        <v>4691</v>
      </c>
      <c r="E1404" s="58" t="b">
        <v>0</v>
      </c>
      <c r="F1404" s="25">
        <f t="shared" si="1"/>
        <v>10</v>
      </c>
      <c r="G1404" s="21" t="s">
        <v>58</v>
      </c>
      <c r="H1404" s="23"/>
      <c r="I1404" s="28"/>
    </row>
    <row r="1405" ht="22.5" customHeight="1">
      <c r="A1405" s="53" t="str">
        <f t="array" ref="A1405">IFERROR(_xlfn.XLOOKUP(B1405, Runs[Run ID], Runs[Track]), "— pick a run —")</f>
        <v>Avengers</v>
      </c>
      <c r="B1405" s="54" t="s">
        <v>176</v>
      </c>
      <c r="C1405" s="53" t="str">
        <f t="array" ref="C1405">IFERROR(_xlfn.XLOOKUP(B1405, Runs[Run ID], Runs[Title]), "— pick a run —")</f>
        <v>Aaron's Avengers</v>
      </c>
      <c r="D1405" s="74" t="s">
        <v>4722</v>
      </c>
      <c r="E1405" s="58" t="b">
        <v>0</v>
      </c>
      <c r="F1405" s="25">
        <f t="shared" si="1"/>
        <v>11</v>
      </c>
      <c r="G1405" s="21" t="s">
        <v>58</v>
      </c>
      <c r="H1405" s="23"/>
      <c r="I1405" s="28"/>
    </row>
    <row r="1406" ht="22.5" customHeight="1">
      <c r="A1406" s="53" t="str">
        <f t="array" ref="A1406">IFERROR(_xlfn.XLOOKUP(B1406, Runs[Run ID], Runs[Track]), "— pick a run —")</f>
        <v>Avengers</v>
      </c>
      <c r="B1406" s="54" t="s">
        <v>176</v>
      </c>
      <c r="C1406" s="53" t="str">
        <f t="array" ref="C1406">IFERROR(_xlfn.XLOOKUP(B1406, Runs[Run ID], Runs[Title]), "— pick a run —")</f>
        <v>Aaron's Avengers</v>
      </c>
      <c r="D1406" s="74" t="s">
        <v>4751</v>
      </c>
      <c r="E1406" s="58" t="b">
        <v>0</v>
      </c>
      <c r="F1406" s="25">
        <f t="shared" si="1"/>
        <v>12</v>
      </c>
      <c r="G1406" s="21" t="s">
        <v>58</v>
      </c>
      <c r="H1406" s="23"/>
      <c r="I1406" s="28"/>
    </row>
    <row r="1407" ht="22.5" customHeight="1">
      <c r="A1407" s="53" t="str">
        <f t="array" ref="A1407">IFERROR(_xlfn.XLOOKUP(B1407, Runs[Run ID], Runs[Track]), "— pick a run —")</f>
        <v>Avengers</v>
      </c>
      <c r="B1407" s="54" t="s">
        <v>176</v>
      </c>
      <c r="C1407" s="53" t="str">
        <f t="array" ref="C1407">IFERROR(_xlfn.XLOOKUP(B1407, Runs[Run ID], Runs[Title]), "— pick a run —")</f>
        <v>Aaron's Avengers</v>
      </c>
      <c r="D1407" s="74" t="s">
        <v>4779</v>
      </c>
      <c r="E1407" s="58" t="b">
        <v>0</v>
      </c>
      <c r="F1407" s="25">
        <f t="shared" si="1"/>
        <v>13</v>
      </c>
      <c r="G1407" s="21" t="s">
        <v>58</v>
      </c>
      <c r="H1407" s="23"/>
      <c r="I1407" s="28"/>
    </row>
    <row r="1408" ht="22.5" customHeight="1">
      <c r="A1408" s="53" t="str">
        <f t="array" ref="A1408">IFERROR(_xlfn.XLOOKUP(B1408, Runs[Run ID], Runs[Track]), "— pick a run —")</f>
        <v>Avengers</v>
      </c>
      <c r="B1408" s="54" t="s">
        <v>176</v>
      </c>
      <c r="C1408" s="53" t="str">
        <f t="array" ref="C1408">IFERROR(_xlfn.XLOOKUP(B1408, Runs[Run ID], Runs[Title]), "— pick a run —")</f>
        <v>Aaron's Avengers</v>
      </c>
      <c r="D1408" s="74" t="s">
        <v>4808</v>
      </c>
      <c r="E1408" s="58" t="b">
        <v>0</v>
      </c>
      <c r="F1408" s="25">
        <f t="shared" si="1"/>
        <v>14</v>
      </c>
      <c r="G1408" s="21" t="s">
        <v>58</v>
      </c>
      <c r="H1408" s="23"/>
      <c r="I1408" s="28"/>
    </row>
    <row r="1409" ht="22.5" customHeight="1">
      <c r="A1409" s="53" t="str">
        <f t="array" ref="A1409">IFERROR(_xlfn.XLOOKUP(B1409, Runs[Run ID], Runs[Track]), "— pick a run —")</f>
        <v>Avengers</v>
      </c>
      <c r="B1409" s="54" t="s">
        <v>176</v>
      </c>
      <c r="C1409" s="53" t="str">
        <f t="array" ref="C1409">IFERROR(_xlfn.XLOOKUP(B1409, Runs[Run ID], Runs[Title]), "— pick a run —")</f>
        <v>Aaron's Avengers</v>
      </c>
      <c r="D1409" s="74" t="s">
        <v>4839</v>
      </c>
      <c r="E1409" s="58" t="b">
        <v>0</v>
      </c>
      <c r="F1409" s="25">
        <f t="shared" si="1"/>
        <v>15</v>
      </c>
      <c r="G1409" s="21" t="s">
        <v>58</v>
      </c>
      <c r="H1409" s="23"/>
      <c r="I1409" s="28"/>
    </row>
    <row r="1410" ht="22.5" customHeight="1">
      <c r="A1410" s="53" t="str">
        <f t="array" ref="A1410">IFERROR(_xlfn.XLOOKUP(B1410, Runs[Run ID], Runs[Track]), "— pick a run —")</f>
        <v>Avengers</v>
      </c>
      <c r="B1410" s="54" t="s">
        <v>176</v>
      </c>
      <c r="C1410" s="53" t="str">
        <f t="array" ref="C1410">IFERROR(_xlfn.XLOOKUP(B1410, Runs[Run ID], Runs[Title]), "— pick a run —")</f>
        <v>Aaron's Avengers</v>
      </c>
      <c r="D1410" s="74" t="s">
        <v>4866</v>
      </c>
      <c r="E1410" s="58" t="b">
        <v>0</v>
      </c>
      <c r="F1410" s="25">
        <f t="shared" si="1"/>
        <v>16</v>
      </c>
      <c r="G1410" s="21" t="s">
        <v>58</v>
      </c>
      <c r="H1410" s="23"/>
      <c r="I1410" s="28"/>
    </row>
    <row r="1411" ht="22.5" customHeight="1">
      <c r="A1411" s="53" t="str">
        <f t="array" ref="A1411">IFERROR(_xlfn.XLOOKUP(B1411, Runs[Run ID], Runs[Track]), "— pick a run —")</f>
        <v>Avengers</v>
      </c>
      <c r="B1411" s="54" t="s">
        <v>176</v>
      </c>
      <c r="C1411" s="53" t="str">
        <f t="array" ref="C1411">IFERROR(_xlfn.XLOOKUP(B1411, Runs[Run ID], Runs[Title]), "— pick a run —")</f>
        <v>Aaron's Avengers</v>
      </c>
      <c r="D1411" s="74" t="s">
        <v>4892</v>
      </c>
      <c r="E1411" s="58" t="b">
        <v>0</v>
      </c>
      <c r="F1411" s="25">
        <f t="shared" si="1"/>
        <v>17</v>
      </c>
      <c r="G1411" s="21" t="s">
        <v>58</v>
      </c>
      <c r="H1411" s="23"/>
      <c r="I1411" s="28"/>
    </row>
    <row r="1412" ht="22.5" customHeight="1">
      <c r="A1412" s="53" t="str">
        <f t="array" ref="A1412">IFERROR(_xlfn.XLOOKUP(B1412, Runs[Run ID], Runs[Track]), "— pick a run —")</f>
        <v>Avengers</v>
      </c>
      <c r="B1412" s="54" t="s">
        <v>176</v>
      </c>
      <c r="C1412" s="53" t="str">
        <f t="array" ref="C1412">IFERROR(_xlfn.XLOOKUP(B1412, Runs[Run ID], Runs[Title]), "— pick a run —")</f>
        <v>Aaron's Avengers</v>
      </c>
      <c r="D1412" s="74" t="s">
        <v>12420</v>
      </c>
      <c r="E1412" s="58" t="b">
        <v>0</v>
      </c>
      <c r="F1412" s="25">
        <f t="shared" si="1"/>
        <v>18</v>
      </c>
      <c r="G1412" s="21" t="s">
        <v>58</v>
      </c>
      <c r="H1412" s="23"/>
      <c r="I1412" s="28"/>
    </row>
    <row r="1413" ht="22.5" customHeight="1">
      <c r="A1413" s="53" t="str">
        <f t="array" ref="A1413">IFERROR(_xlfn.XLOOKUP(B1413, Runs[Run ID], Runs[Track]), "— pick a run —")</f>
        <v>Avengers</v>
      </c>
      <c r="B1413" s="54" t="s">
        <v>176</v>
      </c>
      <c r="C1413" s="53" t="str">
        <f t="array" ref="C1413">IFERROR(_xlfn.XLOOKUP(B1413, Runs[Run ID], Runs[Title]), "— pick a run —")</f>
        <v>Aaron's Avengers</v>
      </c>
      <c r="D1413" s="74" t="s">
        <v>4917</v>
      </c>
      <c r="E1413" s="58" t="b">
        <v>0</v>
      </c>
      <c r="F1413" s="25">
        <f t="shared" si="1"/>
        <v>19</v>
      </c>
      <c r="G1413" s="21" t="s">
        <v>58</v>
      </c>
      <c r="H1413" s="23"/>
      <c r="I1413" s="28"/>
    </row>
    <row r="1414" ht="22.5" customHeight="1">
      <c r="A1414" s="53" t="str">
        <f t="array" ref="A1414">IFERROR(_xlfn.XLOOKUP(B1414, Runs[Run ID], Runs[Track]), "— pick a run —")</f>
        <v>Avengers</v>
      </c>
      <c r="B1414" s="54" t="s">
        <v>176</v>
      </c>
      <c r="C1414" s="53" t="str">
        <f t="array" ref="C1414">IFERROR(_xlfn.XLOOKUP(B1414, Runs[Run ID], Runs[Title]), "— pick a run —")</f>
        <v>Aaron's Avengers</v>
      </c>
      <c r="D1414" s="74" t="s">
        <v>4946</v>
      </c>
      <c r="E1414" s="58" t="b">
        <v>0</v>
      </c>
      <c r="F1414" s="25">
        <f t="shared" si="1"/>
        <v>20</v>
      </c>
      <c r="G1414" s="21" t="s">
        <v>58</v>
      </c>
      <c r="H1414" s="23"/>
      <c r="I1414" s="28"/>
    </row>
    <row r="1415" ht="22.5" customHeight="1">
      <c r="A1415" s="53" t="str">
        <f t="array" ref="A1415">IFERROR(_xlfn.XLOOKUP(B1415, Runs[Run ID], Runs[Track]), "— pick a run —")</f>
        <v>Avengers</v>
      </c>
      <c r="B1415" s="54" t="s">
        <v>176</v>
      </c>
      <c r="C1415" s="53" t="str">
        <f t="array" ref="C1415">IFERROR(_xlfn.XLOOKUP(B1415, Runs[Run ID], Runs[Title]), "— pick a run —")</f>
        <v>Aaron's Avengers</v>
      </c>
      <c r="D1415" s="74" t="s">
        <v>4974</v>
      </c>
      <c r="E1415" s="58" t="b">
        <v>0</v>
      </c>
      <c r="F1415" s="25">
        <f t="shared" si="1"/>
        <v>21</v>
      </c>
      <c r="G1415" s="21" t="s">
        <v>58</v>
      </c>
      <c r="H1415" s="23"/>
      <c r="I1415" s="28"/>
    </row>
    <row r="1416" ht="22.5" customHeight="1">
      <c r="A1416" s="53" t="str">
        <f t="array" ref="A1416">IFERROR(_xlfn.XLOOKUP(B1416, Runs[Run ID], Runs[Track]), "— pick a run —")</f>
        <v>Avengers</v>
      </c>
      <c r="B1416" s="54" t="s">
        <v>176</v>
      </c>
      <c r="C1416" s="53" t="str">
        <f t="array" ref="C1416">IFERROR(_xlfn.XLOOKUP(B1416, Runs[Run ID], Runs[Title]), "— pick a run —")</f>
        <v>Aaron's Avengers</v>
      </c>
      <c r="D1416" s="74" t="s">
        <v>4999</v>
      </c>
      <c r="E1416" s="58" t="b">
        <v>0</v>
      </c>
      <c r="F1416" s="25">
        <f t="shared" si="1"/>
        <v>22</v>
      </c>
      <c r="G1416" s="21" t="s">
        <v>58</v>
      </c>
      <c r="H1416" s="23"/>
      <c r="I1416" s="28"/>
    </row>
    <row r="1417" ht="22.5" customHeight="1">
      <c r="A1417" s="53" t="str">
        <f t="array" ref="A1417">IFERROR(_xlfn.XLOOKUP(B1417, Runs[Run ID], Runs[Track]), "— pick a run —")</f>
        <v>Avengers</v>
      </c>
      <c r="B1417" s="54" t="s">
        <v>176</v>
      </c>
      <c r="C1417" s="53" t="str">
        <f t="array" ref="C1417">IFERROR(_xlfn.XLOOKUP(B1417, Runs[Run ID], Runs[Title]), "— pick a run —")</f>
        <v>Aaron's Avengers</v>
      </c>
      <c r="D1417" s="74" t="s">
        <v>5025</v>
      </c>
      <c r="E1417" s="58" t="b">
        <v>0</v>
      </c>
      <c r="F1417" s="25">
        <f t="shared" si="1"/>
        <v>23</v>
      </c>
      <c r="G1417" s="21" t="s">
        <v>58</v>
      </c>
      <c r="H1417" s="23"/>
      <c r="I1417" s="28"/>
    </row>
    <row r="1418" ht="22.5" customHeight="1">
      <c r="A1418" s="53" t="str">
        <f t="array" ref="A1418">IFERROR(_xlfn.XLOOKUP(B1418, Runs[Run ID], Runs[Track]), "— pick a run —")</f>
        <v>Avengers</v>
      </c>
      <c r="B1418" s="54" t="s">
        <v>176</v>
      </c>
      <c r="C1418" s="53" t="str">
        <f t="array" ref="C1418">IFERROR(_xlfn.XLOOKUP(B1418, Runs[Run ID], Runs[Title]), "— pick a run —")</f>
        <v>Aaron's Avengers</v>
      </c>
      <c r="D1418" s="74" t="s">
        <v>5051</v>
      </c>
      <c r="E1418" s="58" t="b">
        <v>0</v>
      </c>
      <c r="F1418" s="25">
        <f t="shared" si="1"/>
        <v>24</v>
      </c>
      <c r="G1418" s="21" t="s">
        <v>58</v>
      </c>
      <c r="H1418" s="23"/>
      <c r="I1418" s="28"/>
    </row>
    <row r="1419" ht="22.5" customHeight="1">
      <c r="A1419" s="53" t="str">
        <f t="array" ref="A1419">IFERROR(_xlfn.XLOOKUP(B1419, Runs[Run ID], Runs[Track]), "— pick a run —")</f>
        <v>Avengers</v>
      </c>
      <c r="B1419" s="54" t="s">
        <v>176</v>
      </c>
      <c r="C1419" s="53" t="str">
        <f t="array" ref="C1419">IFERROR(_xlfn.XLOOKUP(B1419, Runs[Run ID], Runs[Title]), "— pick a run —")</f>
        <v>Aaron's Avengers</v>
      </c>
      <c r="D1419" s="74" t="s">
        <v>5081</v>
      </c>
      <c r="E1419" s="58" t="b">
        <v>0</v>
      </c>
      <c r="F1419" s="25">
        <f t="shared" si="1"/>
        <v>25</v>
      </c>
      <c r="G1419" s="21" t="s">
        <v>58</v>
      </c>
      <c r="H1419" s="23"/>
      <c r="I1419" s="28"/>
    </row>
    <row r="1420" ht="22.5" customHeight="1">
      <c r="A1420" s="53" t="str">
        <f t="array" ref="A1420">IFERROR(_xlfn.XLOOKUP(B1420, Runs[Run ID], Runs[Track]), "— pick a run —")</f>
        <v>Avengers</v>
      </c>
      <c r="B1420" s="54" t="s">
        <v>176</v>
      </c>
      <c r="C1420" s="53" t="str">
        <f t="array" ref="C1420">IFERROR(_xlfn.XLOOKUP(B1420, Runs[Run ID], Runs[Title]), "— pick a run —")</f>
        <v>Aaron's Avengers</v>
      </c>
      <c r="D1420" s="74" t="s">
        <v>5109</v>
      </c>
      <c r="E1420" s="58" t="b">
        <v>0</v>
      </c>
      <c r="F1420" s="25">
        <f t="shared" si="1"/>
        <v>26</v>
      </c>
      <c r="G1420" s="21" t="s">
        <v>58</v>
      </c>
      <c r="H1420" s="23"/>
      <c r="I1420" s="28"/>
    </row>
    <row r="1421" ht="22.5" customHeight="1">
      <c r="A1421" s="53" t="str">
        <f t="array" ref="A1421">IFERROR(_xlfn.XLOOKUP(B1421, Runs[Run ID], Runs[Track]), "— pick a run —")</f>
        <v>Avengers</v>
      </c>
      <c r="B1421" s="54" t="s">
        <v>176</v>
      </c>
      <c r="C1421" s="53" t="str">
        <f t="array" ref="C1421">IFERROR(_xlfn.XLOOKUP(B1421, Runs[Run ID], Runs[Title]), "— pick a run —")</f>
        <v>Aaron's Avengers</v>
      </c>
      <c r="D1421" s="74" t="s">
        <v>5134</v>
      </c>
      <c r="E1421" s="58" t="b">
        <v>0</v>
      </c>
      <c r="F1421" s="25">
        <f t="shared" si="1"/>
        <v>27</v>
      </c>
      <c r="G1421" s="21" t="s">
        <v>58</v>
      </c>
      <c r="H1421" s="23"/>
      <c r="I1421" s="28"/>
    </row>
    <row r="1422" ht="22.5" customHeight="1">
      <c r="A1422" s="53" t="str">
        <f t="array" ref="A1422">IFERROR(_xlfn.XLOOKUP(B1422, Runs[Run ID], Runs[Track]), "— pick a run —")</f>
        <v>Avengers</v>
      </c>
      <c r="B1422" s="54" t="s">
        <v>176</v>
      </c>
      <c r="C1422" s="53" t="str">
        <f t="array" ref="C1422">IFERROR(_xlfn.XLOOKUP(B1422, Runs[Run ID], Runs[Title]), "— pick a run —")</f>
        <v>Aaron's Avengers</v>
      </c>
      <c r="D1422" s="74" t="s">
        <v>5161</v>
      </c>
      <c r="E1422" s="58" t="b">
        <v>0</v>
      </c>
      <c r="F1422" s="25">
        <f t="shared" si="1"/>
        <v>28</v>
      </c>
      <c r="G1422" s="21" t="s">
        <v>58</v>
      </c>
      <c r="H1422" s="23"/>
      <c r="I1422" s="28"/>
    </row>
    <row r="1423" ht="22.5" customHeight="1">
      <c r="A1423" s="53" t="str">
        <f t="array" ref="A1423">IFERROR(_xlfn.XLOOKUP(B1423, Runs[Run ID], Runs[Track]), "— pick a run —")</f>
        <v>Avengers</v>
      </c>
      <c r="B1423" s="54" t="s">
        <v>176</v>
      </c>
      <c r="C1423" s="53" t="str">
        <f t="array" ref="C1423">IFERROR(_xlfn.XLOOKUP(B1423, Runs[Run ID], Runs[Title]), "— pick a run —")</f>
        <v>Aaron's Avengers</v>
      </c>
      <c r="D1423" s="74" t="s">
        <v>5188</v>
      </c>
      <c r="E1423" s="58" t="b">
        <v>0</v>
      </c>
      <c r="F1423" s="25">
        <f t="shared" si="1"/>
        <v>29</v>
      </c>
      <c r="G1423" s="21" t="s">
        <v>58</v>
      </c>
      <c r="H1423" s="23"/>
      <c r="I1423" s="28"/>
    </row>
    <row r="1424" ht="22.5" customHeight="1">
      <c r="A1424" s="53" t="str">
        <f t="array" ref="A1424">IFERROR(_xlfn.XLOOKUP(B1424, Runs[Run ID], Runs[Track]), "— pick a run —")</f>
        <v>Avengers</v>
      </c>
      <c r="B1424" s="54" t="s">
        <v>176</v>
      </c>
      <c r="C1424" s="53" t="str">
        <f t="array" ref="C1424">IFERROR(_xlfn.XLOOKUP(B1424, Runs[Run ID], Runs[Title]), "— pick a run —")</f>
        <v>Aaron's Avengers</v>
      </c>
      <c r="D1424" s="74" t="s">
        <v>5218</v>
      </c>
      <c r="E1424" s="58" t="b">
        <v>0</v>
      </c>
      <c r="F1424" s="25">
        <f t="shared" si="1"/>
        <v>30</v>
      </c>
      <c r="G1424" s="21" t="s">
        <v>58</v>
      </c>
      <c r="H1424" s="23"/>
      <c r="I1424" s="28"/>
    </row>
    <row r="1425" ht="22.5" customHeight="1">
      <c r="A1425" s="53" t="str">
        <f t="array" ref="A1425">IFERROR(_xlfn.XLOOKUP(B1425, Runs[Run ID], Runs[Track]), "— pick a run —")</f>
        <v>Avengers</v>
      </c>
      <c r="B1425" s="54" t="s">
        <v>176</v>
      </c>
      <c r="C1425" s="53" t="str">
        <f t="array" ref="C1425">IFERROR(_xlfn.XLOOKUP(B1425, Runs[Run ID], Runs[Title]), "— pick a run —")</f>
        <v>Aaron's Avengers</v>
      </c>
      <c r="D1425" s="74" t="s">
        <v>12421</v>
      </c>
      <c r="E1425" s="58" t="b">
        <v>0</v>
      </c>
      <c r="F1425" s="25">
        <f t="shared" si="1"/>
        <v>31</v>
      </c>
      <c r="G1425" s="21" t="s">
        <v>58</v>
      </c>
      <c r="H1425" s="23"/>
      <c r="I1425" s="28"/>
    </row>
    <row r="1426" ht="22.5" customHeight="1">
      <c r="A1426" s="53" t="str">
        <f t="array" ref="A1426">IFERROR(_xlfn.XLOOKUP(B1426, Runs[Run ID], Runs[Track]), "— pick a run —")</f>
        <v>Avengers</v>
      </c>
      <c r="B1426" s="54" t="s">
        <v>176</v>
      </c>
      <c r="C1426" s="53" t="str">
        <f t="array" ref="C1426">IFERROR(_xlfn.XLOOKUP(B1426, Runs[Run ID], Runs[Title]), "— pick a run —")</f>
        <v>Aaron's Avengers</v>
      </c>
      <c r="D1426" s="74" t="s">
        <v>5324</v>
      </c>
      <c r="E1426" s="58" t="b">
        <v>0</v>
      </c>
      <c r="F1426" s="25">
        <f t="shared" si="1"/>
        <v>32</v>
      </c>
      <c r="G1426" s="21" t="s">
        <v>58</v>
      </c>
      <c r="H1426" s="23"/>
      <c r="I1426" s="28"/>
    </row>
    <row r="1427" ht="22.5" customHeight="1">
      <c r="A1427" s="53" t="str">
        <f t="array" ref="A1427">IFERROR(_xlfn.XLOOKUP(B1427, Runs[Run ID], Runs[Track]), "— pick a run —")</f>
        <v>Avengers</v>
      </c>
      <c r="B1427" s="54" t="s">
        <v>176</v>
      </c>
      <c r="C1427" s="53" t="str">
        <f t="array" ref="C1427">IFERROR(_xlfn.XLOOKUP(B1427, Runs[Run ID], Runs[Title]), "— pick a run —")</f>
        <v>Aaron's Avengers</v>
      </c>
      <c r="D1427" s="74" t="s">
        <v>5352</v>
      </c>
      <c r="E1427" s="58" t="b">
        <v>0</v>
      </c>
      <c r="F1427" s="25">
        <f t="shared" si="1"/>
        <v>33</v>
      </c>
      <c r="G1427" s="21" t="s">
        <v>58</v>
      </c>
      <c r="H1427" s="23"/>
      <c r="I1427" s="28"/>
    </row>
    <row r="1428" ht="22.5" customHeight="1">
      <c r="A1428" s="53" t="str">
        <f t="array" ref="A1428">IFERROR(_xlfn.XLOOKUP(B1428, Runs[Run ID], Runs[Track]), "— pick a run —")</f>
        <v>Avengers</v>
      </c>
      <c r="B1428" s="54" t="s">
        <v>176</v>
      </c>
      <c r="C1428" s="53" t="str">
        <f t="array" ref="C1428">IFERROR(_xlfn.XLOOKUP(B1428, Runs[Run ID], Runs[Title]), "— pick a run —")</f>
        <v>Aaron's Avengers</v>
      </c>
      <c r="D1428" s="74" t="s">
        <v>5378</v>
      </c>
      <c r="E1428" s="58" t="b">
        <v>0</v>
      </c>
      <c r="F1428" s="25">
        <f t="shared" si="1"/>
        <v>34</v>
      </c>
      <c r="G1428" s="21" t="s">
        <v>58</v>
      </c>
      <c r="H1428" s="23"/>
      <c r="I1428" s="28"/>
    </row>
    <row r="1429" ht="22.5" customHeight="1">
      <c r="A1429" s="53" t="str">
        <f t="array" ref="A1429">IFERROR(_xlfn.XLOOKUP(B1429, Runs[Run ID], Runs[Track]), "— pick a run —")</f>
        <v>Avengers</v>
      </c>
      <c r="B1429" s="54" t="s">
        <v>176</v>
      </c>
      <c r="C1429" s="53" t="str">
        <f t="array" ref="C1429">IFERROR(_xlfn.XLOOKUP(B1429, Runs[Run ID], Runs[Title]), "— pick a run —")</f>
        <v>Aaron's Avengers</v>
      </c>
      <c r="D1429" s="74" t="s">
        <v>5403</v>
      </c>
      <c r="E1429" s="58" t="b">
        <v>0</v>
      </c>
      <c r="F1429" s="25">
        <f t="shared" si="1"/>
        <v>35</v>
      </c>
      <c r="G1429" s="21" t="s">
        <v>58</v>
      </c>
      <c r="H1429" s="23"/>
      <c r="I1429" s="28"/>
    </row>
    <row r="1430" ht="22.5" customHeight="1">
      <c r="A1430" s="53" t="str">
        <f t="array" ref="A1430">IFERROR(_xlfn.XLOOKUP(B1430, Runs[Run ID], Runs[Track]), "— pick a run —")</f>
        <v>Avengers</v>
      </c>
      <c r="B1430" s="54" t="s">
        <v>176</v>
      </c>
      <c r="C1430" s="53" t="str">
        <f t="array" ref="C1430">IFERROR(_xlfn.XLOOKUP(B1430, Runs[Run ID], Runs[Title]), "— pick a run —")</f>
        <v>Aaron's Avengers</v>
      </c>
      <c r="D1430" s="74" t="s">
        <v>5428</v>
      </c>
      <c r="E1430" s="58" t="b">
        <v>0</v>
      </c>
      <c r="F1430" s="25">
        <f t="shared" si="1"/>
        <v>36</v>
      </c>
      <c r="G1430" s="21" t="s">
        <v>58</v>
      </c>
      <c r="H1430" s="23"/>
      <c r="I1430" s="28"/>
    </row>
    <row r="1431" ht="22.5" customHeight="1">
      <c r="A1431" s="53" t="str">
        <f t="array" ref="A1431">IFERROR(_xlfn.XLOOKUP(B1431, Runs[Run ID], Runs[Track]), "— pick a run —")</f>
        <v>Avengers</v>
      </c>
      <c r="B1431" s="54" t="s">
        <v>176</v>
      </c>
      <c r="C1431" s="53" t="str">
        <f t="array" ref="C1431">IFERROR(_xlfn.XLOOKUP(B1431, Runs[Run ID], Runs[Title]), "— pick a run —")</f>
        <v>Aaron's Avengers</v>
      </c>
      <c r="D1431" s="74" t="s">
        <v>5454</v>
      </c>
      <c r="E1431" s="58" t="b">
        <v>0</v>
      </c>
      <c r="F1431" s="25">
        <f t="shared" si="1"/>
        <v>37</v>
      </c>
      <c r="G1431" s="21" t="s">
        <v>58</v>
      </c>
      <c r="H1431" s="23"/>
      <c r="I1431" s="28"/>
    </row>
    <row r="1432" ht="22.5" customHeight="1">
      <c r="A1432" s="53" t="str">
        <f t="array" ref="A1432">IFERROR(_xlfn.XLOOKUP(B1432, Runs[Run ID], Runs[Track]), "— pick a run —")</f>
        <v>Avengers</v>
      </c>
      <c r="B1432" s="54" t="s">
        <v>176</v>
      </c>
      <c r="C1432" s="53" t="str">
        <f t="array" ref="C1432">IFERROR(_xlfn.XLOOKUP(B1432, Runs[Run ID], Runs[Title]), "— pick a run —")</f>
        <v>Aaron's Avengers</v>
      </c>
      <c r="D1432" s="74" t="s">
        <v>5480</v>
      </c>
      <c r="E1432" s="58" t="b">
        <v>0</v>
      </c>
      <c r="F1432" s="25">
        <f t="shared" si="1"/>
        <v>38</v>
      </c>
      <c r="G1432" s="21" t="s">
        <v>58</v>
      </c>
      <c r="H1432" s="23"/>
      <c r="I1432" s="28"/>
    </row>
    <row r="1433" ht="22.5" customHeight="1">
      <c r="A1433" s="53" t="str">
        <f t="array" ref="A1433">IFERROR(_xlfn.XLOOKUP(B1433, Runs[Run ID], Runs[Track]), "— pick a run —")</f>
        <v>Avengers</v>
      </c>
      <c r="B1433" s="54" t="s">
        <v>176</v>
      </c>
      <c r="C1433" s="53" t="str">
        <f t="array" ref="C1433">IFERROR(_xlfn.XLOOKUP(B1433, Runs[Run ID], Runs[Title]), "— pick a run —")</f>
        <v>Aaron's Avengers</v>
      </c>
      <c r="D1433" s="74" t="s">
        <v>5505</v>
      </c>
      <c r="E1433" s="58" t="b">
        <v>0</v>
      </c>
      <c r="F1433" s="25">
        <f t="shared" si="1"/>
        <v>39</v>
      </c>
      <c r="G1433" s="21" t="s">
        <v>58</v>
      </c>
      <c r="H1433" s="23"/>
      <c r="I1433" s="28"/>
    </row>
    <row r="1434" ht="22.5" customHeight="1">
      <c r="A1434" s="53" t="str">
        <f t="array" ref="A1434">IFERROR(_xlfn.XLOOKUP(B1434, Runs[Run ID], Runs[Track]), "— pick a run —")</f>
        <v>Avengers</v>
      </c>
      <c r="B1434" s="54" t="s">
        <v>176</v>
      </c>
      <c r="C1434" s="53" t="str">
        <f t="array" ref="C1434">IFERROR(_xlfn.XLOOKUP(B1434, Runs[Run ID], Runs[Title]), "— pick a run —")</f>
        <v>Aaron's Avengers</v>
      </c>
      <c r="D1434" s="74" t="s">
        <v>5530</v>
      </c>
      <c r="E1434" s="58" t="b">
        <v>0</v>
      </c>
      <c r="F1434" s="25">
        <f t="shared" si="1"/>
        <v>40</v>
      </c>
      <c r="G1434" s="21" t="s">
        <v>58</v>
      </c>
      <c r="H1434" s="23"/>
      <c r="I1434" s="28"/>
    </row>
    <row r="1435" ht="22.5" customHeight="1">
      <c r="A1435" s="53" t="str">
        <f t="array" ref="A1435">IFERROR(_xlfn.XLOOKUP(B1435, Runs[Run ID], Runs[Track]), "— pick a run —")</f>
        <v>Avengers</v>
      </c>
      <c r="B1435" s="54" t="s">
        <v>176</v>
      </c>
      <c r="C1435" s="53" t="str">
        <f t="array" ref="C1435">IFERROR(_xlfn.XLOOKUP(B1435, Runs[Run ID], Runs[Title]), "— pick a run —")</f>
        <v>Aaron's Avengers</v>
      </c>
      <c r="D1435" s="74" t="s">
        <v>5556</v>
      </c>
      <c r="E1435" s="58" t="b">
        <v>0</v>
      </c>
      <c r="F1435" s="25">
        <f t="shared" si="1"/>
        <v>41</v>
      </c>
      <c r="G1435" s="21" t="s">
        <v>58</v>
      </c>
      <c r="H1435" s="23"/>
      <c r="I1435" s="28"/>
    </row>
    <row r="1436" ht="22.5" customHeight="1">
      <c r="A1436" s="53" t="str">
        <f t="array" ref="A1436">IFERROR(_xlfn.XLOOKUP(B1436, Runs[Run ID], Runs[Track]), "— pick a run —")</f>
        <v>Avengers</v>
      </c>
      <c r="B1436" s="54" t="s">
        <v>176</v>
      </c>
      <c r="C1436" s="53" t="str">
        <f t="array" ref="C1436">IFERROR(_xlfn.XLOOKUP(B1436, Runs[Run ID], Runs[Title]), "— pick a run —")</f>
        <v>Aaron's Avengers</v>
      </c>
      <c r="D1436" s="74" t="s">
        <v>5580</v>
      </c>
      <c r="E1436" s="58" t="b">
        <v>0</v>
      </c>
      <c r="F1436" s="25">
        <f t="shared" si="1"/>
        <v>42</v>
      </c>
      <c r="G1436" s="21" t="s">
        <v>58</v>
      </c>
      <c r="H1436" s="23"/>
      <c r="I1436" s="28"/>
    </row>
    <row r="1437" ht="22.5" customHeight="1">
      <c r="A1437" s="53" t="str">
        <f t="array" ref="A1437">IFERROR(_xlfn.XLOOKUP(B1437, Runs[Run ID], Runs[Track]), "— pick a run —")</f>
        <v>Avengers</v>
      </c>
      <c r="B1437" s="54" t="s">
        <v>176</v>
      </c>
      <c r="C1437" s="53" t="str">
        <f t="array" ref="C1437">IFERROR(_xlfn.XLOOKUP(B1437, Runs[Run ID], Runs[Title]), "— pick a run —")</f>
        <v>Aaron's Avengers</v>
      </c>
      <c r="D1437" s="74" t="s">
        <v>5606</v>
      </c>
      <c r="E1437" s="58" t="b">
        <v>0</v>
      </c>
      <c r="F1437" s="25">
        <f t="shared" si="1"/>
        <v>43</v>
      </c>
      <c r="G1437" s="21" t="s">
        <v>58</v>
      </c>
      <c r="H1437" s="23"/>
      <c r="I1437" s="28"/>
    </row>
    <row r="1438" ht="22.5" customHeight="1">
      <c r="A1438" s="53" t="str">
        <f t="array" ref="A1438">IFERROR(_xlfn.XLOOKUP(B1438, Runs[Run ID], Runs[Track]), "— pick a run —")</f>
        <v>Avengers</v>
      </c>
      <c r="B1438" s="54" t="s">
        <v>176</v>
      </c>
      <c r="C1438" s="53" t="str">
        <f t="array" ref="C1438">IFERROR(_xlfn.XLOOKUP(B1438, Runs[Run ID], Runs[Title]), "— pick a run —")</f>
        <v>Aaron's Avengers</v>
      </c>
      <c r="D1438" s="74" t="s">
        <v>5634</v>
      </c>
      <c r="E1438" s="58" t="b">
        <v>0</v>
      </c>
      <c r="F1438" s="25">
        <f t="shared" si="1"/>
        <v>44</v>
      </c>
      <c r="G1438" s="21" t="s">
        <v>58</v>
      </c>
      <c r="H1438" s="23"/>
      <c r="I1438" s="28"/>
    </row>
    <row r="1439" ht="22.5" customHeight="1">
      <c r="A1439" s="53" t="str">
        <f t="array" ref="A1439">IFERROR(_xlfn.XLOOKUP(B1439, Runs[Run ID], Runs[Track]), "— pick a run —")</f>
        <v>Avengers</v>
      </c>
      <c r="B1439" s="54" t="s">
        <v>176</v>
      </c>
      <c r="C1439" s="53" t="str">
        <f t="array" ref="C1439">IFERROR(_xlfn.XLOOKUP(B1439, Runs[Run ID], Runs[Title]), "— pick a run —")</f>
        <v>Aaron's Avengers</v>
      </c>
      <c r="D1439" s="74" t="s">
        <v>5661</v>
      </c>
      <c r="E1439" s="58" t="b">
        <v>0</v>
      </c>
      <c r="F1439" s="25">
        <f t="shared" si="1"/>
        <v>45</v>
      </c>
      <c r="G1439" s="21" t="s">
        <v>58</v>
      </c>
      <c r="H1439" s="23"/>
      <c r="I1439" s="28"/>
    </row>
    <row r="1440" ht="22.5" customHeight="1">
      <c r="A1440" s="53" t="str">
        <f t="array" ref="A1440">IFERROR(_xlfn.XLOOKUP(B1440, Runs[Run ID], Runs[Track]), "— pick a run —")</f>
        <v>Avengers</v>
      </c>
      <c r="B1440" s="54" t="s">
        <v>176</v>
      </c>
      <c r="C1440" s="53" t="str">
        <f t="array" ref="C1440">IFERROR(_xlfn.XLOOKUP(B1440, Runs[Run ID], Runs[Title]), "— pick a run —")</f>
        <v>Aaron's Avengers</v>
      </c>
      <c r="D1440" s="74" t="s">
        <v>5687</v>
      </c>
      <c r="E1440" s="58" t="b">
        <v>0</v>
      </c>
      <c r="F1440" s="25">
        <f t="shared" si="1"/>
        <v>46</v>
      </c>
      <c r="G1440" s="21" t="s">
        <v>58</v>
      </c>
      <c r="H1440" s="23"/>
      <c r="I1440" s="28"/>
    </row>
    <row r="1441" ht="22.5" customHeight="1">
      <c r="A1441" s="53" t="str">
        <f t="array" ref="A1441">IFERROR(_xlfn.XLOOKUP(B1441, Runs[Run ID], Runs[Track]), "— pick a run —")</f>
        <v>Avengers</v>
      </c>
      <c r="B1441" s="54" t="s">
        <v>176</v>
      </c>
      <c r="C1441" s="53" t="str">
        <f t="array" ref="C1441">IFERROR(_xlfn.XLOOKUP(B1441, Runs[Run ID], Runs[Title]), "— pick a run —")</f>
        <v>Aaron's Avengers</v>
      </c>
      <c r="D1441" s="74" t="s">
        <v>5714</v>
      </c>
      <c r="E1441" s="58" t="b">
        <v>0</v>
      </c>
      <c r="F1441" s="25">
        <f t="shared" si="1"/>
        <v>47</v>
      </c>
      <c r="G1441" s="21" t="s">
        <v>58</v>
      </c>
      <c r="H1441" s="23"/>
      <c r="I1441" s="28"/>
    </row>
    <row r="1442" ht="22.5" customHeight="1">
      <c r="A1442" s="53" t="str">
        <f t="array" ref="A1442">IFERROR(_xlfn.XLOOKUP(B1442, Runs[Run ID], Runs[Track]), "— pick a run —")</f>
        <v>Avengers</v>
      </c>
      <c r="B1442" s="54" t="s">
        <v>176</v>
      </c>
      <c r="C1442" s="53" t="str">
        <f t="array" ref="C1442">IFERROR(_xlfn.XLOOKUP(B1442, Runs[Run ID], Runs[Title]), "— pick a run —")</f>
        <v>Aaron's Avengers</v>
      </c>
      <c r="D1442" s="74" t="s">
        <v>5740</v>
      </c>
      <c r="E1442" s="58" t="b">
        <v>0</v>
      </c>
      <c r="F1442" s="25">
        <f t="shared" si="1"/>
        <v>48</v>
      </c>
      <c r="G1442" s="21" t="s">
        <v>58</v>
      </c>
      <c r="H1442" s="23"/>
      <c r="I1442" s="28"/>
    </row>
    <row r="1443" ht="22.5" customHeight="1">
      <c r="A1443" s="53" t="str">
        <f t="array" ref="A1443">IFERROR(_xlfn.XLOOKUP(B1443, Runs[Run ID], Runs[Track]), "— pick a run —")</f>
        <v>Avengers</v>
      </c>
      <c r="B1443" s="54" t="s">
        <v>176</v>
      </c>
      <c r="C1443" s="53" t="str">
        <f t="array" ref="C1443">IFERROR(_xlfn.XLOOKUP(B1443, Runs[Run ID], Runs[Title]), "— pick a run —")</f>
        <v>Aaron's Avengers</v>
      </c>
      <c r="D1443" s="74" t="s">
        <v>5767</v>
      </c>
      <c r="E1443" s="58" t="b">
        <v>0</v>
      </c>
      <c r="F1443" s="25">
        <f t="shared" si="1"/>
        <v>49</v>
      </c>
      <c r="G1443" s="21" t="s">
        <v>58</v>
      </c>
      <c r="H1443" s="23"/>
      <c r="I1443" s="28"/>
    </row>
    <row r="1444" ht="22.5" customHeight="1">
      <c r="A1444" s="53" t="str">
        <f t="array" ref="A1444">IFERROR(_xlfn.XLOOKUP(B1444, Runs[Run ID], Runs[Track]), "— pick a run —")</f>
        <v>Avengers</v>
      </c>
      <c r="B1444" s="54" t="s">
        <v>176</v>
      </c>
      <c r="C1444" s="53" t="str">
        <f t="array" ref="C1444">IFERROR(_xlfn.XLOOKUP(B1444, Runs[Run ID], Runs[Title]), "— pick a run —")</f>
        <v>Aaron's Avengers</v>
      </c>
      <c r="D1444" s="74" t="s">
        <v>5792</v>
      </c>
      <c r="E1444" s="58" t="b">
        <v>0</v>
      </c>
      <c r="F1444" s="25">
        <f t="shared" si="1"/>
        <v>50</v>
      </c>
      <c r="G1444" s="21" t="s">
        <v>58</v>
      </c>
      <c r="H1444" s="23"/>
      <c r="I1444" s="28"/>
    </row>
    <row r="1445" ht="22.5" customHeight="1">
      <c r="A1445" s="53" t="str">
        <f t="array" ref="A1445">IFERROR(_xlfn.XLOOKUP(B1445, Runs[Run ID], Runs[Track]), "— pick a run —")</f>
        <v>Avengers</v>
      </c>
      <c r="B1445" s="54" t="s">
        <v>176</v>
      </c>
      <c r="C1445" s="53" t="str">
        <f t="array" ref="C1445">IFERROR(_xlfn.XLOOKUP(B1445, Runs[Run ID], Runs[Title]), "— pick a run —")</f>
        <v>Aaron's Avengers</v>
      </c>
      <c r="D1445" s="74" t="s">
        <v>5817</v>
      </c>
      <c r="E1445" s="58" t="b">
        <v>0</v>
      </c>
      <c r="F1445" s="25">
        <f t="shared" si="1"/>
        <v>51</v>
      </c>
      <c r="G1445" s="21" t="s">
        <v>58</v>
      </c>
      <c r="H1445" s="23"/>
      <c r="I1445" s="28"/>
    </row>
    <row r="1446" ht="22.5" customHeight="1">
      <c r="A1446" s="53" t="str">
        <f t="array" ref="A1446">IFERROR(_xlfn.XLOOKUP(B1446, Runs[Run ID], Runs[Track]), "— pick a run —")</f>
        <v>Avengers</v>
      </c>
      <c r="B1446" s="54" t="s">
        <v>176</v>
      </c>
      <c r="C1446" s="53" t="str">
        <f t="array" ref="C1446">IFERROR(_xlfn.XLOOKUP(B1446, Runs[Run ID], Runs[Title]), "— pick a run —")</f>
        <v>Aaron's Avengers</v>
      </c>
      <c r="D1446" s="74" t="s">
        <v>5841</v>
      </c>
      <c r="E1446" s="58" t="b">
        <v>0</v>
      </c>
      <c r="F1446" s="25">
        <f t="shared" si="1"/>
        <v>52</v>
      </c>
      <c r="G1446" s="21" t="s">
        <v>58</v>
      </c>
      <c r="H1446" s="23"/>
      <c r="I1446" s="28"/>
    </row>
    <row r="1447" ht="22.5" customHeight="1">
      <c r="A1447" s="53" t="str">
        <f t="array" ref="A1447">IFERROR(_xlfn.XLOOKUP(B1447, Runs[Run ID], Runs[Track]), "— pick a run —")</f>
        <v>Avengers</v>
      </c>
      <c r="B1447" s="54" t="s">
        <v>176</v>
      </c>
      <c r="C1447" s="53" t="str">
        <f t="array" ref="C1447">IFERROR(_xlfn.XLOOKUP(B1447, Runs[Run ID], Runs[Title]), "— pick a run —")</f>
        <v>Aaron's Avengers</v>
      </c>
      <c r="D1447" s="74" t="s">
        <v>5866</v>
      </c>
      <c r="E1447" s="58" t="b">
        <v>0</v>
      </c>
      <c r="F1447" s="25">
        <f t="shared" si="1"/>
        <v>53</v>
      </c>
      <c r="G1447" s="21" t="s">
        <v>58</v>
      </c>
      <c r="H1447" s="23"/>
      <c r="I1447" s="28"/>
    </row>
    <row r="1448" ht="22.5" customHeight="1">
      <c r="A1448" s="53" t="str">
        <f t="array" ref="A1448">IFERROR(_xlfn.XLOOKUP(B1448, Runs[Run ID], Runs[Track]), "— pick a run —")</f>
        <v>Avengers</v>
      </c>
      <c r="B1448" s="54" t="s">
        <v>176</v>
      </c>
      <c r="C1448" s="53" t="str">
        <f t="array" ref="C1448">IFERROR(_xlfn.XLOOKUP(B1448, Runs[Run ID], Runs[Title]), "— pick a run —")</f>
        <v>Aaron's Avengers</v>
      </c>
      <c r="D1448" s="74" t="s">
        <v>5894</v>
      </c>
      <c r="E1448" s="58" t="b">
        <v>0</v>
      </c>
      <c r="F1448" s="25">
        <f t="shared" si="1"/>
        <v>54</v>
      </c>
      <c r="G1448" s="21" t="s">
        <v>58</v>
      </c>
      <c r="H1448" s="23"/>
      <c r="I1448" s="28"/>
    </row>
    <row r="1449" ht="22.5" customHeight="1">
      <c r="A1449" s="53" t="str">
        <f t="array" ref="A1449">IFERROR(_xlfn.XLOOKUP(B1449, Runs[Run ID], Runs[Track]), "— pick a run —")</f>
        <v>Avengers</v>
      </c>
      <c r="B1449" s="54" t="s">
        <v>176</v>
      </c>
      <c r="C1449" s="53" t="str">
        <f t="array" ref="C1449">IFERROR(_xlfn.XLOOKUP(B1449, Runs[Run ID], Runs[Title]), "— pick a run —")</f>
        <v>Aaron's Avengers</v>
      </c>
      <c r="D1449" s="74" t="s">
        <v>5919</v>
      </c>
      <c r="E1449" s="58" t="b">
        <v>0</v>
      </c>
      <c r="F1449" s="25">
        <f t="shared" si="1"/>
        <v>55</v>
      </c>
      <c r="G1449" s="21" t="s">
        <v>58</v>
      </c>
      <c r="H1449" s="23"/>
      <c r="I1449" s="28"/>
    </row>
    <row r="1450" ht="22.5" customHeight="1">
      <c r="A1450" s="53" t="str">
        <f t="array" ref="A1450">IFERROR(_xlfn.XLOOKUP(B1450, Runs[Run ID], Runs[Track]), "— pick a run —")</f>
        <v>Avengers</v>
      </c>
      <c r="B1450" s="54" t="s">
        <v>176</v>
      </c>
      <c r="C1450" s="53" t="str">
        <f t="array" ref="C1450">IFERROR(_xlfn.XLOOKUP(B1450, Runs[Run ID], Runs[Title]), "— pick a run —")</f>
        <v>Aaron's Avengers</v>
      </c>
      <c r="D1450" s="74" t="s">
        <v>4699</v>
      </c>
      <c r="E1450" s="58" t="b">
        <v>0</v>
      </c>
      <c r="F1450" s="25">
        <f t="shared" si="1"/>
        <v>56</v>
      </c>
      <c r="G1450" s="21" t="s">
        <v>58</v>
      </c>
      <c r="H1450" s="23"/>
      <c r="I1450" s="28"/>
    </row>
    <row r="1451" ht="22.5" customHeight="1">
      <c r="A1451" s="53" t="str">
        <f t="array" ref="A1451">IFERROR(_xlfn.XLOOKUP(B1451, Runs[Run ID], Runs[Track]), "— pick a run —")</f>
        <v>Avengers</v>
      </c>
      <c r="B1451" s="54" t="s">
        <v>176</v>
      </c>
      <c r="C1451" s="53" t="str">
        <f t="array" ref="C1451">IFERROR(_xlfn.XLOOKUP(B1451, Runs[Run ID], Runs[Title]), "— pick a run —")</f>
        <v>Aaron's Avengers</v>
      </c>
      <c r="D1451" s="74" t="s">
        <v>12422</v>
      </c>
      <c r="E1451" s="58" t="b">
        <v>0</v>
      </c>
      <c r="F1451" s="25">
        <f t="shared" si="1"/>
        <v>57</v>
      </c>
      <c r="G1451" s="21" t="s">
        <v>58</v>
      </c>
      <c r="H1451" s="23"/>
      <c r="I1451" s="28"/>
    </row>
    <row r="1452" ht="22.5" customHeight="1">
      <c r="A1452" s="53" t="str">
        <f t="array" ref="A1452">IFERROR(_xlfn.XLOOKUP(B1452, Runs[Run ID], Runs[Track]), "— pick a run —")</f>
        <v>Avengers</v>
      </c>
      <c r="B1452" s="54" t="s">
        <v>176</v>
      </c>
      <c r="C1452" s="53" t="str">
        <f t="array" ref="C1452">IFERROR(_xlfn.XLOOKUP(B1452, Runs[Run ID], Runs[Title]), "— pick a run —")</f>
        <v>Aaron's Avengers</v>
      </c>
      <c r="D1452" s="74" t="s">
        <v>12423</v>
      </c>
      <c r="E1452" s="58" t="b">
        <v>0</v>
      </c>
      <c r="F1452" s="25">
        <f t="shared" si="1"/>
        <v>58</v>
      </c>
      <c r="G1452" s="21" t="s">
        <v>58</v>
      </c>
      <c r="H1452" s="23"/>
      <c r="I1452" s="28"/>
    </row>
    <row r="1453" ht="22.5" customHeight="1">
      <c r="A1453" s="53" t="str">
        <f t="array" ref="A1453">IFERROR(_xlfn.XLOOKUP(B1453, Runs[Run ID], Runs[Track]), "— pick a run —")</f>
        <v>Avengers</v>
      </c>
      <c r="B1453" s="54" t="s">
        <v>176</v>
      </c>
      <c r="C1453" s="53" t="str">
        <f t="array" ref="C1453">IFERROR(_xlfn.XLOOKUP(B1453, Runs[Run ID], Runs[Title]), "— pick a run —")</f>
        <v>Aaron's Avengers</v>
      </c>
      <c r="D1453" s="74" t="s">
        <v>12424</v>
      </c>
      <c r="E1453" s="58" t="b">
        <v>0</v>
      </c>
      <c r="F1453" s="25">
        <f t="shared" si="1"/>
        <v>59</v>
      </c>
      <c r="G1453" s="21" t="s">
        <v>58</v>
      </c>
      <c r="H1453" s="23"/>
      <c r="I1453" s="28"/>
    </row>
    <row r="1454" ht="22.5" customHeight="1">
      <c r="A1454" s="53" t="str">
        <f t="array" ref="A1454">IFERROR(_xlfn.XLOOKUP(B1454, Runs[Run ID], Runs[Track]), "— pick a run —")</f>
        <v>Avengers</v>
      </c>
      <c r="B1454" s="54" t="s">
        <v>176</v>
      </c>
      <c r="C1454" s="53" t="str">
        <f t="array" ref="C1454">IFERROR(_xlfn.XLOOKUP(B1454, Runs[Run ID], Runs[Title]), "— pick a run —")</f>
        <v>Aaron's Avengers</v>
      </c>
      <c r="D1454" s="74" t="s">
        <v>12425</v>
      </c>
      <c r="E1454" s="58" t="b">
        <v>0</v>
      </c>
      <c r="F1454" s="25">
        <f t="shared" si="1"/>
        <v>60</v>
      </c>
      <c r="G1454" s="21" t="s">
        <v>58</v>
      </c>
      <c r="H1454" s="23"/>
      <c r="I1454" s="28"/>
    </row>
    <row r="1455" ht="22.5" customHeight="1">
      <c r="A1455" s="53" t="str">
        <f t="array" ref="A1455">IFERROR(_xlfn.XLOOKUP(B1455, Runs[Run ID], Runs[Track]), "— pick a run —")</f>
        <v>Avengers</v>
      </c>
      <c r="B1455" s="54" t="s">
        <v>176</v>
      </c>
      <c r="C1455" s="53" t="str">
        <f t="array" ref="C1455">IFERROR(_xlfn.XLOOKUP(B1455, Runs[Run ID], Runs[Title]), "— pick a run —")</f>
        <v>Aaron's Avengers</v>
      </c>
      <c r="D1455" s="74" t="s">
        <v>12426</v>
      </c>
      <c r="E1455" s="58" t="b">
        <v>0</v>
      </c>
      <c r="F1455" s="25">
        <f t="shared" si="1"/>
        <v>61</v>
      </c>
      <c r="G1455" s="21" t="s">
        <v>58</v>
      </c>
      <c r="H1455" s="23"/>
      <c r="I1455" s="28"/>
    </row>
    <row r="1456" ht="22.5" customHeight="1">
      <c r="A1456" s="53" t="str">
        <f t="array" ref="A1456">IFERROR(_xlfn.XLOOKUP(B1456, Runs[Run ID], Runs[Track]), "— pick a run —")</f>
        <v>Avengers</v>
      </c>
      <c r="B1456" s="54" t="s">
        <v>176</v>
      </c>
      <c r="C1456" s="53" t="str">
        <f t="array" ref="C1456">IFERROR(_xlfn.XLOOKUP(B1456, Runs[Run ID], Runs[Title]), "— pick a run —")</f>
        <v>Aaron's Avengers</v>
      </c>
      <c r="D1456" s="74" t="s">
        <v>12427</v>
      </c>
      <c r="E1456" s="58" t="b">
        <v>0</v>
      </c>
      <c r="F1456" s="25">
        <f t="shared" si="1"/>
        <v>62</v>
      </c>
      <c r="G1456" s="21" t="s">
        <v>58</v>
      </c>
      <c r="H1456" s="23"/>
      <c r="I1456" s="28"/>
    </row>
    <row r="1457" ht="22.5" customHeight="1">
      <c r="A1457" s="53" t="str">
        <f t="array" ref="A1457">IFERROR(_xlfn.XLOOKUP(B1457, Runs[Run ID], Runs[Track]), "— pick a run —")</f>
        <v>Avengers</v>
      </c>
      <c r="B1457" s="54" t="s">
        <v>176</v>
      </c>
      <c r="C1457" s="53" t="str">
        <f t="array" ref="C1457">IFERROR(_xlfn.XLOOKUP(B1457, Runs[Run ID], Runs[Title]), "— pick a run —")</f>
        <v>Aaron's Avengers</v>
      </c>
      <c r="D1457" s="74" t="s">
        <v>12428</v>
      </c>
      <c r="E1457" s="58" t="b">
        <v>0</v>
      </c>
      <c r="F1457" s="25">
        <f t="shared" si="1"/>
        <v>63</v>
      </c>
      <c r="G1457" s="21" t="s">
        <v>58</v>
      </c>
      <c r="H1457" s="23"/>
      <c r="I1457" s="28"/>
    </row>
    <row r="1458" ht="22.5" customHeight="1">
      <c r="A1458" s="53" t="str">
        <f t="array" ref="A1458">IFERROR(_xlfn.XLOOKUP(B1458, Runs[Run ID], Runs[Track]), "— pick a run —")</f>
        <v>Avengers</v>
      </c>
      <c r="B1458" s="54" t="s">
        <v>176</v>
      </c>
      <c r="C1458" s="53" t="str">
        <f t="array" ref="C1458">IFERROR(_xlfn.XLOOKUP(B1458, Runs[Run ID], Runs[Title]), "— pick a run —")</f>
        <v>Aaron's Avengers</v>
      </c>
      <c r="D1458" s="74" t="s">
        <v>12429</v>
      </c>
      <c r="E1458" s="58" t="b">
        <v>0</v>
      </c>
      <c r="F1458" s="25">
        <f t="shared" si="1"/>
        <v>64</v>
      </c>
      <c r="G1458" s="21" t="s">
        <v>443</v>
      </c>
      <c r="H1458" s="23" t="s">
        <v>12430</v>
      </c>
      <c r="I1458" s="28"/>
    </row>
    <row r="1459" ht="22.5" customHeight="1">
      <c r="A1459" s="53" t="str">
        <f t="array" ref="A1459">IFERROR(_xlfn.XLOOKUP(B1459, Runs[Run ID], Runs[Track]), "— pick a run —")</f>
        <v>Avengers</v>
      </c>
      <c r="B1459" s="54" t="s">
        <v>176</v>
      </c>
      <c r="C1459" s="53" t="str">
        <f t="array" ref="C1459">IFERROR(_xlfn.XLOOKUP(B1459, Runs[Run ID], Runs[Title]), "— pick a run —")</f>
        <v>Aaron's Avengers</v>
      </c>
      <c r="D1459" s="74" t="s">
        <v>6140</v>
      </c>
      <c r="E1459" s="58" t="b">
        <v>0</v>
      </c>
      <c r="F1459" s="25">
        <f t="shared" si="1"/>
        <v>65</v>
      </c>
      <c r="G1459" s="21" t="s">
        <v>58</v>
      </c>
      <c r="H1459" s="23"/>
      <c r="I1459" s="28"/>
    </row>
    <row r="1460" ht="22.5" customHeight="1">
      <c r="A1460" s="53" t="str">
        <f t="array" ref="A1460">IFERROR(_xlfn.XLOOKUP(B1460, Runs[Run ID], Runs[Track]), "— pick a run —")</f>
        <v>Avengers</v>
      </c>
      <c r="B1460" s="54" t="s">
        <v>176</v>
      </c>
      <c r="C1460" s="53" t="str">
        <f t="array" ref="C1460">IFERROR(_xlfn.XLOOKUP(B1460, Runs[Run ID], Runs[Title]), "— pick a run —")</f>
        <v>Aaron's Avengers</v>
      </c>
      <c r="D1460" s="74" t="s">
        <v>6165</v>
      </c>
      <c r="E1460" s="58" t="b">
        <v>0</v>
      </c>
      <c r="F1460" s="25">
        <f t="shared" si="1"/>
        <v>66</v>
      </c>
      <c r="G1460" s="21" t="s">
        <v>58</v>
      </c>
      <c r="H1460" s="23"/>
      <c r="I1460" s="28"/>
    </row>
    <row r="1461" ht="22.5" customHeight="1">
      <c r="A1461" s="53" t="str">
        <f t="array" ref="A1461">IFERROR(_xlfn.XLOOKUP(B1461, Runs[Run ID], Runs[Track]), "— pick a run —")</f>
        <v>Avengers</v>
      </c>
      <c r="B1461" s="54" t="s">
        <v>176</v>
      </c>
      <c r="C1461" s="53" t="str">
        <f t="array" ref="C1461">IFERROR(_xlfn.XLOOKUP(B1461, Runs[Run ID], Runs[Title]), "— pick a run —")</f>
        <v>Aaron's Avengers</v>
      </c>
      <c r="D1461" s="74" t="s">
        <v>6207</v>
      </c>
      <c r="E1461" s="58" t="b">
        <v>0</v>
      </c>
      <c r="F1461" s="25">
        <f t="shared" si="1"/>
        <v>67</v>
      </c>
      <c r="G1461" s="21" t="s">
        <v>58</v>
      </c>
      <c r="H1461" s="23"/>
      <c r="I1461" s="28"/>
    </row>
    <row r="1462" ht="22.5" customHeight="1">
      <c r="A1462" s="53" t="str">
        <f t="array" ref="A1462">IFERROR(_xlfn.XLOOKUP(B1462, Runs[Run ID], Runs[Track]), "— pick a run —")</f>
        <v>Avengers</v>
      </c>
      <c r="B1462" s="54" t="s">
        <v>176</v>
      </c>
      <c r="C1462" s="53" t="str">
        <f t="array" ref="C1462">IFERROR(_xlfn.XLOOKUP(B1462, Runs[Run ID], Runs[Title]), "— pick a run —")</f>
        <v>Aaron's Avengers</v>
      </c>
      <c r="D1462" s="74" t="s">
        <v>6230</v>
      </c>
      <c r="E1462" s="58" t="b">
        <v>0</v>
      </c>
      <c r="F1462" s="25">
        <f t="shared" si="1"/>
        <v>68</v>
      </c>
      <c r="G1462" s="21" t="s">
        <v>58</v>
      </c>
      <c r="H1462" s="23"/>
      <c r="I1462" s="28"/>
    </row>
    <row r="1463" ht="22.5" customHeight="1">
      <c r="A1463" s="53" t="str">
        <f t="array" ref="A1463">IFERROR(_xlfn.XLOOKUP(B1463, Runs[Run ID], Runs[Track]), "— pick a run —")</f>
        <v>Avengers</v>
      </c>
      <c r="B1463" s="54" t="s">
        <v>176</v>
      </c>
      <c r="C1463" s="53" t="str">
        <f t="array" ref="C1463">IFERROR(_xlfn.XLOOKUP(B1463, Runs[Run ID], Runs[Title]), "— pick a run —")</f>
        <v>Aaron's Avengers</v>
      </c>
      <c r="D1463" s="74" t="s">
        <v>6254</v>
      </c>
      <c r="E1463" s="58" t="b">
        <v>0</v>
      </c>
      <c r="F1463" s="25">
        <f t="shared" si="1"/>
        <v>69</v>
      </c>
      <c r="G1463" s="21" t="s">
        <v>58</v>
      </c>
      <c r="H1463" s="23"/>
      <c r="I1463" s="28"/>
    </row>
    <row r="1464" ht="22.5" customHeight="1">
      <c r="A1464" s="53" t="str">
        <f t="array" ref="A1464">IFERROR(_xlfn.XLOOKUP(B1464, Runs[Run ID], Runs[Track]), "— pick a run —")</f>
        <v>Avengers</v>
      </c>
      <c r="B1464" s="54" t="s">
        <v>176</v>
      </c>
      <c r="C1464" s="53" t="str">
        <f t="array" ref="C1464">IFERROR(_xlfn.XLOOKUP(B1464, Runs[Run ID], Runs[Title]), "— pick a run —")</f>
        <v>Aaron's Avengers</v>
      </c>
      <c r="D1464" s="74" t="s">
        <v>12431</v>
      </c>
      <c r="E1464" s="58" t="b">
        <v>0</v>
      </c>
      <c r="F1464" s="25">
        <f t="shared" si="1"/>
        <v>70</v>
      </c>
      <c r="G1464" s="21" t="s">
        <v>58</v>
      </c>
      <c r="H1464" s="23"/>
      <c r="I1464" s="28"/>
    </row>
    <row r="1465" ht="22.5" customHeight="1">
      <c r="A1465" s="53" t="str">
        <f t="array" ref="A1465">IFERROR(_xlfn.XLOOKUP(B1465, Runs[Run ID], Runs[Track]), "— pick a run —")</f>
        <v>Avengers</v>
      </c>
      <c r="B1465" s="54" t="s">
        <v>176</v>
      </c>
      <c r="C1465" s="53" t="str">
        <f t="array" ref="C1465">IFERROR(_xlfn.XLOOKUP(B1465, Runs[Run ID], Runs[Title]), "— pick a run —")</f>
        <v>Aaron's Avengers</v>
      </c>
      <c r="D1465" s="74" t="s">
        <v>6303</v>
      </c>
      <c r="E1465" s="58" t="b">
        <v>0</v>
      </c>
      <c r="F1465" s="25">
        <f t="shared" si="1"/>
        <v>71</v>
      </c>
      <c r="G1465" s="21" t="s">
        <v>58</v>
      </c>
      <c r="H1465" s="23"/>
      <c r="I1465" s="28"/>
    </row>
    <row r="1466" ht="22.5" customHeight="1">
      <c r="A1466" s="53" t="str">
        <f t="array" ref="A1466">IFERROR(_xlfn.XLOOKUP(B1466, Runs[Run ID], Runs[Track]), "— pick a run —")</f>
        <v>Avengers</v>
      </c>
      <c r="B1466" s="54" t="s">
        <v>176</v>
      </c>
      <c r="C1466" s="53" t="str">
        <f t="array" ref="C1466">IFERROR(_xlfn.XLOOKUP(B1466, Runs[Run ID], Runs[Title]), "— pick a run —")</f>
        <v>Aaron's Avengers</v>
      </c>
      <c r="D1466" s="74" t="s">
        <v>6328</v>
      </c>
      <c r="E1466" s="58" t="b">
        <v>0</v>
      </c>
      <c r="F1466" s="25">
        <f t="shared" si="1"/>
        <v>72</v>
      </c>
      <c r="G1466" s="21" t="s">
        <v>58</v>
      </c>
      <c r="H1466" s="23"/>
      <c r="I1466" s="28"/>
    </row>
    <row r="1467" ht="22.5" customHeight="1">
      <c r="A1467" s="53" t="str">
        <f t="array" ref="A1467">IFERROR(_xlfn.XLOOKUP(B1467, Runs[Run ID], Runs[Track]), "— pick a run —")</f>
        <v>Avengers</v>
      </c>
      <c r="B1467" s="54" t="s">
        <v>176</v>
      </c>
      <c r="C1467" s="53" t="str">
        <f t="array" ref="C1467">IFERROR(_xlfn.XLOOKUP(B1467, Runs[Run ID], Runs[Title]), "— pick a run —")</f>
        <v>Aaron's Avengers</v>
      </c>
      <c r="D1467" s="74" t="s">
        <v>6373</v>
      </c>
      <c r="E1467" s="58" t="b">
        <v>0</v>
      </c>
      <c r="F1467" s="25">
        <f t="shared" si="1"/>
        <v>73</v>
      </c>
      <c r="G1467" s="21" t="s">
        <v>58</v>
      </c>
      <c r="H1467" s="23"/>
      <c r="I1467" s="28"/>
    </row>
    <row r="1468" ht="22.5" customHeight="1">
      <c r="A1468" s="53" t="str">
        <f t="array" ref="A1468">IFERROR(_xlfn.XLOOKUP(B1468, Runs[Run ID], Runs[Track]), "— pick a run —")</f>
        <v>Avengers</v>
      </c>
      <c r="B1468" s="54" t="s">
        <v>176</v>
      </c>
      <c r="C1468" s="53" t="str">
        <f t="array" ref="C1468">IFERROR(_xlfn.XLOOKUP(B1468, Runs[Run ID], Runs[Title]), "— pick a run —")</f>
        <v>Aaron's Avengers</v>
      </c>
      <c r="D1468" s="74" t="s">
        <v>6418</v>
      </c>
      <c r="E1468" s="58" t="b">
        <v>0</v>
      </c>
      <c r="F1468" s="25">
        <f t="shared" si="1"/>
        <v>74</v>
      </c>
      <c r="G1468" s="21" t="s">
        <v>58</v>
      </c>
      <c r="H1468" s="23"/>
      <c r="I1468" s="28"/>
    </row>
    <row r="1469" ht="22.5" customHeight="1">
      <c r="A1469" s="53" t="str">
        <f t="array" ref="A1469">IFERROR(_xlfn.XLOOKUP(B1469, Runs[Run ID], Runs[Track]), "— pick a run —")</f>
        <v>Avengers</v>
      </c>
      <c r="B1469" s="54" t="s">
        <v>176</v>
      </c>
      <c r="C1469" s="53" t="str">
        <f t="array" ref="C1469">IFERROR(_xlfn.XLOOKUP(B1469, Runs[Run ID], Runs[Title]), "— pick a run —")</f>
        <v>Aaron's Avengers</v>
      </c>
      <c r="D1469" s="74" t="s">
        <v>6462</v>
      </c>
      <c r="E1469" s="58" t="b">
        <v>0</v>
      </c>
      <c r="F1469" s="25">
        <f t="shared" si="1"/>
        <v>75</v>
      </c>
      <c r="G1469" s="21" t="s">
        <v>58</v>
      </c>
      <c r="H1469" s="23"/>
      <c r="I1469" s="28"/>
    </row>
    <row r="1470" ht="22.5" customHeight="1">
      <c r="A1470" s="53" t="str">
        <f t="array" ref="A1470">IFERROR(_xlfn.XLOOKUP(B1470, Runs[Run ID], Runs[Track]), "— pick a run —")</f>
        <v>Avengers</v>
      </c>
      <c r="B1470" s="54" t="s">
        <v>176</v>
      </c>
      <c r="C1470" s="53" t="str">
        <f t="array" ref="C1470">IFERROR(_xlfn.XLOOKUP(B1470, Runs[Run ID], Runs[Title]), "— pick a run —")</f>
        <v>Aaron's Avengers</v>
      </c>
      <c r="D1470" s="74" t="s">
        <v>6635</v>
      </c>
      <c r="E1470" s="58" t="b">
        <v>0</v>
      </c>
      <c r="F1470" s="25">
        <f t="shared" si="1"/>
        <v>76</v>
      </c>
      <c r="G1470" s="21" t="s">
        <v>58</v>
      </c>
      <c r="H1470" s="23"/>
      <c r="I1470" s="28"/>
    </row>
    <row r="1471" ht="22.5" customHeight="1">
      <c r="A1471" s="53" t="str">
        <f t="array" ref="A1471">IFERROR(_xlfn.XLOOKUP(B1471, Runs[Run ID], Runs[Track]), "— pick a run —")</f>
        <v>Avengers</v>
      </c>
      <c r="B1471" s="54" t="s">
        <v>176</v>
      </c>
      <c r="C1471" s="53" t="str">
        <f t="array" ref="C1471">IFERROR(_xlfn.XLOOKUP(B1471, Runs[Run ID], Runs[Title]), "— pick a run —")</f>
        <v>Aaron's Avengers</v>
      </c>
      <c r="D1471" s="74" t="s">
        <v>12432</v>
      </c>
      <c r="E1471" s="58" t="b">
        <v>0</v>
      </c>
      <c r="F1471" s="25">
        <f t="shared" si="1"/>
        <v>77</v>
      </c>
      <c r="G1471" s="21" t="s">
        <v>58</v>
      </c>
      <c r="H1471" s="23"/>
      <c r="I1471" s="28"/>
    </row>
    <row r="1472" ht="22.5" customHeight="1">
      <c r="A1472" s="53" t="str">
        <f t="array" ref="A1472">IFERROR(_xlfn.XLOOKUP(B1472, Runs[Run ID], Runs[Track]), "— pick a run —")</f>
        <v>Avengers</v>
      </c>
      <c r="B1472" s="54" t="s">
        <v>176</v>
      </c>
      <c r="C1472" s="53" t="str">
        <f t="array" ref="C1472">IFERROR(_xlfn.XLOOKUP(B1472, Runs[Run ID], Runs[Title]), "— pick a run —")</f>
        <v>Aaron's Avengers</v>
      </c>
      <c r="D1472" s="74" t="s">
        <v>12433</v>
      </c>
      <c r="E1472" s="58" t="b">
        <v>0</v>
      </c>
      <c r="F1472" s="25">
        <f t="shared" si="1"/>
        <v>78</v>
      </c>
      <c r="G1472" s="21" t="s">
        <v>58</v>
      </c>
      <c r="H1472" s="23"/>
      <c r="I1472" s="28"/>
    </row>
    <row r="1473" ht="22.5" customHeight="1">
      <c r="A1473" s="53" t="str">
        <f t="array" ref="A1473">IFERROR(_xlfn.XLOOKUP(B1473, Runs[Run ID], Runs[Track]), "— pick a run —")</f>
        <v>Avengers</v>
      </c>
      <c r="B1473" s="54" t="s">
        <v>176</v>
      </c>
      <c r="C1473" s="53" t="str">
        <f t="array" ref="C1473">IFERROR(_xlfn.XLOOKUP(B1473, Runs[Run ID], Runs[Title]), "— pick a run —")</f>
        <v>Aaron's Avengers</v>
      </c>
      <c r="D1473" s="74" t="s">
        <v>12434</v>
      </c>
      <c r="E1473" s="58" t="b">
        <v>0</v>
      </c>
      <c r="F1473" s="25">
        <f t="shared" si="1"/>
        <v>79</v>
      </c>
      <c r="G1473" s="21" t="s">
        <v>58</v>
      </c>
      <c r="H1473" s="23"/>
      <c r="I1473" s="28"/>
    </row>
    <row r="1474" ht="22.5" customHeight="1">
      <c r="A1474" s="53" t="str">
        <f t="array" ref="A1474">IFERROR(_xlfn.XLOOKUP(B1474, Runs[Run ID], Runs[Track]), "— pick a run —")</f>
        <v>Avengers</v>
      </c>
      <c r="B1474" s="54" t="s">
        <v>176</v>
      </c>
      <c r="C1474" s="53" t="str">
        <f t="array" ref="C1474">IFERROR(_xlfn.XLOOKUP(B1474, Runs[Run ID], Runs[Title]), "— pick a run —")</f>
        <v>Aaron's Avengers</v>
      </c>
      <c r="D1474" s="74" t="s">
        <v>12435</v>
      </c>
      <c r="E1474" s="58" t="b">
        <v>0</v>
      </c>
      <c r="F1474" s="25">
        <f t="shared" si="1"/>
        <v>80</v>
      </c>
      <c r="G1474" s="21" t="s">
        <v>58</v>
      </c>
      <c r="H1474" s="23"/>
      <c r="I1474" s="28"/>
    </row>
    <row r="1475" ht="22.5" customHeight="1">
      <c r="A1475" s="53" t="str">
        <f t="array" ref="A1475">IFERROR(_xlfn.XLOOKUP(B1475, Runs[Run ID], Runs[Track]), "— pick a run —")</f>
        <v>Avengers</v>
      </c>
      <c r="B1475" s="54" t="s">
        <v>176</v>
      </c>
      <c r="C1475" s="53" t="str">
        <f t="array" ref="C1475">IFERROR(_xlfn.XLOOKUP(B1475, Runs[Run ID], Runs[Title]), "— pick a run —")</f>
        <v>Aaron's Avengers</v>
      </c>
      <c r="D1475" s="74" t="s">
        <v>12436</v>
      </c>
      <c r="E1475" s="58" t="b">
        <v>0</v>
      </c>
      <c r="F1475" s="25">
        <f t="shared" si="1"/>
        <v>81</v>
      </c>
      <c r="G1475" s="21" t="s">
        <v>58</v>
      </c>
      <c r="H1475" s="23"/>
      <c r="I1475" s="28"/>
    </row>
    <row r="1476" ht="22.5" customHeight="1">
      <c r="A1476" s="53" t="str">
        <f t="array" ref="A1476">IFERROR(_xlfn.XLOOKUP(B1476, Runs[Run ID], Runs[Track]), "— pick a run —")</f>
        <v>Avengers</v>
      </c>
      <c r="B1476" s="54" t="s">
        <v>176</v>
      </c>
      <c r="C1476" s="53" t="str">
        <f t="array" ref="C1476">IFERROR(_xlfn.XLOOKUP(B1476, Runs[Run ID], Runs[Title]), "— pick a run —")</f>
        <v>Aaron's Avengers</v>
      </c>
      <c r="D1476" s="74" t="s">
        <v>12437</v>
      </c>
      <c r="E1476" s="58" t="b">
        <v>0</v>
      </c>
      <c r="F1476" s="25">
        <f t="shared" si="1"/>
        <v>82</v>
      </c>
      <c r="G1476" s="21" t="s">
        <v>58</v>
      </c>
      <c r="H1476" s="23"/>
      <c r="I1476" s="28"/>
    </row>
    <row r="1477" ht="22.5" customHeight="1">
      <c r="A1477" s="53" t="str">
        <f t="array" ref="A1477">IFERROR(_xlfn.XLOOKUP(B1477, Runs[Run ID], Runs[Track]), "— pick a run —")</f>
        <v>Avengers</v>
      </c>
      <c r="B1477" s="54" t="s">
        <v>176</v>
      </c>
      <c r="C1477" s="53" t="str">
        <f t="array" ref="C1477">IFERROR(_xlfn.XLOOKUP(B1477, Runs[Run ID], Runs[Title]), "— pick a run —")</f>
        <v>Aaron's Avengers</v>
      </c>
      <c r="D1477" s="74" t="s">
        <v>12438</v>
      </c>
      <c r="E1477" s="58" t="b">
        <v>0</v>
      </c>
      <c r="F1477" s="25">
        <f t="shared" si="1"/>
        <v>83</v>
      </c>
      <c r="G1477" s="21" t="s">
        <v>58</v>
      </c>
      <c r="H1477" s="23"/>
      <c r="I1477" s="28"/>
    </row>
    <row r="1478" ht="22.5" customHeight="1">
      <c r="A1478" s="53" t="str">
        <f t="array" ref="A1478">IFERROR(_xlfn.XLOOKUP(B1478, Runs[Run ID], Runs[Track]), "— pick a run —")</f>
        <v>Avengers</v>
      </c>
      <c r="B1478" s="54" t="s">
        <v>176</v>
      </c>
      <c r="C1478" s="53" t="str">
        <f t="array" ref="C1478">IFERROR(_xlfn.XLOOKUP(B1478, Runs[Run ID], Runs[Title]), "— pick a run —")</f>
        <v>Aaron's Avengers</v>
      </c>
      <c r="D1478" s="74" t="s">
        <v>12439</v>
      </c>
      <c r="E1478" s="58" t="b">
        <v>0</v>
      </c>
      <c r="F1478" s="25">
        <f t="shared" si="1"/>
        <v>84</v>
      </c>
      <c r="G1478" s="21" t="s">
        <v>58</v>
      </c>
      <c r="H1478" s="23"/>
      <c r="I1478" s="28"/>
    </row>
    <row r="1479" ht="22.5" customHeight="1">
      <c r="A1479" s="53" t="str">
        <f t="array" ref="A1479">IFERROR(_xlfn.XLOOKUP(B1479, Runs[Run ID], Runs[Track]), "— pick a run —")</f>
        <v>Avengers</v>
      </c>
      <c r="B1479" s="54" t="s">
        <v>176</v>
      </c>
      <c r="C1479" s="53" t="str">
        <f t="array" ref="C1479">IFERROR(_xlfn.XLOOKUP(B1479, Runs[Run ID], Runs[Title]), "— pick a run —")</f>
        <v>Aaron's Avengers</v>
      </c>
      <c r="D1479" s="74" t="s">
        <v>12440</v>
      </c>
      <c r="E1479" s="58" t="b">
        <v>0</v>
      </c>
      <c r="F1479" s="25">
        <f t="shared" si="1"/>
        <v>85</v>
      </c>
      <c r="G1479" s="21" t="s">
        <v>58</v>
      </c>
      <c r="H1479" s="23"/>
      <c r="I1479" s="28"/>
    </row>
    <row r="1480" ht="22.5" customHeight="1">
      <c r="A1480" s="53" t="str">
        <f t="array" ref="A1480">IFERROR(_xlfn.XLOOKUP(B1480, Runs[Run ID], Runs[Track]), "— pick a run —")</f>
        <v>Avengers</v>
      </c>
      <c r="B1480" s="54" t="s">
        <v>176</v>
      </c>
      <c r="C1480" s="53" t="str">
        <f t="array" ref="C1480">IFERROR(_xlfn.XLOOKUP(B1480, Runs[Run ID], Runs[Title]), "— pick a run —")</f>
        <v>Aaron's Avengers</v>
      </c>
      <c r="D1480" s="74" t="s">
        <v>12441</v>
      </c>
      <c r="E1480" s="58" t="b">
        <v>0</v>
      </c>
      <c r="F1480" s="25">
        <f t="shared" si="1"/>
        <v>86</v>
      </c>
      <c r="G1480" s="21" t="s">
        <v>58</v>
      </c>
      <c r="H1480" s="23"/>
      <c r="I1480" s="28"/>
    </row>
    <row r="1481" ht="22.5" customHeight="1">
      <c r="A1481" s="53" t="str">
        <f t="array" ref="A1481">IFERROR(_xlfn.XLOOKUP(B1481, Runs[Run ID], Runs[Track]), "— pick a run —")</f>
        <v>Avengers</v>
      </c>
      <c r="B1481" s="54" t="s">
        <v>176</v>
      </c>
      <c r="C1481" s="53" t="str">
        <f t="array" ref="C1481">IFERROR(_xlfn.XLOOKUP(B1481, Runs[Run ID], Runs[Title]), "— pick a run —")</f>
        <v>Aaron's Avengers</v>
      </c>
      <c r="D1481" s="74" t="s">
        <v>12442</v>
      </c>
      <c r="E1481" s="58" t="b">
        <v>0</v>
      </c>
      <c r="F1481" s="25">
        <f t="shared" si="1"/>
        <v>87</v>
      </c>
      <c r="G1481" s="21" t="s">
        <v>58</v>
      </c>
      <c r="H1481" s="23"/>
      <c r="I1481" s="28"/>
    </row>
    <row r="1482" ht="22.5" customHeight="1">
      <c r="A1482" s="53" t="str">
        <f t="array" ref="A1482">IFERROR(_xlfn.XLOOKUP(B1482, Runs[Run ID], Runs[Track]), "— pick a run —")</f>
        <v>Avengers</v>
      </c>
      <c r="B1482" s="54" t="s">
        <v>176</v>
      </c>
      <c r="C1482" s="53" t="str">
        <f t="array" ref="C1482">IFERROR(_xlfn.XLOOKUP(B1482, Runs[Run ID], Runs[Title]), "— pick a run —")</f>
        <v>Aaron's Avengers</v>
      </c>
      <c r="D1482" s="74" t="s">
        <v>6507</v>
      </c>
      <c r="E1482" s="58" t="b">
        <v>0</v>
      </c>
      <c r="F1482" s="25">
        <f t="shared" si="1"/>
        <v>88</v>
      </c>
      <c r="G1482" s="21" t="s">
        <v>58</v>
      </c>
      <c r="H1482" s="23"/>
      <c r="I1482" s="28"/>
    </row>
    <row r="1483" ht="22.5" customHeight="1">
      <c r="A1483" s="53" t="str">
        <f t="array" ref="A1483">IFERROR(_xlfn.XLOOKUP(B1483, Runs[Run ID], Runs[Track]), "— pick a run —")</f>
        <v>Avengers</v>
      </c>
      <c r="B1483" s="54" t="s">
        <v>176</v>
      </c>
      <c r="C1483" s="53" t="str">
        <f t="array" ref="C1483">IFERROR(_xlfn.XLOOKUP(B1483, Runs[Run ID], Runs[Title]), "— pick a run —")</f>
        <v>Aaron's Avengers</v>
      </c>
      <c r="D1483" s="74" t="s">
        <v>6551</v>
      </c>
      <c r="E1483" s="58" t="b">
        <v>0</v>
      </c>
      <c r="F1483" s="25">
        <f t="shared" si="1"/>
        <v>89</v>
      </c>
      <c r="G1483" s="21" t="s">
        <v>58</v>
      </c>
      <c r="H1483" s="23"/>
      <c r="I1483" s="28"/>
    </row>
    <row r="1484" ht="22.5" customHeight="1">
      <c r="A1484" s="53" t="str">
        <f t="array" ref="A1484">IFERROR(_xlfn.XLOOKUP(B1484, Runs[Run ID], Runs[Track]), "— pick a run —")</f>
        <v>Avengers</v>
      </c>
      <c r="B1484" s="54" t="s">
        <v>176</v>
      </c>
      <c r="C1484" s="53" t="str">
        <f t="array" ref="C1484">IFERROR(_xlfn.XLOOKUP(B1484, Runs[Run ID], Runs[Title]), "— pick a run —")</f>
        <v>Aaron's Avengers</v>
      </c>
      <c r="D1484" s="74" t="s">
        <v>6595</v>
      </c>
      <c r="E1484" s="58" t="b">
        <v>0</v>
      </c>
      <c r="F1484" s="25">
        <f t="shared" si="1"/>
        <v>90</v>
      </c>
      <c r="G1484" s="21" t="s">
        <v>58</v>
      </c>
      <c r="H1484" s="23"/>
      <c r="I1484" s="28"/>
    </row>
    <row r="1485" ht="22.5" customHeight="1">
      <c r="A1485" s="53" t="str">
        <f t="array" ref="A1485">IFERROR(_xlfn.XLOOKUP(B1485, Runs[Run ID], Runs[Track]), "— pick a run —")</f>
        <v>Avengers</v>
      </c>
      <c r="B1485" s="54" t="s">
        <v>176</v>
      </c>
      <c r="C1485" s="53" t="str">
        <f t="array" ref="C1485">IFERROR(_xlfn.XLOOKUP(B1485, Runs[Run ID], Runs[Title]), "— pick a run —")</f>
        <v>Aaron's Avengers</v>
      </c>
      <c r="D1485" s="74" t="s">
        <v>6615</v>
      </c>
      <c r="E1485" s="58" t="b">
        <v>0</v>
      </c>
      <c r="F1485" s="25">
        <f t="shared" si="1"/>
        <v>91</v>
      </c>
      <c r="G1485" s="21" t="s">
        <v>58</v>
      </c>
      <c r="H1485" s="23"/>
      <c r="I1485" s="28"/>
    </row>
    <row r="1486" ht="22.5" customHeight="1">
      <c r="A1486" s="53" t="str">
        <f t="array" ref="A1486">IFERROR(_xlfn.XLOOKUP(B1486, Runs[Run ID], Runs[Track]), "— pick a run —")</f>
        <v>Avengers</v>
      </c>
      <c r="B1486" s="54" t="s">
        <v>176</v>
      </c>
      <c r="C1486" s="53" t="str">
        <f t="array" ref="C1486">IFERROR(_xlfn.XLOOKUP(B1486, Runs[Run ID], Runs[Title]), "— pick a run —")</f>
        <v>Aaron's Avengers</v>
      </c>
      <c r="D1486" s="74" t="s">
        <v>6694</v>
      </c>
      <c r="E1486" s="58" t="b">
        <v>0</v>
      </c>
      <c r="F1486" s="25">
        <f t="shared" si="1"/>
        <v>92</v>
      </c>
      <c r="G1486" s="21" t="s">
        <v>58</v>
      </c>
      <c r="H1486" s="23"/>
      <c r="I1486" s="28"/>
    </row>
    <row r="1487" ht="22.5" customHeight="1">
      <c r="A1487" s="53" t="str">
        <f t="array" ref="A1487">IFERROR(_xlfn.XLOOKUP(B1487, Runs[Run ID], Runs[Track]), "— pick a run —")</f>
        <v>Avengers</v>
      </c>
      <c r="B1487" s="54" t="s">
        <v>176</v>
      </c>
      <c r="C1487" s="53" t="str">
        <f t="array" ref="C1487">IFERROR(_xlfn.XLOOKUP(B1487, Runs[Run ID], Runs[Title]), "— pick a run —")</f>
        <v>Aaron's Avengers</v>
      </c>
      <c r="D1487" s="74" t="s">
        <v>6733</v>
      </c>
      <c r="E1487" s="58" t="b">
        <v>0</v>
      </c>
      <c r="F1487" s="25">
        <f t="shared" si="1"/>
        <v>93</v>
      </c>
      <c r="G1487" s="21" t="s">
        <v>58</v>
      </c>
      <c r="H1487" s="23"/>
      <c r="I1487" s="28"/>
    </row>
    <row r="1488" ht="22.5" customHeight="1">
      <c r="A1488" s="53" t="str">
        <f t="array" ref="A1488">IFERROR(_xlfn.XLOOKUP(B1488, Runs[Run ID], Runs[Track]), "— pick a run —")</f>
        <v>Avengers</v>
      </c>
      <c r="B1488" s="54" t="s">
        <v>176</v>
      </c>
      <c r="C1488" s="53" t="str">
        <f t="array" ref="C1488">IFERROR(_xlfn.XLOOKUP(B1488, Runs[Run ID], Runs[Title]), "— pick a run —")</f>
        <v>Aaron's Avengers</v>
      </c>
      <c r="D1488" s="74" t="s">
        <v>6772</v>
      </c>
      <c r="E1488" s="58" t="b">
        <v>0</v>
      </c>
      <c r="F1488" s="25">
        <f t="shared" si="1"/>
        <v>94</v>
      </c>
      <c r="G1488" s="21" t="s">
        <v>58</v>
      </c>
      <c r="H1488" s="23"/>
      <c r="I1488" s="28"/>
    </row>
    <row r="1489" ht="22.5" customHeight="1">
      <c r="A1489" s="53" t="str">
        <f t="array" ref="A1489">IFERROR(_xlfn.XLOOKUP(B1489, Runs[Run ID], Runs[Track]), "— pick a run —")</f>
        <v>Avengers</v>
      </c>
      <c r="B1489" s="54" t="s">
        <v>176</v>
      </c>
      <c r="C1489" s="53" t="str">
        <f t="array" ref="C1489">IFERROR(_xlfn.XLOOKUP(B1489, Runs[Run ID], Runs[Title]), "— pick a run —")</f>
        <v>Aaron's Avengers</v>
      </c>
      <c r="D1489" s="74" t="s">
        <v>6791</v>
      </c>
      <c r="E1489" s="58" t="b">
        <v>0</v>
      </c>
      <c r="F1489" s="25">
        <f t="shared" si="1"/>
        <v>95</v>
      </c>
      <c r="G1489" s="21" t="s">
        <v>58</v>
      </c>
      <c r="H1489" s="23"/>
      <c r="I1489" s="28"/>
    </row>
    <row r="1490" ht="22.5" customHeight="1">
      <c r="A1490" s="53" t="str">
        <f t="array" ref="A1490">IFERROR(_xlfn.XLOOKUP(B1490, Runs[Run ID], Runs[Track]), "— pick a run —")</f>
        <v>Avengers</v>
      </c>
      <c r="B1490" s="54" t="s">
        <v>176</v>
      </c>
      <c r="C1490" s="53" t="str">
        <f t="array" ref="C1490">IFERROR(_xlfn.XLOOKUP(B1490, Runs[Run ID], Runs[Title]), "— pick a run —")</f>
        <v>Aaron's Avengers</v>
      </c>
      <c r="D1490" s="74" t="s">
        <v>12443</v>
      </c>
      <c r="E1490" s="58" t="b">
        <v>0</v>
      </c>
      <c r="F1490" s="25">
        <f t="shared" si="1"/>
        <v>96</v>
      </c>
      <c r="G1490" s="21" t="s">
        <v>58</v>
      </c>
      <c r="H1490" s="23"/>
      <c r="I1490" s="28"/>
    </row>
    <row r="1491" ht="22.5" customHeight="1">
      <c r="A1491" s="53" t="str">
        <f t="array" ref="A1491">IFERROR(_xlfn.XLOOKUP(B1491, Runs[Run ID], Runs[Track]), "— pick a run —")</f>
        <v>Avengers</v>
      </c>
      <c r="B1491" s="54" t="s">
        <v>176</v>
      </c>
      <c r="C1491" s="53" t="str">
        <f t="array" ref="C1491">IFERROR(_xlfn.XLOOKUP(B1491, Runs[Run ID], Runs[Title]), "— pick a run —")</f>
        <v>Aaron's Avengers</v>
      </c>
      <c r="D1491" s="74" t="s">
        <v>6830</v>
      </c>
      <c r="E1491" s="58" t="b">
        <v>0</v>
      </c>
      <c r="F1491" s="25">
        <f t="shared" si="1"/>
        <v>97</v>
      </c>
      <c r="G1491" s="21" t="s">
        <v>58</v>
      </c>
      <c r="H1491" s="23"/>
      <c r="I1491" s="28"/>
    </row>
    <row r="1492" ht="22.5" customHeight="1">
      <c r="A1492" s="53" t="str">
        <f t="array" ref="A1492">IFERROR(_xlfn.XLOOKUP(B1492, Runs[Run ID], Runs[Track]), "— pick a run —")</f>
        <v>Avengers</v>
      </c>
      <c r="B1492" s="54" t="s">
        <v>176</v>
      </c>
      <c r="C1492" s="53" t="str">
        <f t="array" ref="C1492">IFERROR(_xlfn.XLOOKUP(B1492, Runs[Run ID], Runs[Title]), "— pick a run —")</f>
        <v>Aaron's Avengers</v>
      </c>
      <c r="D1492" s="74" t="s">
        <v>12444</v>
      </c>
      <c r="E1492" s="58" t="b">
        <v>0</v>
      </c>
      <c r="F1492" s="25">
        <f t="shared" si="1"/>
        <v>98</v>
      </c>
      <c r="G1492" s="21" t="s">
        <v>58</v>
      </c>
      <c r="H1492" s="23"/>
      <c r="I1492" s="28"/>
    </row>
    <row r="1493" ht="22.5" customHeight="1">
      <c r="A1493" s="53" t="str">
        <f t="array" ref="A1493">IFERROR(_xlfn.XLOOKUP(B1493, Runs[Run ID], Runs[Track]), "— pick a run —")</f>
        <v>Avengers</v>
      </c>
      <c r="B1493" s="54" t="s">
        <v>176</v>
      </c>
      <c r="C1493" s="53" t="str">
        <f t="array" ref="C1493">IFERROR(_xlfn.XLOOKUP(B1493, Runs[Run ID], Runs[Title]), "— pick a run —")</f>
        <v>Aaron's Avengers</v>
      </c>
      <c r="D1493" s="74" t="s">
        <v>6869</v>
      </c>
      <c r="E1493" s="58" t="b">
        <v>0</v>
      </c>
      <c r="F1493" s="25">
        <f t="shared" si="1"/>
        <v>99</v>
      </c>
      <c r="G1493" s="21" t="s">
        <v>58</v>
      </c>
      <c r="H1493" s="23"/>
      <c r="I1493" s="28"/>
    </row>
    <row r="1494" ht="22.5" customHeight="1">
      <c r="A1494" s="53" t="str">
        <f t="array" ref="A1494">IFERROR(_xlfn.XLOOKUP(B1494, Runs[Run ID], Runs[Track]), "— pick a run —")</f>
        <v>Avengers</v>
      </c>
      <c r="B1494" s="54" t="s">
        <v>176</v>
      </c>
      <c r="C1494" s="53" t="str">
        <f t="array" ref="C1494">IFERROR(_xlfn.XLOOKUP(B1494, Runs[Run ID], Runs[Title]), "— pick a run —")</f>
        <v>Aaron's Avengers</v>
      </c>
      <c r="D1494" s="74" t="s">
        <v>12445</v>
      </c>
      <c r="E1494" s="58" t="b">
        <v>0</v>
      </c>
      <c r="F1494" s="25">
        <f t="shared" si="1"/>
        <v>100</v>
      </c>
      <c r="G1494" s="21" t="s">
        <v>58</v>
      </c>
      <c r="H1494" s="23"/>
      <c r="I1494" s="28"/>
    </row>
    <row r="1495" ht="22.5" customHeight="1">
      <c r="A1495" s="53" t="str">
        <f t="array" ref="A1495">IFERROR(_xlfn.XLOOKUP(B1495, Runs[Run ID], Runs[Track]), "— pick a run —")</f>
        <v>Avengers</v>
      </c>
      <c r="B1495" s="54" t="s">
        <v>176</v>
      </c>
      <c r="C1495" s="53" t="str">
        <f t="array" ref="C1495">IFERROR(_xlfn.XLOOKUP(B1495, Runs[Run ID], Runs[Title]), "— pick a run —")</f>
        <v>Aaron's Avengers</v>
      </c>
      <c r="D1495" s="74" t="s">
        <v>6907</v>
      </c>
      <c r="E1495" s="58" t="b">
        <v>0</v>
      </c>
      <c r="F1495" s="25">
        <f t="shared" si="1"/>
        <v>101</v>
      </c>
      <c r="G1495" s="21" t="s">
        <v>58</v>
      </c>
      <c r="H1495" s="23"/>
      <c r="I1495" s="28"/>
    </row>
    <row r="1496" ht="22.5" customHeight="1">
      <c r="A1496" s="53" t="str">
        <f t="array" ref="A1496">IFERROR(_xlfn.XLOOKUP(B1496, Runs[Run ID], Runs[Track]), "— pick a run —")</f>
        <v>Avengers</v>
      </c>
      <c r="B1496" s="54" t="s">
        <v>176</v>
      </c>
      <c r="C1496" s="53" t="str">
        <f t="array" ref="C1496">IFERROR(_xlfn.XLOOKUP(B1496, Runs[Run ID], Runs[Title]), "— pick a run —")</f>
        <v>Aaron's Avengers</v>
      </c>
      <c r="D1496" s="74" t="s">
        <v>12446</v>
      </c>
      <c r="E1496" s="58" t="b">
        <v>0</v>
      </c>
      <c r="F1496" s="25">
        <f t="shared" si="1"/>
        <v>102</v>
      </c>
      <c r="G1496" s="21" t="s">
        <v>58</v>
      </c>
      <c r="H1496" s="23"/>
      <c r="I1496" s="28"/>
    </row>
    <row r="1497" ht="22.5" customHeight="1">
      <c r="A1497" s="53" t="str">
        <f t="array" ref="A1497">IFERROR(_xlfn.XLOOKUP(B1497, Runs[Run ID], Runs[Track]), "— pick a run —")</f>
        <v>Avengers</v>
      </c>
      <c r="B1497" s="54" t="s">
        <v>176</v>
      </c>
      <c r="C1497" s="53" t="str">
        <f t="array" ref="C1497">IFERROR(_xlfn.XLOOKUP(B1497, Runs[Run ID], Runs[Title]), "— pick a run —")</f>
        <v>Aaron's Avengers</v>
      </c>
      <c r="D1497" s="74" t="s">
        <v>6949</v>
      </c>
      <c r="E1497" s="58" t="b">
        <v>0</v>
      </c>
      <c r="F1497" s="25">
        <f t="shared" si="1"/>
        <v>103</v>
      </c>
      <c r="G1497" s="21" t="s">
        <v>58</v>
      </c>
      <c r="H1497" s="23"/>
      <c r="I1497" s="28"/>
    </row>
    <row r="1498" ht="22.5" customHeight="1">
      <c r="A1498" s="53" t="str">
        <f t="array" ref="A1498">IFERROR(_xlfn.XLOOKUP(B1498, Runs[Run ID], Runs[Track]), "— pick a run —")</f>
        <v>Avengers</v>
      </c>
      <c r="B1498" s="54" t="s">
        <v>171</v>
      </c>
      <c r="C1498" s="53" t="str">
        <f t="array" ref="C1498">IFERROR(_xlfn.XLOOKUP(B1498, Runs[Run ID], Runs[Title]), "— pick a run —")</f>
        <v>Avengers: No Road Home</v>
      </c>
      <c r="D1498" s="74" t="s">
        <v>6206</v>
      </c>
      <c r="E1498" s="58" t="b">
        <v>0</v>
      </c>
      <c r="F1498" s="25">
        <f t="shared" si="1"/>
        <v>1</v>
      </c>
      <c r="G1498" s="21" t="s">
        <v>58</v>
      </c>
      <c r="H1498" s="23"/>
      <c r="I1498" s="28"/>
    </row>
    <row r="1499" ht="22.5" customHeight="1">
      <c r="A1499" s="53" t="str">
        <f t="array" ref="A1499">IFERROR(_xlfn.XLOOKUP(B1499, Runs[Run ID], Runs[Track]), "— pick a run —")</f>
        <v>Avengers</v>
      </c>
      <c r="B1499" s="54" t="s">
        <v>171</v>
      </c>
      <c r="C1499" s="53" t="str">
        <f t="array" ref="C1499">IFERROR(_xlfn.XLOOKUP(B1499, Runs[Run ID], Runs[Title]), "— pick a run —")</f>
        <v>Avengers: No Road Home</v>
      </c>
      <c r="D1499" s="74" t="s">
        <v>6229</v>
      </c>
      <c r="E1499" s="58" t="b">
        <v>0</v>
      </c>
      <c r="F1499" s="25">
        <f t="shared" si="1"/>
        <v>2</v>
      </c>
      <c r="G1499" s="21" t="s">
        <v>58</v>
      </c>
      <c r="H1499" s="23"/>
      <c r="I1499" s="28"/>
    </row>
    <row r="1500" ht="22.5" customHeight="1">
      <c r="A1500" s="53" t="str">
        <f t="array" ref="A1500">IFERROR(_xlfn.XLOOKUP(B1500, Runs[Run ID], Runs[Track]), "— pick a run —")</f>
        <v>Avengers</v>
      </c>
      <c r="B1500" s="54" t="s">
        <v>171</v>
      </c>
      <c r="C1500" s="53" t="str">
        <f t="array" ref="C1500">IFERROR(_xlfn.XLOOKUP(B1500, Runs[Run ID], Runs[Title]), "— pick a run —")</f>
        <v>Avengers: No Road Home</v>
      </c>
      <c r="D1500" s="74" t="s">
        <v>6253</v>
      </c>
      <c r="E1500" s="58" t="b">
        <v>0</v>
      </c>
      <c r="F1500" s="25">
        <f t="shared" si="1"/>
        <v>3</v>
      </c>
      <c r="G1500" s="21" t="s">
        <v>58</v>
      </c>
      <c r="H1500" s="23"/>
      <c r="I1500" s="28"/>
    </row>
    <row r="1501" ht="22.5" customHeight="1">
      <c r="A1501" s="53" t="str">
        <f t="array" ref="A1501">IFERROR(_xlfn.XLOOKUP(B1501, Runs[Run ID], Runs[Track]), "— pick a run —")</f>
        <v>Avengers</v>
      </c>
      <c r="B1501" s="54" t="s">
        <v>171</v>
      </c>
      <c r="C1501" s="53" t="str">
        <f t="array" ref="C1501">IFERROR(_xlfn.XLOOKUP(B1501, Runs[Run ID], Runs[Title]), "— pick a run —")</f>
        <v>Avengers: No Road Home</v>
      </c>
      <c r="D1501" s="74" t="s">
        <v>6278</v>
      </c>
      <c r="E1501" s="58" t="b">
        <v>0</v>
      </c>
      <c r="F1501" s="25">
        <f t="shared" si="1"/>
        <v>4</v>
      </c>
      <c r="G1501" s="21" t="s">
        <v>58</v>
      </c>
      <c r="H1501" s="23"/>
      <c r="I1501" s="28"/>
    </row>
    <row r="1502" ht="22.5" customHeight="1">
      <c r="A1502" s="53" t="str">
        <f t="array" ref="A1502">IFERROR(_xlfn.XLOOKUP(B1502, Runs[Run ID], Runs[Track]), "— pick a run —")</f>
        <v>Avengers</v>
      </c>
      <c r="B1502" s="54" t="s">
        <v>171</v>
      </c>
      <c r="C1502" s="53" t="str">
        <f t="array" ref="C1502">IFERROR(_xlfn.XLOOKUP(B1502, Runs[Run ID], Runs[Title]), "— pick a run —")</f>
        <v>Avengers: No Road Home</v>
      </c>
      <c r="D1502" s="74" t="s">
        <v>6302</v>
      </c>
      <c r="E1502" s="58" t="b">
        <v>0</v>
      </c>
      <c r="F1502" s="25">
        <f t="shared" si="1"/>
        <v>5</v>
      </c>
      <c r="G1502" s="21" t="s">
        <v>58</v>
      </c>
      <c r="H1502" s="23"/>
      <c r="I1502" s="28"/>
    </row>
    <row r="1503" ht="22.5" customHeight="1">
      <c r="A1503" s="53" t="str">
        <f t="array" ref="A1503">IFERROR(_xlfn.XLOOKUP(B1503, Runs[Run ID], Runs[Track]), "— pick a run —")</f>
        <v>Avengers</v>
      </c>
      <c r="B1503" s="54" t="s">
        <v>171</v>
      </c>
      <c r="C1503" s="53" t="str">
        <f t="array" ref="C1503">IFERROR(_xlfn.XLOOKUP(B1503, Runs[Run ID], Runs[Title]), "— pick a run —")</f>
        <v>Avengers: No Road Home</v>
      </c>
      <c r="D1503" s="74" t="s">
        <v>6327</v>
      </c>
      <c r="E1503" s="58" t="b">
        <v>0</v>
      </c>
      <c r="F1503" s="25">
        <f t="shared" si="1"/>
        <v>6</v>
      </c>
      <c r="G1503" s="21" t="s">
        <v>58</v>
      </c>
      <c r="H1503" s="23"/>
      <c r="I1503" s="28"/>
    </row>
    <row r="1504" ht="22.5" customHeight="1">
      <c r="A1504" s="53" t="str">
        <f t="array" ref="A1504">IFERROR(_xlfn.XLOOKUP(B1504, Runs[Run ID], Runs[Track]), "— pick a run —")</f>
        <v>Avengers</v>
      </c>
      <c r="B1504" s="54" t="s">
        <v>171</v>
      </c>
      <c r="C1504" s="53" t="str">
        <f t="array" ref="C1504">IFERROR(_xlfn.XLOOKUP(B1504, Runs[Run ID], Runs[Title]), "— pick a run —")</f>
        <v>Avengers: No Road Home</v>
      </c>
      <c r="D1504" s="74" t="s">
        <v>6350</v>
      </c>
      <c r="E1504" s="58" t="b">
        <v>0</v>
      </c>
      <c r="F1504" s="25">
        <f t="shared" si="1"/>
        <v>7</v>
      </c>
      <c r="G1504" s="21" t="s">
        <v>58</v>
      </c>
      <c r="H1504" s="23"/>
      <c r="I1504" s="28"/>
    </row>
    <row r="1505" ht="22.5" customHeight="1">
      <c r="A1505" s="53" t="str">
        <f t="array" ref="A1505">IFERROR(_xlfn.XLOOKUP(B1505, Runs[Run ID], Runs[Track]), "— pick a run —")</f>
        <v>Avengers</v>
      </c>
      <c r="B1505" s="54" t="s">
        <v>171</v>
      </c>
      <c r="C1505" s="53" t="str">
        <f t="array" ref="C1505">IFERROR(_xlfn.XLOOKUP(B1505, Runs[Run ID], Runs[Title]), "— pick a run —")</f>
        <v>Avengers: No Road Home</v>
      </c>
      <c r="D1505" s="74" t="s">
        <v>6372</v>
      </c>
      <c r="E1505" s="58" t="b">
        <v>0</v>
      </c>
      <c r="F1505" s="25">
        <f t="shared" si="1"/>
        <v>8</v>
      </c>
      <c r="G1505" s="21" t="s">
        <v>58</v>
      </c>
      <c r="H1505" s="23"/>
      <c r="I1505" s="28"/>
    </row>
    <row r="1506" ht="22.5" customHeight="1">
      <c r="A1506" s="53" t="str">
        <f t="array" ref="A1506">IFERROR(_xlfn.XLOOKUP(B1506, Runs[Run ID], Runs[Track]), "— pick a run —")</f>
        <v>Avengers</v>
      </c>
      <c r="B1506" s="54" t="s">
        <v>171</v>
      </c>
      <c r="C1506" s="53" t="str">
        <f t="array" ref="C1506">IFERROR(_xlfn.XLOOKUP(B1506, Runs[Run ID], Runs[Title]), "— pick a run —")</f>
        <v>Avengers: No Road Home</v>
      </c>
      <c r="D1506" s="74" t="s">
        <v>6395</v>
      </c>
      <c r="E1506" s="58" t="b">
        <v>0</v>
      </c>
      <c r="F1506" s="25">
        <f t="shared" si="1"/>
        <v>9</v>
      </c>
      <c r="G1506" s="21" t="s">
        <v>58</v>
      </c>
      <c r="H1506" s="23"/>
      <c r="I1506" s="28"/>
    </row>
    <row r="1507" ht="22.5" customHeight="1">
      <c r="A1507" s="53" t="str">
        <f t="array" ref="A1507">IFERROR(_xlfn.XLOOKUP(B1507, Runs[Run ID], Runs[Track]), "— pick a run —")</f>
        <v>Avengers</v>
      </c>
      <c r="B1507" s="54" t="s">
        <v>171</v>
      </c>
      <c r="C1507" s="53" t="str">
        <f t="array" ref="C1507">IFERROR(_xlfn.XLOOKUP(B1507, Runs[Run ID], Runs[Title]), "— pick a run —")</f>
        <v>Avengers: No Road Home</v>
      </c>
      <c r="D1507" s="74" t="s">
        <v>6417</v>
      </c>
      <c r="E1507" s="58" t="b">
        <v>0</v>
      </c>
      <c r="F1507" s="25">
        <f t="shared" si="1"/>
        <v>10</v>
      </c>
      <c r="G1507" s="21" t="s">
        <v>58</v>
      </c>
      <c r="H1507" s="23"/>
      <c r="I1507" s="28"/>
    </row>
    <row r="1508" ht="22.5" customHeight="1">
      <c r="A1508" s="53" t="str">
        <f t="array" ref="A1508">IFERROR(_xlfn.XLOOKUP(B1508, Runs[Run ID], Runs[Track]), "— pick a run —")</f>
        <v>Avengers</v>
      </c>
      <c r="B1508" s="54" t="s">
        <v>174</v>
      </c>
      <c r="C1508" s="53" t="str">
        <f t="array" ref="C1508">IFERROR(_xlfn.XLOOKUP(B1508, Runs[Run ID], Runs[Title]), "— pick a run —")</f>
        <v>Ewing Defenders</v>
      </c>
      <c r="D1508" s="74" t="s">
        <v>5271</v>
      </c>
      <c r="E1508" s="58" t="b">
        <v>0</v>
      </c>
      <c r="F1508" s="25">
        <f t="shared" si="1"/>
        <v>1</v>
      </c>
      <c r="G1508" s="21" t="s">
        <v>443</v>
      </c>
      <c r="H1508" s="23" t="s">
        <v>12447</v>
      </c>
      <c r="I1508" s="28"/>
    </row>
    <row r="1509" ht="22.5" customHeight="1">
      <c r="A1509" s="53" t="str">
        <f t="array" ref="A1509">IFERROR(_xlfn.XLOOKUP(B1509, Runs[Run ID], Runs[Track]), "— pick a run —")</f>
        <v>Avengers</v>
      </c>
      <c r="B1509" s="54" t="s">
        <v>174</v>
      </c>
      <c r="C1509" s="53" t="str">
        <f t="array" ref="C1509">IFERROR(_xlfn.XLOOKUP(B1509, Runs[Run ID], Runs[Title]), "— pick a run —")</f>
        <v>Ewing Defenders</v>
      </c>
      <c r="D1509" s="74" t="s">
        <v>7488</v>
      </c>
      <c r="E1509" s="58" t="b">
        <v>0</v>
      </c>
      <c r="F1509" s="25">
        <f t="shared" si="1"/>
        <v>2</v>
      </c>
      <c r="G1509" s="21" t="s">
        <v>443</v>
      </c>
      <c r="H1509" s="23"/>
      <c r="I1509" s="28"/>
    </row>
    <row r="1510" ht="22.5" customHeight="1">
      <c r="A1510" s="53" t="str">
        <f t="array" ref="A1510">IFERROR(_xlfn.XLOOKUP(B1510, Runs[Run ID], Runs[Track]), "— pick a run —")</f>
        <v>Avengers</v>
      </c>
      <c r="B1510" s="54" t="s">
        <v>174</v>
      </c>
      <c r="C1510" s="53" t="str">
        <f t="array" ref="C1510">IFERROR(_xlfn.XLOOKUP(B1510, Runs[Run ID], Runs[Title]), "— pick a run —")</f>
        <v>Ewing Defenders</v>
      </c>
      <c r="D1510" s="74" t="s">
        <v>7505</v>
      </c>
      <c r="E1510" s="58" t="b">
        <v>0</v>
      </c>
      <c r="F1510" s="25">
        <f t="shared" si="1"/>
        <v>3</v>
      </c>
      <c r="G1510" s="21" t="s">
        <v>58</v>
      </c>
      <c r="H1510" s="23"/>
      <c r="I1510" s="28"/>
    </row>
    <row r="1511" ht="22.5" customHeight="1">
      <c r="A1511" s="53" t="str">
        <f t="array" ref="A1511">IFERROR(_xlfn.XLOOKUP(B1511, Runs[Run ID], Runs[Track]), "— pick a run —")</f>
        <v>Avengers</v>
      </c>
      <c r="B1511" s="54" t="s">
        <v>174</v>
      </c>
      <c r="C1511" s="53" t="str">
        <f t="array" ref="C1511">IFERROR(_xlfn.XLOOKUP(B1511, Runs[Run ID], Runs[Title]), "— pick a run —")</f>
        <v>Ewing Defenders</v>
      </c>
      <c r="D1511" s="74" t="s">
        <v>7524</v>
      </c>
      <c r="E1511" s="58" t="b">
        <v>0</v>
      </c>
      <c r="F1511" s="25">
        <f t="shared" si="1"/>
        <v>4</v>
      </c>
      <c r="G1511" s="21" t="s">
        <v>58</v>
      </c>
      <c r="H1511" s="23"/>
      <c r="I1511" s="28"/>
    </row>
    <row r="1512" ht="22.5" customHeight="1">
      <c r="A1512" s="53" t="str">
        <f t="array" ref="A1512">IFERROR(_xlfn.XLOOKUP(B1512, Runs[Run ID], Runs[Track]), "— pick a run —")</f>
        <v>Avengers</v>
      </c>
      <c r="B1512" s="54" t="s">
        <v>174</v>
      </c>
      <c r="C1512" s="53" t="str">
        <f t="array" ref="C1512">IFERROR(_xlfn.XLOOKUP(B1512, Runs[Run ID], Runs[Title]), "— pick a run —")</f>
        <v>Ewing Defenders</v>
      </c>
      <c r="D1512" s="74" t="s">
        <v>7541</v>
      </c>
      <c r="E1512" s="58" t="b">
        <v>0</v>
      </c>
      <c r="F1512" s="25">
        <f t="shared" si="1"/>
        <v>5</v>
      </c>
      <c r="G1512" s="21" t="s">
        <v>58</v>
      </c>
      <c r="H1512" s="23"/>
      <c r="I1512" s="28"/>
    </row>
    <row r="1513" ht="22.5" customHeight="1">
      <c r="A1513" s="53" t="str">
        <f t="array" ref="A1513">IFERROR(_xlfn.XLOOKUP(B1513, Runs[Run ID], Runs[Track]), "— pick a run —")</f>
        <v>Avengers</v>
      </c>
      <c r="B1513" s="54" t="s">
        <v>174</v>
      </c>
      <c r="C1513" s="53" t="str">
        <f t="array" ref="C1513">IFERROR(_xlfn.XLOOKUP(B1513, Runs[Run ID], Runs[Title]), "— pick a run —")</f>
        <v>Ewing Defenders</v>
      </c>
      <c r="D1513" s="74" t="s">
        <v>7558</v>
      </c>
      <c r="E1513" s="58" t="b">
        <v>0</v>
      </c>
      <c r="F1513" s="25">
        <f t="shared" si="1"/>
        <v>6</v>
      </c>
      <c r="G1513" s="21" t="s">
        <v>58</v>
      </c>
      <c r="H1513" s="23"/>
      <c r="I1513" s="28"/>
    </row>
    <row r="1514" ht="22.5" customHeight="1">
      <c r="A1514" s="53" t="str">
        <f t="array" ref="A1514">IFERROR(_xlfn.XLOOKUP(B1514, Runs[Run ID], Runs[Track]), "— pick a run —")</f>
        <v>Avengers</v>
      </c>
      <c r="B1514" s="54" t="s">
        <v>174</v>
      </c>
      <c r="C1514" s="53" t="str">
        <f t="array" ref="C1514">IFERROR(_xlfn.XLOOKUP(B1514, Runs[Run ID], Runs[Title]), "— pick a run —")</f>
        <v>Ewing Defenders</v>
      </c>
      <c r="D1514" s="74" t="s">
        <v>7576</v>
      </c>
      <c r="E1514" s="58" t="b">
        <v>0</v>
      </c>
      <c r="F1514" s="25">
        <f t="shared" si="1"/>
        <v>7</v>
      </c>
      <c r="G1514" s="21" t="s">
        <v>58</v>
      </c>
      <c r="H1514" s="23"/>
      <c r="I1514" s="28"/>
    </row>
    <row r="1515" ht="22.5" customHeight="1">
      <c r="A1515" s="53" t="str">
        <f t="array" ref="A1515">IFERROR(_xlfn.XLOOKUP(B1515, Runs[Run ID], Runs[Track]), "— pick a run —")</f>
        <v>Avengers</v>
      </c>
      <c r="B1515" s="54" t="s">
        <v>174</v>
      </c>
      <c r="C1515" s="53" t="str">
        <f t="array" ref="C1515">IFERROR(_xlfn.XLOOKUP(B1515, Runs[Run ID], Runs[Title]), "— pick a run —")</f>
        <v>Ewing Defenders</v>
      </c>
      <c r="D1515" s="74" t="s">
        <v>7608</v>
      </c>
      <c r="E1515" s="58" t="b">
        <v>0</v>
      </c>
      <c r="F1515" s="25">
        <f t="shared" si="1"/>
        <v>8</v>
      </c>
      <c r="G1515" s="21" t="s">
        <v>58</v>
      </c>
      <c r="H1515" s="23"/>
      <c r="I1515" s="28"/>
    </row>
    <row r="1516" ht="22.5" customHeight="1">
      <c r="A1516" s="53" t="str">
        <f t="array" ref="A1516">IFERROR(_xlfn.XLOOKUP(B1516, Runs[Run ID], Runs[Track]), "— pick a run —")</f>
        <v>Avengers</v>
      </c>
      <c r="B1516" s="54" t="s">
        <v>174</v>
      </c>
      <c r="C1516" s="53" t="str">
        <f t="array" ref="C1516">IFERROR(_xlfn.XLOOKUP(B1516, Runs[Run ID], Runs[Title]), "— pick a run —")</f>
        <v>Ewing Defenders</v>
      </c>
      <c r="D1516" s="74" t="s">
        <v>7626</v>
      </c>
      <c r="E1516" s="58" t="b">
        <v>0</v>
      </c>
      <c r="F1516" s="25">
        <f t="shared" si="1"/>
        <v>9</v>
      </c>
      <c r="G1516" s="21" t="s">
        <v>58</v>
      </c>
      <c r="H1516" s="23"/>
      <c r="I1516" s="28"/>
    </row>
    <row r="1517" ht="22.5" customHeight="1">
      <c r="A1517" s="53" t="str">
        <f t="array" ref="A1517">IFERROR(_xlfn.XLOOKUP(B1517, Runs[Run ID], Runs[Track]), "— pick a run —")</f>
        <v>Avengers</v>
      </c>
      <c r="B1517" s="54" t="s">
        <v>174</v>
      </c>
      <c r="C1517" s="53" t="str">
        <f t="array" ref="C1517">IFERROR(_xlfn.XLOOKUP(B1517, Runs[Run ID], Runs[Title]), "— pick a run —")</f>
        <v>Ewing Defenders</v>
      </c>
      <c r="D1517" s="74" t="s">
        <v>7643</v>
      </c>
      <c r="E1517" s="58" t="b">
        <v>0</v>
      </c>
      <c r="F1517" s="25">
        <f t="shared" si="1"/>
        <v>10</v>
      </c>
      <c r="G1517" s="21" t="s">
        <v>58</v>
      </c>
      <c r="H1517" s="23"/>
      <c r="I1517" s="28"/>
    </row>
    <row r="1518" ht="22.5" customHeight="1">
      <c r="A1518" s="53" t="str">
        <f t="array" ref="A1518">IFERROR(_xlfn.XLOOKUP(B1518, Runs[Run ID], Runs[Track]), "— pick a run —")</f>
        <v>Avengers</v>
      </c>
      <c r="B1518" s="54" t="s">
        <v>174</v>
      </c>
      <c r="C1518" s="53" t="str">
        <f t="array" ref="C1518">IFERROR(_xlfn.XLOOKUP(B1518, Runs[Run ID], Runs[Title]), "— pick a run —")</f>
        <v>Ewing Defenders</v>
      </c>
      <c r="D1518" s="74" t="s">
        <v>7662</v>
      </c>
      <c r="E1518" s="58" t="b">
        <v>0</v>
      </c>
      <c r="F1518" s="25">
        <f t="shared" si="1"/>
        <v>11</v>
      </c>
      <c r="G1518" s="21" t="s">
        <v>58</v>
      </c>
      <c r="H1518" s="23"/>
      <c r="I1518" s="28"/>
    </row>
    <row r="1519" ht="22.5" customHeight="1">
      <c r="A1519" s="53" t="str">
        <f t="array" ref="A1519">IFERROR(_xlfn.XLOOKUP(B1519, Runs[Run ID], Runs[Track]), "— pick a run —")</f>
        <v>Avengers</v>
      </c>
      <c r="B1519" s="54" t="s">
        <v>174</v>
      </c>
      <c r="C1519" s="53" t="str">
        <f t="array" ref="C1519">IFERROR(_xlfn.XLOOKUP(B1519, Runs[Run ID], Runs[Title]), "— pick a run —")</f>
        <v>Ewing Defenders</v>
      </c>
      <c r="D1519" s="74" t="s">
        <v>7679</v>
      </c>
      <c r="E1519" s="58" t="b">
        <v>0</v>
      </c>
      <c r="F1519" s="25">
        <f t="shared" si="1"/>
        <v>12</v>
      </c>
      <c r="G1519" s="21" t="s">
        <v>58</v>
      </c>
      <c r="H1519" s="23"/>
      <c r="I1519" s="28"/>
    </row>
    <row r="1520" ht="22.5" customHeight="1">
      <c r="A1520" s="53" t="str">
        <f t="array" ref="A1520">IFERROR(_xlfn.XLOOKUP(B1520, Runs[Run ID], Runs[Track]), "— pick a run —")</f>
        <v>Avengers</v>
      </c>
      <c r="B1520" s="54" t="s">
        <v>173</v>
      </c>
      <c r="C1520" s="53" t="str">
        <f t="array" ref="C1520">IFERROR(_xlfn.XLOOKUP(B1520, Runs[Run ID], Runs[Title]), "— pick a run —")</f>
        <v>Avengers Inc.</v>
      </c>
      <c r="D1520" s="74" t="s">
        <v>7714</v>
      </c>
      <c r="E1520" s="58" t="b">
        <v>0</v>
      </c>
      <c r="F1520" s="25">
        <f t="shared" si="1"/>
        <v>1</v>
      </c>
      <c r="G1520" s="21" t="s">
        <v>58</v>
      </c>
      <c r="H1520" s="23"/>
      <c r="I1520" s="28"/>
    </row>
    <row r="1521" ht="22.5" customHeight="1">
      <c r="A1521" s="53" t="str">
        <f t="array" ref="A1521">IFERROR(_xlfn.XLOOKUP(B1521, Runs[Run ID], Runs[Track]), "— pick a run —")</f>
        <v>Avengers</v>
      </c>
      <c r="B1521" s="54" t="s">
        <v>173</v>
      </c>
      <c r="C1521" s="53" t="str">
        <f t="array" ref="C1521">IFERROR(_xlfn.XLOOKUP(B1521, Runs[Run ID], Runs[Title]), "— pick a run —")</f>
        <v>Avengers Inc.</v>
      </c>
      <c r="D1521" s="74" t="s">
        <v>7731</v>
      </c>
      <c r="E1521" s="58" t="b">
        <v>0</v>
      </c>
      <c r="F1521" s="25">
        <f t="shared" si="1"/>
        <v>2</v>
      </c>
      <c r="G1521" s="21" t="s">
        <v>58</v>
      </c>
      <c r="H1521" s="23"/>
      <c r="I1521" s="28"/>
    </row>
    <row r="1522" ht="22.5" customHeight="1">
      <c r="A1522" s="53" t="str">
        <f t="array" ref="A1522">IFERROR(_xlfn.XLOOKUP(B1522, Runs[Run ID], Runs[Track]), "— pick a run —")</f>
        <v>Avengers</v>
      </c>
      <c r="B1522" s="54" t="s">
        <v>173</v>
      </c>
      <c r="C1522" s="53" t="str">
        <f t="array" ref="C1522">IFERROR(_xlfn.XLOOKUP(B1522, Runs[Run ID], Runs[Title]), "— pick a run —")</f>
        <v>Avengers Inc.</v>
      </c>
      <c r="D1522" s="74" t="s">
        <v>7748</v>
      </c>
      <c r="E1522" s="58" t="b">
        <v>0</v>
      </c>
      <c r="F1522" s="25">
        <f t="shared" si="1"/>
        <v>3</v>
      </c>
      <c r="G1522" s="21" t="s">
        <v>58</v>
      </c>
      <c r="H1522" s="23"/>
      <c r="I1522" s="28"/>
    </row>
    <row r="1523" ht="22.5" customHeight="1">
      <c r="A1523" s="53" t="str">
        <f t="array" ref="A1523">IFERROR(_xlfn.XLOOKUP(B1523, Runs[Run ID], Runs[Track]), "— pick a run —")</f>
        <v>Avengers</v>
      </c>
      <c r="B1523" s="54" t="s">
        <v>173</v>
      </c>
      <c r="C1523" s="53" t="str">
        <f t="array" ref="C1523">IFERROR(_xlfn.XLOOKUP(B1523, Runs[Run ID], Runs[Title]), "— pick a run —")</f>
        <v>Avengers Inc.</v>
      </c>
      <c r="D1523" s="74" t="s">
        <v>7764</v>
      </c>
      <c r="E1523" s="58" t="b">
        <v>0</v>
      </c>
      <c r="F1523" s="25">
        <f t="shared" si="1"/>
        <v>4</v>
      </c>
      <c r="G1523" s="21" t="s">
        <v>58</v>
      </c>
      <c r="H1523" s="23"/>
      <c r="I1523" s="28"/>
    </row>
    <row r="1524" ht="22.5" customHeight="1">
      <c r="A1524" s="53" t="str">
        <f t="array" ref="A1524">IFERROR(_xlfn.XLOOKUP(B1524, Runs[Run ID], Runs[Track]), "— pick a run —")</f>
        <v>Avengers</v>
      </c>
      <c r="B1524" s="54" t="s">
        <v>173</v>
      </c>
      <c r="C1524" s="53" t="str">
        <f t="array" ref="C1524">IFERROR(_xlfn.XLOOKUP(B1524, Runs[Run ID], Runs[Title]), "— pick a run —")</f>
        <v>Avengers Inc.</v>
      </c>
      <c r="D1524" s="74" t="s">
        <v>7781</v>
      </c>
      <c r="E1524" s="58" t="b">
        <v>0</v>
      </c>
      <c r="F1524" s="25">
        <f t="shared" si="1"/>
        <v>5</v>
      </c>
      <c r="G1524" s="21" t="s">
        <v>58</v>
      </c>
      <c r="H1524" s="23"/>
      <c r="I1524" s="28"/>
    </row>
    <row r="1525" ht="22.5" customHeight="1">
      <c r="A1525" s="53" t="str">
        <f t="array" ref="A1525">IFERROR(_xlfn.XLOOKUP(B1525, Runs[Run ID], Runs[Track]), "— pick a run —")</f>
        <v>Avengers</v>
      </c>
      <c r="B1525" s="54" t="s">
        <v>181</v>
      </c>
      <c r="C1525" s="53" t="str">
        <f t="array" ref="C1525">IFERROR(_xlfn.XLOOKUP(B1525, Runs[Run ID], Runs[Title]), "— pick a run —")</f>
        <v>MacKay's Avengers</v>
      </c>
      <c r="D1525" s="74" t="s">
        <v>12448</v>
      </c>
      <c r="E1525" s="58" t="b">
        <v>0</v>
      </c>
      <c r="F1525" s="25">
        <f t="shared" si="1"/>
        <v>1</v>
      </c>
      <c r="G1525" s="21" t="s">
        <v>58</v>
      </c>
      <c r="H1525" s="23"/>
      <c r="I1525" s="28"/>
    </row>
    <row r="1526" ht="22.5" customHeight="1">
      <c r="A1526" s="53" t="str">
        <f t="array" ref="A1526">IFERROR(_xlfn.XLOOKUP(B1526, Runs[Run ID], Runs[Track]), "— pick a run —")</f>
        <v>Avengers</v>
      </c>
      <c r="B1526" s="54" t="s">
        <v>181</v>
      </c>
      <c r="C1526" s="53" t="str">
        <f t="array" ref="C1526">IFERROR(_xlfn.XLOOKUP(B1526, Runs[Run ID], Runs[Title]), "— pick a run —")</f>
        <v>MacKay's Avengers</v>
      </c>
      <c r="D1526" s="74" t="s">
        <v>7027</v>
      </c>
      <c r="E1526" s="58" t="b">
        <v>0</v>
      </c>
      <c r="F1526" s="25">
        <f t="shared" si="1"/>
        <v>2</v>
      </c>
      <c r="G1526" s="21" t="s">
        <v>58</v>
      </c>
      <c r="H1526" s="23"/>
      <c r="I1526" s="28"/>
    </row>
    <row r="1527" ht="22.5" customHeight="1">
      <c r="A1527" s="53" t="str">
        <f t="array" ref="A1527">IFERROR(_xlfn.XLOOKUP(B1527, Runs[Run ID], Runs[Track]), "— pick a run —")</f>
        <v>Avengers</v>
      </c>
      <c r="B1527" s="54" t="s">
        <v>181</v>
      </c>
      <c r="C1527" s="53" t="str">
        <f t="array" ref="C1527">IFERROR(_xlfn.XLOOKUP(B1527, Runs[Run ID], Runs[Title]), "— pick a run —")</f>
        <v>MacKay's Avengers</v>
      </c>
      <c r="D1527" s="74" t="s">
        <v>7045</v>
      </c>
      <c r="E1527" s="58" t="b">
        <v>0</v>
      </c>
      <c r="F1527" s="25">
        <f t="shared" si="1"/>
        <v>3</v>
      </c>
      <c r="G1527" s="21" t="s">
        <v>58</v>
      </c>
      <c r="H1527" s="23"/>
      <c r="I1527" s="28"/>
    </row>
    <row r="1528" ht="22.5" customHeight="1">
      <c r="A1528" s="53" t="str">
        <f t="array" ref="A1528">IFERROR(_xlfn.XLOOKUP(B1528, Runs[Run ID], Runs[Track]), "— pick a run —")</f>
        <v>Avengers</v>
      </c>
      <c r="B1528" s="54" t="s">
        <v>181</v>
      </c>
      <c r="C1528" s="53" t="str">
        <f t="array" ref="C1528">IFERROR(_xlfn.XLOOKUP(B1528, Runs[Run ID], Runs[Title]), "— pick a run —")</f>
        <v>MacKay's Avengers</v>
      </c>
      <c r="D1528" s="74" t="s">
        <v>7065</v>
      </c>
      <c r="E1528" s="58" t="b">
        <v>0</v>
      </c>
      <c r="F1528" s="25">
        <f t="shared" si="1"/>
        <v>4</v>
      </c>
      <c r="G1528" s="21" t="s">
        <v>58</v>
      </c>
      <c r="H1528" s="23"/>
      <c r="I1528" s="28"/>
    </row>
    <row r="1529" ht="22.5" customHeight="1">
      <c r="A1529" s="53" t="str">
        <f t="array" ref="A1529">IFERROR(_xlfn.XLOOKUP(B1529, Runs[Run ID], Runs[Track]), "— pick a run —")</f>
        <v>Avengers</v>
      </c>
      <c r="B1529" s="54" t="s">
        <v>181</v>
      </c>
      <c r="C1529" s="53" t="str">
        <f t="array" ref="C1529">IFERROR(_xlfn.XLOOKUP(B1529, Runs[Run ID], Runs[Title]), "— pick a run —")</f>
        <v>MacKay's Avengers</v>
      </c>
      <c r="D1529" s="74" t="s">
        <v>7084</v>
      </c>
      <c r="E1529" s="58" t="b">
        <v>0</v>
      </c>
      <c r="F1529" s="25">
        <f t="shared" si="1"/>
        <v>5</v>
      </c>
      <c r="G1529" s="21" t="s">
        <v>58</v>
      </c>
      <c r="H1529" s="23"/>
      <c r="I1529" s="28"/>
    </row>
    <row r="1530" ht="22.5" customHeight="1">
      <c r="A1530" s="53" t="str">
        <f t="array" ref="A1530">IFERROR(_xlfn.XLOOKUP(B1530, Runs[Run ID], Runs[Track]), "— pick a run —")</f>
        <v>Avengers</v>
      </c>
      <c r="B1530" s="54" t="s">
        <v>181</v>
      </c>
      <c r="C1530" s="53" t="str">
        <f t="array" ref="C1530">IFERROR(_xlfn.XLOOKUP(B1530, Runs[Run ID], Runs[Title]), "— pick a run —")</f>
        <v>MacKay's Avengers</v>
      </c>
      <c r="D1530" s="74" t="s">
        <v>7105</v>
      </c>
      <c r="E1530" s="58" t="b">
        <v>0</v>
      </c>
      <c r="F1530" s="25">
        <f t="shared" si="1"/>
        <v>6</v>
      </c>
      <c r="G1530" s="21" t="s">
        <v>58</v>
      </c>
      <c r="H1530" s="23"/>
      <c r="I1530" s="28"/>
    </row>
    <row r="1531" ht="22.5" customHeight="1">
      <c r="A1531" s="53" t="str">
        <f t="array" ref="A1531">IFERROR(_xlfn.XLOOKUP(B1531, Runs[Run ID], Runs[Track]), "— pick a run —")</f>
        <v>Avengers</v>
      </c>
      <c r="B1531" s="54" t="s">
        <v>181</v>
      </c>
      <c r="C1531" s="53" t="str">
        <f t="array" ref="C1531">IFERROR(_xlfn.XLOOKUP(B1531, Runs[Run ID], Runs[Title]), "— pick a run —")</f>
        <v>MacKay's Avengers</v>
      </c>
      <c r="D1531" s="74" t="s">
        <v>7125</v>
      </c>
      <c r="E1531" s="58" t="b">
        <v>0</v>
      </c>
      <c r="F1531" s="25">
        <f t="shared" si="1"/>
        <v>7</v>
      </c>
      <c r="G1531" s="21" t="s">
        <v>58</v>
      </c>
      <c r="H1531" s="23"/>
      <c r="I1531" s="28"/>
    </row>
    <row r="1532" ht="22.5" customHeight="1">
      <c r="A1532" s="53" t="str">
        <f t="array" ref="A1532">IFERROR(_xlfn.XLOOKUP(B1532, Runs[Run ID], Runs[Track]), "— pick a run —")</f>
        <v>Avengers</v>
      </c>
      <c r="B1532" s="54" t="s">
        <v>181</v>
      </c>
      <c r="C1532" s="53" t="str">
        <f t="array" ref="C1532">IFERROR(_xlfn.XLOOKUP(B1532, Runs[Run ID], Runs[Title]), "— pick a run —")</f>
        <v>MacKay's Avengers</v>
      </c>
      <c r="D1532" s="74" t="s">
        <v>7145</v>
      </c>
      <c r="E1532" s="58" t="b">
        <v>0</v>
      </c>
      <c r="F1532" s="25">
        <f t="shared" si="1"/>
        <v>8</v>
      </c>
      <c r="G1532" s="21" t="s">
        <v>58</v>
      </c>
      <c r="H1532" s="23"/>
      <c r="I1532" s="28"/>
    </row>
    <row r="1533" ht="22.5" customHeight="1">
      <c r="A1533" s="53" t="str">
        <f t="array" ref="A1533">IFERROR(_xlfn.XLOOKUP(B1533, Runs[Run ID], Runs[Track]), "— pick a run —")</f>
        <v>Avengers</v>
      </c>
      <c r="B1533" s="54" t="s">
        <v>181</v>
      </c>
      <c r="C1533" s="53" t="str">
        <f t="array" ref="C1533">IFERROR(_xlfn.XLOOKUP(B1533, Runs[Run ID], Runs[Title]), "— pick a run —")</f>
        <v>MacKay's Avengers</v>
      </c>
      <c r="D1533" s="74" t="s">
        <v>7163</v>
      </c>
      <c r="E1533" s="58" t="b">
        <v>0</v>
      </c>
      <c r="F1533" s="25">
        <f t="shared" si="1"/>
        <v>9</v>
      </c>
      <c r="G1533" s="21" t="s">
        <v>58</v>
      </c>
      <c r="H1533" s="23"/>
      <c r="I1533" s="28"/>
    </row>
    <row r="1534" ht="22.5" customHeight="1">
      <c r="A1534" s="53" t="str">
        <f t="array" ref="A1534">IFERROR(_xlfn.XLOOKUP(B1534, Runs[Run ID], Runs[Track]), "— pick a run —")</f>
        <v>Avengers</v>
      </c>
      <c r="B1534" s="54" t="s">
        <v>181</v>
      </c>
      <c r="C1534" s="53" t="str">
        <f t="array" ref="C1534">IFERROR(_xlfn.XLOOKUP(B1534, Runs[Run ID], Runs[Title]), "— pick a run —")</f>
        <v>MacKay's Avengers</v>
      </c>
      <c r="D1534" s="74" t="s">
        <v>7185</v>
      </c>
      <c r="E1534" s="58" t="b">
        <v>0</v>
      </c>
      <c r="F1534" s="25">
        <f t="shared" si="1"/>
        <v>10</v>
      </c>
      <c r="G1534" s="21" t="s">
        <v>58</v>
      </c>
      <c r="H1534" s="23"/>
      <c r="I1534" s="28"/>
    </row>
    <row r="1535" ht="22.5" customHeight="1">
      <c r="A1535" s="53" t="str">
        <f t="array" ref="A1535">IFERROR(_xlfn.XLOOKUP(B1535, Runs[Run ID], Runs[Track]), "— pick a run —")</f>
        <v>Avengers</v>
      </c>
      <c r="B1535" s="54" t="s">
        <v>181</v>
      </c>
      <c r="C1535" s="53" t="str">
        <f t="array" ref="C1535">IFERROR(_xlfn.XLOOKUP(B1535, Runs[Run ID], Runs[Title]), "— pick a run —")</f>
        <v>MacKay's Avengers</v>
      </c>
      <c r="D1535" s="74" t="s">
        <v>7205</v>
      </c>
      <c r="E1535" s="58" t="b">
        <v>0</v>
      </c>
      <c r="F1535" s="25">
        <f t="shared" si="1"/>
        <v>11</v>
      </c>
      <c r="G1535" s="21" t="s">
        <v>58</v>
      </c>
      <c r="H1535" s="23"/>
      <c r="I1535" s="28"/>
    </row>
    <row r="1536" ht="22.5" customHeight="1">
      <c r="A1536" s="53" t="str">
        <f t="array" ref="A1536">IFERROR(_xlfn.XLOOKUP(B1536, Runs[Run ID], Runs[Track]), "— pick a run —")</f>
        <v>Avengers</v>
      </c>
      <c r="B1536" s="54" t="s">
        <v>181</v>
      </c>
      <c r="C1536" s="53" t="str">
        <f t="array" ref="C1536">IFERROR(_xlfn.XLOOKUP(B1536, Runs[Run ID], Runs[Title]), "— pick a run —")</f>
        <v>MacKay's Avengers</v>
      </c>
      <c r="D1536" s="74" t="s">
        <v>7226</v>
      </c>
      <c r="E1536" s="58" t="b">
        <v>0</v>
      </c>
      <c r="F1536" s="25">
        <f t="shared" si="1"/>
        <v>12</v>
      </c>
      <c r="G1536" s="21" t="s">
        <v>58</v>
      </c>
      <c r="H1536" s="23"/>
      <c r="I1536" s="28"/>
    </row>
    <row r="1537" ht="22.5" customHeight="1">
      <c r="A1537" s="53" t="str">
        <f t="array" ref="A1537">IFERROR(_xlfn.XLOOKUP(B1537, Runs[Run ID], Runs[Track]), "— pick a run —")</f>
        <v>Avengers</v>
      </c>
      <c r="B1537" s="54" t="s">
        <v>181</v>
      </c>
      <c r="C1537" s="53" t="str">
        <f t="array" ref="C1537">IFERROR(_xlfn.XLOOKUP(B1537, Runs[Run ID], Runs[Title]), "— pick a run —")</f>
        <v>MacKay's Avengers</v>
      </c>
      <c r="D1537" s="74" t="s">
        <v>7248</v>
      </c>
      <c r="E1537" s="58" t="b">
        <v>0</v>
      </c>
      <c r="F1537" s="25">
        <f t="shared" si="1"/>
        <v>13</v>
      </c>
      <c r="G1537" s="21" t="s">
        <v>58</v>
      </c>
      <c r="H1537" s="23"/>
      <c r="I1537" s="28"/>
    </row>
    <row r="1538" ht="22.5" customHeight="1">
      <c r="A1538" s="53" t="str">
        <f t="array" ref="A1538">IFERROR(_xlfn.XLOOKUP(B1538, Runs[Run ID], Runs[Track]), "— pick a run —")</f>
        <v>Avengers</v>
      </c>
      <c r="B1538" s="54" t="s">
        <v>181</v>
      </c>
      <c r="C1538" s="53" t="str">
        <f t="array" ref="C1538">IFERROR(_xlfn.XLOOKUP(B1538, Runs[Run ID], Runs[Title]), "— pick a run —")</f>
        <v>MacKay's Avengers</v>
      </c>
      <c r="D1538" s="74" t="s">
        <v>7268</v>
      </c>
      <c r="E1538" s="58" t="b">
        <v>0</v>
      </c>
      <c r="F1538" s="25">
        <f t="shared" si="1"/>
        <v>14</v>
      </c>
      <c r="G1538" s="21" t="s">
        <v>58</v>
      </c>
      <c r="H1538" s="23"/>
      <c r="I1538" s="28"/>
    </row>
    <row r="1539" ht="22.5" customHeight="1">
      <c r="A1539" s="53" t="str">
        <f t="array" ref="A1539">IFERROR(_xlfn.XLOOKUP(B1539, Runs[Run ID], Runs[Track]), "— pick a run —")</f>
        <v>Avengers</v>
      </c>
      <c r="B1539" s="54" t="s">
        <v>181</v>
      </c>
      <c r="C1539" s="53" t="str">
        <f t="array" ref="C1539">IFERROR(_xlfn.XLOOKUP(B1539, Runs[Run ID], Runs[Title]), "— pick a run —")</f>
        <v>MacKay's Avengers</v>
      </c>
      <c r="D1539" s="74" t="s">
        <v>12449</v>
      </c>
      <c r="E1539" s="58" t="b">
        <v>0</v>
      </c>
      <c r="F1539" s="25">
        <f t="shared" si="1"/>
        <v>15</v>
      </c>
      <c r="G1539" s="21" t="s">
        <v>1002</v>
      </c>
      <c r="H1539" s="23" t="s">
        <v>12450</v>
      </c>
      <c r="I1539" s="28"/>
    </row>
    <row r="1540" ht="22.5" customHeight="1">
      <c r="A1540" s="53" t="str">
        <f t="array" ref="A1540">IFERROR(_xlfn.XLOOKUP(B1540, Runs[Run ID], Runs[Track]), "— pick a run —")</f>
        <v>Avengers</v>
      </c>
      <c r="B1540" s="54" t="s">
        <v>181</v>
      </c>
      <c r="C1540" s="53" t="str">
        <f t="array" ref="C1540">IFERROR(_xlfn.XLOOKUP(B1540, Runs[Run ID], Runs[Title]), "— pick a run —")</f>
        <v>MacKay's Avengers</v>
      </c>
      <c r="D1540" s="74" t="s">
        <v>12451</v>
      </c>
      <c r="E1540" s="58" t="b">
        <v>0</v>
      </c>
      <c r="F1540" s="25">
        <f t="shared" si="1"/>
        <v>16</v>
      </c>
      <c r="G1540" s="21" t="s">
        <v>58</v>
      </c>
      <c r="H1540" s="23"/>
      <c r="I1540" s="28"/>
    </row>
    <row r="1541" ht="22.5" customHeight="1">
      <c r="A1541" s="53" t="str">
        <f t="array" ref="A1541">IFERROR(_xlfn.XLOOKUP(B1541, Runs[Run ID], Runs[Track]), "— pick a run —")</f>
        <v>Avengers</v>
      </c>
      <c r="B1541" s="54" t="s">
        <v>181</v>
      </c>
      <c r="C1541" s="53" t="str">
        <f t="array" ref="C1541">IFERROR(_xlfn.XLOOKUP(B1541, Runs[Run ID], Runs[Title]), "— pick a run —")</f>
        <v>MacKay's Avengers</v>
      </c>
      <c r="D1541" s="74" t="s">
        <v>5823</v>
      </c>
      <c r="E1541" s="58" t="b">
        <v>0</v>
      </c>
      <c r="F1541" s="25">
        <f t="shared" si="1"/>
        <v>17</v>
      </c>
      <c r="G1541" s="21" t="s">
        <v>58</v>
      </c>
      <c r="H1541" s="23"/>
      <c r="I1541" s="28"/>
    </row>
    <row r="1542" ht="22.5" customHeight="1">
      <c r="A1542" s="53" t="str">
        <f t="array" ref="A1542">IFERROR(_xlfn.XLOOKUP(B1542, Runs[Run ID], Runs[Track]), "— pick a run —")</f>
        <v>Avengers</v>
      </c>
      <c r="B1542" s="54" t="s">
        <v>181</v>
      </c>
      <c r="C1542" s="53" t="str">
        <f t="array" ref="C1542">IFERROR(_xlfn.XLOOKUP(B1542, Runs[Run ID], Runs[Title]), "— pick a run —")</f>
        <v>MacKay's Avengers</v>
      </c>
      <c r="D1542" s="74" t="s">
        <v>7322</v>
      </c>
      <c r="E1542" s="58" t="b">
        <v>0</v>
      </c>
      <c r="F1542" s="25">
        <f t="shared" si="1"/>
        <v>18</v>
      </c>
      <c r="G1542" s="21" t="s">
        <v>58</v>
      </c>
      <c r="H1542" s="23"/>
      <c r="I1542" s="28"/>
    </row>
    <row r="1543" ht="22.5" customHeight="1">
      <c r="A1543" s="53" t="str">
        <f t="array" ref="A1543">IFERROR(_xlfn.XLOOKUP(B1543, Runs[Run ID], Runs[Track]), "— pick a run —")</f>
        <v>Avengers</v>
      </c>
      <c r="B1543" s="54" t="s">
        <v>181</v>
      </c>
      <c r="C1543" s="53" t="str">
        <f t="array" ref="C1543">IFERROR(_xlfn.XLOOKUP(B1543, Runs[Run ID], Runs[Title]), "— pick a run —")</f>
        <v>MacKay's Avengers</v>
      </c>
      <c r="D1543" s="74" t="s">
        <v>5876</v>
      </c>
      <c r="E1543" s="58" t="b">
        <v>0</v>
      </c>
      <c r="F1543" s="25">
        <f t="shared" si="1"/>
        <v>19</v>
      </c>
      <c r="G1543" s="21" t="s">
        <v>58</v>
      </c>
      <c r="H1543" s="23"/>
      <c r="I1543" s="28"/>
    </row>
    <row r="1544" ht="22.5" customHeight="1">
      <c r="A1544" s="53" t="str">
        <f t="array" ref="A1544">IFERROR(_xlfn.XLOOKUP(B1544, Runs[Run ID], Runs[Track]), "— pick a run —")</f>
        <v>Avengers</v>
      </c>
      <c r="B1544" s="54" t="s">
        <v>181</v>
      </c>
      <c r="C1544" s="53" t="str">
        <f t="array" ref="C1544">IFERROR(_xlfn.XLOOKUP(B1544, Runs[Run ID], Runs[Title]), "— pick a run —")</f>
        <v>MacKay's Avengers</v>
      </c>
      <c r="D1544" s="74" t="s">
        <v>7356</v>
      </c>
      <c r="E1544" s="58" t="b">
        <v>0</v>
      </c>
      <c r="F1544" s="25">
        <f t="shared" si="1"/>
        <v>20</v>
      </c>
      <c r="G1544" s="21" t="s">
        <v>58</v>
      </c>
      <c r="H1544" s="23"/>
      <c r="I1544" s="28"/>
    </row>
    <row r="1545" ht="22.5" customHeight="1">
      <c r="A1545" s="53" t="str">
        <f t="array" ref="A1545">IFERROR(_xlfn.XLOOKUP(B1545, Runs[Run ID], Runs[Track]), "— pick a run —")</f>
        <v>Avengers</v>
      </c>
      <c r="B1545" s="54" t="s">
        <v>181</v>
      </c>
      <c r="C1545" s="53" t="str">
        <f t="array" ref="C1545">IFERROR(_xlfn.XLOOKUP(B1545, Runs[Run ID], Runs[Title]), "— pick a run —")</f>
        <v>MacKay's Avengers</v>
      </c>
      <c r="D1545" s="74" t="s">
        <v>5926</v>
      </c>
      <c r="E1545" s="58" t="b">
        <v>0</v>
      </c>
      <c r="F1545" s="25">
        <f t="shared" si="1"/>
        <v>21</v>
      </c>
      <c r="G1545" s="21" t="s">
        <v>58</v>
      </c>
      <c r="H1545" s="23"/>
      <c r="I1545" s="28"/>
    </row>
    <row r="1546" ht="22.5" customHeight="1">
      <c r="A1546" s="53" t="str">
        <f t="array" ref="A1546">IFERROR(_xlfn.XLOOKUP(B1546, Runs[Run ID], Runs[Track]), "— pick a run —")</f>
        <v>Avengers</v>
      </c>
      <c r="B1546" s="54" t="s">
        <v>181</v>
      </c>
      <c r="C1546" s="53" t="str">
        <f t="array" ref="C1546">IFERROR(_xlfn.XLOOKUP(B1546, Runs[Run ID], Runs[Title]), "— pick a run —")</f>
        <v>MacKay's Avengers</v>
      </c>
      <c r="D1546" s="74" t="s">
        <v>5974</v>
      </c>
      <c r="E1546" s="58" t="b">
        <v>0</v>
      </c>
      <c r="F1546" s="25">
        <f t="shared" si="1"/>
        <v>22</v>
      </c>
      <c r="G1546" s="21" t="s">
        <v>58</v>
      </c>
      <c r="H1546" s="23"/>
      <c r="I1546" s="28"/>
    </row>
    <row r="1547" ht="22.5" customHeight="1">
      <c r="A1547" s="53" t="str">
        <f t="array" ref="A1547">IFERROR(_xlfn.XLOOKUP(B1547, Runs[Run ID], Runs[Track]), "— pick a run —")</f>
        <v>Avengers</v>
      </c>
      <c r="B1547" s="54" t="s">
        <v>181</v>
      </c>
      <c r="C1547" s="53" t="str">
        <f t="array" ref="C1547">IFERROR(_xlfn.XLOOKUP(B1547, Runs[Run ID], Runs[Title]), "— pick a run —")</f>
        <v>MacKay's Avengers</v>
      </c>
      <c r="D1547" s="74" t="s">
        <v>7405</v>
      </c>
      <c r="E1547" s="58" t="b">
        <v>0</v>
      </c>
      <c r="F1547" s="25">
        <f t="shared" si="1"/>
        <v>23</v>
      </c>
      <c r="G1547" s="21" t="s">
        <v>58</v>
      </c>
      <c r="H1547" s="23"/>
      <c r="I1547" s="28"/>
    </row>
    <row r="1548" ht="22.5" customHeight="1">
      <c r="A1548" s="53" t="str">
        <f t="array" ref="A1548">IFERROR(_xlfn.XLOOKUP(B1548, Runs[Run ID], Runs[Track]), "— pick a run —")</f>
        <v>Avengers</v>
      </c>
      <c r="B1548" s="54" t="s">
        <v>181</v>
      </c>
      <c r="C1548" s="53" t="str">
        <f t="array" ref="C1548">IFERROR(_xlfn.XLOOKUP(B1548, Runs[Run ID], Runs[Title]), "— pick a run —")</f>
        <v>MacKay's Avengers</v>
      </c>
      <c r="D1548" s="74" t="s">
        <v>6026</v>
      </c>
      <c r="E1548" s="58" t="b">
        <v>0</v>
      </c>
      <c r="F1548" s="25">
        <f t="shared" si="1"/>
        <v>24</v>
      </c>
      <c r="G1548" s="21" t="s">
        <v>58</v>
      </c>
      <c r="H1548" s="23"/>
      <c r="I1548" s="28"/>
    </row>
    <row r="1549" ht="22.5" customHeight="1">
      <c r="A1549" s="53" t="str">
        <f t="array" ref="A1549">IFERROR(_xlfn.XLOOKUP(B1549, Runs[Run ID], Runs[Track]), "— pick a run —")</f>
        <v>Avengers</v>
      </c>
      <c r="B1549" s="54" t="s">
        <v>181</v>
      </c>
      <c r="C1549" s="53" t="str">
        <f t="array" ref="C1549">IFERROR(_xlfn.XLOOKUP(B1549, Runs[Run ID], Runs[Title]), "— pick a run —")</f>
        <v>MacKay's Avengers</v>
      </c>
      <c r="D1549" s="74" t="s">
        <v>7440</v>
      </c>
      <c r="E1549" s="58" t="b">
        <v>0</v>
      </c>
      <c r="F1549" s="25">
        <f t="shared" si="1"/>
        <v>25</v>
      </c>
      <c r="G1549" s="21" t="s">
        <v>58</v>
      </c>
      <c r="H1549" s="23"/>
      <c r="I1549" s="28"/>
    </row>
    <row r="1550" ht="22.5" customHeight="1">
      <c r="A1550" s="53" t="str">
        <f t="array" ref="A1550">IFERROR(_xlfn.XLOOKUP(B1550, Runs[Run ID], Runs[Track]), "— pick a run —")</f>
        <v>Avengers</v>
      </c>
      <c r="B1550" s="54" t="s">
        <v>181</v>
      </c>
      <c r="C1550" s="53" t="str">
        <f t="array" ref="C1550">IFERROR(_xlfn.XLOOKUP(B1550, Runs[Run ID], Runs[Title]), "— pick a run —")</f>
        <v>MacKay's Avengers</v>
      </c>
      <c r="D1550" s="74" t="s">
        <v>7457</v>
      </c>
      <c r="E1550" s="58" t="b">
        <v>0</v>
      </c>
      <c r="F1550" s="25">
        <f t="shared" si="1"/>
        <v>26</v>
      </c>
      <c r="G1550" s="21" t="s">
        <v>58</v>
      </c>
      <c r="H1550" s="23"/>
      <c r="I1550" s="28"/>
    </row>
    <row r="1551" ht="22.5" customHeight="1">
      <c r="A1551" s="53" t="str">
        <f t="array" ref="A1551">IFERROR(_xlfn.XLOOKUP(B1551, Runs[Run ID], Runs[Track]), "— pick a run —")</f>
        <v>Avengers</v>
      </c>
      <c r="B1551" s="54" t="s">
        <v>181</v>
      </c>
      <c r="C1551" s="53" t="str">
        <f t="array" ref="C1551">IFERROR(_xlfn.XLOOKUP(B1551, Runs[Run ID], Runs[Title]), "— pick a run —")</f>
        <v>MacKay's Avengers</v>
      </c>
      <c r="D1551" s="74" t="s">
        <v>7472</v>
      </c>
      <c r="E1551" s="58" t="b">
        <v>0</v>
      </c>
      <c r="F1551" s="25">
        <f t="shared" si="1"/>
        <v>27</v>
      </c>
      <c r="G1551" s="21" t="s">
        <v>58</v>
      </c>
      <c r="H1551" s="23"/>
      <c r="I1551" s="28"/>
    </row>
    <row r="1552" ht="22.5" customHeight="1">
      <c r="A1552" s="53" t="str">
        <f t="array" ref="A1552">IFERROR(_xlfn.XLOOKUP(B1552, Runs[Run ID], Runs[Track]), "— pick a run —")</f>
        <v>Avengers</v>
      </c>
      <c r="B1552" s="54" t="s">
        <v>181</v>
      </c>
      <c r="C1552" s="53" t="str">
        <f t="array" ref="C1552">IFERROR(_xlfn.XLOOKUP(B1552, Runs[Run ID], Runs[Title]), "— pick a run —")</f>
        <v>MacKay's Avengers</v>
      </c>
      <c r="D1552" s="74" t="s">
        <v>7489</v>
      </c>
      <c r="E1552" s="58" t="b">
        <v>0</v>
      </c>
      <c r="F1552" s="25">
        <f t="shared" si="1"/>
        <v>28</v>
      </c>
      <c r="G1552" s="21" t="s">
        <v>58</v>
      </c>
      <c r="H1552" s="23"/>
      <c r="I1552" s="28"/>
    </row>
    <row r="1553" ht="22.5" customHeight="1">
      <c r="A1553" s="53" t="str">
        <f t="array" ref="A1553">IFERROR(_xlfn.XLOOKUP(B1553, Runs[Run ID], Runs[Track]), "— pick a run —")</f>
        <v>Avengers</v>
      </c>
      <c r="B1553" s="54" t="s">
        <v>181</v>
      </c>
      <c r="C1553" s="53" t="str">
        <f t="array" ref="C1553">IFERROR(_xlfn.XLOOKUP(B1553, Runs[Run ID], Runs[Title]), "— pick a run —")</f>
        <v>MacKay's Avengers</v>
      </c>
      <c r="D1553" s="74" t="s">
        <v>7506</v>
      </c>
      <c r="E1553" s="58" t="b">
        <v>0</v>
      </c>
      <c r="F1553" s="25">
        <f t="shared" si="1"/>
        <v>29</v>
      </c>
      <c r="G1553" s="21" t="s">
        <v>58</v>
      </c>
      <c r="H1553" s="23"/>
      <c r="I1553" s="28"/>
    </row>
    <row r="1554" ht="22.5" customHeight="1">
      <c r="A1554" s="53" t="str">
        <f t="array" ref="A1554">IFERROR(_xlfn.XLOOKUP(B1554, Runs[Run ID], Runs[Track]), "— pick a run —")</f>
        <v>Avengers</v>
      </c>
      <c r="B1554" s="54" t="s">
        <v>181</v>
      </c>
      <c r="C1554" s="53" t="str">
        <f t="array" ref="C1554">IFERROR(_xlfn.XLOOKUP(B1554, Runs[Run ID], Runs[Title]), "— pick a run —")</f>
        <v>MacKay's Avengers</v>
      </c>
      <c r="D1554" s="74" t="s">
        <v>7525</v>
      </c>
      <c r="E1554" s="58" t="b">
        <v>0</v>
      </c>
      <c r="F1554" s="25">
        <f t="shared" si="1"/>
        <v>30</v>
      </c>
      <c r="G1554" s="21" t="s">
        <v>58</v>
      </c>
      <c r="H1554" s="23"/>
      <c r="I1554" s="28"/>
    </row>
    <row r="1555" ht="22.5" customHeight="1">
      <c r="A1555" s="53" t="str">
        <f t="array" ref="A1555">IFERROR(_xlfn.XLOOKUP(B1555, Runs[Run ID], Runs[Track]), "— pick a run —")</f>
        <v>Avengers</v>
      </c>
      <c r="B1555" s="54" t="s">
        <v>181</v>
      </c>
      <c r="C1555" s="53" t="str">
        <f t="array" ref="C1555">IFERROR(_xlfn.XLOOKUP(B1555, Runs[Run ID], Runs[Title]), "— pick a run —")</f>
        <v>MacKay's Avengers</v>
      </c>
      <c r="D1555" s="74" t="s">
        <v>7542</v>
      </c>
      <c r="E1555" s="58" t="b">
        <v>0</v>
      </c>
      <c r="F1555" s="25">
        <f t="shared" si="1"/>
        <v>31</v>
      </c>
      <c r="G1555" s="21" t="s">
        <v>58</v>
      </c>
      <c r="H1555" s="23"/>
      <c r="I1555" s="28"/>
    </row>
    <row r="1556" ht="22.5" customHeight="1">
      <c r="A1556" s="53" t="str">
        <f t="array" ref="A1556">IFERROR(_xlfn.XLOOKUP(B1556, Runs[Run ID], Runs[Track]), "— pick a run —")</f>
        <v>Avengers</v>
      </c>
      <c r="B1556" s="54" t="s">
        <v>181</v>
      </c>
      <c r="C1556" s="53" t="str">
        <f t="array" ref="C1556">IFERROR(_xlfn.XLOOKUP(B1556, Runs[Run ID], Runs[Title]), "— pick a run —")</f>
        <v>MacKay's Avengers</v>
      </c>
      <c r="D1556" s="74" t="s">
        <v>7559</v>
      </c>
      <c r="E1556" s="58" t="b">
        <v>0</v>
      </c>
      <c r="F1556" s="25">
        <f t="shared" si="1"/>
        <v>32</v>
      </c>
      <c r="G1556" s="21" t="s">
        <v>58</v>
      </c>
      <c r="H1556" s="23"/>
      <c r="I1556" s="28"/>
    </row>
    <row r="1557" ht="22.5" customHeight="1">
      <c r="A1557" s="53" t="str">
        <f t="array" ref="A1557">IFERROR(_xlfn.XLOOKUP(B1557, Runs[Run ID], Runs[Track]), "— pick a run —")</f>
        <v>Avengers</v>
      </c>
      <c r="B1557" s="54" t="s">
        <v>181</v>
      </c>
      <c r="C1557" s="53" t="str">
        <f t="array" ref="C1557">IFERROR(_xlfn.XLOOKUP(B1557, Runs[Run ID], Runs[Title]), "— pick a run —")</f>
        <v>MacKay's Avengers</v>
      </c>
      <c r="D1557" s="74" t="s">
        <v>7577</v>
      </c>
      <c r="E1557" s="58" t="b">
        <v>0</v>
      </c>
      <c r="F1557" s="25">
        <f t="shared" si="1"/>
        <v>33</v>
      </c>
      <c r="G1557" s="21" t="s">
        <v>58</v>
      </c>
      <c r="H1557" s="23"/>
      <c r="I1557" s="28"/>
    </row>
    <row r="1558" ht="22.5" customHeight="1">
      <c r="A1558" s="53" t="str">
        <f t="array" ref="A1558">IFERROR(_xlfn.XLOOKUP(B1558, Runs[Run ID], Runs[Track]), "— pick a run —")</f>
        <v>Avengers</v>
      </c>
      <c r="B1558" s="54" t="s">
        <v>181</v>
      </c>
      <c r="C1558" s="53" t="str">
        <f t="array" ref="C1558">IFERROR(_xlfn.XLOOKUP(B1558, Runs[Run ID], Runs[Title]), "— pick a run —")</f>
        <v>MacKay's Avengers</v>
      </c>
      <c r="D1558" s="74" t="s">
        <v>7594</v>
      </c>
      <c r="E1558" s="58" t="b">
        <v>0</v>
      </c>
      <c r="F1558" s="25">
        <f t="shared" si="1"/>
        <v>34</v>
      </c>
      <c r="G1558" s="21" t="s">
        <v>58</v>
      </c>
      <c r="H1558" s="23"/>
      <c r="I1558" s="28"/>
    </row>
    <row r="1559" ht="22.5" customHeight="1">
      <c r="A1559" s="53" t="str">
        <f t="array" ref="A1559">IFERROR(_xlfn.XLOOKUP(B1559, Runs[Run ID], Runs[Track]), "— pick a run —")</f>
        <v>Avengers</v>
      </c>
      <c r="B1559" s="54" t="s">
        <v>181</v>
      </c>
      <c r="C1559" s="53" t="str">
        <f t="array" ref="C1559">IFERROR(_xlfn.XLOOKUP(B1559, Runs[Run ID], Runs[Title]), "— pick a run —")</f>
        <v>MacKay's Avengers</v>
      </c>
      <c r="D1559" s="74" t="s">
        <v>7609</v>
      </c>
      <c r="E1559" s="58" t="b">
        <v>0</v>
      </c>
      <c r="F1559" s="25">
        <f t="shared" si="1"/>
        <v>35</v>
      </c>
      <c r="G1559" s="21" t="s">
        <v>58</v>
      </c>
      <c r="H1559" s="23"/>
      <c r="I1559" s="28"/>
    </row>
    <row r="1560" ht="22.5" customHeight="1">
      <c r="A1560" s="53" t="str">
        <f t="array" ref="A1560">IFERROR(_xlfn.XLOOKUP(B1560, Runs[Run ID], Runs[Track]), "— pick a run —")</f>
        <v>Avengers</v>
      </c>
      <c r="B1560" s="54" t="s">
        <v>181</v>
      </c>
      <c r="C1560" s="53" t="str">
        <f t="array" ref="C1560">IFERROR(_xlfn.XLOOKUP(B1560, Runs[Run ID], Runs[Title]), "— pick a run —")</f>
        <v>MacKay's Avengers</v>
      </c>
      <c r="D1560" s="74" t="s">
        <v>7627</v>
      </c>
      <c r="E1560" s="58" t="b">
        <v>0</v>
      </c>
      <c r="F1560" s="25">
        <f t="shared" si="1"/>
        <v>36</v>
      </c>
      <c r="G1560" s="21" t="s">
        <v>58</v>
      </c>
      <c r="H1560" s="23"/>
      <c r="I1560" s="28"/>
    </row>
    <row r="1561" ht="22.5" customHeight="1">
      <c r="A1561" s="53" t="str">
        <f t="array" ref="A1561">IFERROR(_xlfn.XLOOKUP(B1561, Runs[Run ID], Runs[Track]), "— pick a run —")</f>
        <v>Avengers</v>
      </c>
      <c r="B1561" s="54" t="s">
        <v>181</v>
      </c>
      <c r="C1561" s="53" t="str">
        <f t="array" ref="C1561">IFERROR(_xlfn.XLOOKUP(B1561, Runs[Run ID], Runs[Title]), "— pick a run —")</f>
        <v>MacKay's Avengers</v>
      </c>
      <c r="D1561" s="74" t="s">
        <v>7644</v>
      </c>
      <c r="E1561" s="58" t="b">
        <v>0</v>
      </c>
      <c r="F1561" s="25">
        <f t="shared" si="1"/>
        <v>37</v>
      </c>
      <c r="G1561" s="21" t="s">
        <v>58</v>
      </c>
      <c r="H1561" s="23"/>
      <c r="I1561" s="28"/>
    </row>
    <row r="1562" ht="22.5" customHeight="1">
      <c r="A1562" s="53" t="str">
        <f t="array" ref="A1562">IFERROR(_xlfn.XLOOKUP(B1562, Runs[Run ID], Runs[Track]), "— pick a run —")</f>
        <v>Avengers</v>
      </c>
      <c r="B1562" s="54" t="s">
        <v>181</v>
      </c>
      <c r="C1562" s="53" t="str">
        <f t="array" ref="C1562">IFERROR(_xlfn.XLOOKUP(B1562, Runs[Run ID], Runs[Title]), "— pick a run —")</f>
        <v>MacKay's Avengers</v>
      </c>
      <c r="D1562" s="74" t="s">
        <v>7663</v>
      </c>
      <c r="E1562" s="58" t="b">
        <v>0</v>
      </c>
      <c r="F1562" s="25">
        <f t="shared" si="1"/>
        <v>38</v>
      </c>
      <c r="G1562" s="21" t="s">
        <v>58</v>
      </c>
      <c r="H1562" s="23"/>
      <c r="I1562" s="28"/>
    </row>
    <row r="1563" ht="22.5" customHeight="1">
      <c r="A1563" s="53" t="str">
        <f t="array" ref="A1563">IFERROR(_xlfn.XLOOKUP(B1563, Runs[Run ID], Runs[Track]), "— pick a run —")</f>
        <v>Avengers</v>
      </c>
      <c r="B1563" s="54" t="s">
        <v>181</v>
      </c>
      <c r="C1563" s="53" t="str">
        <f t="array" ref="C1563">IFERROR(_xlfn.XLOOKUP(B1563, Runs[Run ID], Runs[Title]), "— pick a run —")</f>
        <v>MacKay's Avengers</v>
      </c>
      <c r="D1563" s="74" t="s">
        <v>7680</v>
      </c>
      <c r="E1563" s="58" t="b">
        <v>0</v>
      </c>
      <c r="F1563" s="25">
        <f t="shared" si="1"/>
        <v>39</v>
      </c>
      <c r="G1563" s="21" t="s">
        <v>58</v>
      </c>
      <c r="H1563" s="23"/>
      <c r="I1563" s="28"/>
    </row>
    <row r="1564" ht="22.5" customHeight="1">
      <c r="A1564" s="53" t="str">
        <f t="array" ref="A1564">IFERROR(_xlfn.XLOOKUP(B1564, Runs[Run ID], Runs[Track]), "— pick a run —")</f>
        <v>Avengers</v>
      </c>
      <c r="B1564" s="54" t="s">
        <v>181</v>
      </c>
      <c r="C1564" s="53" t="str">
        <f t="array" ref="C1564">IFERROR(_xlfn.XLOOKUP(B1564, Runs[Run ID], Runs[Title]), "— pick a run —")</f>
        <v>MacKay's Avengers</v>
      </c>
      <c r="D1564" s="74" t="s">
        <v>7698</v>
      </c>
      <c r="E1564" s="58" t="b">
        <v>0</v>
      </c>
      <c r="F1564" s="25">
        <f t="shared" si="1"/>
        <v>40</v>
      </c>
      <c r="G1564" s="21" t="s">
        <v>58</v>
      </c>
      <c r="H1564" s="23"/>
      <c r="I1564" s="28"/>
    </row>
    <row r="1565" ht="22.5" customHeight="1">
      <c r="A1565" s="53" t="str">
        <f t="array" ref="A1565">IFERROR(_xlfn.XLOOKUP(B1565, Runs[Run ID], Runs[Track]), "— pick a run —")</f>
        <v>Avengers</v>
      </c>
      <c r="B1565" s="54" t="s">
        <v>181</v>
      </c>
      <c r="C1565" s="53" t="str">
        <f t="array" ref="C1565">IFERROR(_xlfn.XLOOKUP(B1565, Runs[Run ID], Runs[Title]), "— pick a run —")</f>
        <v>MacKay's Avengers</v>
      </c>
      <c r="D1565" s="74" t="s">
        <v>7715</v>
      </c>
      <c r="E1565" s="58" t="b">
        <v>0</v>
      </c>
      <c r="F1565" s="25">
        <f t="shared" si="1"/>
        <v>41</v>
      </c>
      <c r="G1565" s="21" t="s">
        <v>58</v>
      </c>
      <c r="H1565" s="23"/>
      <c r="I1565" s="28"/>
    </row>
    <row r="1566" ht="22.5" customHeight="1">
      <c r="A1566" s="53" t="str">
        <f t="array" ref="A1566">IFERROR(_xlfn.XLOOKUP(B1566, Runs[Run ID], Runs[Track]), "— pick a run —")</f>
        <v>Avengers</v>
      </c>
      <c r="B1566" s="54" t="s">
        <v>181</v>
      </c>
      <c r="C1566" s="53" t="str">
        <f t="array" ref="C1566">IFERROR(_xlfn.XLOOKUP(B1566, Runs[Run ID], Runs[Title]), "— pick a run —")</f>
        <v>MacKay's Avengers</v>
      </c>
      <c r="D1566" s="74" t="s">
        <v>7732</v>
      </c>
      <c r="E1566" s="58" t="b">
        <v>0</v>
      </c>
      <c r="F1566" s="25">
        <f t="shared" si="1"/>
        <v>42</v>
      </c>
      <c r="G1566" s="21" t="s">
        <v>58</v>
      </c>
      <c r="H1566" s="23"/>
      <c r="I1566" s="28"/>
    </row>
    <row r="1567" ht="22.5" customHeight="1">
      <c r="A1567" s="53" t="str">
        <f t="array" ref="A1567">IFERROR(_xlfn.XLOOKUP(B1567, Runs[Run ID], Runs[Track]), "— pick a run —")</f>
        <v>Avengers</v>
      </c>
      <c r="B1567" s="54" t="s">
        <v>181</v>
      </c>
      <c r="C1567" s="53" t="str">
        <f t="array" ref="C1567">IFERROR(_xlfn.XLOOKUP(B1567, Runs[Run ID], Runs[Title]), "— pick a run —")</f>
        <v>MacKay's Avengers</v>
      </c>
      <c r="D1567" s="74" t="s">
        <v>7749</v>
      </c>
      <c r="E1567" s="58" t="b">
        <v>0</v>
      </c>
      <c r="F1567" s="25">
        <f t="shared" si="1"/>
        <v>43</v>
      </c>
      <c r="G1567" s="21" t="s">
        <v>58</v>
      </c>
      <c r="H1567" s="23"/>
      <c r="I1567" s="28"/>
    </row>
    <row r="1568" ht="22.5" customHeight="1">
      <c r="A1568" s="53" t="str">
        <f t="array" ref="A1568">IFERROR(_xlfn.XLOOKUP(B1568, Runs[Run ID], Runs[Track]), "— pick a run —")</f>
        <v>Avengers</v>
      </c>
      <c r="B1568" s="54" t="s">
        <v>181</v>
      </c>
      <c r="C1568" s="53" t="str">
        <f t="array" ref="C1568">IFERROR(_xlfn.XLOOKUP(B1568, Runs[Run ID], Runs[Title]), "— pick a run —")</f>
        <v>MacKay's Avengers</v>
      </c>
      <c r="D1568" s="74" t="s">
        <v>7765</v>
      </c>
      <c r="E1568" s="58" t="b">
        <v>0</v>
      </c>
      <c r="F1568" s="25">
        <f t="shared" si="1"/>
        <v>44</v>
      </c>
      <c r="G1568" s="21" t="s">
        <v>58</v>
      </c>
      <c r="H1568" s="23"/>
      <c r="I1568" s="28"/>
    </row>
    <row r="1569" ht="22.5" customHeight="1">
      <c r="A1569" s="53" t="str">
        <f t="array" ref="A1569">IFERROR(_xlfn.XLOOKUP(B1569, Runs[Run ID], Runs[Track]), "— pick a run —")</f>
        <v>Black Panther</v>
      </c>
      <c r="B1569" s="54" t="s">
        <v>185</v>
      </c>
      <c r="C1569" s="53" t="str">
        <f t="array" ref="C1569">IFERROR(_xlfn.XLOOKUP(B1569, Runs[Run ID], Runs[Title]), "— pick a run —")</f>
        <v>Black Panther Origin</v>
      </c>
      <c r="D1569" s="74" t="s">
        <v>3985</v>
      </c>
      <c r="E1569" s="58" t="b">
        <v>0</v>
      </c>
      <c r="F1569" s="25">
        <f t="shared" si="1"/>
        <v>1</v>
      </c>
      <c r="G1569" s="21" t="s">
        <v>58</v>
      </c>
      <c r="H1569" s="10" t="s">
        <v>12452</v>
      </c>
      <c r="I1569" s="26"/>
    </row>
    <row r="1570" ht="22.5" customHeight="1">
      <c r="A1570" s="53" t="str">
        <f t="array" ref="A1570">IFERROR(_xlfn.XLOOKUP(B1570, Runs[Run ID], Runs[Track]), "— pick a run —")</f>
        <v>Black Panther</v>
      </c>
      <c r="B1570" s="54" t="s">
        <v>185</v>
      </c>
      <c r="C1570" s="53" t="str">
        <f t="array" ref="C1570">IFERROR(_xlfn.XLOOKUP(B1570, Runs[Run ID], Runs[Title]), "— pick a run —")</f>
        <v>Black Panther Origin</v>
      </c>
      <c r="D1570" s="74" t="s">
        <v>4014</v>
      </c>
      <c r="E1570" s="58" t="b">
        <v>0</v>
      </c>
      <c r="F1570" s="25">
        <f t="shared" si="1"/>
        <v>2</v>
      </c>
      <c r="G1570" s="21" t="s">
        <v>58</v>
      </c>
      <c r="H1570" s="23"/>
      <c r="I1570" s="28"/>
    </row>
    <row r="1571" ht="22.5" customHeight="1">
      <c r="A1571" s="53" t="str">
        <f t="array" ref="A1571">IFERROR(_xlfn.XLOOKUP(B1571, Runs[Run ID], Runs[Track]), "— pick a run —")</f>
        <v>Black Panther</v>
      </c>
      <c r="B1571" s="54" t="s">
        <v>185</v>
      </c>
      <c r="C1571" s="53" t="str">
        <f t="array" ref="C1571">IFERROR(_xlfn.XLOOKUP(B1571, Runs[Run ID], Runs[Title]), "— pick a run —")</f>
        <v>Black Panther Origin</v>
      </c>
      <c r="D1571" s="74" t="s">
        <v>4040</v>
      </c>
      <c r="E1571" s="58" t="b">
        <v>0</v>
      </c>
      <c r="F1571" s="25">
        <f t="shared" si="1"/>
        <v>3</v>
      </c>
      <c r="G1571" s="21" t="s">
        <v>1002</v>
      </c>
      <c r="H1571" s="23" t="s">
        <v>12453</v>
      </c>
      <c r="I1571" s="28"/>
    </row>
    <row r="1572" ht="22.5" customHeight="1">
      <c r="A1572" s="53" t="str">
        <f t="array" ref="A1572">IFERROR(_xlfn.XLOOKUP(B1572, Runs[Run ID], Runs[Track]), "— pick a run —")</f>
        <v>Black Panther</v>
      </c>
      <c r="B1572" s="54" t="s">
        <v>185</v>
      </c>
      <c r="C1572" s="53" t="str">
        <f t="array" ref="C1572">IFERROR(_xlfn.XLOOKUP(B1572, Runs[Run ID], Runs[Title]), "— pick a run —")</f>
        <v>Black Panther Origin</v>
      </c>
      <c r="D1572" s="74" t="s">
        <v>12454</v>
      </c>
      <c r="E1572" s="58" t="b">
        <v>0</v>
      </c>
      <c r="F1572" s="25">
        <f t="shared" si="1"/>
        <v>4</v>
      </c>
      <c r="G1572" s="21" t="s">
        <v>443</v>
      </c>
      <c r="H1572" s="23" t="s">
        <v>12455</v>
      </c>
      <c r="I1572" s="28"/>
    </row>
    <row r="1573" ht="22.5" customHeight="1">
      <c r="A1573" s="53" t="str">
        <f t="array" ref="A1573">IFERROR(_xlfn.XLOOKUP(B1573, Runs[Run ID], Runs[Track]), "— pick a run —")</f>
        <v>Black Panther</v>
      </c>
      <c r="B1573" s="54" t="s">
        <v>185</v>
      </c>
      <c r="C1573" s="53" t="str">
        <f t="array" ref="C1573">IFERROR(_xlfn.XLOOKUP(B1573, Runs[Run ID], Runs[Title]), "— pick a run —")</f>
        <v>Black Panther Origin</v>
      </c>
      <c r="D1573" s="74" t="s">
        <v>12456</v>
      </c>
      <c r="E1573" s="58" t="b">
        <v>0</v>
      </c>
      <c r="F1573" s="25">
        <f t="shared" si="1"/>
        <v>5</v>
      </c>
      <c r="G1573" s="21" t="s">
        <v>443</v>
      </c>
      <c r="H1573" s="23"/>
      <c r="I1573" s="28"/>
    </row>
    <row r="1574" ht="22.5" customHeight="1">
      <c r="A1574" s="53" t="str">
        <f t="array" ref="A1574">IFERROR(_xlfn.XLOOKUP(B1574, Runs[Run ID], Runs[Track]), "— pick a run —")</f>
        <v>Black Panther</v>
      </c>
      <c r="B1574" s="54" t="s">
        <v>185</v>
      </c>
      <c r="C1574" s="53" t="str">
        <f t="array" ref="C1574">IFERROR(_xlfn.XLOOKUP(B1574, Runs[Run ID], Runs[Title]), "— pick a run —")</f>
        <v>Black Panther Origin</v>
      </c>
      <c r="D1574" s="74" t="s">
        <v>12457</v>
      </c>
      <c r="E1574" s="58" t="b">
        <v>0</v>
      </c>
      <c r="F1574" s="25">
        <f t="shared" si="1"/>
        <v>6</v>
      </c>
      <c r="G1574" s="21" t="s">
        <v>443</v>
      </c>
      <c r="H1574" s="23"/>
      <c r="I1574" s="28"/>
    </row>
    <row r="1575" ht="22.5" customHeight="1">
      <c r="A1575" s="53" t="str">
        <f t="array" ref="A1575">IFERROR(_xlfn.XLOOKUP(B1575, Runs[Run ID], Runs[Track]), "— pick a run —")</f>
        <v>Black Panther</v>
      </c>
      <c r="B1575" s="54" t="s">
        <v>185</v>
      </c>
      <c r="C1575" s="53" t="str">
        <f t="array" ref="C1575">IFERROR(_xlfn.XLOOKUP(B1575, Runs[Run ID], Runs[Title]), "— pick a run —")</f>
        <v>Black Panther Origin</v>
      </c>
      <c r="D1575" s="74" t="s">
        <v>12458</v>
      </c>
      <c r="E1575" s="58" t="b">
        <v>0</v>
      </c>
      <c r="F1575" s="25">
        <f t="shared" si="1"/>
        <v>7</v>
      </c>
      <c r="G1575" s="21" t="s">
        <v>443</v>
      </c>
      <c r="H1575" s="23"/>
      <c r="I1575" s="28"/>
    </row>
    <row r="1576" ht="22.5" customHeight="1">
      <c r="A1576" s="53" t="str">
        <f t="array" ref="A1576">IFERROR(_xlfn.XLOOKUP(B1576, Runs[Run ID], Runs[Track]), "— pick a run —")</f>
        <v>Black Panther</v>
      </c>
      <c r="B1576" s="54" t="s">
        <v>185</v>
      </c>
      <c r="C1576" s="53" t="str">
        <f t="array" ref="C1576">IFERROR(_xlfn.XLOOKUP(B1576, Runs[Run ID], Runs[Title]), "— pick a run —")</f>
        <v>Black Panther Origin</v>
      </c>
      <c r="D1576" s="74" t="s">
        <v>12459</v>
      </c>
      <c r="E1576" s="58" t="b">
        <v>0</v>
      </c>
      <c r="F1576" s="25">
        <f t="shared" si="1"/>
        <v>8</v>
      </c>
      <c r="G1576" s="21" t="s">
        <v>443</v>
      </c>
      <c r="H1576" s="23" t="s">
        <v>12460</v>
      </c>
      <c r="I1576" s="28"/>
    </row>
    <row r="1577" ht="22.5" customHeight="1">
      <c r="A1577" s="53" t="str">
        <f t="array" ref="A1577">IFERROR(_xlfn.XLOOKUP(B1577, Runs[Run ID], Runs[Track]), "— pick a run —")</f>
        <v>Black Panther</v>
      </c>
      <c r="B1577" s="54" t="s">
        <v>185</v>
      </c>
      <c r="C1577" s="53" t="str">
        <f t="array" ref="C1577">IFERROR(_xlfn.XLOOKUP(B1577, Runs[Run ID], Runs[Title]), "— pick a run —")</f>
        <v>Black Panther Origin</v>
      </c>
      <c r="D1577" s="74" t="s">
        <v>12461</v>
      </c>
      <c r="E1577" s="58" t="b">
        <v>0</v>
      </c>
      <c r="F1577" s="25">
        <f t="shared" si="1"/>
        <v>9</v>
      </c>
      <c r="G1577" s="21" t="s">
        <v>58</v>
      </c>
      <c r="H1577" s="10" t="s">
        <v>12462</v>
      </c>
      <c r="I1577" s="26"/>
    </row>
    <row r="1578" ht="22.5" customHeight="1">
      <c r="A1578" s="53" t="str">
        <f t="array" ref="A1578">IFERROR(_xlfn.XLOOKUP(B1578, Runs[Run ID], Runs[Track]), "— pick a run —")</f>
        <v>Black Panther</v>
      </c>
      <c r="B1578" s="54" t="s">
        <v>185</v>
      </c>
      <c r="C1578" s="53" t="str">
        <f t="array" ref="C1578">IFERROR(_xlfn.XLOOKUP(B1578, Runs[Run ID], Runs[Title]), "— pick a run —")</f>
        <v>Black Panther Origin</v>
      </c>
      <c r="D1578" s="74" t="s">
        <v>12463</v>
      </c>
      <c r="E1578" s="58" t="b">
        <v>0</v>
      </c>
      <c r="F1578" s="25">
        <f t="shared" si="1"/>
        <v>10</v>
      </c>
      <c r="G1578" s="21" t="s">
        <v>1002</v>
      </c>
      <c r="H1578" s="23" t="s">
        <v>12464</v>
      </c>
      <c r="I1578" s="28"/>
    </row>
    <row r="1579" ht="22.5" customHeight="1">
      <c r="A1579" s="53" t="str">
        <f t="array" ref="A1579">IFERROR(_xlfn.XLOOKUP(B1579, Runs[Run ID], Runs[Track]), "— pick a run —")</f>
        <v>Black Panther</v>
      </c>
      <c r="B1579" s="54" t="s">
        <v>191</v>
      </c>
      <c r="C1579" s="53" t="str">
        <f t="array" ref="C1579">IFERROR(_xlfn.XLOOKUP(B1579, Runs[Run ID], Runs[Title]), "— pick a run —")</f>
        <v>Panther's Rage</v>
      </c>
      <c r="D1579" s="74" t="s">
        <v>12465</v>
      </c>
      <c r="E1579" s="58" t="b">
        <v>0</v>
      </c>
      <c r="F1579" s="25">
        <f t="shared" si="1"/>
        <v>1</v>
      </c>
      <c r="G1579" s="21" t="s">
        <v>58</v>
      </c>
      <c r="H1579" s="10" t="s">
        <v>12466</v>
      </c>
      <c r="I1579" s="26"/>
    </row>
    <row r="1580" ht="22.5" customHeight="1">
      <c r="A1580" s="53" t="str">
        <f t="array" ref="A1580">IFERROR(_xlfn.XLOOKUP(B1580, Runs[Run ID], Runs[Track]), "— pick a run —")</f>
        <v>Black Panther</v>
      </c>
      <c r="B1580" s="54" t="s">
        <v>191</v>
      </c>
      <c r="C1580" s="53" t="str">
        <f t="array" ref="C1580">IFERROR(_xlfn.XLOOKUP(B1580, Runs[Run ID], Runs[Title]), "— pick a run —")</f>
        <v>Panther's Rage</v>
      </c>
      <c r="D1580" s="74" t="s">
        <v>12467</v>
      </c>
      <c r="E1580" s="58" t="b">
        <v>0</v>
      </c>
      <c r="F1580" s="25">
        <f t="shared" si="1"/>
        <v>2</v>
      </c>
      <c r="G1580" s="21" t="s">
        <v>58</v>
      </c>
      <c r="H1580" s="23"/>
      <c r="I1580" s="28"/>
    </row>
    <row r="1581" ht="22.5" customHeight="1">
      <c r="A1581" s="53" t="str">
        <f t="array" ref="A1581">IFERROR(_xlfn.XLOOKUP(B1581, Runs[Run ID], Runs[Track]), "— pick a run —")</f>
        <v>Black Panther</v>
      </c>
      <c r="B1581" s="54" t="s">
        <v>191</v>
      </c>
      <c r="C1581" s="53" t="str">
        <f t="array" ref="C1581">IFERROR(_xlfn.XLOOKUP(B1581, Runs[Run ID], Runs[Title]), "— pick a run —")</f>
        <v>Panther's Rage</v>
      </c>
      <c r="D1581" s="74" t="s">
        <v>12468</v>
      </c>
      <c r="E1581" s="58" t="b">
        <v>0</v>
      </c>
      <c r="F1581" s="25">
        <f t="shared" si="1"/>
        <v>3</v>
      </c>
      <c r="G1581" s="21" t="s">
        <v>58</v>
      </c>
      <c r="H1581" s="23"/>
      <c r="I1581" s="28"/>
    </row>
    <row r="1582" ht="22.5" customHeight="1">
      <c r="A1582" s="53" t="str">
        <f t="array" ref="A1582">IFERROR(_xlfn.XLOOKUP(B1582, Runs[Run ID], Runs[Track]), "— pick a run —")</f>
        <v>Black Panther</v>
      </c>
      <c r="B1582" s="54" t="s">
        <v>191</v>
      </c>
      <c r="C1582" s="53" t="str">
        <f t="array" ref="C1582">IFERROR(_xlfn.XLOOKUP(B1582, Runs[Run ID], Runs[Title]), "— pick a run —")</f>
        <v>Panther's Rage</v>
      </c>
      <c r="D1582" s="74" t="s">
        <v>12469</v>
      </c>
      <c r="E1582" s="58" t="b">
        <v>0</v>
      </c>
      <c r="F1582" s="25">
        <f t="shared" si="1"/>
        <v>4</v>
      </c>
      <c r="G1582" s="21" t="s">
        <v>58</v>
      </c>
      <c r="H1582" s="23"/>
      <c r="I1582" s="28"/>
    </row>
    <row r="1583" ht="22.5" customHeight="1">
      <c r="A1583" s="53" t="str">
        <f t="array" ref="A1583">IFERROR(_xlfn.XLOOKUP(B1583, Runs[Run ID], Runs[Track]), "— pick a run —")</f>
        <v>Black Panther</v>
      </c>
      <c r="B1583" s="54" t="s">
        <v>191</v>
      </c>
      <c r="C1583" s="53" t="str">
        <f t="array" ref="C1583">IFERROR(_xlfn.XLOOKUP(B1583, Runs[Run ID], Runs[Title]), "— pick a run —")</f>
        <v>Panther's Rage</v>
      </c>
      <c r="D1583" s="74" t="s">
        <v>12470</v>
      </c>
      <c r="E1583" s="58" t="b">
        <v>0</v>
      </c>
      <c r="F1583" s="25">
        <f t="shared" si="1"/>
        <v>5</v>
      </c>
      <c r="G1583" s="21" t="s">
        <v>58</v>
      </c>
      <c r="H1583" s="23"/>
      <c r="I1583" s="28"/>
    </row>
    <row r="1584" ht="22.5" customHeight="1">
      <c r="A1584" s="53" t="str">
        <f t="array" ref="A1584">IFERROR(_xlfn.XLOOKUP(B1584, Runs[Run ID], Runs[Track]), "— pick a run —")</f>
        <v>Black Panther</v>
      </c>
      <c r="B1584" s="54" t="s">
        <v>191</v>
      </c>
      <c r="C1584" s="53" t="str">
        <f t="array" ref="C1584">IFERROR(_xlfn.XLOOKUP(B1584, Runs[Run ID], Runs[Title]), "— pick a run —")</f>
        <v>Panther's Rage</v>
      </c>
      <c r="D1584" s="74" t="s">
        <v>12471</v>
      </c>
      <c r="E1584" s="58" t="b">
        <v>0</v>
      </c>
      <c r="F1584" s="25">
        <f t="shared" si="1"/>
        <v>6</v>
      </c>
      <c r="G1584" s="21" t="s">
        <v>58</v>
      </c>
      <c r="H1584" s="23"/>
      <c r="I1584" s="28"/>
    </row>
    <row r="1585" ht="22.5" customHeight="1">
      <c r="A1585" s="53" t="str">
        <f t="array" ref="A1585">IFERROR(_xlfn.XLOOKUP(B1585, Runs[Run ID], Runs[Track]), "— pick a run —")</f>
        <v>Black Panther</v>
      </c>
      <c r="B1585" s="54" t="s">
        <v>191</v>
      </c>
      <c r="C1585" s="53" t="str">
        <f t="array" ref="C1585">IFERROR(_xlfn.XLOOKUP(B1585, Runs[Run ID], Runs[Title]), "— pick a run —")</f>
        <v>Panther's Rage</v>
      </c>
      <c r="D1585" s="74" t="s">
        <v>12472</v>
      </c>
      <c r="E1585" s="58" t="b">
        <v>0</v>
      </c>
      <c r="F1585" s="25">
        <f t="shared" si="1"/>
        <v>7</v>
      </c>
      <c r="G1585" s="21" t="s">
        <v>58</v>
      </c>
      <c r="H1585" s="23"/>
      <c r="I1585" s="28"/>
    </row>
    <row r="1586" ht="22.5" customHeight="1">
      <c r="A1586" s="53" t="str">
        <f t="array" ref="A1586">IFERROR(_xlfn.XLOOKUP(B1586, Runs[Run ID], Runs[Track]), "— pick a run —")</f>
        <v>Black Panther</v>
      </c>
      <c r="B1586" s="54" t="s">
        <v>191</v>
      </c>
      <c r="C1586" s="53" t="str">
        <f t="array" ref="C1586">IFERROR(_xlfn.XLOOKUP(B1586, Runs[Run ID], Runs[Title]), "— pick a run —")</f>
        <v>Panther's Rage</v>
      </c>
      <c r="D1586" s="74" t="s">
        <v>12473</v>
      </c>
      <c r="E1586" s="58" t="b">
        <v>0</v>
      </c>
      <c r="F1586" s="25">
        <f t="shared" si="1"/>
        <v>8</v>
      </c>
      <c r="G1586" s="21" t="s">
        <v>58</v>
      </c>
      <c r="H1586" s="23"/>
      <c r="I1586" s="28"/>
    </row>
    <row r="1587" ht="22.5" customHeight="1">
      <c r="A1587" s="53" t="str">
        <f t="array" ref="A1587">IFERROR(_xlfn.XLOOKUP(B1587, Runs[Run ID], Runs[Track]), "— pick a run —")</f>
        <v>Black Panther</v>
      </c>
      <c r="B1587" s="54" t="s">
        <v>191</v>
      </c>
      <c r="C1587" s="53" t="str">
        <f t="array" ref="C1587">IFERROR(_xlfn.XLOOKUP(B1587, Runs[Run ID], Runs[Title]), "— pick a run —")</f>
        <v>Panther's Rage</v>
      </c>
      <c r="D1587" s="74" t="s">
        <v>12474</v>
      </c>
      <c r="E1587" s="58" t="b">
        <v>0</v>
      </c>
      <c r="F1587" s="25">
        <f t="shared" si="1"/>
        <v>9</v>
      </c>
      <c r="G1587" s="21" t="s">
        <v>58</v>
      </c>
      <c r="H1587" s="23"/>
      <c r="I1587" s="28"/>
    </row>
    <row r="1588" ht="22.5" customHeight="1">
      <c r="A1588" s="53" t="str">
        <f t="array" ref="A1588">IFERROR(_xlfn.XLOOKUP(B1588, Runs[Run ID], Runs[Track]), "— pick a run —")</f>
        <v>Black Panther</v>
      </c>
      <c r="B1588" s="54" t="s">
        <v>191</v>
      </c>
      <c r="C1588" s="53" t="str">
        <f t="array" ref="C1588">IFERROR(_xlfn.XLOOKUP(B1588, Runs[Run ID], Runs[Title]), "— pick a run —")</f>
        <v>Panther's Rage</v>
      </c>
      <c r="D1588" s="74" t="s">
        <v>12475</v>
      </c>
      <c r="E1588" s="58" t="b">
        <v>0</v>
      </c>
      <c r="F1588" s="25">
        <f t="shared" si="1"/>
        <v>10</v>
      </c>
      <c r="G1588" s="21" t="s">
        <v>58</v>
      </c>
      <c r="H1588" s="23"/>
      <c r="I1588" s="28"/>
    </row>
    <row r="1589" ht="22.5" customHeight="1">
      <c r="A1589" s="53" t="str">
        <f t="array" ref="A1589">IFERROR(_xlfn.XLOOKUP(B1589, Runs[Run ID], Runs[Track]), "— pick a run —")</f>
        <v>Black Panther</v>
      </c>
      <c r="B1589" s="54" t="s">
        <v>191</v>
      </c>
      <c r="C1589" s="53" t="str">
        <f t="array" ref="C1589">IFERROR(_xlfn.XLOOKUP(B1589, Runs[Run ID], Runs[Title]), "— pick a run —")</f>
        <v>Panther's Rage</v>
      </c>
      <c r="D1589" s="74" t="s">
        <v>12476</v>
      </c>
      <c r="E1589" s="58" t="b">
        <v>0</v>
      </c>
      <c r="F1589" s="25">
        <f t="shared" si="1"/>
        <v>11</v>
      </c>
      <c r="G1589" s="21" t="s">
        <v>58</v>
      </c>
      <c r="H1589" s="23"/>
      <c r="I1589" s="28"/>
    </row>
    <row r="1590" ht="22.5" customHeight="1">
      <c r="A1590" s="53" t="str">
        <f t="array" ref="A1590">IFERROR(_xlfn.XLOOKUP(B1590, Runs[Run ID], Runs[Track]), "— pick a run —")</f>
        <v>Black Panther</v>
      </c>
      <c r="B1590" s="54" t="s">
        <v>191</v>
      </c>
      <c r="C1590" s="53" t="str">
        <f t="array" ref="C1590">IFERROR(_xlfn.XLOOKUP(B1590, Runs[Run ID], Runs[Title]), "— pick a run —")</f>
        <v>Panther's Rage</v>
      </c>
      <c r="D1590" s="74" t="s">
        <v>12477</v>
      </c>
      <c r="E1590" s="58" t="b">
        <v>0</v>
      </c>
      <c r="F1590" s="25">
        <f t="shared" si="1"/>
        <v>12</v>
      </c>
      <c r="G1590" s="21" t="s">
        <v>58</v>
      </c>
      <c r="H1590" s="23"/>
      <c r="I1590" s="28"/>
    </row>
    <row r="1591" ht="22.5" customHeight="1">
      <c r="A1591" s="53" t="str">
        <f t="array" ref="A1591">IFERROR(_xlfn.XLOOKUP(B1591, Runs[Run ID], Runs[Track]), "— pick a run —")</f>
        <v>Black Panther</v>
      </c>
      <c r="B1591" s="54" t="s">
        <v>191</v>
      </c>
      <c r="C1591" s="53" t="str">
        <f t="array" ref="C1591">IFERROR(_xlfn.XLOOKUP(B1591, Runs[Run ID], Runs[Title]), "— pick a run —")</f>
        <v>Panther's Rage</v>
      </c>
      <c r="D1591" s="74" t="s">
        <v>12478</v>
      </c>
      <c r="E1591" s="58" t="b">
        <v>0</v>
      </c>
      <c r="F1591" s="25">
        <f t="shared" si="1"/>
        <v>13</v>
      </c>
      <c r="G1591" s="21" t="s">
        <v>58</v>
      </c>
      <c r="H1591" s="23"/>
      <c r="I1591" s="28"/>
    </row>
    <row r="1592" ht="22.5" customHeight="1">
      <c r="A1592" s="53" t="str">
        <f t="array" ref="A1592">IFERROR(_xlfn.XLOOKUP(B1592, Runs[Run ID], Runs[Track]), "— pick a run —")</f>
        <v>Black Panther</v>
      </c>
      <c r="B1592" s="54" t="s">
        <v>191</v>
      </c>
      <c r="C1592" s="53" t="str">
        <f t="array" ref="C1592">IFERROR(_xlfn.XLOOKUP(B1592, Runs[Run ID], Runs[Title]), "— pick a run —")</f>
        <v>Panther's Rage</v>
      </c>
      <c r="D1592" s="74" t="s">
        <v>12479</v>
      </c>
      <c r="E1592" s="58" t="b">
        <v>0</v>
      </c>
      <c r="F1592" s="25">
        <f t="shared" si="1"/>
        <v>14</v>
      </c>
      <c r="G1592" s="21" t="s">
        <v>58</v>
      </c>
      <c r="H1592" s="10" t="s">
        <v>12480</v>
      </c>
      <c r="I1592" s="26"/>
    </row>
    <row r="1593" ht="22.5" customHeight="1">
      <c r="A1593" s="53" t="str">
        <f t="array" ref="A1593">IFERROR(_xlfn.XLOOKUP(B1593, Runs[Run ID], Runs[Track]), "— pick a run —")</f>
        <v>Black Panther</v>
      </c>
      <c r="B1593" s="54" t="s">
        <v>191</v>
      </c>
      <c r="C1593" s="53" t="str">
        <f t="array" ref="C1593">IFERROR(_xlfn.XLOOKUP(B1593, Runs[Run ID], Runs[Title]), "— pick a run —")</f>
        <v>Panther's Rage</v>
      </c>
      <c r="D1593" s="74" t="s">
        <v>12481</v>
      </c>
      <c r="E1593" s="58" t="b">
        <v>0</v>
      </c>
      <c r="F1593" s="25">
        <f t="shared" si="1"/>
        <v>15</v>
      </c>
      <c r="G1593" s="21" t="s">
        <v>58</v>
      </c>
      <c r="H1593" s="23"/>
      <c r="I1593" s="28"/>
    </row>
    <row r="1594" ht="22.5" customHeight="1">
      <c r="A1594" s="53" t="str">
        <f t="array" ref="A1594">IFERROR(_xlfn.XLOOKUP(B1594, Runs[Run ID], Runs[Track]), "— pick a run —")</f>
        <v>Black Panther</v>
      </c>
      <c r="B1594" s="54" t="s">
        <v>191</v>
      </c>
      <c r="C1594" s="53" t="str">
        <f t="array" ref="C1594">IFERROR(_xlfn.XLOOKUP(B1594, Runs[Run ID], Runs[Title]), "— pick a run —")</f>
        <v>Panther's Rage</v>
      </c>
      <c r="D1594" s="74" t="s">
        <v>12482</v>
      </c>
      <c r="E1594" s="58" t="b">
        <v>0</v>
      </c>
      <c r="F1594" s="25">
        <f t="shared" si="1"/>
        <v>16</v>
      </c>
      <c r="G1594" s="21" t="s">
        <v>58</v>
      </c>
      <c r="H1594" s="23"/>
      <c r="I1594" s="28"/>
    </row>
    <row r="1595" ht="22.5" customHeight="1">
      <c r="A1595" s="53" t="str">
        <f t="array" ref="A1595">IFERROR(_xlfn.XLOOKUP(B1595, Runs[Run ID], Runs[Track]), "— pick a run —")</f>
        <v>Black Panther</v>
      </c>
      <c r="B1595" s="54" t="s">
        <v>191</v>
      </c>
      <c r="C1595" s="53" t="str">
        <f t="array" ref="C1595">IFERROR(_xlfn.XLOOKUP(B1595, Runs[Run ID], Runs[Title]), "— pick a run —")</f>
        <v>Panther's Rage</v>
      </c>
      <c r="D1595" s="74" t="s">
        <v>12483</v>
      </c>
      <c r="E1595" s="58" t="b">
        <v>0</v>
      </c>
      <c r="F1595" s="25">
        <f t="shared" si="1"/>
        <v>17</v>
      </c>
      <c r="G1595" s="21" t="s">
        <v>58</v>
      </c>
      <c r="H1595" s="23"/>
      <c r="I1595" s="28"/>
    </row>
    <row r="1596" ht="22.5" customHeight="1">
      <c r="A1596" s="53" t="str">
        <f t="array" ref="A1596">IFERROR(_xlfn.XLOOKUP(B1596, Runs[Run ID], Runs[Track]), "— pick a run —")</f>
        <v>Black Panther</v>
      </c>
      <c r="B1596" s="54" t="s">
        <v>191</v>
      </c>
      <c r="C1596" s="53" t="str">
        <f t="array" ref="C1596">IFERROR(_xlfn.XLOOKUP(B1596, Runs[Run ID], Runs[Title]), "— pick a run —")</f>
        <v>Panther's Rage</v>
      </c>
      <c r="D1596" s="74" t="s">
        <v>12484</v>
      </c>
      <c r="E1596" s="58" t="b">
        <v>0</v>
      </c>
      <c r="F1596" s="25">
        <f t="shared" si="1"/>
        <v>18</v>
      </c>
      <c r="G1596" s="21" t="s">
        <v>58</v>
      </c>
      <c r="H1596" s="23"/>
      <c r="I1596" s="28"/>
    </row>
    <row r="1597" ht="22.5" customHeight="1">
      <c r="A1597" s="53" t="str">
        <f t="array" ref="A1597">IFERROR(_xlfn.XLOOKUP(B1597, Runs[Run ID], Runs[Track]), "— pick a run —")</f>
        <v>Black Panther</v>
      </c>
      <c r="B1597" s="54" t="s">
        <v>191</v>
      </c>
      <c r="C1597" s="53" t="str">
        <f t="array" ref="C1597">IFERROR(_xlfn.XLOOKUP(B1597, Runs[Run ID], Runs[Title]), "— pick a run —")</f>
        <v>Panther's Rage</v>
      </c>
      <c r="D1597" s="74" t="s">
        <v>12485</v>
      </c>
      <c r="E1597" s="58" t="b">
        <v>0</v>
      </c>
      <c r="F1597" s="25">
        <f t="shared" si="1"/>
        <v>19</v>
      </c>
      <c r="G1597" s="21" t="s">
        <v>58</v>
      </c>
      <c r="H1597" s="23"/>
      <c r="I1597" s="28"/>
    </row>
    <row r="1598" ht="22.5" customHeight="1">
      <c r="A1598" s="53" t="str">
        <f t="array" ref="A1598">IFERROR(_xlfn.XLOOKUP(B1598, Runs[Run ID], Runs[Track]), "— pick a run —")</f>
        <v>Black Panther</v>
      </c>
      <c r="B1598" s="54" t="s">
        <v>184</v>
      </c>
      <c r="C1598" s="53" t="str">
        <f t="array" ref="C1598">IFERROR(_xlfn.XLOOKUP(B1598, Runs[Run ID], Runs[Title]), "— pick a run —")</f>
        <v>Panther's Quest </v>
      </c>
      <c r="D1598" s="74" t="s">
        <v>12486</v>
      </c>
      <c r="E1598" s="58" t="b">
        <v>0</v>
      </c>
      <c r="F1598" s="25">
        <f t="shared" si="1"/>
        <v>1</v>
      </c>
      <c r="G1598" s="21" t="s">
        <v>58</v>
      </c>
      <c r="H1598" s="23"/>
      <c r="I1598" s="28"/>
    </row>
    <row r="1599" ht="22.5" customHeight="1">
      <c r="A1599" s="53" t="str">
        <f t="array" ref="A1599">IFERROR(_xlfn.XLOOKUP(B1599, Runs[Run ID], Runs[Track]), "— pick a run —")</f>
        <v>Black Panther</v>
      </c>
      <c r="B1599" s="54" t="s">
        <v>184</v>
      </c>
      <c r="C1599" s="53" t="str">
        <f t="array" ref="C1599">IFERROR(_xlfn.XLOOKUP(B1599, Runs[Run ID], Runs[Title]), "— pick a run —")</f>
        <v>Panther's Quest </v>
      </c>
      <c r="D1599" s="74" t="s">
        <v>12487</v>
      </c>
      <c r="E1599" s="58" t="b">
        <v>0</v>
      </c>
      <c r="F1599" s="25">
        <f t="shared" si="1"/>
        <v>2</v>
      </c>
      <c r="G1599" s="21" t="s">
        <v>58</v>
      </c>
      <c r="H1599" s="23"/>
      <c r="I1599" s="28"/>
    </row>
    <row r="1600" ht="22.5" customHeight="1">
      <c r="A1600" s="53" t="str">
        <f t="array" ref="A1600">IFERROR(_xlfn.XLOOKUP(B1600, Runs[Run ID], Runs[Track]), "— pick a run —")</f>
        <v>Black Panther</v>
      </c>
      <c r="B1600" s="54" t="s">
        <v>184</v>
      </c>
      <c r="C1600" s="53" t="str">
        <f t="array" ref="C1600">IFERROR(_xlfn.XLOOKUP(B1600, Runs[Run ID], Runs[Title]), "— pick a run —")</f>
        <v>Panther's Quest </v>
      </c>
      <c r="D1600" s="74" t="s">
        <v>12488</v>
      </c>
      <c r="E1600" s="58" t="b">
        <v>0</v>
      </c>
      <c r="F1600" s="25">
        <f t="shared" si="1"/>
        <v>3</v>
      </c>
      <c r="G1600" s="21" t="s">
        <v>58</v>
      </c>
      <c r="H1600" s="23"/>
      <c r="I1600" s="28"/>
    </row>
    <row r="1601" ht="22.5" customHeight="1">
      <c r="A1601" s="53" t="str">
        <f t="array" ref="A1601">IFERROR(_xlfn.XLOOKUP(B1601, Runs[Run ID], Runs[Track]), "— pick a run —")</f>
        <v>Black Panther</v>
      </c>
      <c r="B1601" s="54" t="s">
        <v>184</v>
      </c>
      <c r="C1601" s="53" t="str">
        <f t="array" ref="C1601">IFERROR(_xlfn.XLOOKUP(B1601, Runs[Run ID], Runs[Title]), "— pick a run —")</f>
        <v>Panther's Quest </v>
      </c>
      <c r="D1601" s="74" t="s">
        <v>12489</v>
      </c>
      <c r="E1601" s="58" t="b">
        <v>0</v>
      </c>
      <c r="F1601" s="25">
        <f t="shared" si="1"/>
        <v>4</v>
      </c>
      <c r="G1601" s="21" t="s">
        <v>58</v>
      </c>
      <c r="H1601" s="23"/>
      <c r="I1601" s="28"/>
    </row>
    <row r="1602" ht="22.5" customHeight="1">
      <c r="A1602" s="53" t="str">
        <f t="array" ref="A1602">IFERROR(_xlfn.XLOOKUP(B1602, Runs[Run ID], Runs[Track]), "— pick a run —")</f>
        <v>Black Panther</v>
      </c>
      <c r="B1602" s="54" t="s">
        <v>184</v>
      </c>
      <c r="C1602" s="53" t="str">
        <f t="array" ref="C1602">IFERROR(_xlfn.XLOOKUP(B1602, Runs[Run ID], Runs[Title]), "— pick a run —")</f>
        <v>Panther's Quest </v>
      </c>
      <c r="D1602" s="74" t="s">
        <v>12490</v>
      </c>
      <c r="E1602" s="58" t="b">
        <v>0</v>
      </c>
      <c r="F1602" s="25">
        <f t="shared" si="1"/>
        <v>5</v>
      </c>
      <c r="G1602" s="21" t="s">
        <v>58</v>
      </c>
      <c r="H1602" s="23"/>
      <c r="I1602" s="28"/>
    </row>
    <row r="1603" ht="22.5" customHeight="1">
      <c r="A1603" s="53" t="str">
        <f t="array" ref="A1603">IFERROR(_xlfn.XLOOKUP(B1603, Runs[Run ID], Runs[Track]), "— pick a run —")</f>
        <v>Black Panther</v>
      </c>
      <c r="B1603" s="54" t="s">
        <v>184</v>
      </c>
      <c r="C1603" s="53" t="str">
        <f t="array" ref="C1603">IFERROR(_xlfn.XLOOKUP(B1603, Runs[Run ID], Runs[Title]), "— pick a run —")</f>
        <v>Panther's Quest </v>
      </c>
      <c r="D1603" s="74" t="s">
        <v>12491</v>
      </c>
      <c r="E1603" s="58" t="b">
        <v>0</v>
      </c>
      <c r="F1603" s="25">
        <f t="shared" si="1"/>
        <v>6</v>
      </c>
      <c r="G1603" s="21" t="s">
        <v>58</v>
      </c>
      <c r="H1603" s="23"/>
      <c r="I1603" s="28"/>
    </row>
    <row r="1604" ht="22.5" customHeight="1">
      <c r="A1604" s="53" t="str">
        <f t="array" ref="A1604">IFERROR(_xlfn.XLOOKUP(B1604, Runs[Run ID], Runs[Track]), "— pick a run —")</f>
        <v>Black Panther</v>
      </c>
      <c r="B1604" s="54" t="s">
        <v>184</v>
      </c>
      <c r="C1604" s="53" t="str">
        <f t="array" ref="C1604">IFERROR(_xlfn.XLOOKUP(B1604, Runs[Run ID], Runs[Title]), "— pick a run —")</f>
        <v>Panther's Quest </v>
      </c>
      <c r="D1604" s="74" t="s">
        <v>12492</v>
      </c>
      <c r="E1604" s="58" t="b">
        <v>0</v>
      </c>
      <c r="F1604" s="25">
        <f t="shared" si="1"/>
        <v>7</v>
      </c>
      <c r="G1604" s="21" t="s">
        <v>58</v>
      </c>
      <c r="H1604" s="23"/>
      <c r="I1604" s="28"/>
    </row>
    <row r="1605" ht="22.5" customHeight="1">
      <c r="A1605" s="53" t="str">
        <f t="array" ref="A1605">IFERROR(_xlfn.XLOOKUP(B1605, Runs[Run ID], Runs[Track]), "— pick a run —")</f>
        <v>Black Panther</v>
      </c>
      <c r="B1605" s="54" t="s">
        <v>184</v>
      </c>
      <c r="C1605" s="53" t="str">
        <f t="array" ref="C1605">IFERROR(_xlfn.XLOOKUP(B1605, Runs[Run ID], Runs[Title]), "— pick a run —")</f>
        <v>Panther's Quest </v>
      </c>
      <c r="D1605" s="74" t="s">
        <v>12493</v>
      </c>
      <c r="E1605" s="58" t="b">
        <v>0</v>
      </c>
      <c r="F1605" s="25">
        <f t="shared" si="1"/>
        <v>8</v>
      </c>
      <c r="G1605" s="21" t="s">
        <v>58</v>
      </c>
      <c r="H1605" s="23"/>
      <c r="I1605" s="28"/>
    </row>
    <row r="1606" ht="22.5" customHeight="1">
      <c r="A1606" s="53" t="str">
        <f t="array" ref="A1606">IFERROR(_xlfn.XLOOKUP(B1606, Runs[Run ID], Runs[Track]), "— pick a run —")</f>
        <v>Black Panther</v>
      </c>
      <c r="B1606" s="54" t="s">
        <v>184</v>
      </c>
      <c r="C1606" s="53" t="str">
        <f t="array" ref="C1606">IFERROR(_xlfn.XLOOKUP(B1606, Runs[Run ID], Runs[Title]), "— pick a run —")</f>
        <v>Panther's Quest </v>
      </c>
      <c r="D1606" s="74" t="s">
        <v>12494</v>
      </c>
      <c r="E1606" s="58" t="b">
        <v>0</v>
      </c>
      <c r="F1606" s="25">
        <f t="shared" si="1"/>
        <v>9</v>
      </c>
      <c r="G1606" s="21" t="s">
        <v>58</v>
      </c>
      <c r="H1606" s="23"/>
      <c r="I1606" s="28"/>
    </row>
    <row r="1607" ht="22.5" customHeight="1">
      <c r="A1607" s="53" t="str">
        <f t="array" ref="A1607">IFERROR(_xlfn.XLOOKUP(B1607, Runs[Run ID], Runs[Track]), "— pick a run —")</f>
        <v>Black Panther</v>
      </c>
      <c r="B1607" s="54" t="s">
        <v>184</v>
      </c>
      <c r="C1607" s="53" t="str">
        <f t="array" ref="C1607">IFERROR(_xlfn.XLOOKUP(B1607, Runs[Run ID], Runs[Title]), "— pick a run —")</f>
        <v>Panther's Quest </v>
      </c>
      <c r="D1607" s="74" t="s">
        <v>12495</v>
      </c>
      <c r="E1607" s="58" t="b">
        <v>0</v>
      </c>
      <c r="F1607" s="25">
        <f t="shared" si="1"/>
        <v>10</v>
      </c>
      <c r="G1607" s="21" t="s">
        <v>58</v>
      </c>
      <c r="H1607" s="23"/>
      <c r="I1607" s="28"/>
    </row>
    <row r="1608" ht="22.5" customHeight="1">
      <c r="A1608" s="53" t="str">
        <f t="array" ref="A1608">IFERROR(_xlfn.XLOOKUP(B1608, Runs[Run ID], Runs[Track]), "— pick a run —")</f>
        <v>Black Panther</v>
      </c>
      <c r="B1608" s="54" t="s">
        <v>184</v>
      </c>
      <c r="C1608" s="53" t="str">
        <f t="array" ref="C1608">IFERROR(_xlfn.XLOOKUP(B1608, Runs[Run ID], Runs[Title]), "— pick a run —")</f>
        <v>Panther's Quest </v>
      </c>
      <c r="D1608" s="74" t="s">
        <v>12496</v>
      </c>
      <c r="E1608" s="58" t="b">
        <v>0</v>
      </c>
      <c r="F1608" s="25">
        <f t="shared" si="1"/>
        <v>11</v>
      </c>
      <c r="G1608" s="21" t="s">
        <v>58</v>
      </c>
      <c r="H1608" s="23"/>
      <c r="I1608" s="28"/>
    </row>
    <row r="1609" ht="22.5" customHeight="1">
      <c r="A1609" s="53" t="str">
        <f t="array" ref="A1609">IFERROR(_xlfn.XLOOKUP(B1609, Runs[Run ID], Runs[Track]), "— pick a run —")</f>
        <v>Black Panther</v>
      </c>
      <c r="B1609" s="54" t="s">
        <v>184</v>
      </c>
      <c r="C1609" s="53" t="str">
        <f t="array" ref="C1609">IFERROR(_xlfn.XLOOKUP(B1609, Runs[Run ID], Runs[Title]), "— pick a run —")</f>
        <v>Panther's Quest </v>
      </c>
      <c r="D1609" s="74" t="s">
        <v>12497</v>
      </c>
      <c r="E1609" s="58" t="b">
        <v>0</v>
      </c>
      <c r="F1609" s="25">
        <f t="shared" si="1"/>
        <v>12</v>
      </c>
      <c r="G1609" s="21" t="s">
        <v>58</v>
      </c>
      <c r="H1609" s="23"/>
      <c r="I1609" s="28"/>
    </row>
    <row r="1610" ht="22.5" customHeight="1">
      <c r="A1610" s="53" t="str">
        <f t="array" ref="A1610">IFERROR(_xlfn.XLOOKUP(B1610, Runs[Run ID], Runs[Track]), "— pick a run —")</f>
        <v>Black Panther</v>
      </c>
      <c r="B1610" s="54" t="s">
        <v>184</v>
      </c>
      <c r="C1610" s="53" t="str">
        <f t="array" ref="C1610">IFERROR(_xlfn.XLOOKUP(B1610, Runs[Run ID], Runs[Title]), "— pick a run —")</f>
        <v>Panther's Quest </v>
      </c>
      <c r="D1610" s="74" t="s">
        <v>12498</v>
      </c>
      <c r="E1610" s="58" t="b">
        <v>0</v>
      </c>
      <c r="F1610" s="25">
        <f t="shared" si="1"/>
        <v>13</v>
      </c>
      <c r="G1610" s="21" t="s">
        <v>58</v>
      </c>
      <c r="H1610" s="23"/>
      <c r="I1610" s="28"/>
    </row>
    <row r="1611" ht="22.5" customHeight="1">
      <c r="A1611" s="53" t="str">
        <f t="array" ref="A1611">IFERROR(_xlfn.XLOOKUP(B1611, Runs[Run ID], Runs[Track]), "— pick a run —")</f>
        <v>Black Panther</v>
      </c>
      <c r="B1611" s="54" t="s">
        <v>184</v>
      </c>
      <c r="C1611" s="53" t="str">
        <f t="array" ref="C1611">IFERROR(_xlfn.XLOOKUP(B1611, Runs[Run ID], Runs[Title]), "— pick a run —")</f>
        <v>Panther's Quest </v>
      </c>
      <c r="D1611" s="74" t="s">
        <v>12499</v>
      </c>
      <c r="E1611" s="58" t="b">
        <v>0</v>
      </c>
      <c r="F1611" s="25">
        <f t="shared" si="1"/>
        <v>14</v>
      </c>
      <c r="G1611" s="21" t="s">
        <v>58</v>
      </c>
      <c r="H1611" s="23"/>
      <c r="I1611" s="28"/>
    </row>
    <row r="1612" ht="22.5" customHeight="1">
      <c r="A1612" s="53" t="str">
        <f t="array" ref="A1612">IFERROR(_xlfn.XLOOKUP(B1612, Runs[Run ID], Runs[Track]), "— pick a run —")</f>
        <v>Black Panther</v>
      </c>
      <c r="B1612" s="54" t="s">
        <v>184</v>
      </c>
      <c r="C1612" s="53" t="str">
        <f t="array" ref="C1612">IFERROR(_xlfn.XLOOKUP(B1612, Runs[Run ID], Runs[Title]), "— pick a run —")</f>
        <v>Panther's Quest </v>
      </c>
      <c r="D1612" s="74" t="s">
        <v>12500</v>
      </c>
      <c r="E1612" s="58" t="b">
        <v>0</v>
      </c>
      <c r="F1612" s="25">
        <f t="shared" si="1"/>
        <v>15</v>
      </c>
      <c r="G1612" s="21" t="s">
        <v>58</v>
      </c>
      <c r="H1612" s="23"/>
      <c r="I1612" s="28"/>
    </row>
    <row r="1613" ht="22.5" customHeight="1">
      <c r="A1613" s="53" t="str">
        <f t="array" ref="A1613">IFERROR(_xlfn.XLOOKUP(B1613, Runs[Run ID], Runs[Track]), "— pick a run —")</f>
        <v>Black Panther</v>
      </c>
      <c r="B1613" s="54" t="s">
        <v>184</v>
      </c>
      <c r="C1613" s="53" t="str">
        <f t="array" ref="C1613">IFERROR(_xlfn.XLOOKUP(B1613, Runs[Run ID], Runs[Title]), "— pick a run —")</f>
        <v>Panther's Quest </v>
      </c>
      <c r="D1613" s="74" t="s">
        <v>12501</v>
      </c>
      <c r="E1613" s="58" t="b">
        <v>0</v>
      </c>
      <c r="F1613" s="25">
        <f t="shared" si="1"/>
        <v>16</v>
      </c>
      <c r="G1613" s="21" t="s">
        <v>58</v>
      </c>
      <c r="H1613" s="23"/>
      <c r="I1613" s="28"/>
    </row>
    <row r="1614" ht="22.5" customHeight="1">
      <c r="A1614" s="53" t="str">
        <f t="array" ref="A1614">IFERROR(_xlfn.XLOOKUP(B1614, Runs[Run ID], Runs[Track]), "— pick a run —")</f>
        <v>Black Panther</v>
      </c>
      <c r="B1614" s="54" t="s">
        <v>184</v>
      </c>
      <c r="C1614" s="53" t="str">
        <f t="array" ref="C1614">IFERROR(_xlfn.XLOOKUP(B1614, Runs[Run ID], Runs[Title]), "— pick a run —")</f>
        <v>Panther's Quest </v>
      </c>
      <c r="D1614" s="74" t="s">
        <v>12502</v>
      </c>
      <c r="E1614" s="58" t="b">
        <v>0</v>
      </c>
      <c r="F1614" s="25">
        <f t="shared" si="1"/>
        <v>17</v>
      </c>
      <c r="G1614" s="21" t="s">
        <v>58</v>
      </c>
      <c r="H1614" s="23"/>
      <c r="I1614" s="28"/>
    </row>
    <row r="1615" ht="22.5" customHeight="1">
      <c r="A1615" s="53" t="str">
        <f t="array" ref="A1615">IFERROR(_xlfn.XLOOKUP(B1615, Runs[Run ID], Runs[Track]), "— pick a run —")</f>
        <v>Black Panther</v>
      </c>
      <c r="B1615" s="54" t="s">
        <v>184</v>
      </c>
      <c r="C1615" s="53" t="str">
        <f t="array" ref="C1615">IFERROR(_xlfn.XLOOKUP(B1615, Runs[Run ID], Runs[Title]), "— pick a run —")</f>
        <v>Panther's Quest </v>
      </c>
      <c r="D1615" s="74" t="s">
        <v>12503</v>
      </c>
      <c r="E1615" s="58" t="b">
        <v>0</v>
      </c>
      <c r="F1615" s="25">
        <f t="shared" si="1"/>
        <v>18</v>
      </c>
      <c r="G1615" s="21" t="s">
        <v>58</v>
      </c>
      <c r="H1615" s="23"/>
      <c r="I1615" s="28"/>
    </row>
    <row r="1616" ht="22.5" customHeight="1">
      <c r="A1616" s="53" t="str">
        <f t="array" ref="A1616">IFERROR(_xlfn.XLOOKUP(B1616, Runs[Run ID], Runs[Track]), "— pick a run —")</f>
        <v>Black Panther</v>
      </c>
      <c r="B1616" s="54" t="s">
        <v>184</v>
      </c>
      <c r="C1616" s="53" t="str">
        <f t="array" ref="C1616">IFERROR(_xlfn.XLOOKUP(B1616, Runs[Run ID], Runs[Title]), "— pick a run —")</f>
        <v>Panther's Quest </v>
      </c>
      <c r="D1616" s="74" t="s">
        <v>12504</v>
      </c>
      <c r="E1616" s="58" t="b">
        <v>0</v>
      </c>
      <c r="F1616" s="25">
        <f t="shared" si="1"/>
        <v>19</v>
      </c>
      <c r="G1616" s="21" t="s">
        <v>58</v>
      </c>
      <c r="H1616" s="23"/>
      <c r="I1616" s="28"/>
    </row>
    <row r="1617" ht="22.5" customHeight="1">
      <c r="A1617" s="53" t="str">
        <f t="array" ref="A1617">IFERROR(_xlfn.XLOOKUP(B1617, Runs[Run ID], Runs[Track]), "— pick a run —")</f>
        <v>Black Panther</v>
      </c>
      <c r="B1617" s="54" t="s">
        <v>184</v>
      </c>
      <c r="C1617" s="53" t="str">
        <f t="array" ref="C1617">IFERROR(_xlfn.XLOOKUP(B1617, Runs[Run ID], Runs[Title]), "— pick a run —")</f>
        <v>Panther's Quest </v>
      </c>
      <c r="D1617" s="74" t="s">
        <v>12505</v>
      </c>
      <c r="E1617" s="58" t="b">
        <v>0</v>
      </c>
      <c r="F1617" s="25">
        <f t="shared" si="1"/>
        <v>20</v>
      </c>
      <c r="G1617" s="21" t="s">
        <v>58</v>
      </c>
      <c r="H1617" s="23"/>
      <c r="I1617" s="28"/>
    </row>
    <row r="1618" ht="22.5" customHeight="1">
      <c r="A1618" s="53" t="str">
        <f t="array" ref="A1618">IFERROR(_xlfn.XLOOKUP(B1618, Runs[Run ID], Runs[Track]), "— pick a run —")</f>
        <v>Black Panther</v>
      </c>
      <c r="B1618" s="54" t="s">
        <v>184</v>
      </c>
      <c r="C1618" s="53" t="str">
        <f t="array" ref="C1618">IFERROR(_xlfn.XLOOKUP(B1618, Runs[Run ID], Runs[Title]), "— pick a run —")</f>
        <v>Panther's Quest </v>
      </c>
      <c r="D1618" s="74" t="s">
        <v>12506</v>
      </c>
      <c r="E1618" s="58" t="b">
        <v>0</v>
      </c>
      <c r="F1618" s="25">
        <f t="shared" si="1"/>
        <v>21</v>
      </c>
      <c r="G1618" s="21" t="s">
        <v>58</v>
      </c>
      <c r="H1618" s="23"/>
      <c r="I1618" s="28"/>
    </row>
    <row r="1619" ht="22.5" customHeight="1">
      <c r="A1619" s="53" t="str">
        <f t="array" ref="A1619">IFERROR(_xlfn.XLOOKUP(B1619, Runs[Run ID], Runs[Track]), "— pick a run —")</f>
        <v>Black Panther</v>
      </c>
      <c r="B1619" s="54" t="s">
        <v>184</v>
      </c>
      <c r="C1619" s="53" t="str">
        <f t="array" ref="C1619">IFERROR(_xlfn.XLOOKUP(B1619, Runs[Run ID], Runs[Title]), "— pick a run —")</f>
        <v>Panther's Quest </v>
      </c>
      <c r="D1619" s="74" t="s">
        <v>12507</v>
      </c>
      <c r="E1619" s="58" t="b">
        <v>0</v>
      </c>
      <c r="F1619" s="25">
        <f t="shared" si="1"/>
        <v>22</v>
      </c>
      <c r="G1619" s="21" t="s">
        <v>58</v>
      </c>
      <c r="H1619" s="23"/>
      <c r="I1619" s="28"/>
    </row>
    <row r="1620" ht="22.5" customHeight="1">
      <c r="A1620" s="53" t="str">
        <f t="array" ref="A1620">IFERROR(_xlfn.XLOOKUP(B1620, Runs[Run ID], Runs[Track]), "— pick a run —")</f>
        <v>Black Panther</v>
      </c>
      <c r="B1620" s="54" t="s">
        <v>184</v>
      </c>
      <c r="C1620" s="53" t="str">
        <f t="array" ref="C1620">IFERROR(_xlfn.XLOOKUP(B1620, Runs[Run ID], Runs[Title]), "— pick a run —")</f>
        <v>Panther's Quest </v>
      </c>
      <c r="D1620" s="74" t="s">
        <v>12508</v>
      </c>
      <c r="E1620" s="58" t="b">
        <v>0</v>
      </c>
      <c r="F1620" s="25">
        <f t="shared" si="1"/>
        <v>23</v>
      </c>
      <c r="G1620" s="21" t="s">
        <v>58</v>
      </c>
      <c r="H1620" s="23"/>
      <c r="I1620" s="28"/>
    </row>
    <row r="1621" ht="22.5" customHeight="1">
      <c r="A1621" s="53" t="str">
        <f t="array" ref="A1621">IFERROR(_xlfn.XLOOKUP(B1621, Runs[Run ID], Runs[Track]), "— pick a run —")</f>
        <v>Black Panther</v>
      </c>
      <c r="B1621" s="54" t="s">
        <v>184</v>
      </c>
      <c r="C1621" s="53" t="str">
        <f t="array" ref="C1621">IFERROR(_xlfn.XLOOKUP(B1621, Runs[Run ID], Runs[Title]), "— pick a run —")</f>
        <v>Panther's Quest </v>
      </c>
      <c r="D1621" s="74" t="s">
        <v>12509</v>
      </c>
      <c r="E1621" s="58" t="b">
        <v>0</v>
      </c>
      <c r="F1621" s="25">
        <f t="shared" si="1"/>
        <v>24</v>
      </c>
      <c r="G1621" s="21" t="s">
        <v>58</v>
      </c>
      <c r="H1621" s="23"/>
      <c r="I1621" s="28"/>
    </row>
    <row r="1622" ht="22.5" customHeight="1">
      <c r="A1622" s="53" t="str">
        <f t="array" ref="A1622">IFERROR(_xlfn.XLOOKUP(B1622, Runs[Run ID], Runs[Track]), "— pick a run —")</f>
        <v>Black Panther</v>
      </c>
      <c r="B1622" s="54" t="s">
        <v>184</v>
      </c>
      <c r="C1622" s="53" t="str">
        <f t="array" ref="C1622">IFERROR(_xlfn.XLOOKUP(B1622, Runs[Run ID], Runs[Title]), "— pick a run —")</f>
        <v>Panther's Quest </v>
      </c>
      <c r="D1622" s="74" t="s">
        <v>12510</v>
      </c>
      <c r="E1622" s="58" t="b">
        <v>0</v>
      </c>
      <c r="F1622" s="25">
        <f t="shared" si="1"/>
        <v>25</v>
      </c>
      <c r="G1622" s="21" t="s">
        <v>58</v>
      </c>
      <c r="H1622" s="23"/>
      <c r="I1622" s="28"/>
    </row>
    <row r="1623" ht="22.5" customHeight="1">
      <c r="A1623" s="53" t="str">
        <f t="array" ref="A1623">IFERROR(_xlfn.XLOOKUP(B1623, Runs[Run ID], Runs[Track]), "— pick a run —")</f>
        <v>Black Panther</v>
      </c>
      <c r="B1623" s="54" t="s">
        <v>194</v>
      </c>
      <c r="C1623" s="53" t="str">
        <f t="array" ref="C1623">IFERROR(_xlfn.XLOOKUP(B1623, Runs[Run ID], Runs[Title]), "— pick a run —")</f>
        <v>Kirby's Black Panther </v>
      </c>
      <c r="D1623" s="74" t="s">
        <v>2941</v>
      </c>
      <c r="E1623" s="58" t="b">
        <v>0</v>
      </c>
      <c r="F1623" s="25">
        <f t="shared" si="1"/>
        <v>1</v>
      </c>
      <c r="G1623" s="21" t="s">
        <v>58</v>
      </c>
      <c r="H1623" s="10" t="s">
        <v>12511</v>
      </c>
      <c r="I1623" s="26"/>
    </row>
    <row r="1624" ht="22.5" customHeight="1">
      <c r="A1624" s="53" t="str">
        <f t="array" ref="A1624">IFERROR(_xlfn.XLOOKUP(B1624, Runs[Run ID], Runs[Track]), "— pick a run —")</f>
        <v>Black Panther</v>
      </c>
      <c r="B1624" s="54" t="s">
        <v>194</v>
      </c>
      <c r="C1624" s="53" t="str">
        <f t="array" ref="C1624">IFERROR(_xlfn.XLOOKUP(B1624, Runs[Run ID], Runs[Title]), "— pick a run —")</f>
        <v>Kirby's Black Panther </v>
      </c>
      <c r="D1624" s="74" t="s">
        <v>2971</v>
      </c>
      <c r="E1624" s="58" t="b">
        <v>0</v>
      </c>
      <c r="F1624" s="25">
        <f t="shared" si="1"/>
        <v>2</v>
      </c>
      <c r="G1624" s="21" t="s">
        <v>58</v>
      </c>
      <c r="H1624" s="23"/>
      <c r="I1624" s="28"/>
    </row>
    <row r="1625" ht="22.5" customHeight="1">
      <c r="A1625" s="53" t="str">
        <f t="array" ref="A1625">IFERROR(_xlfn.XLOOKUP(B1625, Runs[Run ID], Runs[Track]), "— pick a run —")</f>
        <v>Black Panther</v>
      </c>
      <c r="B1625" s="54" t="s">
        <v>194</v>
      </c>
      <c r="C1625" s="53" t="str">
        <f t="array" ref="C1625">IFERROR(_xlfn.XLOOKUP(B1625, Runs[Run ID], Runs[Title]), "— pick a run —")</f>
        <v>Kirby's Black Panther </v>
      </c>
      <c r="D1625" s="74" t="s">
        <v>3000</v>
      </c>
      <c r="E1625" s="58" t="b">
        <v>0</v>
      </c>
      <c r="F1625" s="25">
        <f t="shared" si="1"/>
        <v>3</v>
      </c>
      <c r="G1625" s="21" t="s">
        <v>58</v>
      </c>
      <c r="H1625" s="23"/>
      <c r="I1625" s="28"/>
    </row>
    <row r="1626" ht="22.5" customHeight="1">
      <c r="A1626" s="53" t="str">
        <f t="array" ref="A1626">IFERROR(_xlfn.XLOOKUP(B1626, Runs[Run ID], Runs[Track]), "— pick a run —")</f>
        <v>Black Panther</v>
      </c>
      <c r="B1626" s="54" t="s">
        <v>194</v>
      </c>
      <c r="C1626" s="53" t="str">
        <f t="array" ref="C1626">IFERROR(_xlfn.XLOOKUP(B1626, Runs[Run ID], Runs[Title]), "— pick a run —")</f>
        <v>Kirby's Black Panther </v>
      </c>
      <c r="D1626" s="74" t="s">
        <v>3029</v>
      </c>
      <c r="E1626" s="58" t="b">
        <v>0</v>
      </c>
      <c r="F1626" s="25">
        <f t="shared" si="1"/>
        <v>4</v>
      </c>
      <c r="G1626" s="21" t="s">
        <v>58</v>
      </c>
      <c r="H1626" s="23"/>
      <c r="I1626" s="28"/>
    </row>
    <row r="1627" ht="22.5" customHeight="1">
      <c r="A1627" s="53" t="str">
        <f t="array" ref="A1627">IFERROR(_xlfn.XLOOKUP(B1627, Runs[Run ID], Runs[Track]), "— pick a run —")</f>
        <v>Black Panther</v>
      </c>
      <c r="B1627" s="54" t="s">
        <v>194</v>
      </c>
      <c r="C1627" s="53" t="str">
        <f t="array" ref="C1627">IFERROR(_xlfn.XLOOKUP(B1627, Runs[Run ID], Runs[Title]), "— pick a run —")</f>
        <v>Kirby's Black Panther </v>
      </c>
      <c r="D1627" s="74" t="s">
        <v>3059</v>
      </c>
      <c r="E1627" s="58" t="b">
        <v>0</v>
      </c>
      <c r="F1627" s="25">
        <f t="shared" si="1"/>
        <v>5</v>
      </c>
      <c r="G1627" s="21" t="s">
        <v>58</v>
      </c>
      <c r="H1627" s="23"/>
      <c r="I1627" s="28"/>
    </row>
    <row r="1628" ht="22.5" customHeight="1">
      <c r="A1628" s="53" t="str">
        <f t="array" ref="A1628">IFERROR(_xlfn.XLOOKUP(B1628, Runs[Run ID], Runs[Track]), "— pick a run —")</f>
        <v>Black Panther</v>
      </c>
      <c r="B1628" s="54" t="s">
        <v>194</v>
      </c>
      <c r="C1628" s="53" t="str">
        <f t="array" ref="C1628">IFERROR(_xlfn.XLOOKUP(B1628, Runs[Run ID], Runs[Title]), "— pick a run —")</f>
        <v>Kirby's Black Panther </v>
      </c>
      <c r="D1628" s="74" t="s">
        <v>3090</v>
      </c>
      <c r="E1628" s="58" t="b">
        <v>0</v>
      </c>
      <c r="F1628" s="25">
        <f t="shared" si="1"/>
        <v>6</v>
      </c>
      <c r="G1628" s="21" t="s">
        <v>58</v>
      </c>
      <c r="H1628" s="23"/>
      <c r="I1628" s="28"/>
    </row>
    <row r="1629" ht="22.5" customHeight="1">
      <c r="A1629" s="53" t="str">
        <f t="array" ref="A1629">IFERROR(_xlfn.XLOOKUP(B1629, Runs[Run ID], Runs[Track]), "— pick a run —")</f>
        <v>Black Panther</v>
      </c>
      <c r="B1629" s="54" t="s">
        <v>194</v>
      </c>
      <c r="C1629" s="53" t="str">
        <f t="array" ref="C1629">IFERROR(_xlfn.XLOOKUP(B1629, Runs[Run ID], Runs[Title]), "— pick a run —")</f>
        <v>Kirby's Black Panther </v>
      </c>
      <c r="D1629" s="74" t="s">
        <v>3120</v>
      </c>
      <c r="E1629" s="58" t="b">
        <v>0</v>
      </c>
      <c r="F1629" s="25">
        <f t="shared" si="1"/>
        <v>7</v>
      </c>
      <c r="G1629" s="21" t="s">
        <v>58</v>
      </c>
      <c r="H1629" s="23"/>
      <c r="I1629" s="28"/>
    </row>
    <row r="1630" ht="22.5" customHeight="1">
      <c r="A1630" s="53" t="str">
        <f t="array" ref="A1630">IFERROR(_xlfn.XLOOKUP(B1630, Runs[Run ID], Runs[Track]), "— pick a run —")</f>
        <v>Black Panther</v>
      </c>
      <c r="B1630" s="54" t="s">
        <v>194</v>
      </c>
      <c r="C1630" s="53" t="str">
        <f t="array" ref="C1630">IFERROR(_xlfn.XLOOKUP(B1630, Runs[Run ID], Runs[Title]), "— pick a run —")</f>
        <v>Kirby's Black Panther </v>
      </c>
      <c r="D1630" s="74" t="s">
        <v>3150</v>
      </c>
      <c r="E1630" s="58" t="b">
        <v>0</v>
      </c>
      <c r="F1630" s="25">
        <f t="shared" si="1"/>
        <v>8</v>
      </c>
      <c r="G1630" s="21" t="s">
        <v>58</v>
      </c>
      <c r="H1630" s="23"/>
      <c r="I1630" s="28"/>
    </row>
    <row r="1631" ht="22.5" customHeight="1">
      <c r="A1631" s="53" t="str">
        <f t="array" ref="A1631">IFERROR(_xlfn.XLOOKUP(B1631, Runs[Run ID], Runs[Track]), "— pick a run —")</f>
        <v>Black Panther</v>
      </c>
      <c r="B1631" s="54" t="s">
        <v>194</v>
      </c>
      <c r="C1631" s="53" t="str">
        <f t="array" ref="C1631">IFERROR(_xlfn.XLOOKUP(B1631, Runs[Run ID], Runs[Title]), "— pick a run —")</f>
        <v>Kirby's Black Panther </v>
      </c>
      <c r="D1631" s="74" t="s">
        <v>3179</v>
      </c>
      <c r="E1631" s="58" t="b">
        <v>0</v>
      </c>
      <c r="F1631" s="25">
        <f t="shared" si="1"/>
        <v>9</v>
      </c>
      <c r="G1631" s="21" t="s">
        <v>58</v>
      </c>
      <c r="H1631" s="23"/>
      <c r="I1631" s="28"/>
    </row>
    <row r="1632" ht="22.5" customHeight="1">
      <c r="A1632" s="53" t="str">
        <f t="array" ref="A1632">IFERROR(_xlfn.XLOOKUP(B1632, Runs[Run ID], Runs[Track]), "— pick a run —")</f>
        <v>Black Panther</v>
      </c>
      <c r="B1632" s="54" t="s">
        <v>194</v>
      </c>
      <c r="C1632" s="53" t="str">
        <f t="array" ref="C1632">IFERROR(_xlfn.XLOOKUP(B1632, Runs[Run ID], Runs[Title]), "— pick a run —")</f>
        <v>Kirby's Black Panther </v>
      </c>
      <c r="D1632" s="74" t="s">
        <v>3207</v>
      </c>
      <c r="E1632" s="58" t="b">
        <v>0</v>
      </c>
      <c r="F1632" s="25">
        <f t="shared" si="1"/>
        <v>10</v>
      </c>
      <c r="G1632" s="21" t="s">
        <v>58</v>
      </c>
      <c r="H1632" s="23"/>
      <c r="I1632" s="28"/>
    </row>
    <row r="1633" ht="22.5" customHeight="1">
      <c r="A1633" s="53" t="str">
        <f t="array" ref="A1633">IFERROR(_xlfn.XLOOKUP(B1633, Runs[Run ID], Runs[Track]), "— pick a run —")</f>
        <v>Black Panther</v>
      </c>
      <c r="B1633" s="54" t="s">
        <v>194</v>
      </c>
      <c r="C1633" s="53" t="str">
        <f t="array" ref="C1633">IFERROR(_xlfn.XLOOKUP(B1633, Runs[Run ID], Runs[Title]), "— pick a run —")</f>
        <v>Kirby's Black Panther </v>
      </c>
      <c r="D1633" s="74" t="s">
        <v>3235</v>
      </c>
      <c r="E1633" s="58" t="b">
        <v>0</v>
      </c>
      <c r="F1633" s="25">
        <f t="shared" si="1"/>
        <v>11</v>
      </c>
      <c r="G1633" s="21" t="s">
        <v>58</v>
      </c>
      <c r="H1633" s="23"/>
      <c r="I1633" s="28"/>
    </row>
    <row r="1634" ht="22.5" customHeight="1">
      <c r="A1634" s="53" t="str">
        <f t="array" ref="A1634">IFERROR(_xlfn.XLOOKUP(B1634, Runs[Run ID], Runs[Track]), "— pick a run —")</f>
        <v>Black Panther</v>
      </c>
      <c r="B1634" s="54" t="s">
        <v>194</v>
      </c>
      <c r="C1634" s="53" t="str">
        <f t="array" ref="C1634">IFERROR(_xlfn.XLOOKUP(B1634, Runs[Run ID], Runs[Title]), "— pick a run —")</f>
        <v>Kirby's Black Panther </v>
      </c>
      <c r="D1634" s="74" t="s">
        <v>3264</v>
      </c>
      <c r="E1634" s="58" t="b">
        <v>0</v>
      </c>
      <c r="F1634" s="25">
        <f t="shared" si="1"/>
        <v>12</v>
      </c>
      <c r="G1634" s="21" t="s">
        <v>58</v>
      </c>
      <c r="H1634" s="23"/>
      <c r="I1634" s="28"/>
    </row>
    <row r="1635" ht="22.5" customHeight="1">
      <c r="A1635" s="53" t="str">
        <f t="array" ref="A1635">IFERROR(_xlfn.XLOOKUP(B1635, Runs[Run ID], Runs[Track]), "— pick a run —")</f>
        <v>Black Panther</v>
      </c>
      <c r="B1635" s="54" t="s">
        <v>194</v>
      </c>
      <c r="C1635" s="53" t="str">
        <f t="array" ref="C1635">IFERROR(_xlfn.XLOOKUP(B1635, Runs[Run ID], Runs[Title]), "— pick a run —")</f>
        <v>Kirby's Black Panther </v>
      </c>
      <c r="D1635" s="74" t="s">
        <v>3299</v>
      </c>
      <c r="E1635" s="58" t="b">
        <v>0</v>
      </c>
      <c r="F1635" s="25">
        <f t="shared" si="1"/>
        <v>13</v>
      </c>
      <c r="G1635" s="21" t="s">
        <v>443</v>
      </c>
      <c r="H1635" s="23" t="s">
        <v>12512</v>
      </c>
      <c r="I1635" s="28"/>
    </row>
    <row r="1636" ht="22.5" customHeight="1">
      <c r="A1636" s="53" t="str">
        <f t="array" ref="A1636">IFERROR(_xlfn.XLOOKUP(B1636, Runs[Run ID], Runs[Track]), "— pick a run —")</f>
        <v>Black Panther</v>
      </c>
      <c r="B1636" s="54" t="s">
        <v>194</v>
      </c>
      <c r="C1636" s="53" t="str">
        <f t="array" ref="C1636">IFERROR(_xlfn.XLOOKUP(B1636, Runs[Run ID], Runs[Title]), "— pick a run —")</f>
        <v>Kirby's Black Panther </v>
      </c>
      <c r="D1636" s="74" t="s">
        <v>3329</v>
      </c>
      <c r="E1636" s="58" t="b">
        <v>0</v>
      </c>
      <c r="F1636" s="25">
        <f t="shared" si="1"/>
        <v>14</v>
      </c>
      <c r="G1636" s="21" t="s">
        <v>443</v>
      </c>
      <c r="H1636" s="23"/>
      <c r="I1636" s="28"/>
    </row>
    <row r="1637" ht="22.5" customHeight="1">
      <c r="A1637" s="53" t="str">
        <f t="array" ref="A1637">IFERROR(_xlfn.XLOOKUP(B1637, Runs[Run ID], Runs[Track]), "— pick a run —")</f>
        <v>Black Panther</v>
      </c>
      <c r="B1637" s="54" t="s">
        <v>194</v>
      </c>
      <c r="C1637" s="53" t="str">
        <f t="array" ref="C1637">IFERROR(_xlfn.XLOOKUP(B1637, Runs[Run ID], Runs[Title]), "— pick a run —")</f>
        <v>Kirby's Black Panther </v>
      </c>
      <c r="D1637" s="74" t="s">
        <v>3358</v>
      </c>
      <c r="E1637" s="58" t="b">
        <v>0</v>
      </c>
      <c r="F1637" s="25">
        <f t="shared" si="1"/>
        <v>15</v>
      </c>
      <c r="G1637" s="21" t="s">
        <v>443</v>
      </c>
      <c r="H1637" s="23"/>
      <c r="I1637" s="28"/>
    </row>
    <row r="1638" ht="22.5" customHeight="1">
      <c r="A1638" s="53" t="str">
        <f t="array" ref="A1638">IFERROR(_xlfn.XLOOKUP(B1638, Runs[Run ID], Runs[Track]), "— pick a run —")</f>
        <v>Black Panther</v>
      </c>
      <c r="B1638" s="54" t="s">
        <v>194</v>
      </c>
      <c r="C1638" s="53" t="str">
        <f t="array" ref="C1638">IFERROR(_xlfn.XLOOKUP(B1638, Runs[Run ID], Runs[Title]), "— pick a run —")</f>
        <v>Kirby's Black Panther </v>
      </c>
      <c r="D1638" s="74" t="s">
        <v>12513</v>
      </c>
      <c r="E1638" s="58" t="b">
        <v>0</v>
      </c>
      <c r="F1638" s="25">
        <f t="shared" si="1"/>
        <v>16</v>
      </c>
      <c r="G1638" s="21" t="s">
        <v>443</v>
      </c>
      <c r="H1638" s="23" t="s">
        <v>12514</v>
      </c>
      <c r="I1638" s="28"/>
    </row>
    <row r="1639" ht="22.5" customHeight="1">
      <c r="A1639" s="53" t="str">
        <f t="array" ref="A1639">IFERROR(_xlfn.XLOOKUP(B1639, Runs[Run ID], Runs[Track]), "— pick a run —")</f>
        <v>Black Panther</v>
      </c>
      <c r="B1639" s="54" t="s">
        <v>194</v>
      </c>
      <c r="C1639" s="53" t="str">
        <f t="array" ref="C1639">IFERROR(_xlfn.XLOOKUP(B1639, Runs[Run ID], Runs[Title]), "— pick a run —")</f>
        <v>Kirby's Black Panther </v>
      </c>
      <c r="D1639" s="74" t="s">
        <v>12515</v>
      </c>
      <c r="E1639" s="58" t="b">
        <v>0</v>
      </c>
      <c r="F1639" s="25">
        <f t="shared" si="1"/>
        <v>17</v>
      </c>
      <c r="G1639" s="21" t="s">
        <v>443</v>
      </c>
      <c r="H1639" s="23"/>
      <c r="I1639" s="28"/>
    </row>
    <row r="1640" ht="22.5" customHeight="1">
      <c r="A1640" s="53" t="str">
        <f t="array" ref="A1640">IFERROR(_xlfn.XLOOKUP(B1640, Runs[Run ID], Runs[Track]), "— pick a run —")</f>
        <v>Black Panther</v>
      </c>
      <c r="B1640" s="54" t="s">
        <v>194</v>
      </c>
      <c r="C1640" s="53" t="str">
        <f t="array" ref="C1640">IFERROR(_xlfn.XLOOKUP(B1640, Runs[Run ID], Runs[Title]), "— pick a run —")</f>
        <v>Kirby's Black Panther </v>
      </c>
      <c r="D1640" s="74" t="s">
        <v>12516</v>
      </c>
      <c r="E1640" s="58" t="b">
        <v>0</v>
      </c>
      <c r="F1640" s="25">
        <f t="shared" si="1"/>
        <v>18</v>
      </c>
      <c r="G1640" s="21" t="s">
        <v>443</v>
      </c>
      <c r="H1640" s="23"/>
      <c r="I1640" s="28"/>
    </row>
    <row r="1641" ht="22.5" customHeight="1">
      <c r="A1641" s="53" t="str">
        <f t="array" ref="A1641">IFERROR(_xlfn.XLOOKUP(B1641, Runs[Run ID], Runs[Track]), "— pick a run —")</f>
        <v>Black Panther</v>
      </c>
      <c r="B1641" s="54" t="s">
        <v>196</v>
      </c>
      <c r="C1641" s="53" t="str">
        <f t="array" ref="C1641">IFERROR(_xlfn.XLOOKUP(B1641, Runs[Run ID], Runs[Title]), "— pick a run —")</f>
        <v>Priest's Black Panther</v>
      </c>
      <c r="D1641" s="74" t="s">
        <v>12517</v>
      </c>
      <c r="E1641" s="58" t="b">
        <v>0</v>
      </c>
      <c r="F1641" s="25">
        <f t="shared" si="1"/>
        <v>1</v>
      </c>
      <c r="G1641" s="21" t="s">
        <v>443</v>
      </c>
      <c r="H1641" s="23" t="s">
        <v>12518</v>
      </c>
      <c r="I1641" s="28"/>
    </row>
    <row r="1642" ht="22.5" customHeight="1">
      <c r="A1642" s="53" t="str">
        <f t="array" ref="A1642">IFERROR(_xlfn.XLOOKUP(B1642, Runs[Run ID], Runs[Track]), "— pick a run —")</f>
        <v>Black Panther</v>
      </c>
      <c r="B1642" s="54" t="s">
        <v>196</v>
      </c>
      <c r="C1642" s="53" t="str">
        <f t="array" ref="C1642">IFERROR(_xlfn.XLOOKUP(B1642, Runs[Run ID], Runs[Title]), "— pick a run —")</f>
        <v>Priest's Black Panther</v>
      </c>
      <c r="D1642" s="74" t="s">
        <v>12519</v>
      </c>
      <c r="E1642" s="58" t="b">
        <v>0</v>
      </c>
      <c r="F1642" s="25">
        <f t="shared" si="1"/>
        <v>2</v>
      </c>
      <c r="G1642" s="21" t="s">
        <v>443</v>
      </c>
      <c r="H1642" s="23"/>
      <c r="I1642" s="28"/>
    </row>
    <row r="1643" ht="22.5" customHeight="1">
      <c r="A1643" s="53" t="str">
        <f t="array" ref="A1643">IFERROR(_xlfn.XLOOKUP(B1643, Runs[Run ID], Runs[Track]), "— pick a run —")</f>
        <v>Black Panther</v>
      </c>
      <c r="B1643" s="54" t="s">
        <v>196</v>
      </c>
      <c r="C1643" s="53" t="str">
        <f t="array" ref="C1643">IFERROR(_xlfn.XLOOKUP(B1643, Runs[Run ID], Runs[Title]), "— pick a run —")</f>
        <v>Priest's Black Panther</v>
      </c>
      <c r="D1643" s="74" t="s">
        <v>12520</v>
      </c>
      <c r="E1643" s="58" t="b">
        <v>0</v>
      </c>
      <c r="F1643" s="25">
        <f t="shared" si="1"/>
        <v>3</v>
      </c>
      <c r="G1643" s="21" t="s">
        <v>443</v>
      </c>
      <c r="H1643" s="23"/>
      <c r="I1643" s="28"/>
    </row>
    <row r="1644" ht="22.5" customHeight="1">
      <c r="A1644" s="53" t="str">
        <f t="array" ref="A1644">IFERROR(_xlfn.XLOOKUP(B1644, Runs[Run ID], Runs[Track]), "— pick a run —")</f>
        <v>Black Panther</v>
      </c>
      <c r="B1644" s="54" t="s">
        <v>196</v>
      </c>
      <c r="C1644" s="53" t="str">
        <f t="array" ref="C1644">IFERROR(_xlfn.XLOOKUP(B1644, Runs[Run ID], Runs[Title]), "— pick a run —")</f>
        <v>Priest's Black Panther</v>
      </c>
      <c r="D1644" s="74" t="s">
        <v>12521</v>
      </c>
      <c r="E1644" s="58" t="b">
        <v>0</v>
      </c>
      <c r="F1644" s="25">
        <f t="shared" si="1"/>
        <v>4</v>
      </c>
      <c r="G1644" s="21" t="s">
        <v>443</v>
      </c>
      <c r="H1644" s="23"/>
      <c r="I1644" s="28"/>
    </row>
    <row r="1645" ht="22.5" customHeight="1">
      <c r="A1645" s="53" t="str">
        <f t="array" ref="A1645">IFERROR(_xlfn.XLOOKUP(B1645, Runs[Run ID], Runs[Track]), "— pick a run —")</f>
        <v>Black Panther</v>
      </c>
      <c r="B1645" s="54" t="s">
        <v>196</v>
      </c>
      <c r="C1645" s="53" t="str">
        <f t="array" ref="C1645">IFERROR(_xlfn.XLOOKUP(B1645, Runs[Run ID], Runs[Title]), "— pick a run —")</f>
        <v>Priest's Black Panther</v>
      </c>
      <c r="D1645" s="74" t="s">
        <v>3510</v>
      </c>
      <c r="E1645" s="58" t="b">
        <v>0</v>
      </c>
      <c r="F1645" s="25">
        <f t="shared" si="1"/>
        <v>5</v>
      </c>
      <c r="G1645" s="21" t="s">
        <v>58</v>
      </c>
      <c r="H1645" s="10" t="s">
        <v>12522</v>
      </c>
      <c r="I1645" s="26"/>
    </row>
    <row r="1646" ht="22.5" customHeight="1">
      <c r="A1646" s="53" t="str">
        <f t="array" ref="A1646">IFERROR(_xlfn.XLOOKUP(B1646, Runs[Run ID], Runs[Track]), "— pick a run —")</f>
        <v>Black Panther</v>
      </c>
      <c r="B1646" s="54" t="s">
        <v>196</v>
      </c>
      <c r="C1646" s="53" t="str">
        <f t="array" ref="C1646">IFERROR(_xlfn.XLOOKUP(B1646, Runs[Run ID], Runs[Title]), "— pick a run —")</f>
        <v>Priest's Black Panther</v>
      </c>
      <c r="D1646" s="74" t="s">
        <v>3540</v>
      </c>
      <c r="E1646" s="58" t="b">
        <v>0</v>
      </c>
      <c r="F1646" s="25">
        <f t="shared" si="1"/>
        <v>6</v>
      </c>
      <c r="G1646" s="21" t="s">
        <v>58</v>
      </c>
      <c r="H1646" s="23"/>
      <c r="I1646" s="28"/>
    </row>
    <row r="1647" ht="22.5" customHeight="1">
      <c r="A1647" s="53" t="str">
        <f t="array" ref="A1647">IFERROR(_xlfn.XLOOKUP(B1647, Runs[Run ID], Runs[Track]), "— pick a run —")</f>
        <v>Black Panther</v>
      </c>
      <c r="B1647" s="54" t="s">
        <v>196</v>
      </c>
      <c r="C1647" s="53" t="str">
        <f t="array" ref="C1647">IFERROR(_xlfn.XLOOKUP(B1647, Runs[Run ID], Runs[Title]), "— pick a run —")</f>
        <v>Priest's Black Panther</v>
      </c>
      <c r="D1647" s="74" t="s">
        <v>3571</v>
      </c>
      <c r="E1647" s="58" t="b">
        <v>0</v>
      </c>
      <c r="F1647" s="25">
        <f t="shared" si="1"/>
        <v>7</v>
      </c>
      <c r="G1647" s="21" t="s">
        <v>58</v>
      </c>
      <c r="H1647" s="23"/>
      <c r="I1647" s="28"/>
    </row>
    <row r="1648" ht="22.5" customHeight="1">
      <c r="A1648" s="53" t="str">
        <f t="array" ref="A1648">IFERROR(_xlfn.XLOOKUP(B1648, Runs[Run ID], Runs[Track]), "— pick a run —")</f>
        <v>Black Panther</v>
      </c>
      <c r="B1648" s="54" t="s">
        <v>196</v>
      </c>
      <c r="C1648" s="53" t="str">
        <f t="array" ref="C1648">IFERROR(_xlfn.XLOOKUP(B1648, Runs[Run ID], Runs[Title]), "— pick a run —")</f>
        <v>Priest's Black Panther</v>
      </c>
      <c r="D1648" s="74" t="s">
        <v>3600</v>
      </c>
      <c r="E1648" s="58" t="b">
        <v>0</v>
      </c>
      <c r="F1648" s="25">
        <f t="shared" si="1"/>
        <v>8</v>
      </c>
      <c r="G1648" s="21" t="s">
        <v>58</v>
      </c>
      <c r="H1648" s="23"/>
      <c r="I1648" s="28"/>
    </row>
    <row r="1649" ht="22.5" customHeight="1">
      <c r="A1649" s="53" t="str">
        <f t="array" ref="A1649">IFERROR(_xlfn.XLOOKUP(B1649, Runs[Run ID], Runs[Track]), "— pick a run —")</f>
        <v>Black Panther</v>
      </c>
      <c r="B1649" s="54" t="s">
        <v>196</v>
      </c>
      <c r="C1649" s="53" t="str">
        <f t="array" ref="C1649">IFERROR(_xlfn.XLOOKUP(B1649, Runs[Run ID], Runs[Title]), "— pick a run —")</f>
        <v>Priest's Black Panther</v>
      </c>
      <c r="D1649" s="74" t="s">
        <v>3632</v>
      </c>
      <c r="E1649" s="58" t="b">
        <v>0</v>
      </c>
      <c r="F1649" s="25">
        <f t="shared" si="1"/>
        <v>9</v>
      </c>
      <c r="G1649" s="21" t="s">
        <v>58</v>
      </c>
      <c r="H1649" s="23"/>
      <c r="I1649" s="28"/>
    </row>
    <row r="1650" ht="22.5" customHeight="1">
      <c r="A1650" s="53" t="str">
        <f t="array" ref="A1650">IFERROR(_xlfn.XLOOKUP(B1650, Runs[Run ID], Runs[Track]), "— pick a run —")</f>
        <v>Black Panther</v>
      </c>
      <c r="B1650" s="54" t="s">
        <v>196</v>
      </c>
      <c r="C1650" s="53" t="str">
        <f t="array" ref="C1650">IFERROR(_xlfn.XLOOKUP(B1650, Runs[Run ID], Runs[Title]), "— pick a run —")</f>
        <v>Priest's Black Panther</v>
      </c>
      <c r="D1650" s="74" t="s">
        <v>3662</v>
      </c>
      <c r="E1650" s="58" t="b">
        <v>0</v>
      </c>
      <c r="F1650" s="25">
        <f t="shared" si="1"/>
        <v>10</v>
      </c>
      <c r="G1650" s="21" t="s">
        <v>58</v>
      </c>
      <c r="H1650" s="23"/>
      <c r="I1650" s="28"/>
    </row>
    <row r="1651" ht="22.5" customHeight="1">
      <c r="A1651" s="53" t="str">
        <f t="array" ref="A1651">IFERROR(_xlfn.XLOOKUP(B1651, Runs[Run ID], Runs[Track]), "— pick a run —")</f>
        <v>Black Panther</v>
      </c>
      <c r="B1651" s="54" t="s">
        <v>196</v>
      </c>
      <c r="C1651" s="53" t="str">
        <f t="array" ref="C1651">IFERROR(_xlfn.XLOOKUP(B1651, Runs[Run ID], Runs[Title]), "— pick a run —")</f>
        <v>Priest's Black Panther</v>
      </c>
      <c r="D1651" s="74" t="s">
        <v>3691</v>
      </c>
      <c r="E1651" s="58" t="b">
        <v>0</v>
      </c>
      <c r="F1651" s="25">
        <f t="shared" si="1"/>
        <v>11</v>
      </c>
      <c r="G1651" s="21" t="s">
        <v>58</v>
      </c>
      <c r="H1651" s="23"/>
      <c r="I1651" s="28"/>
    </row>
    <row r="1652" ht="22.5" customHeight="1">
      <c r="A1652" s="53" t="str">
        <f t="array" ref="A1652">IFERROR(_xlfn.XLOOKUP(B1652, Runs[Run ID], Runs[Track]), "— pick a run —")</f>
        <v>Black Panther</v>
      </c>
      <c r="B1652" s="54" t="s">
        <v>196</v>
      </c>
      <c r="C1652" s="53" t="str">
        <f t="array" ref="C1652">IFERROR(_xlfn.XLOOKUP(B1652, Runs[Run ID], Runs[Title]), "— pick a run —")</f>
        <v>Priest's Black Panther</v>
      </c>
      <c r="D1652" s="74" t="s">
        <v>3720</v>
      </c>
      <c r="E1652" s="58" t="b">
        <v>0</v>
      </c>
      <c r="F1652" s="25">
        <f t="shared" si="1"/>
        <v>12</v>
      </c>
      <c r="G1652" s="21" t="s">
        <v>58</v>
      </c>
      <c r="H1652" s="23"/>
      <c r="I1652" s="28"/>
    </row>
    <row r="1653" ht="22.5" customHeight="1">
      <c r="A1653" s="53" t="str">
        <f t="array" ref="A1653">IFERROR(_xlfn.XLOOKUP(B1653, Runs[Run ID], Runs[Track]), "— pick a run —")</f>
        <v>Black Panther</v>
      </c>
      <c r="B1653" s="54" t="s">
        <v>196</v>
      </c>
      <c r="C1653" s="53" t="str">
        <f t="array" ref="C1653">IFERROR(_xlfn.XLOOKUP(B1653, Runs[Run ID], Runs[Title]), "— pick a run —")</f>
        <v>Priest's Black Panther</v>
      </c>
      <c r="D1653" s="74" t="s">
        <v>3750</v>
      </c>
      <c r="E1653" s="58" t="b">
        <v>0</v>
      </c>
      <c r="F1653" s="25">
        <f t="shared" si="1"/>
        <v>13</v>
      </c>
      <c r="G1653" s="21" t="s">
        <v>58</v>
      </c>
      <c r="H1653" s="23"/>
      <c r="I1653" s="28"/>
    </row>
    <row r="1654" ht="22.5" customHeight="1">
      <c r="A1654" s="53" t="str">
        <f t="array" ref="A1654">IFERROR(_xlfn.XLOOKUP(B1654, Runs[Run ID], Runs[Track]), "— pick a run —")</f>
        <v>Black Panther</v>
      </c>
      <c r="B1654" s="54" t="s">
        <v>196</v>
      </c>
      <c r="C1654" s="53" t="str">
        <f t="array" ref="C1654">IFERROR(_xlfn.XLOOKUP(B1654, Runs[Run ID], Runs[Title]), "— pick a run —")</f>
        <v>Priest's Black Panther</v>
      </c>
      <c r="D1654" s="74" t="s">
        <v>3782</v>
      </c>
      <c r="E1654" s="58" t="b">
        <v>0</v>
      </c>
      <c r="F1654" s="25">
        <f t="shared" si="1"/>
        <v>14</v>
      </c>
      <c r="G1654" s="21" t="s">
        <v>58</v>
      </c>
      <c r="H1654" s="23"/>
      <c r="I1654" s="28"/>
    </row>
    <row r="1655" ht="22.5" customHeight="1">
      <c r="A1655" s="53" t="str">
        <f t="array" ref="A1655">IFERROR(_xlfn.XLOOKUP(B1655, Runs[Run ID], Runs[Track]), "— pick a run —")</f>
        <v>Black Panther</v>
      </c>
      <c r="B1655" s="54" t="s">
        <v>196</v>
      </c>
      <c r="C1655" s="53" t="str">
        <f t="array" ref="C1655">IFERROR(_xlfn.XLOOKUP(B1655, Runs[Run ID], Runs[Title]), "— pick a run —")</f>
        <v>Priest's Black Panther</v>
      </c>
      <c r="D1655" s="74" t="s">
        <v>3812</v>
      </c>
      <c r="E1655" s="58" t="b">
        <v>0</v>
      </c>
      <c r="F1655" s="25">
        <f t="shared" si="1"/>
        <v>15</v>
      </c>
      <c r="G1655" s="21" t="s">
        <v>58</v>
      </c>
      <c r="H1655" s="23"/>
      <c r="I1655" s="28"/>
    </row>
    <row r="1656" ht="22.5" customHeight="1">
      <c r="A1656" s="53" t="str">
        <f t="array" ref="A1656">IFERROR(_xlfn.XLOOKUP(B1656, Runs[Run ID], Runs[Track]), "— pick a run —")</f>
        <v>Black Panther</v>
      </c>
      <c r="B1656" s="54" t="s">
        <v>196</v>
      </c>
      <c r="C1656" s="53" t="str">
        <f t="array" ref="C1656">IFERROR(_xlfn.XLOOKUP(B1656, Runs[Run ID], Runs[Title]), "— pick a run —")</f>
        <v>Priest's Black Panther</v>
      </c>
      <c r="D1656" s="74" t="s">
        <v>3841</v>
      </c>
      <c r="E1656" s="58" t="b">
        <v>0</v>
      </c>
      <c r="F1656" s="25">
        <f t="shared" si="1"/>
        <v>16</v>
      </c>
      <c r="G1656" s="21" t="s">
        <v>58</v>
      </c>
      <c r="H1656" s="23"/>
      <c r="I1656" s="28"/>
    </row>
    <row r="1657" ht="22.5" customHeight="1">
      <c r="A1657" s="53" t="str">
        <f t="array" ref="A1657">IFERROR(_xlfn.XLOOKUP(B1657, Runs[Run ID], Runs[Track]), "— pick a run —")</f>
        <v>Black Panther</v>
      </c>
      <c r="B1657" s="54" t="s">
        <v>196</v>
      </c>
      <c r="C1657" s="53" t="str">
        <f t="array" ref="C1657">IFERROR(_xlfn.XLOOKUP(B1657, Runs[Run ID], Runs[Title]), "— pick a run —")</f>
        <v>Priest's Black Panther</v>
      </c>
      <c r="D1657" s="74" t="s">
        <v>7415</v>
      </c>
      <c r="E1657" s="58" t="b">
        <v>0</v>
      </c>
      <c r="F1657" s="25">
        <f t="shared" si="1"/>
        <v>17</v>
      </c>
      <c r="G1657" s="21" t="s">
        <v>443</v>
      </c>
      <c r="H1657" s="23"/>
      <c r="I1657" s="28"/>
    </row>
    <row r="1658" ht="22.5" customHeight="1">
      <c r="A1658" s="53" t="str">
        <f t="array" ref="A1658">IFERROR(_xlfn.XLOOKUP(B1658, Runs[Run ID], Runs[Track]), "— pick a run —")</f>
        <v>Black Panther</v>
      </c>
      <c r="B1658" s="54" t="s">
        <v>196</v>
      </c>
      <c r="C1658" s="53" t="str">
        <f t="array" ref="C1658">IFERROR(_xlfn.XLOOKUP(B1658, Runs[Run ID], Runs[Title]), "— pick a run —")</f>
        <v>Priest's Black Panther</v>
      </c>
      <c r="D1658" s="74" t="s">
        <v>7620</v>
      </c>
      <c r="E1658" s="58" t="b">
        <v>0</v>
      </c>
      <c r="F1658" s="25">
        <f t="shared" si="1"/>
        <v>18</v>
      </c>
      <c r="G1658" s="21" t="s">
        <v>443</v>
      </c>
      <c r="H1658" s="23"/>
      <c r="I1658" s="28"/>
    </row>
    <row r="1659" ht="22.5" customHeight="1">
      <c r="A1659" s="53" t="str">
        <f t="array" ref="A1659">IFERROR(_xlfn.XLOOKUP(B1659, Runs[Run ID], Runs[Track]), "— pick a run —")</f>
        <v>Black Panther</v>
      </c>
      <c r="B1659" s="54" t="s">
        <v>196</v>
      </c>
      <c r="C1659" s="53" t="str">
        <f t="array" ref="C1659">IFERROR(_xlfn.XLOOKUP(B1659, Runs[Run ID], Runs[Title]), "— pick a run —")</f>
        <v>Priest's Black Panther</v>
      </c>
      <c r="D1659" s="74" t="s">
        <v>7673</v>
      </c>
      <c r="E1659" s="58" t="b">
        <v>0</v>
      </c>
      <c r="F1659" s="25">
        <f t="shared" si="1"/>
        <v>19</v>
      </c>
      <c r="G1659" s="21" t="s">
        <v>443</v>
      </c>
      <c r="H1659" s="23"/>
      <c r="I1659" s="28"/>
    </row>
    <row r="1660" ht="22.5" customHeight="1">
      <c r="A1660" s="53" t="str">
        <f t="array" ref="A1660">IFERROR(_xlfn.XLOOKUP(B1660, Runs[Run ID], Runs[Track]), "— pick a run —")</f>
        <v>Black Panther</v>
      </c>
      <c r="B1660" s="54" t="s">
        <v>196</v>
      </c>
      <c r="C1660" s="53" t="str">
        <f t="array" ref="C1660">IFERROR(_xlfn.XLOOKUP(B1660, Runs[Run ID], Runs[Title]), "— pick a run —")</f>
        <v>Priest's Black Panther</v>
      </c>
      <c r="D1660" s="74" t="s">
        <v>7729</v>
      </c>
      <c r="E1660" s="58" t="b">
        <v>0</v>
      </c>
      <c r="F1660" s="25">
        <f t="shared" si="1"/>
        <v>20</v>
      </c>
      <c r="G1660" s="21" t="s">
        <v>443</v>
      </c>
      <c r="H1660" s="23"/>
      <c r="I1660" s="28"/>
    </row>
    <row r="1661" ht="22.5" customHeight="1">
      <c r="A1661" s="53" t="str">
        <f t="array" ref="A1661">IFERROR(_xlfn.XLOOKUP(B1661, Runs[Run ID], Runs[Track]), "— pick a run —")</f>
        <v>Black Panther</v>
      </c>
      <c r="B1661" s="54" t="s">
        <v>196</v>
      </c>
      <c r="C1661" s="53" t="str">
        <f t="array" ref="C1661">IFERROR(_xlfn.XLOOKUP(B1661, Runs[Run ID], Runs[Title]), "— pick a run —")</f>
        <v>Priest's Black Panther</v>
      </c>
      <c r="D1661" s="74" t="s">
        <v>8004</v>
      </c>
      <c r="E1661" s="58" t="b">
        <v>0</v>
      </c>
      <c r="F1661" s="25">
        <f t="shared" si="1"/>
        <v>21</v>
      </c>
      <c r="G1661" s="21" t="s">
        <v>443</v>
      </c>
      <c r="H1661" s="23"/>
      <c r="I1661" s="28"/>
    </row>
    <row r="1662" ht="22.5" customHeight="1">
      <c r="A1662" s="53" t="str">
        <f t="array" ref="A1662">IFERROR(_xlfn.XLOOKUP(B1662, Runs[Run ID], Runs[Track]), "— pick a run —")</f>
        <v>Black Panther</v>
      </c>
      <c r="B1662" s="54" t="s">
        <v>196</v>
      </c>
      <c r="C1662" s="53" t="str">
        <f t="array" ref="C1662">IFERROR(_xlfn.XLOOKUP(B1662, Runs[Run ID], Runs[Title]), "— pick a run —")</f>
        <v>Priest's Black Panther</v>
      </c>
      <c r="D1662" s="74" t="s">
        <v>4012</v>
      </c>
      <c r="E1662" s="58" t="b">
        <v>0</v>
      </c>
      <c r="F1662" s="25">
        <f t="shared" si="1"/>
        <v>22</v>
      </c>
      <c r="G1662" s="21" t="s">
        <v>58</v>
      </c>
      <c r="H1662" s="23"/>
      <c r="I1662" s="28"/>
    </row>
    <row r="1663" ht="22.5" customHeight="1">
      <c r="A1663" s="53" t="str">
        <f t="array" ref="A1663">IFERROR(_xlfn.XLOOKUP(B1663, Runs[Run ID], Runs[Track]), "— pick a run —")</f>
        <v>Black Panther</v>
      </c>
      <c r="B1663" s="54" t="s">
        <v>196</v>
      </c>
      <c r="C1663" s="53" t="str">
        <f t="array" ref="C1663">IFERROR(_xlfn.XLOOKUP(B1663, Runs[Run ID], Runs[Title]), "— pick a run —")</f>
        <v>Priest's Black Panther</v>
      </c>
      <c r="D1663" s="74" t="s">
        <v>4039</v>
      </c>
      <c r="E1663" s="58" t="b">
        <v>0</v>
      </c>
      <c r="F1663" s="25">
        <f t="shared" si="1"/>
        <v>23</v>
      </c>
      <c r="G1663" s="21" t="s">
        <v>58</v>
      </c>
      <c r="H1663" s="23"/>
      <c r="I1663" s="28"/>
    </row>
    <row r="1664" ht="22.5" customHeight="1">
      <c r="A1664" s="53" t="str">
        <f t="array" ref="A1664">IFERROR(_xlfn.XLOOKUP(B1664, Runs[Run ID], Runs[Track]), "— pick a run —")</f>
        <v>Black Panther</v>
      </c>
      <c r="B1664" s="54" t="s">
        <v>196</v>
      </c>
      <c r="C1664" s="53" t="str">
        <f t="array" ref="C1664">IFERROR(_xlfn.XLOOKUP(B1664, Runs[Run ID], Runs[Title]), "— pick a run —")</f>
        <v>Priest's Black Panther</v>
      </c>
      <c r="D1664" s="74" t="s">
        <v>4066</v>
      </c>
      <c r="E1664" s="58" t="b">
        <v>0</v>
      </c>
      <c r="F1664" s="25">
        <f t="shared" si="1"/>
        <v>24</v>
      </c>
      <c r="G1664" s="21" t="s">
        <v>58</v>
      </c>
      <c r="H1664" s="23"/>
      <c r="I1664" s="28"/>
    </row>
    <row r="1665" ht="22.5" customHeight="1">
      <c r="A1665" s="53" t="str">
        <f t="array" ref="A1665">IFERROR(_xlfn.XLOOKUP(B1665, Runs[Run ID], Runs[Track]), "— pick a run —")</f>
        <v>Black Panther</v>
      </c>
      <c r="B1665" s="54" t="s">
        <v>196</v>
      </c>
      <c r="C1665" s="53" t="str">
        <f t="array" ref="C1665">IFERROR(_xlfn.XLOOKUP(B1665, Runs[Run ID], Runs[Title]), "— pick a run —")</f>
        <v>Priest's Black Panther</v>
      </c>
      <c r="D1665" s="74" t="s">
        <v>4093</v>
      </c>
      <c r="E1665" s="58" t="b">
        <v>0</v>
      </c>
      <c r="F1665" s="25">
        <f t="shared" si="1"/>
        <v>25</v>
      </c>
      <c r="G1665" s="21" t="s">
        <v>58</v>
      </c>
      <c r="H1665" s="23"/>
      <c r="I1665" s="28"/>
    </row>
    <row r="1666" ht="22.5" customHeight="1">
      <c r="A1666" s="53" t="str">
        <f t="array" ref="A1666">IFERROR(_xlfn.XLOOKUP(B1666, Runs[Run ID], Runs[Track]), "— pick a run —")</f>
        <v>Black Panther</v>
      </c>
      <c r="B1666" s="54" t="s">
        <v>196</v>
      </c>
      <c r="C1666" s="53" t="str">
        <f t="array" ref="C1666">IFERROR(_xlfn.XLOOKUP(B1666, Runs[Run ID], Runs[Title]), "— pick a run —")</f>
        <v>Priest's Black Panther</v>
      </c>
      <c r="D1666" s="74" t="s">
        <v>4121</v>
      </c>
      <c r="E1666" s="58" t="b">
        <v>0</v>
      </c>
      <c r="F1666" s="25">
        <f t="shared" si="1"/>
        <v>26</v>
      </c>
      <c r="G1666" s="21" t="s">
        <v>58</v>
      </c>
      <c r="H1666" s="23"/>
      <c r="I1666" s="28"/>
    </row>
    <row r="1667" ht="22.5" customHeight="1">
      <c r="A1667" s="53" t="str">
        <f t="array" ref="A1667">IFERROR(_xlfn.XLOOKUP(B1667, Runs[Run ID], Runs[Track]), "— pick a run —")</f>
        <v>Black Panther</v>
      </c>
      <c r="B1667" s="54" t="s">
        <v>196</v>
      </c>
      <c r="C1667" s="53" t="str">
        <f t="array" ref="C1667">IFERROR(_xlfn.XLOOKUP(B1667, Runs[Run ID], Runs[Title]), "— pick a run —")</f>
        <v>Priest's Black Panther</v>
      </c>
      <c r="D1667" s="74" t="s">
        <v>4154</v>
      </c>
      <c r="E1667" s="58" t="b">
        <v>0</v>
      </c>
      <c r="F1667" s="25">
        <f t="shared" si="1"/>
        <v>27</v>
      </c>
      <c r="G1667" s="21" t="s">
        <v>58</v>
      </c>
      <c r="H1667" s="23"/>
      <c r="I1667" s="28"/>
    </row>
    <row r="1668" ht="22.5" customHeight="1">
      <c r="A1668" s="53" t="str">
        <f t="array" ref="A1668">IFERROR(_xlfn.XLOOKUP(B1668, Runs[Run ID], Runs[Track]), "— pick a run —")</f>
        <v>Black Panther</v>
      </c>
      <c r="B1668" s="54" t="s">
        <v>196</v>
      </c>
      <c r="C1668" s="53" t="str">
        <f t="array" ref="C1668">IFERROR(_xlfn.XLOOKUP(B1668, Runs[Run ID], Runs[Title]), "— pick a run —")</f>
        <v>Priest's Black Panther</v>
      </c>
      <c r="D1668" s="74" t="s">
        <v>4181</v>
      </c>
      <c r="E1668" s="58" t="b">
        <v>0</v>
      </c>
      <c r="F1668" s="25">
        <f t="shared" si="1"/>
        <v>28</v>
      </c>
      <c r="G1668" s="21" t="s">
        <v>58</v>
      </c>
      <c r="H1668" s="23"/>
      <c r="I1668" s="28"/>
    </row>
    <row r="1669" ht="22.5" customHeight="1">
      <c r="A1669" s="53" t="str">
        <f t="array" ref="A1669">IFERROR(_xlfn.XLOOKUP(B1669, Runs[Run ID], Runs[Track]), "— pick a run —")</f>
        <v>Black Panther</v>
      </c>
      <c r="B1669" s="54" t="s">
        <v>196</v>
      </c>
      <c r="C1669" s="53" t="str">
        <f t="array" ref="C1669">IFERROR(_xlfn.XLOOKUP(B1669, Runs[Run ID], Runs[Title]), "— pick a run —")</f>
        <v>Priest's Black Panther</v>
      </c>
      <c r="D1669" s="74" t="s">
        <v>4205</v>
      </c>
      <c r="E1669" s="58" t="b">
        <v>0</v>
      </c>
      <c r="F1669" s="25">
        <f t="shared" si="1"/>
        <v>29</v>
      </c>
      <c r="G1669" s="21" t="s">
        <v>58</v>
      </c>
      <c r="H1669" s="23"/>
      <c r="I1669" s="28"/>
    </row>
    <row r="1670" ht="22.5" customHeight="1">
      <c r="A1670" s="53" t="str">
        <f t="array" ref="A1670">IFERROR(_xlfn.XLOOKUP(B1670, Runs[Run ID], Runs[Track]), "— pick a run —")</f>
        <v>Black Panther</v>
      </c>
      <c r="B1670" s="54" t="s">
        <v>196</v>
      </c>
      <c r="C1670" s="53" t="str">
        <f t="array" ref="C1670">IFERROR(_xlfn.XLOOKUP(B1670, Runs[Run ID], Runs[Title]), "— pick a run —")</f>
        <v>Priest's Black Panther</v>
      </c>
      <c r="D1670" s="74" t="s">
        <v>4230</v>
      </c>
      <c r="E1670" s="58" t="b">
        <v>0</v>
      </c>
      <c r="F1670" s="25">
        <f t="shared" si="1"/>
        <v>30</v>
      </c>
      <c r="G1670" s="21" t="s">
        <v>58</v>
      </c>
      <c r="H1670" s="23"/>
      <c r="I1670" s="28"/>
    </row>
    <row r="1671" ht="22.5" customHeight="1">
      <c r="A1671" s="53" t="str">
        <f t="array" ref="A1671">IFERROR(_xlfn.XLOOKUP(B1671, Runs[Run ID], Runs[Track]), "— pick a run —")</f>
        <v>Black Panther</v>
      </c>
      <c r="B1671" s="54" t="s">
        <v>196</v>
      </c>
      <c r="C1671" s="53" t="str">
        <f t="array" ref="C1671">IFERROR(_xlfn.XLOOKUP(B1671, Runs[Run ID], Runs[Title]), "— pick a run —")</f>
        <v>Priest's Black Panther</v>
      </c>
      <c r="D1671" s="74" t="s">
        <v>4254</v>
      </c>
      <c r="E1671" s="58" t="b">
        <v>0</v>
      </c>
      <c r="F1671" s="25">
        <f t="shared" si="1"/>
        <v>31</v>
      </c>
      <c r="G1671" s="21" t="s">
        <v>58</v>
      </c>
      <c r="H1671" s="23"/>
      <c r="I1671" s="28"/>
    </row>
    <row r="1672" ht="22.5" customHeight="1">
      <c r="A1672" s="53" t="str">
        <f t="array" ref="A1672">IFERROR(_xlfn.XLOOKUP(B1672, Runs[Run ID], Runs[Track]), "— pick a run —")</f>
        <v>Black Panther</v>
      </c>
      <c r="B1672" s="54" t="s">
        <v>196</v>
      </c>
      <c r="C1672" s="53" t="str">
        <f t="array" ref="C1672">IFERROR(_xlfn.XLOOKUP(B1672, Runs[Run ID], Runs[Title]), "— pick a run —")</f>
        <v>Priest's Black Panther</v>
      </c>
      <c r="D1672" s="74" t="s">
        <v>4282</v>
      </c>
      <c r="E1672" s="58" t="b">
        <v>0</v>
      </c>
      <c r="F1672" s="25">
        <f t="shared" si="1"/>
        <v>32</v>
      </c>
      <c r="G1672" s="21" t="s">
        <v>58</v>
      </c>
      <c r="H1672" s="10" t="s">
        <v>12523</v>
      </c>
      <c r="I1672" s="26"/>
    </row>
    <row r="1673" ht="22.5" customHeight="1">
      <c r="A1673" s="53" t="str">
        <f t="array" ref="A1673">IFERROR(_xlfn.XLOOKUP(B1673, Runs[Run ID], Runs[Track]), "— pick a run —")</f>
        <v>Black Panther</v>
      </c>
      <c r="B1673" s="54" t="s">
        <v>196</v>
      </c>
      <c r="C1673" s="53" t="str">
        <f t="array" ref="C1673">IFERROR(_xlfn.XLOOKUP(B1673, Runs[Run ID], Runs[Title]), "— pick a run —")</f>
        <v>Priest's Black Panther</v>
      </c>
      <c r="D1673" s="74" t="s">
        <v>4311</v>
      </c>
      <c r="E1673" s="58" t="b">
        <v>0</v>
      </c>
      <c r="F1673" s="25">
        <f t="shared" si="1"/>
        <v>33</v>
      </c>
      <c r="G1673" s="21" t="s">
        <v>58</v>
      </c>
      <c r="H1673" s="23"/>
      <c r="I1673" s="28"/>
    </row>
    <row r="1674" ht="22.5" customHeight="1">
      <c r="A1674" s="53" t="str">
        <f t="array" ref="A1674">IFERROR(_xlfn.XLOOKUP(B1674, Runs[Run ID], Runs[Track]), "— pick a run —")</f>
        <v>Black Panther</v>
      </c>
      <c r="B1674" s="54" t="s">
        <v>196</v>
      </c>
      <c r="C1674" s="53" t="str">
        <f t="array" ref="C1674">IFERROR(_xlfn.XLOOKUP(B1674, Runs[Run ID], Runs[Title]), "— pick a run —")</f>
        <v>Priest's Black Panther</v>
      </c>
      <c r="D1674" s="74" t="s">
        <v>4338</v>
      </c>
      <c r="E1674" s="58" t="b">
        <v>0</v>
      </c>
      <c r="F1674" s="25">
        <f t="shared" si="1"/>
        <v>34</v>
      </c>
      <c r="G1674" s="21" t="s">
        <v>58</v>
      </c>
      <c r="H1674" s="10" t="s">
        <v>12524</v>
      </c>
      <c r="I1674" s="26"/>
    </row>
    <row r="1675" ht="22.5" customHeight="1">
      <c r="A1675" s="53" t="str">
        <f t="array" ref="A1675">IFERROR(_xlfn.XLOOKUP(B1675, Runs[Run ID], Runs[Track]), "— pick a run —")</f>
        <v>Black Panther</v>
      </c>
      <c r="B1675" s="54" t="s">
        <v>196</v>
      </c>
      <c r="C1675" s="53" t="str">
        <f t="array" ref="C1675">IFERROR(_xlfn.XLOOKUP(B1675, Runs[Run ID], Runs[Title]), "— pick a run —")</f>
        <v>Priest's Black Panther</v>
      </c>
      <c r="D1675" s="74" t="s">
        <v>4365</v>
      </c>
      <c r="E1675" s="58" t="b">
        <v>0</v>
      </c>
      <c r="F1675" s="25">
        <f t="shared" si="1"/>
        <v>35</v>
      </c>
      <c r="G1675" s="21" t="s">
        <v>58</v>
      </c>
      <c r="H1675" s="23"/>
      <c r="I1675" s="28"/>
    </row>
    <row r="1676" ht="22.5" customHeight="1">
      <c r="A1676" s="53" t="str">
        <f t="array" ref="A1676">IFERROR(_xlfn.XLOOKUP(B1676, Runs[Run ID], Runs[Track]), "— pick a run —")</f>
        <v>Black Panther</v>
      </c>
      <c r="B1676" s="54" t="s">
        <v>196</v>
      </c>
      <c r="C1676" s="53" t="str">
        <f t="array" ref="C1676">IFERROR(_xlfn.XLOOKUP(B1676, Runs[Run ID], Runs[Title]), "— pick a run —")</f>
        <v>Priest's Black Panther</v>
      </c>
      <c r="D1676" s="74" t="s">
        <v>4391</v>
      </c>
      <c r="E1676" s="58" t="b">
        <v>0</v>
      </c>
      <c r="F1676" s="25">
        <f t="shared" si="1"/>
        <v>36</v>
      </c>
      <c r="G1676" s="21" t="s">
        <v>58</v>
      </c>
      <c r="H1676" s="23"/>
      <c r="I1676" s="28"/>
    </row>
    <row r="1677" ht="22.5" customHeight="1">
      <c r="A1677" s="53" t="str">
        <f t="array" ref="A1677">IFERROR(_xlfn.XLOOKUP(B1677, Runs[Run ID], Runs[Track]), "— pick a run —")</f>
        <v>Black Panther</v>
      </c>
      <c r="B1677" s="54" t="s">
        <v>196</v>
      </c>
      <c r="C1677" s="53" t="str">
        <f t="array" ref="C1677">IFERROR(_xlfn.XLOOKUP(B1677, Runs[Run ID], Runs[Title]), "— pick a run —")</f>
        <v>Priest's Black Panther</v>
      </c>
      <c r="D1677" s="74" t="s">
        <v>4421</v>
      </c>
      <c r="E1677" s="58" t="b">
        <v>0</v>
      </c>
      <c r="F1677" s="25">
        <f t="shared" si="1"/>
        <v>37</v>
      </c>
      <c r="G1677" s="21" t="s">
        <v>58</v>
      </c>
      <c r="H1677" s="23"/>
      <c r="I1677" s="28"/>
    </row>
    <row r="1678" ht="22.5" customHeight="1">
      <c r="A1678" s="53" t="str">
        <f t="array" ref="A1678">IFERROR(_xlfn.XLOOKUP(B1678, Runs[Run ID], Runs[Track]), "— pick a run —")</f>
        <v>Black Panther</v>
      </c>
      <c r="B1678" s="54" t="s">
        <v>196</v>
      </c>
      <c r="C1678" s="53" t="str">
        <f t="array" ref="C1678">IFERROR(_xlfn.XLOOKUP(B1678, Runs[Run ID], Runs[Title]), "— pick a run —")</f>
        <v>Priest's Black Panther</v>
      </c>
      <c r="D1678" s="74" t="s">
        <v>4451</v>
      </c>
      <c r="E1678" s="58" t="b">
        <v>0</v>
      </c>
      <c r="F1678" s="25">
        <f t="shared" si="1"/>
        <v>38</v>
      </c>
      <c r="G1678" s="21" t="s">
        <v>58</v>
      </c>
      <c r="H1678" s="23"/>
      <c r="I1678" s="28"/>
    </row>
    <row r="1679" ht="22.5" customHeight="1">
      <c r="A1679" s="53" t="str">
        <f t="array" ref="A1679">IFERROR(_xlfn.XLOOKUP(B1679, Runs[Run ID], Runs[Track]), "— pick a run —")</f>
        <v>Black Panther</v>
      </c>
      <c r="B1679" s="54" t="s">
        <v>196</v>
      </c>
      <c r="C1679" s="53" t="str">
        <f t="array" ref="C1679">IFERROR(_xlfn.XLOOKUP(B1679, Runs[Run ID], Runs[Title]), "— pick a run —")</f>
        <v>Priest's Black Panther</v>
      </c>
      <c r="D1679" s="74" t="s">
        <v>4479</v>
      </c>
      <c r="E1679" s="58" t="b">
        <v>0</v>
      </c>
      <c r="F1679" s="25">
        <f t="shared" si="1"/>
        <v>39</v>
      </c>
      <c r="G1679" s="21" t="s">
        <v>58</v>
      </c>
      <c r="H1679" s="23"/>
      <c r="I1679" s="28"/>
    </row>
    <row r="1680" ht="22.5" customHeight="1">
      <c r="A1680" s="53" t="str">
        <f t="array" ref="A1680">IFERROR(_xlfn.XLOOKUP(B1680, Runs[Run ID], Runs[Track]), "— pick a run —")</f>
        <v>Black Panther</v>
      </c>
      <c r="B1680" s="54" t="s">
        <v>196</v>
      </c>
      <c r="C1680" s="53" t="str">
        <f t="array" ref="C1680">IFERROR(_xlfn.XLOOKUP(B1680, Runs[Run ID], Runs[Title]), "— pick a run —")</f>
        <v>Priest's Black Panther</v>
      </c>
      <c r="D1680" s="74" t="s">
        <v>4507</v>
      </c>
      <c r="E1680" s="58" t="b">
        <v>0</v>
      </c>
      <c r="F1680" s="25">
        <f t="shared" si="1"/>
        <v>40</v>
      </c>
      <c r="G1680" s="21" t="s">
        <v>58</v>
      </c>
      <c r="H1680" s="23"/>
      <c r="I1680" s="28"/>
    </row>
    <row r="1681" ht="22.5" customHeight="1">
      <c r="A1681" s="53" t="str">
        <f t="array" ref="A1681">IFERROR(_xlfn.XLOOKUP(B1681, Runs[Run ID], Runs[Track]), "— pick a run —")</f>
        <v>Black Panther</v>
      </c>
      <c r="B1681" s="54" t="s">
        <v>196</v>
      </c>
      <c r="C1681" s="53" t="str">
        <f t="array" ref="C1681">IFERROR(_xlfn.XLOOKUP(B1681, Runs[Run ID], Runs[Title]), "— pick a run —")</f>
        <v>Priest's Black Panther</v>
      </c>
      <c r="D1681" s="74" t="s">
        <v>4534</v>
      </c>
      <c r="E1681" s="58" t="b">
        <v>0</v>
      </c>
      <c r="F1681" s="25">
        <f t="shared" si="1"/>
        <v>41</v>
      </c>
      <c r="G1681" s="21" t="s">
        <v>58</v>
      </c>
      <c r="H1681" s="23"/>
      <c r="I1681" s="28"/>
    </row>
    <row r="1682" ht="22.5" customHeight="1">
      <c r="A1682" s="53" t="str">
        <f t="array" ref="A1682">IFERROR(_xlfn.XLOOKUP(B1682, Runs[Run ID], Runs[Track]), "— pick a run —")</f>
        <v>Black Panther</v>
      </c>
      <c r="B1682" s="54" t="s">
        <v>196</v>
      </c>
      <c r="C1682" s="53" t="str">
        <f t="array" ref="C1682">IFERROR(_xlfn.XLOOKUP(B1682, Runs[Run ID], Runs[Title]), "— pick a run —")</f>
        <v>Priest's Black Panther</v>
      </c>
      <c r="D1682" s="74" t="s">
        <v>4563</v>
      </c>
      <c r="E1682" s="58" t="b">
        <v>0</v>
      </c>
      <c r="F1682" s="25">
        <f t="shared" si="1"/>
        <v>42</v>
      </c>
      <c r="G1682" s="21" t="s">
        <v>58</v>
      </c>
      <c r="H1682" s="23"/>
      <c r="I1682" s="28"/>
    </row>
    <row r="1683" ht="22.5" customHeight="1">
      <c r="A1683" s="53" t="str">
        <f t="array" ref="A1683">IFERROR(_xlfn.XLOOKUP(B1683, Runs[Run ID], Runs[Track]), "— pick a run —")</f>
        <v>Black Panther</v>
      </c>
      <c r="B1683" s="54" t="s">
        <v>196</v>
      </c>
      <c r="C1683" s="53" t="str">
        <f t="array" ref="C1683">IFERROR(_xlfn.XLOOKUP(B1683, Runs[Run ID], Runs[Title]), "— pick a run —")</f>
        <v>Priest's Black Panther</v>
      </c>
      <c r="D1683" s="74" t="s">
        <v>4593</v>
      </c>
      <c r="E1683" s="58" t="b">
        <v>0</v>
      </c>
      <c r="F1683" s="25">
        <f t="shared" si="1"/>
        <v>43</v>
      </c>
      <c r="G1683" s="21" t="s">
        <v>58</v>
      </c>
      <c r="H1683" s="23"/>
      <c r="I1683" s="28"/>
    </row>
    <row r="1684" ht="22.5" customHeight="1">
      <c r="A1684" s="53" t="str">
        <f t="array" ref="A1684">IFERROR(_xlfn.XLOOKUP(B1684, Runs[Run ID], Runs[Track]), "— pick a run —")</f>
        <v>Black Panther</v>
      </c>
      <c r="B1684" s="54" t="s">
        <v>196</v>
      </c>
      <c r="C1684" s="53" t="str">
        <f t="array" ref="C1684">IFERROR(_xlfn.XLOOKUP(B1684, Runs[Run ID], Runs[Title]), "— pick a run —")</f>
        <v>Priest's Black Panther</v>
      </c>
      <c r="D1684" s="74" t="s">
        <v>4638</v>
      </c>
      <c r="E1684" s="58" t="b">
        <v>0</v>
      </c>
      <c r="F1684" s="25">
        <f t="shared" si="1"/>
        <v>44</v>
      </c>
      <c r="G1684" s="21" t="s">
        <v>58</v>
      </c>
      <c r="H1684" s="23"/>
      <c r="I1684" s="28"/>
    </row>
    <row r="1685" ht="22.5" customHeight="1">
      <c r="A1685" s="53" t="str">
        <f t="array" ref="A1685">IFERROR(_xlfn.XLOOKUP(B1685, Runs[Run ID], Runs[Track]), "— pick a run —")</f>
        <v>Black Panther</v>
      </c>
      <c r="B1685" s="54" t="s">
        <v>196</v>
      </c>
      <c r="C1685" s="53" t="str">
        <f t="array" ref="C1685">IFERROR(_xlfn.XLOOKUP(B1685, Runs[Run ID], Runs[Title]), "— pick a run —")</f>
        <v>Priest's Black Panther</v>
      </c>
      <c r="D1685" s="74" t="s">
        <v>4669</v>
      </c>
      <c r="E1685" s="58" t="b">
        <v>0</v>
      </c>
      <c r="F1685" s="25">
        <f t="shared" si="1"/>
        <v>45</v>
      </c>
      <c r="G1685" s="21" t="s">
        <v>58</v>
      </c>
      <c r="H1685" s="23"/>
      <c r="I1685" s="28"/>
    </row>
    <row r="1686" ht="22.5" customHeight="1">
      <c r="A1686" s="53" t="str">
        <f t="array" ref="A1686">IFERROR(_xlfn.XLOOKUP(B1686, Runs[Run ID], Runs[Track]), "— pick a run —")</f>
        <v>Black Panther</v>
      </c>
      <c r="B1686" s="54" t="s">
        <v>196</v>
      </c>
      <c r="C1686" s="53" t="str">
        <f t="array" ref="C1686">IFERROR(_xlfn.XLOOKUP(B1686, Runs[Run ID], Runs[Title]), "— pick a run —")</f>
        <v>Priest's Black Panther</v>
      </c>
      <c r="D1686" s="74" t="s">
        <v>4698</v>
      </c>
      <c r="E1686" s="58" t="b">
        <v>0</v>
      </c>
      <c r="F1686" s="25">
        <f t="shared" si="1"/>
        <v>46</v>
      </c>
      <c r="G1686" s="21" t="s">
        <v>58</v>
      </c>
      <c r="H1686" s="23"/>
      <c r="I1686" s="28"/>
    </row>
    <row r="1687" ht="22.5" customHeight="1">
      <c r="A1687" s="53" t="str">
        <f t="array" ref="A1687">IFERROR(_xlfn.XLOOKUP(B1687, Runs[Run ID], Runs[Track]), "— pick a run —")</f>
        <v>Black Panther</v>
      </c>
      <c r="B1687" s="54" t="s">
        <v>196</v>
      </c>
      <c r="C1687" s="53" t="str">
        <f t="array" ref="C1687">IFERROR(_xlfn.XLOOKUP(B1687, Runs[Run ID], Runs[Title]), "— pick a run —")</f>
        <v>Priest's Black Panther</v>
      </c>
      <c r="D1687" s="74" t="s">
        <v>4728</v>
      </c>
      <c r="E1687" s="58" t="b">
        <v>0</v>
      </c>
      <c r="F1687" s="25">
        <f t="shared" si="1"/>
        <v>47</v>
      </c>
      <c r="G1687" s="21" t="s">
        <v>58</v>
      </c>
      <c r="H1687" s="23"/>
      <c r="I1687" s="28"/>
    </row>
    <row r="1688" ht="22.5" customHeight="1">
      <c r="A1688" s="53" t="str">
        <f t="array" ref="A1688">IFERROR(_xlfn.XLOOKUP(B1688, Runs[Run ID], Runs[Track]), "— pick a run —")</f>
        <v>Black Panther</v>
      </c>
      <c r="B1688" s="54" t="s">
        <v>196</v>
      </c>
      <c r="C1688" s="53" t="str">
        <f t="array" ref="C1688">IFERROR(_xlfn.XLOOKUP(B1688, Runs[Run ID], Runs[Title]), "— pick a run —")</f>
        <v>Priest's Black Panther</v>
      </c>
      <c r="D1688" s="74" t="s">
        <v>4757</v>
      </c>
      <c r="E1688" s="58" t="b">
        <v>0</v>
      </c>
      <c r="F1688" s="25">
        <f t="shared" si="1"/>
        <v>48</v>
      </c>
      <c r="G1688" s="21" t="s">
        <v>58</v>
      </c>
      <c r="H1688" s="23"/>
      <c r="I1688" s="28"/>
    </row>
    <row r="1689" ht="22.5" customHeight="1">
      <c r="A1689" s="53" t="str">
        <f t="array" ref="A1689">IFERROR(_xlfn.XLOOKUP(B1689, Runs[Run ID], Runs[Track]), "— pick a run —")</f>
        <v>Black Panther</v>
      </c>
      <c r="B1689" s="54" t="s">
        <v>196</v>
      </c>
      <c r="C1689" s="53" t="str">
        <f t="array" ref="C1689">IFERROR(_xlfn.XLOOKUP(B1689, Runs[Run ID], Runs[Title]), "— pick a run —")</f>
        <v>Priest's Black Panther</v>
      </c>
      <c r="D1689" s="74" t="s">
        <v>4786</v>
      </c>
      <c r="E1689" s="58" t="b">
        <v>0</v>
      </c>
      <c r="F1689" s="25">
        <f t="shared" si="1"/>
        <v>49</v>
      </c>
      <c r="G1689" s="21" t="s">
        <v>58</v>
      </c>
      <c r="H1689" s="23"/>
      <c r="I1689" s="28"/>
    </row>
    <row r="1690" ht="22.5" customHeight="1">
      <c r="A1690" s="53" t="str">
        <f t="array" ref="A1690">IFERROR(_xlfn.XLOOKUP(B1690, Runs[Run ID], Runs[Track]), "— pick a run —")</f>
        <v>Black Panther</v>
      </c>
      <c r="B1690" s="54" t="s">
        <v>196</v>
      </c>
      <c r="C1690" s="53" t="str">
        <f t="array" ref="C1690">IFERROR(_xlfn.XLOOKUP(B1690, Runs[Run ID], Runs[Title]), "— pick a run —")</f>
        <v>Priest's Black Panther</v>
      </c>
      <c r="D1690" s="74" t="s">
        <v>4815</v>
      </c>
      <c r="E1690" s="58" t="b">
        <v>0</v>
      </c>
      <c r="F1690" s="25">
        <f t="shared" si="1"/>
        <v>50</v>
      </c>
      <c r="G1690" s="21" t="s">
        <v>58</v>
      </c>
      <c r="H1690" s="23"/>
      <c r="I1690" s="28"/>
    </row>
    <row r="1691" ht="22.5" customHeight="1">
      <c r="A1691" s="53" t="str">
        <f t="array" ref="A1691">IFERROR(_xlfn.XLOOKUP(B1691, Runs[Run ID], Runs[Track]), "— pick a run —")</f>
        <v>Black Panther</v>
      </c>
      <c r="B1691" s="54" t="s">
        <v>196</v>
      </c>
      <c r="C1691" s="53" t="str">
        <f t="array" ref="C1691">IFERROR(_xlfn.XLOOKUP(B1691, Runs[Run ID], Runs[Title]), "— pick a run —")</f>
        <v>Priest's Black Panther</v>
      </c>
      <c r="D1691" s="74" t="s">
        <v>4845</v>
      </c>
      <c r="E1691" s="58" t="b">
        <v>0</v>
      </c>
      <c r="F1691" s="25">
        <f t="shared" si="1"/>
        <v>51</v>
      </c>
      <c r="G1691" s="21" t="s">
        <v>58</v>
      </c>
      <c r="H1691" s="23"/>
      <c r="I1691" s="28"/>
    </row>
    <row r="1692" ht="22.5" customHeight="1">
      <c r="A1692" s="53" t="str">
        <f t="array" ref="A1692">IFERROR(_xlfn.XLOOKUP(B1692, Runs[Run ID], Runs[Track]), "— pick a run —")</f>
        <v>Black Panther</v>
      </c>
      <c r="B1692" s="54" t="s">
        <v>196</v>
      </c>
      <c r="C1692" s="53" t="str">
        <f t="array" ref="C1692">IFERROR(_xlfn.XLOOKUP(B1692, Runs[Run ID], Runs[Title]), "— pick a run —")</f>
        <v>Priest's Black Panther</v>
      </c>
      <c r="D1692" s="74" t="s">
        <v>4872</v>
      </c>
      <c r="E1692" s="58" t="b">
        <v>0</v>
      </c>
      <c r="F1692" s="25">
        <f t="shared" si="1"/>
        <v>52</v>
      </c>
      <c r="G1692" s="21" t="s">
        <v>58</v>
      </c>
      <c r="H1692" s="23"/>
      <c r="I1692" s="28"/>
    </row>
    <row r="1693" ht="22.5" customHeight="1">
      <c r="A1693" s="53" t="str">
        <f t="array" ref="A1693">IFERROR(_xlfn.XLOOKUP(B1693, Runs[Run ID], Runs[Track]), "— pick a run —")</f>
        <v>Black Panther</v>
      </c>
      <c r="B1693" s="54" t="s">
        <v>196</v>
      </c>
      <c r="C1693" s="53" t="str">
        <f t="array" ref="C1693">IFERROR(_xlfn.XLOOKUP(B1693, Runs[Run ID], Runs[Title]), "— pick a run —")</f>
        <v>Priest's Black Panther</v>
      </c>
      <c r="D1693" s="74" t="s">
        <v>4897</v>
      </c>
      <c r="E1693" s="58" t="b">
        <v>0</v>
      </c>
      <c r="F1693" s="25">
        <f t="shared" si="1"/>
        <v>53</v>
      </c>
      <c r="G1693" s="21" t="s">
        <v>58</v>
      </c>
      <c r="H1693" s="23"/>
      <c r="I1693" s="28"/>
    </row>
    <row r="1694" ht="22.5" customHeight="1">
      <c r="A1694" s="53" t="str">
        <f t="array" ref="A1694">IFERROR(_xlfn.XLOOKUP(B1694, Runs[Run ID], Runs[Track]), "— pick a run —")</f>
        <v>Black Panther</v>
      </c>
      <c r="B1694" s="54" t="s">
        <v>196</v>
      </c>
      <c r="C1694" s="53" t="str">
        <f t="array" ref="C1694">IFERROR(_xlfn.XLOOKUP(B1694, Runs[Run ID], Runs[Title]), "— pick a run —")</f>
        <v>Priest's Black Panther</v>
      </c>
      <c r="D1694" s="74" t="s">
        <v>4923</v>
      </c>
      <c r="E1694" s="58" t="b">
        <v>0</v>
      </c>
      <c r="F1694" s="25">
        <f t="shared" si="1"/>
        <v>54</v>
      </c>
      <c r="G1694" s="21" t="s">
        <v>58</v>
      </c>
      <c r="H1694" s="23"/>
      <c r="I1694" s="28"/>
    </row>
    <row r="1695" ht="22.5" customHeight="1">
      <c r="A1695" s="53" t="str">
        <f t="array" ref="A1695">IFERROR(_xlfn.XLOOKUP(B1695, Runs[Run ID], Runs[Track]), "— pick a run —")</f>
        <v>Black Panther</v>
      </c>
      <c r="B1695" s="54" t="s">
        <v>196</v>
      </c>
      <c r="C1695" s="53" t="str">
        <f t="array" ref="C1695">IFERROR(_xlfn.XLOOKUP(B1695, Runs[Run ID], Runs[Title]), "— pick a run —")</f>
        <v>Priest's Black Panther</v>
      </c>
      <c r="D1695" s="74" t="s">
        <v>4952</v>
      </c>
      <c r="E1695" s="58" t="b">
        <v>0</v>
      </c>
      <c r="F1695" s="25">
        <f t="shared" si="1"/>
        <v>55</v>
      </c>
      <c r="G1695" s="21" t="s">
        <v>58</v>
      </c>
      <c r="H1695" s="23"/>
      <c r="I1695" s="28"/>
    </row>
    <row r="1696" ht="22.5" customHeight="1">
      <c r="A1696" s="53" t="str">
        <f t="array" ref="A1696">IFERROR(_xlfn.XLOOKUP(B1696, Runs[Run ID], Runs[Track]), "— pick a run —")</f>
        <v>Black Panther</v>
      </c>
      <c r="B1696" s="54" t="s">
        <v>196</v>
      </c>
      <c r="C1696" s="53" t="str">
        <f t="array" ref="C1696">IFERROR(_xlfn.XLOOKUP(B1696, Runs[Run ID], Runs[Title]), "— pick a run —")</f>
        <v>Priest's Black Panther</v>
      </c>
      <c r="D1696" s="74" t="s">
        <v>4980</v>
      </c>
      <c r="E1696" s="58" t="b">
        <v>0</v>
      </c>
      <c r="F1696" s="25">
        <f t="shared" si="1"/>
        <v>56</v>
      </c>
      <c r="G1696" s="21" t="s">
        <v>58</v>
      </c>
      <c r="H1696" s="23"/>
      <c r="I1696" s="28"/>
    </row>
    <row r="1697" ht="22.5" customHeight="1">
      <c r="A1697" s="53" t="str">
        <f t="array" ref="A1697">IFERROR(_xlfn.XLOOKUP(B1697, Runs[Run ID], Runs[Track]), "— pick a run —")</f>
        <v>Black Panther</v>
      </c>
      <c r="B1697" s="54" t="s">
        <v>196</v>
      </c>
      <c r="C1697" s="53" t="str">
        <f t="array" ref="C1697">IFERROR(_xlfn.XLOOKUP(B1697, Runs[Run ID], Runs[Title]), "— pick a run —")</f>
        <v>Priest's Black Panther</v>
      </c>
      <c r="D1697" s="74" t="s">
        <v>5005</v>
      </c>
      <c r="E1697" s="58" t="b">
        <v>0</v>
      </c>
      <c r="F1697" s="25">
        <f t="shared" si="1"/>
        <v>57</v>
      </c>
      <c r="G1697" s="21" t="s">
        <v>58</v>
      </c>
      <c r="H1697" s="23"/>
      <c r="I1697" s="28"/>
    </row>
    <row r="1698" ht="22.5" customHeight="1">
      <c r="A1698" s="53" t="str">
        <f t="array" ref="A1698">IFERROR(_xlfn.XLOOKUP(B1698, Runs[Run ID], Runs[Track]), "— pick a run —")</f>
        <v>Black Panther</v>
      </c>
      <c r="B1698" s="54" t="s">
        <v>196</v>
      </c>
      <c r="C1698" s="53" t="str">
        <f t="array" ref="C1698">IFERROR(_xlfn.XLOOKUP(B1698, Runs[Run ID], Runs[Title]), "— pick a run —")</f>
        <v>Priest's Black Panther</v>
      </c>
      <c r="D1698" s="74" t="s">
        <v>5031</v>
      </c>
      <c r="E1698" s="58" t="b">
        <v>0</v>
      </c>
      <c r="F1698" s="25">
        <f t="shared" si="1"/>
        <v>58</v>
      </c>
      <c r="G1698" s="21" t="s">
        <v>58</v>
      </c>
      <c r="H1698" s="23"/>
      <c r="I1698" s="28"/>
    </row>
    <row r="1699" ht="22.5" customHeight="1">
      <c r="A1699" s="53" t="str">
        <f t="array" ref="A1699">IFERROR(_xlfn.XLOOKUP(B1699, Runs[Run ID], Runs[Track]), "— pick a run —")</f>
        <v>Black Panther</v>
      </c>
      <c r="B1699" s="54" t="s">
        <v>196</v>
      </c>
      <c r="C1699" s="53" t="str">
        <f t="array" ref="C1699">IFERROR(_xlfn.XLOOKUP(B1699, Runs[Run ID], Runs[Title]), "— pick a run —")</f>
        <v>Priest's Black Panther</v>
      </c>
      <c r="D1699" s="74" t="s">
        <v>5057</v>
      </c>
      <c r="E1699" s="58" t="b">
        <v>0</v>
      </c>
      <c r="F1699" s="25">
        <f t="shared" si="1"/>
        <v>59</v>
      </c>
      <c r="G1699" s="21" t="s">
        <v>58</v>
      </c>
      <c r="H1699" s="23"/>
      <c r="I1699" s="28"/>
    </row>
    <row r="1700" ht="22.5" customHeight="1">
      <c r="A1700" s="53" t="str">
        <f t="array" ref="A1700">IFERROR(_xlfn.XLOOKUP(B1700, Runs[Run ID], Runs[Track]), "— pick a run —")</f>
        <v>Black Panther</v>
      </c>
      <c r="B1700" s="54" t="s">
        <v>196</v>
      </c>
      <c r="C1700" s="53" t="str">
        <f t="array" ref="C1700">IFERROR(_xlfn.XLOOKUP(B1700, Runs[Run ID], Runs[Title]), "— pick a run —")</f>
        <v>Priest's Black Panther</v>
      </c>
      <c r="D1700" s="74" t="s">
        <v>5087</v>
      </c>
      <c r="E1700" s="58" t="b">
        <v>0</v>
      </c>
      <c r="F1700" s="25">
        <f t="shared" si="1"/>
        <v>60</v>
      </c>
      <c r="G1700" s="21" t="s">
        <v>58</v>
      </c>
      <c r="H1700" s="23"/>
      <c r="I1700" s="28"/>
    </row>
    <row r="1701" ht="22.5" customHeight="1">
      <c r="A1701" s="53" t="str">
        <f t="array" ref="A1701">IFERROR(_xlfn.XLOOKUP(B1701, Runs[Run ID], Runs[Track]), "— pick a run —")</f>
        <v>Black Panther</v>
      </c>
      <c r="B1701" s="54" t="s">
        <v>196</v>
      </c>
      <c r="C1701" s="53" t="str">
        <f t="array" ref="C1701">IFERROR(_xlfn.XLOOKUP(B1701, Runs[Run ID], Runs[Title]), "— pick a run —")</f>
        <v>Priest's Black Panther</v>
      </c>
      <c r="D1701" s="74" t="s">
        <v>5115</v>
      </c>
      <c r="E1701" s="58" t="b">
        <v>0</v>
      </c>
      <c r="F1701" s="25">
        <f t="shared" si="1"/>
        <v>61</v>
      </c>
      <c r="G1701" s="21" t="s">
        <v>58</v>
      </c>
      <c r="H1701" s="23"/>
      <c r="I1701" s="28"/>
    </row>
    <row r="1702" ht="22.5" customHeight="1">
      <c r="A1702" s="53" t="str">
        <f t="array" ref="A1702">IFERROR(_xlfn.XLOOKUP(B1702, Runs[Run ID], Runs[Track]), "— pick a run —")</f>
        <v>Black Panther</v>
      </c>
      <c r="B1702" s="54" t="s">
        <v>196</v>
      </c>
      <c r="C1702" s="53" t="str">
        <f t="array" ref="C1702">IFERROR(_xlfn.XLOOKUP(B1702, Runs[Run ID], Runs[Title]), "— pick a run —")</f>
        <v>Priest's Black Panther</v>
      </c>
      <c r="D1702" s="74" t="s">
        <v>5140</v>
      </c>
      <c r="E1702" s="58" t="b">
        <v>0</v>
      </c>
      <c r="F1702" s="25">
        <f t="shared" si="1"/>
        <v>62</v>
      </c>
      <c r="G1702" s="21" t="s">
        <v>58</v>
      </c>
      <c r="H1702" s="23"/>
      <c r="I1702" s="28"/>
    </row>
    <row r="1703" ht="22.5" customHeight="1">
      <c r="A1703" s="53" t="str">
        <f t="array" ref="A1703">IFERROR(_xlfn.XLOOKUP(B1703, Runs[Run ID], Runs[Track]), "— pick a run —")</f>
        <v>Black Panther</v>
      </c>
      <c r="B1703" s="54" t="s">
        <v>196</v>
      </c>
      <c r="C1703" s="53" t="str">
        <f t="array" ref="C1703">IFERROR(_xlfn.XLOOKUP(B1703, Runs[Run ID], Runs[Title]), "— pick a run —")</f>
        <v>Priest's Black Panther</v>
      </c>
      <c r="D1703" s="74" t="s">
        <v>5167</v>
      </c>
      <c r="E1703" s="58" t="b">
        <v>0</v>
      </c>
      <c r="F1703" s="25">
        <f t="shared" si="1"/>
        <v>63</v>
      </c>
      <c r="G1703" s="21" t="s">
        <v>58</v>
      </c>
      <c r="H1703" s="23"/>
      <c r="I1703" s="28"/>
    </row>
    <row r="1704" ht="22.5" customHeight="1">
      <c r="A1704" s="53" t="str">
        <f t="array" ref="A1704">IFERROR(_xlfn.XLOOKUP(B1704, Runs[Run ID], Runs[Track]), "— pick a run —")</f>
        <v>Black Panther</v>
      </c>
      <c r="B1704" s="54" t="s">
        <v>196</v>
      </c>
      <c r="C1704" s="53" t="str">
        <f t="array" ref="C1704">IFERROR(_xlfn.XLOOKUP(B1704, Runs[Run ID], Runs[Title]), "— pick a run —")</f>
        <v>Priest's Black Panther</v>
      </c>
      <c r="D1704" s="74" t="s">
        <v>5195</v>
      </c>
      <c r="E1704" s="58" t="b">
        <v>0</v>
      </c>
      <c r="F1704" s="25">
        <f t="shared" si="1"/>
        <v>64</v>
      </c>
      <c r="G1704" s="21" t="s">
        <v>58</v>
      </c>
      <c r="H1704" s="23"/>
      <c r="I1704" s="28"/>
    </row>
    <row r="1705" ht="22.5" customHeight="1">
      <c r="A1705" s="53" t="str">
        <f t="array" ref="A1705">IFERROR(_xlfn.XLOOKUP(B1705, Runs[Run ID], Runs[Track]), "— pick a run —")</f>
        <v>Black Panther</v>
      </c>
      <c r="B1705" s="54" t="s">
        <v>196</v>
      </c>
      <c r="C1705" s="53" t="str">
        <f t="array" ref="C1705">IFERROR(_xlfn.XLOOKUP(B1705, Runs[Run ID], Runs[Title]), "— pick a run —")</f>
        <v>Priest's Black Panther</v>
      </c>
      <c r="D1705" s="74" t="s">
        <v>5225</v>
      </c>
      <c r="E1705" s="58" t="b">
        <v>0</v>
      </c>
      <c r="F1705" s="25">
        <f t="shared" si="1"/>
        <v>65</v>
      </c>
      <c r="G1705" s="21" t="s">
        <v>58</v>
      </c>
      <c r="H1705" s="23"/>
      <c r="I1705" s="28"/>
    </row>
    <row r="1706" ht="22.5" customHeight="1">
      <c r="A1706" s="53" t="str">
        <f t="array" ref="A1706">IFERROR(_xlfn.XLOOKUP(B1706, Runs[Run ID], Runs[Track]), "— pick a run —")</f>
        <v>Black Panther</v>
      </c>
      <c r="B1706" s="54" t="s">
        <v>196</v>
      </c>
      <c r="C1706" s="53" t="str">
        <f t="array" ref="C1706">IFERROR(_xlfn.XLOOKUP(B1706, Runs[Run ID], Runs[Title]), "— pick a run —")</f>
        <v>Priest's Black Panther</v>
      </c>
      <c r="D1706" s="74" t="s">
        <v>5251</v>
      </c>
      <c r="E1706" s="58" t="b">
        <v>0</v>
      </c>
      <c r="F1706" s="25">
        <f t="shared" si="1"/>
        <v>66</v>
      </c>
      <c r="G1706" s="21" t="s">
        <v>58</v>
      </c>
      <c r="H1706" s="23"/>
      <c r="I1706" s="28"/>
    </row>
    <row r="1707" ht="22.5" customHeight="1">
      <c r="A1707" s="53" t="str">
        <f t="array" ref="A1707">IFERROR(_xlfn.XLOOKUP(B1707, Runs[Run ID], Runs[Track]), "— pick a run —")</f>
        <v>Black Panther</v>
      </c>
      <c r="B1707" s="54" t="s">
        <v>196</v>
      </c>
      <c r="C1707" s="53" t="str">
        <f t="array" ref="C1707">IFERROR(_xlfn.XLOOKUP(B1707, Runs[Run ID], Runs[Title]), "— pick a run —")</f>
        <v>Priest's Black Panther</v>
      </c>
      <c r="D1707" s="74" t="s">
        <v>5277</v>
      </c>
      <c r="E1707" s="58" t="b">
        <v>0</v>
      </c>
      <c r="F1707" s="25">
        <f t="shared" si="1"/>
        <v>67</v>
      </c>
      <c r="G1707" s="21" t="s">
        <v>58</v>
      </c>
      <c r="H1707" s="23"/>
      <c r="I1707" s="28"/>
    </row>
    <row r="1708" ht="22.5" customHeight="1">
      <c r="A1708" s="53" t="str">
        <f t="array" ref="A1708">IFERROR(_xlfn.XLOOKUP(B1708, Runs[Run ID], Runs[Track]), "— pick a run —")</f>
        <v>Black Panther</v>
      </c>
      <c r="B1708" s="54" t="s">
        <v>196</v>
      </c>
      <c r="C1708" s="53" t="str">
        <f t="array" ref="C1708">IFERROR(_xlfn.XLOOKUP(B1708, Runs[Run ID], Runs[Title]), "— pick a run —")</f>
        <v>Priest's Black Panther</v>
      </c>
      <c r="D1708" s="74" t="s">
        <v>5303</v>
      </c>
      <c r="E1708" s="58" t="b">
        <v>0</v>
      </c>
      <c r="F1708" s="25">
        <f t="shared" si="1"/>
        <v>68</v>
      </c>
      <c r="G1708" s="21" t="s">
        <v>1002</v>
      </c>
      <c r="H1708" s="23" t="s">
        <v>12525</v>
      </c>
      <c r="I1708" s="28"/>
    </row>
    <row r="1709" ht="22.5" customHeight="1">
      <c r="A1709" s="53" t="str">
        <f t="array" ref="A1709">IFERROR(_xlfn.XLOOKUP(B1709, Runs[Run ID], Runs[Track]), "— pick a run —")</f>
        <v>Black Panther</v>
      </c>
      <c r="B1709" s="54" t="s">
        <v>196</v>
      </c>
      <c r="C1709" s="53" t="str">
        <f t="array" ref="C1709">IFERROR(_xlfn.XLOOKUP(B1709, Runs[Run ID], Runs[Title]), "— pick a run —")</f>
        <v>Priest's Black Panther</v>
      </c>
      <c r="D1709" s="74" t="s">
        <v>5330</v>
      </c>
      <c r="E1709" s="58" t="b">
        <v>0</v>
      </c>
      <c r="F1709" s="25">
        <f t="shared" si="1"/>
        <v>69</v>
      </c>
      <c r="G1709" s="21" t="s">
        <v>1002</v>
      </c>
      <c r="H1709" s="23"/>
      <c r="I1709" s="28"/>
    </row>
    <row r="1710" ht="22.5" customHeight="1">
      <c r="A1710" s="53" t="str">
        <f t="array" ref="A1710">IFERROR(_xlfn.XLOOKUP(B1710, Runs[Run ID], Runs[Track]), "— pick a run —")</f>
        <v>Black Panther</v>
      </c>
      <c r="B1710" s="54" t="s">
        <v>196</v>
      </c>
      <c r="C1710" s="53" t="str">
        <f t="array" ref="C1710">IFERROR(_xlfn.XLOOKUP(B1710, Runs[Run ID], Runs[Title]), "— pick a run —")</f>
        <v>Priest's Black Panther</v>
      </c>
      <c r="D1710" s="74" t="s">
        <v>5358</v>
      </c>
      <c r="E1710" s="58" t="b">
        <v>0</v>
      </c>
      <c r="F1710" s="25">
        <f t="shared" si="1"/>
        <v>70</v>
      </c>
      <c r="G1710" s="21" t="s">
        <v>58</v>
      </c>
      <c r="H1710" s="10" t="s">
        <v>12526</v>
      </c>
      <c r="I1710" s="26"/>
    </row>
    <row r="1711" ht="22.5" customHeight="1">
      <c r="A1711" s="53" t="str">
        <f t="array" ref="A1711">IFERROR(_xlfn.XLOOKUP(B1711, Runs[Run ID], Runs[Track]), "— pick a run —")</f>
        <v>Black Panther</v>
      </c>
      <c r="B1711" s="54" t="s">
        <v>196</v>
      </c>
      <c r="C1711" s="53" t="str">
        <f t="array" ref="C1711">IFERROR(_xlfn.XLOOKUP(B1711, Runs[Run ID], Runs[Title]), "— pick a run —")</f>
        <v>Priest's Black Panther</v>
      </c>
      <c r="D1711" s="74" t="s">
        <v>5384</v>
      </c>
      <c r="E1711" s="58" t="b">
        <v>0</v>
      </c>
      <c r="F1711" s="25">
        <f t="shared" si="1"/>
        <v>71</v>
      </c>
      <c r="G1711" s="21" t="s">
        <v>58</v>
      </c>
      <c r="H1711" s="23"/>
      <c r="I1711" s="28"/>
    </row>
    <row r="1712" ht="22.5" customHeight="1">
      <c r="A1712" s="53" t="str">
        <f t="array" ref="A1712">IFERROR(_xlfn.XLOOKUP(B1712, Runs[Run ID], Runs[Track]), "— pick a run —")</f>
        <v>Black Panther</v>
      </c>
      <c r="B1712" s="54" t="s">
        <v>196</v>
      </c>
      <c r="C1712" s="53" t="str">
        <f t="array" ref="C1712">IFERROR(_xlfn.XLOOKUP(B1712, Runs[Run ID], Runs[Title]), "— pick a run —")</f>
        <v>Priest's Black Panther</v>
      </c>
      <c r="D1712" s="74" t="s">
        <v>5410</v>
      </c>
      <c r="E1712" s="58" t="b">
        <v>0</v>
      </c>
      <c r="F1712" s="25">
        <f t="shared" si="1"/>
        <v>72</v>
      </c>
      <c r="G1712" s="21" t="s">
        <v>58</v>
      </c>
      <c r="H1712" s="23"/>
      <c r="I1712" s="28"/>
    </row>
    <row r="1713" ht="22.5" customHeight="1">
      <c r="A1713" s="53" t="str">
        <f t="array" ref="A1713">IFERROR(_xlfn.XLOOKUP(B1713, Runs[Run ID], Runs[Track]), "— pick a run —")</f>
        <v>Black Panther</v>
      </c>
      <c r="B1713" s="54" t="s">
        <v>196</v>
      </c>
      <c r="C1713" s="53" t="str">
        <f t="array" ref="C1713">IFERROR(_xlfn.XLOOKUP(B1713, Runs[Run ID], Runs[Title]), "— pick a run —")</f>
        <v>Priest's Black Panther</v>
      </c>
      <c r="D1713" s="74" t="s">
        <v>5434</v>
      </c>
      <c r="E1713" s="58" t="b">
        <v>0</v>
      </c>
      <c r="F1713" s="25">
        <f t="shared" si="1"/>
        <v>73</v>
      </c>
      <c r="G1713" s="21" t="s">
        <v>58</v>
      </c>
      <c r="H1713" s="23"/>
      <c r="I1713" s="28"/>
    </row>
    <row r="1714" ht="22.5" customHeight="1">
      <c r="A1714" s="53" t="str">
        <f t="array" ref="A1714">IFERROR(_xlfn.XLOOKUP(B1714, Runs[Run ID], Runs[Track]), "— pick a run —")</f>
        <v>Black Panther</v>
      </c>
      <c r="B1714" s="54" t="s">
        <v>196</v>
      </c>
      <c r="C1714" s="53" t="str">
        <f t="array" ref="C1714">IFERROR(_xlfn.XLOOKUP(B1714, Runs[Run ID], Runs[Title]), "— pick a run —")</f>
        <v>Priest's Black Panther</v>
      </c>
      <c r="D1714" s="74" t="s">
        <v>12527</v>
      </c>
      <c r="E1714" s="58" t="b">
        <v>0</v>
      </c>
      <c r="F1714" s="25">
        <f t="shared" si="1"/>
        <v>74</v>
      </c>
      <c r="G1714" s="21" t="s">
        <v>443</v>
      </c>
      <c r="H1714" s="23" t="s">
        <v>12528</v>
      </c>
      <c r="I1714" s="28"/>
    </row>
    <row r="1715" ht="22.5" customHeight="1">
      <c r="A1715" s="53" t="str">
        <f t="array" ref="A1715">IFERROR(_xlfn.XLOOKUP(B1715, Runs[Run ID], Runs[Track]), "— pick a run —")</f>
        <v>Black Panther</v>
      </c>
      <c r="B1715" s="54" t="s">
        <v>196</v>
      </c>
      <c r="C1715" s="53" t="str">
        <f t="array" ref="C1715">IFERROR(_xlfn.XLOOKUP(B1715, Runs[Run ID], Runs[Title]), "— pick a run —")</f>
        <v>Priest's Black Panther</v>
      </c>
      <c r="D1715" s="74" t="s">
        <v>12529</v>
      </c>
      <c r="E1715" s="58" t="b">
        <v>0</v>
      </c>
      <c r="F1715" s="25">
        <f t="shared" si="1"/>
        <v>75</v>
      </c>
      <c r="G1715" s="21" t="s">
        <v>443</v>
      </c>
      <c r="H1715" s="23"/>
      <c r="I1715" s="28"/>
    </row>
    <row r="1716" ht="22.5" customHeight="1">
      <c r="A1716" s="53" t="str">
        <f t="array" ref="A1716">IFERROR(_xlfn.XLOOKUP(B1716, Runs[Run ID], Runs[Track]), "— pick a run —")</f>
        <v>Black Panther</v>
      </c>
      <c r="B1716" s="54" t="s">
        <v>196</v>
      </c>
      <c r="C1716" s="53" t="str">
        <f t="array" ref="C1716">IFERROR(_xlfn.XLOOKUP(B1716, Runs[Run ID], Runs[Title]), "— pick a run —")</f>
        <v>Priest's Black Panther</v>
      </c>
      <c r="D1716" s="74" t="s">
        <v>12530</v>
      </c>
      <c r="E1716" s="58" t="b">
        <v>0</v>
      </c>
      <c r="F1716" s="25">
        <f t="shared" si="1"/>
        <v>76</v>
      </c>
      <c r="G1716" s="21" t="s">
        <v>443</v>
      </c>
      <c r="H1716" s="23"/>
      <c r="I1716" s="28"/>
    </row>
    <row r="1717" ht="22.5" customHeight="1">
      <c r="A1717" s="53" t="str">
        <f t="array" ref="A1717">IFERROR(_xlfn.XLOOKUP(B1717, Runs[Run ID], Runs[Track]), "— pick a run —")</f>
        <v>Black Panther</v>
      </c>
      <c r="B1717" s="54" t="s">
        <v>196</v>
      </c>
      <c r="C1717" s="53" t="str">
        <f t="array" ref="C1717">IFERROR(_xlfn.XLOOKUP(B1717, Runs[Run ID], Runs[Title]), "— pick a run —")</f>
        <v>Priest's Black Panther</v>
      </c>
      <c r="D1717" s="74" t="s">
        <v>12531</v>
      </c>
      <c r="E1717" s="58" t="b">
        <v>0</v>
      </c>
      <c r="F1717" s="25">
        <f t="shared" si="1"/>
        <v>77</v>
      </c>
      <c r="G1717" s="21" t="s">
        <v>443</v>
      </c>
      <c r="H1717" s="23"/>
      <c r="I1717" s="28"/>
    </row>
    <row r="1718" ht="22.5" customHeight="1">
      <c r="A1718" s="53" t="str">
        <f t="array" ref="A1718">IFERROR(_xlfn.XLOOKUP(B1718, Runs[Run ID], Runs[Track]), "— pick a run —")</f>
        <v>Black Panther</v>
      </c>
      <c r="B1718" s="54" t="s">
        <v>196</v>
      </c>
      <c r="C1718" s="53" t="str">
        <f t="array" ref="C1718">IFERROR(_xlfn.XLOOKUP(B1718, Runs[Run ID], Runs[Title]), "— pick a run —")</f>
        <v>Priest's Black Panther</v>
      </c>
      <c r="D1718" s="74" t="s">
        <v>12532</v>
      </c>
      <c r="E1718" s="58" t="b">
        <v>0</v>
      </c>
      <c r="F1718" s="25">
        <f t="shared" si="1"/>
        <v>78</v>
      </c>
      <c r="G1718" s="21" t="s">
        <v>443</v>
      </c>
      <c r="H1718" s="23"/>
      <c r="I1718" s="28"/>
    </row>
    <row r="1719" ht="22.5" customHeight="1">
      <c r="A1719" s="53" t="str">
        <f t="array" ref="A1719">IFERROR(_xlfn.XLOOKUP(B1719, Runs[Run ID], Runs[Track]), "— pick a run —")</f>
        <v>Black Panther</v>
      </c>
      <c r="B1719" s="54" t="s">
        <v>196</v>
      </c>
      <c r="C1719" s="53" t="str">
        <f t="array" ref="C1719">IFERROR(_xlfn.XLOOKUP(B1719, Runs[Run ID], Runs[Title]), "— pick a run —")</f>
        <v>Priest's Black Panther</v>
      </c>
      <c r="D1719" s="74" t="s">
        <v>12533</v>
      </c>
      <c r="E1719" s="58" t="b">
        <v>0</v>
      </c>
      <c r="F1719" s="25">
        <f t="shared" si="1"/>
        <v>79</v>
      </c>
      <c r="G1719" s="21" t="s">
        <v>58</v>
      </c>
      <c r="H1719" s="10" t="s">
        <v>12534</v>
      </c>
      <c r="I1719" s="26"/>
    </row>
    <row r="1720" ht="22.5" customHeight="1">
      <c r="A1720" s="53" t="str">
        <f t="array" ref="A1720">IFERROR(_xlfn.XLOOKUP(B1720, Runs[Run ID], Runs[Track]), "— pick a run —")</f>
        <v>Black Panther</v>
      </c>
      <c r="B1720" s="54" t="s">
        <v>196</v>
      </c>
      <c r="C1720" s="53" t="str">
        <f t="array" ref="C1720">IFERROR(_xlfn.XLOOKUP(B1720, Runs[Run ID], Runs[Title]), "— pick a run —")</f>
        <v>Priest's Black Panther</v>
      </c>
      <c r="D1720" s="74" t="s">
        <v>12535</v>
      </c>
      <c r="E1720" s="58" t="b">
        <v>0</v>
      </c>
      <c r="F1720" s="25">
        <f t="shared" si="1"/>
        <v>80</v>
      </c>
      <c r="G1720" s="21" t="s">
        <v>58</v>
      </c>
      <c r="H1720" s="23"/>
      <c r="I1720" s="28"/>
    </row>
    <row r="1721" ht="22.5" customHeight="1">
      <c r="A1721" s="53" t="str">
        <f t="array" ref="A1721">IFERROR(_xlfn.XLOOKUP(B1721, Runs[Run ID], Runs[Track]), "— pick a run —")</f>
        <v>Black Panther</v>
      </c>
      <c r="B1721" s="54" t="s">
        <v>196</v>
      </c>
      <c r="C1721" s="53" t="str">
        <f t="array" ref="C1721">IFERROR(_xlfn.XLOOKUP(B1721, Runs[Run ID], Runs[Title]), "— pick a run —")</f>
        <v>Priest's Black Panther</v>
      </c>
      <c r="D1721" s="74" t="s">
        <v>12536</v>
      </c>
      <c r="E1721" s="58" t="b">
        <v>0</v>
      </c>
      <c r="F1721" s="25">
        <f t="shared" si="1"/>
        <v>81</v>
      </c>
      <c r="G1721" s="21" t="s">
        <v>58</v>
      </c>
      <c r="H1721" s="23"/>
      <c r="I1721" s="28"/>
    </row>
    <row r="1722" ht="22.5" customHeight="1">
      <c r="A1722" s="53" t="str">
        <f t="array" ref="A1722">IFERROR(_xlfn.XLOOKUP(B1722, Runs[Run ID], Runs[Track]), "— pick a run —")</f>
        <v>Black Panther</v>
      </c>
      <c r="B1722" s="54" t="s">
        <v>196</v>
      </c>
      <c r="C1722" s="53" t="str">
        <f t="array" ref="C1722">IFERROR(_xlfn.XLOOKUP(B1722, Runs[Run ID], Runs[Title]), "— pick a run —")</f>
        <v>Priest's Black Panther</v>
      </c>
      <c r="D1722" s="74" t="s">
        <v>12537</v>
      </c>
      <c r="E1722" s="58" t="b">
        <v>0</v>
      </c>
      <c r="F1722" s="25">
        <f t="shared" si="1"/>
        <v>82</v>
      </c>
      <c r="G1722" s="21" t="s">
        <v>58</v>
      </c>
      <c r="H1722" s="23"/>
      <c r="I1722" s="28"/>
    </row>
    <row r="1723" ht="22.5" customHeight="1">
      <c r="A1723" s="53" t="str">
        <f t="array" ref="A1723">IFERROR(_xlfn.XLOOKUP(B1723, Runs[Run ID], Runs[Track]), "— pick a run —")</f>
        <v>Black Panther</v>
      </c>
      <c r="B1723" s="54" t="s">
        <v>196</v>
      </c>
      <c r="C1723" s="53" t="str">
        <f t="array" ref="C1723">IFERROR(_xlfn.XLOOKUP(B1723, Runs[Run ID], Runs[Title]), "— pick a run —")</f>
        <v>Priest's Black Panther</v>
      </c>
      <c r="D1723" s="74" t="s">
        <v>12538</v>
      </c>
      <c r="E1723" s="58" t="b">
        <v>0</v>
      </c>
      <c r="F1723" s="25">
        <f t="shared" si="1"/>
        <v>83</v>
      </c>
      <c r="G1723" s="21" t="s">
        <v>58</v>
      </c>
      <c r="H1723" s="23"/>
      <c r="I1723" s="28"/>
    </row>
    <row r="1724" ht="22.5" customHeight="1">
      <c r="A1724" s="53" t="str">
        <f t="array" ref="A1724">IFERROR(_xlfn.XLOOKUP(B1724, Runs[Run ID], Runs[Track]), "— pick a run —")</f>
        <v>Black Panther</v>
      </c>
      <c r="B1724" s="54" t="s">
        <v>196</v>
      </c>
      <c r="C1724" s="53" t="str">
        <f t="array" ref="C1724">IFERROR(_xlfn.XLOOKUP(B1724, Runs[Run ID], Runs[Title]), "— pick a run —")</f>
        <v>Priest's Black Panther</v>
      </c>
      <c r="D1724" s="74" t="s">
        <v>12539</v>
      </c>
      <c r="E1724" s="58" t="b">
        <v>0</v>
      </c>
      <c r="F1724" s="25">
        <f t="shared" si="1"/>
        <v>84</v>
      </c>
      <c r="G1724" s="21" t="s">
        <v>58</v>
      </c>
      <c r="H1724" s="23"/>
      <c r="I1724" s="28"/>
    </row>
    <row r="1725" ht="22.5" customHeight="1">
      <c r="A1725" s="53" t="str">
        <f t="array" ref="A1725">IFERROR(_xlfn.XLOOKUP(B1725, Runs[Run ID], Runs[Track]), "— pick a run —")</f>
        <v>Black Panther</v>
      </c>
      <c r="B1725" s="54" t="s">
        <v>196</v>
      </c>
      <c r="C1725" s="53" t="str">
        <f t="array" ref="C1725">IFERROR(_xlfn.XLOOKUP(B1725, Runs[Run ID], Runs[Title]), "— pick a run —")</f>
        <v>Priest's Black Panther</v>
      </c>
      <c r="D1725" s="74" t="s">
        <v>12540</v>
      </c>
      <c r="E1725" s="58" t="b">
        <v>0</v>
      </c>
      <c r="F1725" s="25">
        <f t="shared" si="1"/>
        <v>85</v>
      </c>
      <c r="G1725" s="21" t="s">
        <v>58</v>
      </c>
      <c r="H1725" s="23"/>
      <c r="I1725" s="28"/>
    </row>
    <row r="1726" ht="22.5" customHeight="1">
      <c r="A1726" s="53" t="str">
        <f t="array" ref="A1726">IFERROR(_xlfn.XLOOKUP(B1726, Runs[Run ID], Runs[Track]), "— pick a run —")</f>
        <v>Black Panther</v>
      </c>
      <c r="B1726" s="54" t="s">
        <v>196</v>
      </c>
      <c r="C1726" s="53" t="str">
        <f t="array" ref="C1726">IFERROR(_xlfn.XLOOKUP(B1726, Runs[Run ID], Runs[Title]), "— pick a run —")</f>
        <v>Priest's Black Panther</v>
      </c>
      <c r="D1726" s="74" t="s">
        <v>12541</v>
      </c>
      <c r="E1726" s="58" t="b">
        <v>0</v>
      </c>
      <c r="F1726" s="25">
        <f t="shared" si="1"/>
        <v>86</v>
      </c>
      <c r="G1726" s="21" t="s">
        <v>443</v>
      </c>
      <c r="H1726" s="23" t="s">
        <v>12542</v>
      </c>
      <c r="I1726" s="28"/>
    </row>
    <row r="1727" ht="22.5" customHeight="1">
      <c r="A1727" s="53" t="str">
        <f t="array" ref="A1727">IFERROR(_xlfn.XLOOKUP(B1727, Runs[Run ID], Runs[Track]), "— pick a run —")</f>
        <v>Black Panther</v>
      </c>
      <c r="B1727" s="54" t="s">
        <v>196</v>
      </c>
      <c r="C1727" s="53" t="str">
        <f t="array" ref="C1727">IFERROR(_xlfn.XLOOKUP(B1727, Runs[Run ID], Runs[Title]), "— pick a run —")</f>
        <v>Priest's Black Panther</v>
      </c>
      <c r="D1727" s="74" t="s">
        <v>12543</v>
      </c>
      <c r="E1727" s="58" t="b">
        <v>0</v>
      </c>
      <c r="F1727" s="25">
        <f t="shared" si="1"/>
        <v>87</v>
      </c>
      <c r="G1727" s="21" t="s">
        <v>443</v>
      </c>
      <c r="H1727" s="23"/>
      <c r="I1727" s="28"/>
    </row>
    <row r="1728" ht="22.5" customHeight="1">
      <c r="A1728" s="53" t="str">
        <f t="array" ref="A1728">IFERROR(_xlfn.XLOOKUP(B1728, Runs[Run ID], Runs[Track]), "— pick a run —")</f>
        <v>Black Panther</v>
      </c>
      <c r="B1728" s="54" t="s">
        <v>196</v>
      </c>
      <c r="C1728" s="53" t="str">
        <f t="array" ref="C1728">IFERROR(_xlfn.XLOOKUP(B1728, Runs[Run ID], Runs[Title]), "— pick a run —")</f>
        <v>Priest's Black Panther</v>
      </c>
      <c r="D1728" s="74" t="s">
        <v>12544</v>
      </c>
      <c r="E1728" s="58" t="b">
        <v>0</v>
      </c>
      <c r="F1728" s="25">
        <f t="shared" si="1"/>
        <v>88</v>
      </c>
      <c r="G1728" s="21" t="s">
        <v>443</v>
      </c>
      <c r="H1728" s="23"/>
      <c r="I1728" s="28"/>
    </row>
    <row r="1729" ht="22.5" customHeight="1">
      <c r="A1729" s="53" t="str">
        <f t="array" ref="A1729">IFERROR(_xlfn.XLOOKUP(B1729, Runs[Run ID], Runs[Track]), "— pick a run —")</f>
        <v>Black Panther</v>
      </c>
      <c r="B1729" s="54" t="s">
        <v>196</v>
      </c>
      <c r="C1729" s="53" t="str">
        <f t="array" ref="C1729">IFERROR(_xlfn.XLOOKUP(B1729, Runs[Run ID], Runs[Title]), "— pick a run —")</f>
        <v>Priest's Black Panther</v>
      </c>
      <c r="D1729" s="74" t="s">
        <v>12545</v>
      </c>
      <c r="E1729" s="58" t="b">
        <v>0</v>
      </c>
      <c r="F1729" s="25">
        <f t="shared" si="1"/>
        <v>89</v>
      </c>
      <c r="G1729" s="21" t="s">
        <v>443</v>
      </c>
      <c r="H1729" s="23"/>
      <c r="I1729" s="28"/>
    </row>
    <row r="1730" ht="22.5" customHeight="1">
      <c r="A1730" s="53" t="str">
        <f t="array" ref="A1730">IFERROR(_xlfn.XLOOKUP(B1730, Runs[Run ID], Runs[Track]), "— pick a run —")</f>
        <v>Black Panther</v>
      </c>
      <c r="B1730" s="54" t="s">
        <v>196</v>
      </c>
      <c r="C1730" s="53" t="str">
        <f t="array" ref="C1730">IFERROR(_xlfn.XLOOKUP(B1730, Runs[Run ID], Runs[Title]), "— pick a run —")</f>
        <v>Priest's Black Panther</v>
      </c>
      <c r="D1730" s="74" t="s">
        <v>12546</v>
      </c>
      <c r="E1730" s="58" t="b">
        <v>0</v>
      </c>
      <c r="F1730" s="25">
        <f t="shared" si="1"/>
        <v>90</v>
      </c>
      <c r="G1730" s="21" t="s">
        <v>443</v>
      </c>
      <c r="H1730" s="23"/>
      <c r="I1730" s="28"/>
    </row>
    <row r="1731" ht="22.5" customHeight="1">
      <c r="A1731" s="53" t="str">
        <f t="array" ref="A1731">IFERROR(_xlfn.XLOOKUP(B1731, Runs[Run ID], Runs[Track]), "— pick a run —")</f>
        <v>Black Panther</v>
      </c>
      <c r="B1731" s="54" t="s">
        <v>196</v>
      </c>
      <c r="C1731" s="53" t="str">
        <f t="array" ref="C1731">IFERROR(_xlfn.XLOOKUP(B1731, Runs[Run ID], Runs[Title]), "— pick a run —")</f>
        <v>Priest's Black Panther</v>
      </c>
      <c r="D1731" s="74" t="s">
        <v>12547</v>
      </c>
      <c r="E1731" s="58" t="b">
        <v>0</v>
      </c>
      <c r="F1731" s="25">
        <f t="shared" si="1"/>
        <v>91</v>
      </c>
      <c r="G1731" s="21" t="s">
        <v>443</v>
      </c>
      <c r="H1731" s="23"/>
      <c r="I1731" s="28"/>
    </row>
    <row r="1732" ht="22.5" customHeight="1">
      <c r="A1732" s="53" t="str">
        <f t="array" ref="A1732">IFERROR(_xlfn.XLOOKUP(B1732, Runs[Run ID], Runs[Track]), "— pick a run —")</f>
        <v>Black Panther</v>
      </c>
      <c r="B1732" s="54" t="s">
        <v>196</v>
      </c>
      <c r="C1732" s="53" t="str">
        <f t="array" ref="C1732">IFERROR(_xlfn.XLOOKUP(B1732, Runs[Run ID], Runs[Title]), "— pick a run —")</f>
        <v>Priest's Black Panther</v>
      </c>
      <c r="D1732" s="74" t="s">
        <v>12548</v>
      </c>
      <c r="E1732" s="58" t="b">
        <v>0</v>
      </c>
      <c r="F1732" s="25">
        <f t="shared" si="1"/>
        <v>92</v>
      </c>
      <c r="G1732" s="21" t="s">
        <v>443</v>
      </c>
      <c r="H1732" s="23"/>
      <c r="I1732" s="28"/>
    </row>
    <row r="1733" ht="22.5" customHeight="1">
      <c r="A1733" s="53" t="str">
        <f t="array" ref="A1733">IFERROR(_xlfn.XLOOKUP(B1733, Runs[Run ID], Runs[Track]), "— pick a run —")</f>
        <v>Black Panther</v>
      </c>
      <c r="B1733" s="54" t="s">
        <v>196</v>
      </c>
      <c r="C1733" s="53" t="str">
        <f t="array" ref="C1733">IFERROR(_xlfn.XLOOKUP(B1733, Runs[Run ID], Runs[Title]), "— pick a run —")</f>
        <v>Priest's Black Panther</v>
      </c>
      <c r="D1733" s="74" t="s">
        <v>12549</v>
      </c>
      <c r="E1733" s="58" t="b">
        <v>0</v>
      </c>
      <c r="F1733" s="25">
        <f t="shared" si="1"/>
        <v>93</v>
      </c>
      <c r="G1733" s="21" t="s">
        <v>1002</v>
      </c>
      <c r="H1733" s="23" t="s">
        <v>12550</v>
      </c>
      <c r="I1733" s="28"/>
    </row>
    <row r="1734" ht="22.5" customHeight="1">
      <c r="A1734" s="53" t="str">
        <f t="array" ref="A1734">IFERROR(_xlfn.XLOOKUP(B1734, Runs[Run ID], Runs[Track]), "— pick a run —")</f>
        <v>Black Panther</v>
      </c>
      <c r="B1734" s="54" t="s">
        <v>201</v>
      </c>
      <c r="C1734" s="53" t="str">
        <f t="array" ref="C1734">IFERROR(_xlfn.XLOOKUP(B1734, Runs[Run ID], Runs[Title]), "— pick a run —")</f>
        <v>Hudlin's Black Panther </v>
      </c>
      <c r="D1734" s="74" t="s">
        <v>12551</v>
      </c>
      <c r="E1734" s="58" t="b">
        <v>0</v>
      </c>
      <c r="F1734" s="25">
        <f t="shared" si="1"/>
        <v>1</v>
      </c>
      <c r="G1734" s="21" t="s">
        <v>443</v>
      </c>
      <c r="H1734" s="23" t="s">
        <v>12552</v>
      </c>
      <c r="I1734" s="28"/>
    </row>
    <row r="1735" ht="22.5" customHeight="1">
      <c r="A1735" s="53" t="str">
        <f t="array" ref="A1735">IFERROR(_xlfn.XLOOKUP(B1735, Runs[Run ID], Runs[Track]), "— pick a run —")</f>
        <v>Black Panther</v>
      </c>
      <c r="B1735" s="54" t="s">
        <v>201</v>
      </c>
      <c r="C1735" s="53" t="str">
        <f t="array" ref="C1735">IFERROR(_xlfn.XLOOKUP(B1735, Runs[Run ID], Runs[Title]), "— pick a run —")</f>
        <v>Hudlin's Black Panther </v>
      </c>
      <c r="D1735" s="74" t="s">
        <v>12553</v>
      </c>
      <c r="E1735" s="58" t="b">
        <v>0</v>
      </c>
      <c r="F1735" s="25">
        <f t="shared" si="1"/>
        <v>2</v>
      </c>
      <c r="G1735" s="21" t="s">
        <v>443</v>
      </c>
      <c r="H1735" s="23"/>
      <c r="I1735" s="28"/>
    </row>
    <row r="1736" ht="22.5" customHeight="1">
      <c r="A1736" s="53" t="str">
        <f t="array" ref="A1736">IFERROR(_xlfn.XLOOKUP(B1736, Runs[Run ID], Runs[Track]), "— pick a run —")</f>
        <v>Black Panther</v>
      </c>
      <c r="B1736" s="54" t="s">
        <v>201</v>
      </c>
      <c r="C1736" s="53" t="str">
        <f t="array" ref="C1736">IFERROR(_xlfn.XLOOKUP(B1736, Runs[Run ID], Runs[Title]), "— pick a run —")</f>
        <v>Hudlin's Black Panther </v>
      </c>
      <c r="D1736" s="74" t="s">
        <v>12554</v>
      </c>
      <c r="E1736" s="58" t="b">
        <v>0</v>
      </c>
      <c r="F1736" s="25">
        <f t="shared" si="1"/>
        <v>3</v>
      </c>
      <c r="G1736" s="21" t="s">
        <v>443</v>
      </c>
      <c r="H1736" s="23"/>
      <c r="I1736" s="28"/>
    </row>
    <row r="1737" ht="22.5" customHeight="1">
      <c r="A1737" s="53" t="str">
        <f t="array" ref="A1737">IFERROR(_xlfn.XLOOKUP(B1737, Runs[Run ID], Runs[Track]), "— pick a run —")</f>
        <v>Black Panther</v>
      </c>
      <c r="B1737" s="54" t="s">
        <v>201</v>
      </c>
      <c r="C1737" s="53" t="str">
        <f t="array" ref="C1737">IFERROR(_xlfn.XLOOKUP(B1737, Runs[Run ID], Runs[Title]), "— pick a run —")</f>
        <v>Hudlin's Black Panther </v>
      </c>
      <c r="D1737" s="74" t="s">
        <v>12555</v>
      </c>
      <c r="E1737" s="58" t="b">
        <v>0</v>
      </c>
      <c r="F1737" s="25">
        <f t="shared" si="1"/>
        <v>4</v>
      </c>
      <c r="G1737" s="21" t="s">
        <v>443</v>
      </c>
      <c r="H1737" s="23"/>
      <c r="I1737" s="28"/>
    </row>
    <row r="1738" ht="22.5" customHeight="1">
      <c r="A1738" s="53" t="str">
        <f t="array" ref="A1738">IFERROR(_xlfn.XLOOKUP(B1738, Runs[Run ID], Runs[Track]), "— pick a run —")</f>
        <v>Black Panther</v>
      </c>
      <c r="B1738" s="54" t="s">
        <v>201</v>
      </c>
      <c r="C1738" s="53" t="str">
        <f t="array" ref="C1738">IFERROR(_xlfn.XLOOKUP(B1738, Runs[Run ID], Runs[Title]), "— pick a run —")</f>
        <v>Hudlin's Black Panther </v>
      </c>
      <c r="D1738" s="74" t="s">
        <v>5973</v>
      </c>
      <c r="E1738" s="58" t="b">
        <v>0</v>
      </c>
      <c r="F1738" s="25">
        <f t="shared" si="1"/>
        <v>5</v>
      </c>
      <c r="G1738" s="21" t="s">
        <v>58</v>
      </c>
      <c r="H1738" s="23"/>
      <c r="I1738" s="28"/>
    </row>
    <row r="1739" ht="22.5" customHeight="1">
      <c r="A1739" s="53" t="str">
        <f t="array" ref="A1739">IFERROR(_xlfn.XLOOKUP(B1739, Runs[Run ID], Runs[Track]), "— pick a run —")</f>
        <v>Black Panther</v>
      </c>
      <c r="B1739" s="54" t="s">
        <v>201</v>
      </c>
      <c r="C1739" s="53" t="str">
        <f t="array" ref="C1739">IFERROR(_xlfn.XLOOKUP(B1739, Runs[Run ID], Runs[Title]), "— pick a run —")</f>
        <v>Hudlin's Black Panther </v>
      </c>
      <c r="D1739" s="74" t="s">
        <v>5998</v>
      </c>
      <c r="E1739" s="58" t="b">
        <v>0</v>
      </c>
      <c r="F1739" s="25">
        <f t="shared" si="1"/>
        <v>6</v>
      </c>
      <c r="G1739" s="21" t="s">
        <v>58</v>
      </c>
      <c r="H1739" s="23"/>
      <c r="I1739" s="28"/>
    </row>
    <row r="1740" ht="22.5" customHeight="1">
      <c r="A1740" s="53" t="str">
        <f t="array" ref="A1740">IFERROR(_xlfn.XLOOKUP(B1740, Runs[Run ID], Runs[Track]), "— pick a run —")</f>
        <v>Black Panther</v>
      </c>
      <c r="B1740" s="54" t="s">
        <v>201</v>
      </c>
      <c r="C1740" s="53" t="str">
        <f t="array" ref="C1740">IFERROR(_xlfn.XLOOKUP(B1740, Runs[Run ID], Runs[Title]), "— pick a run —")</f>
        <v>Hudlin's Black Panther </v>
      </c>
      <c r="D1740" s="74" t="s">
        <v>6025</v>
      </c>
      <c r="E1740" s="58" t="b">
        <v>0</v>
      </c>
      <c r="F1740" s="25">
        <f t="shared" si="1"/>
        <v>7</v>
      </c>
      <c r="G1740" s="21" t="s">
        <v>58</v>
      </c>
      <c r="H1740" s="23"/>
      <c r="I1740" s="28"/>
    </row>
    <row r="1741" ht="22.5" customHeight="1">
      <c r="A1741" s="53" t="str">
        <f t="array" ref="A1741">IFERROR(_xlfn.XLOOKUP(B1741, Runs[Run ID], Runs[Track]), "— pick a run —")</f>
        <v>Black Panther</v>
      </c>
      <c r="B1741" s="54" t="s">
        <v>201</v>
      </c>
      <c r="C1741" s="53" t="str">
        <f t="array" ref="C1741">IFERROR(_xlfn.XLOOKUP(B1741, Runs[Run ID], Runs[Title]), "— pick a run —")</f>
        <v>Hudlin's Black Panther </v>
      </c>
      <c r="D1741" s="74" t="s">
        <v>6054</v>
      </c>
      <c r="E1741" s="58" t="b">
        <v>0</v>
      </c>
      <c r="F1741" s="25">
        <f t="shared" si="1"/>
        <v>8</v>
      </c>
      <c r="G1741" s="21" t="s">
        <v>58</v>
      </c>
      <c r="H1741" s="23"/>
      <c r="I1741" s="28"/>
    </row>
    <row r="1742" ht="22.5" customHeight="1">
      <c r="A1742" s="53" t="str">
        <f t="array" ref="A1742">IFERROR(_xlfn.XLOOKUP(B1742, Runs[Run ID], Runs[Track]), "— pick a run —")</f>
        <v>Black Panther</v>
      </c>
      <c r="B1742" s="54" t="s">
        <v>201</v>
      </c>
      <c r="C1742" s="53" t="str">
        <f t="array" ref="C1742">IFERROR(_xlfn.XLOOKUP(B1742, Runs[Run ID], Runs[Title]), "— pick a run —")</f>
        <v>Hudlin's Black Panther </v>
      </c>
      <c r="D1742" s="74" t="s">
        <v>6079</v>
      </c>
      <c r="E1742" s="58" t="b">
        <v>0</v>
      </c>
      <c r="F1742" s="25">
        <f t="shared" si="1"/>
        <v>9</v>
      </c>
      <c r="G1742" s="21" t="s">
        <v>58</v>
      </c>
      <c r="H1742" s="23"/>
      <c r="I1742" s="28"/>
    </row>
    <row r="1743" ht="22.5" customHeight="1">
      <c r="A1743" s="53" t="str">
        <f t="array" ref="A1743">IFERROR(_xlfn.XLOOKUP(B1743, Runs[Run ID], Runs[Track]), "— pick a run —")</f>
        <v>Black Panther</v>
      </c>
      <c r="B1743" s="54" t="s">
        <v>201</v>
      </c>
      <c r="C1743" s="53" t="str">
        <f t="array" ref="C1743">IFERROR(_xlfn.XLOOKUP(B1743, Runs[Run ID], Runs[Title]), "— pick a run —")</f>
        <v>Hudlin's Black Panther </v>
      </c>
      <c r="D1743" s="74" t="s">
        <v>6103</v>
      </c>
      <c r="E1743" s="58" t="b">
        <v>0</v>
      </c>
      <c r="F1743" s="25">
        <f t="shared" si="1"/>
        <v>10</v>
      </c>
      <c r="G1743" s="21" t="s">
        <v>58</v>
      </c>
      <c r="H1743" s="23"/>
      <c r="I1743" s="28"/>
    </row>
    <row r="1744" ht="22.5" customHeight="1">
      <c r="A1744" s="53" t="str">
        <f t="array" ref="A1744">IFERROR(_xlfn.XLOOKUP(B1744, Runs[Run ID], Runs[Track]), "— pick a run —")</f>
        <v>Black Panther</v>
      </c>
      <c r="B1744" s="54" t="s">
        <v>201</v>
      </c>
      <c r="C1744" s="53" t="str">
        <f t="array" ref="C1744">IFERROR(_xlfn.XLOOKUP(B1744, Runs[Run ID], Runs[Title]), "— pick a run —")</f>
        <v>Hudlin's Black Panther </v>
      </c>
      <c r="D1744" s="74" t="s">
        <v>6124</v>
      </c>
      <c r="E1744" s="58" t="b">
        <v>0</v>
      </c>
      <c r="F1744" s="25">
        <f t="shared" si="1"/>
        <v>11</v>
      </c>
      <c r="G1744" s="21" t="s">
        <v>58</v>
      </c>
      <c r="H1744" s="23"/>
      <c r="I1744" s="28"/>
    </row>
    <row r="1745" ht="22.5" customHeight="1">
      <c r="A1745" s="53" t="str">
        <f t="array" ref="A1745">IFERROR(_xlfn.XLOOKUP(B1745, Runs[Run ID], Runs[Track]), "— pick a run —")</f>
        <v>Black Panther</v>
      </c>
      <c r="B1745" s="54" t="s">
        <v>201</v>
      </c>
      <c r="C1745" s="53" t="str">
        <f t="array" ref="C1745">IFERROR(_xlfn.XLOOKUP(B1745, Runs[Run ID], Runs[Title]), "— pick a run —")</f>
        <v>Hudlin's Black Panther </v>
      </c>
      <c r="D1745" s="74" t="s">
        <v>12556</v>
      </c>
      <c r="E1745" s="58" t="b">
        <v>0</v>
      </c>
      <c r="F1745" s="25">
        <f t="shared" si="1"/>
        <v>12</v>
      </c>
      <c r="G1745" s="21" t="s">
        <v>58</v>
      </c>
      <c r="H1745" s="10" t="s">
        <v>12557</v>
      </c>
      <c r="I1745" s="26"/>
    </row>
    <row r="1746" ht="22.5" customHeight="1">
      <c r="A1746" s="53" t="str">
        <f t="array" ref="A1746">IFERROR(_xlfn.XLOOKUP(B1746, Runs[Run ID], Runs[Track]), "— pick a run —")</f>
        <v>Black Panther</v>
      </c>
      <c r="B1746" s="54" t="s">
        <v>201</v>
      </c>
      <c r="C1746" s="53" t="str">
        <f t="array" ref="C1746">IFERROR(_xlfn.XLOOKUP(B1746, Runs[Run ID], Runs[Title]), "— pick a run —")</f>
        <v>Hudlin's Black Panther </v>
      </c>
      <c r="D1746" s="74" t="s">
        <v>6170</v>
      </c>
      <c r="E1746" s="58" t="b">
        <v>0</v>
      </c>
      <c r="F1746" s="25">
        <f t="shared" si="1"/>
        <v>13</v>
      </c>
      <c r="G1746" s="21" t="s">
        <v>58</v>
      </c>
      <c r="H1746" s="23"/>
      <c r="I1746" s="28"/>
    </row>
    <row r="1747" ht="22.5" customHeight="1">
      <c r="A1747" s="53" t="str">
        <f t="array" ref="A1747">IFERROR(_xlfn.XLOOKUP(B1747, Runs[Run ID], Runs[Track]), "— pick a run —")</f>
        <v>Black Panther</v>
      </c>
      <c r="B1747" s="54" t="s">
        <v>201</v>
      </c>
      <c r="C1747" s="53" t="str">
        <f t="array" ref="C1747">IFERROR(_xlfn.XLOOKUP(B1747, Runs[Run ID], Runs[Title]), "— pick a run —")</f>
        <v>Hudlin's Black Panther </v>
      </c>
      <c r="D1747" s="74" t="s">
        <v>12558</v>
      </c>
      <c r="E1747" s="58" t="b">
        <v>0</v>
      </c>
      <c r="F1747" s="25">
        <f t="shared" si="1"/>
        <v>14</v>
      </c>
      <c r="G1747" s="21" t="s">
        <v>58</v>
      </c>
      <c r="H1747" s="23"/>
      <c r="I1747" s="28"/>
    </row>
    <row r="1748" ht="22.5" customHeight="1">
      <c r="A1748" s="53" t="str">
        <f t="array" ref="A1748">IFERROR(_xlfn.XLOOKUP(B1748, Runs[Run ID], Runs[Track]), "— pick a run —")</f>
        <v>Black Panther</v>
      </c>
      <c r="B1748" s="54" t="s">
        <v>201</v>
      </c>
      <c r="C1748" s="53" t="str">
        <f t="array" ref="C1748">IFERROR(_xlfn.XLOOKUP(B1748, Runs[Run ID], Runs[Title]), "— pick a run —")</f>
        <v>Hudlin's Black Panther </v>
      </c>
      <c r="D1748" s="74" t="s">
        <v>6213</v>
      </c>
      <c r="E1748" s="58" t="b">
        <v>0</v>
      </c>
      <c r="F1748" s="25">
        <f t="shared" si="1"/>
        <v>15</v>
      </c>
      <c r="G1748" s="21" t="s">
        <v>58</v>
      </c>
      <c r="H1748" s="23"/>
      <c r="I1748" s="28"/>
    </row>
    <row r="1749" ht="22.5" customHeight="1">
      <c r="A1749" s="53" t="str">
        <f t="array" ref="A1749">IFERROR(_xlfn.XLOOKUP(B1749, Runs[Run ID], Runs[Track]), "— pick a run —")</f>
        <v>Black Panther</v>
      </c>
      <c r="B1749" s="54" t="s">
        <v>201</v>
      </c>
      <c r="C1749" s="53" t="str">
        <f t="array" ref="C1749">IFERROR(_xlfn.XLOOKUP(B1749, Runs[Run ID], Runs[Title]), "— pick a run —")</f>
        <v>Hudlin's Black Panther </v>
      </c>
      <c r="D1749" s="74" t="s">
        <v>6236</v>
      </c>
      <c r="E1749" s="58" t="b">
        <v>0</v>
      </c>
      <c r="F1749" s="25">
        <f t="shared" si="1"/>
        <v>16</v>
      </c>
      <c r="G1749" s="21" t="s">
        <v>58</v>
      </c>
      <c r="H1749" s="23"/>
      <c r="I1749" s="28"/>
    </row>
    <row r="1750" ht="22.5" customHeight="1">
      <c r="A1750" s="53" t="str">
        <f t="array" ref="A1750">IFERROR(_xlfn.XLOOKUP(B1750, Runs[Run ID], Runs[Track]), "— pick a run —")</f>
        <v>Black Panther</v>
      </c>
      <c r="B1750" s="54" t="s">
        <v>201</v>
      </c>
      <c r="C1750" s="53" t="str">
        <f t="array" ref="C1750">IFERROR(_xlfn.XLOOKUP(B1750, Runs[Run ID], Runs[Title]), "— pick a run —")</f>
        <v>Hudlin's Black Panther </v>
      </c>
      <c r="D1750" s="74" t="s">
        <v>6260</v>
      </c>
      <c r="E1750" s="58" t="b">
        <v>0</v>
      </c>
      <c r="F1750" s="25">
        <f t="shared" si="1"/>
        <v>17</v>
      </c>
      <c r="G1750" s="21" t="s">
        <v>58</v>
      </c>
      <c r="H1750" s="23"/>
      <c r="I1750" s="28"/>
    </row>
    <row r="1751" ht="22.5" customHeight="1">
      <c r="A1751" s="53" t="str">
        <f t="array" ref="A1751">IFERROR(_xlfn.XLOOKUP(B1751, Runs[Run ID], Runs[Track]), "— pick a run —")</f>
        <v>Black Panther</v>
      </c>
      <c r="B1751" s="54" t="s">
        <v>201</v>
      </c>
      <c r="C1751" s="53" t="str">
        <f t="array" ref="C1751">IFERROR(_xlfn.XLOOKUP(B1751, Runs[Run ID], Runs[Title]), "— pick a run —")</f>
        <v>Hudlin's Black Panther </v>
      </c>
      <c r="D1751" s="74" t="s">
        <v>6285</v>
      </c>
      <c r="E1751" s="58" t="b">
        <v>0</v>
      </c>
      <c r="F1751" s="25">
        <f t="shared" si="1"/>
        <v>18</v>
      </c>
      <c r="G1751" s="21" t="s">
        <v>58</v>
      </c>
      <c r="H1751" s="23"/>
      <c r="I1751" s="28"/>
    </row>
    <row r="1752" ht="22.5" customHeight="1">
      <c r="A1752" s="53" t="str">
        <f t="array" ref="A1752">IFERROR(_xlfn.XLOOKUP(B1752, Runs[Run ID], Runs[Track]), "— pick a run —")</f>
        <v>Black Panther</v>
      </c>
      <c r="B1752" s="54" t="s">
        <v>201</v>
      </c>
      <c r="C1752" s="53" t="str">
        <f t="array" ref="C1752">IFERROR(_xlfn.XLOOKUP(B1752, Runs[Run ID], Runs[Title]), "— pick a run —")</f>
        <v>Hudlin's Black Panther </v>
      </c>
      <c r="D1752" s="74" t="s">
        <v>6310</v>
      </c>
      <c r="E1752" s="58" t="b">
        <v>0</v>
      </c>
      <c r="F1752" s="25">
        <f t="shared" si="1"/>
        <v>19</v>
      </c>
      <c r="G1752" s="21" t="s">
        <v>58</v>
      </c>
      <c r="H1752" s="23"/>
      <c r="I1752" s="28"/>
    </row>
    <row r="1753" ht="22.5" customHeight="1">
      <c r="A1753" s="53" t="str">
        <f t="array" ref="A1753">IFERROR(_xlfn.XLOOKUP(B1753, Runs[Run ID], Runs[Track]), "— pick a run —")</f>
        <v>Black Panther</v>
      </c>
      <c r="B1753" s="54" t="s">
        <v>201</v>
      </c>
      <c r="C1753" s="53" t="str">
        <f t="array" ref="C1753">IFERROR(_xlfn.XLOOKUP(B1753, Runs[Run ID], Runs[Title]), "— pick a run —")</f>
        <v>Hudlin's Black Panther </v>
      </c>
      <c r="D1753" s="74" t="s">
        <v>6334</v>
      </c>
      <c r="E1753" s="58" t="b">
        <v>0</v>
      </c>
      <c r="F1753" s="25">
        <f t="shared" si="1"/>
        <v>20</v>
      </c>
      <c r="G1753" s="21" t="s">
        <v>58</v>
      </c>
      <c r="H1753" s="23"/>
      <c r="I1753" s="28"/>
    </row>
    <row r="1754" ht="22.5" customHeight="1">
      <c r="A1754" s="53" t="str">
        <f t="array" ref="A1754">IFERROR(_xlfn.XLOOKUP(B1754, Runs[Run ID], Runs[Track]), "— pick a run —")</f>
        <v>Black Panther</v>
      </c>
      <c r="B1754" s="54" t="s">
        <v>201</v>
      </c>
      <c r="C1754" s="53" t="str">
        <f t="array" ref="C1754">IFERROR(_xlfn.XLOOKUP(B1754, Runs[Run ID], Runs[Title]), "— pick a run —")</f>
        <v>Hudlin's Black Panther </v>
      </c>
      <c r="D1754" s="74" t="s">
        <v>6356</v>
      </c>
      <c r="E1754" s="58" t="b">
        <v>0</v>
      </c>
      <c r="F1754" s="25">
        <f t="shared" si="1"/>
        <v>21</v>
      </c>
      <c r="G1754" s="21" t="s">
        <v>58</v>
      </c>
      <c r="H1754" s="23"/>
      <c r="I1754" s="28"/>
    </row>
    <row r="1755" ht="22.5" customHeight="1">
      <c r="A1755" s="53" t="str">
        <f t="array" ref="A1755">IFERROR(_xlfn.XLOOKUP(B1755, Runs[Run ID], Runs[Track]), "— pick a run —")</f>
        <v>Black Panther</v>
      </c>
      <c r="B1755" s="54" t="s">
        <v>201</v>
      </c>
      <c r="C1755" s="53" t="str">
        <f t="array" ref="C1755">IFERROR(_xlfn.XLOOKUP(B1755, Runs[Run ID], Runs[Title]), "— pick a run —")</f>
        <v>Hudlin's Black Panther </v>
      </c>
      <c r="D1755" s="74" t="s">
        <v>6379</v>
      </c>
      <c r="E1755" s="58" t="b">
        <v>0</v>
      </c>
      <c r="F1755" s="25">
        <f t="shared" si="1"/>
        <v>22</v>
      </c>
      <c r="G1755" s="21" t="s">
        <v>58</v>
      </c>
      <c r="H1755" s="23"/>
      <c r="I1755" s="28"/>
    </row>
    <row r="1756" ht="22.5" customHeight="1">
      <c r="A1756" s="53" t="str">
        <f t="array" ref="A1756">IFERROR(_xlfn.XLOOKUP(B1756, Runs[Run ID], Runs[Track]), "— pick a run —")</f>
        <v>Black Panther</v>
      </c>
      <c r="B1756" s="54" t="s">
        <v>201</v>
      </c>
      <c r="C1756" s="53" t="str">
        <f t="array" ref="C1756">IFERROR(_xlfn.XLOOKUP(B1756, Runs[Run ID], Runs[Title]), "— pick a run —")</f>
        <v>Hudlin's Black Panther </v>
      </c>
      <c r="D1756" s="74" t="s">
        <v>6402</v>
      </c>
      <c r="E1756" s="58" t="b">
        <v>0</v>
      </c>
      <c r="F1756" s="25">
        <f t="shared" si="1"/>
        <v>23</v>
      </c>
      <c r="G1756" s="21" t="s">
        <v>58</v>
      </c>
      <c r="H1756" s="23"/>
      <c r="I1756" s="28"/>
    </row>
    <row r="1757" ht="22.5" customHeight="1">
      <c r="A1757" s="53" t="str">
        <f t="array" ref="A1757">IFERROR(_xlfn.XLOOKUP(B1757, Runs[Run ID], Runs[Track]), "— pick a run —")</f>
        <v>Black Panther</v>
      </c>
      <c r="B1757" s="54" t="s">
        <v>201</v>
      </c>
      <c r="C1757" s="53" t="str">
        <f t="array" ref="C1757">IFERROR(_xlfn.XLOOKUP(B1757, Runs[Run ID], Runs[Title]), "— pick a run —")</f>
        <v>Hudlin's Black Panther </v>
      </c>
      <c r="D1757" s="74" t="s">
        <v>12559</v>
      </c>
      <c r="E1757" s="58" t="b">
        <v>0</v>
      </c>
      <c r="F1757" s="25">
        <f t="shared" si="1"/>
        <v>24</v>
      </c>
      <c r="G1757" s="21" t="s">
        <v>443</v>
      </c>
      <c r="H1757" s="23" t="s">
        <v>12560</v>
      </c>
      <c r="I1757" s="28"/>
    </row>
    <row r="1758" ht="22.5" customHeight="1">
      <c r="A1758" s="53" t="str">
        <f t="array" ref="A1758">IFERROR(_xlfn.XLOOKUP(B1758, Runs[Run ID], Runs[Track]), "— pick a run —")</f>
        <v>Black Panther</v>
      </c>
      <c r="B1758" s="54" t="s">
        <v>201</v>
      </c>
      <c r="C1758" s="53" t="str">
        <f t="array" ref="C1758">IFERROR(_xlfn.XLOOKUP(B1758, Runs[Run ID], Runs[Title]), "— pick a run —")</f>
        <v>Hudlin's Black Panther </v>
      </c>
      <c r="D1758" s="74" t="s">
        <v>12561</v>
      </c>
      <c r="E1758" s="58" t="b">
        <v>0</v>
      </c>
      <c r="F1758" s="25">
        <f t="shared" si="1"/>
        <v>25</v>
      </c>
      <c r="G1758" s="21" t="s">
        <v>443</v>
      </c>
      <c r="H1758" s="23"/>
      <c r="I1758" s="28"/>
    </row>
    <row r="1759" ht="22.5" customHeight="1">
      <c r="A1759" s="53" t="str">
        <f t="array" ref="A1759">IFERROR(_xlfn.XLOOKUP(B1759, Runs[Run ID], Runs[Track]), "— pick a run —")</f>
        <v>Black Panther</v>
      </c>
      <c r="B1759" s="54" t="s">
        <v>201</v>
      </c>
      <c r="C1759" s="53" t="str">
        <f t="array" ref="C1759">IFERROR(_xlfn.XLOOKUP(B1759, Runs[Run ID], Runs[Title]), "— pick a run —")</f>
        <v>Hudlin's Black Panther </v>
      </c>
      <c r="D1759" s="74" t="s">
        <v>12562</v>
      </c>
      <c r="E1759" s="58" t="b">
        <v>0</v>
      </c>
      <c r="F1759" s="25">
        <f t="shared" si="1"/>
        <v>26</v>
      </c>
      <c r="G1759" s="21" t="s">
        <v>443</v>
      </c>
      <c r="H1759" s="23"/>
      <c r="I1759" s="28"/>
    </row>
    <row r="1760" ht="22.5" customHeight="1">
      <c r="A1760" s="53" t="str">
        <f t="array" ref="A1760">IFERROR(_xlfn.XLOOKUP(B1760, Runs[Run ID], Runs[Track]), "— pick a run —")</f>
        <v>Black Panther</v>
      </c>
      <c r="B1760" s="54" t="s">
        <v>201</v>
      </c>
      <c r="C1760" s="53" t="str">
        <f t="array" ref="C1760">IFERROR(_xlfn.XLOOKUP(B1760, Runs[Run ID], Runs[Title]), "— pick a run —")</f>
        <v>Hudlin's Black Panther </v>
      </c>
      <c r="D1760" s="74" t="s">
        <v>12563</v>
      </c>
      <c r="E1760" s="58" t="b">
        <v>0</v>
      </c>
      <c r="F1760" s="25">
        <f t="shared" si="1"/>
        <v>27</v>
      </c>
      <c r="G1760" s="21" t="s">
        <v>443</v>
      </c>
      <c r="H1760" s="23"/>
      <c r="I1760" s="28"/>
    </row>
    <row r="1761" ht="22.5" customHeight="1">
      <c r="A1761" s="53" t="str">
        <f t="array" ref="A1761">IFERROR(_xlfn.XLOOKUP(B1761, Runs[Run ID], Runs[Track]), "— pick a run —")</f>
        <v>Black Panther</v>
      </c>
      <c r="B1761" s="54" t="s">
        <v>201</v>
      </c>
      <c r="C1761" s="53" t="str">
        <f t="array" ref="C1761">IFERROR(_xlfn.XLOOKUP(B1761, Runs[Run ID], Runs[Title]), "— pick a run —")</f>
        <v>Hudlin's Black Panther </v>
      </c>
      <c r="D1761" s="74" t="s">
        <v>12564</v>
      </c>
      <c r="E1761" s="58" t="b">
        <v>0</v>
      </c>
      <c r="F1761" s="25">
        <f t="shared" si="1"/>
        <v>28</v>
      </c>
      <c r="G1761" s="21" t="s">
        <v>443</v>
      </c>
      <c r="H1761" s="23"/>
      <c r="I1761" s="28"/>
    </row>
    <row r="1762" ht="22.5" customHeight="1">
      <c r="A1762" s="53" t="str">
        <f t="array" ref="A1762">IFERROR(_xlfn.XLOOKUP(B1762, Runs[Run ID], Runs[Track]), "— pick a run —")</f>
        <v>Black Panther</v>
      </c>
      <c r="B1762" s="54" t="s">
        <v>201</v>
      </c>
      <c r="C1762" s="53" t="str">
        <f t="array" ref="C1762">IFERROR(_xlfn.XLOOKUP(B1762, Runs[Run ID], Runs[Title]), "— pick a run —")</f>
        <v>Hudlin's Black Panther </v>
      </c>
      <c r="D1762" s="74" t="s">
        <v>12565</v>
      </c>
      <c r="E1762" s="58" t="b">
        <v>0</v>
      </c>
      <c r="F1762" s="25">
        <f t="shared" si="1"/>
        <v>29</v>
      </c>
      <c r="G1762" s="21" t="s">
        <v>443</v>
      </c>
      <c r="H1762" s="23"/>
      <c r="I1762" s="28"/>
    </row>
    <row r="1763" ht="22.5" customHeight="1">
      <c r="A1763" s="53" t="str">
        <f t="array" ref="A1763">IFERROR(_xlfn.XLOOKUP(B1763, Runs[Run ID], Runs[Track]), "— pick a run —")</f>
        <v>Black Panther</v>
      </c>
      <c r="B1763" s="54" t="s">
        <v>201</v>
      </c>
      <c r="C1763" s="53" t="str">
        <f t="array" ref="C1763">IFERROR(_xlfn.XLOOKUP(B1763, Runs[Run ID], Runs[Title]), "— pick a run —")</f>
        <v>Hudlin's Black Panther </v>
      </c>
      <c r="D1763" s="74" t="s">
        <v>6424</v>
      </c>
      <c r="E1763" s="58" t="b">
        <v>0</v>
      </c>
      <c r="F1763" s="25">
        <f t="shared" si="1"/>
        <v>30</v>
      </c>
      <c r="G1763" s="21" t="s">
        <v>58</v>
      </c>
      <c r="H1763" s="23"/>
      <c r="I1763" s="28"/>
    </row>
    <row r="1764" ht="22.5" customHeight="1">
      <c r="A1764" s="53" t="str">
        <f t="array" ref="A1764">IFERROR(_xlfn.XLOOKUP(B1764, Runs[Run ID], Runs[Track]), "— pick a run —")</f>
        <v>Black Panther</v>
      </c>
      <c r="B1764" s="54" t="s">
        <v>201</v>
      </c>
      <c r="C1764" s="53" t="str">
        <f t="array" ref="C1764">IFERROR(_xlfn.XLOOKUP(B1764, Runs[Run ID], Runs[Title]), "— pick a run —")</f>
        <v>Hudlin's Black Panther </v>
      </c>
      <c r="D1764" s="74" t="s">
        <v>6446</v>
      </c>
      <c r="E1764" s="58" t="b">
        <v>0</v>
      </c>
      <c r="F1764" s="25">
        <f t="shared" si="1"/>
        <v>31</v>
      </c>
      <c r="G1764" s="21" t="s">
        <v>58</v>
      </c>
      <c r="H1764" s="10" t="s">
        <v>12566</v>
      </c>
      <c r="I1764" s="26"/>
    </row>
    <row r="1765" ht="22.5" customHeight="1">
      <c r="A1765" s="53" t="str">
        <f t="array" ref="A1765">IFERROR(_xlfn.XLOOKUP(B1765, Runs[Run ID], Runs[Track]), "— pick a run —")</f>
        <v>Black Panther</v>
      </c>
      <c r="B1765" s="54" t="s">
        <v>201</v>
      </c>
      <c r="C1765" s="53" t="str">
        <f t="array" ref="C1765">IFERROR(_xlfn.XLOOKUP(B1765, Runs[Run ID], Runs[Title]), "— pick a run —")</f>
        <v>Hudlin's Black Panther </v>
      </c>
      <c r="D1765" s="74" t="s">
        <v>6468</v>
      </c>
      <c r="E1765" s="58" t="b">
        <v>0</v>
      </c>
      <c r="F1765" s="25">
        <f t="shared" si="1"/>
        <v>32</v>
      </c>
      <c r="G1765" s="21" t="s">
        <v>58</v>
      </c>
      <c r="H1765" s="23"/>
      <c r="I1765" s="28"/>
    </row>
    <row r="1766" ht="22.5" customHeight="1">
      <c r="A1766" s="53" t="str">
        <f t="array" ref="A1766">IFERROR(_xlfn.XLOOKUP(B1766, Runs[Run ID], Runs[Track]), "— pick a run —")</f>
        <v>Black Panther</v>
      </c>
      <c r="B1766" s="54" t="s">
        <v>201</v>
      </c>
      <c r="C1766" s="53" t="str">
        <f t="array" ref="C1766">IFERROR(_xlfn.XLOOKUP(B1766, Runs[Run ID], Runs[Title]), "— pick a run —")</f>
        <v>Hudlin's Black Panther </v>
      </c>
      <c r="D1766" s="74" t="s">
        <v>6489</v>
      </c>
      <c r="E1766" s="58" t="b">
        <v>0</v>
      </c>
      <c r="F1766" s="25">
        <f t="shared" si="1"/>
        <v>33</v>
      </c>
      <c r="G1766" s="21" t="s">
        <v>58</v>
      </c>
      <c r="H1766" s="23"/>
      <c r="I1766" s="28"/>
    </row>
    <row r="1767" ht="22.5" customHeight="1">
      <c r="A1767" s="53" t="str">
        <f t="array" ref="A1767">IFERROR(_xlfn.XLOOKUP(B1767, Runs[Run ID], Runs[Track]), "— pick a run —")</f>
        <v>Black Panther</v>
      </c>
      <c r="B1767" s="54" t="s">
        <v>201</v>
      </c>
      <c r="C1767" s="53" t="str">
        <f t="array" ref="C1767">IFERROR(_xlfn.XLOOKUP(B1767, Runs[Run ID], Runs[Title]), "— pick a run —")</f>
        <v>Hudlin's Black Panther </v>
      </c>
      <c r="D1767" s="74" t="s">
        <v>6513</v>
      </c>
      <c r="E1767" s="58" t="b">
        <v>0</v>
      </c>
      <c r="F1767" s="25">
        <f t="shared" si="1"/>
        <v>34</v>
      </c>
      <c r="G1767" s="21" t="s">
        <v>58</v>
      </c>
      <c r="H1767" s="23"/>
      <c r="I1767" s="28"/>
    </row>
    <row r="1768" ht="22.5" customHeight="1">
      <c r="A1768" s="53" t="str">
        <f t="array" ref="A1768">IFERROR(_xlfn.XLOOKUP(B1768, Runs[Run ID], Runs[Track]), "— pick a run —")</f>
        <v>Black Panther</v>
      </c>
      <c r="B1768" s="54" t="s">
        <v>201</v>
      </c>
      <c r="C1768" s="53" t="str">
        <f t="array" ref="C1768">IFERROR(_xlfn.XLOOKUP(B1768, Runs[Run ID], Runs[Title]), "— pick a run —")</f>
        <v>Hudlin's Black Panther </v>
      </c>
      <c r="D1768" s="74" t="s">
        <v>6534</v>
      </c>
      <c r="E1768" s="58" t="b">
        <v>0</v>
      </c>
      <c r="F1768" s="25">
        <f t="shared" si="1"/>
        <v>35</v>
      </c>
      <c r="G1768" s="21" t="s">
        <v>58</v>
      </c>
      <c r="H1768" s="23"/>
      <c r="I1768" s="28"/>
    </row>
    <row r="1769" ht="22.5" customHeight="1">
      <c r="A1769" s="53" t="str">
        <f t="array" ref="A1769">IFERROR(_xlfn.XLOOKUP(B1769, Runs[Run ID], Runs[Track]), "— pick a run —")</f>
        <v>Black Panther</v>
      </c>
      <c r="B1769" s="54" t="s">
        <v>201</v>
      </c>
      <c r="C1769" s="53" t="str">
        <f t="array" ref="C1769">IFERROR(_xlfn.XLOOKUP(B1769, Runs[Run ID], Runs[Title]), "— pick a run —")</f>
        <v>Hudlin's Black Panther </v>
      </c>
      <c r="D1769" s="74" t="s">
        <v>6557</v>
      </c>
      <c r="E1769" s="58" t="b">
        <v>0</v>
      </c>
      <c r="F1769" s="25">
        <f t="shared" si="1"/>
        <v>36</v>
      </c>
      <c r="G1769" s="21" t="s">
        <v>58</v>
      </c>
      <c r="H1769" s="23"/>
      <c r="I1769" s="28"/>
    </row>
    <row r="1770" ht="22.5" customHeight="1">
      <c r="A1770" s="53" t="str">
        <f t="array" ref="A1770">IFERROR(_xlfn.XLOOKUP(B1770, Runs[Run ID], Runs[Track]), "— pick a run —")</f>
        <v>Black Panther</v>
      </c>
      <c r="B1770" s="54" t="s">
        <v>201</v>
      </c>
      <c r="C1770" s="53" t="str">
        <f t="array" ref="C1770">IFERROR(_xlfn.XLOOKUP(B1770, Runs[Run ID], Runs[Title]), "— pick a run —")</f>
        <v>Hudlin's Black Panther </v>
      </c>
      <c r="D1770" s="74" t="s">
        <v>6579</v>
      </c>
      <c r="E1770" s="58" t="b">
        <v>0</v>
      </c>
      <c r="F1770" s="25">
        <f t="shared" si="1"/>
        <v>37</v>
      </c>
      <c r="G1770" s="21" t="s">
        <v>58</v>
      </c>
      <c r="H1770" s="23"/>
      <c r="I1770" s="28"/>
    </row>
    <row r="1771" ht="22.5" customHeight="1">
      <c r="A1771" s="53" t="str">
        <f t="array" ref="A1771">IFERROR(_xlfn.XLOOKUP(B1771, Runs[Run ID], Runs[Track]), "— pick a run —")</f>
        <v>Black Panther</v>
      </c>
      <c r="B1771" s="54" t="s">
        <v>201</v>
      </c>
      <c r="C1771" s="53" t="str">
        <f t="array" ref="C1771">IFERROR(_xlfn.XLOOKUP(B1771, Runs[Run ID], Runs[Title]), "— pick a run —")</f>
        <v>Hudlin's Black Panther </v>
      </c>
      <c r="D1771" s="74" t="s">
        <v>6855</v>
      </c>
      <c r="E1771" s="58" t="b">
        <v>0</v>
      </c>
      <c r="F1771" s="25">
        <f t="shared" si="1"/>
        <v>38</v>
      </c>
      <c r="G1771" s="21" t="s">
        <v>58</v>
      </c>
      <c r="H1771" s="23"/>
      <c r="I1771" s="28"/>
    </row>
    <row r="1772" ht="22.5" customHeight="1">
      <c r="A1772" s="53" t="str">
        <f t="array" ref="A1772">IFERROR(_xlfn.XLOOKUP(B1772, Runs[Run ID], Runs[Track]), "— pick a run —")</f>
        <v>Black Panther</v>
      </c>
      <c r="B1772" s="54" t="s">
        <v>201</v>
      </c>
      <c r="C1772" s="53" t="str">
        <f t="array" ref="C1772">IFERROR(_xlfn.XLOOKUP(B1772, Runs[Run ID], Runs[Title]), "— pick a run —")</f>
        <v>Hudlin's Black Panther </v>
      </c>
      <c r="D1772" s="74" t="s">
        <v>6875</v>
      </c>
      <c r="E1772" s="58" t="b">
        <v>0</v>
      </c>
      <c r="F1772" s="25">
        <f t="shared" si="1"/>
        <v>39</v>
      </c>
      <c r="G1772" s="21" t="s">
        <v>58</v>
      </c>
      <c r="H1772" s="23"/>
      <c r="I1772" s="28"/>
    </row>
    <row r="1773" ht="22.5" customHeight="1">
      <c r="A1773" s="53" t="str">
        <f t="array" ref="A1773">IFERROR(_xlfn.XLOOKUP(B1773, Runs[Run ID], Runs[Track]), "— pick a run —")</f>
        <v>Black Panther</v>
      </c>
      <c r="B1773" s="54" t="s">
        <v>201</v>
      </c>
      <c r="C1773" s="53" t="str">
        <f t="array" ref="C1773">IFERROR(_xlfn.XLOOKUP(B1773, Runs[Run ID], Runs[Title]), "— pick a run —")</f>
        <v>Hudlin's Black Panther </v>
      </c>
      <c r="D1773" s="74" t="s">
        <v>6893</v>
      </c>
      <c r="E1773" s="58" t="b">
        <v>0</v>
      </c>
      <c r="F1773" s="25">
        <f t="shared" si="1"/>
        <v>40</v>
      </c>
      <c r="G1773" s="21" t="s">
        <v>58</v>
      </c>
      <c r="H1773" s="23"/>
      <c r="I1773" s="28"/>
    </row>
    <row r="1774" ht="22.5" customHeight="1">
      <c r="A1774" s="53" t="str">
        <f t="array" ref="A1774">IFERROR(_xlfn.XLOOKUP(B1774, Runs[Run ID], Runs[Track]), "— pick a run —")</f>
        <v>Black Panther</v>
      </c>
      <c r="B1774" s="54" t="s">
        <v>201</v>
      </c>
      <c r="C1774" s="53" t="str">
        <f t="array" ref="C1774">IFERROR(_xlfn.XLOOKUP(B1774, Runs[Run ID], Runs[Title]), "— pick a run —")</f>
        <v>Hudlin's Black Panther </v>
      </c>
      <c r="D1774" s="74" t="s">
        <v>6913</v>
      </c>
      <c r="E1774" s="58" t="b">
        <v>0</v>
      </c>
      <c r="F1774" s="25">
        <f t="shared" si="1"/>
        <v>41</v>
      </c>
      <c r="G1774" s="21" t="s">
        <v>58</v>
      </c>
      <c r="H1774" s="23"/>
      <c r="I1774" s="28"/>
    </row>
    <row r="1775" ht="22.5" customHeight="1">
      <c r="A1775" s="53" t="str">
        <f t="array" ref="A1775">IFERROR(_xlfn.XLOOKUP(B1775, Runs[Run ID], Runs[Track]), "— pick a run —")</f>
        <v>Black Panther</v>
      </c>
      <c r="B1775" s="54" t="s">
        <v>201</v>
      </c>
      <c r="C1775" s="53" t="str">
        <f t="array" ref="C1775">IFERROR(_xlfn.XLOOKUP(B1775, Runs[Run ID], Runs[Title]), "— pick a run —")</f>
        <v>Hudlin's Black Panther </v>
      </c>
      <c r="D1775" s="74" t="s">
        <v>6933</v>
      </c>
      <c r="E1775" s="58" t="b">
        <v>0</v>
      </c>
      <c r="F1775" s="25">
        <f t="shared" si="1"/>
        <v>42</v>
      </c>
      <c r="G1775" s="21" t="s">
        <v>58</v>
      </c>
      <c r="H1775" s="23"/>
      <c r="I1775" s="28"/>
    </row>
    <row r="1776" ht="22.5" customHeight="1">
      <c r="A1776" s="53" t="str">
        <f t="array" ref="A1776">IFERROR(_xlfn.XLOOKUP(B1776, Runs[Run ID], Runs[Track]), "— pick a run —")</f>
        <v>Black Panther</v>
      </c>
      <c r="B1776" s="54" t="s">
        <v>201</v>
      </c>
      <c r="C1776" s="53" t="str">
        <f t="array" ref="C1776">IFERROR(_xlfn.XLOOKUP(B1776, Runs[Run ID], Runs[Title]), "— pick a run —")</f>
        <v>Hudlin's Black Panther </v>
      </c>
      <c r="D1776" s="74" t="s">
        <v>6955</v>
      </c>
      <c r="E1776" s="58" t="b">
        <v>0</v>
      </c>
      <c r="F1776" s="25">
        <f t="shared" si="1"/>
        <v>43</v>
      </c>
      <c r="G1776" s="21" t="s">
        <v>58</v>
      </c>
      <c r="H1776" s="23"/>
      <c r="I1776" s="28"/>
    </row>
    <row r="1777" ht="22.5" customHeight="1">
      <c r="A1777" s="53" t="str">
        <f t="array" ref="A1777">IFERROR(_xlfn.XLOOKUP(B1777, Runs[Run ID], Runs[Track]), "— pick a run —")</f>
        <v>Black Panther</v>
      </c>
      <c r="B1777" s="54" t="s">
        <v>201</v>
      </c>
      <c r="C1777" s="53" t="str">
        <f t="array" ref="C1777">IFERROR(_xlfn.XLOOKUP(B1777, Runs[Run ID], Runs[Title]), "— pick a run —")</f>
        <v>Hudlin's Black Panther </v>
      </c>
      <c r="D1777" s="74" t="s">
        <v>6973</v>
      </c>
      <c r="E1777" s="58" t="b">
        <v>0</v>
      </c>
      <c r="F1777" s="25">
        <f t="shared" si="1"/>
        <v>44</v>
      </c>
      <c r="G1777" s="21" t="s">
        <v>58</v>
      </c>
      <c r="H1777" s="23"/>
      <c r="I1777" s="28"/>
    </row>
    <row r="1778" ht="22.5" customHeight="1">
      <c r="A1778" s="53" t="str">
        <f t="array" ref="A1778">IFERROR(_xlfn.XLOOKUP(B1778, Runs[Run ID], Runs[Track]), "— pick a run —")</f>
        <v>Black Panther</v>
      </c>
      <c r="B1778" s="54" t="s">
        <v>201</v>
      </c>
      <c r="C1778" s="53" t="str">
        <f t="array" ref="C1778">IFERROR(_xlfn.XLOOKUP(B1778, Runs[Run ID], Runs[Title]), "— pick a run —")</f>
        <v>Hudlin's Black Panther </v>
      </c>
      <c r="D1778" s="74" t="s">
        <v>6992</v>
      </c>
      <c r="E1778" s="58" t="b">
        <v>0</v>
      </c>
      <c r="F1778" s="25">
        <f t="shared" si="1"/>
        <v>45</v>
      </c>
      <c r="G1778" s="21" t="s">
        <v>58</v>
      </c>
      <c r="H1778" s="23"/>
      <c r="I1778" s="28"/>
    </row>
    <row r="1779" ht="22.5" customHeight="1">
      <c r="A1779" s="53" t="str">
        <f t="array" ref="A1779">IFERROR(_xlfn.XLOOKUP(B1779, Runs[Run ID], Runs[Track]), "— pick a run —")</f>
        <v>Black Panther</v>
      </c>
      <c r="B1779" s="54" t="s">
        <v>201</v>
      </c>
      <c r="C1779" s="53" t="str">
        <f t="array" ref="C1779">IFERROR(_xlfn.XLOOKUP(B1779, Runs[Run ID], Runs[Title]), "— pick a run —")</f>
        <v>Hudlin's Black Panther </v>
      </c>
      <c r="D1779" s="74" t="s">
        <v>7013</v>
      </c>
      <c r="E1779" s="58" t="b">
        <v>0</v>
      </c>
      <c r="F1779" s="25">
        <f t="shared" si="1"/>
        <v>46</v>
      </c>
      <c r="G1779" s="21" t="s">
        <v>58</v>
      </c>
      <c r="H1779" s="23"/>
      <c r="I1779" s="28"/>
    </row>
    <row r="1780" ht="22.5" customHeight="1">
      <c r="A1780" s="53" t="str">
        <f t="array" ref="A1780">IFERROR(_xlfn.XLOOKUP(B1780, Runs[Run ID], Runs[Track]), "— pick a run —")</f>
        <v>Black Panther</v>
      </c>
      <c r="B1780" s="54" t="s">
        <v>201</v>
      </c>
      <c r="C1780" s="53" t="str">
        <f t="array" ref="C1780">IFERROR(_xlfn.XLOOKUP(B1780, Runs[Run ID], Runs[Title]), "— pick a run —")</f>
        <v>Hudlin's Black Panther </v>
      </c>
      <c r="D1780" s="74" t="s">
        <v>12567</v>
      </c>
      <c r="E1780" s="58" t="b">
        <v>0</v>
      </c>
      <c r="F1780" s="25">
        <f t="shared" si="1"/>
        <v>47</v>
      </c>
      <c r="G1780" s="21" t="s">
        <v>58</v>
      </c>
      <c r="H1780" s="10" t="s">
        <v>12568</v>
      </c>
      <c r="I1780" s="26"/>
    </row>
    <row r="1781" ht="22.5" customHeight="1">
      <c r="A1781" s="53" t="str">
        <f t="array" ref="A1781">IFERROR(_xlfn.XLOOKUP(B1781, Runs[Run ID], Runs[Track]), "— pick a run —")</f>
        <v>Black Panther</v>
      </c>
      <c r="B1781" s="54" t="s">
        <v>201</v>
      </c>
      <c r="C1781" s="53" t="str">
        <f t="array" ref="C1781">IFERROR(_xlfn.XLOOKUP(B1781, Runs[Run ID], Runs[Title]), "— pick a run —")</f>
        <v>Hudlin's Black Panther </v>
      </c>
      <c r="D1781" s="74" t="s">
        <v>12569</v>
      </c>
      <c r="E1781" s="58" t="b">
        <v>0</v>
      </c>
      <c r="F1781" s="25">
        <f t="shared" si="1"/>
        <v>48</v>
      </c>
      <c r="G1781" s="21" t="s">
        <v>443</v>
      </c>
      <c r="H1781" s="23" t="s">
        <v>12570</v>
      </c>
      <c r="I1781" s="28"/>
    </row>
    <row r="1782" ht="22.5" customHeight="1">
      <c r="A1782" s="53" t="str">
        <f t="array" ref="A1782">IFERROR(_xlfn.XLOOKUP(B1782, Runs[Run ID], Runs[Track]), "— pick a run —")</f>
        <v>Black Panther</v>
      </c>
      <c r="B1782" s="54" t="s">
        <v>201</v>
      </c>
      <c r="C1782" s="53" t="str">
        <f t="array" ref="C1782">IFERROR(_xlfn.XLOOKUP(B1782, Runs[Run ID], Runs[Title]), "— pick a run —")</f>
        <v>Hudlin's Black Panther </v>
      </c>
      <c r="D1782" s="74" t="s">
        <v>12571</v>
      </c>
      <c r="E1782" s="58" t="b">
        <v>0</v>
      </c>
      <c r="F1782" s="25">
        <f t="shared" si="1"/>
        <v>49</v>
      </c>
      <c r="G1782" s="21" t="s">
        <v>443</v>
      </c>
      <c r="H1782" s="23"/>
      <c r="I1782" s="28"/>
    </row>
    <row r="1783" ht="22.5" customHeight="1">
      <c r="A1783" s="53" t="str">
        <f t="array" ref="A1783">IFERROR(_xlfn.XLOOKUP(B1783, Runs[Run ID], Runs[Track]), "— pick a run —")</f>
        <v>Black Panther</v>
      </c>
      <c r="B1783" s="54" t="s">
        <v>201</v>
      </c>
      <c r="C1783" s="53" t="str">
        <f t="array" ref="C1783">IFERROR(_xlfn.XLOOKUP(B1783, Runs[Run ID], Runs[Title]), "— pick a run —")</f>
        <v>Hudlin's Black Panther </v>
      </c>
      <c r="D1783" s="74" t="s">
        <v>12572</v>
      </c>
      <c r="E1783" s="58" t="b">
        <v>0</v>
      </c>
      <c r="F1783" s="25">
        <f t="shared" si="1"/>
        <v>50</v>
      </c>
      <c r="G1783" s="21" t="s">
        <v>443</v>
      </c>
      <c r="H1783" s="23"/>
      <c r="I1783" s="28"/>
    </row>
    <row r="1784" ht="22.5" customHeight="1">
      <c r="A1784" s="53" t="str">
        <f t="array" ref="A1784">IFERROR(_xlfn.XLOOKUP(B1784, Runs[Run ID], Runs[Track]), "— pick a run —")</f>
        <v>Black Panther</v>
      </c>
      <c r="B1784" s="54" t="s">
        <v>201</v>
      </c>
      <c r="C1784" s="53" t="str">
        <f t="array" ref="C1784">IFERROR(_xlfn.XLOOKUP(B1784, Runs[Run ID], Runs[Title]), "— pick a run —")</f>
        <v>Hudlin's Black Panther </v>
      </c>
      <c r="D1784" s="74" t="s">
        <v>12573</v>
      </c>
      <c r="E1784" s="58" t="b">
        <v>0</v>
      </c>
      <c r="F1784" s="25">
        <f t="shared" si="1"/>
        <v>51</v>
      </c>
      <c r="G1784" s="21" t="s">
        <v>443</v>
      </c>
      <c r="H1784" s="23"/>
      <c r="I1784" s="28"/>
    </row>
    <row r="1785" ht="22.5" customHeight="1">
      <c r="A1785" s="53" t="str">
        <f t="array" ref="A1785">IFERROR(_xlfn.XLOOKUP(B1785, Runs[Run ID], Runs[Track]), "— pick a run —")</f>
        <v>Black Panther</v>
      </c>
      <c r="B1785" s="54" t="s">
        <v>201</v>
      </c>
      <c r="C1785" s="53" t="str">
        <f t="array" ref="C1785">IFERROR(_xlfn.XLOOKUP(B1785, Runs[Run ID], Runs[Title]), "— pick a run —")</f>
        <v>Hudlin's Black Panther </v>
      </c>
      <c r="D1785" s="74" t="s">
        <v>12574</v>
      </c>
      <c r="E1785" s="58" t="b">
        <v>0</v>
      </c>
      <c r="F1785" s="25">
        <f t="shared" si="1"/>
        <v>52</v>
      </c>
      <c r="G1785" s="21" t="s">
        <v>443</v>
      </c>
      <c r="H1785" s="23"/>
      <c r="I1785" s="28"/>
    </row>
    <row r="1786" ht="22.5" customHeight="1">
      <c r="A1786" s="53" t="str">
        <f t="array" ref="A1786">IFERROR(_xlfn.XLOOKUP(B1786, Runs[Run ID], Runs[Track]), "— pick a run —")</f>
        <v>Black Panther</v>
      </c>
      <c r="B1786" s="54" t="s">
        <v>201</v>
      </c>
      <c r="C1786" s="53" t="str">
        <f t="array" ref="C1786">IFERROR(_xlfn.XLOOKUP(B1786, Runs[Run ID], Runs[Title]), "— pick a run —")</f>
        <v>Hudlin's Black Panther </v>
      </c>
      <c r="D1786" s="74" t="s">
        <v>12575</v>
      </c>
      <c r="E1786" s="58" t="b">
        <v>0</v>
      </c>
      <c r="F1786" s="25">
        <f t="shared" si="1"/>
        <v>53</v>
      </c>
      <c r="G1786" s="21" t="s">
        <v>443</v>
      </c>
      <c r="H1786" s="23"/>
      <c r="I1786" s="28"/>
    </row>
    <row r="1787" ht="22.5" customHeight="1">
      <c r="A1787" s="53" t="str">
        <f t="array" ref="A1787">IFERROR(_xlfn.XLOOKUP(B1787, Runs[Run ID], Runs[Track]), "— pick a run —")</f>
        <v>Black Panther</v>
      </c>
      <c r="B1787" s="54" t="s">
        <v>201</v>
      </c>
      <c r="C1787" s="53" t="str">
        <f t="array" ref="C1787">IFERROR(_xlfn.XLOOKUP(B1787, Runs[Run ID], Runs[Title]), "— pick a run —")</f>
        <v>Hudlin's Black Panther </v>
      </c>
      <c r="D1787" s="74" t="s">
        <v>12576</v>
      </c>
      <c r="E1787" s="58" t="b">
        <v>0</v>
      </c>
      <c r="F1787" s="25">
        <f t="shared" si="1"/>
        <v>54</v>
      </c>
      <c r="G1787" s="21" t="s">
        <v>443</v>
      </c>
      <c r="H1787" s="23"/>
      <c r="I1787" s="28"/>
    </row>
    <row r="1788" ht="22.5" customHeight="1">
      <c r="A1788" s="53" t="str">
        <f t="array" ref="A1788">IFERROR(_xlfn.XLOOKUP(B1788, Runs[Run ID], Runs[Track]), "— pick a run —")</f>
        <v>Black Panther</v>
      </c>
      <c r="B1788" s="54" t="s">
        <v>201</v>
      </c>
      <c r="C1788" s="53" t="str">
        <f t="array" ref="C1788">IFERROR(_xlfn.XLOOKUP(B1788, Runs[Run ID], Runs[Title]), "— pick a run —")</f>
        <v>Hudlin's Black Panther </v>
      </c>
      <c r="D1788" s="74" t="s">
        <v>7033</v>
      </c>
      <c r="E1788" s="58" t="b">
        <v>0</v>
      </c>
      <c r="F1788" s="25">
        <f t="shared" si="1"/>
        <v>55</v>
      </c>
      <c r="G1788" s="21" t="s">
        <v>58</v>
      </c>
      <c r="H1788" s="23"/>
      <c r="I1788" s="28"/>
    </row>
    <row r="1789" ht="22.5" customHeight="1">
      <c r="A1789" s="53" t="str">
        <f t="array" ref="A1789">IFERROR(_xlfn.XLOOKUP(B1789, Runs[Run ID], Runs[Track]), "— pick a run —")</f>
        <v>Black Panther</v>
      </c>
      <c r="B1789" s="54" t="s">
        <v>201</v>
      </c>
      <c r="C1789" s="53" t="str">
        <f t="array" ref="C1789">IFERROR(_xlfn.XLOOKUP(B1789, Runs[Run ID], Runs[Title]), "— pick a run —")</f>
        <v>Hudlin's Black Panther </v>
      </c>
      <c r="D1789" s="74" t="s">
        <v>7050</v>
      </c>
      <c r="E1789" s="58" t="b">
        <v>0</v>
      </c>
      <c r="F1789" s="25">
        <f t="shared" si="1"/>
        <v>56</v>
      </c>
      <c r="G1789" s="21" t="s">
        <v>58</v>
      </c>
      <c r="H1789" s="23"/>
      <c r="I1789" s="28"/>
    </row>
    <row r="1790" ht="22.5" customHeight="1">
      <c r="A1790" s="53" t="str">
        <f t="array" ref="A1790">IFERROR(_xlfn.XLOOKUP(B1790, Runs[Run ID], Runs[Track]), "— pick a run —")</f>
        <v>Black Panther</v>
      </c>
      <c r="B1790" s="54" t="s">
        <v>201</v>
      </c>
      <c r="C1790" s="53" t="str">
        <f t="array" ref="C1790">IFERROR(_xlfn.XLOOKUP(B1790, Runs[Run ID], Runs[Title]), "— pick a run —")</f>
        <v>Hudlin's Black Panther </v>
      </c>
      <c r="D1790" s="74" t="s">
        <v>7071</v>
      </c>
      <c r="E1790" s="58" t="b">
        <v>0</v>
      </c>
      <c r="F1790" s="25">
        <f t="shared" si="1"/>
        <v>57</v>
      </c>
      <c r="G1790" s="21" t="s">
        <v>58</v>
      </c>
      <c r="H1790" s="23"/>
      <c r="I1790" s="28"/>
    </row>
    <row r="1791" ht="22.5" customHeight="1">
      <c r="A1791" s="53" t="str">
        <f t="array" ref="A1791">IFERROR(_xlfn.XLOOKUP(B1791, Runs[Run ID], Runs[Track]), "— pick a run —")</f>
        <v>Black Panther</v>
      </c>
      <c r="B1791" s="54" t="s">
        <v>201</v>
      </c>
      <c r="C1791" s="53" t="str">
        <f t="array" ref="C1791">IFERROR(_xlfn.XLOOKUP(B1791, Runs[Run ID], Runs[Title]), "— pick a run —")</f>
        <v>Hudlin's Black Panther </v>
      </c>
      <c r="D1791" s="74" t="s">
        <v>7089</v>
      </c>
      <c r="E1791" s="58" t="b">
        <v>0</v>
      </c>
      <c r="F1791" s="25">
        <f t="shared" si="1"/>
        <v>58</v>
      </c>
      <c r="G1791" s="21" t="s">
        <v>58</v>
      </c>
      <c r="H1791" s="23"/>
      <c r="I1791" s="28"/>
    </row>
    <row r="1792" ht="22.5" customHeight="1">
      <c r="A1792" s="53" t="str">
        <f t="array" ref="A1792">IFERROR(_xlfn.XLOOKUP(B1792, Runs[Run ID], Runs[Track]), "— pick a run —")</f>
        <v>Black Panther</v>
      </c>
      <c r="B1792" s="54" t="s">
        <v>201</v>
      </c>
      <c r="C1792" s="53" t="str">
        <f t="array" ref="C1792">IFERROR(_xlfn.XLOOKUP(B1792, Runs[Run ID], Runs[Title]), "— pick a run —")</f>
        <v>Hudlin's Black Panther </v>
      </c>
      <c r="D1792" s="74" t="s">
        <v>7132</v>
      </c>
      <c r="E1792" s="58" t="b">
        <v>0</v>
      </c>
      <c r="F1792" s="25">
        <f t="shared" si="1"/>
        <v>59</v>
      </c>
      <c r="G1792" s="21" t="s">
        <v>443</v>
      </c>
      <c r="H1792" s="23" t="s">
        <v>12577</v>
      </c>
      <c r="I1792" s="28"/>
    </row>
    <row r="1793" ht="22.5" customHeight="1">
      <c r="A1793" s="53" t="str">
        <f t="array" ref="A1793">IFERROR(_xlfn.XLOOKUP(B1793, Runs[Run ID], Runs[Track]), "— pick a run —")</f>
        <v>Black Panther</v>
      </c>
      <c r="B1793" s="54" t="s">
        <v>201</v>
      </c>
      <c r="C1793" s="53" t="str">
        <f t="array" ref="C1793">IFERROR(_xlfn.XLOOKUP(B1793, Runs[Run ID], Runs[Title]), "— pick a run —")</f>
        <v>Hudlin's Black Panther </v>
      </c>
      <c r="D1793" s="74" t="s">
        <v>7150</v>
      </c>
      <c r="E1793" s="58" t="b">
        <v>0</v>
      </c>
      <c r="F1793" s="25">
        <f t="shared" si="1"/>
        <v>60</v>
      </c>
      <c r="G1793" s="21" t="s">
        <v>443</v>
      </c>
      <c r="H1793" s="23"/>
      <c r="I1793" s="28"/>
    </row>
    <row r="1794" ht="22.5" customHeight="1">
      <c r="A1794" s="53" t="str">
        <f t="array" ref="A1794">IFERROR(_xlfn.XLOOKUP(B1794, Runs[Run ID], Runs[Track]), "— pick a run —")</f>
        <v>Black Panther</v>
      </c>
      <c r="B1794" s="54" t="s">
        <v>201</v>
      </c>
      <c r="C1794" s="53" t="str">
        <f t="array" ref="C1794">IFERROR(_xlfn.XLOOKUP(B1794, Runs[Run ID], Runs[Title]), "— pick a run —")</f>
        <v>Hudlin's Black Panther </v>
      </c>
      <c r="D1794" s="74" t="s">
        <v>7170</v>
      </c>
      <c r="E1794" s="58" t="b">
        <v>0</v>
      </c>
      <c r="F1794" s="25">
        <f t="shared" si="1"/>
        <v>61</v>
      </c>
      <c r="G1794" s="21" t="s">
        <v>443</v>
      </c>
      <c r="H1794" s="23"/>
      <c r="I1794" s="28"/>
    </row>
    <row r="1795" ht="22.5" customHeight="1">
      <c r="A1795" s="53" t="str">
        <f t="array" ref="A1795">IFERROR(_xlfn.XLOOKUP(B1795, Runs[Run ID], Runs[Track]), "— pick a run —")</f>
        <v>Black Panther</v>
      </c>
      <c r="B1795" s="54" t="s">
        <v>201</v>
      </c>
      <c r="C1795" s="53" t="str">
        <f t="array" ref="C1795">IFERROR(_xlfn.XLOOKUP(B1795, Runs[Run ID], Runs[Title]), "— pick a run —")</f>
        <v>Hudlin's Black Panther </v>
      </c>
      <c r="D1795" s="74" t="s">
        <v>12578</v>
      </c>
      <c r="E1795" s="58" t="b">
        <v>0</v>
      </c>
      <c r="F1795" s="25">
        <f t="shared" si="1"/>
        <v>62</v>
      </c>
      <c r="G1795" s="21" t="s">
        <v>1002</v>
      </c>
      <c r="H1795" s="23" t="s">
        <v>12579</v>
      </c>
      <c r="I1795" s="28"/>
    </row>
    <row r="1796" ht="22.5" customHeight="1">
      <c r="A1796" s="53" t="str">
        <f t="array" ref="A1796">IFERROR(_xlfn.XLOOKUP(B1796, Runs[Run ID], Runs[Track]), "— pick a run —")</f>
        <v>Black Panther</v>
      </c>
      <c r="B1796" s="54" t="s">
        <v>201</v>
      </c>
      <c r="C1796" s="53" t="str">
        <f t="array" ref="C1796">IFERROR(_xlfn.XLOOKUP(B1796, Runs[Run ID], Runs[Title]), "— pick a run —")</f>
        <v>Hudlin's Black Panther </v>
      </c>
      <c r="D1796" s="74" t="s">
        <v>12580</v>
      </c>
      <c r="E1796" s="58" t="b">
        <v>0</v>
      </c>
      <c r="F1796" s="25">
        <f t="shared" si="1"/>
        <v>63</v>
      </c>
      <c r="G1796" s="21" t="s">
        <v>1002</v>
      </c>
      <c r="H1796" s="23"/>
      <c r="I1796" s="28"/>
    </row>
    <row r="1797" ht="22.5" customHeight="1">
      <c r="A1797" s="53" t="str">
        <f t="array" ref="A1797">IFERROR(_xlfn.XLOOKUP(B1797, Runs[Run ID], Runs[Track]), "— pick a run —")</f>
        <v>Black Panther</v>
      </c>
      <c r="B1797" s="54" t="s">
        <v>201</v>
      </c>
      <c r="C1797" s="53" t="str">
        <f t="array" ref="C1797">IFERROR(_xlfn.XLOOKUP(B1797, Runs[Run ID], Runs[Title]), "— pick a run —")</f>
        <v>Hudlin's Black Panther </v>
      </c>
      <c r="D1797" s="74" t="s">
        <v>12581</v>
      </c>
      <c r="E1797" s="58" t="b">
        <v>0</v>
      </c>
      <c r="F1797" s="25">
        <f t="shared" si="1"/>
        <v>64</v>
      </c>
      <c r="G1797" s="21" t="s">
        <v>1002</v>
      </c>
      <c r="H1797" s="23"/>
      <c r="I1797" s="28"/>
    </row>
    <row r="1798" ht="22.5" customHeight="1">
      <c r="A1798" s="53" t="str">
        <f t="array" ref="A1798">IFERROR(_xlfn.XLOOKUP(B1798, Runs[Run ID], Runs[Track]), "— pick a run —")</f>
        <v>Black Panther</v>
      </c>
      <c r="B1798" s="54" t="s">
        <v>201</v>
      </c>
      <c r="C1798" s="53" t="str">
        <f t="array" ref="C1798">IFERROR(_xlfn.XLOOKUP(B1798, Runs[Run ID], Runs[Title]), "— pick a run —")</f>
        <v>Hudlin's Black Panther </v>
      </c>
      <c r="D1798" s="74" t="s">
        <v>12582</v>
      </c>
      <c r="E1798" s="58" t="b">
        <v>0</v>
      </c>
      <c r="F1798" s="25">
        <f t="shared" si="1"/>
        <v>65</v>
      </c>
      <c r="G1798" s="21" t="s">
        <v>1002</v>
      </c>
      <c r="H1798" s="23"/>
      <c r="I1798" s="28"/>
    </row>
    <row r="1799" ht="22.5" customHeight="1">
      <c r="A1799" s="53" t="str">
        <f t="array" ref="A1799">IFERROR(_xlfn.XLOOKUP(B1799, Runs[Run ID], Runs[Track]), "— pick a run —")</f>
        <v>Black Panther</v>
      </c>
      <c r="B1799" s="54" t="s">
        <v>201</v>
      </c>
      <c r="C1799" s="53" t="str">
        <f t="array" ref="C1799">IFERROR(_xlfn.XLOOKUP(B1799, Runs[Run ID], Runs[Title]), "— pick a run —")</f>
        <v>Hudlin's Black Panther </v>
      </c>
      <c r="D1799" s="74" t="s">
        <v>7190</v>
      </c>
      <c r="E1799" s="58" t="b">
        <v>0</v>
      </c>
      <c r="F1799" s="25">
        <f t="shared" si="1"/>
        <v>66</v>
      </c>
      <c r="G1799" s="21" t="s">
        <v>58</v>
      </c>
      <c r="H1799" s="10" t="s">
        <v>12583</v>
      </c>
      <c r="I1799" s="26"/>
    </row>
    <row r="1800" ht="22.5" customHeight="1">
      <c r="A1800" s="53" t="str">
        <f t="array" ref="A1800">IFERROR(_xlfn.XLOOKUP(B1800, Runs[Run ID], Runs[Track]), "— pick a run —")</f>
        <v>Black Panther</v>
      </c>
      <c r="B1800" s="54" t="s">
        <v>201</v>
      </c>
      <c r="C1800" s="53" t="str">
        <f t="array" ref="C1800">IFERROR(_xlfn.XLOOKUP(B1800, Runs[Run ID], Runs[Title]), "— pick a run —")</f>
        <v>Hudlin's Black Panther </v>
      </c>
      <c r="D1800" s="74" t="s">
        <v>7212</v>
      </c>
      <c r="E1800" s="58" t="b">
        <v>0</v>
      </c>
      <c r="F1800" s="25">
        <f t="shared" si="1"/>
        <v>67</v>
      </c>
      <c r="G1800" s="21" t="s">
        <v>58</v>
      </c>
      <c r="H1800" s="23"/>
      <c r="I1800" s="28"/>
    </row>
    <row r="1801" ht="22.5" customHeight="1">
      <c r="A1801" s="53" t="str">
        <f t="array" ref="A1801">IFERROR(_xlfn.XLOOKUP(B1801, Runs[Run ID], Runs[Track]), "— pick a run —")</f>
        <v>Black Panther</v>
      </c>
      <c r="B1801" s="54" t="s">
        <v>201</v>
      </c>
      <c r="C1801" s="53" t="str">
        <f t="array" ref="C1801">IFERROR(_xlfn.XLOOKUP(B1801, Runs[Run ID], Runs[Title]), "— pick a run —")</f>
        <v>Hudlin's Black Panther </v>
      </c>
      <c r="D1801" s="74" t="s">
        <v>7232</v>
      </c>
      <c r="E1801" s="58" t="b">
        <v>0</v>
      </c>
      <c r="F1801" s="25">
        <f t="shared" si="1"/>
        <v>68</v>
      </c>
      <c r="G1801" s="21" t="s">
        <v>58</v>
      </c>
      <c r="H1801" s="23"/>
      <c r="I1801" s="28"/>
    </row>
    <row r="1802" ht="22.5" customHeight="1">
      <c r="A1802" s="53" t="str">
        <f t="array" ref="A1802">IFERROR(_xlfn.XLOOKUP(B1802, Runs[Run ID], Runs[Track]), "— pick a run —")</f>
        <v>Black Panther</v>
      </c>
      <c r="B1802" s="54" t="s">
        <v>201</v>
      </c>
      <c r="C1802" s="53" t="str">
        <f t="array" ref="C1802">IFERROR(_xlfn.XLOOKUP(B1802, Runs[Run ID], Runs[Title]), "— pick a run —")</f>
        <v>Hudlin's Black Panther </v>
      </c>
      <c r="D1802" s="74" t="s">
        <v>7253</v>
      </c>
      <c r="E1802" s="58" t="b">
        <v>0</v>
      </c>
      <c r="F1802" s="25">
        <f t="shared" si="1"/>
        <v>69</v>
      </c>
      <c r="G1802" s="21" t="s">
        <v>58</v>
      </c>
      <c r="H1802" s="23"/>
      <c r="I1802" s="28"/>
    </row>
    <row r="1803" ht="22.5" customHeight="1">
      <c r="A1803" s="53" t="str">
        <f t="array" ref="A1803">IFERROR(_xlfn.XLOOKUP(B1803, Runs[Run ID], Runs[Track]), "— pick a run —")</f>
        <v>Black Panther</v>
      </c>
      <c r="B1803" s="54" t="s">
        <v>201</v>
      </c>
      <c r="C1803" s="53" t="str">
        <f t="array" ref="C1803">IFERROR(_xlfn.XLOOKUP(B1803, Runs[Run ID], Runs[Title]), "— pick a run —")</f>
        <v>Hudlin's Black Panther </v>
      </c>
      <c r="D1803" s="74" t="s">
        <v>7273</v>
      </c>
      <c r="E1803" s="58" t="b">
        <v>0</v>
      </c>
      <c r="F1803" s="25">
        <f t="shared" si="1"/>
        <v>70</v>
      </c>
      <c r="G1803" s="21" t="s">
        <v>58</v>
      </c>
      <c r="H1803" s="23"/>
      <c r="I1803" s="28"/>
    </row>
    <row r="1804" ht="22.5" customHeight="1">
      <c r="A1804" s="53" t="str">
        <f t="array" ref="A1804">IFERROR(_xlfn.XLOOKUP(B1804, Runs[Run ID], Runs[Track]), "— pick a run —")</f>
        <v>Black Panther</v>
      </c>
      <c r="B1804" s="54" t="s">
        <v>201</v>
      </c>
      <c r="C1804" s="53" t="str">
        <f t="array" ref="C1804">IFERROR(_xlfn.XLOOKUP(B1804, Runs[Run ID], Runs[Title]), "— pick a run —")</f>
        <v>Hudlin's Black Panther </v>
      </c>
      <c r="D1804" s="74" t="s">
        <v>7293</v>
      </c>
      <c r="E1804" s="58" t="b">
        <v>0</v>
      </c>
      <c r="F1804" s="25">
        <f t="shared" si="1"/>
        <v>71</v>
      </c>
      <c r="G1804" s="21" t="s">
        <v>58</v>
      </c>
      <c r="H1804" s="23"/>
      <c r="I1804" s="28"/>
    </row>
    <row r="1805" ht="22.5" customHeight="1">
      <c r="A1805" s="53" t="str">
        <f t="array" ref="A1805">IFERROR(_xlfn.XLOOKUP(B1805, Runs[Run ID], Runs[Track]), "— pick a run —")</f>
        <v>Black Panther</v>
      </c>
      <c r="B1805" s="54" t="s">
        <v>201</v>
      </c>
      <c r="C1805" s="53" t="str">
        <f t="array" ref="C1805">IFERROR(_xlfn.XLOOKUP(B1805, Runs[Run ID], Runs[Title]), "— pick a run —")</f>
        <v>Hudlin's Black Panther </v>
      </c>
      <c r="D1805" s="74" t="s">
        <v>7308</v>
      </c>
      <c r="E1805" s="58" t="b">
        <v>0</v>
      </c>
      <c r="F1805" s="25">
        <f t="shared" si="1"/>
        <v>72</v>
      </c>
      <c r="G1805" s="21" t="s">
        <v>443</v>
      </c>
      <c r="H1805" s="23" t="s">
        <v>12584</v>
      </c>
      <c r="I1805" s="28"/>
    </row>
    <row r="1806" ht="22.5" customHeight="1">
      <c r="A1806" s="53" t="str">
        <f t="array" ref="A1806">IFERROR(_xlfn.XLOOKUP(B1806, Runs[Run ID], Runs[Track]), "— pick a run —")</f>
        <v>Black Panther</v>
      </c>
      <c r="B1806" s="54" t="s">
        <v>201</v>
      </c>
      <c r="C1806" s="53" t="str">
        <f t="array" ref="C1806">IFERROR(_xlfn.XLOOKUP(B1806, Runs[Run ID], Runs[Title]), "— pick a run —")</f>
        <v>Hudlin's Black Panther </v>
      </c>
      <c r="D1806" s="74" t="s">
        <v>7326</v>
      </c>
      <c r="E1806" s="58" t="b">
        <v>0</v>
      </c>
      <c r="F1806" s="25">
        <f t="shared" si="1"/>
        <v>73</v>
      </c>
      <c r="G1806" s="21" t="s">
        <v>443</v>
      </c>
      <c r="H1806" s="23"/>
      <c r="I1806" s="28"/>
    </row>
    <row r="1807" ht="22.5" customHeight="1">
      <c r="A1807" s="53" t="str">
        <f t="array" ref="A1807">IFERROR(_xlfn.XLOOKUP(B1807, Runs[Run ID], Runs[Track]), "— pick a run —")</f>
        <v>Black Panther</v>
      </c>
      <c r="B1807" s="54" t="s">
        <v>201</v>
      </c>
      <c r="C1807" s="53" t="str">
        <f t="array" ref="C1807">IFERROR(_xlfn.XLOOKUP(B1807, Runs[Run ID], Runs[Title]), "— pick a run —")</f>
        <v>Hudlin's Black Panther </v>
      </c>
      <c r="D1807" s="74" t="s">
        <v>7342</v>
      </c>
      <c r="E1807" s="58" t="b">
        <v>0</v>
      </c>
      <c r="F1807" s="25">
        <f t="shared" si="1"/>
        <v>74</v>
      </c>
      <c r="G1807" s="21" t="s">
        <v>443</v>
      </c>
      <c r="H1807" s="23"/>
      <c r="I1807" s="28"/>
    </row>
    <row r="1808" ht="22.5" customHeight="1">
      <c r="A1808" s="53" t="str">
        <f t="array" ref="A1808">IFERROR(_xlfn.XLOOKUP(B1808, Runs[Run ID], Runs[Track]), "— pick a run —")</f>
        <v>Black Panther</v>
      </c>
      <c r="B1808" s="54" t="s">
        <v>201</v>
      </c>
      <c r="C1808" s="53" t="str">
        <f t="array" ref="C1808">IFERROR(_xlfn.XLOOKUP(B1808, Runs[Run ID], Runs[Title]), "— pick a run —")</f>
        <v>Hudlin's Black Panther </v>
      </c>
      <c r="D1808" s="74" t="s">
        <v>7361</v>
      </c>
      <c r="E1808" s="58" t="b">
        <v>0</v>
      </c>
      <c r="F1808" s="25">
        <f t="shared" si="1"/>
        <v>75</v>
      </c>
      <c r="G1808" s="21" t="s">
        <v>443</v>
      </c>
      <c r="H1808" s="23"/>
      <c r="I1808" s="28"/>
    </row>
    <row r="1809" ht="22.5" customHeight="1">
      <c r="A1809" s="53" t="str">
        <f t="array" ref="A1809">IFERROR(_xlfn.XLOOKUP(B1809, Runs[Run ID], Runs[Track]), "— pick a run —")</f>
        <v>Black Panther</v>
      </c>
      <c r="B1809" s="54" t="s">
        <v>201</v>
      </c>
      <c r="C1809" s="53" t="str">
        <f t="array" ref="C1809">IFERROR(_xlfn.XLOOKUP(B1809, Runs[Run ID], Runs[Title]), "— pick a run —")</f>
        <v>Hudlin's Black Panther </v>
      </c>
      <c r="D1809" s="74" t="s">
        <v>7376</v>
      </c>
      <c r="E1809" s="58" t="b">
        <v>0</v>
      </c>
      <c r="F1809" s="25">
        <f t="shared" si="1"/>
        <v>76</v>
      </c>
      <c r="G1809" s="21" t="s">
        <v>443</v>
      </c>
      <c r="H1809" s="23"/>
      <c r="I1809" s="28"/>
    </row>
    <row r="1810" ht="22.5" customHeight="1">
      <c r="A1810" s="53" t="str">
        <f t="array" ref="A1810">IFERROR(_xlfn.XLOOKUP(B1810, Runs[Run ID], Runs[Track]), "— pick a run —")</f>
        <v>Black Panther</v>
      </c>
      <c r="B1810" s="54" t="s">
        <v>201</v>
      </c>
      <c r="C1810" s="53" t="str">
        <f t="array" ref="C1810">IFERROR(_xlfn.XLOOKUP(B1810, Runs[Run ID], Runs[Title]), "— pick a run —")</f>
        <v>Hudlin's Black Panther </v>
      </c>
      <c r="D1810" s="74" t="s">
        <v>7392</v>
      </c>
      <c r="E1810" s="58" t="b">
        <v>0</v>
      </c>
      <c r="F1810" s="25">
        <f t="shared" si="1"/>
        <v>77</v>
      </c>
      <c r="G1810" s="21" t="s">
        <v>443</v>
      </c>
      <c r="H1810" s="23"/>
      <c r="I1810" s="28"/>
    </row>
    <row r="1811" ht="22.5" customHeight="1">
      <c r="A1811" s="53" t="str">
        <f t="array" ref="A1811">IFERROR(_xlfn.XLOOKUP(B1811, Runs[Run ID], Runs[Track]), "— pick a run —")</f>
        <v>Black Panther</v>
      </c>
      <c r="B1811" s="54" t="s">
        <v>201</v>
      </c>
      <c r="C1811" s="53" t="str">
        <f t="array" ref="C1811">IFERROR(_xlfn.XLOOKUP(B1811, Runs[Run ID], Runs[Title]), "— pick a run —")</f>
        <v>Hudlin's Black Panther </v>
      </c>
      <c r="D1811" s="74" t="s">
        <v>3817</v>
      </c>
      <c r="E1811" s="58" t="b">
        <v>0</v>
      </c>
      <c r="F1811" s="25">
        <f t="shared" si="1"/>
        <v>78</v>
      </c>
      <c r="G1811" s="21" t="s">
        <v>443</v>
      </c>
      <c r="H1811" s="23" t="s">
        <v>12585</v>
      </c>
      <c r="I1811" s="28"/>
    </row>
    <row r="1812" ht="22.5" customHeight="1">
      <c r="A1812" s="53" t="str">
        <f t="array" ref="A1812">IFERROR(_xlfn.XLOOKUP(B1812, Runs[Run ID], Runs[Track]), "— pick a run —")</f>
        <v>Black Panther</v>
      </c>
      <c r="B1812" s="54" t="s">
        <v>201</v>
      </c>
      <c r="C1812" s="53" t="str">
        <f t="array" ref="C1812">IFERROR(_xlfn.XLOOKUP(B1812, Runs[Run ID], Runs[Title]), "— pick a run —")</f>
        <v>Hudlin's Black Panther </v>
      </c>
      <c r="D1812" s="74" t="s">
        <v>3846</v>
      </c>
      <c r="E1812" s="58" t="b">
        <v>0</v>
      </c>
      <c r="F1812" s="25">
        <f t="shared" si="1"/>
        <v>79</v>
      </c>
      <c r="G1812" s="21" t="s">
        <v>443</v>
      </c>
      <c r="H1812" s="23"/>
      <c r="I1812" s="28"/>
    </row>
    <row r="1813" ht="22.5" customHeight="1">
      <c r="A1813" s="53" t="str">
        <f t="array" ref="A1813">IFERROR(_xlfn.XLOOKUP(B1813, Runs[Run ID], Runs[Track]), "— pick a run —")</f>
        <v>Black Panther</v>
      </c>
      <c r="B1813" s="54" t="s">
        <v>201</v>
      </c>
      <c r="C1813" s="53" t="str">
        <f t="array" ref="C1813">IFERROR(_xlfn.XLOOKUP(B1813, Runs[Run ID], Runs[Title]), "— pick a run —")</f>
        <v>Hudlin's Black Panther </v>
      </c>
      <c r="D1813" s="74" t="s">
        <v>3875</v>
      </c>
      <c r="E1813" s="58" t="b">
        <v>0</v>
      </c>
      <c r="F1813" s="25">
        <f t="shared" si="1"/>
        <v>80</v>
      </c>
      <c r="G1813" s="21" t="s">
        <v>443</v>
      </c>
      <c r="H1813" s="23"/>
      <c r="I1813" s="28"/>
    </row>
    <row r="1814" ht="22.5" customHeight="1">
      <c r="A1814" s="53" t="str">
        <f t="array" ref="A1814">IFERROR(_xlfn.XLOOKUP(B1814, Runs[Run ID], Runs[Track]), "— pick a run —")</f>
        <v>Black Panther</v>
      </c>
      <c r="B1814" s="54" t="s">
        <v>201</v>
      </c>
      <c r="C1814" s="53" t="str">
        <f t="array" ref="C1814">IFERROR(_xlfn.XLOOKUP(B1814, Runs[Run ID], Runs[Title]), "— pick a run —")</f>
        <v>Hudlin's Black Panther </v>
      </c>
      <c r="D1814" s="74" t="s">
        <v>3903</v>
      </c>
      <c r="E1814" s="58" t="b">
        <v>0</v>
      </c>
      <c r="F1814" s="25">
        <f t="shared" si="1"/>
        <v>81</v>
      </c>
      <c r="G1814" s="21" t="s">
        <v>443</v>
      </c>
      <c r="H1814" s="23"/>
      <c r="I1814" s="28"/>
    </row>
    <row r="1815" ht="22.5" customHeight="1">
      <c r="A1815" s="53" t="str">
        <f t="array" ref="A1815">IFERROR(_xlfn.XLOOKUP(B1815, Runs[Run ID], Runs[Track]), "— pick a run —")</f>
        <v>Black Panther</v>
      </c>
      <c r="B1815" s="54" t="s">
        <v>201</v>
      </c>
      <c r="C1815" s="53" t="str">
        <f t="array" ref="C1815">IFERROR(_xlfn.XLOOKUP(B1815, Runs[Run ID], Runs[Title]), "— pick a run —")</f>
        <v>Hudlin's Black Panther </v>
      </c>
      <c r="D1815" s="74" t="s">
        <v>3931</v>
      </c>
      <c r="E1815" s="58" t="b">
        <v>0</v>
      </c>
      <c r="F1815" s="25">
        <f t="shared" si="1"/>
        <v>82</v>
      </c>
      <c r="G1815" s="21" t="s">
        <v>443</v>
      </c>
      <c r="H1815" s="23"/>
      <c r="I1815" s="28"/>
    </row>
    <row r="1816" ht="22.5" customHeight="1">
      <c r="A1816" s="53" t="str">
        <f t="array" ref="A1816">IFERROR(_xlfn.XLOOKUP(B1816, Runs[Run ID], Runs[Track]), "— pick a run —")</f>
        <v>Black Panther</v>
      </c>
      <c r="B1816" s="54" t="s">
        <v>201</v>
      </c>
      <c r="C1816" s="53" t="str">
        <f t="array" ref="C1816">IFERROR(_xlfn.XLOOKUP(B1816, Runs[Run ID], Runs[Title]), "— pick a run —")</f>
        <v>Hudlin's Black Panther </v>
      </c>
      <c r="D1816" s="74" t="s">
        <v>3958</v>
      </c>
      <c r="E1816" s="58" t="b">
        <v>0</v>
      </c>
      <c r="F1816" s="25">
        <f t="shared" si="1"/>
        <v>83</v>
      </c>
      <c r="G1816" s="21" t="s">
        <v>443</v>
      </c>
      <c r="H1816" s="23"/>
      <c r="I1816" s="28"/>
    </row>
    <row r="1817" ht="22.5" customHeight="1">
      <c r="A1817" s="53" t="str">
        <f t="array" ref="A1817">IFERROR(_xlfn.XLOOKUP(B1817, Runs[Run ID], Runs[Track]), "— pick a run —")</f>
        <v>Black Panther</v>
      </c>
      <c r="B1817" s="54" t="s">
        <v>201</v>
      </c>
      <c r="C1817" s="53" t="str">
        <f t="array" ref="C1817">IFERROR(_xlfn.XLOOKUP(B1817, Runs[Run ID], Runs[Title]), "— pick a run —")</f>
        <v>Hudlin's Black Panther </v>
      </c>
      <c r="D1817" s="74" t="s">
        <v>7511</v>
      </c>
      <c r="E1817" s="58" t="b">
        <v>0</v>
      </c>
      <c r="F1817" s="25">
        <f t="shared" si="1"/>
        <v>84</v>
      </c>
      <c r="G1817" s="21" t="s">
        <v>1002</v>
      </c>
      <c r="H1817" s="23" t="s">
        <v>12586</v>
      </c>
      <c r="I1817" s="28"/>
    </row>
    <row r="1818" ht="22.5" customHeight="1">
      <c r="A1818" s="53" t="str">
        <f t="array" ref="A1818">IFERROR(_xlfn.XLOOKUP(B1818, Runs[Run ID], Runs[Track]), "— pick a run —")</f>
        <v>Black Panther</v>
      </c>
      <c r="B1818" s="54" t="s">
        <v>201</v>
      </c>
      <c r="C1818" s="53" t="str">
        <f t="array" ref="C1818">IFERROR(_xlfn.XLOOKUP(B1818, Runs[Run ID], Runs[Title]), "— pick a run —")</f>
        <v>Hudlin's Black Panther </v>
      </c>
      <c r="D1818" s="74" t="s">
        <v>7530</v>
      </c>
      <c r="E1818" s="58" t="b">
        <v>0</v>
      </c>
      <c r="F1818" s="25">
        <f t="shared" si="1"/>
        <v>85</v>
      </c>
      <c r="G1818" s="21" t="s">
        <v>1002</v>
      </c>
      <c r="H1818" s="23"/>
      <c r="I1818" s="28"/>
    </row>
    <row r="1819" ht="22.5" customHeight="1">
      <c r="A1819" s="53" t="str">
        <f t="array" ref="A1819">IFERROR(_xlfn.XLOOKUP(B1819, Runs[Run ID], Runs[Track]), "— pick a run —")</f>
        <v>Black Panther</v>
      </c>
      <c r="B1819" s="54" t="s">
        <v>201</v>
      </c>
      <c r="C1819" s="53" t="str">
        <f t="array" ref="C1819">IFERROR(_xlfn.XLOOKUP(B1819, Runs[Run ID], Runs[Title]), "— pick a run —")</f>
        <v>Hudlin's Black Panther </v>
      </c>
      <c r="D1819" s="74" t="s">
        <v>7547</v>
      </c>
      <c r="E1819" s="58" t="b">
        <v>0</v>
      </c>
      <c r="F1819" s="25">
        <f t="shared" si="1"/>
        <v>86</v>
      </c>
      <c r="G1819" s="21" t="s">
        <v>1002</v>
      </c>
      <c r="H1819" s="23"/>
      <c r="I1819" s="28"/>
    </row>
    <row r="1820" ht="22.5" customHeight="1">
      <c r="A1820" s="53" t="str">
        <f t="array" ref="A1820">IFERROR(_xlfn.XLOOKUP(B1820, Runs[Run ID], Runs[Track]), "— pick a run —")</f>
        <v>Black Panther</v>
      </c>
      <c r="B1820" s="54" t="s">
        <v>201</v>
      </c>
      <c r="C1820" s="53" t="str">
        <f t="array" ref="C1820">IFERROR(_xlfn.XLOOKUP(B1820, Runs[Run ID], Runs[Title]), "— pick a run —")</f>
        <v>Hudlin's Black Panther </v>
      </c>
      <c r="D1820" s="74" t="s">
        <v>7564</v>
      </c>
      <c r="E1820" s="58" t="b">
        <v>0</v>
      </c>
      <c r="F1820" s="25">
        <f t="shared" si="1"/>
        <v>87</v>
      </c>
      <c r="G1820" s="21" t="s">
        <v>1002</v>
      </c>
      <c r="H1820" s="23"/>
      <c r="I1820" s="28"/>
    </row>
    <row r="1821" ht="22.5" customHeight="1">
      <c r="A1821" s="53" t="str">
        <f t="array" ref="A1821">IFERROR(_xlfn.XLOOKUP(B1821, Runs[Run ID], Runs[Track]), "— pick a run —")</f>
        <v>Black Panther</v>
      </c>
      <c r="B1821" s="54" t="s">
        <v>205</v>
      </c>
      <c r="C1821" s="53" t="str">
        <f t="array" ref="C1821">IFERROR(_xlfn.XLOOKUP(B1821, Runs[Run ID], Runs[Title]), "— pick a run —")</f>
        <v>Coates' Black Panther</v>
      </c>
      <c r="D1821" s="74" t="s">
        <v>7598</v>
      </c>
      <c r="E1821" s="58" t="b">
        <v>0</v>
      </c>
      <c r="F1821" s="25">
        <f t="shared" si="1"/>
        <v>1</v>
      </c>
      <c r="G1821" s="21" t="s">
        <v>58</v>
      </c>
      <c r="H1821" s="10" t="s">
        <v>12587</v>
      </c>
      <c r="I1821" s="26"/>
    </row>
    <row r="1822" ht="22.5" customHeight="1">
      <c r="A1822" s="53" t="str">
        <f t="array" ref="A1822">IFERROR(_xlfn.XLOOKUP(B1822, Runs[Run ID], Runs[Track]), "— pick a run —")</f>
        <v>Black Panther</v>
      </c>
      <c r="B1822" s="54" t="s">
        <v>205</v>
      </c>
      <c r="C1822" s="53" t="str">
        <f t="array" ref="C1822">IFERROR(_xlfn.XLOOKUP(B1822, Runs[Run ID], Runs[Title]), "— pick a run —")</f>
        <v>Coates' Black Panther</v>
      </c>
      <c r="D1822" s="74" t="s">
        <v>7613</v>
      </c>
      <c r="E1822" s="58" t="b">
        <v>0</v>
      </c>
      <c r="F1822" s="25">
        <f t="shared" si="1"/>
        <v>2</v>
      </c>
      <c r="G1822" s="21" t="s">
        <v>58</v>
      </c>
      <c r="H1822" s="23"/>
      <c r="I1822" s="28"/>
    </row>
    <row r="1823" ht="22.5" customHeight="1">
      <c r="A1823" s="53" t="str">
        <f t="array" ref="A1823">IFERROR(_xlfn.XLOOKUP(B1823, Runs[Run ID], Runs[Track]), "— pick a run —")</f>
        <v>Black Panther</v>
      </c>
      <c r="B1823" s="54" t="s">
        <v>205</v>
      </c>
      <c r="C1823" s="53" t="str">
        <f t="array" ref="C1823">IFERROR(_xlfn.XLOOKUP(B1823, Runs[Run ID], Runs[Title]), "— pick a run —")</f>
        <v>Coates' Black Panther</v>
      </c>
      <c r="D1823" s="74" t="s">
        <v>7630</v>
      </c>
      <c r="E1823" s="58" t="b">
        <v>0</v>
      </c>
      <c r="F1823" s="25">
        <f t="shared" si="1"/>
        <v>3</v>
      </c>
      <c r="G1823" s="21" t="s">
        <v>58</v>
      </c>
      <c r="H1823" s="23"/>
      <c r="I1823" s="28"/>
    </row>
    <row r="1824" ht="22.5" customHeight="1">
      <c r="A1824" s="53" t="str">
        <f t="array" ref="A1824">IFERROR(_xlfn.XLOOKUP(B1824, Runs[Run ID], Runs[Track]), "— pick a run —")</f>
        <v>Black Panther</v>
      </c>
      <c r="B1824" s="54" t="s">
        <v>205</v>
      </c>
      <c r="C1824" s="53" t="str">
        <f t="array" ref="C1824">IFERROR(_xlfn.XLOOKUP(B1824, Runs[Run ID], Runs[Title]), "— pick a run —")</f>
        <v>Coates' Black Panther</v>
      </c>
      <c r="D1824" s="74" t="s">
        <v>7649</v>
      </c>
      <c r="E1824" s="58" t="b">
        <v>0</v>
      </c>
      <c r="F1824" s="25">
        <f t="shared" si="1"/>
        <v>4</v>
      </c>
      <c r="G1824" s="21" t="s">
        <v>58</v>
      </c>
      <c r="H1824" s="23"/>
      <c r="I1824" s="28"/>
    </row>
    <row r="1825" ht="22.5" customHeight="1">
      <c r="A1825" s="53" t="str">
        <f t="array" ref="A1825">IFERROR(_xlfn.XLOOKUP(B1825, Runs[Run ID], Runs[Track]), "— pick a run —")</f>
        <v>Black Panther</v>
      </c>
      <c r="B1825" s="54" t="s">
        <v>205</v>
      </c>
      <c r="C1825" s="53" t="str">
        <f t="array" ref="C1825">IFERROR(_xlfn.XLOOKUP(B1825, Runs[Run ID], Runs[Title]), "— pick a run —")</f>
        <v>Coates' Black Panther</v>
      </c>
      <c r="D1825" s="74" t="s">
        <v>7668</v>
      </c>
      <c r="E1825" s="58" t="b">
        <v>0</v>
      </c>
      <c r="F1825" s="25">
        <f t="shared" si="1"/>
        <v>5</v>
      </c>
      <c r="G1825" s="21" t="s">
        <v>58</v>
      </c>
      <c r="H1825" s="23"/>
      <c r="I1825" s="28"/>
    </row>
    <row r="1826" ht="22.5" customHeight="1">
      <c r="A1826" s="53" t="str">
        <f t="array" ref="A1826">IFERROR(_xlfn.XLOOKUP(B1826, Runs[Run ID], Runs[Track]), "— pick a run —")</f>
        <v>Black Panther</v>
      </c>
      <c r="B1826" s="54" t="s">
        <v>205</v>
      </c>
      <c r="C1826" s="53" t="str">
        <f t="array" ref="C1826">IFERROR(_xlfn.XLOOKUP(B1826, Runs[Run ID], Runs[Title]), "— pick a run —")</f>
        <v>Coates' Black Panther</v>
      </c>
      <c r="D1826" s="74" t="s">
        <v>7685</v>
      </c>
      <c r="E1826" s="58" t="b">
        <v>0</v>
      </c>
      <c r="F1826" s="25">
        <f t="shared" si="1"/>
        <v>6</v>
      </c>
      <c r="G1826" s="21" t="s">
        <v>58</v>
      </c>
      <c r="H1826" s="23"/>
      <c r="I1826" s="28"/>
    </row>
    <row r="1827" ht="22.5" customHeight="1">
      <c r="A1827" s="53" t="str">
        <f t="array" ref="A1827">IFERROR(_xlfn.XLOOKUP(B1827, Runs[Run ID], Runs[Track]), "— pick a run —")</f>
        <v>Black Panther</v>
      </c>
      <c r="B1827" s="54" t="s">
        <v>205</v>
      </c>
      <c r="C1827" s="53" t="str">
        <f t="array" ref="C1827">IFERROR(_xlfn.XLOOKUP(B1827, Runs[Run ID], Runs[Title]), "— pick a run —")</f>
        <v>Coates' Black Panther</v>
      </c>
      <c r="D1827" s="74" t="s">
        <v>7702</v>
      </c>
      <c r="E1827" s="58" t="b">
        <v>0</v>
      </c>
      <c r="F1827" s="25">
        <f t="shared" si="1"/>
        <v>7</v>
      </c>
      <c r="G1827" s="21" t="s">
        <v>58</v>
      </c>
      <c r="H1827" s="23"/>
      <c r="I1827" s="28"/>
    </row>
    <row r="1828" ht="22.5" customHeight="1">
      <c r="A1828" s="53" t="str">
        <f t="array" ref="A1828">IFERROR(_xlfn.XLOOKUP(B1828, Runs[Run ID], Runs[Track]), "— pick a run —")</f>
        <v>Black Panther</v>
      </c>
      <c r="B1828" s="54" t="s">
        <v>205</v>
      </c>
      <c r="C1828" s="53" t="str">
        <f t="array" ref="C1828">IFERROR(_xlfn.XLOOKUP(B1828, Runs[Run ID], Runs[Title]), "— pick a run —")</f>
        <v>Coates' Black Panther</v>
      </c>
      <c r="D1828" s="74" t="s">
        <v>7718</v>
      </c>
      <c r="E1828" s="58" t="b">
        <v>0</v>
      </c>
      <c r="F1828" s="25">
        <f t="shared" si="1"/>
        <v>8</v>
      </c>
      <c r="G1828" s="21" t="s">
        <v>58</v>
      </c>
      <c r="H1828" s="23"/>
      <c r="I1828" s="28"/>
    </row>
    <row r="1829" ht="22.5" customHeight="1">
      <c r="A1829" s="53" t="str">
        <f t="array" ref="A1829">IFERROR(_xlfn.XLOOKUP(B1829, Runs[Run ID], Runs[Track]), "— pick a run —")</f>
        <v>Black Panther</v>
      </c>
      <c r="B1829" s="54" t="s">
        <v>205</v>
      </c>
      <c r="C1829" s="53" t="str">
        <f t="array" ref="C1829">IFERROR(_xlfn.XLOOKUP(B1829, Runs[Run ID], Runs[Title]), "— pick a run —")</f>
        <v>Coates' Black Panther</v>
      </c>
      <c r="D1829" s="74" t="s">
        <v>7736</v>
      </c>
      <c r="E1829" s="58" t="b">
        <v>0</v>
      </c>
      <c r="F1829" s="25">
        <f t="shared" si="1"/>
        <v>9</v>
      </c>
      <c r="G1829" s="21" t="s">
        <v>58</v>
      </c>
      <c r="H1829" s="23"/>
      <c r="I1829" s="28"/>
    </row>
    <row r="1830" ht="22.5" customHeight="1">
      <c r="A1830" s="53" t="str">
        <f t="array" ref="A1830">IFERROR(_xlfn.XLOOKUP(B1830, Runs[Run ID], Runs[Track]), "— pick a run —")</f>
        <v>Black Panther</v>
      </c>
      <c r="B1830" s="54" t="s">
        <v>205</v>
      </c>
      <c r="C1830" s="53" t="str">
        <f t="array" ref="C1830">IFERROR(_xlfn.XLOOKUP(B1830, Runs[Run ID], Runs[Title]), "— pick a run —")</f>
        <v>Coates' Black Panther</v>
      </c>
      <c r="D1830" s="74" t="s">
        <v>7752</v>
      </c>
      <c r="E1830" s="58" t="b">
        <v>0</v>
      </c>
      <c r="F1830" s="25">
        <f t="shared" si="1"/>
        <v>10</v>
      </c>
      <c r="G1830" s="21" t="s">
        <v>58</v>
      </c>
      <c r="H1830" s="23"/>
      <c r="I1830" s="28"/>
    </row>
    <row r="1831" ht="22.5" customHeight="1">
      <c r="A1831" s="53" t="str">
        <f t="array" ref="A1831">IFERROR(_xlfn.XLOOKUP(B1831, Runs[Run ID], Runs[Track]), "— pick a run —")</f>
        <v>Black Panther</v>
      </c>
      <c r="B1831" s="54" t="s">
        <v>205</v>
      </c>
      <c r="C1831" s="53" t="str">
        <f t="array" ref="C1831">IFERROR(_xlfn.XLOOKUP(B1831, Runs[Run ID], Runs[Title]), "— pick a run —")</f>
        <v>Coates' Black Panther</v>
      </c>
      <c r="D1831" s="74" t="s">
        <v>7770</v>
      </c>
      <c r="E1831" s="58" t="b">
        <v>0</v>
      </c>
      <c r="F1831" s="25">
        <f t="shared" si="1"/>
        <v>11</v>
      </c>
      <c r="G1831" s="21" t="s">
        <v>58</v>
      </c>
      <c r="H1831" s="23"/>
      <c r="I1831" s="28"/>
    </row>
    <row r="1832" ht="22.5" customHeight="1">
      <c r="A1832" s="53" t="str">
        <f t="array" ref="A1832">IFERROR(_xlfn.XLOOKUP(B1832, Runs[Run ID], Runs[Track]), "— pick a run —")</f>
        <v>Black Panther</v>
      </c>
      <c r="B1832" s="54" t="s">
        <v>205</v>
      </c>
      <c r="C1832" s="53" t="str">
        <f t="array" ref="C1832">IFERROR(_xlfn.XLOOKUP(B1832, Runs[Run ID], Runs[Title]), "— pick a run —")</f>
        <v>Coates' Black Panther</v>
      </c>
      <c r="D1832" s="74" t="s">
        <v>7787</v>
      </c>
      <c r="E1832" s="58" t="b">
        <v>0</v>
      </c>
      <c r="F1832" s="25">
        <f t="shared" si="1"/>
        <v>12</v>
      </c>
      <c r="G1832" s="21" t="s">
        <v>58</v>
      </c>
      <c r="H1832" s="23"/>
      <c r="I1832" s="28"/>
    </row>
    <row r="1833" ht="22.5" customHeight="1">
      <c r="A1833" s="53" t="str">
        <f t="array" ref="A1833">IFERROR(_xlfn.XLOOKUP(B1833, Runs[Run ID], Runs[Track]), "— pick a run —")</f>
        <v>Black Panther</v>
      </c>
      <c r="B1833" s="54" t="s">
        <v>205</v>
      </c>
      <c r="C1833" s="53" t="str">
        <f t="array" ref="C1833">IFERROR(_xlfn.XLOOKUP(B1833, Runs[Run ID], Runs[Title]), "— pick a run —")</f>
        <v>Coates' Black Panther</v>
      </c>
      <c r="D1833" s="74" t="s">
        <v>12588</v>
      </c>
      <c r="E1833" s="58" t="b">
        <v>0</v>
      </c>
      <c r="F1833" s="25">
        <f t="shared" si="1"/>
        <v>13</v>
      </c>
      <c r="G1833" s="21" t="s">
        <v>1002</v>
      </c>
      <c r="H1833" s="23" t="s">
        <v>12589</v>
      </c>
      <c r="I1833" s="28"/>
    </row>
    <row r="1834" ht="22.5" customHeight="1">
      <c r="A1834" s="53" t="str">
        <f t="array" ref="A1834">IFERROR(_xlfn.XLOOKUP(B1834, Runs[Run ID], Runs[Track]), "— pick a run —")</f>
        <v>Black Panther</v>
      </c>
      <c r="B1834" s="54" t="s">
        <v>205</v>
      </c>
      <c r="C1834" s="53" t="str">
        <f t="array" ref="C1834">IFERROR(_xlfn.XLOOKUP(B1834, Runs[Run ID], Runs[Title]), "— pick a run —")</f>
        <v>Coates' Black Panther</v>
      </c>
      <c r="D1834" s="74" t="s">
        <v>12590</v>
      </c>
      <c r="E1834" s="58" t="b">
        <v>0</v>
      </c>
      <c r="F1834" s="25">
        <f t="shared" si="1"/>
        <v>14</v>
      </c>
      <c r="G1834" s="21" t="s">
        <v>1002</v>
      </c>
      <c r="H1834" s="23"/>
      <c r="I1834" s="28"/>
    </row>
    <row r="1835" ht="22.5" customHeight="1">
      <c r="A1835" s="53" t="str">
        <f t="array" ref="A1835">IFERROR(_xlfn.XLOOKUP(B1835, Runs[Run ID], Runs[Track]), "— pick a run —")</f>
        <v>Black Panther</v>
      </c>
      <c r="B1835" s="54" t="s">
        <v>205</v>
      </c>
      <c r="C1835" s="53" t="str">
        <f t="array" ref="C1835">IFERROR(_xlfn.XLOOKUP(B1835, Runs[Run ID], Runs[Title]), "— pick a run —")</f>
        <v>Coates' Black Panther</v>
      </c>
      <c r="D1835" s="74" t="s">
        <v>12591</v>
      </c>
      <c r="E1835" s="58" t="b">
        <v>0</v>
      </c>
      <c r="F1835" s="25">
        <f t="shared" si="1"/>
        <v>15</v>
      </c>
      <c r="G1835" s="21" t="s">
        <v>1002</v>
      </c>
      <c r="H1835" s="23"/>
      <c r="I1835" s="28"/>
    </row>
    <row r="1836" ht="22.5" customHeight="1">
      <c r="A1836" s="53" t="str">
        <f t="array" ref="A1836">IFERROR(_xlfn.XLOOKUP(B1836, Runs[Run ID], Runs[Track]), "— pick a run —")</f>
        <v>Black Panther</v>
      </c>
      <c r="B1836" s="54" t="s">
        <v>205</v>
      </c>
      <c r="C1836" s="53" t="str">
        <f t="array" ref="C1836">IFERROR(_xlfn.XLOOKUP(B1836, Runs[Run ID], Runs[Title]), "— pick a run —")</f>
        <v>Coates' Black Panther</v>
      </c>
      <c r="D1836" s="74" t="s">
        <v>12592</v>
      </c>
      <c r="E1836" s="58" t="b">
        <v>0</v>
      </c>
      <c r="F1836" s="25">
        <f t="shared" si="1"/>
        <v>16</v>
      </c>
      <c r="G1836" s="21" t="s">
        <v>1002</v>
      </c>
      <c r="H1836" s="23"/>
      <c r="I1836" s="28"/>
    </row>
    <row r="1837" ht="22.5" customHeight="1">
      <c r="A1837" s="53" t="str">
        <f t="array" ref="A1837">IFERROR(_xlfn.XLOOKUP(B1837, Runs[Run ID], Runs[Track]), "— pick a run —")</f>
        <v>Black Panther</v>
      </c>
      <c r="B1837" s="54" t="s">
        <v>205</v>
      </c>
      <c r="C1837" s="53" t="str">
        <f t="array" ref="C1837">IFERROR(_xlfn.XLOOKUP(B1837, Runs[Run ID], Runs[Title]), "— pick a run —")</f>
        <v>Coates' Black Panther</v>
      </c>
      <c r="D1837" s="74" t="s">
        <v>12593</v>
      </c>
      <c r="E1837" s="58" t="b">
        <v>0</v>
      </c>
      <c r="F1837" s="25">
        <f t="shared" si="1"/>
        <v>17</v>
      </c>
      <c r="G1837" s="21" t="s">
        <v>1002</v>
      </c>
      <c r="H1837" s="23"/>
      <c r="I1837" s="28"/>
    </row>
    <row r="1838" ht="22.5" customHeight="1">
      <c r="A1838" s="53" t="str">
        <f t="array" ref="A1838">IFERROR(_xlfn.XLOOKUP(B1838, Runs[Run ID], Runs[Track]), "— pick a run —")</f>
        <v>Black Panther</v>
      </c>
      <c r="B1838" s="54" t="s">
        <v>205</v>
      </c>
      <c r="C1838" s="53" t="str">
        <f t="array" ref="C1838">IFERROR(_xlfn.XLOOKUP(B1838, Runs[Run ID], Runs[Title]), "— pick a run —")</f>
        <v>Coates' Black Panther</v>
      </c>
      <c r="D1838" s="74" t="s">
        <v>12594</v>
      </c>
      <c r="E1838" s="58" t="b">
        <v>0</v>
      </c>
      <c r="F1838" s="25">
        <f t="shared" si="1"/>
        <v>18</v>
      </c>
      <c r="G1838" s="21" t="s">
        <v>1002</v>
      </c>
      <c r="H1838" s="23"/>
      <c r="I1838" s="28"/>
    </row>
    <row r="1839" ht="22.5" customHeight="1">
      <c r="A1839" s="53" t="str">
        <f t="array" ref="A1839">IFERROR(_xlfn.XLOOKUP(B1839, Runs[Run ID], Runs[Track]), "— pick a run —")</f>
        <v>Black Panther</v>
      </c>
      <c r="B1839" s="54" t="s">
        <v>205</v>
      </c>
      <c r="C1839" s="53" t="str">
        <f t="array" ref="C1839">IFERROR(_xlfn.XLOOKUP(B1839, Runs[Run ID], Runs[Title]), "— pick a run —")</f>
        <v>Coates' Black Panther</v>
      </c>
      <c r="D1839" s="74" t="s">
        <v>12595</v>
      </c>
      <c r="E1839" s="58" t="b">
        <v>0</v>
      </c>
      <c r="F1839" s="25">
        <f t="shared" si="1"/>
        <v>19</v>
      </c>
      <c r="G1839" s="21" t="s">
        <v>443</v>
      </c>
      <c r="H1839" s="23"/>
      <c r="I1839" s="28"/>
    </row>
    <row r="1840" ht="22.5" customHeight="1">
      <c r="A1840" s="53" t="str">
        <f t="array" ref="A1840">IFERROR(_xlfn.XLOOKUP(B1840, Runs[Run ID], Runs[Track]), "— pick a run —")</f>
        <v>Black Panther</v>
      </c>
      <c r="B1840" s="54" t="s">
        <v>205</v>
      </c>
      <c r="C1840" s="53" t="str">
        <f t="array" ref="C1840">IFERROR(_xlfn.XLOOKUP(B1840, Runs[Run ID], Runs[Title]), "— pick a run —")</f>
        <v>Coates' Black Panther</v>
      </c>
      <c r="D1840" s="74" t="s">
        <v>12596</v>
      </c>
      <c r="E1840" s="58" t="b">
        <v>0</v>
      </c>
      <c r="F1840" s="25">
        <f t="shared" si="1"/>
        <v>20</v>
      </c>
      <c r="G1840" s="21" t="s">
        <v>443</v>
      </c>
      <c r="H1840" s="23"/>
      <c r="I1840" s="28"/>
    </row>
    <row r="1841" ht="22.5" customHeight="1">
      <c r="A1841" s="53" t="str">
        <f t="array" ref="A1841">IFERROR(_xlfn.XLOOKUP(B1841, Runs[Run ID], Runs[Track]), "— pick a run —")</f>
        <v>Black Panther</v>
      </c>
      <c r="B1841" s="54" t="s">
        <v>205</v>
      </c>
      <c r="C1841" s="53" t="str">
        <f t="array" ref="C1841">IFERROR(_xlfn.XLOOKUP(B1841, Runs[Run ID], Runs[Title]), "— pick a run —")</f>
        <v>Coates' Black Panther</v>
      </c>
      <c r="D1841" s="74" t="s">
        <v>12597</v>
      </c>
      <c r="E1841" s="58" t="b">
        <v>0</v>
      </c>
      <c r="F1841" s="25">
        <f t="shared" si="1"/>
        <v>21</v>
      </c>
      <c r="G1841" s="21" t="s">
        <v>443</v>
      </c>
      <c r="H1841" s="23"/>
      <c r="I1841" s="28"/>
    </row>
    <row r="1842" ht="22.5" customHeight="1">
      <c r="A1842" s="53" t="str">
        <f t="array" ref="A1842">IFERROR(_xlfn.XLOOKUP(B1842, Runs[Run ID], Runs[Track]), "— pick a run —")</f>
        <v>Black Panther</v>
      </c>
      <c r="B1842" s="54" t="s">
        <v>205</v>
      </c>
      <c r="C1842" s="53" t="str">
        <f t="array" ref="C1842">IFERROR(_xlfn.XLOOKUP(B1842, Runs[Run ID], Runs[Title]), "— pick a run —")</f>
        <v>Coates' Black Panther</v>
      </c>
      <c r="D1842" s="74" t="s">
        <v>12598</v>
      </c>
      <c r="E1842" s="58" t="b">
        <v>0</v>
      </c>
      <c r="F1842" s="25">
        <f t="shared" si="1"/>
        <v>22</v>
      </c>
      <c r="G1842" s="21" t="s">
        <v>443</v>
      </c>
      <c r="H1842" s="23"/>
      <c r="I1842" s="28"/>
    </row>
    <row r="1843" ht="22.5" customHeight="1">
      <c r="A1843" s="53" t="str">
        <f t="array" ref="A1843">IFERROR(_xlfn.XLOOKUP(B1843, Runs[Run ID], Runs[Track]), "— pick a run —")</f>
        <v>Black Panther</v>
      </c>
      <c r="B1843" s="54" t="s">
        <v>205</v>
      </c>
      <c r="C1843" s="53" t="str">
        <f t="array" ref="C1843">IFERROR(_xlfn.XLOOKUP(B1843, Runs[Run ID], Runs[Title]), "— pick a run —")</f>
        <v>Coates' Black Panther</v>
      </c>
      <c r="D1843" s="74" t="s">
        <v>12599</v>
      </c>
      <c r="E1843" s="58" t="b">
        <v>0</v>
      </c>
      <c r="F1843" s="25">
        <f t="shared" si="1"/>
        <v>23</v>
      </c>
      <c r="G1843" s="21" t="s">
        <v>443</v>
      </c>
      <c r="H1843" s="23"/>
      <c r="I1843" s="28"/>
    </row>
    <row r="1844" ht="22.5" customHeight="1">
      <c r="A1844" s="53" t="str">
        <f t="array" ref="A1844">IFERROR(_xlfn.XLOOKUP(B1844, Runs[Run ID], Runs[Track]), "— pick a run —")</f>
        <v>Black Panther</v>
      </c>
      <c r="B1844" s="54" t="s">
        <v>205</v>
      </c>
      <c r="C1844" s="53" t="str">
        <f t="array" ref="C1844">IFERROR(_xlfn.XLOOKUP(B1844, Runs[Run ID], Runs[Title]), "— pick a run —")</f>
        <v>Coates' Black Panther</v>
      </c>
      <c r="D1844" s="74" t="s">
        <v>12600</v>
      </c>
      <c r="E1844" s="58" t="b">
        <v>0</v>
      </c>
      <c r="F1844" s="25">
        <f t="shared" si="1"/>
        <v>24</v>
      </c>
      <c r="G1844" s="21" t="s">
        <v>443</v>
      </c>
      <c r="H1844" s="23"/>
      <c r="I1844" s="28"/>
    </row>
    <row r="1845" ht="22.5" customHeight="1">
      <c r="A1845" s="53" t="str">
        <f t="array" ref="A1845">IFERROR(_xlfn.XLOOKUP(B1845, Runs[Run ID], Runs[Track]), "— pick a run —")</f>
        <v>Black Panther</v>
      </c>
      <c r="B1845" s="54" t="s">
        <v>205</v>
      </c>
      <c r="C1845" s="53" t="str">
        <f t="array" ref="C1845">IFERROR(_xlfn.XLOOKUP(B1845, Runs[Run ID], Runs[Title]), "— pick a run —")</f>
        <v>Coates' Black Panther</v>
      </c>
      <c r="D1845" s="74" t="s">
        <v>7804</v>
      </c>
      <c r="E1845" s="58" t="b">
        <v>0</v>
      </c>
      <c r="F1845" s="25">
        <f t="shared" si="1"/>
        <v>25</v>
      </c>
      <c r="G1845" s="21" t="s">
        <v>58</v>
      </c>
      <c r="H1845" s="23"/>
      <c r="I1845" s="28"/>
    </row>
    <row r="1846" ht="22.5" customHeight="1">
      <c r="A1846" s="53" t="str">
        <f t="array" ref="A1846">IFERROR(_xlfn.XLOOKUP(B1846, Runs[Run ID], Runs[Track]), "— pick a run —")</f>
        <v>Black Panther</v>
      </c>
      <c r="B1846" s="54" t="s">
        <v>205</v>
      </c>
      <c r="C1846" s="53" t="str">
        <f t="array" ref="C1846">IFERROR(_xlfn.XLOOKUP(B1846, Runs[Run ID], Runs[Title]), "— pick a run —")</f>
        <v>Coates' Black Panther</v>
      </c>
      <c r="D1846" s="74" t="s">
        <v>7821</v>
      </c>
      <c r="E1846" s="58" t="b">
        <v>0</v>
      </c>
      <c r="F1846" s="25">
        <f t="shared" si="1"/>
        <v>26</v>
      </c>
      <c r="G1846" s="21" t="s">
        <v>58</v>
      </c>
      <c r="H1846" s="23"/>
      <c r="I1846" s="28"/>
    </row>
    <row r="1847" ht="22.5" customHeight="1">
      <c r="A1847" s="53" t="str">
        <f t="array" ref="A1847">IFERROR(_xlfn.XLOOKUP(B1847, Runs[Run ID], Runs[Track]), "— pick a run —")</f>
        <v>Black Panther</v>
      </c>
      <c r="B1847" s="54" t="s">
        <v>205</v>
      </c>
      <c r="C1847" s="53" t="str">
        <f t="array" ref="C1847">IFERROR(_xlfn.XLOOKUP(B1847, Runs[Run ID], Runs[Title]), "— pick a run —")</f>
        <v>Coates' Black Panther</v>
      </c>
      <c r="D1847" s="74" t="s">
        <v>7838</v>
      </c>
      <c r="E1847" s="58" t="b">
        <v>0</v>
      </c>
      <c r="F1847" s="25">
        <f t="shared" si="1"/>
        <v>27</v>
      </c>
      <c r="G1847" s="21" t="s">
        <v>58</v>
      </c>
      <c r="H1847" s="23"/>
      <c r="I1847" s="28"/>
    </row>
    <row r="1848" ht="22.5" customHeight="1">
      <c r="A1848" s="53" t="str">
        <f t="array" ref="A1848">IFERROR(_xlfn.XLOOKUP(B1848, Runs[Run ID], Runs[Track]), "— pick a run —")</f>
        <v>Black Panther</v>
      </c>
      <c r="B1848" s="54" t="s">
        <v>205</v>
      </c>
      <c r="C1848" s="53" t="str">
        <f t="array" ref="C1848">IFERROR(_xlfn.XLOOKUP(B1848, Runs[Run ID], Runs[Title]), "— pick a run —")</f>
        <v>Coates' Black Panther</v>
      </c>
      <c r="D1848" s="74" t="s">
        <v>7856</v>
      </c>
      <c r="E1848" s="58" t="b">
        <v>0</v>
      </c>
      <c r="F1848" s="25">
        <f t="shared" si="1"/>
        <v>28</v>
      </c>
      <c r="G1848" s="21" t="s">
        <v>58</v>
      </c>
      <c r="H1848" s="23"/>
      <c r="I1848" s="28"/>
    </row>
    <row r="1849" ht="22.5" customHeight="1">
      <c r="A1849" s="53" t="str">
        <f t="array" ref="A1849">IFERROR(_xlfn.XLOOKUP(B1849, Runs[Run ID], Runs[Track]), "— pick a run —")</f>
        <v>Black Panther</v>
      </c>
      <c r="B1849" s="54" t="s">
        <v>205</v>
      </c>
      <c r="C1849" s="53" t="str">
        <f t="array" ref="C1849">IFERROR(_xlfn.XLOOKUP(B1849, Runs[Run ID], Runs[Title]), "— pick a run —")</f>
        <v>Coates' Black Panther</v>
      </c>
      <c r="D1849" s="74" t="s">
        <v>7874</v>
      </c>
      <c r="E1849" s="58" t="b">
        <v>0</v>
      </c>
      <c r="F1849" s="25">
        <f t="shared" si="1"/>
        <v>29</v>
      </c>
      <c r="G1849" s="21" t="s">
        <v>58</v>
      </c>
      <c r="H1849" s="23"/>
      <c r="I1849" s="28"/>
    </row>
    <row r="1850" ht="22.5" customHeight="1">
      <c r="A1850" s="53" t="str">
        <f t="array" ref="A1850">IFERROR(_xlfn.XLOOKUP(B1850, Runs[Run ID], Runs[Track]), "— pick a run —")</f>
        <v>Black Panther</v>
      </c>
      <c r="B1850" s="54" t="s">
        <v>205</v>
      </c>
      <c r="C1850" s="53" t="str">
        <f t="array" ref="C1850">IFERROR(_xlfn.XLOOKUP(B1850, Runs[Run ID], Runs[Title]), "— pick a run —")</f>
        <v>Coates' Black Panther</v>
      </c>
      <c r="D1850" s="74" t="s">
        <v>7892</v>
      </c>
      <c r="E1850" s="58" t="b">
        <v>0</v>
      </c>
      <c r="F1850" s="25">
        <f t="shared" si="1"/>
        <v>30</v>
      </c>
      <c r="G1850" s="21" t="s">
        <v>58</v>
      </c>
      <c r="H1850" s="23"/>
      <c r="I1850" s="28"/>
    </row>
    <row r="1851" ht="22.5" customHeight="1">
      <c r="A1851" s="53" t="str">
        <f t="array" ref="A1851">IFERROR(_xlfn.XLOOKUP(B1851, Runs[Run ID], Runs[Track]), "— pick a run —")</f>
        <v>Black Panther</v>
      </c>
      <c r="B1851" s="54" t="s">
        <v>205</v>
      </c>
      <c r="C1851" s="53" t="str">
        <f t="array" ref="C1851">IFERROR(_xlfn.XLOOKUP(B1851, Runs[Run ID], Runs[Title]), "— pick a run —")</f>
        <v>Coates' Black Panther</v>
      </c>
      <c r="D1851" s="74" t="s">
        <v>12601</v>
      </c>
      <c r="E1851" s="58" t="b">
        <v>0</v>
      </c>
      <c r="F1851" s="25">
        <f t="shared" si="1"/>
        <v>31</v>
      </c>
      <c r="G1851" s="21" t="s">
        <v>58</v>
      </c>
      <c r="H1851" s="23"/>
      <c r="I1851" s="28"/>
    </row>
    <row r="1852" ht="22.5" customHeight="1">
      <c r="A1852" s="53" t="str">
        <f t="array" ref="A1852">IFERROR(_xlfn.XLOOKUP(B1852, Runs[Run ID], Runs[Track]), "— pick a run —")</f>
        <v>Black Panther</v>
      </c>
      <c r="B1852" s="54" t="s">
        <v>205</v>
      </c>
      <c r="C1852" s="53" t="str">
        <f t="array" ref="C1852">IFERROR(_xlfn.XLOOKUP(B1852, Runs[Run ID], Runs[Title]), "— pick a run —")</f>
        <v>Coates' Black Panther</v>
      </c>
      <c r="D1852" s="74" t="s">
        <v>12602</v>
      </c>
      <c r="E1852" s="58" t="b">
        <v>0</v>
      </c>
      <c r="F1852" s="25">
        <f t="shared" si="1"/>
        <v>32</v>
      </c>
      <c r="G1852" s="21" t="s">
        <v>58</v>
      </c>
      <c r="H1852" s="23"/>
      <c r="I1852" s="28"/>
    </row>
    <row r="1853" ht="22.5" customHeight="1">
      <c r="A1853" s="53" t="str">
        <f t="array" ref="A1853">IFERROR(_xlfn.XLOOKUP(B1853, Runs[Run ID], Runs[Track]), "— pick a run —")</f>
        <v>Black Panther</v>
      </c>
      <c r="B1853" s="54" t="s">
        <v>205</v>
      </c>
      <c r="C1853" s="53" t="str">
        <f t="array" ref="C1853">IFERROR(_xlfn.XLOOKUP(B1853, Runs[Run ID], Runs[Title]), "— pick a run —")</f>
        <v>Coates' Black Panther</v>
      </c>
      <c r="D1853" s="74" t="s">
        <v>12603</v>
      </c>
      <c r="E1853" s="58" t="b">
        <v>0</v>
      </c>
      <c r="F1853" s="25">
        <f t="shared" si="1"/>
        <v>33</v>
      </c>
      <c r="G1853" s="21" t="s">
        <v>58</v>
      </c>
      <c r="H1853" s="23"/>
      <c r="I1853" s="28"/>
    </row>
    <row r="1854" ht="22.5" customHeight="1">
      <c r="A1854" s="53" t="str">
        <f t="array" ref="A1854">IFERROR(_xlfn.XLOOKUP(B1854, Runs[Run ID], Runs[Track]), "— pick a run —")</f>
        <v>Black Panther</v>
      </c>
      <c r="B1854" s="54" t="s">
        <v>205</v>
      </c>
      <c r="C1854" s="53" t="str">
        <f t="array" ref="C1854">IFERROR(_xlfn.XLOOKUP(B1854, Runs[Run ID], Runs[Title]), "— pick a run —")</f>
        <v>Coates' Black Panther</v>
      </c>
      <c r="D1854" s="74" t="s">
        <v>12604</v>
      </c>
      <c r="E1854" s="58" t="b">
        <v>0</v>
      </c>
      <c r="F1854" s="25">
        <f t="shared" si="1"/>
        <v>34</v>
      </c>
      <c r="G1854" s="21" t="s">
        <v>58</v>
      </c>
      <c r="H1854" s="23"/>
      <c r="I1854" s="28"/>
    </row>
    <row r="1855" ht="22.5" customHeight="1">
      <c r="A1855" s="53" t="str">
        <f t="array" ref="A1855">IFERROR(_xlfn.XLOOKUP(B1855, Runs[Run ID], Runs[Track]), "— pick a run —")</f>
        <v>Black Panther</v>
      </c>
      <c r="B1855" s="54" t="s">
        <v>205</v>
      </c>
      <c r="C1855" s="53" t="str">
        <f t="array" ref="C1855">IFERROR(_xlfn.XLOOKUP(B1855, Runs[Run ID], Runs[Title]), "— pick a run —")</f>
        <v>Coates' Black Panther</v>
      </c>
      <c r="D1855" s="74" t="s">
        <v>12605</v>
      </c>
      <c r="E1855" s="58" t="b">
        <v>0</v>
      </c>
      <c r="F1855" s="25">
        <f t="shared" si="1"/>
        <v>35</v>
      </c>
      <c r="G1855" s="21" t="s">
        <v>58</v>
      </c>
      <c r="H1855" s="23"/>
      <c r="I1855" s="28"/>
    </row>
    <row r="1856" ht="22.5" customHeight="1">
      <c r="A1856" s="53" t="str">
        <f t="array" ref="A1856">IFERROR(_xlfn.XLOOKUP(B1856, Runs[Run ID], Runs[Track]), "— pick a run —")</f>
        <v>Black Panther</v>
      </c>
      <c r="B1856" s="54" t="s">
        <v>205</v>
      </c>
      <c r="C1856" s="53" t="str">
        <f t="array" ref="C1856">IFERROR(_xlfn.XLOOKUP(B1856, Runs[Run ID], Runs[Title]), "— pick a run —")</f>
        <v>Coates' Black Panther</v>
      </c>
      <c r="D1856" s="74" t="s">
        <v>12606</v>
      </c>
      <c r="E1856" s="58" t="b">
        <v>0</v>
      </c>
      <c r="F1856" s="25">
        <f t="shared" si="1"/>
        <v>36</v>
      </c>
      <c r="G1856" s="21" t="s">
        <v>58</v>
      </c>
      <c r="H1856" s="23"/>
      <c r="I1856" s="28"/>
    </row>
    <row r="1857" ht="22.5" customHeight="1">
      <c r="A1857" s="53" t="str">
        <f t="array" ref="A1857">IFERROR(_xlfn.XLOOKUP(B1857, Runs[Run ID], Runs[Track]), "— pick a run —")</f>
        <v>Black Panther</v>
      </c>
      <c r="B1857" s="54" t="s">
        <v>205</v>
      </c>
      <c r="C1857" s="53" t="str">
        <f t="array" ref="C1857">IFERROR(_xlfn.XLOOKUP(B1857, Runs[Run ID], Runs[Title]), "— pick a run —")</f>
        <v>Coates' Black Panther</v>
      </c>
      <c r="D1857" s="74" t="s">
        <v>12607</v>
      </c>
      <c r="E1857" s="58" t="b">
        <v>0</v>
      </c>
      <c r="F1857" s="25">
        <f t="shared" si="1"/>
        <v>37</v>
      </c>
      <c r="G1857" s="21" t="s">
        <v>58</v>
      </c>
      <c r="H1857" s="23"/>
      <c r="I1857" s="28"/>
    </row>
    <row r="1858" ht="22.5" customHeight="1">
      <c r="A1858" s="53" t="str">
        <f t="array" ref="A1858">IFERROR(_xlfn.XLOOKUP(B1858, Runs[Run ID], Runs[Track]), "— pick a run —")</f>
        <v>Black Panther</v>
      </c>
      <c r="B1858" s="54" t="s">
        <v>205</v>
      </c>
      <c r="C1858" s="53" t="str">
        <f t="array" ref="C1858">IFERROR(_xlfn.XLOOKUP(B1858, Runs[Run ID], Runs[Title]), "— pick a run —")</f>
        <v>Coates' Black Panther</v>
      </c>
      <c r="D1858" s="74" t="s">
        <v>12608</v>
      </c>
      <c r="E1858" s="58" t="b">
        <v>0</v>
      </c>
      <c r="F1858" s="25">
        <f t="shared" si="1"/>
        <v>38</v>
      </c>
      <c r="G1858" s="21" t="s">
        <v>1002</v>
      </c>
      <c r="H1858" s="23" t="s">
        <v>12609</v>
      </c>
      <c r="I1858" s="28"/>
    </row>
    <row r="1859" ht="22.5" customHeight="1">
      <c r="A1859" s="53" t="str">
        <f t="array" ref="A1859">IFERROR(_xlfn.XLOOKUP(B1859, Runs[Run ID], Runs[Track]), "— pick a run —")</f>
        <v>Black Panther</v>
      </c>
      <c r="B1859" s="54" t="s">
        <v>205</v>
      </c>
      <c r="C1859" s="53" t="str">
        <f t="array" ref="C1859">IFERROR(_xlfn.XLOOKUP(B1859, Runs[Run ID], Runs[Title]), "— pick a run —")</f>
        <v>Coates' Black Panther</v>
      </c>
      <c r="D1859" s="74" t="s">
        <v>12610</v>
      </c>
      <c r="E1859" s="58" t="b">
        <v>0</v>
      </c>
      <c r="F1859" s="25">
        <f t="shared" si="1"/>
        <v>39</v>
      </c>
      <c r="G1859" s="21" t="s">
        <v>1002</v>
      </c>
      <c r="H1859" s="23"/>
      <c r="I1859" s="28"/>
    </row>
    <row r="1860" ht="22.5" customHeight="1">
      <c r="A1860" s="53" t="str">
        <f t="array" ref="A1860">IFERROR(_xlfn.XLOOKUP(B1860, Runs[Run ID], Runs[Track]), "— pick a run —")</f>
        <v>Black Panther</v>
      </c>
      <c r="B1860" s="54" t="s">
        <v>205</v>
      </c>
      <c r="C1860" s="53" t="str">
        <f t="array" ref="C1860">IFERROR(_xlfn.XLOOKUP(B1860, Runs[Run ID], Runs[Title]), "— pick a run —")</f>
        <v>Coates' Black Panther</v>
      </c>
      <c r="D1860" s="74" t="s">
        <v>12611</v>
      </c>
      <c r="E1860" s="58" t="b">
        <v>0</v>
      </c>
      <c r="F1860" s="25">
        <f t="shared" si="1"/>
        <v>40</v>
      </c>
      <c r="G1860" s="21" t="s">
        <v>1002</v>
      </c>
      <c r="H1860" s="23"/>
      <c r="I1860" s="28"/>
    </row>
    <row r="1861" ht="22.5" customHeight="1">
      <c r="A1861" s="53" t="str">
        <f t="array" ref="A1861">IFERROR(_xlfn.XLOOKUP(B1861, Runs[Run ID], Runs[Track]), "— pick a run —")</f>
        <v>Black Panther</v>
      </c>
      <c r="B1861" s="54" t="s">
        <v>205</v>
      </c>
      <c r="C1861" s="53" t="str">
        <f t="array" ref="C1861">IFERROR(_xlfn.XLOOKUP(B1861, Runs[Run ID], Runs[Title]), "— pick a run —")</f>
        <v>Coates' Black Panther</v>
      </c>
      <c r="D1861" s="74" t="s">
        <v>12612</v>
      </c>
      <c r="E1861" s="58" t="b">
        <v>0</v>
      </c>
      <c r="F1861" s="25">
        <f t="shared" si="1"/>
        <v>41</v>
      </c>
      <c r="G1861" s="21" t="s">
        <v>1002</v>
      </c>
      <c r="H1861" s="23"/>
      <c r="I1861" s="28"/>
    </row>
    <row r="1862" ht="22.5" customHeight="1">
      <c r="A1862" s="53" t="str">
        <f t="array" ref="A1862">IFERROR(_xlfn.XLOOKUP(B1862, Runs[Run ID], Runs[Track]), "— pick a run —")</f>
        <v>Black Panther</v>
      </c>
      <c r="B1862" s="54" t="s">
        <v>205</v>
      </c>
      <c r="C1862" s="53" t="str">
        <f t="array" ref="C1862">IFERROR(_xlfn.XLOOKUP(B1862, Runs[Run ID], Runs[Title]), "— pick a run —")</f>
        <v>Coates' Black Panther</v>
      </c>
      <c r="D1862" s="74" t="s">
        <v>12613</v>
      </c>
      <c r="E1862" s="58" t="b">
        <v>0</v>
      </c>
      <c r="F1862" s="25">
        <f t="shared" si="1"/>
        <v>42</v>
      </c>
      <c r="G1862" s="21" t="s">
        <v>1002</v>
      </c>
      <c r="H1862" s="23"/>
      <c r="I1862" s="28"/>
    </row>
    <row r="1863" ht="22.5" customHeight="1">
      <c r="A1863" s="53" t="str">
        <f t="array" ref="A1863">IFERROR(_xlfn.XLOOKUP(B1863, Runs[Run ID], Runs[Track]), "— pick a run —")</f>
        <v>Black Panther</v>
      </c>
      <c r="B1863" s="54" t="s">
        <v>205</v>
      </c>
      <c r="C1863" s="53" t="str">
        <f t="array" ref="C1863">IFERROR(_xlfn.XLOOKUP(B1863, Runs[Run ID], Runs[Title]), "— pick a run —")</f>
        <v>Coates' Black Panther</v>
      </c>
      <c r="D1863" s="74" t="s">
        <v>12614</v>
      </c>
      <c r="E1863" s="58" t="b">
        <v>0</v>
      </c>
      <c r="F1863" s="25">
        <f t="shared" si="1"/>
        <v>43</v>
      </c>
      <c r="G1863" s="21" t="s">
        <v>1002</v>
      </c>
      <c r="H1863" s="23"/>
      <c r="I1863" s="28"/>
    </row>
    <row r="1864" ht="22.5" customHeight="1">
      <c r="A1864" s="53" t="str">
        <f t="array" ref="A1864">IFERROR(_xlfn.XLOOKUP(B1864, Runs[Run ID], Runs[Track]), "— pick a run —")</f>
        <v>Black Panther</v>
      </c>
      <c r="B1864" s="54" t="s">
        <v>205</v>
      </c>
      <c r="C1864" s="53" t="str">
        <f t="array" ref="C1864">IFERROR(_xlfn.XLOOKUP(B1864, Runs[Run ID], Runs[Title]), "— pick a run —")</f>
        <v>Coates' Black Panther</v>
      </c>
      <c r="D1864" s="74" t="s">
        <v>7908</v>
      </c>
      <c r="E1864" s="58" t="b">
        <v>0</v>
      </c>
      <c r="F1864" s="25">
        <f t="shared" si="1"/>
        <v>44</v>
      </c>
      <c r="G1864" s="21" t="s">
        <v>58</v>
      </c>
      <c r="H1864" s="10" t="s">
        <v>12615</v>
      </c>
      <c r="I1864" s="26"/>
    </row>
    <row r="1865" ht="22.5" customHeight="1">
      <c r="A1865" s="53" t="str">
        <f t="array" ref="A1865">IFERROR(_xlfn.XLOOKUP(B1865, Runs[Run ID], Runs[Track]), "— pick a run —")</f>
        <v>Black Panther</v>
      </c>
      <c r="B1865" s="54" t="s">
        <v>205</v>
      </c>
      <c r="C1865" s="53" t="str">
        <f t="array" ref="C1865">IFERROR(_xlfn.XLOOKUP(B1865, Runs[Run ID], Runs[Title]), "— pick a run —")</f>
        <v>Coates' Black Panther</v>
      </c>
      <c r="D1865" s="74" t="s">
        <v>7925</v>
      </c>
      <c r="E1865" s="58" t="b">
        <v>0</v>
      </c>
      <c r="F1865" s="25">
        <f t="shared" si="1"/>
        <v>45</v>
      </c>
      <c r="G1865" s="21" t="s">
        <v>58</v>
      </c>
      <c r="H1865" s="23"/>
      <c r="I1865" s="28"/>
    </row>
    <row r="1866" ht="22.5" customHeight="1">
      <c r="A1866" s="53" t="str">
        <f t="array" ref="A1866">IFERROR(_xlfn.XLOOKUP(B1866, Runs[Run ID], Runs[Track]), "— pick a run —")</f>
        <v>Black Panther</v>
      </c>
      <c r="B1866" s="54" t="s">
        <v>205</v>
      </c>
      <c r="C1866" s="53" t="str">
        <f t="array" ref="C1866">IFERROR(_xlfn.XLOOKUP(B1866, Runs[Run ID], Runs[Title]), "— pick a run —")</f>
        <v>Coates' Black Panther</v>
      </c>
      <c r="D1866" s="74" t="s">
        <v>7941</v>
      </c>
      <c r="E1866" s="58" t="b">
        <v>0</v>
      </c>
      <c r="F1866" s="25">
        <f t="shared" si="1"/>
        <v>46</v>
      </c>
      <c r="G1866" s="21" t="s">
        <v>58</v>
      </c>
      <c r="H1866" s="23"/>
      <c r="I1866" s="28"/>
    </row>
    <row r="1867" ht="22.5" customHeight="1">
      <c r="A1867" s="53" t="str">
        <f t="array" ref="A1867">IFERROR(_xlfn.XLOOKUP(B1867, Runs[Run ID], Runs[Track]), "— pick a run —")</f>
        <v>Black Panther</v>
      </c>
      <c r="B1867" s="54" t="s">
        <v>205</v>
      </c>
      <c r="C1867" s="53" t="str">
        <f t="array" ref="C1867">IFERROR(_xlfn.XLOOKUP(B1867, Runs[Run ID], Runs[Title]), "— pick a run —")</f>
        <v>Coates' Black Panther</v>
      </c>
      <c r="D1867" s="74" t="s">
        <v>7958</v>
      </c>
      <c r="E1867" s="58" t="b">
        <v>0</v>
      </c>
      <c r="F1867" s="25">
        <f t="shared" si="1"/>
        <v>47</v>
      </c>
      <c r="G1867" s="21" t="s">
        <v>58</v>
      </c>
      <c r="H1867" s="23"/>
      <c r="I1867" s="28"/>
    </row>
    <row r="1868" ht="22.5" customHeight="1">
      <c r="A1868" s="53" t="str">
        <f t="array" ref="A1868">IFERROR(_xlfn.XLOOKUP(B1868, Runs[Run ID], Runs[Track]), "— pick a run —")</f>
        <v>Black Panther</v>
      </c>
      <c r="B1868" s="54" t="s">
        <v>205</v>
      </c>
      <c r="C1868" s="53" t="str">
        <f t="array" ref="C1868">IFERROR(_xlfn.XLOOKUP(B1868, Runs[Run ID], Runs[Title]), "— pick a run —")</f>
        <v>Coates' Black Panther</v>
      </c>
      <c r="D1868" s="74" t="s">
        <v>7974</v>
      </c>
      <c r="E1868" s="58" t="b">
        <v>0</v>
      </c>
      <c r="F1868" s="25">
        <f t="shared" si="1"/>
        <v>48</v>
      </c>
      <c r="G1868" s="21" t="s">
        <v>58</v>
      </c>
      <c r="H1868" s="23"/>
      <c r="I1868" s="28"/>
    </row>
    <row r="1869" ht="22.5" customHeight="1">
      <c r="A1869" s="53" t="str">
        <f t="array" ref="A1869">IFERROR(_xlfn.XLOOKUP(B1869, Runs[Run ID], Runs[Track]), "— pick a run —")</f>
        <v>Black Panther</v>
      </c>
      <c r="B1869" s="54" t="s">
        <v>205</v>
      </c>
      <c r="C1869" s="53" t="str">
        <f t="array" ref="C1869">IFERROR(_xlfn.XLOOKUP(B1869, Runs[Run ID], Runs[Title]), "— pick a run —")</f>
        <v>Coates' Black Panther</v>
      </c>
      <c r="D1869" s="74" t="s">
        <v>7991</v>
      </c>
      <c r="E1869" s="58" t="b">
        <v>0</v>
      </c>
      <c r="F1869" s="25">
        <f t="shared" si="1"/>
        <v>49</v>
      </c>
      <c r="G1869" s="21" t="s">
        <v>58</v>
      </c>
      <c r="H1869" s="23"/>
      <c r="I1869" s="28"/>
    </row>
    <row r="1870" ht="22.5" customHeight="1">
      <c r="A1870" s="53" t="str">
        <f t="array" ref="A1870">IFERROR(_xlfn.XLOOKUP(B1870, Runs[Run ID], Runs[Track]), "— pick a run —")</f>
        <v>Black Panther</v>
      </c>
      <c r="B1870" s="54" t="s">
        <v>205</v>
      </c>
      <c r="C1870" s="53" t="str">
        <f t="array" ref="C1870">IFERROR(_xlfn.XLOOKUP(B1870, Runs[Run ID], Runs[Title]), "— pick a run —")</f>
        <v>Coates' Black Panther</v>
      </c>
      <c r="D1870" s="74" t="s">
        <v>8010</v>
      </c>
      <c r="E1870" s="58" t="b">
        <v>0</v>
      </c>
      <c r="F1870" s="25">
        <f t="shared" si="1"/>
        <v>50</v>
      </c>
      <c r="G1870" s="21" t="s">
        <v>58</v>
      </c>
      <c r="H1870" s="23"/>
      <c r="I1870" s="28"/>
    </row>
    <row r="1871" ht="22.5" customHeight="1">
      <c r="A1871" s="53" t="str">
        <f t="array" ref="A1871">IFERROR(_xlfn.XLOOKUP(B1871, Runs[Run ID], Runs[Track]), "— pick a run —")</f>
        <v>Black Panther</v>
      </c>
      <c r="B1871" s="54" t="s">
        <v>205</v>
      </c>
      <c r="C1871" s="53" t="str">
        <f t="array" ref="C1871">IFERROR(_xlfn.XLOOKUP(B1871, Runs[Run ID], Runs[Title]), "— pick a run —")</f>
        <v>Coates' Black Panther</v>
      </c>
      <c r="D1871" s="74" t="s">
        <v>8027</v>
      </c>
      <c r="E1871" s="58" t="b">
        <v>0</v>
      </c>
      <c r="F1871" s="25">
        <f t="shared" si="1"/>
        <v>51</v>
      </c>
      <c r="G1871" s="21" t="s">
        <v>58</v>
      </c>
      <c r="H1871" s="23"/>
      <c r="I1871" s="28"/>
    </row>
    <row r="1872" ht="22.5" customHeight="1">
      <c r="A1872" s="53" t="str">
        <f t="array" ref="A1872">IFERROR(_xlfn.XLOOKUP(B1872, Runs[Run ID], Runs[Track]), "— pick a run —")</f>
        <v>Black Panther</v>
      </c>
      <c r="B1872" s="54" t="s">
        <v>205</v>
      </c>
      <c r="C1872" s="53" t="str">
        <f t="array" ref="C1872">IFERROR(_xlfn.XLOOKUP(B1872, Runs[Run ID], Runs[Title]), "— pick a run —")</f>
        <v>Coates' Black Panther</v>
      </c>
      <c r="D1872" s="74" t="s">
        <v>8044</v>
      </c>
      <c r="E1872" s="58" t="b">
        <v>0</v>
      </c>
      <c r="F1872" s="25">
        <f t="shared" si="1"/>
        <v>52</v>
      </c>
      <c r="G1872" s="21" t="s">
        <v>58</v>
      </c>
      <c r="H1872" s="23"/>
      <c r="I1872" s="28"/>
    </row>
    <row r="1873" ht="22.5" customHeight="1">
      <c r="A1873" s="53" t="str">
        <f t="array" ref="A1873">IFERROR(_xlfn.XLOOKUP(B1873, Runs[Run ID], Runs[Track]), "— pick a run —")</f>
        <v>Black Panther</v>
      </c>
      <c r="B1873" s="54" t="s">
        <v>205</v>
      </c>
      <c r="C1873" s="53" t="str">
        <f t="array" ref="C1873">IFERROR(_xlfn.XLOOKUP(B1873, Runs[Run ID], Runs[Title]), "— pick a run —")</f>
        <v>Coates' Black Panther</v>
      </c>
      <c r="D1873" s="74" t="s">
        <v>8063</v>
      </c>
      <c r="E1873" s="58" t="b">
        <v>0</v>
      </c>
      <c r="F1873" s="25">
        <f t="shared" si="1"/>
        <v>53</v>
      </c>
      <c r="G1873" s="21" t="s">
        <v>58</v>
      </c>
      <c r="H1873" s="23"/>
      <c r="I1873" s="28"/>
    </row>
    <row r="1874" ht="22.5" customHeight="1">
      <c r="A1874" s="53" t="str">
        <f t="array" ref="A1874">IFERROR(_xlfn.XLOOKUP(B1874, Runs[Run ID], Runs[Track]), "— pick a run —")</f>
        <v>Black Panther</v>
      </c>
      <c r="B1874" s="54" t="s">
        <v>205</v>
      </c>
      <c r="C1874" s="53" t="str">
        <f t="array" ref="C1874">IFERROR(_xlfn.XLOOKUP(B1874, Runs[Run ID], Runs[Title]), "— pick a run —")</f>
        <v>Coates' Black Panther</v>
      </c>
      <c r="D1874" s="74" t="s">
        <v>8081</v>
      </c>
      <c r="E1874" s="58" t="b">
        <v>0</v>
      </c>
      <c r="F1874" s="25">
        <f t="shared" si="1"/>
        <v>54</v>
      </c>
      <c r="G1874" s="21" t="s">
        <v>58</v>
      </c>
      <c r="H1874" s="23"/>
      <c r="I1874" s="28"/>
    </row>
    <row r="1875" ht="22.5" customHeight="1">
      <c r="A1875" s="53" t="str">
        <f t="array" ref="A1875">IFERROR(_xlfn.XLOOKUP(B1875, Runs[Run ID], Runs[Track]), "— pick a run —")</f>
        <v>Black Panther</v>
      </c>
      <c r="B1875" s="54" t="s">
        <v>205</v>
      </c>
      <c r="C1875" s="53" t="str">
        <f t="array" ref="C1875">IFERROR(_xlfn.XLOOKUP(B1875, Runs[Run ID], Runs[Title]), "— pick a run —")</f>
        <v>Coates' Black Panther</v>
      </c>
      <c r="D1875" s="74" t="s">
        <v>8097</v>
      </c>
      <c r="E1875" s="58" t="b">
        <v>0</v>
      </c>
      <c r="F1875" s="25">
        <f t="shared" si="1"/>
        <v>55</v>
      </c>
      <c r="G1875" s="21" t="s">
        <v>58</v>
      </c>
      <c r="H1875" s="23"/>
      <c r="I1875" s="28"/>
    </row>
    <row r="1876" ht="22.5" customHeight="1">
      <c r="A1876" s="53" t="str">
        <f t="array" ref="A1876">IFERROR(_xlfn.XLOOKUP(B1876, Runs[Run ID], Runs[Track]), "— pick a run —")</f>
        <v>Black Panther</v>
      </c>
      <c r="B1876" s="54" t="s">
        <v>205</v>
      </c>
      <c r="C1876" s="53" t="str">
        <f t="array" ref="C1876">IFERROR(_xlfn.XLOOKUP(B1876, Runs[Run ID], Runs[Title]), "— pick a run —")</f>
        <v>Coates' Black Panther</v>
      </c>
      <c r="D1876" s="74" t="s">
        <v>8114</v>
      </c>
      <c r="E1876" s="58" t="b">
        <v>0</v>
      </c>
      <c r="F1876" s="25">
        <f t="shared" si="1"/>
        <v>56</v>
      </c>
      <c r="G1876" s="21" t="s">
        <v>58</v>
      </c>
      <c r="H1876" s="23"/>
      <c r="I1876" s="28"/>
    </row>
    <row r="1877" ht="22.5" customHeight="1">
      <c r="A1877" s="53" t="str">
        <f t="array" ref="A1877">IFERROR(_xlfn.XLOOKUP(B1877, Runs[Run ID], Runs[Track]), "— pick a run —")</f>
        <v>Black Panther</v>
      </c>
      <c r="B1877" s="54" t="s">
        <v>205</v>
      </c>
      <c r="C1877" s="53" t="str">
        <f t="array" ref="C1877">IFERROR(_xlfn.XLOOKUP(B1877, Runs[Run ID], Runs[Title]), "— pick a run —")</f>
        <v>Coates' Black Panther</v>
      </c>
      <c r="D1877" s="74" t="s">
        <v>8131</v>
      </c>
      <c r="E1877" s="58" t="b">
        <v>0</v>
      </c>
      <c r="F1877" s="25">
        <f t="shared" si="1"/>
        <v>57</v>
      </c>
      <c r="G1877" s="21" t="s">
        <v>58</v>
      </c>
      <c r="H1877" s="23"/>
      <c r="I1877" s="28"/>
    </row>
    <row r="1878" ht="22.5" customHeight="1">
      <c r="A1878" s="53" t="str">
        <f t="array" ref="A1878">IFERROR(_xlfn.XLOOKUP(B1878, Runs[Run ID], Runs[Track]), "— pick a run —")</f>
        <v>Black Panther</v>
      </c>
      <c r="B1878" s="54" t="s">
        <v>205</v>
      </c>
      <c r="C1878" s="53" t="str">
        <f t="array" ref="C1878">IFERROR(_xlfn.XLOOKUP(B1878, Runs[Run ID], Runs[Title]), "— pick a run —")</f>
        <v>Coates' Black Panther</v>
      </c>
      <c r="D1878" s="74" t="s">
        <v>8147</v>
      </c>
      <c r="E1878" s="58" t="b">
        <v>0</v>
      </c>
      <c r="F1878" s="25">
        <f t="shared" si="1"/>
        <v>58</v>
      </c>
      <c r="G1878" s="21" t="s">
        <v>58</v>
      </c>
      <c r="H1878" s="23"/>
      <c r="I1878" s="28"/>
    </row>
    <row r="1879" ht="22.5" customHeight="1">
      <c r="A1879" s="53" t="str">
        <f t="array" ref="A1879">IFERROR(_xlfn.XLOOKUP(B1879, Runs[Run ID], Runs[Track]), "— pick a run —")</f>
        <v>Black Panther</v>
      </c>
      <c r="B1879" s="54" t="s">
        <v>205</v>
      </c>
      <c r="C1879" s="53" t="str">
        <f t="array" ref="C1879">IFERROR(_xlfn.XLOOKUP(B1879, Runs[Run ID], Runs[Title]), "— pick a run —")</f>
        <v>Coates' Black Panther</v>
      </c>
      <c r="D1879" s="74" t="s">
        <v>8163</v>
      </c>
      <c r="E1879" s="58" t="b">
        <v>0</v>
      </c>
      <c r="F1879" s="25">
        <f t="shared" si="1"/>
        <v>59</v>
      </c>
      <c r="G1879" s="21" t="s">
        <v>58</v>
      </c>
      <c r="H1879" s="23"/>
      <c r="I1879" s="28"/>
    </row>
    <row r="1880" ht="22.5" customHeight="1">
      <c r="A1880" s="53" t="str">
        <f t="array" ref="A1880">IFERROR(_xlfn.XLOOKUP(B1880, Runs[Run ID], Runs[Track]), "— pick a run —")</f>
        <v>Black Panther</v>
      </c>
      <c r="B1880" s="54" t="s">
        <v>205</v>
      </c>
      <c r="C1880" s="53" t="str">
        <f t="array" ref="C1880">IFERROR(_xlfn.XLOOKUP(B1880, Runs[Run ID], Runs[Title]), "— pick a run —")</f>
        <v>Coates' Black Panther</v>
      </c>
      <c r="D1880" s="74" t="s">
        <v>8179</v>
      </c>
      <c r="E1880" s="58" t="b">
        <v>0</v>
      </c>
      <c r="F1880" s="25">
        <f t="shared" si="1"/>
        <v>60</v>
      </c>
      <c r="G1880" s="21" t="s">
        <v>58</v>
      </c>
      <c r="H1880" s="23"/>
      <c r="I1880" s="28"/>
    </row>
    <row r="1881" ht="22.5" customHeight="1">
      <c r="A1881" s="53" t="str">
        <f t="array" ref="A1881">IFERROR(_xlfn.XLOOKUP(B1881, Runs[Run ID], Runs[Track]), "— pick a run —")</f>
        <v>Black Panther</v>
      </c>
      <c r="B1881" s="54" t="s">
        <v>205</v>
      </c>
      <c r="C1881" s="53" t="str">
        <f t="array" ref="C1881">IFERROR(_xlfn.XLOOKUP(B1881, Runs[Run ID], Runs[Title]), "— pick a run —")</f>
        <v>Coates' Black Panther</v>
      </c>
      <c r="D1881" s="74" t="s">
        <v>8195</v>
      </c>
      <c r="E1881" s="58" t="b">
        <v>0</v>
      </c>
      <c r="F1881" s="25">
        <f t="shared" si="1"/>
        <v>61</v>
      </c>
      <c r="G1881" s="21" t="s">
        <v>58</v>
      </c>
      <c r="H1881" s="23"/>
      <c r="I1881" s="28"/>
    </row>
    <row r="1882" ht="22.5" customHeight="1">
      <c r="A1882" s="53" t="str">
        <f t="array" ref="A1882">IFERROR(_xlfn.XLOOKUP(B1882, Runs[Run ID], Runs[Track]), "— pick a run —")</f>
        <v>Black Panther</v>
      </c>
      <c r="B1882" s="54" t="s">
        <v>205</v>
      </c>
      <c r="C1882" s="53" t="str">
        <f t="array" ref="C1882">IFERROR(_xlfn.XLOOKUP(B1882, Runs[Run ID], Runs[Title]), "— pick a run —")</f>
        <v>Coates' Black Panther</v>
      </c>
      <c r="D1882" s="74" t="s">
        <v>8211</v>
      </c>
      <c r="E1882" s="58" t="b">
        <v>0</v>
      </c>
      <c r="F1882" s="25">
        <f t="shared" si="1"/>
        <v>62</v>
      </c>
      <c r="G1882" s="21" t="s">
        <v>58</v>
      </c>
      <c r="H1882" s="23"/>
      <c r="I1882" s="28"/>
    </row>
    <row r="1883" ht="22.5" customHeight="1">
      <c r="A1883" s="53" t="str">
        <f t="array" ref="A1883">IFERROR(_xlfn.XLOOKUP(B1883, Runs[Run ID], Runs[Track]), "— pick a run —")</f>
        <v>Black Panther</v>
      </c>
      <c r="B1883" s="54" t="s">
        <v>205</v>
      </c>
      <c r="C1883" s="53" t="str">
        <f t="array" ref="C1883">IFERROR(_xlfn.XLOOKUP(B1883, Runs[Run ID], Runs[Title]), "— pick a run —")</f>
        <v>Coates' Black Panther</v>
      </c>
      <c r="D1883" s="74" t="s">
        <v>8227</v>
      </c>
      <c r="E1883" s="58" t="b">
        <v>0</v>
      </c>
      <c r="F1883" s="25">
        <f t="shared" si="1"/>
        <v>63</v>
      </c>
      <c r="G1883" s="21" t="s">
        <v>58</v>
      </c>
      <c r="H1883" s="23"/>
      <c r="I1883" s="28"/>
    </row>
    <row r="1884" ht="22.5" customHeight="1">
      <c r="A1884" s="53" t="str">
        <f t="array" ref="A1884">IFERROR(_xlfn.XLOOKUP(B1884, Runs[Run ID], Runs[Track]), "— pick a run —")</f>
        <v>Black Panther</v>
      </c>
      <c r="B1884" s="54" t="s">
        <v>205</v>
      </c>
      <c r="C1884" s="53" t="str">
        <f t="array" ref="C1884">IFERROR(_xlfn.XLOOKUP(B1884, Runs[Run ID], Runs[Title]), "— pick a run —")</f>
        <v>Coates' Black Panther</v>
      </c>
      <c r="D1884" s="74" t="s">
        <v>8245</v>
      </c>
      <c r="E1884" s="58" t="b">
        <v>0</v>
      </c>
      <c r="F1884" s="25">
        <f t="shared" si="1"/>
        <v>64</v>
      </c>
      <c r="G1884" s="21" t="s">
        <v>58</v>
      </c>
      <c r="H1884" s="23"/>
      <c r="I1884" s="28"/>
    </row>
    <row r="1885" ht="22.5" customHeight="1">
      <c r="A1885" s="53" t="str">
        <f t="array" ref="A1885">IFERROR(_xlfn.XLOOKUP(B1885, Runs[Run ID], Runs[Track]), "— pick a run —")</f>
        <v>Black Panther</v>
      </c>
      <c r="B1885" s="54" t="s">
        <v>205</v>
      </c>
      <c r="C1885" s="53" t="str">
        <f t="array" ref="C1885">IFERROR(_xlfn.XLOOKUP(B1885, Runs[Run ID], Runs[Title]), "— pick a run —")</f>
        <v>Coates' Black Panther</v>
      </c>
      <c r="D1885" s="74" t="s">
        <v>8262</v>
      </c>
      <c r="E1885" s="58" t="b">
        <v>0</v>
      </c>
      <c r="F1885" s="25">
        <f t="shared" si="1"/>
        <v>65</v>
      </c>
      <c r="G1885" s="21" t="s">
        <v>58</v>
      </c>
      <c r="H1885" s="23"/>
      <c r="I1885" s="28"/>
    </row>
    <row r="1886" ht="22.5" customHeight="1">
      <c r="A1886" s="53" t="str">
        <f t="array" ref="A1886">IFERROR(_xlfn.XLOOKUP(B1886, Runs[Run ID], Runs[Track]), "— pick a run —")</f>
        <v>Black Panther</v>
      </c>
      <c r="B1886" s="54" t="s">
        <v>205</v>
      </c>
      <c r="C1886" s="53" t="str">
        <f t="array" ref="C1886">IFERROR(_xlfn.XLOOKUP(B1886, Runs[Run ID], Runs[Title]), "— pick a run —")</f>
        <v>Coates' Black Panther</v>
      </c>
      <c r="D1886" s="74" t="s">
        <v>8277</v>
      </c>
      <c r="E1886" s="58" t="b">
        <v>0</v>
      </c>
      <c r="F1886" s="25">
        <f t="shared" si="1"/>
        <v>66</v>
      </c>
      <c r="G1886" s="21" t="s">
        <v>58</v>
      </c>
      <c r="H1886" s="23"/>
      <c r="I1886" s="28"/>
    </row>
    <row r="1887" ht="22.5" customHeight="1">
      <c r="A1887" s="53" t="str">
        <f t="array" ref="A1887">IFERROR(_xlfn.XLOOKUP(B1887, Runs[Run ID], Runs[Track]), "— pick a run —")</f>
        <v>Black Panther</v>
      </c>
      <c r="B1887" s="54" t="s">
        <v>205</v>
      </c>
      <c r="C1887" s="53" t="str">
        <f t="array" ref="C1887">IFERROR(_xlfn.XLOOKUP(B1887, Runs[Run ID], Runs[Title]), "— pick a run —")</f>
        <v>Coates' Black Panther</v>
      </c>
      <c r="D1887" s="74" t="s">
        <v>8291</v>
      </c>
      <c r="E1887" s="58" t="b">
        <v>0</v>
      </c>
      <c r="F1887" s="25">
        <f t="shared" si="1"/>
        <v>67</v>
      </c>
      <c r="G1887" s="21" t="s">
        <v>58</v>
      </c>
      <c r="H1887" s="23"/>
      <c r="I1887" s="28"/>
    </row>
    <row r="1888" ht="22.5" customHeight="1">
      <c r="A1888" s="53" t="str">
        <f t="array" ref="A1888">IFERROR(_xlfn.XLOOKUP(B1888, Runs[Run ID], Runs[Track]), "— pick a run —")</f>
        <v>Black Panther</v>
      </c>
      <c r="B1888" s="54" t="s">
        <v>205</v>
      </c>
      <c r="C1888" s="53" t="str">
        <f t="array" ref="C1888">IFERROR(_xlfn.XLOOKUP(B1888, Runs[Run ID], Runs[Title]), "— pick a run —")</f>
        <v>Coates' Black Panther</v>
      </c>
      <c r="D1888" s="74" t="s">
        <v>8306</v>
      </c>
      <c r="E1888" s="58" t="b">
        <v>0</v>
      </c>
      <c r="F1888" s="25">
        <f t="shared" si="1"/>
        <v>68</v>
      </c>
      <c r="G1888" s="21" t="s">
        <v>58</v>
      </c>
      <c r="H1888" s="23"/>
      <c r="I1888" s="28"/>
    </row>
    <row r="1889" ht="22.5" customHeight="1">
      <c r="A1889" s="53" t="str">
        <f t="array" ref="A1889">IFERROR(_xlfn.XLOOKUP(B1889, Runs[Run ID], Runs[Track]), "— pick a run —")</f>
        <v>Black Panther</v>
      </c>
      <c r="B1889" s="54" t="s">
        <v>205</v>
      </c>
      <c r="C1889" s="53" t="str">
        <f t="array" ref="C1889">IFERROR(_xlfn.XLOOKUP(B1889, Runs[Run ID], Runs[Title]), "— pick a run —")</f>
        <v>Coates' Black Panther</v>
      </c>
      <c r="D1889" s="74" t="s">
        <v>12616</v>
      </c>
      <c r="E1889" s="58" t="b">
        <v>0</v>
      </c>
      <c r="F1889" s="25">
        <f t="shared" si="1"/>
        <v>69</v>
      </c>
      <c r="G1889" s="21" t="s">
        <v>1002</v>
      </c>
      <c r="H1889" s="23" t="s">
        <v>12617</v>
      </c>
      <c r="I1889" s="28"/>
    </row>
    <row r="1890" ht="22.5" customHeight="1">
      <c r="A1890" s="53" t="str">
        <f t="array" ref="A1890">IFERROR(_xlfn.XLOOKUP(B1890, Runs[Run ID], Runs[Track]), "— pick a run —")</f>
        <v>Black Panther</v>
      </c>
      <c r="B1890" s="54" t="s">
        <v>205</v>
      </c>
      <c r="C1890" s="53" t="str">
        <f t="array" ref="C1890">IFERROR(_xlfn.XLOOKUP(B1890, Runs[Run ID], Runs[Title]), "— pick a run —")</f>
        <v>Coates' Black Panther</v>
      </c>
      <c r="D1890" s="74" t="s">
        <v>12618</v>
      </c>
      <c r="E1890" s="58" t="b">
        <v>0</v>
      </c>
      <c r="F1890" s="25">
        <f t="shared" si="1"/>
        <v>70</v>
      </c>
      <c r="G1890" s="21" t="s">
        <v>1002</v>
      </c>
      <c r="H1890" s="23"/>
      <c r="I1890" s="28"/>
    </row>
    <row r="1891" ht="22.5" customHeight="1">
      <c r="A1891" s="53" t="str">
        <f t="array" ref="A1891">IFERROR(_xlfn.XLOOKUP(B1891, Runs[Run ID], Runs[Track]), "— pick a run —")</f>
        <v>Black Panther</v>
      </c>
      <c r="B1891" s="54" t="s">
        <v>205</v>
      </c>
      <c r="C1891" s="53" t="str">
        <f t="array" ref="C1891">IFERROR(_xlfn.XLOOKUP(B1891, Runs[Run ID], Runs[Title]), "— pick a run —")</f>
        <v>Coates' Black Panther</v>
      </c>
      <c r="D1891" s="74" t="s">
        <v>12619</v>
      </c>
      <c r="E1891" s="58" t="b">
        <v>0</v>
      </c>
      <c r="F1891" s="25">
        <f t="shared" si="1"/>
        <v>71</v>
      </c>
      <c r="G1891" s="21" t="s">
        <v>1002</v>
      </c>
      <c r="H1891" s="23"/>
      <c r="I1891" s="28"/>
    </row>
    <row r="1892" ht="22.5" customHeight="1">
      <c r="A1892" s="53" t="str">
        <f t="array" ref="A1892">IFERROR(_xlfn.XLOOKUP(B1892, Runs[Run ID], Runs[Track]), "— pick a run —")</f>
        <v>Black Panther</v>
      </c>
      <c r="B1892" s="54" t="s">
        <v>205</v>
      </c>
      <c r="C1892" s="53" t="str">
        <f t="array" ref="C1892">IFERROR(_xlfn.XLOOKUP(B1892, Runs[Run ID], Runs[Title]), "— pick a run —")</f>
        <v>Coates' Black Panther</v>
      </c>
      <c r="D1892" s="74" t="s">
        <v>12620</v>
      </c>
      <c r="E1892" s="58" t="b">
        <v>0</v>
      </c>
      <c r="F1892" s="25">
        <f t="shared" si="1"/>
        <v>72</v>
      </c>
      <c r="G1892" s="21" t="s">
        <v>1002</v>
      </c>
      <c r="H1892" s="23"/>
      <c r="I1892" s="28"/>
    </row>
    <row r="1893" ht="22.5" customHeight="1">
      <c r="A1893" s="53" t="str">
        <f t="array" ref="A1893">IFERROR(_xlfn.XLOOKUP(B1893, Runs[Run ID], Runs[Track]), "— pick a run —")</f>
        <v>Black Panther</v>
      </c>
      <c r="B1893" s="54" t="s">
        <v>205</v>
      </c>
      <c r="C1893" s="53" t="str">
        <f t="array" ref="C1893">IFERROR(_xlfn.XLOOKUP(B1893, Runs[Run ID], Runs[Title]), "— pick a run —")</f>
        <v>Coates' Black Panther</v>
      </c>
      <c r="D1893" s="74" t="s">
        <v>12621</v>
      </c>
      <c r="E1893" s="58" t="b">
        <v>0</v>
      </c>
      <c r="F1893" s="25">
        <f t="shared" si="1"/>
        <v>73</v>
      </c>
      <c r="G1893" s="21" t="s">
        <v>1002</v>
      </c>
      <c r="H1893" s="23"/>
      <c r="I1893" s="28"/>
    </row>
    <row r="1894" ht="22.5" customHeight="1">
      <c r="A1894" s="53" t="str">
        <f t="array" ref="A1894">IFERROR(_xlfn.XLOOKUP(B1894, Runs[Run ID], Runs[Track]), "— pick a run —")</f>
        <v>Black Panther</v>
      </c>
      <c r="B1894" s="54" t="s">
        <v>205</v>
      </c>
      <c r="C1894" s="53" t="str">
        <f t="array" ref="C1894">IFERROR(_xlfn.XLOOKUP(B1894, Runs[Run ID], Runs[Title]), "— pick a run —")</f>
        <v>Coates' Black Panther</v>
      </c>
      <c r="D1894" s="74" t="s">
        <v>12622</v>
      </c>
      <c r="E1894" s="58" t="b">
        <v>0</v>
      </c>
      <c r="F1894" s="25">
        <f t="shared" si="1"/>
        <v>74</v>
      </c>
      <c r="G1894" s="21" t="s">
        <v>1002</v>
      </c>
      <c r="H1894" s="23"/>
      <c r="I1894" s="28"/>
    </row>
    <row r="1895" ht="22.5" customHeight="1">
      <c r="A1895" s="53" t="str">
        <f t="array" ref="A1895">IFERROR(_xlfn.XLOOKUP(B1895, Runs[Run ID], Runs[Track]), "— pick a run —")</f>
        <v>Black Panther</v>
      </c>
      <c r="B1895" s="54" t="s">
        <v>205</v>
      </c>
      <c r="C1895" s="53" t="str">
        <f t="array" ref="C1895">IFERROR(_xlfn.XLOOKUP(B1895, Runs[Run ID], Runs[Title]), "— pick a run —")</f>
        <v>Coates' Black Panther</v>
      </c>
      <c r="D1895" s="74" t="s">
        <v>12623</v>
      </c>
      <c r="E1895" s="58" t="b">
        <v>0</v>
      </c>
      <c r="F1895" s="25">
        <f t="shared" si="1"/>
        <v>75</v>
      </c>
      <c r="G1895" s="21" t="s">
        <v>1002</v>
      </c>
      <c r="H1895" s="23"/>
      <c r="I1895" s="28"/>
    </row>
    <row r="1896" ht="22.5" customHeight="1">
      <c r="A1896" s="53" t="str">
        <f t="array" ref="A1896">IFERROR(_xlfn.XLOOKUP(B1896, Runs[Run ID], Runs[Track]), "— pick a run —")</f>
        <v>Black Panther</v>
      </c>
      <c r="B1896" s="54" t="s">
        <v>205</v>
      </c>
      <c r="C1896" s="53" t="str">
        <f t="array" ref="C1896">IFERROR(_xlfn.XLOOKUP(B1896, Runs[Run ID], Runs[Title]), "— pick a run —")</f>
        <v>Coates' Black Panther</v>
      </c>
      <c r="D1896" s="74" t="s">
        <v>12624</v>
      </c>
      <c r="E1896" s="58" t="b">
        <v>0</v>
      </c>
      <c r="F1896" s="25">
        <f t="shared" si="1"/>
        <v>76</v>
      </c>
      <c r="G1896" s="21" t="s">
        <v>1002</v>
      </c>
      <c r="H1896" s="23"/>
      <c r="I1896" s="28"/>
    </row>
    <row r="1897" ht="22.5" customHeight="1">
      <c r="A1897" s="53" t="str">
        <f t="array" ref="A1897">IFERROR(_xlfn.XLOOKUP(B1897, Runs[Run ID], Runs[Track]), "— pick a run —")</f>
        <v>Black Widow</v>
      </c>
      <c r="B1897" s="54" t="s">
        <v>207</v>
      </c>
      <c r="C1897" s="53" t="str">
        <f t="array" ref="C1897">IFERROR(_xlfn.XLOOKUP(B1897, Runs[Run ID], Runs[Title]), "— pick a run —")</f>
        <v>Black Widow Origin</v>
      </c>
      <c r="D1897" s="74" t="s">
        <v>12625</v>
      </c>
      <c r="E1897" s="58" t="b">
        <v>0</v>
      </c>
      <c r="F1897" s="25">
        <f t="shared" si="1"/>
        <v>1</v>
      </c>
      <c r="G1897" s="21" t="s">
        <v>58</v>
      </c>
      <c r="H1897" s="10" t="s">
        <v>12626</v>
      </c>
      <c r="I1897" s="26"/>
    </row>
    <row r="1898" ht="22.5" customHeight="1">
      <c r="A1898" s="53" t="str">
        <f t="array" ref="A1898">IFERROR(_xlfn.XLOOKUP(B1898, Runs[Run ID], Runs[Track]), "— pick a run —")</f>
        <v>Black Widow</v>
      </c>
      <c r="B1898" s="54" t="s">
        <v>207</v>
      </c>
      <c r="C1898" s="53" t="str">
        <f t="array" ref="C1898">IFERROR(_xlfn.XLOOKUP(B1898, Runs[Run ID], Runs[Title]), "— pick a run —")</f>
        <v>Black Widow Origin</v>
      </c>
      <c r="D1898" s="74" t="s">
        <v>12627</v>
      </c>
      <c r="E1898" s="58" t="b">
        <v>0</v>
      </c>
      <c r="F1898" s="25">
        <f t="shared" si="1"/>
        <v>2</v>
      </c>
      <c r="G1898" s="21" t="s">
        <v>443</v>
      </c>
      <c r="H1898" s="23"/>
      <c r="I1898" s="28"/>
    </row>
    <row r="1899" ht="22.5" customHeight="1">
      <c r="A1899" s="53" t="str">
        <f t="array" ref="A1899">IFERROR(_xlfn.XLOOKUP(B1899, Runs[Run ID], Runs[Track]), "— pick a run —")</f>
        <v>Black Widow</v>
      </c>
      <c r="B1899" s="54" t="s">
        <v>207</v>
      </c>
      <c r="C1899" s="53" t="str">
        <f t="array" ref="C1899">IFERROR(_xlfn.XLOOKUP(B1899, Runs[Run ID], Runs[Title]), "— pick a run —")</f>
        <v>Black Widow Origin</v>
      </c>
      <c r="D1899" s="74" t="s">
        <v>12628</v>
      </c>
      <c r="E1899" s="58" t="b">
        <v>0</v>
      </c>
      <c r="F1899" s="25">
        <f t="shared" si="1"/>
        <v>3</v>
      </c>
      <c r="G1899" s="21" t="s">
        <v>443</v>
      </c>
      <c r="H1899" s="10" t="s">
        <v>12629</v>
      </c>
      <c r="I1899" s="26"/>
    </row>
    <row r="1900" ht="22.5" customHeight="1">
      <c r="A1900" s="53" t="str">
        <f t="array" ref="A1900">IFERROR(_xlfn.XLOOKUP(B1900, Runs[Run ID], Runs[Track]), "— pick a run —")</f>
        <v>Black Widow</v>
      </c>
      <c r="B1900" s="54" t="s">
        <v>207</v>
      </c>
      <c r="C1900" s="53" t="str">
        <f t="array" ref="C1900">IFERROR(_xlfn.XLOOKUP(B1900, Runs[Run ID], Runs[Title]), "— pick a run —")</f>
        <v>Black Widow Origin</v>
      </c>
      <c r="D1900" s="74" t="s">
        <v>12630</v>
      </c>
      <c r="E1900" s="58" t="b">
        <v>0</v>
      </c>
      <c r="F1900" s="25">
        <f t="shared" si="1"/>
        <v>4</v>
      </c>
      <c r="G1900" s="21" t="s">
        <v>443</v>
      </c>
      <c r="H1900" s="23"/>
      <c r="I1900" s="28"/>
    </row>
    <row r="1901" ht="22.5" customHeight="1">
      <c r="A1901" s="53" t="str">
        <f t="array" ref="A1901">IFERROR(_xlfn.XLOOKUP(B1901, Runs[Run ID], Runs[Track]), "— pick a run —")</f>
        <v>Black Widow</v>
      </c>
      <c r="B1901" s="54" t="s">
        <v>207</v>
      </c>
      <c r="C1901" s="53" t="str">
        <f t="array" ref="C1901">IFERROR(_xlfn.XLOOKUP(B1901, Runs[Run ID], Runs[Title]), "— pick a run —")</f>
        <v>Black Widow Origin</v>
      </c>
      <c r="D1901" s="74" t="s">
        <v>7741</v>
      </c>
      <c r="E1901" s="58" t="b">
        <v>0</v>
      </c>
      <c r="F1901" s="25">
        <f t="shared" si="1"/>
        <v>5</v>
      </c>
      <c r="G1901" s="21" t="s">
        <v>443</v>
      </c>
      <c r="H1901" s="10" t="s">
        <v>12631</v>
      </c>
      <c r="I1901" s="26"/>
    </row>
    <row r="1902" ht="22.5" customHeight="1">
      <c r="A1902" s="53" t="str">
        <f t="array" ref="A1902">IFERROR(_xlfn.XLOOKUP(B1902, Runs[Run ID], Runs[Track]), "— pick a run —")</f>
        <v>Black Widow</v>
      </c>
      <c r="B1902" s="54" t="s">
        <v>207</v>
      </c>
      <c r="C1902" s="53" t="str">
        <f t="array" ref="C1902">IFERROR(_xlfn.XLOOKUP(B1902, Runs[Run ID], Runs[Title]), "— pick a run —")</f>
        <v>Black Widow Origin</v>
      </c>
      <c r="D1902" s="74" t="s">
        <v>7757</v>
      </c>
      <c r="E1902" s="58" t="b">
        <v>0</v>
      </c>
      <c r="F1902" s="25">
        <f t="shared" si="1"/>
        <v>6</v>
      </c>
      <c r="G1902" s="21" t="s">
        <v>443</v>
      </c>
      <c r="H1902" s="23"/>
      <c r="I1902" s="28"/>
    </row>
    <row r="1903" ht="22.5" customHeight="1">
      <c r="A1903" s="53" t="str">
        <f t="array" ref="A1903">IFERROR(_xlfn.XLOOKUP(B1903, Runs[Run ID], Runs[Track]), "— pick a run —")</f>
        <v>Black Widow</v>
      </c>
      <c r="B1903" s="54" t="s">
        <v>207</v>
      </c>
      <c r="C1903" s="53" t="str">
        <f t="array" ref="C1903">IFERROR(_xlfn.XLOOKUP(B1903, Runs[Run ID], Runs[Title]), "— pick a run —")</f>
        <v>Black Widow Origin</v>
      </c>
      <c r="D1903" s="74" t="s">
        <v>4967</v>
      </c>
      <c r="E1903" s="58" t="b">
        <v>0</v>
      </c>
      <c r="F1903" s="25">
        <f t="shared" si="1"/>
        <v>7</v>
      </c>
      <c r="G1903" s="21" t="s">
        <v>58</v>
      </c>
      <c r="H1903" s="23"/>
      <c r="I1903" s="28"/>
    </row>
    <row r="1904" ht="22.5" customHeight="1">
      <c r="A1904" s="53" t="str">
        <f t="array" ref="A1904">IFERROR(_xlfn.XLOOKUP(B1904, Runs[Run ID], Runs[Track]), "— pick a run —")</f>
        <v>Black Widow</v>
      </c>
      <c r="B1904" s="54" t="s">
        <v>207</v>
      </c>
      <c r="C1904" s="53" t="str">
        <f t="array" ref="C1904">IFERROR(_xlfn.XLOOKUP(B1904, Runs[Run ID], Runs[Title]), "— pick a run —")</f>
        <v>Black Widow Origin</v>
      </c>
      <c r="D1904" s="74" t="s">
        <v>12632</v>
      </c>
      <c r="E1904" s="58" t="b">
        <v>0</v>
      </c>
      <c r="F1904" s="25">
        <f t="shared" si="1"/>
        <v>8</v>
      </c>
      <c r="G1904" s="21" t="s">
        <v>58</v>
      </c>
      <c r="H1904" s="10" t="s">
        <v>12633</v>
      </c>
      <c r="I1904" s="26"/>
    </row>
    <row r="1905" ht="22.5" customHeight="1">
      <c r="A1905" s="53" t="str">
        <f t="array" ref="A1905">IFERROR(_xlfn.XLOOKUP(B1905, Runs[Run ID], Runs[Track]), "— pick a run —")</f>
        <v>Black Widow</v>
      </c>
      <c r="B1905" s="54" t="s">
        <v>207</v>
      </c>
      <c r="C1905" s="53" t="str">
        <f t="array" ref="C1905">IFERROR(_xlfn.XLOOKUP(B1905, Runs[Run ID], Runs[Title]), "— pick a run —")</f>
        <v>Black Widow Origin</v>
      </c>
      <c r="D1905" s="74" t="s">
        <v>12634</v>
      </c>
      <c r="E1905" s="58" t="b">
        <v>0</v>
      </c>
      <c r="F1905" s="25">
        <f t="shared" si="1"/>
        <v>9</v>
      </c>
      <c r="G1905" s="21" t="s">
        <v>58</v>
      </c>
      <c r="H1905" s="23"/>
      <c r="I1905" s="28"/>
    </row>
    <row r="1906" ht="22.5" customHeight="1">
      <c r="A1906" s="53" t="str">
        <f t="array" ref="A1906">IFERROR(_xlfn.XLOOKUP(B1906, Runs[Run ID], Runs[Track]), "— pick a run —")</f>
        <v>Black Widow</v>
      </c>
      <c r="B1906" s="54" t="s">
        <v>207</v>
      </c>
      <c r="C1906" s="53" t="str">
        <f t="array" ref="C1906">IFERROR(_xlfn.XLOOKUP(B1906, Runs[Run ID], Runs[Title]), "— pick a run —")</f>
        <v>Black Widow Origin</v>
      </c>
      <c r="D1906" s="74" t="s">
        <v>12635</v>
      </c>
      <c r="E1906" s="58" t="b">
        <v>0</v>
      </c>
      <c r="F1906" s="25">
        <f t="shared" si="1"/>
        <v>10</v>
      </c>
      <c r="G1906" s="21" t="s">
        <v>58</v>
      </c>
      <c r="H1906" s="23"/>
      <c r="I1906" s="28"/>
    </row>
    <row r="1907" ht="22.5" customHeight="1">
      <c r="A1907" s="53" t="str">
        <f t="array" ref="A1907">IFERROR(_xlfn.XLOOKUP(B1907, Runs[Run ID], Runs[Track]), "— pick a run —")</f>
        <v>Black Widow</v>
      </c>
      <c r="B1907" s="54" t="s">
        <v>207</v>
      </c>
      <c r="C1907" s="53" t="str">
        <f t="array" ref="C1907">IFERROR(_xlfn.XLOOKUP(B1907, Runs[Run ID], Runs[Title]), "— pick a run —")</f>
        <v>Black Widow Origin</v>
      </c>
      <c r="D1907" s="74" t="s">
        <v>12636</v>
      </c>
      <c r="E1907" s="58" t="b">
        <v>0</v>
      </c>
      <c r="F1907" s="25">
        <f t="shared" si="1"/>
        <v>11</v>
      </c>
      <c r="G1907" s="21" t="s">
        <v>58</v>
      </c>
      <c r="H1907" s="23"/>
      <c r="I1907" s="28"/>
    </row>
    <row r="1908" ht="22.5" customHeight="1">
      <c r="A1908" s="53" t="str">
        <f t="array" ref="A1908">IFERROR(_xlfn.XLOOKUP(B1908, Runs[Run ID], Runs[Track]), "— pick a run —")</f>
        <v>Black Widow</v>
      </c>
      <c r="B1908" s="54" t="s">
        <v>207</v>
      </c>
      <c r="C1908" s="53" t="str">
        <f t="array" ref="C1908">IFERROR(_xlfn.XLOOKUP(B1908, Runs[Run ID], Runs[Title]), "— pick a run —")</f>
        <v>Black Widow Origin</v>
      </c>
      <c r="D1908" s="74" t="s">
        <v>12637</v>
      </c>
      <c r="E1908" s="58" t="b">
        <v>0</v>
      </c>
      <c r="F1908" s="25">
        <f t="shared" si="1"/>
        <v>12</v>
      </c>
      <c r="G1908" s="21" t="s">
        <v>58</v>
      </c>
      <c r="H1908" s="23"/>
      <c r="I1908" s="28"/>
    </row>
    <row r="1909" ht="22.5" customHeight="1">
      <c r="A1909" s="53" t="str">
        <f t="array" ref="A1909">IFERROR(_xlfn.XLOOKUP(B1909, Runs[Run ID], Runs[Track]), "— pick a run —")</f>
        <v>Black Widow</v>
      </c>
      <c r="B1909" s="54" t="s">
        <v>207</v>
      </c>
      <c r="C1909" s="53" t="str">
        <f t="array" ref="C1909">IFERROR(_xlfn.XLOOKUP(B1909, Runs[Run ID], Runs[Title]), "— pick a run —")</f>
        <v>Black Widow Origin</v>
      </c>
      <c r="D1909" s="74" t="s">
        <v>12638</v>
      </c>
      <c r="E1909" s="58" t="b">
        <v>0</v>
      </c>
      <c r="F1909" s="25">
        <f t="shared" si="1"/>
        <v>13</v>
      </c>
      <c r="G1909" s="21" t="s">
        <v>58</v>
      </c>
      <c r="H1909" s="23"/>
      <c r="I1909" s="28"/>
    </row>
    <row r="1910" ht="22.5" customHeight="1">
      <c r="A1910" s="53" t="str">
        <f t="array" ref="A1910">IFERROR(_xlfn.XLOOKUP(B1910, Runs[Run ID], Runs[Track]), "— pick a run —")</f>
        <v>Black Widow</v>
      </c>
      <c r="B1910" s="54" t="s">
        <v>207</v>
      </c>
      <c r="C1910" s="53" t="str">
        <f t="array" ref="C1910">IFERROR(_xlfn.XLOOKUP(B1910, Runs[Run ID], Runs[Title]), "— pick a run —")</f>
        <v>Black Widow Origin</v>
      </c>
      <c r="D1910" s="74" t="s">
        <v>12639</v>
      </c>
      <c r="E1910" s="58" t="b">
        <v>0</v>
      </c>
      <c r="F1910" s="25">
        <f t="shared" si="1"/>
        <v>14</v>
      </c>
      <c r="G1910" s="21" t="s">
        <v>58</v>
      </c>
      <c r="H1910" s="23"/>
      <c r="I1910" s="28"/>
    </row>
    <row r="1911" ht="22.5" customHeight="1">
      <c r="A1911" s="53" t="str">
        <f t="array" ref="A1911">IFERROR(_xlfn.XLOOKUP(B1911, Runs[Run ID], Runs[Track]), "— pick a run —")</f>
        <v>Black Widow</v>
      </c>
      <c r="B1911" s="54" t="s">
        <v>207</v>
      </c>
      <c r="C1911" s="53" t="str">
        <f t="array" ref="C1911">IFERROR(_xlfn.XLOOKUP(B1911, Runs[Run ID], Runs[Title]), "— pick a run —")</f>
        <v>Black Widow Origin</v>
      </c>
      <c r="D1911" s="74" t="s">
        <v>12640</v>
      </c>
      <c r="E1911" s="58" t="b">
        <v>0</v>
      </c>
      <c r="F1911" s="25">
        <f t="shared" si="1"/>
        <v>15</v>
      </c>
      <c r="G1911" s="21" t="s">
        <v>58</v>
      </c>
      <c r="H1911" s="23"/>
      <c r="I1911" s="28"/>
    </row>
    <row r="1912" ht="22.5" customHeight="1">
      <c r="A1912" s="53" t="str">
        <f t="array" ref="A1912">IFERROR(_xlfn.XLOOKUP(B1912, Runs[Run ID], Runs[Track]), "— pick a run —")</f>
        <v>Black Widow</v>
      </c>
      <c r="B1912" s="54" t="s">
        <v>207</v>
      </c>
      <c r="C1912" s="53" t="str">
        <f t="array" ref="C1912">IFERROR(_xlfn.XLOOKUP(B1912, Runs[Run ID], Runs[Title]), "— pick a run —")</f>
        <v>Black Widow Origin</v>
      </c>
      <c r="D1912" s="74" t="s">
        <v>12641</v>
      </c>
      <c r="E1912" s="58" t="b">
        <v>0</v>
      </c>
      <c r="F1912" s="25">
        <f t="shared" si="1"/>
        <v>16</v>
      </c>
      <c r="G1912" s="21" t="s">
        <v>58</v>
      </c>
      <c r="H1912" s="10" t="s">
        <v>12642</v>
      </c>
      <c r="I1912" s="26"/>
    </row>
    <row r="1913" ht="22.5" customHeight="1">
      <c r="A1913" s="53" t="str">
        <f t="array" ref="A1913">IFERROR(_xlfn.XLOOKUP(B1913, Runs[Run ID], Runs[Track]), "— pick a run —")</f>
        <v>Black Widow</v>
      </c>
      <c r="B1913" s="54" t="s">
        <v>207</v>
      </c>
      <c r="C1913" s="53" t="str">
        <f t="array" ref="C1913">IFERROR(_xlfn.XLOOKUP(B1913, Runs[Run ID], Runs[Title]), "— pick a run —")</f>
        <v>Black Widow Origin</v>
      </c>
      <c r="D1913" s="74" t="s">
        <v>12643</v>
      </c>
      <c r="E1913" s="58" t="b">
        <v>0</v>
      </c>
      <c r="F1913" s="25">
        <f t="shared" si="1"/>
        <v>17</v>
      </c>
      <c r="G1913" s="21" t="s">
        <v>58</v>
      </c>
      <c r="H1913" s="23"/>
      <c r="I1913" s="28"/>
    </row>
    <row r="1914" ht="22.5" customHeight="1">
      <c r="A1914" s="53" t="str">
        <f t="array" ref="A1914">IFERROR(_xlfn.XLOOKUP(B1914, Runs[Run ID], Runs[Track]), "— pick a run —")</f>
        <v>Black Widow</v>
      </c>
      <c r="B1914" s="54" t="s">
        <v>207</v>
      </c>
      <c r="C1914" s="53" t="str">
        <f t="array" ref="C1914">IFERROR(_xlfn.XLOOKUP(B1914, Runs[Run ID], Runs[Title]), "— pick a run —")</f>
        <v>Black Widow Origin</v>
      </c>
      <c r="D1914" s="74" t="s">
        <v>12644</v>
      </c>
      <c r="E1914" s="58" t="b">
        <v>0</v>
      </c>
      <c r="F1914" s="25">
        <f t="shared" si="1"/>
        <v>18</v>
      </c>
      <c r="G1914" s="21" t="s">
        <v>58</v>
      </c>
      <c r="H1914" s="23"/>
      <c r="I1914" s="28"/>
    </row>
    <row r="1915" ht="22.5" customHeight="1">
      <c r="A1915" s="53" t="str">
        <f t="array" ref="A1915">IFERROR(_xlfn.XLOOKUP(B1915, Runs[Run ID], Runs[Track]), "— pick a run —")</f>
        <v>Black Widow</v>
      </c>
      <c r="B1915" s="54" t="s">
        <v>207</v>
      </c>
      <c r="C1915" s="53" t="str">
        <f t="array" ref="C1915">IFERROR(_xlfn.XLOOKUP(B1915, Runs[Run ID], Runs[Title]), "— pick a run —")</f>
        <v>Black Widow Origin</v>
      </c>
      <c r="D1915" s="74" t="s">
        <v>12645</v>
      </c>
      <c r="E1915" s="58" t="b">
        <v>0</v>
      </c>
      <c r="F1915" s="25">
        <f t="shared" si="1"/>
        <v>19</v>
      </c>
      <c r="G1915" s="21" t="s">
        <v>58</v>
      </c>
      <c r="H1915" s="23"/>
      <c r="I1915" s="28"/>
    </row>
    <row r="1916" ht="22.5" customHeight="1">
      <c r="A1916" s="53" t="str">
        <f t="array" ref="A1916">IFERROR(_xlfn.XLOOKUP(B1916, Runs[Run ID], Runs[Track]), "— pick a run —")</f>
        <v>Black Widow</v>
      </c>
      <c r="B1916" s="54" t="s">
        <v>207</v>
      </c>
      <c r="C1916" s="53" t="str">
        <f t="array" ref="C1916">IFERROR(_xlfn.XLOOKUP(B1916, Runs[Run ID], Runs[Title]), "— pick a run —")</f>
        <v>Black Widow Origin</v>
      </c>
      <c r="D1916" s="74" t="s">
        <v>12646</v>
      </c>
      <c r="E1916" s="58" t="b">
        <v>0</v>
      </c>
      <c r="F1916" s="25">
        <f t="shared" si="1"/>
        <v>20</v>
      </c>
      <c r="G1916" s="21" t="s">
        <v>58</v>
      </c>
      <c r="H1916" s="23"/>
      <c r="I1916" s="28"/>
    </row>
    <row r="1917" ht="22.5" customHeight="1">
      <c r="A1917" s="53" t="str">
        <f t="array" ref="A1917">IFERROR(_xlfn.XLOOKUP(B1917, Runs[Run ID], Runs[Track]), "— pick a run —")</f>
        <v>Black Widow</v>
      </c>
      <c r="B1917" s="54" t="s">
        <v>207</v>
      </c>
      <c r="C1917" s="53" t="str">
        <f t="array" ref="C1917">IFERROR(_xlfn.XLOOKUP(B1917, Runs[Run ID], Runs[Title]), "— pick a run —")</f>
        <v>Black Widow Origin</v>
      </c>
      <c r="D1917" s="74" t="s">
        <v>12647</v>
      </c>
      <c r="E1917" s="58" t="b">
        <v>0</v>
      </c>
      <c r="F1917" s="25">
        <f t="shared" si="1"/>
        <v>21</v>
      </c>
      <c r="G1917" s="21" t="s">
        <v>58</v>
      </c>
      <c r="H1917" s="23"/>
      <c r="I1917" s="28"/>
    </row>
    <row r="1918" ht="22.5" customHeight="1">
      <c r="A1918" s="53" t="str">
        <f t="array" ref="A1918">IFERROR(_xlfn.XLOOKUP(B1918, Runs[Run ID], Runs[Track]), "— pick a run —")</f>
        <v>Black Widow</v>
      </c>
      <c r="B1918" s="54" t="s">
        <v>207</v>
      </c>
      <c r="C1918" s="53" t="str">
        <f t="array" ref="C1918">IFERROR(_xlfn.XLOOKUP(B1918, Runs[Run ID], Runs[Title]), "— pick a run —")</f>
        <v>Black Widow Origin</v>
      </c>
      <c r="D1918" s="74" t="s">
        <v>12648</v>
      </c>
      <c r="E1918" s="58" t="b">
        <v>0</v>
      </c>
      <c r="F1918" s="25">
        <f t="shared" si="1"/>
        <v>22</v>
      </c>
      <c r="G1918" s="21" t="s">
        <v>58</v>
      </c>
      <c r="H1918" s="23"/>
      <c r="I1918" s="28"/>
    </row>
    <row r="1919" ht="22.5" customHeight="1">
      <c r="A1919" s="53" t="str">
        <f t="array" ref="A1919">IFERROR(_xlfn.XLOOKUP(B1919, Runs[Run ID], Runs[Track]), "— pick a run —")</f>
        <v>Black Widow</v>
      </c>
      <c r="B1919" s="54" t="s">
        <v>207</v>
      </c>
      <c r="C1919" s="53" t="str">
        <f t="array" ref="C1919">IFERROR(_xlfn.XLOOKUP(B1919, Runs[Run ID], Runs[Title]), "— pick a run —")</f>
        <v>Black Widow Origin</v>
      </c>
      <c r="D1919" s="74" t="s">
        <v>12649</v>
      </c>
      <c r="E1919" s="58" t="b">
        <v>0</v>
      </c>
      <c r="F1919" s="25">
        <f t="shared" si="1"/>
        <v>23</v>
      </c>
      <c r="G1919" s="21" t="s">
        <v>58</v>
      </c>
      <c r="H1919" s="23"/>
      <c r="I1919" s="28"/>
    </row>
    <row r="1920" ht="22.5" customHeight="1">
      <c r="A1920" s="53" t="str">
        <f t="array" ref="A1920">IFERROR(_xlfn.XLOOKUP(B1920, Runs[Run ID], Runs[Track]), "— pick a run —")</f>
        <v>Black Widow</v>
      </c>
      <c r="B1920" s="54" t="s">
        <v>207</v>
      </c>
      <c r="C1920" s="53" t="str">
        <f t="array" ref="C1920">IFERROR(_xlfn.XLOOKUP(B1920, Runs[Run ID], Runs[Title]), "— pick a run —")</f>
        <v>Black Widow Origin</v>
      </c>
      <c r="D1920" s="74" t="s">
        <v>12650</v>
      </c>
      <c r="E1920" s="58" t="b">
        <v>0</v>
      </c>
      <c r="F1920" s="25">
        <f t="shared" si="1"/>
        <v>24</v>
      </c>
      <c r="G1920" s="21" t="s">
        <v>58</v>
      </c>
      <c r="H1920" s="23"/>
      <c r="I1920" s="28"/>
    </row>
    <row r="1921" ht="22.5" customHeight="1">
      <c r="A1921" s="53" t="str">
        <f t="array" ref="A1921">IFERROR(_xlfn.XLOOKUP(B1921, Runs[Run ID], Runs[Track]), "— pick a run —")</f>
        <v>Black Widow</v>
      </c>
      <c r="B1921" s="54" t="s">
        <v>207</v>
      </c>
      <c r="C1921" s="53" t="str">
        <f t="array" ref="C1921">IFERROR(_xlfn.XLOOKUP(B1921, Runs[Run ID], Runs[Title]), "— pick a run —")</f>
        <v>Black Widow Origin</v>
      </c>
      <c r="D1921" s="74" t="s">
        <v>12651</v>
      </c>
      <c r="E1921" s="58" t="b">
        <v>0</v>
      </c>
      <c r="F1921" s="25">
        <f t="shared" si="1"/>
        <v>25</v>
      </c>
      <c r="G1921" s="21" t="s">
        <v>58</v>
      </c>
      <c r="H1921" s="23"/>
      <c r="I1921" s="28"/>
    </row>
    <row r="1922" ht="22.5" customHeight="1">
      <c r="A1922" s="53" t="str">
        <f t="array" ref="A1922">IFERROR(_xlfn.XLOOKUP(B1922, Runs[Run ID], Runs[Track]), "— pick a run —")</f>
        <v>Black Widow</v>
      </c>
      <c r="B1922" s="54" t="s">
        <v>207</v>
      </c>
      <c r="C1922" s="53" t="str">
        <f t="array" ref="C1922">IFERROR(_xlfn.XLOOKUP(B1922, Runs[Run ID], Runs[Title]), "— pick a run —")</f>
        <v>Black Widow Origin</v>
      </c>
      <c r="D1922" s="74" t="s">
        <v>12652</v>
      </c>
      <c r="E1922" s="58" t="b">
        <v>0</v>
      </c>
      <c r="F1922" s="25">
        <f t="shared" si="1"/>
        <v>26</v>
      </c>
      <c r="G1922" s="21" t="s">
        <v>58</v>
      </c>
      <c r="H1922" s="23"/>
      <c r="I1922" s="28"/>
    </row>
    <row r="1923" ht="22.5" customHeight="1">
      <c r="A1923" s="53" t="str">
        <f t="array" ref="A1923">IFERROR(_xlfn.XLOOKUP(B1923, Runs[Run ID], Runs[Track]), "— pick a run —")</f>
        <v>Black Widow</v>
      </c>
      <c r="B1923" s="54" t="s">
        <v>207</v>
      </c>
      <c r="C1923" s="53" t="str">
        <f t="array" ref="C1923">IFERROR(_xlfn.XLOOKUP(B1923, Runs[Run ID], Runs[Title]), "— pick a run —")</f>
        <v>Black Widow Origin</v>
      </c>
      <c r="D1923" s="74" t="s">
        <v>12653</v>
      </c>
      <c r="E1923" s="58" t="b">
        <v>0</v>
      </c>
      <c r="F1923" s="25">
        <f t="shared" si="1"/>
        <v>27</v>
      </c>
      <c r="G1923" s="21" t="s">
        <v>58</v>
      </c>
      <c r="H1923" s="23"/>
      <c r="I1923" s="28"/>
    </row>
    <row r="1924" ht="22.5" customHeight="1">
      <c r="A1924" s="53" t="str">
        <f t="array" ref="A1924">IFERROR(_xlfn.XLOOKUP(B1924, Runs[Run ID], Runs[Track]), "— pick a run —")</f>
        <v>Black Widow</v>
      </c>
      <c r="B1924" s="54" t="s">
        <v>207</v>
      </c>
      <c r="C1924" s="53" t="str">
        <f t="array" ref="C1924">IFERROR(_xlfn.XLOOKUP(B1924, Runs[Run ID], Runs[Title]), "— pick a run —")</f>
        <v>Black Widow Origin</v>
      </c>
      <c r="D1924" s="74" t="s">
        <v>12654</v>
      </c>
      <c r="E1924" s="58" t="b">
        <v>0</v>
      </c>
      <c r="F1924" s="25">
        <f t="shared" si="1"/>
        <v>28</v>
      </c>
      <c r="G1924" s="21" t="s">
        <v>58</v>
      </c>
      <c r="H1924" s="23"/>
      <c r="I1924" s="28"/>
    </row>
    <row r="1925" ht="22.5" customHeight="1">
      <c r="A1925" s="53" t="str">
        <f t="array" ref="A1925">IFERROR(_xlfn.XLOOKUP(B1925, Runs[Run ID], Runs[Track]), "— pick a run —")</f>
        <v>Black Widow</v>
      </c>
      <c r="B1925" s="54" t="s">
        <v>207</v>
      </c>
      <c r="C1925" s="53" t="str">
        <f t="array" ref="C1925">IFERROR(_xlfn.XLOOKUP(B1925, Runs[Run ID], Runs[Title]), "— pick a run —")</f>
        <v>Black Widow Origin</v>
      </c>
      <c r="D1925" s="74" t="s">
        <v>12655</v>
      </c>
      <c r="E1925" s="58" t="b">
        <v>0</v>
      </c>
      <c r="F1925" s="25">
        <f t="shared" si="1"/>
        <v>29</v>
      </c>
      <c r="G1925" s="21" t="s">
        <v>58</v>
      </c>
      <c r="H1925" s="23"/>
      <c r="I1925" s="28"/>
    </row>
    <row r="1926" ht="22.5" customHeight="1">
      <c r="A1926" s="53" t="str">
        <f t="array" ref="A1926">IFERROR(_xlfn.XLOOKUP(B1926, Runs[Run ID], Runs[Track]), "— pick a run —")</f>
        <v>Black Widow</v>
      </c>
      <c r="B1926" s="54" t="s">
        <v>207</v>
      </c>
      <c r="C1926" s="53" t="str">
        <f t="array" ref="C1926">IFERROR(_xlfn.XLOOKUP(B1926, Runs[Run ID], Runs[Title]), "— pick a run —")</f>
        <v>Black Widow Origin</v>
      </c>
      <c r="D1926" s="74" t="s">
        <v>12656</v>
      </c>
      <c r="E1926" s="58" t="b">
        <v>0</v>
      </c>
      <c r="F1926" s="25">
        <f t="shared" si="1"/>
        <v>30</v>
      </c>
      <c r="G1926" s="21" t="s">
        <v>58</v>
      </c>
      <c r="H1926" s="23"/>
      <c r="I1926" s="28"/>
    </row>
    <row r="1927" ht="22.5" customHeight="1">
      <c r="A1927" s="53" t="str">
        <f t="array" ref="A1927">IFERROR(_xlfn.XLOOKUP(B1927, Runs[Run ID], Runs[Track]), "— pick a run —")</f>
        <v>Black Widow</v>
      </c>
      <c r="B1927" s="54" t="s">
        <v>207</v>
      </c>
      <c r="C1927" s="53" t="str">
        <f t="array" ref="C1927">IFERROR(_xlfn.XLOOKUP(B1927, Runs[Run ID], Runs[Title]), "— pick a run —")</f>
        <v>Black Widow Origin</v>
      </c>
      <c r="D1927" s="74" t="s">
        <v>12657</v>
      </c>
      <c r="E1927" s="58" t="b">
        <v>0</v>
      </c>
      <c r="F1927" s="25">
        <f t="shared" si="1"/>
        <v>31</v>
      </c>
      <c r="G1927" s="21" t="s">
        <v>58</v>
      </c>
      <c r="H1927" s="23"/>
      <c r="I1927" s="28"/>
    </row>
    <row r="1928" ht="22.5" customHeight="1">
      <c r="A1928" s="53" t="str">
        <f t="array" ref="A1928">IFERROR(_xlfn.XLOOKUP(B1928, Runs[Run ID], Runs[Track]), "— pick a run —")</f>
        <v>Black Widow</v>
      </c>
      <c r="B1928" s="54" t="s">
        <v>207</v>
      </c>
      <c r="C1928" s="53" t="str">
        <f t="array" ref="C1928">IFERROR(_xlfn.XLOOKUP(B1928, Runs[Run ID], Runs[Title]), "— pick a run —")</f>
        <v>Black Widow Origin</v>
      </c>
      <c r="D1928" s="74" t="s">
        <v>12658</v>
      </c>
      <c r="E1928" s="58" t="b">
        <v>0</v>
      </c>
      <c r="F1928" s="25">
        <f t="shared" si="1"/>
        <v>32</v>
      </c>
      <c r="G1928" s="21" t="s">
        <v>58</v>
      </c>
      <c r="H1928" s="23"/>
      <c r="I1928" s="28"/>
    </row>
    <row r="1929" ht="22.5" customHeight="1">
      <c r="A1929" s="53" t="str">
        <f t="array" ref="A1929">IFERROR(_xlfn.XLOOKUP(B1929, Runs[Run ID], Runs[Track]), "— pick a run —")</f>
        <v>Black Widow</v>
      </c>
      <c r="B1929" s="54" t="s">
        <v>207</v>
      </c>
      <c r="C1929" s="53" t="str">
        <f t="array" ref="C1929">IFERROR(_xlfn.XLOOKUP(B1929, Runs[Run ID], Runs[Title]), "— pick a run —")</f>
        <v>Black Widow Origin</v>
      </c>
      <c r="D1929" s="74" t="s">
        <v>12659</v>
      </c>
      <c r="E1929" s="58" t="b">
        <v>0</v>
      </c>
      <c r="F1929" s="25">
        <f t="shared" si="1"/>
        <v>33</v>
      </c>
      <c r="G1929" s="21" t="s">
        <v>58</v>
      </c>
      <c r="H1929" s="23"/>
      <c r="I1929" s="28"/>
    </row>
    <row r="1930" ht="22.5" customHeight="1">
      <c r="A1930" s="53" t="str">
        <f t="array" ref="A1930">IFERROR(_xlfn.XLOOKUP(B1930, Runs[Run ID], Runs[Track]), "— pick a run —")</f>
        <v>Black Widow</v>
      </c>
      <c r="B1930" s="54" t="s">
        <v>207</v>
      </c>
      <c r="C1930" s="53" t="str">
        <f t="array" ref="C1930">IFERROR(_xlfn.XLOOKUP(B1930, Runs[Run ID], Runs[Title]), "— pick a run —")</f>
        <v>Black Widow Origin</v>
      </c>
      <c r="D1930" s="74" t="s">
        <v>12660</v>
      </c>
      <c r="E1930" s="58" t="b">
        <v>0</v>
      </c>
      <c r="F1930" s="25">
        <f t="shared" si="1"/>
        <v>34</v>
      </c>
      <c r="G1930" s="21" t="s">
        <v>58</v>
      </c>
      <c r="H1930" s="23"/>
      <c r="I1930" s="28"/>
    </row>
    <row r="1931" ht="22.5" customHeight="1">
      <c r="A1931" s="53" t="str">
        <f t="array" ref="A1931">IFERROR(_xlfn.XLOOKUP(B1931, Runs[Run ID], Runs[Track]), "— pick a run —")</f>
        <v>Black Widow</v>
      </c>
      <c r="B1931" s="54" t="s">
        <v>207</v>
      </c>
      <c r="C1931" s="53" t="str">
        <f t="array" ref="C1931">IFERROR(_xlfn.XLOOKUP(B1931, Runs[Run ID], Runs[Title]), "— pick a run —")</f>
        <v>Black Widow Origin</v>
      </c>
      <c r="D1931" s="74" t="s">
        <v>12661</v>
      </c>
      <c r="E1931" s="58" t="b">
        <v>0</v>
      </c>
      <c r="F1931" s="25">
        <f t="shared" si="1"/>
        <v>35</v>
      </c>
      <c r="G1931" s="21" t="s">
        <v>58</v>
      </c>
      <c r="H1931" s="23"/>
      <c r="I1931" s="28"/>
    </row>
    <row r="1932" ht="22.5" customHeight="1">
      <c r="A1932" s="53" t="str">
        <f t="array" ref="A1932">IFERROR(_xlfn.XLOOKUP(B1932, Runs[Run ID], Runs[Track]), "— pick a run —")</f>
        <v>Black Widow</v>
      </c>
      <c r="B1932" s="54" t="s">
        <v>207</v>
      </c>
      <c r="C1932" s="53" t="str">
        <f t="array" ref="C1932">IFERROR(_xlfn.XLOOKUP(B1932, Runs[Run ID], Runs[Title]), "— pick a run —")</f>
        <v>Black Widow Origin</v>
      </c>
      <c r="D1932" s="74" t="s">
        <v>12662</v>
      </c>
      <c r="E1932" s="58" t="b">
        <v>0</v>
      </c>
      <c r="F1932" s="25">
        <f t="shared" si="1"/>
        <v>36</v>
      </c>
      <c r="G1932" s="21" t="s">
        <v>58</v>
      </c>
      <c r="H1932" s="23"/>
      <c r="I1932" s="28"/>
    </row>
    <row r="1933" ht="22.5" customHeight="1">
      <c r="A1933" s="53" t="str">
        <f t="array" ref="A1933">IFERROR(_xlfn.XLOOKUP(B1933, Runs[Run ID], Runs[Track]), "— pick a run —")</f>
        <v>Black Widow</v>
      </c>
      <c r="B1933" s="54" t="s">
        <v>207</v>
      </c>
      <c r="C1933" s="53" t="str">
        <f t="array" ref="C1933">IFERROR(_xlfn.XLOOKUP(B1933, Runs[Run ID], Runs[Title]), "— pick a run —")</f>
        <v>Black Widow Origin</v>
      </c>
      <c r="D1933" s="74" t="s">
        <v>12663</v>
      </c>
      <c r="E1933" s="58" t="b">
        <v>0</v>
      </c>
      <c r="F1933" s="25">
        <f t="shared" si="1"/>
        <v>37</v>
      </c>
      <c r="G1933" s="21" t="s">
        <v>58</v>
      </c>
      <c r="H1933" s="23"/>
      <c r="I1933" s="28"/>
    </row>
    <row r="1934" ht="22.5" customHeight="1">
      <c r="A1934" s="53" t="str">
        <f t="array" ref="A1934">IFERROR(_xlfn.XLOOKUP(B1934, Runs[Run ID], Runs[Track]), "— pick a run —")</f>
        <v>Black Widow</v>
      </c>
      <c r="B1934" s="54" t="s">
        <v>207</v>
      </c>
      <c r="C1934" s="53" t="str">
        <f t="array" ref="C1934">IFERROR(_xlfn.XLOOKUP(B1934, Runs[Run ID], Runs[Title]), "— pick a run —")</f>
        <v>Black Widow Origin</v>
      </c>
      <c r="D1934" s="74" t="s">
        <v>12664</v>
      </c>
      <c r="E1934" s="58" t="b">
        <v>0</v>
      </c>
      <c r="F1934" s="25">
        <f t="shared" si="1"/>
        <v>38</v>
      </c>
      <c r="G1934" s="21" t="s">
        <v>58</v>
      </c>
      <c r="H1934" s="23"/>
      <c r="I1934" s="28"/>
    </row>
    <row r="1935" ht="22.5" customHeight="1">
      <c r="A1935" s="53" t="str">
        <f t="array" ref="A1935">IFERROR(_xlfn.XLOOKUP(B1935, Runs[Run ID], Runs[Track]), "— pick a run —")</f>
        <v>Black Widow</v>
      </c>
      <c r="B1935" s="54" t="s">
        <v>207</v>
      </c>
      <c r="C1935" s="53" t="str">
        <f t="array" ref="C1935">IFERROR(_xlfn.XLOOKUP(B1935, Runs[Run ID], Runs[Title]), "— pick a run —")</f>
        <v>Black Widow Origin</v>
      </c>
      <c r="D1935" s="74" t="s">
        <v>12665</v>
      </c>
      <c r="E1935" s="58" t="b">
        <v>0</v>
      </c>
      <c r="F1935" s="25">
        <f t="shared" si="1"/>
        <v>39</v>
      </c>
      <c r="G1935" s="21" t="s">
        <v>58</v>
      </c>
      <c r="H1935" s="23"/>
      <c r="I1935" s="28"/>
    </row>
    <row r="1936" ht="22.5" customHeight="1">
      <c r="A1936" s="53" t="str">
        <f t="array" ref="A1936">IFERROR(_xlfn.XLOOKUP(B1936, Runs[Run ID], Runs[Track]), "— pick a run —")</f>
        <v>Black Widow</v>
      </c>
      <c r="B1936" s="54" t="s">
        <v>207</v>
      </c>
      <c r="C1936" s="53" t="str">
        <f t="array" ref="C1936">IFERROR(_xlfn.XLOOKUP(B1936, Runs[Run ID], Runs[Title]), "— pick a run —")</f>
        <v>Black Widow Origin</v>
      </c>
      <c r="D1936" s="74" t="s">
        <v>3602</v>
      </c>
      <c r="E1936" s="58" t="b">
        <v>0</v>
      </c>
      <c r="F1936" s="25">
        <f t="shared" si="1"/>
        <v>40</v>
      </c>
      <c r="G1936" s="21" t="s">
        <v>58</v>
      </c>
      <c r="H1936" s="23"/>
      <c r="I1936" s="28"/>
    </row>
    <row r="1937" ht="22.5" customHeight="1">
      <c r="A1937" s="53" t="str">
        <f t="array" ref="A1937">IFERROR(_xlfn.XLOOKUP(B1937, Runs[Run ID], Runs[Track]), "— pick a run —")</f>
        <v>Black Widow</v>
      </c>
      <c r="B1937" s="54" t="s">
        <v>207</v>
      </c>
      <c r="C1937" s="53" t="str">
        <f t="array" ref="C1937">IFERROR(_xlfn.XLOOKUP(B1937, Runs[Run ID], Runs[Title]), "— pick a run —")</f>
        <v>Black Widow Origin</v>
      </c>
      <c r="D1937" s="74" t="s">
        <v>3635</v>
      </c>
      <c r="E1937" s="58" t="b">
        <v>0</v>
      </c>
      <c r="F1937" s="25">
        <f t="shared" si="1"/>
        <v>41</v>
      </c>
      <c r="G1937" s="21" t="s">
        <v>58</v>
      </c>
      <c r="H1937" s="23"/>
      <c r="I1937" s="28"/>
    </row>
    <row r="1938" ht="22.5" customHeight="1">
      <c r="A1938" s="53" t="str">
        <f t="array" ref="A1938">IFERROR(_xlfn.XLOOKUP(B1938, Runs[Run ID], Runs[Track]), "— pick a run —")</f>
        <v>Black Widow</v>
      </c>
      <c r="B1938" s="54" t="s">
        <v>207</v>
      </c>
      <c r="C1938" s="53" t="str">
        <f t="array" ref="C1938">IFERROR(_xlfn.XLOOKUP(B1938, Runs[Run ID], Runs[Title]), "— pick a run —")</f>
        <v>Black Widow Origin</v>
      </c>
      <c r="D1938" s="74" t="s">
        <v>3665</v>
      </c>
      <c r="E1938" s="58" t="b">
        <v>0</v>
      </c>
      <c r="F1938" s="25">
        <f t="shared" si="1"/>
        <v>42</v>
      </c>
      <c r="G1938" s="21" t="s">
        <v>58</v>
      </c>
      <c r="H1938" s="23"/>
      <c r="I1938" s="28"/>
    </row>
    <row r="1939" ht="22.5" customHeight="1">
      <c r="A1939" s="53" t="str">
        <f t="array" ref="A1939">IFERROR(_xlfn.XLOOKUP(B1939, Runs[Run ID], Runs[Track]), "— pick a run —")</f>
        <v>Black Widow</v>
      </c>
      <c r="B1939" s="54" t="s">
        <v>207</v>
      </c>
      <c r="C1939" s="53" t="str">
        <f t="array" ref="C1939">IFERROR(_xlfn.XLOOKUP(B1939, Runs[Run ID], Runs[Title]), "— pick a run —")</f>
        <v>Black Widow Origin</v>
      </c>
      <c r="D1939" s="74" t="s">
        <v>12666</v>
      </c>
      <c r="E1939" s="58" t="b">
        <v>0</v>
      </c>
      <c r="F1939" s="25">
        <f t="shared" si="1"/>
        <v>43</v>
      </c>
      <c r="G1939" s="21" t="s">
        <v>58</v>
      </c>
      <c r="H1939" s="23"/>
      <c r="I1939" s="28"/>
    </row>
    <row r="1940" ht="22.5" customHeight="1">
      <c r="A1940" s="53" t="str">
        <f t="array" ref="A1940">IFERROR(_xlfn.XLOOKUP(B1940, Runs[Run ID], Runs[Track]), "— pick a run —")</f>
        <v>Black Widow</v>
      </c>
      <c r="B1940" s="54" t="s">
        <v>207</v>
      </c>
      <c r="C1940" s="53" t="str">
        <f t="array" ref="C1940">IFERROR(_xlfn.XLOOKUP(B1940, Runs[Run ID], Runs[Title]), "— pick a run —")</f>
        <v>Black Widow Origin</v>
      </c>
      <c r="D1940" s="74" t="s">
        <v>12667</v>
      </c>
      <c r="E1940" s="58" t="b">
        <v>0</v>
      </c>
      <c r="F1940" s="25">
        <f t="shared" si="1"/>
        <v>44</v>
      </c>
      <c r="G1940" s="21" t="s">
        <v>58</v>
      </c>
      <c r="H1940" s="23"/>
      <c r="I1940" s="28"/>
    </row>
    <row r="1941" ht="22.5" customHeight="1">
      <c r="A1941" s="53" t="str">
        <f t="array" ref="A1941">IFERROR(_xlfn.XLOOKUP(B1941, Runs[Run ID], Runs[Track]), "— pick a run —")</f>
        <v>Black Widow</v>
      </c>
      <c r="B1941" s="54" t="s">
        <v>207</v>
      </c>
      <c r="C1941" s="53" t="str">
        <f t="array" ref="C1941">IFERROR(_xlfn.XLOOKUP(B1941, Runs[Run ID], Runs[Title]), "— pick a run —")</f>
        <v>Black Widow Origin</v>
      </c>
      <c r="D1941" s="74" t="s">
        <v>12668</v>
      </c>
      <c r="E1941" s="58" t="b">
        <v>0</v>
      </c>
      <c r="F1941" s="25">
        <f t="shared" si="1"/>
        <v>45</v>
      </c>
      <c r="G1941" s="21" t="s">
        <v>58</v>
      </c>
      <c r="H1941" s="23"/>
      <c r="I1941" s="28"/>
    </row>
    <row r="1942" ht="22.5" customHeight="1">
      <c r="A1942" s="53" t="str">
        <f t="array" ref="A1942">IFERROR(_xlfn.XLOOKUP(B1942, Runs[Run ID], Runs[Track]), "— pick a run —")</f>
        <v>Black Widow</v>
      </c>
      <c r="B1942" s="54" t="s">
        <v>207</v>
      </c>
      <c r="C1942" s="53" t="str">
        <f t="array" ref="C1942">IFERROR(_xlfn.XLOOKUP(B1942, Runs[Run ID], Runs[Title]), "— pick a run —")</f>
        <v>Black Widow Origin</v>
      </c>
      <c r="D1942" s="74" t="s">
        <v>12669</v>
      </c>
      <c r="E1942" s="58" t="b">
        <v>0</v>
      </c>
      <c r="F1942" s="25">
        <f t="shared" si="1"/>
        <v>46</v>
      </c>
      <c r="G1942" s="21" t="s">
        <v>58</v>
      </c>
      <c r="H1942" s="23"/>
      <c r="I1942" s="28"/>
    </row>
    <row r="1943" ht="22.5" customHeight="1">
      <c r="A1943" s="53" t="str">
        <f t="array" ref="A1943">IFERROR(_xlfn.XLOOKUP(B1943, Runs[Run ID], Runs[Track]), "— pick a run —")</f>
        <v>Black Widow</v>
      </c>
      <c r="B1943" s="54" t="s">
        <v>207</v>
      </c>
      <c r="C1943" s="53" t="str">
        <f t="array" ref="C1943">IFERROR(_xlfn.XLOOKUP(B1943, Runs[Run ID], Runs[Title]), "— pick a run —")</f>
        <v>Black Widow Origin</v>
      </c>
      <c r="D1943" s="74" t="s">
        <v>12670</v>
      </c>
      <c r="E1943" s="58" t="b">
        <v>0</v>
      </c>
      <c r="F1943" s="25">
        <f t="shared" si="1"/>
        <v>47</v>
      </c>
      <c r="G1943" s="21" t="s">
        <v>58</v>
      </c>
      <c r="H1943" s="23"/>
      <c r="I1943" s="28"/>
    </row>
    <row r="1944" ht="22.5" customHeight="1">
      <c r="A1944" s="53" t="str">
        <f t="array" ref="A1944">IFERROR(_xlfn.XLOOKUP(B1944, Runs[Run ID], Runs[Track]), "— pick a run —")</f>
        <v>Black Widow</v>
      </c>
      <c r="B1944" s="54" t="s">
        <v>207</v>
      </c>
      <c r="C1944" s="53" t="str">
        <f t="array" ref="C1944">IFERROR(_xlfn.XLOOKUP(B1944, Runs[Run ID], Runs[Title]), "— pick a run —")</f>
        <v>Black Widow Origin</v>
      </c>
      <c r="D1944" s="74" t="s">
        <v>12671</v>
      </c>
      <c r="E1944" s="58" t="b">
        <v>0</v>
      </c>
      <c r="F1944" s="25">
        <f t="shared" si="1"/>
        <v>48</v>
      </c>
      <c r="G1944" s="21" t="s">
        <v>58</v>
      </c>
      <c r="H1944" s="23"/>
      <c r="I1944" s="28"/>
    </row>
    <row r="1945" ht="22.5" customHeight="1">
      <c r="A1945" s="53" t="str">
        <f t="array" ref="A1945">IFERROR(_xlfn.XLOOKUP(B1945, Runs[Run ID], Runs[Track]), "— pick a run —")</f>
        <v>Black Widow</v>
      </c>
      <c r="B1945" s="54" t="s">
        <v>207</v>
      </c>
      <c r="C1945" s="53" t="str">
        <f t="array" ref="C1945">IFERROR(_xlfn.XLOOKUP(B1945, Runs[Run ID], Runs[Title]), "— pick a run —")</f>
        <v>Black Widow Origin</v>
      </c>
      <c r="D1945" s="74" t="s">
        <v>12672</v>
      </c>
      <c r="E1945" s="58" t="b">
        <v>0</v>
      </c>
      <c r="F1945" s="25">
        <f t="shared" si="1"/>
        <v>49</v>
      </c>
      <c r="G1945" s="21" t="s">
        <v>58</v>
      </c>
      <c r="H1945" s="23"/>
      <c r="I1945" s="28"/>
    </row>
    <row r="1946" ht="22.5" customHeight="1">
      <c r="A1946" s="53" t="str">
        <f t="array" ref="A1946">IFERROR(_xlfn.XLOOKUP(B1946, Runs[Run ID], Runs[Track]), "— pick a run —")</f>
        <v>Black Widow</v>
      </c>
      <c r="B1946" s="54" t="s">
        <v>207</v>
      </c>
      <c r="C1946" s="53" t="str">
        <f t="array" ref="C1946">IFERROR(_xlfn.XLOOKUP(B1946, Runs[Run ID], Runs[Title]), "— pick a run —")</f>
        <v>Black Widow Origin</v>
      </c>
      <c r="D1946" s="74" t="s">
        <v>12673</v>
      </c>
      <c r="E1946" s="58" t="b">
        <v>0</v>
      </c>
      <c r="F1946" s="25">
        <f t="shared" si="1"/>
        <v>50</v>
      </c>
      <c r="G1946" s="21" t="s">
        <v>58</v>
      </c>
      <c r="H1946" s="23"/>
      <c r="I1946" s="28"/>
    </row>
    <row r="1947" ht="22.5" customHeight="1">
      <c r="A1947" s="53" t="str">
        <f t="array" ref="A1947">IFERROR(_xlfn.XLOOKUP(B1947, Runs[Run ID], Runs[Track]), "— pick a run —")</f>
        <v>Black Widow</v>
      </c>
      <c r="B1947" s="54" t="s">
        <v>207</v>
      </c>
      <c r="C1947" s="53" t="str">
        <f t="array" ref="C1947">IFERROR(_xlfn.XLOOKUP(B1947, Runs[Run ID], Runs[Title]), "— pick a run —")</f>
        <v>Black Widow Origin</v>
      </c>
      <c r="D1947" s="74" t="s">
        <v>12674</v>
      </c>
      <c r="E1947" s="58" t="b">
        <v>0</v>
      </c>
      <c r="F1947" s="25">
        <f t="shared" si="1"/>
        <v>51</v>
      </c>
      <c r="G1947" s="21" t="s">
        <v>58</v>
      </c>
      <c r="H1947" s="23"/>
      <c r="I1947" s="28"/>
    </row>
    <row r="1948" ht="22.5" customHeight="1">
      <c r="A1948" s="53" t="str">
        <f t="array" ref="A1948">IFERROR(_xlfn.XLOOKUP(B1948, Runs[Run ID], Runs[Track]), "— pick a run —")</f>
        <v>Black Widow</v>
      </c>
      <c r="B1948" s="54" t="s">
        <v>207</v>
      </c>
      <c r="C1948" s="53" t="str">
        <f t="array" ref="C1948">IFERROR(_xlfn.XLOOKUP(B1948, Runs[Run ID], Runs[Title]), "— pick a run —")</f>
        <v>Black Widow Origin</v>
      </c>
      <c r="D1948" s="74" t="s">
        <v>12675</v>
      </c>
      <c r="E1948" s="58" t="b">
        <v>0</v>
      </c>
      <c r="F1948" s="25">
        <f t="shared" si="1"/>
        <v>52</v>
      </c>
      <c r="G1948" s="21" t="s">
        <v>58</v>
      </c>
      <c r="H1948" s="23"/>
      <c r="I1948" s="28"/>
    </row>
    <row r="1949" ht="22.5" customHeight="1">
      <c r="A1949" s="53" t="str">
        <f t="array" ref="A1949">IFERROR(_xlfn.XLOOKUP(B1949, Runs[Run ID], Runs[Track]), "— pick a run —")</f>
        <v>Black Widow</v>
      </c>
      <c r="B1949" s="54" t="s">
        <v>207</v>
      </c>
      <c r="C1949" s="53" t="str">
        <f t="array" ref="C1949">IFERROR(_xlfn.XLOOKUP(B1949, Runs[Run ID], Runs[Title]), "— pick a run —")</f>
        <v>Black Widow Origin</v>
      </c>
      <c r="D1949" s="74" t="s">
        <v>12676</v>
      </c>
      <c r="E1949" s="58" t="b">
        <v>0</v>
      </c>
      <c r="F1949" s="25">
        <f t="shared" si="1"/>
        <v>53</v>
      </c>
      <c r="G1949" s="21" t="s">
        <v>58</v>
      </c>
      <c r="H1949" s="23"/>
      <c r="I1949" s="28"/>
    </row>
    <row r="1950" ht="22.5" customHeight="1">
      <c r="A1950" s="53" t="str">
        <f t="array" ref="A1950">IFERROR(_xlfn.XLOOKUP(B1950, Runs[Run ID], Runs[Track]), "— pick a run —")</f>
        <v>Black Widow</v>
      </c>
      <c r="B1950" s="54" t="s">
        <v>207</v>
      </c>
      <c r="C1950" s="53" t="str">
        <f t="array" ref="C1950">IFERROR(_xlfn.XLOOKUP(B1950, Runs[Run ID], Runs[Title]), "— pick a run —")</f>
        <v>Black Widow Origin</v>
      </c>
      <c r="D1950" s="74" t="s">
        <v>12677</v>
      </c>
      <c r="E1950" s="58" t="b">
        <v>0</v>
      </c>
      <c r="F1950" s="25">
        <f t="shared" si="1"/>
        <v>54</v>
      </c>
      <c r="G1950" s="21" t="s">
        <v>58</v>
      </c>
      <c r="H1950" s="23"/>
      <c r="I1950" s="28"/>
    </row>
    <row r="1951" ht="22.5" customHeight="1">
      <c r="A1951" s="53" t="str">
        <f t="array" ref="A1951">IFERROR(_xlfn.XLOOKUP(B1951, Runs[Run ID], Runs[Track]), "— pick a run —")</f>
        <v>Black Widow</v>
      </c>
      <c r="B1951" s="54" t="s">
        <v>207</v>
      </c>
      <c r="C1951" s="53" t="str">
        <f t="array" ref="C1951">IFERROR(_xlfn.XLOOKUP(B1951, Runs[Run ID], Runs[Title]), "— pick a run —")</f>
        <v>Black Widow Origin</v>
      </c>
      <c r="D1951" s="74" t="s">
        <v>12678</v>
      </c>
      <c r="E1951" s="58" t="b">
        <v>0</v>
      </c>
      <c r="F1951" s="25">
        <f t="shared" si="1"/>
        <v>55</v>
      </c>
      <c r="G1951" s="21" t="s">
        <v>58</v>
      </c>
      <c r="H1951" s="23"/>
      <c r="I1951" s="28"/>
    </row>
    <row r="1952" ht="22.5" customHeight="1">
      <c r="A1952" s="53" t="str">
        <f t="array" ref="A1952">IFERROR(_xlfn.XLOOKUP(B1952, Runs[Run ID], Runs[Track]), "— pick a run —")</f>
        <v>Black Widow</v>
      </c>
      <c r="B1952" s="54" t="s">
        <v>207</v>
      </c>
      <c r="C1952" s="53" t="str">
        <f t="array" ref="C1952">IFERROR(_xlfn.XLOOKUP(B1952, Runs[Run ID], Runs[Title]), "— pick a run —")</f>
        <v>Black Widow Origin</v>
      </c>
      <c r="D1952" s="74" t="s">
        <v>12679</v>
      </c>
      <c r="E1952" s="58" t="b">
        <v>0</v>
      </c>
      <c r="F1952" s="25">
        <f t="shared" si="1"/>
        <v>56</v>
      </c>
      <c r="G1952" s="21" t="s">
        <v>58</v>
      </c>
      <c r="H1952" s="23"/>
      <c r="I1952" s="28"/>
    </row>
    <row r="1953" ht="22.5" customHeight="1">
      <c r="A1953" s="53" t="str">
        <f t="array" ref="A1953">IFERROR(_xlfn.XLOOKUP(B1953, Runs[Run ID], Runs[Track]), "— pick a run —")</f>
        <v>Black Widow</v>
      </c>
      <c r="B1953" s="54" t="s">
        <v>207</v>
      </c>
      <c r="C1953" s="53" t="str">
        <f t="array" ref="C1953">IFERROR(_xlfn.XLOOKUP(B1953, Runs[Run ID], Runs[Title]), "— pick a run —")</f>
        <v>Black Widow Origin</v>
      </c>
      <c r="D1953" s="74" t="s">
        <v>12680</v>
      </c>
      <c r="E1953" s="58" t="b">
        <v>0</v>
      </c>
      <c r="F1953" s="25">
        <f t="shared" si="1"/>
        <v>57</v>
      </c>
      <c r="G1953" s="21" t="s">
        <v>58</v>
      </c>
      <c r="H1953" s="23"/>
      <c r="I1953" s="28"/>
    </row>
    <row r="1954" ht="22.5" customHeight="1">
      <c r="A1954" s="53" t="str">
        <f t="array" ref="A1954">IFERROR(_xlfn.XLOOKUP(B1954, Runs[Run ID], Runs[Track]), "— pick a run —")</f>
        <v>Black Widow</v>
      </c>
      <c r="B1954" s="54" t="s">
        <v>207</v>
      </c>
      <c r="C1954" s="53" t="str">
        <f t="array" ref="C1954">IFERROR(_xlfn.XLOOKUP(B1954, Runs[Run ID], Runs[Title]), "— pick a run —")</f>
        <v>Black Widow Origin</v>
      </c>
      <c r="D1954" s="74" t="s">
        <v>12681</v>
      </c>
      <c r="E1954" s="58" t="b">
        <v>0</v>
      </c>
      <c r="F1954" s="25">
        <f t="shared" si="1"/>
        <v>58</v>
      </c>
      <c r="G1954" s="21" t="s">
        <v>58</v>
      </c>
      <c r="H1954" s="23"/>
      <c r="I1954" s="28"/>
    </row>
    <row r="1955" ht="22.5" customHeight="1">
      <c r="A1955" s="53" t="str">
        <f t="array" ref="A1955">IFERROR(_xlfn.XLOOKUP(B1955, Runs[Run ID], Runs[Track]), "— pick a run —")</f>
        <v>Black Widow</v>
      </c>
      <c r="B1955" s="54" t="s">
        <v>207</v>
      </c>
      <c r="C1955" s="53" t="str">
        <f t="array" ref="C1955">IFERROR(_xlfn.XLOOKUP(B1955, Runs[Run ID], Runs[Title]), "— pick a run —")</f>
        <v>Black Widow Origin</v>
      </c>
      <c r="D1955" s="74" t="s">
        <v>12682</v>
      </c>
      <c r="E1955" s="58" t="b">
        <v>0</v>
      </c>
      <c r="F1955" s="25">
        <f t="shared" si="1"/>
        <v>59</v>
      </c>
      <c r="G1955" s="21" t="s">
        <v>58</v>
      </c>
      <c r="H1955" s="23"/>
      <c r="I1955" s="28"/>
    </row>
    <row r="1956" ht="22.5" customHeight="1">
      <c r="A1956" s="53" t="str">
        <f t="array" ref="A1956">IFERROR(_xlfn.XLOOKUP(B1956, Runs[Run ID], Runs[Track]), "— pick a run —")</f>
        <v>Black Widow</v>
      </c>
      <c r="B1956" s="54" t="s">
        <v>206</v>
      </c>
      <c r="C1956" s="53" t="str">
        <f t="array" ref="C1956">IFERROR(_xlfn.XLOOKUP(B1956, Runs[Run ID], Runs[Title]), "— pick a run —")</f>
        <v>Thompson's Black Widow</v>
      </c>
      <c r="D1956" s="74" t="s">
        <v>12683</v>
      </c>
      <c r="E1956" s="58" t="b">
        <v>0</v>
      </c>
      <c r="F1956" s="25">
        <f t="shared" si="1"/>
        <v>1</v>
      </c>
      <c r="G1956" s="21" t="s">
        <v>58</v>
      </c>
      <c r="H1956" s="23"/>
      <c r="I1956" s="28"/>
    </row>
    <row r="1957" ht="22.5" customHeight="1">
      <c r="A1957" s="53" t="str">
        <f t="array" ref="A1957">IFERROR(_xlfn.XLOOKUP(B1957, Runs[Run ID], Runs[Track]), "— pick a run —")</f>
        <v>Black Widow</v>
      </c>
      <c r="B1957" s="54" t="s">
        <v>206</v>
      </c>
      <c r="C1957" s="53" t="str">
        <f t="array" ref="C1957">IFERROR(_xlfn.XLOOKUP(B1957, Runs[Run ID], Runs[Title]), "— pick a run —")</f>
        <v>Thompson's Black Widow</v>
      </c>
      <c r="D1957" s="74" t="s">
        <v>12684</v>
      </c>
      <c r="E1957" s="58" t="b">
        <v>0</v>
      </c>
      <c r="F1957" s="25">
        <f t="shared" si="1"/>
        <v>2</v>
      </c>
      <c r="G1957" s="21" t="s">
        <v>58</v>
      </c>
      <c r="H1957" s="23"/>
      <c r="I1957" s="28"/>
    </row>
    <row r="1958" ht="22.5" customHeight="1">
      <c r="A1958" s="53" t="str">
        <f t="array" ref="A1958">IFERROR(_xlfn.XLOOKUP(B1958, Runs[Run ID], Runs[Track]), "— pick a run —")</f>
        <v>Black Widow</v>
      </c>
      <c r="B1958" s="54" t="s">
        <v>206</v>
      </c>
      <c r="C1958" s="53" t="str">
        <f t="array" ref="C1958">IFERROR(_xlfn.XLOOKUP(B1958, Runs[Run ID], Runs[Title]), "— pick a run —")</f>
        <v>Thompson's Black Widow</v>
      </c>
      <c r="D1958" s="74" t="s">
        <v>12685</v>
      </c>
      <c r="E1958" s="58" t="b">
        <v>0</v>
      </c>
      <c r="F1958" s="25">
        <f t="shared" si="1"/>
        <v>3</v>
      </c>
      <c r="G1958" s="21" t="s">
        <v>58</v>
      </c>
      <c r="H1958" s="23"/>
      <c r="I1958" s="28"/>
    </row>
    <row r="1959" ht="22.5" customHeight="1">
      <c r="A1959" s="53" t="str">
        <f t="array" ref="A1959">IFERROR(_xlfn.XLOOKUP(B1959, Runs[Run ID], Runs[Track]), "— pick a run —")</f>
        <v>Black Widow</v>
      </c>
      <c r="B1959" s="54" t="s">
        <v>206</v>
      </c>
      <c r="C1959" s="53" t="str">
        <f t="array" ref="C1959">IFERROR(_xlfn.XLOOKUP(B1959, Runs[Run ID], Runs[Title]), "— pick a run —")</f>
        <v>Thompson's Black Widow</v>
      </c>
      <c r="D1959" s="74" t="s">
        <v>12686</v>
      </c>
      <c r="E1959" s="58" t="b">
        <v>0</v>
      </c>
      <c r="F1959" s="25">
        <f t="shared" si="1"/>
        <v>4</v>
      </c>
      <c r="G1959" s="21" t="s">
        <v>58</v>
      </c>
      <c r="H1959" s="23"/>
      <c r="I1959" s="28"/>
    </row>
    <row r="1960" ht="22.5" customHeight="1">
      <c r="A1960" s="53" t="str">
        <f t="array" ref="A1960">IFERROR(_xlfn.XLOOKUP(B1960, Runs[Run ID], Runs[Track]), "— pick a run —")</f>
        <v>Black Widow</v>
      </c>
      <c r="B1960" s="54" t="s">
        <v>206</v>
      </c>
      <c r="C1960" s="53" t="str">
        <f t="array" ref="C1960">IFERROR(_xlfn.XLOOKUP(B1960, Runs[Run ID], Runs[Title]), "— pick a run —")</f>
        <v>Thompson's Black Widow</v>
      </c>
      <c r="D1960" s="74" t="s">
        <v>12687</v>
      </c>
      <c r="E1960" s="58" t="b">
        <v>0</v>
      </c>
      <c r="F1960" s="25">
        <f t="shared" si="1"/>
        <v>5</v>
      </c>
      <c r="G1960" s="21" t="s">
        <v>58</v>
      </c>
      <c r="H1960" s="23"/>
      <c r="I1960" s="28"/>
    </row>
    <row r="1961" ht="22.5" customHeight="1">
      <c r="A1961" s="53" t="str">
        <f t="array" ref="A1961">IFERROR(_xlfn.XLOOKUP(B1961, Runs[Run ID], Runs[Track]), "— pick a run —")</f>
        <v>Black Widow</v>
      </c>
      <c r="B1961" s="54" t="s">
        <v>206</v>
      </c>
      <c r="C1961" s="53" t="str">
        <f t="array" ref="C1961">IFERROR(_xlfn.XLOOKUP(B1961, Runs[Run ID], Runs[Title]), "— pick a run —")</f>
        <v>Thompson's Black Widow</v>
      </c>
      <c r="D1961" s="74" t="s">
        <v>12688</v>
      </c>
      <c r="E1961" s="58" t="b">
        <v>0</v>
      </c>
      <c r="F1961" s="25">
        <f t="shared" si="1"/>
        <v>6</v>
      </c>
      <c r="G1961" s="21" t="s">
        <v>58</v>
      </c>
      <c r="H1961" s="23"/>
      <c r="I1961" s="28"/>
    </row>
    <row r="1962" ht="22.5" customHeight="1">
      <c r="A1962" s="53" t="str">
        <f t="array" ref="A1962">IFERROR(_xlfn.XLOOKUP(B1962, Runs[Run ID], Runs[Track]), "— pick a run —")</f>
        <v>Black Widow</v>
      </c>
      <c r="B1962" s="54" t="s">
        <v>206</v>
      </c>
      <c r="C1962" s="53" t="str">
        <f t="array" ref="C1962">IFERROR(_xlfn.XLOOKUP(B1962, Runs[Run ID], Runs[Title]), "— pick a run —")</f>
        <v>Thompson's Black Widow</v>
      </c>
      <c r="D1962" s="74" t="s">
        <v>12689</v>
      </c>
      <c r="E1962" s="58" t="b">
        <v>0</v>
      </c>
      <c r="F1962" s="25">
        <f t="shared" si="1"/>
        <v>7</v>
      </c>
      <c r="G1962" s="21" t="s">
        <v>58</v>
      </c>
      <c r="H1962" s="23"/>
      <c r="I1962" s="28"/>
    </row>
    <row r="1963" ht="22.5" customHeight="1">
      <c r="A1963" s="53" t="str">
        <f t="array" ref="A1963">IFERROR(_xlfn.XLOOKUP(B1963, Runs[Run ID], Runs[Track]), "— pick a run —")</f>
        <v>Black Widow</v>
      </c>
      <c r="B1963" s="54" t="s">
        <v>206</v>
      </c>
      <c r="C1963" s="53" t="str">
        <f t="array" ref="C1963">IFERROR(_xlfn.XLOOKUP(B1963, Runs[Run ID], Runs[Title]), "— pick a run —")</f>
        <v>Thompson's Black Widow</v>
      </c>
      <c r="D1963" s="74" t="s">
        <v>12690</v>
      </c>
      <c r="E1963" s="58" t="b">
        <v>0</v>
      </c>
      <c r="F1963" s="25">
        <f t="shared" si="1"/>
        <v>8</v>
      </c>
      <c r="G1963" s="21" t="s">
        <v>58</v>
      </c>
      <c r="H1963" s="23"/>
      <c r="I1963" s="28"/>
    </row>
    <row r="1964" ht="22.5" customHeight="1">
      <c r="A1964" s="53" t="str">
        <f t="array" ref="A1964">IFERROR(_xlfn.XLOOKUP(B1964, Runs[Run ID], Runs[Track]), "— pick a run —")</f>
        <v>Black Widow</v>
      </c>
      <c r="B1964" s="54" t="s">
        <v>206</v>
      </c>
      <c r="C1964" s="53" t="str">
        <f t="array" ref="C1964">IFERROR(_xlfn.XLOOKUP(B1964, Runs[Run ID], Runs[Title]), "— pick a run —")</f>
        <v>Thompson's Black Widow</v>
      </c>
      <c r="D1964" s="74" t="s">
        <v>12691</v>
      </c>
      <c r="E1964" s="58" t="b">
        <v>0</v>
      </c>
      <c r="F1964" s="25">
        <f t="shared" si="1"/>
        <v>9</v>
      </c>
      <c r="G1964" s="21" t="s">
        <v>58</v>
      </c>
      <c r="H1964" s="23"/>
      <c r="I1964" s="28"/>
    </row>
    <row r="1965" ht="22.5" customHeight="1">
      <c r="A1965" s="53" t="str">
        <f t="array" ref="A1965">IFERROR(_xlfn.XLOOKUP(B1965, Runs[Run ID], Runs[Track]), "— pick a run —")</f>
        <v>Black Widow</v>
      </c>
      <c r="B1965" s="54" t="s">
        <v>206</v>
      </c>
      <c r="C1965" s="53" t="str">
        <f t="array" ref="C1965">IFERROR(_xlfn.XLOOKUP(B1965, Runs[Run ID], Runs[Title]), "— pick a run —")</f>
        <v>Thompson's Black Widow</v>
      </c>
      <c r="D1965" s="74" t="s">
        <v>12692</v>
      </c>
      <c r="E1965" s="58" t="b">
        <v>0</v>
      </c>
      <c r="F1965" s="25">
        <f t="shared" si="1"/>
        <v>10</v>
      </c>
      <c r="G1965" s="21" t="s">
        <v>58</v>
      </c>
      <c r="H1965" s="23"/>
      <c r="I1965" s="28"/>
    </row>
    <row r="1966" ht="22.5" customHeight="1">
      <c r="A1966" s="53" t="str">
        <f t="array" ref="A1966">IFERROR(_xlfn.XLOOKUP(B1966, Runs[Run ID], Runs[Track]), "— pick a run —")</f>
        <v>Black Widow</v>
      </c>
      <c r="B1966" s="54" t="s">
        <v>206</v>
      </c>
      <c r="C1966" s="53" t="str">
        <f t="array" ref="C1966">IFERROR(_xlfn.XLOOKUP(B1966, Runs[Run ID], Runs[Title]), "— pick a run —")</f>
        <v>Thompson's Black Widow</v>
      </c>
      <c r="D1966" s="74" t="s">
        <v>12693</v>
      </c>
      <c r="E1966" s="58" t="b">
        <v>0</v>
      </c>
      <c r="F1966" s="25">
        <f t="shared" si="1"/>
        <v>11</v>
      </c>
      <c r="G1966" s="21" t="s">
        <v>58</v>
      </c>
      <c r="H1966" s="23"/>
      <c r="I1966" s="28"/>
    </row>
    <row r="1967" ht="22.5" customHeight="1">
      <c r="A1967" s="53" t="str">
        <f t="array" ref="A1967">IFERROR(_xlfn.XLOOKUP(B1967, Runs[Run ID], Runs[Track]), "— pick a run —")</f>
        <v>Black Widow</v>
      </c>
      <c r="B1967" s="54" t="s">
        <v>206</v>
      </c>
      <c r="C1967" s="53" t="str">
        <f t="array" ref="C1967">IFERROR(_xlfn.XLOOKUP(B1967, Runs[Run ID], Runs[Title]), "— pick a run —")</f>
        <v>Thompson's Black Widow</v>
      </c>
      <c r="D1967" s="74" t="s">
        <v>12694</v>
      </c>
      <c r="E1967" s="58" t="b">
        <v>0</v>
      </c>
      <c r="F1967" s="25">
        <f t="shared" si="1"/>
        <v>12</v>
      </c>
      <c r="G1967" s="21" t="s">
        <v>58</v>
      </c>
      <c r="H1967" s="23"/>
      <c r="I1967" s="28"/>
    </row>
    <row r="1968" ht="22.5" customHeight="1">
      <c r="A1968" s="53" t="str">
        <f t="array" ref="A1968">IFERROR(_xlfn.XLOOKUP(B1968, Runs[Run ID], Runs[Track]), "— pick a run —")</f>
        <v>Black Widow</v>
      </c>
      <c r="B1968" s="54" t="s">
        <v>206</v>
      </c>
      <c r="C1968" s="53" t="str">
        <f t="array" ref="C1968">IFERROR(_xlfn.XLOOKUP(B1968, Runs[Run ID], Runs[Title]), "— pick a run —")</f>
        <v>Thompson's Black Widow</v>
      </c>
      <c r="D1968" s="74" t="s">
        <v>12695</v>
      </c>
      <c r="E1968" s="58" t="b">
        <v>0</v>
      </c>
      <c r="F1968" s="25">
        <f t="shared" si="1"/>
        <v>13</v>
      </c>
      <c r="G1968" s="21" t="s">
        <v>58</v>
      </c>
      <c r="H1968" s="23"/>
      <c r="I1968" s="28"/>
    </row>
    <row r="1969" ht="22.5" customHeight="1">
      <c r="A1969" s="53" t="str">
        <f t="array" ref="A1969">IFERROR(_xlfn.XLOOKUP(B1969, Runs[Run ID], Runs[Track]), "— pick a run —")</f>
        <v>Black Widow</v>
      </c>
      <c r="B1969" s="54" t="s">
        <v>206</v>
      </c>
      <c r="C1969" s="53" t="str">
        <f t="array" ref="C1969">IFERROR(_xlfn.XLOOKUP(B1969, Runs[Run ID], Runs[Title]), "— pick a run —")</f>
        <v>Thompson's Black Widow</v>
      </c>
      <c r="D1969" s="74" t="s">
        <v>12696</v>
      </c>
      <c r="E1969" s="58" t="b">
        <v>0</v>
      </c>
      <c r="F1969" s="25">
        <f t="shared" si="1"/>
        <v>14</v>
      </c>
      <c r="G1969" s="21" t="s">
        <v>58</v>
      </c>
      <c r="H1969" s="23"/>
      <c r="I1969" s="28"/>
    </row>
    <row r="1970" ht="22.5" customHeight="1">
      <c r="A1970" s="53" t="str">
        <f t="array" ref="A1970">IFERROR(_xlfn.XLOOKUP(B1970, Runs[Run ID], Runs[Track]), "— pick a run —")</f>
        <v>Black Widow</v>
      </c>
      <c r="B1970" s="54" t="s">
        <v>206</v>
      </c>
      <c r="C1970" s="53" t="str">
        <f t="array" ref="C1970">IFERROR(_xlfn.XLOOKUP(B1970, Runs[Run ID], Runs[Title]), "— pick a run —")</f>
        <v>Thompson's Black Widow</v>
      </c>
      <c r="D1970" s="74" t="s">
        <v>12697</v>
      </c>
      <c r="E1970" s="58" t="b">
        <v>0</v>
      </c>
      <c r="F1970" s="25">
        <f t="shared" si="1"/>
        <v>15</v>
      </c>
      <c r="G1970" s="21" t="s">
        <v>58</v>
      </c>
      <c r="H1970" s="23"/>
      <c r="I1970" s="28"/>
    </row>
    <row r="1971" ht="22.5" customHeight="1">
      <c r="A1971" s="53" t="str">
        <f t="array" ref="A1971">IFERROR(_xlfn.XLOOKUP(B1971, Runs[Run ID], Runs[Track]), "— pick a run —")</f>
        <v>Captain America</v>
      </c>
      <c r="B1971" s="54" t="s">
        <v>212</v>
      </c>
      <c r="C1971" s="53" t="str">
        <f t="array" ref="C1971">IFERROR(_xlfn.XLOOKUP(B1971, Runs[Run ID], Runs[Title]), "— pick a run —")</f>
        <v>Captain America Origin</v>
      </c>
      <c r="D1971" s="74" t="s">
        <v>12698</v>
      </c>
      <c r="E1971" s="58" t="b">
        <v>0</v>
      </c>
      <c r="F1971" s="25">
        <f t="shared" si="1"/>
        <v>1</v>
      </c>
      <c r="G1971" s="21" t="s">
        <v>58</v>
      </c>
      <c r="H1971" s="10" t="s">
        <v>12699</v>
      </c>
      <c r="I1971" s="26"/>
    </row>
    <row r="1972" ht="22.5" customHeight="1">
      <c r="A1972" s="53" t="str">
        <f t="array" ref="A1972">IFERROR(_xlfn.XLOOKUP(B1972, Runs[Run ID], Runs[Track]), "— pick a run —")</f>
        <v>Captain America</v>
      </c>
      <c r="B1972" s="54" t="s">
        <v>212</v>
      </c>
      <c r="C1972" s="53" t="str">
        <f t="array" ref="C1972">IFERROR(_xlfn.XLOOKUP(B1972, Runs[Run ID], Runs[Title]), "— pick a run —")</f>
        <v>Captain America Origin</v>
      </c>
      <c r="D1972" s="74" t="s">
        <v>1747</v>
      </c>
      <c r="E1972" s="58" t="b">
        <v>0</v>
      </c>
      <c r="F1972" s="25">
        <f t="shared" si="1"/>
        <v>2</v>
      </c>
      <c r="G1972" s="21" t="s">
        <v>58</v>
      </c>
      <c r="H1972" s="10" t="s">
        <v>12700</v>
      </c>
      <c r="I1972" s="26"/>
    </row>
    <row r="1973" ht="22.5" customHeight="1">
      <c r="A1973" s="53" t="str">
        <f t="array" ref="A1973">IFERROR(_xlfn.XLOOKUP(B1973, Runs[Run ID], Runs[Track]), "— pick a run —")</f>
        <v>Captain America</v>
      </c>
      <c r="B1973" s="54" t="s">
        <v>212</v>
      </c>
      <c r="C1973" s="53" t="str">
        <f t="array" ref="C1973">IFERROR(_xlfn.XLOOKUP(B1973, Runs[Run ID], Runs[Title]), "— pick a run —")</f>
        <v>Captain America Origin</v>
      </c>
      <c r="D1973" s="74" t="s">
        <v>12701</v>
      </c>
      <c r="E1973" s="58" t="b">
        <v>0</v>
      </c>
      <c r="F1973" s="25">
        <f t="shared" si="1"/>
        <v>3</v>
      </c>
      <c r="G1973" s="21" t="s">
        <v>58</v>
      </c>
      <c r="H1973" s="10" t="s">
        <v>12702</v>
      </c>
      <c r="I1973" s="26"/>
    </row>
    <row r="1974" ht="22.5" customHeight="1">
      <c r="A1974" s="53" t="str">
        <f t="array" ref="A1974">IFERROR(_xlfn.XLOOKUP(B1974, Runs[Run ID], Runs[Track]), "— pick a run —")</f>
        <v>Captain America</v>
      </c>
      <c r="B1974" s="54" t="s">
        <v>212</v>
      </c>
      <c r="C1974" s="53" t="str">
        <f t="array" ref="C1974">IFERROR(_xlfn.XLOOKUP(B1974, Runs[Run ID], Runs[Title]), "— pick a run —")</f>
        <v>Captain America Origin</v>
      </c>
      <c r="D1974" s="74" t="s">
        <v>12630</v>
      </c>
      <c r="E1974" s="58" t="b">
        <v>0</v>
      </c>
      <c r="F1974" s="25">
        <f t="shared" si="1"/>
        <v>4</v>
      </c>
      <c r="G1974" s="21" t="s">
        <v>443</v>
      </c>
      <c r="H1974" s="10" t="s">
        <v>12703</v>
      </c>
      <c r="I1974" s="26"/>
    </row>
    <row r="1975" ht="22.5" customHeight="1">
      <c r="A1975" s="53" t="str">
        <f t="array" ref="A1975">IFERROR(_xlfn.XLOOKUP(B1975, Runs[Run ID], Runs[Track]), "— pick a run —")</f>
        <v>Captain America</v>
      </c>
      <c r="B1975" s="54" t="s">
        <v>212</v>
      </c>
      <c r="C1975" s="53" t="str">
        <f t="array" ref="C1975">IFERROR(_xlfn.XLOOKUP(B1975, Runs[Run ID], Runs[Title]), "— pick a run —")</f>
        <v>Captain America Origin</v>
      </c>
      <c r="D1975" s="74" t="s">
        <v>12704</v>
      </c>
      <c r="E1975" s="58" t="b">
        <v>0</v>
      </c>
      <c r="F1975" s="25">
        <f t="shared" si="1"/>
        <v>5</v>
      </c>
      <c r="G1975" s="21" t="s">
        <v>443</v>
      </c>
      <c r="H1975" s="23"/>
      <c r="I1975" s="28"/>
    </row>
    <row r="1976" ht="22.5" customHeight="1">
      <c r="A1976" s="53" t="str">
        <f t="array" ref="A1976">IFERROR(_xlfn.XLOOKUP(B1976, Runs[Run ID], Runs[Track]), "— pick a run —")</f>
        <v>Captain America</v>
      </c>
      <c r="B1976" s="54" t="s">
        <v>212</v>
      </c>
      <c r="C1976" s="53" t="str">
        <f t="array" ref="C1976">IFERROR(_xlfn.XLOOKUP(B1976, Runs[Run ID], Runs[Title]), "— pick a run —")</f>
        <v>Captain America Origin</v>
      </c>
      <c r="D1976" s="74" t="s">
        <v>12705</v>
      </c>
      <c r="E1976" s="58" t="b">
        <v>0</v>
      </c>
      <c r="F1976" s="25">
        <f t="shared" si="1"/>
        <v>6</v>
      </c>
      <c r="G1976" s="21" t="s">
        <v>443</v>
      </c>
      <c r="H1976" s="23"/>
      <c r="I1976" s="28"/>
    </row>
    <row r="1977" ht="22.5" customHeight="1">
      <c r="A1977" s="53" t="str">
        <f t="array" ref="A1977">IFERROR(_xlfn.XLOOKUP(B1977, Runs[Run ID], Runs[Track]), "— pick a run —")</f>
        <v>Captain America</v>
      </c>
      <c r="B1977" s="54" t="s">
        <v>212</v>
      </c>
      <c r="C1977" s="53" t="str">
        <f t="array" ref="C1977">IFERROR(_xlfn.XLOOKUP(B1977, Runs[Run ID], Runs[Title]), "— pick a run —")</f>
        <v>Captain America Origin</v>
      </c>
      <c r="D1977" s="74" t="s">
        <v>12706</v>
      </c>
      <c r="E1977" s="58" t="b">
        <v>0</v>
      </c>
      <c r="F1977" s="25">
        <f t="shared" si="1"/>
        <v>7</v>
      </c>
      <c r="G1977" s="21" t="s">
        <v>443</v>
      </c>
      <c r="H1977" s="23"/>
      <c r="I1977" s="28"/>
    </row>
    <row r="1978" ht="22.5" customHeight="1">
      <c r="A1978" s="53" t="str">
        <f t="array" ref="A1978">IFERROR(_xlfn.XLOOKUP(B1978, Runs[Run ID], Runs[Track]), "— pick a run —")</f>
        <v>Captain America</v>
      </c>
      <c r="B1978" s="54" t="s">
        <v>212</v>
      </c>
      <c r="C1978" s="53" t="str">
        <f t="array" ref="C1978">IFERROR(_xlfn.XLOOKUP(B1978, Runs[Run ID], Runs[Title]), "— pick a run —")</f>
        <v>Captain America Origin</v>
      </c>
      <c r="D1978" s="74" t="s">
        <v>12707</v>
      </c>
      <c r="E1978" s="58" t="b">
        <v>0</v>
      </c>
      <c r="F1978" s="25">
        <f t="shared" si="1"/>
        <v>8</v>
      </c>
      <c r="G1978" s="21" t="s">
        <v>443</v>
      </c>
      <c r="H1978" s="23"/>
      <c r="I1978" s="28"/>
    </row>
    <row r="1979" ht="22.5" customHeight="1">
      <c r="A1979" s="53" t="str">
        <f t="array" ref="A1979">IFERROR(_xlfn.XLOOKUP(B1979, Runs[Run ID], Runs[Track]), "— pick a run —")</f>
        <v>Captain America</v>
      </c>
      <c r="B1979" s="54" t="s">
        <v>212</v>
      </c>
      <c r="C1979" s="53" t="str">
        <f t="array" ref="C1979">IFERROR(_xlfn.XLOOKUP(B1979, Runs[Run ID], Runs[Title]), "— pick a run —")</f>
        <v>Captain America Origin</v>
      </c>
      <c r="D1979" s="74" t="s">
        <v>12708</v>
      </c>
      <c r="E1979" s="58" t="b">
        <v>0</v>
      </c>
      <c r="F1979" s="25">
        <f t="shared" si="1"/>
        <v>9</v>
      </c>
      <c r="G1979" s="21" t="s">
        <v>443</v>
      </c>
      <c r="H1979" s="23"/>
      <c r="I1979" s="28"/>
    </row>
    <row r="1980" ht="22.5" customHeight="1">
      <c r="A1980" s="53" t="str">
        <f t="array" ref="A1980">IFERROR(_xlfn.XLOOKUP(B1980, Runs[Run ID], Runs[Track]), "— pick a run —")</f>
        <v>Captain America</v>
      </c>
      <c r="B1980" s="54" t="s">
        <v>212</v>
      </c>
      <c r="C1980" s="53" t="str">
        <f t="array" ref="C1980">IFERROR(_xlfn.XLOOKUP(B1980, Runs[Run ID], Runs[Title]), "— pick a run —")</f>
        <v>Captain America Origin</v>
      </c>
      <c r="D1980" s="74" t="s">
        <v>12709</v>
      </c>
      <c r="E1980" s="58" t="b">
        <v>0</v>
      </c>
      <c r="F1980" s="25">
        <f t="shared" si="1"/>
        <v>10</v>
      </c>
      <c r="G1980" s="21" t="s">
        <v>443</v>
      </c>
      <c r="H1980" s="23"/>
      <c r="I1980" s="28"/>
    </row>
    <row r="1981" ht="22.5" customHeight="1">
      <c r="A1981" s="53" t="str">
        <f t="array" ref="A1981">IFERROR(_xlfn.XLOOKUP(B1981, Runs[Run ID], Runs[Track]), "— pick a run —")</f>
        <v>Captain America</v>
      </c>
      <c r="B1981" s="54" t="s">
        <v>212</v>
      </c>
      <c r="C1981" s="53" t="str">
        <f t="array" ref="C1981">IFERROR(_xlfn.XLOOKUP(B1981, Runs[Run ID], Runs[Title]), "— pick a run —")</f>
        <v>Captain America Origin</v>
      </c>
      <c r="D1981" s="74" t="s">
        <v>12710</v>
      </c>
      <c r="E1981" s="58" t="b">
        <v>0</v>
      </c>
      <c r="F1981" s="25">
        <f t="shared" si="1"/>
        <v>11</v>
      </c>
      <c r="G1981" s="21" t="s">
        <v>443</v>
      </c>
      <c r="H1981" s="23"/>
      <c r="I1981" s="28"/>
    </row>
    <row r="1982" ht="22.5" customHeight="1">
      <c r="A1982" s="53" t="str">
        <f t="array" ref="A1982">IFERROR(_xlfn.XLOOKUP(B1982, Runs[Run ID], Runs[Track]), "— pick a run —")</f>
        <v>Captain America</v>
      </c>
      <c r="B1982" s="54" t="s">
        <v>212</v>
      </c>
      <c r="C1982" s="53" t="str">
        <f t="array" ref="C1982">IFERROR(_xlfn.XLOOKUP(B1982, Runs[Run ID], Runs[Title]), "— pick a run —")</f>
        <v>Captain America Origin</v>
      </c>
      <c r="D1982" s="74" t="s">
        <v>12711</v>
      </c>
      <c r="E1982" s="58" t="b">
        <v>0</v>
      </c>
      <c r="F1982" s="25">
        <f t="shared" si="1"/>
        <v>12</v>
      </c>
      <c r="G1982" s="21" t="s">
        <v>1002</v>
      </c>
      <c r="H1982" s="10" t="s">
        <v>12712</v>
      </c>
      <c r="I1982" s="26"/>
    </row>
    <row r="1983" ht="22.5" customHeight="1">
      <c r="A1983" s="53" t="str">
        <f t="array" ref="A1983">IFERROR(_xlfn.XLOOKUP(B1983, Runs[Run ID], Runs[Track]), "— pick a run —")</f>
        <v>Captain America</v>
      </c>
      <c r="B1983" s="54" t="s">
        <v>212</v>
      </c>
      <c r="C1983" s="53" t="str">
        <f t="array" ref="C1983">IFERROR(_xlfn.XLOOKUP(B1983, Runs[Run ID], Runs[Title]), "— pick a run —")</f>
        <v>Captain America Origin</v>
      </c>
      <c r="D1983" s="74" t="s">
        <v>12713</v>
      </c>
      <c r="E1983" s="58" t="b">
        <v>0</v>
      </c>
      <c r="F1983" s="25">
        <f t="shared" si="1"/>
        <v>13</v>
      </c>
      <c r="G1983" s="21" t="s">
        <v>58</v>
      </c>
      <c r="H1983" s="23"/>
      <c r="I1983" s="28"/>
    </row>
    <row r="1984" ht="22.5" customHeight="1">
      <c r="A1984" s="53" t="str">
        <f t="array" ref="A1984">IFERROR(_xlfn.XLOOKUP(B1984, Runs[Run ID], Runs[Track]), "— pick a run —")</f>
        <v>Captain America</v>
      </c>
      <c r="B1984" s="54" t="s">
        <v>212</v>
      </c>
      <c r="C1984" s="53" t="str">
        <f t="array" ref="C1984">IFERROR(_xlfn.XLOOKUP(B1984, Runs[Run ID], Runs[Title]), "— pick a run —")</f>
        <v>Captain America Origin</v>
      </c>
      <c r="D1984" s="74" t="s">
        <v>12714</v>
      </c>
      <c r="E1984" s="58" t="b">
        <v>0</v>
      </c>
      <c r="F1984" s="25">
        <f t="shared" si="1"/>
        <v>14</v>
      </c>
      <c r="G1984" s="21" t="s">
        <v>58</v>
      </c>
      <c r="H1984" s="23"/>
      <c r="I1984" s="28"/>
    </row>
    <row r="1985" ht="22.5" customHeight="1">
      <c r="A1985" s="53" t="str">
        <f t="array" ref="A1985">IFERROR(_xlfn.XLOOKUP(B1985, Runs[Run ID], Runs[Track]), "— pick a run —")</f>
        <v>Captain America</v>
      </c>
      <c r="B1985" s="54" t="s">
        <v>212</v>
      </c>
      <c r="C1985" s="53" t="str">
        <f t="array" ref="C1985">IFERROR(_xlfn.XLOOKUP(B1985, Runs[Run ID], Runs[Title]), "— pick a run —")</f>
        <v>Captain America Origin</v>
      </c>
      <c r="D1985" s="74" t="s">
        <v>12715</v>
      </c>
      <c r="E1985" s="58" t="b">
        <v>0</v>
      </c>
      <c r="F1985" s="25">
        <f t="shared" si="1"/>
        <v>15</v>
      </c>
      <c r="G1985" s="21" t="s">
        <v>58</v>
      </c>
      <c r="H1985" s="23"/>
      <c r="I1985" s="28"/>
    </row>
    <row r="1986" ht="22.5" customHeight="1">
      <c r="A1986" s="53" t="str">
        <f t="array" ref="A1986">IFERROR(_xlfn.XLOOKUP(B1986, Runs[Run ID], Runs[Track]), "— pick a run —")</f>
        <v>Captain America</v>
      </c>
      <c r="B1986" s="54" t="s">
        <v>212</v>
      </c>
      <c r="C1986" s="53" t="str">
        <f t="array" ref="C1986">IFERROR(_xlfn.XLOOKUP(B1986, Runs[Run ID], Runs[Title]), "— pick a run —")</f>
        <v>Captain America Origin</v>
      </c>
      <c r="D1986" s="74" t="s">
        <v>12716</v>
      </c>
      <c r="E1986" s="58" t="b">
        <v>0</v>
      </c>
      <c r="F1986" s="25">
        <f t="shared" si="1"/>
        <v>16</v>
      </c>
      <c r="G1986" s="21" t="s">
        <v>58</v>
      </c>
      <c r="H1986" s="23"/>
      <c r="I1986" s="28"/>
    </row>
    <row r="1987" ht="22.5" customHeight="1">
      <c r="A1987" s="53" t="str">
        <f t="array" ref="A1987">IFERROR(_xlfn.XLOOKUP(B1987, Runs[Run ID], Runs[Track]), "— pick a run —")</f>
        <v>Captain America</v>
      </c>
      <c r="B1987" s="54" t="s">
        <v>212</v>
      </c>
      <c r="C1987" s="53" t="str">
        <f t="array" ref="C1987">IFERROR(_xlfn.XLOOKUP(B1987, Runs[Run ID], Runs[Title]), "— pick a run —")</f>
        <v>Captain America Origin</v>
      </c>
      <c r="D1987" s="74" t="s">
        <v>12717</v>
      </c>
      <c r="E1987" s="58" t="b">
        <v>0</v>
      </c>
      <c r="F1987" s="25">
        <f t="shared" si="1"/>
        <v>17</v>
      </c>
      <c r="G1987" s="21" t="s">
        <v>58</v>
      </c>
      <c r="H1987" s="23"/>
      <c r="I1987" s="28"/>
    </row>
    <row r="1988" ht="22.5" customHeight="1">
      <c r="A1988" s="53" t="str">
        <f t="array" ref="A1988">IFERROR(_xlfn.XLOOKUP(B1988, Runs[Run ID], Runs[Track]), "— pick a run —")</f>
        <v>Captain America</v>
      </c>
      <c r="B1988" s="54" t="s">
        <v>212</v>
      </c>
      <c r="C1988" s="53" t="str">
        <f t="array" ref="C1988">IFERROR(_xlfn.XLOOKUP(B1988, Runs[Run ID], Runs[Title]), "— pick a run —")</f>
        <v>Captain America Origin</v>
      </c>
      <c r="D1988" s="74" t="s">
        <v>12718</v>
      </c>
      <c r="E1988" s="58" t="b">
        <v>0</v>
      </c>
      <c r="F1988" s="25">
        <f t="shared" si="1"/>
        <v>18</v>
      </c>
      <c r="G1988" s="21" t="s">
        <v>58</v>
      </c>
      <c r="H1988" s="23"/>
      <c r="I1988" s="28"/>
    </row>
    <row r="1989" ht="22.5" customHeight="1">
      <c r="A1989" s="53" t="str">
        <f t="array" ref="A1989">IFERROR(_xlfn.XLOOKUP(B1989, Runs[Run ID], Runs[Track]), "— pick a run —")</f>
        <v>Captain America</v>
      </c>
      <c r="B1989" s="54" t="s">
        <v>212</v>
      </c>
      <c r="C1989" s="53" t="str">
        <f t="array" ref="C1989">IFERROR(_xlfn.XLOOKUP(B1989, Runs[Run ID], Runs[Title]), "— pick a run —")</f>
        <v>Captain America Origin</v>
      </c>
      <c r="D1989" s="74" t="s">
        <v>12719</v>
      </c>
      <c r="E1989" s="58" t="b">
        <v>0</v>
      </c>
      <c r="F1989" s="25">
        <f t="shared" si="1"/>
        <v>19</v>
      </c>
      <c r="G1989" s="21" t="s">
        <v>58</v>
      </c>
      <c r="H1989" s="23"/>
      <c r="I1989" s="28"/>
    </row>
    <row r="1990" ht="22.5" customHeight="1">
      <c r="A1990" s="53" t="str">
        <f t="array" ref="A1990">IFERROR(_xlfn.XLOOKUP(B1990, Runs[Run ID], Runs[Track]), "— pick a run —")</f>
        <v>Captain America</v>
      </c>
      <c r="B1990" s="54" t="s">
        <v>212</v>
      </c>
      <c r="C1990" s="53" t="str">
        <f t="array" ref="C1990">IFERROR(_xlfn.XLOOKUP(B1990, Runs[Run ID], Runs[Title]), "— pick a run —")</f>
        <v>Captain America Origin</v>
      </c>
      <c r="D1990" s="74" t="s">
        <v>12720</v>
      </c>
      <c r="E1990" s="58" t="b">
        <v>0</v>
      </c>
      <c r="F1990" s="25">
        <f t="shared" si="1"/>
        <v>20</v>
      </c>
      <c r="G1990" s="21" t="s">
        <v>58</v>
      </c>
      <c r="H1990" s="23"/>
      <c r="I1990" s="28"/>
    </row>
    <row r="1991" ht="22.5" customHeight="1">
      <c r="A1991" s="53" t="str">
        <f t="array" ref="A1991">IFERROR(_xlfn.XLOOKUP(B1991, Runs[Run ID], Runs[Track]), "— pick a run —")</f>
        <v>Captain America</v>
      </c>
      <c r="B1991" s="54" t="s">
        <v>212</v>
      </c>
      <c r="C1991" s="53" t="str">
        <f t="array" ref="C1991">IFERROR(_xlfn.XLOOKUP(B1991, Runs[Run ID], Runs[Title]), "— pick a run —")</f>
        <v>Captain America Origin</v>
      </c>
      <c r="D1991" s="74" t="s">
        <v>12721</v>
      </c>
      <c r="E1991" s="58" t="b">
        <v>0</v>
      </c>
      <c r="F1991" s="25">
        <f t="shared" si="1"/>
        <v>21</v>
      </c>
      <c r="G1991" s="21" t="s">
        <v>58</v>
      </c>
      <c r="H1991" s="23"/>
      <c r="I1991" s="28"/>
    </row>
    <row r="1992" ht="22.5" customHeight="1">
      <c r="A1992" s="53" t="str">
        <f t="array" ref="A1992">IFERROR(_xlfn.XLOOKUP(B1992, Runs[Run ID], Runs[Track]), "— pick a run —")</f>
        <v>Captain America</v>
      </c>
      <c r="B1992" s="54" t="s">
        <v>212</v>
      </c>
      <c r="C1992" s="53" t="str">
        <f t="array" ref="C1992">IFERROR(_xlfn.XLOOKUP(B1992, Runs[Run ID], Runs[Title]), "— pick a run —")</f>
        <v>Captain America Origin</v>
      </c>
      <c r="D1992" s="74" t="s">
        <v>12722</v>
      </c>
      <c r="E1992" s="58" t="b">
        <v>0</v>
      </c>
      <c r="F1992" s="25">
        <f t="shared" si="1"/>
        <v>22</v>
      </c>
      <c r="G1992" s="21" t="s">
        <v>58</v>
      </c>
      <c r="H1992" s="23"/>
      <c r="I1992" s="28"/>
    </row>
    <row r="1993" ht="22.5" customHeight="1">
      <c r="A1993" s="53" t="str">
        <f t="array" ref="A1993">IFERROR(_xlfn.XLOOKUP(B1993, Runs[Run ID], Runs[Track]), "— pick a run —")</f>
        <v>Captain America</v>
      </c>
      <c r="B1993" s="54" t="s">
        <v>212</v>
      </c>
      <c r="C1993" s="53" t="str">
        <f t="array" ref="C1993">IFERROR(_xlfn.XLOOKUP(B1993, Runs[Run ID], Runs[Title]), "— pick a run —")</f>
        <v>Captain America Origin</v>
      </c>
      <c r="D1993" s="74" t="s">
        <v>12458</v>
      </c>
      <c r="E1993" s="58" t="b">
        <v>0</v>
      </c>
      <c r="F1993" s="25">
        <f t="shared" si="1"/>
        <v>23</v>
      </c>
      <c r="G1993" s="21" t="s">
        <v>58</v>
      </c>
      <c r="H1993" s="23"/>
      <c r="I1993" s="28"/>
    </row>
    <row r="1994" ht="22.5" customHeight="1">
      <c r="A1994" s="53" t="str">
        <f t="array" ref="A1994">IFERROR(_xlfn.XLOOKUP(B1994, Runs[Run ID], Runs[Track]), "— pick a run —")</f>
        <v>Captain America</v>
      </c>
      <c r="B1994" s="54" t="s">
        <v>212</v>
      </c>
      <c r="C1994" s="53" t="str">
        <f t="array" ref="C1994">IFERROR(_xlfn.XLOOKUP(B1994, Runs[Run ID], Runs[Title]), "— pick a run —")</f>
        <v>Captain America Origin</v>
      </c>
      <c r="D1994" s="74" t="s">
        <v>12723</v>
      </c>
      <c r="E1994" s="58" t="b">
        <v>0</v>
      </c>
      <c r="F1994" s="25">
        <f t="shared" si="1"/>
        <v>24</v>
      </c>
      <c r="G1994" s="21" t="s">
        <v>58</v>
      </c>
      <c r="H1994" s="23"/>
      <c r="I1994" s="28"/>
    </row>
    <row r="1995" ht="22.5" customHeight="1">
      <c r="A1995" s="53" t="str">
        <f t="array" ref="A1995">IFERROR(_xlfn.XLOOKUP(B1995, Runs[Run ID], Runs[Track]), "— pick a run —")</f>
        <v>Captain America</v>
      </c>
      <c r="B1995" s="54" t="s">
        <v>212</v>
      </c>
      <c r="C1995" s="53" t="str">
        <f t="array" ref="C1995">IFERROR(_xlfn.XLOOKUP(B1995, Runs[Run ID], Runs[Title]), "— pick a run —")</f>
        <v>Captain America Origin</v>
      </c>
      <c r="D1995" s="74" t="s">
        <v>12724</v>
      </c>
      <c r="E1995" s="58" t="b">
        <v>0</v>
      </c>
      <c r="F1995" s="25">
        <f t="shared" si="1"/>
        <v>25</v>
      </c>
      <c r="G1995" s="21" t="s">
        <v>58</v>
      </c>
      <c r="H1995" s="23"/>
      <c r="I1995" s="28"/>
    </row>
    <row r="1996" ht="22.5" customHeight="1">
      <c r="A1996" s="53" t="str">
        <f t="array" ref="A1996">IFERROR(_xlfn.XLOOKUP(B1996, Runs[Run ID], Runs[Track]), "— pick a run —")</f>
        <v>Captain America</v>
      </c>
      <c r="B1996" s="54" t="s">
        <v>212</v>
      </c>
      <c r="C1996" s="53" t="str">
        <f t="array" ref="C1996">IFERROR(_xlfn.XLOOKUP(B1996, Runs[Run ID], Runs[Title]), "— pick a run —")</f>
        <v>Captain America Origin</v>
      </c>
      <c r="D1996" s="74" t="s">
        <v>12725</v>
      </c>
      <c r="E1996" s="58" t="b">
        <v>0</v>
      </c>
      <c r="F1996" s="25">
        <f t="shared" si="1"/>
        <v>26</v>
      </c>
      <c r="G1996" s="21" t="s">
        <v>58</v>
      </c>
      <c r="H1996" s="23"/>
      <c r="I1996" s="28"/>
    </row>
    <row r="1997" ht="22.5" customHeight="1">
      <c r="A1997" s="53" t="str">
        <f t="array" ref="A1997">IFERROR(_xlfn.XLOOKUP(B1997, Runs[Run ID], Runs[Track]), "— pick a run —")</f>
        <v>Captain America</v>
      </c>
      <c r="B1997" s="54" t="s">
        <v>212</v>
      </c>
      <c r="C1997" s="53" t="str">
        <f t="array" ref="C1997">IFERROR(_xlfn.XLOOKUP(B1997, Runs[Run ID], Runs[Title]), "— pick a run —")</f>
        <v>Captain America Origin</v>
      </c>
      <c r="D1997" s="74" t="s">
        <v>12726</v>
      </c>
      <c r="E1997" s="58" t="b">
        <v>0</v>
      </c>
      <c r="F1997" s="25">
        <f t="shared" si="1"/>
        <v>27</v>
      </c>
      <c r="G1997" s="21" t="s">
        <v>58</v>
      </c>
      <c r="H1997" s="23"/>
      <c r="I1997" s="28"/>
    </row>
    <row r="1998" ht="22.5" customHeight="1">
      <c r="A1998" s="53" t="str">
        <f t="array" ref="A1998">IFERROR(_xlfn.XLOOKUP(B1998, Runs[Run ID], Runs[Track]), "— pick a run —")</f>
        <v>Captain America</v>
      </c>
      <c r="B1998" s="54" t="s">
        <v>212</v>
      </c>
      <c r="C1998" s="53" t="str">
        <f t="array" ref="C1998">IFERROR(_xlfn.XLOOKUP(B1998, Runs[Run ID], Runs[Title]), "— pick a run —")</f>
        <v>Captain America Origin</v>
      </c>
      <c r="D1998" s="74" t="s">
        <v>12727</v>
      </c>
      <c r="E1998" s="58" t="b">
        <v>0</v>
      </c>
      <c r="F1998" s="25">
        <f t="shared" si="1"/>
        <v>28</v>
      </c>
      <c r="G1998" s="21" t="s">
        <v>58</v>
      </c>
      <c r="H1998" s="23"/>
      <c r="I1998" s="28"/>
    </row>
    <row r="1999" ht="22.5" customHeight="1">
      <c r="A1999" s="53" t="str">
        <f t="array" ref="A1999">IFERROR(_xlfn.XLOOKUP(B1999, Runs[Run ID], Runs[Track]), "— pick a run —")</f>
        <v>Captain America</v>
      </c>
      <c r="B1999" s="54" t="s">
        <v>212</v>
      </c>
      <c r="C1999" s="53" t="str">
        <f t="array" ref="C1999">IFERROR(_xlfn.XLOOKUP(B1999, Runs[Run ID], Runs[Title]), "— pick a run —")</f>
        <v>Captain America Origin</v>
      </c>
      <c r="D1999" s="74" t="s">
        <v>12728</v>
      </c>
      <c r="E1999" s="58" t="b">
        <v>0</v>
      </c>
      <c r="F1999" s="25">
        <f t="shared" si="1"/>
        <v>29</v>
      </c>
      <c r="G1999" s="21" t="s">
        <v>58</v>
      </c>
      <c r="H1999" s="23"/>
      <c r="I1999" s="28"/>
    </row>
    <row r="2000" ht="22.5" customHeight="1">
      <c r="A2000" s="53" t="str">
        <f t="array" ref="A2000">IFERROR(_xlfn.XLOOKUP(B2000, Runs[Run ID], Runs[Track]), "— pick a run —")</f>
        <v>Captain America</v>
      </c>
      <c r="B2000" s="54" t="s">
        <v>212</v>
      </c>
      <c r="C2000" s="53" t="str">
        <f t="array" ref="C2000">IFERROR(_xlfn.XLOOKUP(B2000, Runs[Run ID], Runs[Title]), "— pick a run —")</f>
        <v>Captain America Origin</v>
      </c>
      <c r="D2000" s="74" t="s">
        <v>12729</v>
      </c>
      <c r="E2000" s="58" t="b">
        <v>0</v>
      </c>
      <c r="F2000" s="25">
        <f t="shared" si="1"/>
        <v>30</v>
      </c>
      <c r="G2000" s="21" t="s">
        <v>58</v>
      </c>
      <c r="H2000" s="23"/>
      <c r="I2000" s="28"/>
    </row>
    <row r="2001" ht="22.5" customHeight="1">
      <c r="A2001" s="53" t="str">
        <f t="array" ref="A2001">IFERROR(_xlfn.XLOOKUP(B2001, Runs[Run ID], Runs[Track]), "— pick a run —")</f>
        <v>Captain America</v>
      </c>
      <c r="B2001" s="54" t="s">
        <v>212</v>
      </c>
      <c r="C2001" s="53" t="str">
        <f t="array" ref="C2001">IFERROR(_xlfn.XLOOKUP(B2001, Runs[Run ID], Runs[Title]), "— pick a run —")</f>
        <v>Captain America Origin</v>
      </c>
      <c r="D2001" s="74" t="s">
        <v>12730</v>
      </c>
      <c r="E2001" s="58" t="b">
        <v>0</v>
      </c>
      <c r="F2001" s="25">
        <f t="shared" si="1"/>
        <v>31</v>
      </c>
      <c r="G2001" s="21" t="s">
        <v>58</v>
      </c>
      <c r="H2001" s="23"/>
      <c r="I2001" s="28"/>
    </row>
    <row r="2002" ht="22.5" customHeight="1">
      <c r="A2002" s="53" t="str">
        <f t="array" ref="A2002">IFERROR(_xlfn.XLOOKUP(B2002, Runs[Run ID], Runs[Track]), "— pick a run —")</f>
        <v>Captain America</v>
      </c>
      <c r="B2002" s="54" t="s">
        <v>212</v>
      </c>
      <c r="C2002" s="53" t="str">
        <f t="array" ref="C2002">IFERROR(_xlfn.XLOOKUP(B2002, Runs[Run ID], Runs[Title]), "— pick a run —")</f>
        <v>Captain America Origin</v>
      </c>
      <c r="D2002" s="74" t="s">
        <v>12731</v>
      </c>
      <c r="E2002" s="58" t="b">
        <v>0</v>
      </c>
      <c r="F2002" s="25">
        <f t="shared" si="1"/>
        <v>32</v>
      </c>
      <c r="G2002" s="21" t="s">
        <v>58</v>
      </c>
      <c r="H2002" s="23"/>
      <c r="I2002" s="28"/>
    </row>
    <row r="2003" ht="22.5" customHeight="1">
      <c r="A2003" s="53" t="str">
        <f t="array" ref="A2003">IFERROR(_xlfn.XLOOKUP(B2003, Runs[Run ID], Runs[Track]), "— pick a run —")</f>
        <v>Captain America</v>
      </c>
      <c r="B2003" s="54" t="s">
        <v>212</v>
      </c>
      <c r="C2003" s="53" t="str">
        <f t="array" ref="C2003">IFERROR(_xlfn.XLOOKUP(B2003, Runs[Run ID], Runs[Title]), "— pick a run —")</f>
        <v>Captain America Origin</v>
      </c>
      <c r="D2003" s="74" t="s">
        <v>2785</v>
      </c>
      <c r="E2003" s="58" t="b">
        <v>0</v>
      </c>
      <c r="F2003" s="25">
        <f t="shared" si="1"/>
        <v>33</v>
      </c>
      <c r="G2003" s="21" t="s">
        <v>58</v>
      </c>
      <c r="H2003" s="10" t="s">
        <v>12732</v>
      </c>
      <c r="I2003" s="26"/>
    </row>
    <row r="2004" ht="22.5" customHeight="1">
      <c r="A2004" s="53" t="str">
        <f t="array" ref="A2004">IFERROR(_xlfn.XLOOKUP(B2004, Runs[Run ID], Runs[Track]), "— pick a run —")</f>
        <v>Captain America</v>
      </c>
      <c r="B2004" s="54" t="s">
        <v>212</v>
      </c>
      <c r="C2004" s="53" t="str">
        <f t="array" ref="C2004">IFERROR(_xlfn.XLOOKUP(B2004, Runs[Run ID], Runs[Title]), "— pick a run —")</f>
        <v>Captain America Origin</v>
      </c>
      <c r="D2004" s="74" t="s">
        <v>2815</v>
      </c>
      <c r="E2004" s="58" t="b">
        <v>0</v>
      </c>
      <c r="F2004" s="25">
        <f t="shared" si="1"/>
        <v>34</v>
      </c>
      <c r="G2004" s="21" t="s">
        <v>58</v>
      </c>
      <c r="I2004" s="56"/>
    </row>
    <row r="2005" ht="22.5" customHeight="1">
      <c r="A2005" s="53" t="str">
        <f t="array" ref="A2005">IFERROR(_xlfn.XLOOKUP(B2005, Runs[Run ID], Runs[Track]), "— pick a run —")</f>
        <v>Captain America</v>
      </c>
      <c r="B2005" s="54" t="s">
        <v>212</v>
      </c>
      <c r="C2005" s="53" t="str">
        <f t="array" ref="C2005">IFERROR(_xlfn.XLOOKUP(B2005, Runs[Run ID], Runs[Title]), "— pick a run —")</f>
        <v>Captain America Origin</v>
      </c>
      <c r="D2005" s="74" t="s">
        <v>2843</v>
      </c>
      <c r="E2005" s="58" t="b">
        <v>0</v>
      </c>
      <c r="F2005" s="25">
        <f t="shared" si="1"/>
        <v>35</v>
      </c>
      <c r="G2005" s="21" t="s">
        <v>58</v>
      </c>
      <c r="H2005" s="23"/>
      <c r="I2005" s="28"/>
    </row>
    <row r="2006" ht="22.5" customHeight="1">
      <c r="A2006" s="53" t="str">
        <f t="array" ref="A2006">IFERROR(_xlfn.XLOOKUP(B2006, Runs[Run ID], Runs[Track]), "— pick a run —")</f>
        <v>Captain America</v>
      </c>
      <c r="B2006" s="54" t="s">
        <v>212</v>
      </c>
      <c r="C2006" s="53" t="str">
        <f t="array" ref="C2006">IFERROR(_xlfn.XLOOKUP(B2006, Runs[Run ID], Runs[Title]), "— pick a run —")</f>
        <v>Captain America Origin</v>
      </c>
      <c r="D2006" s="74" t="s">
        <v>12733</v>
      </c>
      <c r="E2006" s="58" t="b">
        <v>0</v>
      </c>
      <c r="F2006" s="25">
        <f t="shared" si="1"/>
        <v>36</v>
      </c>
      <c r="G2006" s="21" t="s">
        <v>443</v>
      </c>
      <c r="H2006" s="10" t="s">
        <v>12734</v>
      </c>
      <c r="I2006" s="26"/>
    </row>
    <row r="2007" ht="22.5" customHeight="1">
      <c r="A2007" s="53" t="str">
        <f t="array" ref="A2007">IFERROR(_xlfn.XLOOKUP(B2007, Runs[Run ID], Runs[Track]), "— pick a run —")</f>
        <v>Captain America</v>
      </c>
      <c r="B2007" s="54" t="s">
        <v>212</v>
      </c>
      <c r="C2007" s="53" t="str">
        <f t="array" ref="C2007">IFERROR(_xlfn.XLOOKUP(B2007, Runs[Run ID], Runs[Title]), "— pick a run —")</f>
        <v>Captain America Origin</v>
      </c>
      <c r="D2007" s="10" t="s">
        <v>12735</v>
      </c>
      <c r="E2007" s="58" t="b">
        <v>0</v>
      </c>
      <c r="F2007" s="25">
        <f t="shared" si="1"/>
        <v>37</v>
      </c>
      <c r="G2007" s="21" t="s">
        <v>1002</v>
      </c>
      <c r="H2007" s="10" t="s">
        <v>12736</v>
      </c>
      <c r="I2007" s="26"/>
    </row>
    <row r="2008" ht="22.5" customHeight="1">
      <c r="A2008" s="53" t="str">
        <f t="array" ref="A2008">IFERROR(_xlfn.XLOOKUP(B2008, Runs[Run ID], Runs[Track]), "— pick a run —")</f>
        <v>Captain America</v>
      </c>
      <c r="B2008" s="54" t="s">
        <v>212</v>
      </c>
      <c r="C2008" s="53" t="str">
        <f t="array" ref="C2008">IFERROR(_xlfn.XLOOKUP(B2008, Runs[Run ID], Runs[Title]), "— pick a run —")</f>
        <v>Captain America Origin</v>
      </c>
      <c r="D2008" s="10" t="s">
        <v>12737</v>
      </c>
      <c r="E2008" s="58" t="b">
        <v>0</v>
      </c>
      <c r="F2008" s="25">
        <f t="shared" si="1"/>
        <v>38</v>
      </c>
      <c r="G2008" s="21" t="s">
        <v>1002</v>
      </c>
      <c r="H2008" s="23"/>
      <c r="I2008" s="28"/>
    </row>
    <row r="2009" ht="22.5" customHeight="1">
      <c r="A2009" s="53" t="str">
        <f t="array" ref="A2009">IFERROR(_xlfn.XLOOKUP(B2009, Runs[Run ID], Runs[Track]), "— pick a run —")</f>
        <v>Captain America</v>
      </c>
      <c r="B2009" s="54" t="s">
        <v>212</v>
      </c>
      <c r="C2009" s="53" t="str">
        <f t="array" ref="C2009">IFERROR(_xlfn.XLOOKUP(B2009, Runs[Run ID], Runs[Title]), "— pick a run —")</f>
        <v>Captain America Origin</v>
      </c>
      <c r="D2009" s="10" t="s">
        <v>12738</v>
      </c>
      <c r="E2009" s="58" t="b">
        <v>0</v>
      </c>
      <c r="F2009" s="25">
        <f t="shared" si="1"/>
        <v>39</v>
      </c>
      <c r="G2009" s="21" t="s">
        <v>1002</v>
      </c>
      <c r="H2009" s="23"/>
      <c r="I2009" s="28"/>
    </row>
    <row r="2010" ht="22.5" customHeight="1">
      <c r="A2010" s="53" t="str">
        <f t="array" ref="A2010">IFERROR(_xlfn.XLOOKUP(B2010, Runs[Run ID], Runs[Track]), "— pick a run —")</f>
        <v>Captain America</v>
      </c>
      <c r="B2010" s="54" t="s">
        <v>212</v>
      </c>
      <c r="C2010" s="53" t="str">
        <f t="array" ref="C2010">IFERROR(_xlfn.XLOOKUP(B2010, Runs[Run ID], Runs[Title]), "— pick a run —")</f>
        <v>Captain America Origin</v>
      </c>
      <c r="D2010" s="10" t="s">
        <v>12739</v>
      </c>
      <c r="E2010" s="58" t="b">
        <v>0</v>
      </c>
      <c r="F2010" s="25">
        <f t="shared" si="1"/>
        <v>40</v>
      </c>
      <c r="G2010" s="21" t="s">
        <v>1002</v>
      </c>
      <c r="H2010" s="23"/>
      <c r="I2010" s="28"/>
    </row>
    <row r="2011" ht="22.5" customHeight="1">
      <c r="A2011" s="53" t="str">
        <f t="array" ref="A2011">IFERROR(_xlfn.XLOOKUP(B2011, Runs[Run ID], Runs[Track]), "— pick a run —")</f>
        <v>Captain America</v>
      </c>
      <c r="B2011" s="54" t="s">
        <v>212</v>
      </c>
      <c r="C2011" s="53" t="str">
        <f t="array" ref="C2011">IFERROR(_xlfn.XLOOKUP(B2011, Runs[Run ID], Runs[Title]), "— pick a run —")</f>
        <v>Captain America Origin</v>
      </c>
      <c r="D2011" s="10" t="s">
        <v>12740</v>
      </c>
      <c r="E2011" s="58" t="b">
        <v>0</v>
      </c>
      <c r="F2011" s="25">
        <f t="shared" si="1"/>
        <v>41</v>
      </c>
      <c r="G2011" s="21" t="s">
        <v>1002</v>
      </c>
      <c r="H2011" s="23"/>
      <c r="I2011" s="28"/>
    </row>
    <row r="2012" ht="22.5" customHeight="1">
      <c r="A2012" s="53" t="str">
        <f t="array" ref="A2012">IFERROR(_xlfn.XLOOKUP(B2012, Runs[Run ID], Runs[Track]), "— pick a run —")</f>
        <v>Captain America</v>
      </c>
      <c r="B2012" s="54" t="s">
        <v>233</v>
      </c>
      <c r="C2012" s="53" t="str">
        <f t="array" ref="C2012">IFERROR(_xlfn.XLOOKUP(B2012, Runs[Run ID], Runs[Title]), "— pick a run —")</f>
        <v>Captain America: White</v>
      </c>
      <c r="D2012" s="74" t="s">
        <v>12741</v>
      </c>
      <c r="E2012" s="58" t="b">
        <v>0</v>
      </c>
      <c r="F2012" s="25">
        <f t="shared" si="1"/>
        <v>1</v>
      </c>
      <c r="G2012" s="21" t="s">
        <v>58</v>
      </c>
      <c r="H2012" s="23"/>
      <c r="I2012" s="28"/>
    </row>
    <row r="2013" ht="22.5" customHeight="1">
      <c r="A2013" s="53" t="str">
        <f t="array" ref="A2013">IFERROR(_xlfn.XLOOKUP(B2013, Runs[Run ID], Runs[Track]), "— pick a run —")</f>
        <v>Captain America</v>
      </c>
      <c r="B2013" s="54" t="s">
        <v>233</v>
      </c>
      <c r="C2013" s="53" t="str">
        <f t="array" ref="C2013">IFERROR(_xlfn.XLOOKUP(B2013, Runs[Run ID], Runs[Title]), "— pick a run —")</f>
        <v>Captain America: White</v>
      </c>
      <c r="D2013" s="74" t="s">
        <v>12742</v>
      </c>
      <c r="E2013" s="58" t="b">
        <v>0</v>
      </c>
      <c r="F2013" s="25">
        <f t="shared" si="1"/>
        <v>2</v>
      </c>
      <c r="G2013" s="21" t="s">
        <v>58</v>
      </c>
      <c r="H2013" s="23"/>
      <c r="I2013" s="28"/>
    </row>
    <row r="2014" ht="22.5" customHeight="1">
      <c r="A2014" s="53" t="str">
        <f t="array" ref="A2014">IFERROR(_xlfn.XLOOKUP(B2014, Runs[Run ID], Runs[Track]), "— pick a run —")</f>
        <v>Captain America</v>
      </c>
      <c r="B2014" s="54" t="s">
        <v>233</v>
      </c>
      <c r="C2014" s="53" t="str">
        <f t="array" ref="C2014">IFERROR(_xlfn.XLOOKUP(B2014, Runs[Run ID], Runs[Title]), "— pick a run —")</f>
        <v>Captain America: White</v>
      </c>
      <c r="D2014" s="74" t="s">
        <v>12743</v>
      </c>
      <c r="E2014" s="58" t="b">
        <v>0</v>
      </c>
      <c r="F2014" s="25">
        <f t="shared" si="1"/>
        <v>3</v>
      </c>
      <c r="G2014" s="21" t="s">
        <v>58</v>
      </c>
      <c r="H2014" s="23"/>
      <c r="I2014" s="28"/>
    </row>
    <row r="2015" ht="22.5" customHeight="1">
      <c r="A2015" s="53" t="str">
        <f t="array" ref="A2015">IFERROR(_xlfn.XLOOKUP(B2015, Runs[Run ID], Runs[Track]), "— pick a run —")</f>
        <v>Captain America</v>
      </c>
      <c r="B2015" s="54" t="s">
        <v>233</v>
      </c>
      <c r="C2015" s="53" t="str">
        <f t="array" ref="C2015">IFERROR(_xlfn.XLOOKUP(B2015, Runs[Run ID], Runs[Title]), "— pick a run —")</f>
        <v>Captain America: White</v>
      </c>
      <c r="D2015" s="74" t="s">
        <v>12744</v>
      </c>
      <c r="E2015" s="58" t="b">
        <v>0</v>
      </c>
      <c r="F2015" s="25">
        <f t="shared" si="1"/>
        <v>4</v>
      </c>
      <c r="G2015" s="21" t="s">
        <v>58</v>
      </c>
      <c r="H2015" s="23"/>
      <c r="I2015" s="28"/>
    </row>
    <row r="2016" ht="22.5" customHeight="1">
      <c r="A2016" s="53" t="str">
        <f t="array" ref="A2016">IFERROR(_xlfn.XLOOKUP(B2016, Runs[Run ID], Runs[Track]), "— pick a run —")</f>
        <v>Captain America</v>
      </c>
      <c r="B2016" s="54" t="s">
        <v>233</v>
      </c>
      <c r="C2016" s="53" t="str">
        <f t="array" ref="C2016">IFERROR(_xlfn.XLOOKUP(B2016, Runs[Run ID], Runs[Title]), "— pick a run —")</f>
        <v>Captain America: White</v>
      </c>
      <c r="D2016" s="74" t="s">
        <v>12745</v>
      </c>
      <c r="E2016" s="58" t="b">
        <v>0</v>
      </c>
      <c r="F2016" s="25">
        <f t="shared" si="1"/>
        <v>5</v>
      </c>
      <c r="G2016" s="21" t="s">
        <v>58</v>
      </c>
      <c r="H2016" s="23"/>
      <c r="I2016" s="28"/>
    </row>
    <row r="2017" ht="22.5" customHeight="1">
      <c r="A2017" s="53" t="str">
        <f t="array" ref="A2017">IFERROR(_xlfn.XLOOKUP(B2017, Runs[Run ID], Runs[Track]), "— pick a run —")</f>
        <v>Captain America</v>
      </c>
      <c r="B2017" s="54" t="s">
        <v>233</v>
      </c>
      <c r="C2017" s="53" t="str">
        <f t="array" ref="C2017">IFERROR(_xlfn.XLOOKUP(B2017, Runs[Run ID], Runs[Title]), "— pick a run —")</f>
        <v>Captain America: White</v>
      </c>
      <c r="D2017" s="74" t="s">
        <v>12746</v>
      </c>
      <c r="E2017" s="58" t="b">
        <v>0</v>
      </c>
      <c r="F2017" s="25">
        <f t="shared" si="1"/>
        <v>6</v>
      </c>
      <c r="G2017" s="21" t="s">
        <v>58</v>
      </c>
      <c r="H2017" s="23"/>
      <c r="I2017" s="28"/>
    </row>
    <row r="2018" ht="22.5" customHeight="1">
      <c r="A2018" s="53" t="str">
        <f t="array" ref="A2018">IFERROR(_xlfn.XLOOKUP(B2018, Runs[Run ID], Runs[Track]), "— pick a run —")</f>
        <v>Captain America</v>
      </c>
      <c r="B2018" s="54" t="s">
        <v>211</v>
      </c>
      <c r="C2018" s="53" t="str">
        <f t="array" ref="C2018">IFERROR(_xlfn.XLOOKUP(B2018, Runs[Run ID], Runs[Title]), "— pick a run —")</f>
        <v>Englehart's Captain America</v>
      </c>
      <c r="D2018" s="74" t="s">
        <v>12747</v>
      </c>
      <c r="E2018" s="58" t="b">
        <v>0</v>
      </c>
      <c r="F2018" s="25">
        <f t="shared" si="1"/>
        <v>1</v>
      </c>
      <c r="G2018" s="21" t="s">
        <v>58</v>
      </c>
      <c r="H2018" s="23" t="s">
        <v>12748</v>
      </c>
      <c r="I2018" s="28"/>
    </row>
    <row r="2019" ht="22.5" customHeight="1">
      <c r="A2019" s="53" t="str">
        <f t="array" ref="A2019">IFERROR(_xlfn.XLOOKUP(B2019, Runs[Run ID], Runs[Track]), "— pick a run —")</f>
        <v>Captain America</v>
      </c>
      <c r="B2019" s="54" t="s">
        <v>211</v>
      </c>
      <c r="C2019" s="53" t="str">
        <f t="array" ref="C2019">IFERROR(_xlfn.XLOOKUP(B2019, Runs[Run ID], Runs[Title]), "— pick a run —")</f>
        <v>Englehart's Captain America</v>
      </c>
      <c r="D2019" s="74" t="s">
        <v>12749</v>
      </c>
      <c r="E2019" s="58" t="b">
        <v>0</v>
      </c>
      <c r="F2019" s="25">
        <f t="shared" si="1"/>
        <v>2</v>
      </c>
      <c r="G2019" s="21" t="s">
        <v>58</v>
      </c>
      <c r="H2019" s="23"/>
      <c r="I2019" s="28"/>
    </row>
    <row r="2020" ht="22.5" customHeight="1">
      <c r="A2020" s="53" t="str">
        <f t="array" ref="A2020">IFERROR(_xlfn.XLOOKUP(B2020, Runs[Run ID], Runs[Track]), "— pick a run —")</f>
        <v>Captain America</v>
      </c>
      <c r="B2020" s="54" t="s">
        <v>211</v>
      </c>
      <c r="C2020" s="53" t="str">
        <f t="array" ref="C2020">IFERROR(_xlfn.XLOOKUP(B2020, Runs[Run ID], Runs[Title]), "— pick a run —")</f>
        <v>Englehart's Captain America</v>
      </c>
      <c r="D2020" s="74" t="s">
        <v>12750</v>
      </c>
      <c r="E2020" s="58" t="b">
        <v>0</v>
      </c>
      <c r="F2020" s="25">
        <f t="shared" si="1"/>
        <v>3</v>
      </c>
      <c r="G2020" s="21" t="s">
        <v>58</v>
      </c>
      <c r="H2020" s="23"/>
      <c r="I2020" s="28"/>
    </row>
    <row r="2021" ht="22.5" customHeight="1">
      <c r="A2021" s="53" t="str">
        <f t="array" ref="A2021">IFERROR(_xlfn.XLOOKUP(B2021, Runs[Run ID], Runs[Track]), "— pick a run —")</f>
        <v>Captain America</v>
      </c>
      <c r="B2021" s="54" t="s">
        <v>211</v>
      </c>
      <c r="C2021" s="53" t="str">
        <f t="array" ref="C2021">IFERROR(_xlfn.XLOOKUP(B2021, Runs[Run ID], Runs[Title]), "— pick a run —")</f>
        <v>Englehart's Captain America</v>
      </c>
      <c r="D2021" s="74" t="s">
        <v>12751</v>
      </c>
      <c r="E2021" s="58" t="b">
        <v>0</v>
      </c>
      <c r="F2021" s="25">
        <f t="shared" si="1"/>
        <v>4</v>
      </c>
      <c r="G2021" s="21" t="s">
        <v>58</v>
      </c>
      <c r="H2021" s="23"/>
      <c r="I2021" s="28"/>
    </row>
    <row r="2022" ht="22.5" customHeight="1">
      <c r="A2022" s="53" t="str">
        <f t="array" ref="A2022">IFERROR(_xlfn.XLOOKUP(B2022, Runs[Run ID], Runs[Track]), "— pick a run —")</f>
        <v>Captain America</v>
      </c>
      <c r="B2022" s="54" t="s">
        <v>211</v>
      </c>
      <c r="C2022" s="53" t="str">
        <f t="array" ref="C2022">IFERROR(_xlfn.XLOOKUP(B2022, Runs[Run ID], Runs[Title]), "— pick a run —")</f>
        <v>Englehart's Captain America</v>
      </c>
      <c r="D2022" s="74" t="s">
        <v>12752</v>
      </c>
      <c r="E2022" s="58" t="b">
        <v>0</v>
      </c>
      <c r="F2022" s="25">
        <f t="shared" si="1"/>
        <v>5</v>
      </c>
      <c r="G2022" s="21" t="s">
        <v>58</v>
      </c>
      <c r="H2022" s="23" t="s">
        <v>12753</v>
      </c>
      <c r="I2022" s="28"/>
    </row>
    <row r="2023" ht="22.5" customHeight="1">
      <c r="A2023" s="53" t="str">
        <f t="array" ref="A2023">IFERROR(_xlfn.XLOOKUP(B2023, Runs[Run ID], Runs[Track]), "— pick a run —")</f>
        <v>Captain America</v>
      </c>
      <c r="B2023" s="54" t="s">
        <v>211</v>
      </c>
      <c r="C2023" s="53" t="str">
        <f t="array" ref="C2023">IFERROR(_xlfn.XLOOKUP(B2023, Runs[Run ID], Runs[Title]), "— pick a run —")</f>
        <v>Englehart's Captain America</v>
      </c>
      <c r="D2023" s="74" t="s">
        <v>12754</v>
      </c>
      <c r="E2023" s="58" t="b">
        <v>0</v>
      </c>
      <c r="F2023" s="25">
        <f t="shared" si="1"/>
        <v>6</v>
      </c>
      <c r="G2023" s="21" t="s">
        <v>58</v>
      </c>
      <c r="H2023" s="23"/>
      <c r="I2023" s="28"/>
    </row>
    <row r="2024" ht="22.5" customHeight="1">
      <c r="A2024" s="53" t="str">
        <f t="array" ref="A2024">IFERROR(_xlfn.XLOOKUP(B2024, Runs[Run ID], Runs[Track]), "— pick a run —")</f>
        <v>Captain America</v>
      </c>
      <c r="B2024" s="54" t="s">
        <v>211</v>
      </c>
      <c r="C2024" s="53" t="str">
        <f t="array" ref="C2024">IFERROR(_xlfn.XLOOKUP(B2024, Runs[Run ID], Runs[Title]), "— pick a run —")</f>
        <v>Englehart's Captain America</v>
      </c>
      <c r="D2024" s="74" t="s">
        <v>12755</v>
      </c>
      <c r="E2024" s="58" t="b">
        <v>0</v>
      </c>
      <c r="F2024" s="25">
        <f t="shared" si="1"/>
        <v>7</v>
      </c>
      <c r="G2024" s="21" t="s">
        <v>58</v>
      </c>
      <c r="H2024" s="23"/>
      <c r="I2024" s="28"/>
    </row>
    <row r="2025" ht="22.5" customHeight="1">
      <c r="A2025" s="53" t="str">
        <f t="array" ref="A2025">IFERROR(_xlfn.XLOOKUP(B2025, Runs[Run ID], Runs[Track]), "— pick a run —")</f>
        <v>Captain America</v>
      </c>
      <c r="B2025" s="54" t="s">
        <v>211</v>
      </c>
      <c r="C2025" s="53" t="str">
        <f t="array" ref="C2025">IFERROR(_xlfn.XLOOKUP(B2025, Runs[Run ID], Runs[Title]), "— pick a run —")</f>
        <v>Englehart's Captain America</v>
      </c>
      <c r="D2025" s="74" t="s">
        <v>12756</v>
      </c>
      <c r="E2025" s="58" t="b">
        <v>0</v>
      </c>
      <c r="F2025" s="25">
        <f t="shared" si="1"/>
        <v>8</v>
      </c>
      <c r="G2025" s="21" t="s">
        <v>58</v>
      </c>
      <c r="H2025" s="23"/>
      <c r="I2025" s="28"/>
    </row>
    <row r="2026" ht="22.5" customHeight="1">
      <c r="A2026" s="53" t="str">
        <f t="array" ref="A2026">IFERROR(_xlfn.XLOOKUP(B2026, Runs[Run ID], Runs[Track]), "— pick a run —")</f>
        <v>Captain America</v>
      </c>
      <c r="B2026" s="54" t="s">
        <v>211</v>
      </c>
      <c r="C2026" s="53" t="str">
        <f t="array" ref="C2026">IFERROR(_xlfn.XLOOKUP(B2026, Runs[Run ID], Runs[Title]), "— pick a run —")</f>
        <v>Englehart's Captain America</v>
      </c>
      <c r="D2026" s="74" t="s">
        <v>12757</v>
      </c>
      <c r="E2026" s="58" t="b">
        <v>0</v>
      </c>
      <c r="F2026" s="25">
        <f t="shared" si="1"/>
        <v>9</v>
      </c>
      <c r="G2026" s="21" t="s">
        <v>58</v>
      </c>
      <c r="H2026" s="23"/>
      <c r="I2026" s="28"/>
    </row>
    <row r="2027" ht="22.5" customHeight="1">
      <c r="A2027" s="53" t="str">
        <f t="array" ref="A2027">IFERROR(_xlfn.XLOOKUP(B2027, Runs[Run ID], Runs[Track]), "— pick a run —")</f>
        <v>Captain America</v>
      </c>
      <c r="B2027" s="54" t="s">
        <v>211</v>
      </c>
      <c r="C2027" s="53" t="str">
        <f t="array" ref="C2027">IFERROR(_xlfn.XLOOKUP(B2027, Runs[Run ID], Runs[Title]), "— pick a run —")</f>
        <v>Englehart's Captain America</v>
      </c>
      <c r="D2027" s="74" t="s">
        <v>12758</v>
      </c>
      <c r="E2027" s="58" t="b">
        <v>0</v>
      </c>
      <c r="F2027" s="25">
        <f t="shared" si="1"/>
        <v>10</v>
      </c>
      <c r="G2027" s="21" t="s">
        <v>58</v>
      </c>
      <c r="H2027" s="23" t="s">
        <v>12759</v>
      </c>
      <c r="I2027" s="28"/>
    </row>
    <row r="2028" ht="22.5" customHeight="1">
      <c r="A2028" s="53" t="str">
        <f t="array" ref="A2028">IFERROR(_xlfn.XLOOKUP(B2028, Runs[Run ID], Runs[Track]), "— pick a run —")</f>
        <v>Captain America</v>
      </c>
      <c r="B2028" s="54" t="s">
        <v>211</v>
      </c>
      <c r="C2028" s="53" t="str">
        <f t="array" ref="C2028">IFERROR(_xlfn.XLOOKUP(B2028, Runs[Run ID], Runs[Title]), "— pick a run —")</f>
        <v>Englehart's Captain America</v>
      </c>
      <c r="D2028" s="74" t="s">
        <v>12760</v>
      </c>
      <c r="E2028" s="58" t="b">
        <v>0</v>
      </c>
      <c r="F2028" s="25">
        <f t="shared" si="1"/>
        <v>11</v>
      </c>
      <c r="G2028" s="21" t="s">
        <v>58</v>
      </c>
      <c r="H2028" s="23" t="s">
        <v>12761</v>
      </c>
      <c r="I2028" s="28"/>
    </row>
    <row r="2029" ht="22.5" customHeight="1">
      <c r="A2029" s="53" t="str">
        <f t="array" ref="A2029">IFERROR(_xlfn.XLOOKUP(B2029, Runs[Run ID], Runs[Track]), "— pick a run —")</f>
        <v>Captain America</v>
      </c>
      <c r="B2029" s="54" t="s">
        <v>211</v>
      </c>
      <c r="C2029" s="53" t="str">
        <f t="array" ref="C2029">IFERROR(_xlfn.XLOOKUP(B2029, Runs[Run ID], Runs[Title]), "— pick a run —")</f>
        <v>Englehart's Captain America</v>
      </c>
      <c r="D2029" s="74" t="s">
        <v>12762</v>
      </c>
      <c r="E2029" s="58" t="b">
        <v>0</v>
      </c>
      <c r="F2029" s="25">
        <f t="shared" si="1"/>
        <v>12</v>
      </c>
      <c r="G2029" s="21" t="s">
        <v>58</v>
      </c>
      <c r="H2029" s="23" t="s">
        <v>12763</v>
      </c>
      <c r="I2029" s="28"/>
    </row>
    <row r="2030" ht="22.5" customHeight="1">
      <c r="A2030" s="53" t="str">
        <f t="array" ref="A2030">IFERROR(_xlfn.XLOOKUP(B2030, Runs[Run ID], Runs[Track]), "— pick a run —")</f>
        <v>Captain America</v>
      </c>
      <c r="B2030" s="54" t="s">
        <v>211</v>
      </c>
      <c r="C2030" s="53" t="str">
        <f t="array" ref="C2030">IFERROR(_xlfn.XLOOKUP(B2030, Runs[Run ID], Runs[Title]), "— pick a run —")</f>
        <v>Englehart's Captain America</v>
      </c>
      <c r="D2030" s="74" t="s">
        <v>12764</v>
      </c>
      <c r="E2030" s="58" t="b">
        <v>0</v>
      </c>
      <c r="F2030" s="25">
        <f t="shared" si="1"/>
        <v>13</v>
      </c>
      <c r="G2030" s="21" t="s">
        <v>58</v>
      </c>
      <c r="H2030" s="23"/>
      <c r="I2030" s="28"/>
    </row>
    <row r="2031" ht="22.5" customHeight="1">
      <c r="A2031" s="53" t="str">
        <f t="array" ref="A2031">IFERROR(_xlfn.XLOOKUP(B2031, Runs[Run ID], Runs[Track]), "— pick a run —")</f>
        <v>Captain America</v>
      </c>
      <c r="B2031" s="54" t="s">
        <v>211</v>
      </c>
      <c r="C2031" s="53" t="str">
        <f t="array" ref="C2031">IFERROR(_xlfn.XLOOKUP(B2031, Runs[Run ID], Runs[Title]), "— pick a run —")</f>
        <v>Englehart's Captain America</v>
      </c>
      <c r="D2031" s="74" t="s">
        <v>12765</v>
      </c>
      <c r="E2031" s="58" t="b">
        <v>0</v>
      </c>
      <c r="F2031" s="25">
        <f t="shared" si="1"/>
        <v>14</v>
      </c>
      <c r="G2031" s="21" t="s">
        <v>58</v>
      </c>
      <c r="H2031" s="23"/>
      <c r="I2031" s="28"/>
    </row>
    <row r="2032" ht="22.5" customHeight="1">
      <c r="A2032" s="53" t="str">
        <f t="array" ref="A2032">IFERROR(_xlfn.XLOOKUP(B2032, Runs[Run ID], Runs[Track]), "— pick a run —")</f>
        <v>Captain America</v>
      </c>
      <c r="B2032" s="54" t="s">
        <v>211</v>
      </c>
      <c r="C2032" s="53" t="str">
        <f t="array" ref="C2032">IFERROR(_xlfn.XLOOKUP(B2032, Runs[Run ID], Runs[Title]), "— pick a run —")</f>
        <v>Englehart's Captain America</v>
      </c>
      <c r="D2032" s="74" t="s">
        <v>12766</v>
      </c>
      <c r="E2032" s="58" t="b">
        <v>0</v>
      </c>
      <c r="F2032" s="25">
        <f t="shared" si="1"/>
        <v>15</v>
      </c>
      <c r="G2032" s="21" t="s">
        <v>58</v>
      </c>
      <c r="H2032" s="23"/>
      <c r="I2032" s="28"/>
    </row>
    <row r="2033" ht="22.5" customHeight="1">
      <c r="A2033" s="53" t="str">
        <f t="array" ref="A2033">IFERROR(_xlfn.XLOOKUP(B2033, Runs[Run ID], Runs[Track]), "— pick a run —")</f>
        <v>Captain America</v>
      </c>
      <c r="B2033" s="54" t="s">
        <v>211</v>
      </c>
      <c r="C2033" s="53" t="str">
        <f t="array" ref="C2033">IFERROR(_xlfn.XLOOKUP(B2033, Runs[Run ID], Runs[Title]), "— pick a run —")</f>
        <v>Englehart's Captain America</v>
      </c>
      <c r="D2033" s="74" t="s">
        <v>12767</v>
      </c>
      <c r="E2033" s="58" t="b">
        <v>0</v>
      </c>
      <c r="F2033" s="25">
        <f t="shared" si="1"/>
        <v>16</v>
      </c>
      <c r="G2033" s="21" t="s">
        <v>443</v>
      </c>
      <c r="H2033" s="23" t="s">
        <v>12768</v>
      </c>
      <c r="I2033" s="28"/>
    </row>
    <row r="2034" ht="22.5" customHeight="1">
      <c r="A2034" s="53" t="str">
        <f t="array" ref="A2034">IFERROR(_xlfn.XLOOKUP(B2034, Runs[Run ID], Runs[Track]), "— pick a run —")</f>
        <v>Captain America</v>
      </c>
      <c r="B2034" s="54" t="s">
        <v>211</v>
      </c>
      <c r="C2034" s="53" t="str">
        <f t="array" ref="C2034">IFERROR(_xlfn.XLOOKUP(B2034, Runs[Run ID], Runs[Title]), "— pick a run —")</f>
        <v>Englehart's Captain America</v>
      </c>
      <c r="D2034" s="74" t="s">
        <v>12769</v>
      </c>
      <c r="E2034" s="58" t="b">
        <v>0</v>
      </c>
      <c r="F2034" s="25">
        <f t="shared" si="1"/>
        <v>17</v>
      </c>
      <c r="G2034" s="21" t="s">
        <v>58</v>
      </c>
      <c r="H2034" s="23" t="s">
        <v>12770</v>
      </c>
      <c r="I2034" s="28"/>
    </row>
    <row r="2035" ht="22.5" customHeight="1">
      <c r="A2035" s="53" t="str">
        <f t="array" ref="A2035">IFERROR(_xlfn.XLOOKUP(B2035, Runs[Run ID], Runs[Track]), "— pick a run —")</f>
        <v>Captain America</v>
      </c>
      <c r="B2035" s="54" t="s">
        <v>211</v>
      </c>
      <c r="C2035" s="53" t="str">
        <f t="array" ref="C2035">IFERROR(_xlfn.XLOOKUP(B2035, Runs[Run ID], Runs[Title]), "— pick a run —")</f>
        <v>Englehart's Captain America</v>
      </c>
      <c r="D2035" s="74" t="s">
        <v>12771</v>
      </c>
      <c r="E2035" s="58" t="b">
        <v>0</v>
      </c>
      <c r="F2035" s="25">
        <f t="shared" si="1"/>
        <v>18</v>
      </c>
      <c r="G2035" s="21" t="s">
        <v>58</v>
      </c>
      <c r="H2035" s="23"/>
      <c r="I2035" s="28"/>
    </row>
    <row r="2036" ht="22.5" customHeight="1">
      <c r="A2036" s="53" t="str">
        <f t="array" ref="A2036">IFERROR(_xlfn.XLOOKUP(B2036, Runs[Run ID], Runs[Track]), "— pick a run —")</f>
        <v>Captain America</v>
      </c>
      <c r="B2036" s="54" t="s">
        <v>211</v>
      </c>
      <c r="C2036" s="53" t="str">
        <f t="array" ref="C2036">IFERROR(_xlfn.XLOOKUP(B2036, Runs[Run ID], Runs[Title]), "— pick a run —")</f>
        <v>Englehart's Captain America</v>
      </c>
      <c r="D2036" s="74" t="s">
        <v>12772</v>
      </c>
      <c r="E2036" s="58" t="b">
        <v>0</v>
      </c>
      <c r="F2036" s="25">
        <f t="shared" si="1"/>
        <v>19</v>
      </c>
      <c r="G2036" s="21" t="s">
        <v>58</v>
      </c>
      <c r="H2036" s="23"/>
      <c r="I2036" s="28"/>
    </row>
    <row r="2037" ht="22.5" customHeight="1">
      <c r="A2037" s="53" t="str">
        <f t="array" ref="A2037">IFERROR(_xlfn.XLOOKUP(B2037, Runs[Run ID], Runs[Track]), "— pick a run —")</f>
        <v>Captain America</v>
      </c>
      <c r="B2037" s="54" t="s">
        <v>211</v>
      </c>
      <c r="C2037" s="53" t="str">
        <f t="array" ref="C2037">IFERROR(_xlfn.XLOOKUP(B2037, Runs[Run ID], Runs[Title]), "— pick a run —")</f>
        <v>Englehart's Captain America</v>
      </c>
      <c r="D2037" s="74" t="s">
        <v>12773</v>
      </c>
      <c r="E2037" s="58" t="b">
        <v>0</v>
      </c>
      <c r="F2037" s="25">
        <f t="shared" si="1"/>
        <v>20</v>
      </c>
      <c r="G2037" s="21" t="s">
        <v>1002</v>
      </c>
      <c r="H2037" s="23" t="s">
        <v>12774</v>
      </c>
      <c r="I2037" s="28"/>
    </row>
    <row r="2038" ht="22.5" customHeight="1">
      <c r="A2038" s="53" t="str">
        <f t="array" ref="A2038">IFERROR(_xlfn.XLOOKUP(B2038, Runs[Run ID], Runs[Track]), "— pick a run —")</f>
        <v>Captain America</v>
      </c>
      <c r="B2038" s="54" t="s">
        <v>211</v>
      </c>
      <c r="C2038" s="53" t="str">
        <f t="array" ref="C2038">IFERROR(_xlfn.XLOOKUP(B2038, Runs[Run ID], Runs[Title]), "— pick a run —")</f>
        <v>Englehart's Captain America</v>
      </c>
      <c r="D2038" s="74" t="s">
        <v>12775</v>
      </c>
      <c r="E2038" s="58" t="b">
        <v>0</v>
      </c>
      <c r="F2038" s="25">
        <f t="shared" si="1"/>
        <v>21</v>
      </c>
      <c r="G2038" s="21" t="s">
        <v>58</v>
      </c>
      <c r="H2038" s="23"/>
      <c r="I2038" s="28"/>
    </row>
    <row r="2039" ht="22.5" customHeight="1">
      <c r="A2039" s="53" t="str">
        <f t="array" ref="A2039">IFERROR(_xlfn.XLOOKUP(B2039, Runs[Run ID], Runs[Track]), "— pick a run —")</f>
        <v>Captain America</v>
      </c>
      <c r="B2039" s="54" t="s">
        <v>211</v>
      </c>
      <c r="C2039" s="53" t="str">
        <f t="array" ref="C2039">IFERROR(_xlfn.XLOOKUP(B2039, Runs[Run ID], Runs[Title]), "— pick a run —")</f>
        <v>Englehart's Captain America</v>
      </c>
      <c r="D2039" s="74" t="s">
        <v>12776</v>
      </c>
      <c r="E2039" s="58" t="b">
        <v>0</v>
      </c>
      <c r="F2039" s="25">
        <f t="shared" si="1"/>
        <v>22</v>
      </c>
      <c r="G2039" s="21" t="s">
        <v>58</v>
      </c>
      <c r="H2039" s="23"/>
      <c r="I2039" s="28"/>
    </row>
    <row r="2040" ht="22.5" customHeight="1">
      <c r="A2040" s="53" t="str">
        <f t="array" ref="A2040">IFERROR(_xlfn.XLOOKUP(B2040, Runs[Run ID], Runs[Track]), "— pick a run —")</f>
        <v>Captain America</v>
      </c>
      <c r="B2040" s="54" t="s">
        <v>211</v>
      </c>
      <c r="C2040" s="53" t="str">
        <f t="array" ref="C2040">IFERROR(_xlfn.XLOOKUP(B2040, Runs[Run ID], Runs[Title]), "— pick a run —")</f>
        <v>Englehart's Captain America</v>
      </c>
      <c r="D2040" s="74" t="s">
        <v>12777</v>
      </c>
      <c r="E2040" s="58" t="b">
        <v>0</v>
      </c>
      <c r="F2040" s="25">
        <f t="shared" si="1"/>
        <v>23</v>
      </c>
      <c r="G2040" s="21" t="s">
        <v>58</v>
      </c>
      <c r="H2040" s="23"/>
      <c r="I2040" s="28"/>
    </row>
    <row r="2041" ht="22.5" customHeight="1">
      <c r="A2041" s="53" t="str">
        <f t="array" ref="A2041">IFERROR(_xlfn.XLOOKUP(B2041, Runs[Run ID], Runs[Track]), "— pick a run —")</f>
        <v>Captain America</v>
      </c>
      <c r="B2041" s="54" t="s">
        <v>211</v>
      </c>
      <c r="C2041" s="53" t="str">
        <f t="array" ref="C2041">IFERROR(_xlfn.XLOOKUP(B2041, Runs[Run ID], Runs[Title]), "— pick a run —")</f>
        <v>Englehart's Captain America</v>
      </c>
      <c r="D2041" s="74" t="s">
        <v>12778</v>
      </c>
      <c r="E2041" s="58" t="b">
        <v>0</v>
      </c>
      <c r="F2041" s="25">
        <f t="shared" si="1"/>
        <v>24</v>
      </c>
      <c r="G2041" s="21" t="s">
        <v>58</v>
      </c>
      <c r="H2041" s="23"/>
      <c r="I2041" s="28"/>
    </row>
    <row r="2042" ht="22.5" customHeight="1">
      <c r="A2042" s="53" t="str">
        <f t="array" ref="A2042">IFERROR(_xlfn.XLOOKUP(B2042, Runs[Run ID], Runs[Track]), "— pick a run —")</f>
        <v>Captain America</v>
      </c>
      <c r="B2042" s="54" t="s">
        <v>211</v>
      </c>
      <c r="C2042" s="53" t="str">
        <f t="array" ref="C2042">IFERROR(_xlfn.XLOOKUP(B2042, Runs[Run ID], Runs[Title]), "— pick a run —")</f>
        <v>Englehart's Captain America</v>
      </c>
      <c r="D2042" s="74" t="s">
        <v>12779</v>
      </c>
      <c r="E2042" s="58" t="b">
        <v>0</v>
      </c>
      <c r="F2042" s="25">
        <f t="shared" si="1"/>
        <v>25</v>
      </c>
      <c r="G2042" s="21" t="s">
        <v>58</v>
      </c>
      <c r="H2042" s="23" t="s">
        <v>12780</v>
      </c>
      <c r="I2042" s="28"/>
    </row>
    <row r="2043" ht="22.5" customHeight="1">
      <c r="A2043" s="53" t="str">
        <f t="array" ref="A2043">IFERROR(_xlfn.XLOOKUP(B2043, Runs[Run ID], Runs[Track]), "— pick a run —")</f>
        <v>Captain America</v>
      </c>
      <c r="B2043" s="54" t="s">
        <v>211</v>
      </c>
      <c r="C2043" s="53" t="str">
        <f t="array" ref="C2043">IFERROR(_xlfn.XLOOKUP(B2043, Runs[Run ID], Runs[Title]), "— pick a run —")</f>
        <v>Englehart's Captain America</v>
      </c>
      <c r="D2043" s="74" t="s">
        <v>12781</v>
      </c>
      <c r="E2043" s="58" t="b">
        <v>0</v>
      </c>
      <c r="F2043" s="25">
        <f t="shared" si="1"/>
        <v>26</v>
      </c>
      <c r="G2043" s="21" t="s">
        <v>58</v>
      </c>
      <c r="H2043" s="23" t="s">
        <v>12782</v>
      </c>
      <c r="I2043" s="28"/>
    </row>
    <row r="2044" ht="22.5" customHeight="1">
      <c r="A2044" s="53" t="str">
        <f t="array" ref="A2044">IFERROR(_xlfn.XLOOKUP(B2044, Runs[Run ID], Runs[Track]), "— pick a run —")</f>
        <v>Captain America</v>
      </c>
      <c r="B2044" s="54" t="s">
        <v>211</v>
      </c>
      <c r="C2044" s="53" t="str">
        <f t="array" ref="C2044">IFERROR(_xlfn.XLOOKUP(B2044, Runs[Run ID], Runs[Title]), "— pick a run —")</f>
        <v>Englehart's Captain America</v>
      </c>
      <c r="D2044" s="74" t="s">
        <v>12783</v>
      </c>
      <c r="E2044" s="58" t="b">
        <v>0</v>
      </c>
      <c r="F2044" s="25">
        <f t="shared" si="1"/>
        <v>27</v>
      </c>
      <c r="G2044" s="21" t="s">
        <v>58</v>
      </c>
      <c r="H2044" s="23"/>
      <c r="I2044" s="28"/>
    </row>
    <row r="2045" ht="22.5" customHeight="1">
      <c r="A2045" s="53" t="str">
        <f t="array" ref="A2045">IFERROR(_xlfn.XLOOKUP(B2045, Runs[Run ID], Runs[Track]), "— pick a run —")</f>
        <v>Captain America</v>
      </c>
      <c r="B2045" s="54" t="s">
        <v>211</v>
      </c>
      <c r="C2045" s="53" t="str">
        <f t="array" ref="C2045">IFERROR(_xlfn.XLOOKUP(B2045, Runs[Run ID], Runs[Title]), "— pick a run —")</f>
        <v>Englehart's Captain America</v>
      </c>
      <c r="D2045" s="74" t="s">
        <v>12784</v>
      </c>
      <c r="E2045" s="58" t="b">
        <v>0</v>
      </c>
      <c r="F2045" s="25">
        <f t="shared" si="1"/>
        <v>28</v>
      </c>
      <c r="G2045" s="21" t="s">
        <v>58</v>
      </c>
      <c r="H2045" s="23"/>
      <c r="I2045" s="28"/>
    </row>
    <row r="2046" ht="22.5" customHeight="1">
      <c r="A2046" s="53" t="str">
        <f t="array" ref="A2046">IFERROR(_xlfn.XLOOKUP(B2046, Runs[Run ID], Runs[Track]), "— pick a run —")</f>
        <v>Captain America</v>
      </c>
      <c r="B2046" s="54" t="s">
        <v>211</v>
      </c>
      <c r="C2046" s="53" t="str">
        <f t="array" ref="C2046">IFERROR(_xlfn.XLOOKUP(B2046, Runs[Run ID], Runs[Title]), "— pick a run —")</f>
        <v>Englehart's Captain America</v>
      </c>
      <c r="D2046" s="74" t="s">
        <v>12785</v>
      </c>
      <c r="E2046" s="58" t="b">
        <v>0</v>
      </c>
      <c r="F2046" s="25">
        <f t="shared" si="1"/>
        <v>29</v>
      </c>
      <c r="G2046" s="21" t="s">
        <v>58</v>
      </c>
      <c r="H2046" s="23" t="s">
        <v>12786</v>
      </c>
      <c r="I2046" s="28"/>
    </row>
    <row r="2047" ht="22.5" customHeight="1">
      <c r="A2047" s="53" t="str">
        <f t="array" ref="A2047">IFERROR(_xlfn.XLOOKUP(B2047, Runs[Run ID], Runs[Track]), "— pick a run —")</f>
        <v>Captain America</v>
      </c>
      <c r="B2047" s="54" t="s">
        <v>211</v>
      </c>
      <c r="C2047" s="53" t="str">
        <f t="array" ref="C2047">IFERROR(_xlfn.XLOOKUP(B2047, Runs[Run ID], Runs[Title]), "— pick a run —")</f>
        <v>Englehart's Captain America</v>
      </c>
      <c r="D2047" s="74" t="s">
        <v>12787</v>
      </c>
      <c r="E2047" s="58" t="b">
        <v>0</v>
      </c>
      <c r="F2047" s="25">
        <f t="shared" si="1"/>
        <v>30</v>
      </c>
      <c r="G2047" s="21" t="s">
        <v>58</v>
      </c>
      <c r="H2047" s="23"/>
      <c r="I2047" s="28"/>
    </row>
    <row r="2048" ht="22.5" customHeight="1">
      <c r="A2048" s="53" t="str">
        <f t="array" ref="A2048">IFERROR(_xlfn.XLOOKUP(B2048, Runs[Run ID], Runs[Track]), "— pick a run —")</f>
        <v>Captain America</v>
      </c>
      <c r="B2048" s="54" t="s">
        <v>211</v>
      </c>
      <c r="C2048" s="53" t="str">
        <f t="array" ref="C2048">IFERROR(_xlfn.XLOOKUP(B2048, Runs[Run ID], Runs[Title]), "— pick a run —")</f>
        <v>Englehart's Captain America</v>
      </c>
      <c r="D2048" s="74" t="s">
        <v>2649</v>
      </c>
      <c r="E2048" s="58" t="b">
        <v>0</v>
      </c>
      <c r="F2048" s="25">
        <f t="shared" si="1"/>
        <v>31</v>
      </c>
      <c r="G2048" s="21" t="s">
        <v>1002</v>
      </c>
      <c r="H2048" s="23" t="s">
        <v>12788</v>
      </c>
      <c r="I2048" s="28"/>
    </row>
    <row r="2049" ht="22.5" customHeight="1">
      <c r="A2049" s="53" t="str">
        <f t="array" ref="A2049">IFERROR(_xlfn.XLOOKUP(B2049, Runs[Run ID], Runs[Track]), "— pick a run —")</f>
        <v>Captain America</v>
      </c>
      <c r="B2049" s="54" t="s">
        <v>211</v>
      </c>
      <c r="C2049" s="53" t="str">
        <f t="array" ref="C2049">IFERROR(_xlfn.XLOOKUP(B2049, Runs[Run ID], Runs[Title]), "— pick a run —")</f>
        <v>Englehart's Captain America</v>
      </c>
      <c r="D2049" s="74" t="s">
        <v>12789</v>
      </c>
      <c r="E2049" s="58" t="b">
        <v>0</v>
      </c>
      <c r="F2049" s="25">
        <f t="shared" si="1"/>
        <v>32</v>
      </c>
      <c r="G2049" s="21" t="s">
        <v>58</v>
      </c>
      <c r="H2049" s="23"/>
      <c r="I2049" s="28"/>
    </row>
    <row r="2050" ht="22.5" customHeight="1">
      <c r="A2050" s="53" t="str">
        <f t="array" ref="A2050">IFERROR(_xlfn.XLOOKUP(B2050, Runs[Run ID], Runs[Track]), "— pick a run —")</f>
        <v>Captain America</v>
      </c>
      <c r="B2050" s="54" t="s">
        <v>211</v>
      </c>
      <c r="C2050" s="53" t="str">
        <f t="array" ref="C2050">IFERROR(_xlfn.XLOOKUP(B2050, Runs[Run ID], Runs[Title]), "— pick a run —")</f>
        <v>Englehart's Captain America</v>
      </c>
      <c r="D2050" s="74" t="s">
        <v>12790</v>
      </c>
      <c r="E2050" s="58" t="b">
        <v>0</v>
      </c>
      <c r="F2050" s="25">
        <f t="shared" si="1"/>
        <v>33</v>
      </c>
      <c r="G2050" s="21" t="s">
        <v>58</v>
      </c>
      <c r="H2050" s="23"/>
      <c r="I2050" s="28"/>
    </row>
    <row r="2051" ht="22.5" customHeight="1">
      <c r="A2051" s="53" t="str">
        <f t="array" ref="A2051">IFERROR(_xlfn.XLOOKUP(B2051, Runs[Run ID], Runs[Track]), "— pick a run —")</f>
        <v>Captain America</v>
      </c>
      <c r="B2051" s="54" t="s">
        <v>211</v>
      </c>
      <c r="C2051" s="53" t="str">
        <f t="array" ref="C2051">IFERROR(_xlfn.XLOOKUP(B2051, Runs[Run ID], Runs[Title]), "— pick a run —")</f>
        <v>Englehart's Captain America</v>
      </c>
      <c r="D2051" s="74" t="s">
        <v>12791</v>
      </c>
      <c r="E2051" s="58" t="b">
        <v>0</v>
      </c>
      <c r="F2051" s="25">
        <f t="shared" si="1"/>
        <v>34</v>
      </c>
      <c r="G2051" s="21" t="s">
        <v>58</v>
      </c>
      <c r="H2051" s="23"/>
      <c r="I2051" s="28"/>
    </row>
    <row r="2052" ht="22.5" customHeight="1">
      <c r="A2052" s="53" t="str">
        <f t="array" ref="A2052">IFERROR(_xlfn.XLOOKUP(B2052, Runs[Run ID], Runs[Track]), "— pick a run —")</f>
        <v>Captain America</v>
      </c>
      <c r="B2052" s="54" t="s">
        <v>211</v>
      </c>
      <c r="C2052" s="53" t="str">
        <f t="array" ref="C2052">IFERROR(_xlfn.XLOOKUP(B2052, Runs[Run ID], Runs[Title]), "— pick a run —")</f>
        <v>Englehart's Captain America</v>
      </c>
      <c r="D2052" s="74" t="s">
        <v>12792</v>
      </c>
      <c r="E2052" s="58" t="b">
        <v>0</v>
      </c>
      <c r="F2052" s="25">
        <f t="shared" si="1"/>
        <v>35</v>
      </c>
      <c r="G2052" s="21" t="s">
        <v>58</v>
      </c>
      <c r="H2052" s="23"/>
      <c r="I2052" s="28"/>
    </row>
    <row r="2053" ht="22.5" customHeight="1">
      <c r="A2053" s="53" t="str">
        <f t="array" ref="A2053">IFERROR(_xlfn.XLOOKUP(B2053, Runs[Run ID], Runs[Track]), "— pick a run —")</f>
        <v>Captain America</v>
      </c>
      <c r="B2053" s="54" t="s">
        <v>211</v>
      </c>
      <c r="C2053" s="53" t="str">
        <f t="array" ref="C2053">IFERROR(_xlfn.XLOOKUP(B2053, Runs[Run ID], Runs[Title]), "— pick a run —")</f>
        <v>Englehart's Captain America</v>
      </c>
      <c r="D2053" s="74" t="s">
        <v>12793</v>
      </c>
      <c r="E2053" s="58" t="b">
        <v>0</v>
      </c>
      <c r="F2053" s="25">
        <f t="shared" si="1"/>
        <v>36</v>
      </c>
      <c r="G2053" s="21" t="s">
        <v>58</v>
      </c>
      <c r="H2053" s="23" t="s">
        <v>12794</v>
      </c>
      <c r="I2053" s="28"/>
    </row>
    <row r="2054" ht="22.5" customHeight="1">
      <c r="A2054" s="53" t="str">
        <f t="array" ref="A2054">IFERROR(_xlfn.XLOOKUP(B2054, Runs[Run ID], Runs[Track]), "— pick a run —")</f>
        <v>Captain America</v>
      </c>
      <c r="B2054" s="54" t="s">
        <v>211</v>
      </c>
      <c r="C2054" s="53" t="str">
        <f t="array" ref="C2054">IFERROR(_xlfn.XLOOKUP(B2054, Runs[Run ID], Runs[Title]), "— pick a run —")</f>
        <v>Englehart's Captain America</v>
      </c>
      <c r="D2054" s="74" t="s">
        <v>12795</v>
      </c>
      <c r="E2054" s="58" t="b">
        <v>0</v>
      </c>
      <c r="F2054" s="25">
        <f t="shared" si="1"/>
        <v>37</v>
      </c>
      <c r="G2054" s="21" t="s">
        <v>443</v>
      </c>
      <c r="H2054" s="10" t="s">
        <v>12796</v>
      </c>
      <c r="I2054" s="26"/>
    </row>
    <row r="2055" ht="22.5" customHeight="1">
      <c r="A2055" s="53" t="str">
        <f t="array" ref="A2055">IFERROR(_xlfn.XLOOKUP(B2055, Runs[Run ID], Runs[Track]), "— pick a run —")</f>
        <v>Captain America</v>
      </c>
      <c r="B2055" s="54" t="s">
        <v>211</v>
      </c>
      <c r="C2055" s="53" t="str">
        <f t="array" ref="C2055">IFERROR(_xlfn.XLOOKUP(B2055, Runs[Run ID], Runs[Title]), "— pick a run —")</f>
        <v>Englehart's Captain America</v>
      </c>
      <c r="D2055" s="74" t="s">
        <v>12797</v>
      </c>
      <c r="E2055" s="58" t="b">
        <v>0</v>
      </c>
      <c r="F2055" s="25">
        <f t="shared" si="1"/>
        <v>38</v>
      </c>
      <c r="G2055" s="21" t="s">
        <v>443</v>
      </c>
      <c r="H2055" s="10"/>
      <c r="I2055" s="26"/>
    </row>
    <row r="2056" ht="22.5" customHeight="1">
      <c r="A2056" s="53" t="str">
        <f t="array" ref="A2056">IFERROR(_xlfn.XLOOKUP(B2056, Runs[Run ID], Runs[Track]), "— pick a run —")</f>
        <v>Captain America</v>
      </c>
      <c r="B2056" s="54" t="s">
        <v>211</v>
      </c>
      <c r="C2056" s="53" t="str">
        <f t="array" ref="C2056">IFERROR(_xlfn.XLOOKUP(B2056, Runs[Run ID], Runs[Title]), "— pick a run —")</f>
        <v>Englehart's Captain America</v>
      </c>
      <c r="D2056" s="74" t="s">
        <v>12798</v>
      </c>
      <c r="E2056" s="58" t="b">
        <v>0</v>
      </c>
      <c r="F2056" s="25">
        <f t="shared" si="1"/>
        <v>39</v>
      </c>
      <c r="G2056" s="21" t="s">
        <v>443</v>
      </c>
      <c r="H2056" s="10"/>
      <c r="I2056" s="26"/>
    </row>
    <row r="2057" ht="22.5" customHeight="1">
      <c r="A2057" s="53" t="str">
        <f t="array" ref="A2057">IFERROR(_xlfn.XLOOKUP(B2057, Runs[Run ID], Runs[Track]), "— pick a run —")</f>
        <v>Captain America</v>
      </c>
      <c r="B2057" s="54" t="s">
        <v>216</v>
      </c>
      <c r="C2057" s="53" t="str">
        <f t="array" ref="C2057">IFERROR(_xlfn.XLOOKUP(B2057, Runs[Run ID], Runs[Title]), "— pick a run —")</f>
        <v>Kirby's Captain America</v>
      </c>
      <c r="D2057" s="74" t="s">
        <v>12799</v>
      </c>
      <c r="E2057" s="58" t="b">
        <v>0</v>
      </c>
      <c r="F2057" s="25">
        <f t="shared" si="1"/>
        <v>1</v>
      </c>
      <c r="G2057" s="21" t="s">
        <v>58</v>
      </c>
      <c r="H2057" s="10" t="s">
        <v>12800</v>
      </c>
      <c r="I2057" s="26"/>
    </row>
    <row r="2058" ht="22.5" customHeight="1">
      <c r="A2058" s="53" t="str">
        <f t="array" ref="A2058">IFERROR(_xlfn.XLOOKUP(B2058, Runs[Run ID], Runs[Track]), "— pick a run —")</f>
        <v>Captain America</v>
      </c>
      <c r="B2058" s="54" t="s">
        <v>216</v>
      </c>
      <c r="C2058" s="53" t="str">
        <f t="array" ref="C2058">IFERROR(_xlfn.XLOOKUP(B2058, Runs[Run ID], Runs[Title]), "— pick a run —")</f>
        <v>Kirby's Captain America</v>
      </c>
      <c r="D2058" s="74" t="s">
        <v>12801</v>
      </c>
      <c r="E2058" s="58" t="b">
        <v>0</v>
      </c>
      <c r="F2058" s="25">
        <f t="shared" si="1"/>
        <v>2</v>
      </c>
      <c r="G2058" s="21" t="s">
        <v>58</v>
      </c>
      <c r="H2058" s="23"/>
      <c r="I2058" s="28"/>
    </row>
    <row r="2059" ht="22.5" customHeight="1">
      <c r="A2059" s="53" t="str">
        <f t="array" ref="A2059">IFERROR(_xlfn.XLOOKUP(B2059, Runs[Run ID], Runs[Track]), "— pick a run —")</f>
        <v>Captain America</v>
      </c>
      <c r="B2059" s="54" t="s">
        <v>216</v>
      </c>
      <c r="C2059" s="53" t="str">
        <f t="array" ref="C2059">IFERROR(_xlfn.XLOOKUP(B2059, Runs[Run ID], Runs[Title]), "— pick a run —")</f>
        <v>Kirby's Captain America</v>
      </c>
      <c r="D2059" s="74" t="s">
        <v>12802</v>
      </c>
      <c r="E2059" s="58" t="b">
        <v>0</v>
      </c>
      <c r="F2059" s="25">
        <f t="shared" si="1"/>
        <v>3</v>
      </c>
      <c r="G2059" s="21" t="s">
        <v>58</v>
      </c>
      <c r="H2059" s="23"/>
      <c r="I2059" s="28"/>
    </row>
    <row r="2060" ht="22.5" customHeight="1">
      <c r="A2060" s="53" t="str">
        <f t="array" ref="A2060">IFERROR(_xlfn.XLOOKUP(B2060, Runs[Run ID], Runs[Track]), "— pick a run —")</f>
        <v>Captain America</v>
      </c>
      <c r="B2060" s="54" t="s">
        <v>216</v>
      </c>
      <c r="C2060" s="53" t="str">
        <f t="array" ref="C2060">IFERROR(_xlfn.XLOOKUP(B2060, Runs[Run ID], Runs[Title]), "— pick a run —")</f>
        <v>Kirby's Captain America</v>
      </c>
      <c r="D2060" s="74" t="s">
        <v>12803</v>
      </c>
      <c r="E2060" s="58" t="b">
        <v>0</v>
      </c>
      <c r="F2060" s="25">
        <f t="shared" si="1"/>
        <v>4</v>
      </c>
      <c r="G2060" s="21" t="s">
        <v>58</v>
      </c>
      <c r="H2060" s="23"/>
      <c r="I2060" s="28"/>
    </row>
    <row r="2061" ht="22.5" customHeight="1">
      <c r="A2061" s="53" t="str">
        <f t="array" ref="A2061">IFERROR(_xlfn.XLOOKUP(B2061, Runs[Run ID], Runs[Track]), "— pick a run —")</f>
        <v>Captain America</v>
      </c>
      <c r="B2061" s="54" t="s">
        <v>216</v>
      </c>
      <c r="C2061" s="53" t="str">
        <f t="array" ref="C2061">IFERROR(_xlfn.XLOOKUP(B2061, Runs[Run ID], Runs[Title]), "— pick a run —")</f>
        <v>Kirby's Captain America</v>
      </c>
      <c r="D2061" s="74" t="s">
        <v>12804</v>
      </c>
      <c r="E2061" s="58" t="b">
        <v>0</v>
      </c>
      <c r="F2061" s="25">
        <f t="shared" si="1"/>
        <v>5</v>
      </c>
      <c r="G2061" s="21" t="s">
        <v>58</v>
      </c>
      <c r="H2061" s="23"/>
      <c r="I2061" s="28"/>
    </row>
    <row r="2062" ht="22.5" customHeight="1">
      <c r="A2062" s="53" t="str">
        <f t="array" ref="A2062">IFERROR(_xlfn.XLOOKUP(B2062, Runs[Run ID], Runs[Track]), "— pick a run —")</f>
        <v>Captain America</v>
      </c>
      <c r="B2062" s="54" t="s">
        <v>216</v>
      </c>
      <c r="C2062" s="53" t="str">
        <f t="array" ref="C2062">IFERROR(_xlfn.XLOOKUP(B2062, Runs[Run ID], Runs[Title]), "— pick a run —")</f>
        <v>Kirby's Captain America</v>
      </c>
      <c r="D2062" s="74" t="s">
        <v>12805</v>
      </c>
      <c r="E2062" s="58" t="b">
        <v>0</v>
      </c>
      <c r="F2062" s="25">
        <f t="shared" si="1"/>
        <v>6</v>
      </c>
      <c r="G2062" s="21" t="s">
        <v>58</v>
      </c>
      <c r="H2062" s="23"/>
      <c r="I2062" s="28"/>
    </row>
    <row r="2063" ht="22.5" customHeight="1">
      <c r="A2063" s="53" t="str">
        <f t="array" ref="A2063">IFERROR(_xlfn.XLOOKUP(B2063, Runs[Run ID], Runs[Track]), "— pick a run —")</f>
        <v>Captain America</v>
      </c>
      <c r="B2063" s="54" t="s">
        <v>216</v>
      </c>
      <c r="C2063" s="53" t="str">
        <f t="array" ref="C2063">IFERROR(_xlfn.XLOOKUP(B2063, Runs[Run ID], Runs[Title]), "— pick a run —")</f>
        <v>Kirby's Captain America</v>
      </c>
      <c r="D2063" s="74" t="s">
        <v>12806</v>
      </c>
      <c r="E2063" s="58" t="b">
        <v>0</v>
      </c>
      <c r="F2063" s="25">
        <f t="shared" si="1"/>
        <v>7</v>
      </c>
      <c r="G2063" s="21" t="s">
        <v>58</v>
      </c>
      <c r="H2063" s="23"/>
      <c r="I2063" s="28"/>
    </row>
    <row r="2064" ht="22.5" customHeight="1">
      <c r="A2064" s="53" t="str">
        <f t="array" ref="A2064">IFERROR(_xlfn.XLOOKUP(B2064, Runs[Run ID], Runs[Track]), "— pick a run —")</f>
        <v>Captain America</v>
      </c>
      <c r="B2064" s="54" t="s">
        <v>216</v>
      </c>
      <c r="C2064" s="53" t="str">
        <f t="array" ref="C2064">IFERROR(_xlfn.XLOOKUP(B2064, Runs[Run ID], Runs[Title]), "— pick a run —")</f>
        <v>Kirby's Captain America</v>
      </c>
      <c r="D2064" s="74" t="s">
        <v>12807</v>
      </c>
      <c r="E2064" s="58" t="b">
        <v>0</v>
      </c>
      <c r="F2064" s="25">
        <f t="shared" si="1"/>
        <v>8</v>
      </c>
      <c r="G2064" s="21" t="s">
        <v>58</v>
      </c>
      <c r="H2064" s="23"/>
      <c r="I2064" s="28"/>
    </row>
    <row r="2065" ht="22.5" customHeight="1">
      <c r="A2065" s="53" t="str">
        <f t="array" ref="A2065">IFERROR(_xlfn.XLOOKUP(B2065, Runs[Run ID], Runs[Track]), "— pick a run —")</f>
        <v>Captain America</v>
      </c>
      <c r="B2065" s="54" t="s">
        <v>216</v>
      </c>
      <c r="C2065" s="53" t="str">
        <f t="array" ref="C2065">IFERROR(_xlfn.XLOOKUP(B2065, Runs[Run ID], Runs[Title]), "— pick a run —")</f>
        <v>Kirby's Captain America</v>
      </c>
      <c r="D2065" s="74" t="s">
        <v>12808</v>
      </c>
      <c r="E2065" s="58" t="b">
        <v>0</v>
      </c>
      <c r="F2065" s="25">
        <f t="shared" si="1"/>
        <v>9</v>
      </c>
      <c r="G2065" s="21" t="s">
        <v>58</v>
      </c>
      <c r="H2065" s="23"/>
      <c r="I2065" s="28"/>
    </row>
    <row r="2066" ht="22.5" customHeight="1">
      <c r="A2066" s="53" t="str">
        <f t="array" ref="A2066">IFERROR(_xlfn.XLOOKUP(B2066, Runs[Run ID], Runs[Track]), "— pick a run —")</f>
        <v>Captain America</v>
      </c>
      <c r="B2066" s="54" t="s">
        <v>216</v>
      </c>
      <c r="C2066" s="53" t="str">
        <f t="array" ref="C2066">IFERROR(_xlfn.XLOOKUP(B2066, Runs[Run ID], Runs[Title]), "— pick a run —")</f>
        <v>Kirby's Captain America</v>
      </c>
      <c r="D2066" s="10" t="s">
        <v>12809</v>
      </c>
      <c r="E2066" s="58" t="b">
        <v>0</v>
      </c>
      <c r="F2066" s="25">
        <f t="shared" si="1"/>
        <v>10</v>
      </c>
      <c r="G2066" s="21" t="s">
        <v>1002</v>
      </c>
      <c r="H2066" s="10" t="s">
        <v>12810</v>
      </c>
      <c r="I2066" s="26"/>
    </row>
    <row r="2067" ht="22.5" customHeight="1">
      <c r="A2067" s="53" t="str">
        <f t="array" ref="A2067">IFERROR(_xlfn.XLOOKUP(B2067, Runs[Run ID], Runs[Track]), "— pick a run —")</f>
        <v>Captain America</v>
      </c>
      <c r="B2067" s="54" t="s">
        <v>216</v>
      </c>
      <c r="C2067" s="53" t="str">
        <f t="array" ref="C2067">IFERROR(_xlfn.XLOOKUP(B2067, Runs[Run ID], Runs[Title]), "— pick a run —")</f>
        <v>Kirby's Captain America</v>
      </c>
      <c r="D2067" s="74" t="s">
        <v>12811</v>
      </c>
      <c r="E2067" s="58" t="b">
        <v>0</v>
      </c>
      <c r="F2067" s="25">
        <f t="shared" si="1"/>
        <v>11</v>
      </c>
      <c r="G2067" s="21" t="s">
        <v>58</v>
      </c>
      <c r="H2067" s="23"/>
      <c r="I2067" s="28"/>
    </row>
    <row r="2068" ht="22.5" customHeight="1">
      <c r="A2068" s="53" t="str">
        <f t="array" ref="A2068">IFERROR(_xlfn.XLOOKUP(B2068, Runs[Run ID], Runs[Track]), "— pick a run —")</f>
        <v>Captain America</v>
      </c>
      <c r="B2068" s="54" t="s">
        <v>216</v>
      </c>
      <c r="C2068" s="53" t="str">
        <f t="array" ref="C2068">IFERROR(_xlfn.XLOOKUP(B2068, Runs[Run ID], Runs[Title]), "— pick a run —")</f>
        <v>Kirby's Captain America</v>
      </c>
      <c r="D2068" s="74" t="s">
        <v>12812</v>
      </c>
      <c r="E2068" s="58" t="b">
        <v>0</v>
      </c>
      <c r="F2068" s="25">
        <f t="shared" si="1"/>
        <v>12</v>
      </c>
      <c r="G2068" s="21" t="s">
        <v>58</v>
      </c>
      <c r="H2068" s="23"/>
      <c r="I2068" s="28"/>
    </row>
    <row r="2069" ht="22.5" customHeight="1">
      <c r="A2069" s="53" t="str">
        <f t="array" ref="A2069">IFERROR(_xlfn.XLOOKUP(B2069, Runs[Run ID], Runs[Track]), "— pick a run —")</f>
        <v>Captain America</v>
      </c>
      <c r="B2069" s="54" t="s">
        <v>216</v>
      </c>
      <c r="C2069" s="53" t="str">
        <f t="array" ref="C2069">IFERROR(_xlfn.XLOOKUP(B2069, Runs[Run ID], Runs[Title]), "— pick a run —")</f>
        <v>Kirby's Captain America</v>
      </c>
      <c r="D2069" s="74" t="s">
        <v>12813</v>
      </c>
      <c r="E2069" s="58" t="b">
        <v>0</v>
      </c>
      <c r="F2069" s="25">
        <f t="shared" si="1"/>
        <v>13</v>
      </c>
      <c r="G2069" s="21" t="s">
        <v>58</v>
      </c>
      <c r="H2069" s="23"/>
      <c r="I2069" s="28"/>
    </row>
    <row r="2070" ht="22.5" customHeight="1">
      <c r="A2070" s="53" t="str">
        <f t="array" ref="A2070">IFERROR(_xlfn.XLOOKUP(B2070, Runs[Run ID], Runs[Track]), "— pick a run —")</f>
        <v>Captain America</v>
      </c>
      <c r="B2070" s="54" t="s">
        <v>216</v>
      </c>
      <c r="C2070" s="53" t="str">
        <f t="array" ref="C2070">IFERROR(_xlfn.XLOOKUP(B2070, Runs[Run ID], Runs[Title]), "— pick a run —")</f>
        <v>Kirby's Captain America</v>
      </c>
      <c r="D2070" s="74" t="s">
        <v>12814</v>
      </c>
      <c r="E2070" s="58" t="b">
        <v>0</v>
      </c>
      <c r="F2070" s="25">
        <f t="shared" si="1"/>
        <v>14</v>
      </c>
      <c r="G2070" s="21" t="s">
        <v>58</v>
      </c>
      <c r="H2070" s="23"/>
      <c r="I2070" s="28"/>
    </row>
    <row r="2071" ht="22.5" customHeight="1">
      <c r="A2071" s="53" t="str">
        <f t="array" ref="A2071">IFERROR(_xlfn.XLOOKUP(B2071, Runs[Run ID], Runs[Track]), "— pick a run —")</f>
        <v>Captain America</v>
      </c>
      <c r="B2071" s="54" t="s">
        <v>216</v>
      </c>
      <c r="C2071" s="53" t="str">
        <f t="array" ref="C2071">IFERROR(_xlfn.XLOOKUP(B2071, Runs[Run ID], Runs[Title]), "— pick a run —")</f>
        <v>Kirby's Captain America</v>
      </c>
      <c r="D2071" s="74" t="s">
        <v>12815</v>
      </c>
      <c r="E2071" s="58" t="b">
        <v>0</v>
      </c>
      <c r="F2071" s="25">
        <f t="shared" si="1"/>
        <v>15</v>
      </c>
      <c r="G2071" s="21" t="s">
        <v>58</v>
      </c>
      <c r="H2071" s="23"/>
      <c r="I2071" s="28"/>
    </row>
    <row r="2072" ht="22.5" customHeight="1">
      <c r="A2072" s="53" t="str">
        <f t="array" ref="A2072">IFERROR(_xlfn.XLOOKUP(B2072, Runs[Run ID], Runs[Track]), "— pick a run —")</f>
        <v>Captain America</v>
      </c>
      <c r="B2072" s="54" t="s">
        <v>216</v>
      </c>
      <c r="C2072" s="53" t="str">
        <f t="array" ref="C2072">IFERROR(_xlfn.XLOOKUP(B2072, Runs[Run ID], Runs[Title]), "— pick a run —")</f>
        <v>Kirby's Captain America</v>
      </c>
      <c r="D2072" s="74" t="s">
        <v>12816</v>
      </c>
      <c r="E2072" s="58" t="b">
        <v>0</v>
      </c>
      <c r="F2072" s="25">
        <f t="shared" si="1"/>
        <v>16</v>
      </c>
      <c r="G2072" s="21" t="s">
        <v>58</v>
      </c>
      <c r="H2072" s="23"/>
      <c r="I2072" s="28"/>
    </row>
    <row r="2073" ht="22.5" customHeight="1">
      <c r="A2073" s="53" t="str">
        <f t="array" ref="A2073">IFERROR(_xlfn.XLOOKUP(B2073, Runs[Run ID], Runs[Track]), "— pick a run —")</f>
        <v>Captain America</v>
      </c>
      <c r="B2073" s="54" t="s">
        <v>216</v>
      </c>
      <c r="C2073" s="53" t="str">
        <f t="array" ref="C2073">IFERROR(_xlfn.XLOOKUP(B2073, Runs[Run ID], Runs[Title]), "— pick a run —")</f>
        <v>Kirby's Captain America</v>
      </c>
      <c r="D2073" s="74" t="s">
        <v>12817</v>
      </c>
      <c r="E2073" s="58" t="b">
        <v>0</v>
      </c>
      <c r="F2073" s="25">
        <f t="shared" si="1"/>
        <v>17</v>
      </c>
      <c r="G2073" s="21" t="s">
        <v>58</v>
      </c>
      <c r="H2073" s="23"/>
      <c r="I2073" s="28"/>
    </row>
    <row r="2074" ht="22.5" customHeight="1">
      <c r="A2074" s="53" t="str">
        <f t="array" ref="A2074">IFERROR(_xlfn.XLOOKUP(B2074, Runs[Run ID], Runs[Track]), "— pick a run —")</f>
        <v>Captain America</v>
      </c>
      <c r="B2074" s="54" t="s">
        <v>216</v>
      </c>
      <c r="C2074" s="53" t="str">
        <f t="array" ref="C2074">IFERROR(_xlfn.XLOOKUP(B2074, Runs[Run ID], Runs[Title]), "— pick a run —")</f>
        <v>Kirby's Captain America</v>
      </c>
      <c r="D2074" s="74" t="s">
        <v>12818</v>
      </c>
      <c r="E2074" s="58" t="b">
        <v>0</v>
      </c>
      <c r="F2074" s="25">
        <f t="shared" si="1"/>
        <v>18</v>
      </c>
      <c r="G2074" s="21" t="s">
        <v>58</v>
      </c>
      <c r="H2074" s="23"/>
      <c r="I2074" s="28"/>
    </row>
    <row r="2075" ht="22.5" customHeight="1">
      <c r="A2075" s="53" t="str">
        <f t="array" ref="A2075">IFERROR(_xlfn.XLOOKUP(B2075, Runs[Run ID], Runs[Track]), "— pick a run —")</f>
        <v>Captain America</v>
      </c>
      <c r="B2075" s="54" t="s">
        <v>216</v>
      </c>
      <c r="C2075" s="53" t="str">
        <f t="array" ref="C2075">IFERROR(_xlfn.XLOOKUP(B2075, Runs[Run ID], Runs[Title]), "— pick a run —")</f>
        <v>Kirby's Captain America</v>
      </c>
      <c r="D2075" s="74" t="s">
        <v>12819</v>
      </c>
      <c r="E2075" s="58" t="b">
        <v>0</v>
      </c>
      <c r="F2075" s="25">
        <f t="shared" si="1"/>
        <v>19</v>
      </c>
      <c r="G2075" s="21" t="s">
        <v>58</v>
      </c>
      <c r="H2075" s="23"/>
      <c r="I2075" s="28"/>
    </row>
    <row r="2076" ht="22.5" customHeight="1">
      <c r="A2076" s="53" t="str">
        <f t="array" ref="A2076">IFERROR(_xlfn.XLOOKUP(B2076, Runs[Run ID], Runs[Track]), "— pick a run —")</f>
        <v>Captain America</v>
      </c>
      <c r="B2076" s="54" t="s">
        <v>216</v>
      </c>
      <c r="C2076" s="53" t="str">
        <f t="array" ref="C2076">IFERROR(_xlfn.XLOOKUP(B2076, Runs[Run ID], Runs[Title]), "— pick a run —")</f>
        <v>Kirby's Captain America</v>
      </c>
      <c r="D2076" s="74" t="s">
        <v>12820</v>
      </c>
      <c r="E2076" s="58" t="b">
        <v>0</v>
      </c>
      <c r="F2076" s="25">
        <f t="shared" si="1"/>
        <v>20</v>
      </c>
      <c r="G2076" s="21" t="s">
        <v>58</v>
      </c>
      <c r="H2076" s="23"/>
      <c r="I2076" s="28"/>
    </row>
    <row r="2077" ht="22.5" customHeight="1">
      <c r="A2077" s="53" t="str">
        <f t="array" ref="A2077">IFERROR(_xlfn.XLOOKUP(B2077, Runs[Run ID], Runs[Track]), "— pick a run —")</f>
        <v>Captain America</v>
      </c>
      <c r="B2077" s="54" t="s">
        <v>216</v>
      </c>
      <c r="C2077" s="53" t="str">
        <f t="array" ref="C2077">IFERROR(_xlfn.XLOOKUP(B2077, Runs[Run ID], Runs[Title]), "— pick a run —")</f>
        <v>Kirby's Captain America</v>
      </c>
      <c r="D2077" s="74" t="s">
        <v>12821</v>
      </c>
      <c r="E2077" s="58" t="b">
        <v>0</v>
      </c>
      <c r="F2077" s="25">
        <f t="shared" si="1"/>
        <v>21</v>
      </c>
      <c r="G2077" s="21" t="s">
        <v>58</v>
      </c>
      <c r="H2077" s="23"/>
      <c r="I2077" s="28"/>
    </row>
    <row r="2078" ht="22.5" customHeight="1">
      <c r="A2078" s="53" t="str">
        <f t="array" ref="A2078">IFERROR(_xlfn.XLOOKUP(B2078, Runs[Run ID], Runs[Track]), "— pick a run —")</f>
        <v>Captain America</v>
      </c>
      <c r="B2078" s="54" t="s">
        <v>216</v>
      </c>
      <c r="C2078" s="53" t="str">
        <f t="array" ref="C2078">IFERROR(_xlfn.XLOOKUP(B2078, Runs[Run ID], Runs[Title]), "— pick a run —")</f>
        <v>Kirby's Captain America</v>
      </c>
      <c r="D2078" s="74" t="s">
        <v>12822</v>
      </c>
      <c r="E2078" s="58" t="b">
        <v>0</v>
      </c>
      <c r="F2078" s="25">
        <f t="shared" si="1"/>
        <v>22</v>
      </c>
      <c r="G2078" s="21" t="s">
        <v>58</v>
      </c>
      <c r="H2078" s="23"/>
      <c r="I2078" s="28"/>
    </row>
    <row r="2079" ht="22.5" customHeight="1">
      <c r="A2079" s="53" t="str">
        <f t="array" ref="A2079">IFERROR(_xlfn.XLOOKUP(B2079, Runs[Run ID], Runs[Track]), "— pick a run —")</f>
        <v>Captain America</v>
      </c>
      <c r="B2079" s="54" t="s">
        <v>216</v>
      </c>
      <c r="C2079" s="53" t="str">
        <f t="array" ref="C2079">IFERROR(_xlfn.XLOOKUP(B2079, Runs[Run ID], Runs[Title]), "— pick a run —")</f>
        <v>Kirby's Captain America</v>
      </c>
      <c r="D2079" s="74" t="s">
        <v>12823</v>
      </c>
      <c r="E2079" s="58" t="b">
        <v>0</v>
      </c>
      <c r="F2079" s="25">
        <f t="shared" si="1"/>
        <v>23</v>
      </c>
      <c r="G2079" s="21" t="s">
        <v>58</v>
      </c>
      <c r="H2079" s="23"/>
      <c r="I2079" s="28"/>
    </row>
    <row r="2080" ht="22.5" customHeight="1">
      <c r="A2080" s="53" t="str">
        <f t="array" ref="A2080">IFERROR(_xlfn.XLOOKUP(B2080, Runs[Run ID], Runs[Track]), "— pick a run —")</f>
        <v>Captain America</v>
      </c>
      <c r="B2080" s="54" t="s">
        <v>216</v>
      </c>
      <c r="C2080" s="53" t="str">
        <f t="array" ref="C2080">IFERROR(_xlfn.XLOOKUP(B2080, Runs[Run ID], Runs[Title]), "— pick a run —")</f>
        <v>Kirby's Captain America</v>
      </c>
      <c r="D2080" s="74" t="s">
        <v>12824</v>
      </c>
      <c r="E2080" s="58" t="b">
        <v>0</v>
      </c>
      <c r="F2080" s="25">
        <f t="shared" si="1"/>
        <v>24</v>
      </c>
      <c r="G2080" s="21" t="s">
        <v>58</v>
      </c>
      <c r="H2080" s="23"/>
      <c r="I2080" s="28"/>
    </row>
    <row r="2081" ht="22.5" customHeight="1">
      <c r="A2081" s="53" t="str">
        <f t="array" ref="A2081">IFERROR(_xlfn.XLOOKUP(B2081, Runs[Run ID], Runs[Track]), "— pick a run —")</f>
        <v>Captain America</v>
      </c>
      <c r="B2081" s="54" t="s">
        <v>216</v>
      </c>
      <c r="C2081" s="53" t="str">
        <f t="array" ref="C2081">IFERROR(_xlfn.XLOOKUP(B2081, Runs[Run ID], Runs[Title]), "— pick a run —")</f>
        <v>Kirby's Captain America</v>
      </c>
      <c r="D2081" s="74" t="s">
        <v>12825</v>
      </c>
      <c r="E2081" s="58" t="b">
        <v>0</v>
      </c>
      <c r="F2081" s="25">
        <f t="shared" si="1"/>
        <v>25</v>
      </c>
      <c r="G2081" s="21" t="s">
        <v>58</v>
      </c>
      <c r="H2081" s="23"/>
      <c r="I2081" s="28"/>
    </row>
    <row r="2082" ht="22.5" customHeight="1">
      <c r="A2082" s="53" t="str">
        <f t="array" ref="A2082">IFERROR(_xlfn.XLOOKUP(B2082, Runs[Run ID], Runs[Track]), "— pick a run —")</f>
        <v>Captain America</v>
      </c>
      <c r="B2082" s="54" t="s">
        <v>218</v>
      </c>
      <c r="C2082" s="53" t="str">
        <f t="array" ref="C2082">IFERROR(_xlfn.XLOOKUP(B2082, Runs[Run ID], Runs[Title]), "— pick a run —")</f>
        <v>Stern/Byrne's Captain America </v>
      </c>
      <c r="D2082" s="74" t="s">
        <v>12826</v>
      </c>
      <c r="E2082" s="58" t="b">
        <v>0</v>
      </c>
      <c r="F2082" s="25">
        <f t="shared" si="1"/>
        <v>1</v>
      </c>
      <c r="G2082" s="21" t="s">
        <v>58</v>
      </c>
      <c r="H2082" s="23" t="s">
        <v>12827</v>
      </c>
      <c r="I2082" s="28"/>
    </row>
    <row r="2083" ht="22.5" customHeight="1">
      <c r="A2083" s="53" t="str">
        <f t="array" ref="A2083">IFERROR(_xlfn.XLOOKUP(B2083, Runs[Run ID], Runs[Track]), "— pick a run —")</f>
        <v>Captain America</v>
      </c>
      <c r="B2083" s="54" t="s">
        <v>218</v>
      </c>
      <c r="C2083" s="53" t="str">
        <f t="array" ref="C2083">IFERROR(_xlfn.XLOOKUP(B2083, Runs[Run ID], Runs[Title]), "— pick a run —")</f>
        <v>Stern/Byrne's Captain America </v>
      </c>
      <c r="D2083" s="74" t="s">
        <v>12828</v>
      </c>
      <c r="E2083" s="58" t="b">
        <v>0</v>
      </c>
      <c r="F2083" s="25">
        <f t="shared" si="1"/>
        <v>2</v>
      </c>
      <c r="G2083" s="21" t="s">
        <v>58</v>
      </c>
      <c r="H2083" s="23"/>
      <c r="I2083" s="28"/>
    </row>
    <row r="2084" ht="22.5" customHeight="1">
      <c r="A2084" s="53" t="str">
        <f t="array" ref="A2084">IFERROR(_xlfn.XLOOKUP(B2084, Runs[Run ID], Runs[Track]), "— pick a run —")</f>
        <v>Captain America</v>
      </c>
      <c r="B2084" s="54" t="s">
        <v>218</v>
      </c>
      <c r="C2084" s="53" t="str">
        <f t="array" ref="C2084">IFERROR(_xlfn.XLOOKUP(B2084, Runs[Run ID], Runs[Title]), "— pick a run —")</f>
        <v>Stern/Byrne's Captain America </v>
      </c>
      <c r="D2084" s="74" t="s">
        <v>12829</v>
      </c>
      <c r="E2084" s="58" t="b">
        <v>0</v>
      </c>
      <c r="F2084" s="25">
        <f t="shared" si="1"/>
        <v>3</v>
      </c>
      <c r="G2084" s="21" t="s">
        <v>58</v>
      </c>
      <c r="H2084" s="23"/>
      <c r="I2084" s="28"/>
    </row>
    <row r="2085" ht="22.5" customHeight="1">
      <c r="A2085" s="53" t="str">
        <f t="array" ref="A2085">IFERROR(_xlfn.XLOOKUP(B2085, Runs[Run ID], Runs[Track]), "— pick a run —")</f>
        <v>Captain America</v>
      </c>
      <c r="B2085" s="54" t="s">
        <v>218</v>
      </c>
      <c r="C2085" s="53" t="str">
        <f t="array" ref="C2085">IFERROR(_xlfn.XLOOKUP(B2085, Runs[Run ID], Runs[Title]), "— pick a run —")</f>
        <v>Stern/Byrne's Captain America </v>
      </c>
      <c r="D2085" s="74" t="s">
        <v>12830</v>
      </c>
      <c r="E2085" s="58" t="b">
        <v>0</v>
      </c>
      <c r="F2085" s="25">
        <f t="shared" si="1"/>
        <v>4</v>
      </c>
      <c r="G2085" s="21" t="s">
        <v>58</v>
      </c>
      <c r="H2085" s="23" t="s">
        <v>12831</v>
      </c>
      <c r="I2085" s="28"/>
    </row>
    <row r="2086" ht="22.5" customHeight="1">
      <c r="A2086" s="53" t="str">
        <f t="array" ref="A2086">IFERROR(_xlfn.XLOOKUP(B2086, Runs[Run ID], Runs[Track]), "— pick a run —")</f>
        <v>Captain America</v>
      </c>
      <c r="B2086" s="54" t="s">
        <v>218</v>
      </c>
      <c r="C2086" s="53" t="str">
        <f t="array" ref="C2086">IFERROR(_xlfn.XLOOKUP(B2086, Runs[Run ID], Runs[Title]), "— pick a run —")</f>
        <v>Stern/Byrne's Captain America </v>
      </c>
      <c r="D2086" s="74" t="s">
        <v>12832</v>
      </c>
      <c r="E2086" s="58" t="b">
        <v>0</v>
      </c>
      <c r="F2086" s="25">
        <f t="shared" si="1"/>
        <v>5</v>
      </c>
      <c r="G2086" s="21" t="s">
        <v>58</v>
      </c>
      <c r="H2086" s="23" t="s">
        <v>12833</v>
      </c>
      <c r="I2086" s="28"/>
    </row>
    <row r="2087" ht="22.5" customHeight="1">
      <c r="A2087" s="53" t="str">
        <f t="array" ref="A2087">IFERROR(_xlfn.XLOOKUP(B2087, Runs[Run ID], Runs[Track]), "— pick a run —")</f>
        <v>Captain America</v>
      </c>
      <c r="B2087" s="54" t="s">
        <v>218</v>
      </c>
      <c r="C2087" s="53" t="str">
        <f t="array" ref="C2087">IFERROR(_xlfn.XLOOKUP(B2087, Runs[Run ID], Runs[Title]), "— pick a run —")</f>
        <v>Stern/Byrne's Captain America </v>
      </c>
      <c r="D2087" s="74" t="s">
        <v>12834</v>
      </c>
      <c r="E2087" s="58" t="b">
        <v>0</v>
      </c>
      <c r="F2087" s="25">
        <f t="shared" si="1"/>
        <v>6</v>
      </c>
      <c r="G2087" s="21" t="s">
        <v>58</v>
      </c>
      <c r="H2087" s="23"/>
      <c r="I2087" s="28"/>
    </row>
    <row r="2088" ht="22.5" customHeight="1">
      <c r="A2088" s="53" t="str">
        <f t="array" ref="A2088">IFERROR(_xlfn.XLOOKUP(B2088, Runs[Run ID], Runs[Track]), "— pick a run —")</f>
        <v>Captain America</v>
      </c>
      <c r="B2088" s="54" t="s">
        <v>218</v>
      </c>
      <c r="C2088" s="53" t="str">
        <f t="array" ref="C2088">IFERROR(_xlfn.XLOOKUP(B2088, Runs[Run ID], Runs[Title]), "— pick a run —")</f>
        <v>Stern/Byrne's Captain America </v>
      </c>
      <c r="D2088" s="74" t="s">
        <v>12835</v>
      </c>
      <c r="E2088" s="58" t="b">
        <v>0</v>
      </c>
      <c r="F2088" s="25">
        <f t="shared" si="1"/>
        <v>7</v>
      </c>
      <c r="G2088" s="21" t="s">
        <v>58</v>
      </c>
      <c r="H2088" s="23" t="s">
        <v>12836</v>
      </c>
      <c r="I2088" s="28"/>
    </row>
    <row r="2089" ht="22.5" customHeight="1">
      <c r="A2089" s="53" t="str">
        <f t="array" ref="A2089">IFERROR(_xlfn.XLOOKUP(B2089, Runs[Run ID], Runs[Track]), "— pick a run —")</f>
        <v>Captain America</v>
      </c>
      <c r="B2089" s="54" t="s">
        <v>218</v>
      </c>
      <c r="C2089" s="53" t="str">
        <f t="array" ref="C2089">IFERROR(_xlfn.XLOOKUP(B2089, Runs[Run ID], Runs[Title]), "— pick a run —")</f>
        <v>Stern/Byrne's Captain America </v>
      </c>
      <c r="D2089" s="74" t="s">
        <v>12837</v>
      </c>
      <c r="E2089" s="58" t="b">
        <v>0</v>
      </c>
      <c r="F2089" s="25">
        <f t="shared" si="1"/>
        <v>8</v>
      </c>
      <c r="G2089" s="21" t="s">
        <v>58</v>
      </c>
      <c r="H2089" s="23"/>
      <c r="I2089" s="28"/>
    </row>
    <row r="2090" ht="22.5" customHeight="1">
      <c r="A2090" s="53" t="str">
        <f t="array" ref="A2090">IFERROR(_xlfn.XLOOKUP(B2090, Runs[Run ID], Runs[Track]), "— pick a run —")</f>
        <v>Captain America</v>
      </c>
      <c r="B2090" s="54" t="s">
        <v>218</v>
      </c>
      <c r="C2090" s="53" t="str">
        <f t="array" ref="C2090">IFERROR(_xlfn.XLOOKUP(B2090, Runs[Run ID], Runs[Title]), "— pick a run —")</f>
        <v>Stern/Byrne's Captain America </v>
      </c>
      <c r="D2090" s="74" t="s">
        <v>12838</v>
      </c>
      <c r="E2090" s="58" t="b">
        <v>0</v>
      </c>
      <c r="F2090" s="25">
        <f t="shared" si="1"/>
        <v>9</v>
      </c>
      <c r="G2090" s="21" t="s">
        <v>58</v>
      </c>
      <c r="H2090" s="23" t="s">
        <v>12839</v>
      </c>
      <c r="I2090" s="28"/>
    </row>
    <row r="2091" ht="22.5" customHeight="1">
      <c r="A2091" s="53" t="str">
        <f t="array" ref="A2091">IFERROR(_xlfn.XLOOKUP(B2091, Runs[Run ID], Runs[Track]), "— pick a run —")</f>
        <v>Captain America</v>
      </c>
      <c r="B2091" s="54" t="s">
        <v>222</v>
      </c>
      <c r="C2091" s="53" t="str">
        <f t="array" ref="C2091">IFERROR(_xlfn.XLOOKUP(B2091, Runs[Run ID], Runs[Title]), "— pick a run —")</f>
        <v>Dematteis's Captain America </v>
      </c>
      <c r="D2091" s="74" t="s">
        <v>12840</v>
      </c>
      <c r="E2091" s="58" t="b">
        <v>0</v>
      </c>
      <c r="F2091" s="25">
        <f t="shared" si="1"/>
        <v>1</v>
      </c>
      <c r="G2091" s="21" t="s">
        <v>58</v>
      </c>
      <c r="H2091" s="23" t="s">
        <v>12841</v>
      </c>
      <c r="I2091" s="28"/>
    </row>
    <row r="2092" ht="22.5" customHeight="1">
      <c r="A2092" s="53" t="str">
        <f t="array" ref="A2092">IFERROR(_xlfn.XLOOKUP(B2092, Runs[Run ID], Runs[Track]), "— pick a run —")</f>
        <v>Captain America</v>
      </c>
      <c r="B2092" s="54" t="s">
        <v>222</v>
      </c>
      <c r="C2092" s="53" t="str">
        <f t="array" ref="C2092">IFERROR(_xlfn.XLOOKUP(B2092, Runs[Run ID], Runs[Title]), "— pick a run —")</f>
        <v>Dematteis's Captain America </v>
      </c>
      <c r="D2092" s="74" t="s">
        <v>12842</v>
      </c>
      <c r="E2092" s="58" t="b">
        <v>0</v>
      </c>
      <c r="F2092" s="25">
        <f t="shared" si="1"/>
        <v>2</v>
      </c>
      <c r="G2092" s="21" t="s">
        <v>58</v>
      </c>
      <c r="H2092" s="23"/>
      <c r="I2092" s="28"/>
    </row>
    <row r="2093" ht="22.5" customHeight="1">
      <c r="A2093" s="53" t="str">
        <f t="array" ref="A2093">IFERROR(_xlfn.XLOOKUP(B2093, Runs[Run ID], Runs[Track]), "— pick a run —")</f>
        <v>Captain America</v>
      </c>
      <c r="B2093" s="54" t="s">
        <v>222</v>
      </c>
      <c r="C2093" s="53" t="str">
        <f t="array" ref="C2093">IFERROR(_xlfn.XLOOKUP(B2093, Runs[Run ID], Runs[Title]), "— pick a run —")</f>
        <v>Dematteis's Captain America </v>
      </c>
      <c r="D2093" s="74" t="s">
        <v>12843</v>
      </c>
      <c r="E2093" s="58" t="b">
        <v>0</v>
      </c>
      <c r="F2093" s="25">
        <f t="shared" si="1"/>
        <v>3</v>
      </c>
      <c r="G2093" s="21" t="s">
        <v>58</v>
      </c>
      <c r="H2093" s="23"/>
      <c r="I2093" s="28"/>
    </row>
    <row r="2094" ht="22.5" customHeight="1">
      <c r="A2094" s="53" t="str">
        <f t="array" ref="A2094">IFERROR(_xlfn.XLOOKUP(B2094, Runs[Run ID], Runs[Track]), "— pick a run —")</f>
        <v>Captain America</v>
      </c>
      <c r="B2094" s="54" t="s">
        <v>222</v>
      </c>
      <c r="C2094" s="53" t="str">
        <f t="array" ref="C2094">IFERROR(_xlfn.XLOOKUP(B2094, Runs[Run ID], Runs[Title]), "— pick a run —")</f>
        <v>Dematteis's Captain America </v>
      </c>
      <c r="D2094" s="74" t="s">
        <v>12844</v>
      </c>
      <c r="E2094" s="58" t="b">
        <v>0</v>
      </c>
      <c r="F2094" s="25">
        <f t="shared" si="1"/>
        <v>4</v>
      </c>
      <c r="G2094" s="21" t="s">
        <v>58</v>
      </c>
      <c r="H2094" s="23"/>
      <c r="I2094" s="28"/>
    </row>
    <row r="2095" ht="22.5" customHeight="1">
      <c r="A2095" s="53" t="str">
        <f t="array" ref="A2095">IFERROR(_xlfn.XLOOKUP(B2095, Runs[Run ID], Runs[Track]), "— pick a run —")</f>
        <v>Captain America</v>
      </c>
      <c r="B2095" s="54" t="s">
        <v>222</v>
      </c>
      <c r="C2095" s="53" t="str">
        <f t="array" ref="C2095">IFERROR(_xlfn.XLOOKUP(B2095, Runs[Run ID], Runs[Title]), "— pick a run —")</f>
        <v>Dematteis's Captain America </v>
      </c>
      <c r="D2095" s="74" t="s">
        <v>12845</v>
      </c>
      <c r="E2095" s="58" t="b">
        <v>0</v>
      </c>
      <c r="F2095" s="25">
        <f t="shared" si="1"/>
        <v>5</v>
      </c>
      <c r="G2095" s="21" t="s">
        <v>1002</v>
      </c>
      <c r="H2095" s="23" t="s">
        <v>12846</v>
      </c>
      <c r="I2095" s="28"/>
    </row>
    <row r="2096" ht="22.5" customHeight="1">
      <c r="A2096" s="53" t="str">
        <f t="array" ref="A2096">IFERROR(_xlfn.XLOOKUP(B2096, Runs[Run ID], Runs[Track]), "— pick a run —")</f>
        <v>Captain America</v>
      </c>
      <c r="B2096" s="54" t="s">
        <v>222</v>
      </c>
      <c r="C2096" s="53" t="str">
        <f t="array" ref="C2096">IFERROR(_xlfn.XLOOKUP(B2096, Runs[Run ID], Runs[Title]), "— pick a run —")</f>
        <v>Dematteis's Captain America </v>
      </c>
      <c r="D2096" s="74" t="s">
        <v>12847</v>
      </c>
      <c r="E2096" s="58" t="b">
        <v>0</v>
      </c>
      <c r="F2096" s="25">
        <f t="shared" si="1"/>
        <v>6</v>
      </c>
      <c r="G2096" s="21" t="s">
        <v>58</v>
      </c>
      <c r="H2096" s="23"/>
      <c r="I2096" s="28"/>
    </row>
    <row r="2097" ht="22.5" customHeight="1">
      <c r="A2097" s="53" t="str">
        <f t="array" ref="A2097">IFERROR(_xlfn.XLOOKUP(B2097, Runs[Run ID], Runs[Track]), "— pick a run —")</f>
        <v>Captain America</v>
      </c>
      <c r="B2097" s="54" t="s">
        <v>222</v>
      </c>
      <c r="C2097" s="53" t="str">
        <f t="array" ref="C2097">IFERROR(_xlfn.XLOOKUP(B2097, Runs[Run ID], Runs[Title]), "— pick a run —")</f>
        <v>Dematteis's Captain America </v>
      </c>
      <c r="D2097" s="74" t="s">
        <v>12848</v>
      </c>
      <c r="E2097" s="58" t="b">
        <v>0</v>
      </c>
      <c r="F2097" s="25">
        <f t="shared" si="1"/>
        <v>7</v>
      </c>
      <c r="G2097" s="21" t="s">
        <v>58</v>
      </c>
      <c r="H2097" s="23"/>
      <c r="I2097" s="28"/>
    </row>
    <row r="2098" ht="22.5" customHeight="1">
      <c r="A2098" s="53" t="str">
        <f t="array" ref="A2098">IFERROR(_xlfn.XLOOKUP(B2098, Runs[Run ID], Runs[Track]), "— pick a run —")</f>
        <v>Captain America</v>
      </c>
      <c r="B2098" s="54" t="s">
        <v>222</v>
      </c>
      <c r="C2098" s="53" t="str">
        <f t="array" ref="C2098">IFERROR(_xlfn.XLOOKUP(B2098, Runs[Run ID], Runs[Title]), "— pick a run —")</f>
        <v>Dematteis's Captain America </v>
      </c>
      <c r="D2098" s="74" t="s">
        <v>12849</v>
      </c>
      <c r="E2098" s="58" t="b">
        <v>0</v>
      </c>
      <c r="F2098" s="25">
        <f t="shared" si="1"/>
        <v>8</v>
      </c>
      <c r="G2098" s="21" t="s">
        <v>58</v>
      </c>
      <c r="H2098" s="23" t="s">
        <v>12850</v>
      </c>
      <c r="I2098" s="28"/>
    </row>
    <row r="2099" ht="22.5" customHeight="1">
      <c r="A2099" s="53" t="str">
        <f t="array" ref="A2099">IFERROR(_xlfn.XLOOKUP(B2099, Runs[Run ID], Runs[Track]), "— pick a run —")</f>
        <v>Captain America</v>
      </c>
      <c r="B2099" s="54" t="s">
        <v>222</v>
      </c>
      <c r="C2099" s="53" t="str">
        <f t="array" ref="C2099">IFERROR(_xlfn.XLOOKUP(B2099, Runs[Run ID], Runs[Title]), "— pick a run —")</f>
        <v>Dematteis's Captain America </v>
      </c>
      <c r="D2099" s="74" t="s">
        <v>12851</v>
      </c>
      <c r="E2099" s="58" t="b">
        <v>0</v>
      </c>
      <c r="F2099" s="25">
        <f t="shared" si="1"/>
        <v>9</v>
      </c>
      <c r="G2099" s="21" t="s">
        <v>58</v>
      </c>
      <c r="H2099" s="23"/>
      <c r="I2099" s="28"/>
    </row>
    <row r="2100" ht="22.5" customHeight="1">
      <c r="A2100" s="53" t="str">
        <f t="array" ref="A2100">IFERROR(_xlfn.XLOOKUP(B2100, Runs[Run ID], Runs[Track]), "— pick a run —")</f>
        <v>Captain America</v>
      </c>
      <c r="B2100" s="54" t="s">
        <v>222</v>
      </c>
      <c r="C2100" s="53" t="str">
        <f t="array" ref="C2100">IFERROR(_xlfn.XLOOKUP(B2100, Runs[Run ID], Runs[Title]), "— pick a run —")</f>
        <v>Dematteis's Captain America </v>
      </c>
      <c r="D2100" s="74" t="s">
        <v>12852</v>
      </c>
      <c r="E2100" s="58" t="b">
        <v>0</v>
      </c>
      <c r="F2100" s="25">
        <f t="shared" si="1"/>
        <v>10</v>
      </c>
      <c r="G2100" s="21" t="s">
        <v>58</v>
      </c>
      <c r="H2100" s="23"/>
      <c r="I2100" s="28"/>
    </row>
    <row r="2101" ht="22.5" customHeight="1">
      <c r="A2101" s="53" t="str">
        <f t="array" ref="A2101">IFERROR(_xlfn.XLOOKUP(B2101, Runs[Run ID], Runs[Track]), "— pick a run —")</f>
        <v>Captain America</v>
      </c>
      <c r="B2101" s="54" t="s">
        <v>222</v>
      </c>
      <c r="C2101" s="53" t="str">
        <f t="array" ref="C2101">IFERROR(_xlfn.XLOOKUP(B2101, Runs[Run ID], Runs[Title]), "— pick a run —")</f>
        <v>Dematteis's Captain America </v>
      </c>
      <c r="D2101" s="74" t="s">
        <v>12853</v>
      </c>
      <c r="E2101" s="58" t="b">
        <v>0</v>
      </c>
      <c r="F2101" s="25">
        <f t="shared" si="1"/>
        <v>11</v>
      </c>
      <c r="G2101" s="21" t="s">
        <v>58</v>
      </c>
      <c r="H2101" s="23"/>
      <c r="I2101" s="28"/>
    </row>
    <row r="2102" ht="22.5" customHeight="1">
      <c r="A2102" s="53" t="str">
        <f t="array" ref="A2102">IFERROR(_xlfn.XLOOKUP(B2102, Runs[Run ID], Runs[Track]), "— pick a run —")</f>
        <v>Captain America</v>
      </c>
      <c r="B2102" s="54" t="s">
        <v>222</v>
      </c>
      <c r="C2102" s="53" t="str">
        <f t="array" ref="C2102">IFERROR(_xlfn.XLOOKUP(B2102, Runs[Run ID], Runs[Title]), "— pick a run —")</f>
        <v>Dematteis's Captain America </v>
      </c>
      <c r="D2102" s="74" t="s">
        <v>12854</v>
      </c>
      <c r="E2102" s="58" t="b">
        <v>0</v>
      </c>
      <c r="F2102" s="25">
        <f t="shared" si="1"/>
        <v>12</v>
      </c>
      <c r="G2102" s="21" t="s">
        <v>58</v>
      </c>
      <c r="H2102" s="23"/>
      <c r="I2102" s="28"/>
    </row>
    <row r="2103" ht="22.5" customHeight="1">
      <c r="A2103" s="53" t="str">
        <f t="array" ref="A2103">IFERROR(_xlfn.XLOOKUP(B2103, Runs[Run ID], Runs[Track]), "— pick a run —")</f>
        <v>Captain America</v>
      </c>
      <c r="B2103" s="54" t="s">
        <v>222</v>
      </c>
      <c r="C2103" s="53" t="str">
        <f t="array" ref="C2103">IFERROR(_xlfn.XLOOKUP(B2103, Runs[Run ID], Runs[Title]), "— pick a run —")</f>
        <v>Dematteis's Captain America </v>
      </c>
      <c r="D2103" s="74" t="s">
        <v>12855</v>
      </c>
      <c r="E2103" s="58" t="b">
        <v>0</v>
      </c>
      <c r="F2103" s="25">
        <f t="shared" si="1"/>
        <v>13</v>
      </c>
      <c r="G2103" s="21" t="s">
        <v>58</v>
      </c>
      <c r="H2103" s="23" t="s">
        <v>12856</v>
      </c>
      <c r="I2103" s="28"/>
    </row>
    <row r="2104" ht="22.5" customHeight="1">
      <c r="A2104" s="53" t="str">
        <f t="array" ref="A2104">IFERROR(_xlfn.XLOOKUP(B2104, Runs[Run ID], Runs[Track]), "— pick a run —")</f>
        <v>Captain America</v>
      </c>
      <c r="B2104" s="54" t="s">
        <v>222</v>
      </c>
      <c r="C2104" s="53" t="str">
        <f t="array" ref="C2104">IFERROR(_xlfn.XLOOKUP(B2104, Runs[Run ID], Runs[Title]), "— pick a run —")</f>
        <v>Dematteis's Captain America </v>
      </c>
      <c r="D2104" s="74" t="s">
        <v>12857</v>
      </c>
      <c r="E2104" s="58" t="b">
        <v>0</v>
      </c>
      <c r="F2104" s="25">
        <f t="shared" si="1"/>
        <v>14</v>
      </c>
      <c r="G2104" s="21" t="s">
        <v>58</v>
      </c>
      <c r="H2104" s="23"/>
      <c r="I2104" s="28"/>
    </row>
    <row r="2105" ht="22.5" customHeight="1">
      <c r="A2105" s="53" t="str">
        <f t="array" ref="A2105">IFERROR(_xlfn.XLOOKUP(B2105, Runs[Run ID], Runs[Track]), "— pick a run —")</f>
        <v>Captain America</v>
      </c>
      <c r="B2105" s="54" t="s">
        <v>222</v>
      </c>
      <c r="C2105" s="53" t="str">
        <f t="array" ref="C2105">IFERROR(_xlfn.XLOOKUP(B2105, Runs[Run ID], Runs[Title]), "— pick a run —")</f>
        <v>Dematteis's Captain America </v>
      </c>
      <c r="D2105" s="74" t="s">
        <v>12858</v>
      </c>
      <c r="E2105" s="58" t="b">
        <v>0</v>
      </c>
      <c r="F2105" s="25">
        <f t="shared" si="1"/>
        <v>15</v>
      </c>
      <c r="G2105" s="21" t="s">
        <v>58</v>
      </c>
      <c r="H2105" s="23"/>
      <c r="I2105" s="28"/>
    </row>
    <row r="2106" ht="22.5" customHeight="1">
      <c r="A2106" s="53" t="str">
        <f t="array" ref="A2106">IFERROR(_xlfn.XLOOKUP(B2106, Runs[Run ID], Runs[Track]), "— pick a run —")</f>
        <v>Captain America</v>
      </c>
      <c r="B2106" s="54" t="s">
        <v>222</v>
      </c>
      <c r="C2106" s="53" t="str">
        <f t="array" ref="C2106">IFERROR(_xlfn.XLOOKUP(B2106, Runs[Run ID], Runs[Title]), "— pick a run —")</f>
        <v>Dematteis's Captain America </v>
      </c>
      <c r="D2106" s="74" t="s">
        <v>12859</v>
      </c>
      <c r="E2106" s="58" t="b">
        <v>0</v>
      </c>
      <c r="F2106" s="25">
        <f t="shared" si="1"/>
        <v>16</v>
      </c>
      <c r="G2106" s="21" t="s">
        <v>58</v>
      </c>
      <c r="H2106" s="23" t="s">
        <v>12860</v>
      </c>
      <c r="I2106" s="28"/>
    </row>
    <row r="2107" ht="22.5" customHeight="1">
      <c r="A2107" s="53" t="str">
        <f t="array" ref="A2107">IFERROR(_xlfn.XLOOKUP(B2107, Runs[Run ID], Runs[Track]), "— pick a run —")</f>
        <v>Captain America</v>
      </c>
      <c r="B2107" s="54" t="s">
        <v>222</v>
      </c>
      <c r="C2107" s="53" t="str">
        <f t="array" ref="C2107">IFERROR(_xlfn.XLOOKUP(B2107, Runs[Run ID], Runs[Title]), "— pick a run —")</f>
        <v>Dematteis's Captain America </v>
      </c>
      <c r="D2107" s="74" t="s">
        <v>12861</v>
      </c>
      <c r="E2107" s="58" t="b">
        <v>0</v>
      </c>
      <c r="F2107" s="25">
        <f t="shared" si="1"/>
        <v>17</v>
      </c>
      <c r="G2107" s="21" t="s">
        <v>58</v>
      </c>
      <c r="H2107" s="23"/>
      <c r="I2107" s="28"/>
    </row>
    <row r="2108" ht="22.5" customHeight="1">
      <c r="A2108" s="53" t="str">
        <f t="array" ref="A2108">IFERROR(_xlfn.XLOOKUP(B2108, Runs[Run ID], Runs[Track]), "— pick a run —")</f>
        <v>Captain America</v>
      </c>
      <c r="B2108" s="54" t="s">
        <v>222</v>
      </c>
      <c r="C2108" s="53" t="str">
        <f t="array" ref="C2108">IFERROR(_xlfn.XLOOKUP(B2108, Runs[Run ID], Runs[Title]), "— pick a run —")</f>
        <v>Dematteis's Captain America </v>
      </c>
      <c r="D2108" s="74" t="s">
        <v>12862</v>
      </c>
      <c r="E2108" s="58" t="b">
        <v>0</v>
      </c>
      <c r="F2108" s="25">
        <f t="shared" si="1"/>
        <v>18</v>
      </c>
      <c r="G2108" s="21" t="s">
        <v>58</v>
      </c>
      <c r="H2108" s="23"/>
      <c r="I2108" s="28"/>
    </row>
    <row r="2109" ht="22.5" customHeight="1">
      <c r="A2109" s="53" t="str">
        <f t="array" ref="A2109">IFERROR(_xlfn.XLOOKUP(B2109, Runs[Run ID], Runs[Track]), "— pick a run —")</f>
        <v>Captain America</v>
      </c>
      <c r="B2109" s="54" t="s">
        <v>222</v>
      </c>
      <c r="C2109" s="53" t="str">
        <f t="array" ref="C2109">IFERROR(_xlfn.XLOOKUP(B2109, Runs[Run ID], Runs[Title]), "— pick a run —")</f>
        <v>Dematteis's Captain America </v>
      </c>
      <c r="D2109" s="74" t="s">
        <v>12863</v>
      </c>
      <c r="E2109" s="58" t="b">
        <v>0</v>
      </c>
      <c r="F2109" s="25">
        <f t="shared" si="1"/>
        <v>19</v>
      </c>
      <c r="G2109" s="21" t="s">
        <v>58</v>
      </c>
      <c r="H2109" s="23"/>
      <c r="I2109" s="28"/>
    </row>
    <row r="2110" ht="22.5" customHeight="1">
      <c r="A2110" s="53" t="str">
        <f t="array" ref="A2110">IFERROR(_xlfn.XLOOKUP(B2110, Runs[Run ID], Runs[Track]), "— pick a run —")</f>
        <v>Captain America</v>
      </c>
      <c r="B2110" s="54" t="s">
        <v>222</v>
      </c>
      <c r="C2110" s="53" t="str">
        <f t="array" ref="C2110">IFERROR(_xlfn.XLOOKUP(B2110, Runs[Run ID], Runs[Title]), "— pick a run —")</f>
        <v>Dematteis's Captain America </v>
      </c>
      <c r="D2110" s="74" t="s">
        <v>12864</v>
      </c>
      <c r="E2110" s="58" t="b">
        <v>0</v>
      </c>
      <c r="F2110" s="25">
        <f t="shared" si="1"/>
        <v>20</v>
      </c>
      <c r="G2110" s="21" t="s">
        <v>58</v>
      </c>
      <c r="H2110" s="23" t="s">
        <v>12865</v>
      </c>
      <c r="I2110" s="28"/>
    </row>
    <row r="2111" ht="22.5" customHeight="1">
      <c r="A2111" s="53" t="str">
        <f t="array" ref="A2111">IFERROR(_xlfn.XLOOKUP(B2111, Runs[Run ID], Runs[Track]), "— pick a run —")</f>
        <v>Captain America</v>
      </c>
      <c r="B2111" s="54" t="s">
        <v>222</v>
      </c>
      <c r="C2111" s="53" t="str">
        <f t="array" ref="C2111">IFERROR(_xlfn.XLOOKUP(B2111, Runs[Run ID], Runs[Title]), "— pick a run —")</f>
        <v>Dematteis's Captain America </v>
      </c>
      <c r="D2111" s="74" t="s">
        <v>12866</v>
      </c>
      <c r="E2111" s="58" t="b">
        <v>0</v>
      </c>
      <c r="F2111" s="25">
        <f t="shared" si="1"/>
        <v>21</v>
      </c>
      <c r="G2111" s="21" t="s">
        <v>58</v>
      </c>
      <c r="H2111" s="23"/>
      <c r="I2111" s="28"/>
    </row>
    <row r="2112" ht="22.5" customHeight="1">
      <c r="A2112" s="53" t="str">
        <f t="array" ref="A2112">IFERROR(_xlfn.XLOOKUP(B2112, Runs[Run ID], Runs[Track]), "— pick a run —")</f>
        <v>Captain America</v>
      </c>
      <c r="B2112" s="54" t="s">
        <v>222</v>
      </c>
      <c r="C2112" s="53" t="str">
        <f t="array" ref="C2112">IFERROR(_xlfn.XLOOKUP(B2112, Runs[Run ID], Runs[Title]), "— pick a run —")</f>
        <v>Dematteis's Captain America </v>
      </c>
      <c r="D2112" s="74" t="s">
        <v>12867</v>
      </c>
      <c r="E2112" s="58" t="b">
        <v>0</v>
      </c>
      <c r="F2112" s="25">
        <f t="shared" si="1"/>
        <v>22</v>
      </c>
      <c r="G2112" s="21" t="s">
        <v>58</v>
      </c>
      <c r="H2112" s="23"/>
      <c r="I2112" s="28"/>
    </row>
    <row r="2113" ht="22.5" customHeight="1">
      <c r="A2113" s="53" t="str">
        <f t="array" ref="A2113">IFERROR(_xlfn.XLOOKUP(B2113, Runs[Run ID], Runs[Track]), "— pick a run —")</f>
        <v>Captain America</v>
      </c>
      <c r="B2113" s="54" t="s">
        <v>222</v>
      </c>
      <c r="C2113" s="53" t="str">
        <f t="array" ref="C2113">IFERROR(_xlfn.XLOOKUP(B2113, Runs[Run ID], Runs[Title]), "— pick a run —")</f>
        <v>Dematteis's Captain America </v>
      </c>
      <c r="D2113" s="74" t="s">
        <v>12868</v>
      </c>
      <c r="E2113" s="58" t="b">
        <v>0</v>
      </c>
      <c r="F2113" s="25">
        <f t="shared" si="1"/>
        <v>23</v>
      </c>
      <c r="G2113" s="21" t="s">
        <v>58</v>
      </c>
      <c r="H2113" s="23" t="s">
        <v>12869</v>
      </c>
      <c r="I2113" s="28"/>
    </row>
    <row r="2114" ht="22.5" customHeight="1">
      <c r="A2114" s="53" t="str">
        <f t="array" ref="A2114">IFERROR(_xlfn.XLOOKUP(B2114, Runs[Run ID], Runs[Track]), "— pick a run —")</f>
        <v>Captain America</v>
      </c>
      <c r="B2114" s="54" t="s">
        <v>222</v>
      </c>
      <c r="C2114" s="53" t="str">
        <f t="array" ref="C2114">IFERROR(_xlfn.XLOOKUP(B2114, Runs[Run ID], Runs[Title]), "— pick a run —")</f>
        <v>Dematteis's Captain America </v>
      </c>
      <c r="D2114" s="74" t="s">
        <v>12870</v>
      </c>
      <c r="E2114" s="58" t="b">
        <v>0</v>
      </c>
      <c r="F2114" s="25">
        <f t="shared" si="1"/>
        <v>24</v>
      </c>
      <c r="G2114" s="21" t="s">
        <v>58</v>
      </c>
      <c r="H2114" s="23" t="s">
        <v>12871</v>
      </c>
      <c r="I2114" s="28"/>
    </row>
    <row r="2115" ht="22.5" customHeight="1">
      <c r="A2115" s="53" t="str">
        <f t="array" ref="A2115">IFERROR(_xlfn.XLOOKUP(B2115, Runs[Run ID], Runs[Track]), "— pick a run —")</f>
        <v>Captain America</v>
      </c>
      <c r="B2115" s="54" t="s">
        <v>222</v>
      </c>
      <c r="C2115" s="53" t="str">
        <f t="array" ref="C2115">IFERROR(_xlfn.XLOOKUP(B2115, Runs[Run ID], Runs[Title]), "— pick a run —")</f>
        <v>Dematteis's Captain America </v>
      </c>
      <c r="D2115" s="74" t="s">
        <v>12872</v>
      </c>
      <c r="E2115" s="58" t="b">
        <v>0</v>
      </c>
      <c r="F2115" s="25">
        <f t="shared" si="1"/>
        <v>25</v>
      </c>
      <c r="G2115" s="21" t="s">
        <v>1002</v>
      </c>
      <c r="H2115" s="23" t="s">
        <v>12873</v>
      </c>
      <c r="I2115" s="28"/>
    </row>
    <row r="2116" ht="22.5" customHeight="1">
      <c r="A2116" s="53" t="str">
        <f t="array" ref="A2116">IFERROR(_xlfn.XLOOKUP(B2116, Runs[Run ID], Runs[Track]), "— pick a run —")</f>
        <v>Captain America</v>
      </c>
      <c r="B2116" s="54" t="s">
        <v>222</v>
      </c>
      <c r="C2116" s="53" t="str">
        <f t="array" ref="C2116">IFERROR(_xlfn.XLOOKUP(B2116, Runs[Run ID], Runs[Title]), "— pick a run —")</f>
        <v>Dematteis's Captain America </v>
      </c>
      <c r="D2116" s="74" t="s">
        <v>12874</v>
      </c>
      <c r="E2116" s="58" t="b">
        <v>0</v>
      </c>
      <c r="F2116" s="25">
        <f t="shared" si="1"/>
        <v>26</v>
      </c>
      <c r="G2116" s="21" t="s">
        <v>58</v>
      </c>
      <c r="H2116" s="23" t="s">
        <v>12875</v>
      </c>
      <c r="I2116" s="28"/>
    </row>
    <row r="2117" ht="22.5" customHeight="1">
      <c r="A2117" s="53" t="str">
        <f t="array" ref="A2117">IFERROR(_xlfn.XLOOKUP(B2117, Runs[Run ID], Runs[Track]), "— pick a run —")</f>
        <v>Captain America</v>
      </c>
      <c r="B2117" s="54" t="s">
        <v>222</v>
      </c>
      <c r="C2117" s="53" t="str">
        <f t="array" ref="C2117">IFERROR(_xlfn.XLOOKUP(B2117, Runs[Run ID], Runs[Title]), "— pick a run —")</f>
        <v>Dematteis's Captain America </v>
      </c>
      <c r="D2117" s="74" t="s">
        <v>12876</v>
      </c>
      <c r="E2117" s="58" t="b">
        <v>0</v>
      </c>
      <c r="F2117" s="25">
        <f t="shared" si="1"/>
        <v>27</v>
      </c>
      <c r="G2117" s="21" t="s">
        <v>443</v>
      </c>
      <c r="H2117" s="23" t="s">
        <v>12877</v>
      </c>
      <c r="I2117" s="28"/>
    </row>
    <row r="2118" ht="22.5" customHeight="1">
      <c r="A2118" s="53" t="str">
        <f t="array" ref="A2118">IFERROR(_xlfn.XLOOKUP(B2118, Runs[Run ID], Runs[Track]), "— pick a run —")</f>
        <v>Captain America</v>
      </c>
      <c r="B2118" s="54" t="s">
        <v>222</v>
      </c>
      <c r="C2118" s="53" t="str">
        <f t="array" ref="C2118">IFERROR(_xlfn.XLOOKUP(B2118, Runs[Run ID], Runs[Title]), "— pick a run —")</f>
        <v>Dematteis's Captain America </v>
      </c>
      <c r="D2118" s="74" t="s">
        <v>12878</v>
      </c>
      <c r="E2118" s="58" t="b">
        <v>0</v>
      </c>
      <c r="F2118" s="25">
        <f t="shared" si="1"/>
        <v>28</v>
      </c>
      <c r="G2118" s="21" t="s">
        <v>58</v>
      </c>
      <c r="H2118" s="23" t="s">
        <v>12879</v>
      </c>
      <c r="I2118" s="28"/>
    </row>
    <row r="2119" ht="22.5" customHeight="1">
      <c r="A2119" s="53" t="str">
        <f t="array" ref="A2119">IFERROR(_xlfn.XLOOKUP(B2119, Runs[Run ID], Runs[Track]), "— pick a run —")</f>
        <v>Captain America</v>
      </c>
      <c r="B2119" s="54" t="s">
        <v>222</v>
      </c>
      <c r="C2119" s="53" t="str">
        <f t="array" ref="C2119">IFERROR(_xlfn.XLOOKUP(B2119, Runs[Run ID], Runs[Title]), "— pick a run —")</f>
        <v>Dematteis's Captain America </v>
      </c>
      <c r="D2119" s="74" t="s">
        <v>12880</v>
      </c>
      <c r="E2119" s="58" t="b">
        <v>0</v>
      </c>
      <c r="F2119" s="25">
        <f t="shared" si="1"/>
        <v>29</v>
      </c>
      <c r="G2119" s="21" t="s">
        <v>58</v>
      </c>
      <c r="H2119" s="23"/>
      <c r="I2119" s="28"/>
    </row>
    <row r="2120" ht="22.5" customHeight="1">
      <c r="A2120" s="53" t="str">
        <f t="array" ref="A2120">IFERROR(_xlfn.XLOOKUP(B2120, Runs[Run ID], Runs[Track]), "— pick a run —")</f>
        <v>Captain America</v>
      </c>
      <c r="B2120" s="54" t="s">
        <v>222</v>
      </c>
      <c r="C2120" s="53" t="str">
        <f t="array" ref="C2120">IFERROR(_xlfn.XLOOKUP(B2120, Runs[Run ID], Runs[Title]), "— pick a run —")</f>
        <v>Dematteis's Captain America </v>
      </c>
      <c r="D2120" s="74" t="s">
        <v>12881</v>
      </c>
      <c r="E2120" s="58" t="b">
        <v>0</v>
      </c>
      <c r="F2120" s="25">
        <f t="shared" si="1"/>
        <v>30</v>
      </c>
      <c r="G2120" s="21" t="s">
        <v>58</v>
      </c>
      <c r="H2120" s="23"/>
      <c r="I2120" s="28"/>
    </row>
    <row r="2121" ht="22.5" customHeight="1">
      <c r="A2121" s="53" t="str">
        <f t="array" ref="A2121">IFERROR(_xlfn.XLOOKUP(B2121, Runs[Run ID], Runs[Track]), "— pick a run —")</f>
        <v>Captain America</v>
      </c>
      <c r="B2121" s="54" t="s">
        <v>222</v>
      </c>
      <c r="C2121" s="53" t="str">
        <f t="array" ref="C2121">IFERROR(_xlfn.XLOOKUP(B2121, Runs[Run ID], Runs[Title]), "— pick a run —")</f>
        <v>Dematteis's Captain America </v>
      </c>
      <c r="D2121" s="74" t="s">
        <v>12882</v>
      </c>
      <c r="E2121" s="58" t="b">
        <v>0</v>
      </c>
      <c r="F2121" s="25">
        <f t="shared" si="1"/>
        <v>31</v>
      </c>
      <c r="G2121" s="21" t="s">
        <v>58</v>
      </c>
      <c r="H2121" s="23"/>
      <c r="I2121" s="28"/>
    </row>
    <row r="2122" ht="22.5" customHeight="1">
      <c r="A2122" s="53" t="str">
        <f t="array" ref="A2122">IFERROR(_xlfn.XLOOKUP(B2122, Runs[Run ID], Runs[Track]), "— pick a run —")</f>
        <v>Captain America</v>
      </c>
      <c r="B2122" s="54" t="s">
        <v>222</v>
      </c>
      <c r="C2122" s="53" t="str">
        <f t="array" ref="C2122">IFERROR(_xlfn.XLOOKUP(B2122, Runs[Run ID], Runs[Title]), "— pick a run —")</f>
        <v>Dematteis's Captain America </v>
      </c>
      <c r="D2122" s="74" t="s">
        <v>12883</v>
      </c>
      <c r="E2122" s="58" t="b">
        <v>0</v>
      </c>
      <c r="F2122" s="25">
        <f t="shared" si="1"/>
        <v>32</v>
      </c>
      <c r="G2122" s="21" t="s">
        <v>58</v>
      </c>
      <c r="H2122" s="23" t="s">
        <v>12884</v>
      </c>
      <c r="I2122" s="28"/>
    </row>
    <row r="2123" ht="22.5" customHeight="1">
      <c r="A2123" s="53" t="str">
        <f t="array" ref="A2123">IFERROR(_xlfn.XLOOKUP(B2123, Runs[Run ID], Runs[Track]), "— pick a run —")</f>
        <v>Captain America</v>
      </c>
      <c r="B2123" s="54" t="s">
        <v>222</v>
      </c>
      <c r="C2123" s="53" t="str">
        <f t="array" ref="C2123">IFERROR(_xlfn.XLOOKUP(B2123, Runs[Run ID], Runs[Title]), "— pick a run —")</f>
        <v>Dematteis's Captain America </v>
      </c>
      <c r="D2123" s="74" t="s">
        <v>12885</v>
      </c>
      <c r="E2123" s="58" t="b">
        <v>0</v>
      </c>
      <c r="F2123" s="25">
        <f t="shared" si="1"/>
        <v>33</v>
      </c>
      <c r="G2123" s="21" t="s">
        <v>58</v>
      </c>
      <c r="H2123" s="23"/>
      <c r="I2123" s="28"/>
    </row>
    <row r="2124" ht="22.5" customHeight="1">
      <c r="A2124" s="53" t="str">
        <f t="array" ref="A2124">IFERROR(_xlfn.XLOOKUP(B2124, Runs[Run ID], Runs[Track]), "— pick a run —")</f>
        <v>Captain America</v>
      </c>
      <c r="B2124" s="54" t="s">
        <v>222</v>
      </c>
      <c r="C2124" s="53" t="str">
        <f t="array" ref="C2124">IFERROR(_xlfn.XLOOKUP(B2124, Runs[Run ID], Runs[Title]), "— pick a run —")</f>
        <v>Dematteis's Captain America </v>
      </c>
      <c r="D2124" s="74" t="s">
        <v>12886</v>
      </c>
      <c r="E2124" s="58" t="b">
        <v>0</v>
      </c>
      <c r="F2124" s="25">
        <f t="shared" si="1"/>
        <v>34</v>
      </c>
      <c r="G2124" s="21" t="s">
        <v>58</v>
      </c>
      <c r="H2124" s="23" t="s">
        <v>12887</v>
      </c>
      <c r="I2124" s="28"/>
    </row>
    <row r="2125" ht="22.5" customHeight="1">
      <c r="A2125" s="53" t="str">
        <f t="array" ref="A2125">IFERROR(_xlfn.XLOOKUP(B2125, Runs[Run ID], Runs[Track]), "— pick a run —")</f>
        <v>Captain America</v>
      </c>
      <c r="B2125" s="54" t="s">
        <v>222</v>
      </c>
      <c r="C2125" s="53" t="str">
        <f t="array" ref="C2125">IFERROR(_xlfn.XLOOKUP(B2125, Runs[Run ID], Runs[Title]), "— pick a run —")</f>
        <v>Dematteis's Captain America </v>
      </c>
      <c r="D2125" s="74" t="s">
        <v>12888</v>
      </c>
      <c r="E2125" s="58" t="b">
        <v>0</v>
      </c>
      <c r="F2125" s="25">
        <f t="shared" si="1"/>
        <v>35</v>
      </c>
      <c r="G2125" s="21" t="s">
        <v>58</v>
      </c>
      <c r="H2125" s="23" t="s">
        <v>12889</v>
      </c>
      <c r="I2125" s="28"/>
    </row>
    <row r="2126" ht="22.5" customHeight="1">
      <c r="A2126" s="53" t="str">
        <f t="array" ref="A2126">IFERROR(_xlfn.XLOOKUP(B2126, Runs[Run ID], Runs[Track]), "— pick a run —")</f>
        <v>Captain America</v>
      </c>
      <c r="B2126" s="54" t="s">
        <v>222</v>
      </c>
      <c r="C2126" s="53" t="str">
        <f t="array" ref="C2126">IFERROR(_xlfn.XLOOKUP(B2126, Runs[Run ID], Runs[Title]), "— pick a run —")</f>
        <v>Dematteis's Captain America </v>
      </c>
      <c r="D2126" s="74" t="s">
        <v>12890</v>
      </c>
      <c r="E2126" s="58" t="b">
        <v>0</v>
      </c>
      <c r="F2126" s="25">
        <f t="shared" si="1"/>
        <v>36</v>
      </c>
      <c r="G2126" s="21" t="s">
        <v>58</v>
      </c>
      <c r="H2126" s="23"/>
      <c r="I2126" s="28"/>
    </row>
    <row r="2127" ht="22.5" customHeight="1">
      <c r="A2127" s="53" t="str">
        <f t="array" ref="A2127">IFERROR(_xlfn.XLOOKUP(B2127, Runs[Run ID], Runs[Track]), "— pick a run —")</f>
        <v>Captain America</v>
      </c>
      <c r="B2127" s="54" t="s">
        <v>222</v>
      </c>
      <c r="C2127" s="53" t="str">
        <f t="array" ref="C2127">IFERROR(_xlfn.XLOOKUP(B2127, Runs[Run ID], Runs[Title]), "— pick a run —")</f>
        <v>Dematteis's Captain America </v>
      </c>
      <c r="D2127" s="74" t="s">
        <v>12891</v>
      </c>
      <c r="E2127" s="58" t="b">
        <v>0</v>
      </c>
      <c r="F2127" s="25">
        <f t="shared" si="1"/>
        <v>37</v>
      </c>
      <c r="G2127" s="21" t="s">
        <v>58</v>
      </c>
      <c r="H2127" s="23"/>
      <c r="I2127" s="28"/>
    </row>
    <row r="2128" ht="22.5" customHeight="1">
      <c r="A2128" s="53" t="str">
        <f t="array" ref="A2128">IFERROR(_xlfn.XLOOKUP(B2128, Runs[Run ID], Runs[Track]), "— pick a run —")</f>
        <v>Captain America</v>
      </c>
      <c r="B2128" s="54" t="s">
        <v>222</v>
      </c>
      <c r="C2128" s="53" t="str">
        <f t="array" ref="C2128">IFERROR(_xlfn.XLOOKUP(B2128, Runs[Run ID], Runs[Title]), "— pick a run —")</f>
        <v>Dematteis's Captain America </v>
      </c>
      <c r="D2128" s="74" t="s">
        <v>12892</v>
      </c>
      <c r="E2128" s="58" t="b">
        <v>0</v>
      </c>
      <c r="F2128" s="25">
        <f t="shared" si="1"/>
        <v>38</v>
      </c>
      <c r="G2128" s="21" t="s">
        <v>58</v>
      </c>
      <c r="H2128" s="23"/>
      <c r="I2128" s="28"/>
    </row>
    <row r="2129" ht="22.5" customHeight="1">
      <c r="A2129" s="53" t="str">
        <f t="array" ref="A2129">IFERROR(_xlfn.XLOOKUP(B2129, Runs[Run ID], Runs[Track]), "— pick a run —")</f>
        <v>Captain America</v>
      </c>
      <c r="B2129" s="54" t="s">
        <v>222</v>
      </c>
      <c r="C2129" s="53" t="str">
        <f t="array" ref="C2129">IFERROR(_xlfn.XLOOKUP(B2129, Runs[Run ID], Runs[Title]), "— pick a run —")</f>
        <v>Dematteis's Captain America </v>
      </c>
      <c r="D2129" s="74" t="s">
        <v>12893</v>
      </c>
      <c r="E2129" s="58" t="b">
        <v>0</v>
      </c>
      <c r="F2129" s="25">
        <f t="shared" si="1"/>
        <v>39</v>
      </c>
      <c r="G2129" s="21" t="s">
        <v>58</v>
      </c>
      <c r="H2129" s="23"/>
      <c r="I2129" s="28"/>
    </row>
    <row r="2130" ht="22.5" customHeight="1">
      <c r="A2130" s="53" t="str">
        <f t="array" ref="A2130">IFERROR(_xlfn.XLOOKUP(B2130, Runs[Run ID], Runs[Track]), "— pick a run —")</f>
        <v>Captain America</v>
      </c>
      <c r="B2130" s="54" t="s">
        <v>222</v>
      </c>
      <c r="C2130" s="53" t="str">
        <f t="array" ref="C2130">IFERROR(_xlfn.XLOOKUP(B2130, Runs[Run ID], Runs[Title]), "— pick a run —")</f>
        <v>Dematteis's Captain America </v>
      </c>
      <c r="D2130" s="74" t="s">
        <v>12894</v>
      </c>
      <c r="E2130" s="58" t="b">
        <v>0</v>
      </c>
      <c r="F2130" s="25">
        <f t="shared" si="1"/>
        <v>40</v>
      </c>
      <c r="G2130" s="21" t="s">
        <v>58</v>
      </c>
      <c r="H2130" s="23"/>
      <c r="I2130" s="28"/>
    </row>
    <row r="2131" ht="22.5" customHeight="1">
      <c r="A2131" s="53" t="str">
        <f t="array" ref="A2131">IFERROR(_xlfn.XLOOKUP(B2131, Runs[Run ID], Runs[Track]), "— pick a run —")</f>
        <v>Captain America</v>
      </c>
      <c r="B2131" s="54" t="s">
        <v>222</v>
      </c>
      <c r="C2131" s="53" t="str">
        <f t="array" ref="C2131">IFERROR(_xlfn.XLOOKUP(B2131, Runs[Run ID], Runs[Title]), "— pick a run —")</f>
        <v>Dematteis's Captain America </v>
      </c>
      <c r="D2131" s="74" t="s">
        <v>12895</v>
      </c>
      <c r="E2131" s="58" t="b">
        <v>0</v>
      </c>
      <c r="F2131" s="25">
        <f t="shared" si="1"/>
        <v>41</v>
      </c>
      <c r="G2131" s="21" t="s">
        <v>58</v>
      </c>
      <c r="H2131" s="23"/>
      <c r="I2131" s="28"/>
    </row>
    <row r="2132" ht="22.5" customHeight="1">
      <c r="A2132" s="53" t="str">
        <f t="array" ref="A2132">IFERROR(_xlfn.XLOOKUP(B2132, Runs[Run ID], Runs[Track]), "— pick a run —")</f>
        <v>Captain America</v>
      </c>
      <c r="B2132" s="54" t="s">
        <v>222</v>
      </c>
      <c r="C2132" s="53" t="str">
        <f t="array" ref="C2132">IFERROR(_xlfn.XLOOKUP(B2132, Runs[Run ID], Runs[Title]), "— pick a run —")</f>
        <v>Dematteis's Captain America </v>
      </c>
      <c r="D2132" s="74" t="s">
        <v>12896</v>
      </c>
      <c r="E2132" s="58" t="b">
        <v>0</v>
      </c>
      <c r="F2132" s="25">
        <f t="shared" si="1"/>
        <v>42</v>
      </c>
      <c r="G2132" s="21" t="s">
        <v>58</v>
      </c>
      <c r="H2132" s="23"/>
      <c r="I2132" s="28"/>
    </row>
    <row r="2133" ht="22.5" customHeight="1">
      <c r="A2133" s="53" t="str">
        <f t="array" ref="A2133">IFERROR(_xlfn.XLOOKUP(B2133, Runs[Run ID], Runs[Track]), "— pick a run —")</f>
        <v>Captain America</v>
      </c>
      <c r="B2133" s="54" t="s">
        <v>222</v>
      </c>
      <c r="C2133" s="53" t="str">
        <f t="array" ref="C2133">IFERROR(_xlfn.XLOOKUP(B2133, Runs[Run ID], Runs[Title]), "— pick a run —")</f>
        <v>Dematteis's Captain America </v>
      </c>
      <c r="D2133" s="74" t="s">
        <v>12897</v>
      </c>
      <c r="E2133" s="58" t="b">
        <v>0</v>
      </c>
      <c r="F2133" s="25">
        <f t="shared" si="1"/>
        <v>43</v>
      </c>
      <c r="G2133" s="21" t="s">
        <v>443</v>
      </c>
      <c r="H2133" s="23" t="s">
        <v>12898</v>
      </c>
      <c r="I2133" s="28"/>
    </row>
    <row r="2134" ht="22.5" customHeight="1">
      <c r="A2134" s="53" t="str">
        <f t="array" ref="A2134">IFERROR(_xlfn.XLOOKUP(B2134, Runs[Run ID], Runs[Track]), "— pick a run —")</f>
        <v>Captain America</v>
      </c>
      <c r="B2134" s="54" t="s">
        <v>225</v>
      </c>
      <c r="C2134" s="53" t="str">
        <f t="array" ref="C2134">IFERROR(_xlfn.XLOOKUP(B2134, Runs[Run ID], Runs[Title]), "— pick a run —")</f>
        <v>Gruenwald's Captain America</v>
      </c>
      <c r="D2134" s="74" t="s">
        <v>12899</v>
      </c>
      <c r="E2134" s="58" t="b">
        <v>0</v>
      </c>
      <c r="F2134" s="25">
        <f t="shared" si="1"/>
        <v>1</v>
      </c>
      <c r="G2134" s="21" t="s">
        <v>58</v>
      </c>
      <c r="H2134" s="23"/>
      <c r="I2134" s="28"/>
    </row>
    <row r="2135" ht="22.5" customHeight="1">
      <c r="A2135" s="53" t="str">
        <f t="array" ref="A2135">IFERROR(_xlfn.XLOOKUP(B2135, Runs[Run ID], Runs[Track]), "— pick a run —")</f>
        <v>Captain America</v>
      </c>
      <c r="B2135" s="54" t="s">
        <v>225</v>
      </c>
      <c r="C2135" s="53" t="str">
        <f t="array" ref="C2135">IFERROR(_xlfn.XLOOKUP(B2135, Runs[Run ID], Runs[Title]), "— pick a run —")</f>
        <v>Gruenwald's Captain America</v>
      </c>
      <c r="D2135" s="74" t="s">
        <v>12900</v>
      </c>
      <c r="E2135" s="58" t="b">
        <v>0</v>
      </c>
      <c r="F2135" s="25">
        <f t="shared" si="1"/>
        <v>2</v>
      </c>
      <c r="G2135" s="21" t="s">
        <v>58</v>
      </c>
      <c r="H2135" s="23"/>
      <c r="I2135" s="28"/>
    </row>
    <row r="2136" ht="22.5" customHeight="1">
      <c r="A2136" s="53" t="str">
        <f t="array" ref="A2136">IFERROR(_xlfn.XLOOKUP(B2136, Runs[Run ID], Runs[Track]), "— pick a run —")</f>
        <v>Captain America</v>
      </c>
      <c r="B2136" s="54" t="s">
        <v>225</v>
      </c>
      <c r="C2136" s="53" t="str">
        <f t="array" ref="C2136">IFERROR(_xlfn.XLOOKUP(B2136, Runs[Run ID], Runs[Title]), "— pick a run —")</f>
        <v>Gruenwald's Captain America</v>
      </c>
      <c r="D2136" s="74" t="s">
        <v>12901</v>
      </c>
      <c r="E2136" s="58" t="b">
        <v>0</v>
      </c>
      <c r="F2136" s="25">
        <f t="shared" si="1"/>
        <v>3</v>
      </c>
      <c r="G2136" s="21" t="s">
        <v>58</v>
      </c>
      <c r="H2136" s="23"/>
      <c r="I2136" s="28"/>
    </row>
    <row r="2137" ht="22.5" customHeight="1">
      <c r="A2137" s="53" t="str">
        <f t="array" ref="A2137">IFERROR(_xlfn.XLOOKUP(B2137, Runs[Run ID], Runs[Track]), "— pick a run —")</f>
        <v>Captain America</v>
      </c>
      <c r="B2137" s="54" t="s">
        <v>225</v>
      </c>
      <c r="C2137" s="53" t="str">
        <f t="array" ref="C2137">IFERROR(_xlfn.XLOOKUP(B2137, Runs[Run ID], Runs[Title]), "— pick a run —")</f>
        <v>Gruenwald's Captain America</v>
      </c>
      <c r="D2137" s="74" t="s">
        <v>12902</v>
      </c>
      <c r="E2137" s="58" t="b">
        <v>0</v>
      </c>
      <c r="F2137" s="25">
        <f t="shared" si="1"/>
        <v>4</v>
      </c>
      <c r="G2137" s="21" t="s">
        <v>58</v>
      </c>
      <c r="H2137" s="23"/>
      <c r="I2137" s="28"/>
    </row>
    <row r="2138" ht="22.5" customHeight="1">
      <c r="A2138" s="53" t="str">
        <f t="array" ref="A2138">IFERROR(_xlfn.XLOOKUP(B2138, Runs[Run ID], Runs[Track]), "— pick a run —")</f>
        <v>Captain America</v>
      </c>
      <c r="B2138" s="54" t="s">
        <v>225</v>
      </c>
      <c r="C2138" s="53" t="str">
        <f t="array" ref="C2138">IFERROR(_xlfn.XLOOKUP(B2138, Runs[Run ID], Runs[Title]), "— pick a run —")</f>
        <v>Gruenwald's Captain America</v>
      </c>
      <c r="D2138" s="74" t="s">
        <v>12903</v>
      </c>
      <c r="E2138" s="58" t="b">
        <v>0</v>
      </c>
      <c r="F2138" s="25">
        <f t="shared" si="1"/>
        <v>5</v>
      </c>
      <c r="G2138" s="21" t="s">
        <v>58</v>
      </c>
      <c r="H2138" s="23"/>
      <c r="I2138" s="28"/>
    </row>
    <row r="2139" ht="22.5" customHeight="1">
      <c r="A2139" s="53" t="str">
        <f t="array" ref="A2139">IFERROR(_xlfn.XLOOKUP(B2139, Runs[Run ID], Runs[Track]), "— pick a run —")</f>
        <v>Captain America</v>
      </c>
      <c r="B2139" s="54" t="s">
        <v>225</v>
      </c>
      <c r="C2139" s="53" t="str">
        <f t="array" ref="C2139">IFERROR(_xlfn.XLOOKUP(B2139, Runs[Run ID], Runs[Title]), "— pick a run —")</f>
        <v>Gruenwald's Captain America</v>
      </c>
      <c r="D2139" s="74" t="s">
        <v>12904</v>
      </c>
      <c r="E2139" s="58" t="b">
        <v>0</v>
      </c>
      <c r="F2139" s="25">
        <f t="shared" si="1"/>
        <v>6</v>
      </c>
      <c r="G2139" s="21" t="s">
        <v>58</v>
      </c>
      <c r="H2139" s="23"/>
      <c r="I2139" s="28"/>
    </row>
    <row r="2140" ht="22.5" customHeight="1">
      <c r="A2140" s="53" t="str">
        <f t="array" ref="A2140">IFERROR(_xlfn.XLOOKUP(B2140, Runs[Run ID], Runs[Track]), "— pick a run —")</f>
        <v>Captain America</v>
      </c>
      <c r="B2140" s="54" t="s">
        <v>225</v>
      </c>
      <c r="C2140" s="53" t="str">
        <f t="array" ref="C2140">IFERROR(_xlfn.XLOOKUP(B2140, Runs[Run ID], Runs[Title]), "— pick a run —")</f>
        <v>Gruenwald's Captain America</v>
      </c>
      <c r="D2140" s="74" t="s">
        <v>12905</v>
      </c>
      <c r="E2140" s="58" t="b">
        <v>0</v>
      </c>
      <c r="F2140" s="25">
        <f t="shared" si="1"/>
        <v>7</v>
      </c>
      <c r="G2140" s="21" t="s">
        <v>58</v>
      </c>
      <c r="H2140" s="23"/>
      <c r="I2140" s="28"/>
    </row>
    <row r="2141" ht="22.5" customHeight="1">
      <c r="A2141" s="53" t="str">
        <f t="array" ref="A2141">IFERROR(_xlfn.XLOOKUP(B2141, Runs[Run ID], Runs[Track]), "— pick a run —")</f>
        <v>Captain America</v>
      </c>
      <c r="B2141" s="54" t="s">
        <v>225</v>
      </c>
      <c r="C2141" s="53" t="str">
        <f t="array" ref="C2141">IFERROR(_xlfn.XLOOKUP(B2141, Runs[Run ID], Runs[Title]), "— pick a run —")</f>
        <v>Gruenwald's Captain America</v>
      </c>
      <c r="D2141" s="74" t="s">
        <v>12906</v>
      </c>
      <c r="E2141" s="58" t="b">
        <v>0</v>
      </c>
      <c r="F2141" s="25">
        <f t="shared" si="1"/>
        <v>8</v>
      </c>
      <c r="G2141" s="21" t="s">
        <v>58</v>
      </c>
      <c r="H2141" s="23"/>
      <c r="I2141" s="28"/>
    </row>
    <row r="2142" ht="22.5" customHeight="1">
      <c r="A2142" s="53" t="str">
        <f t="array" ref="A2142">IFERROR(_xlfn.XLOOKUP(B2142, Runs[Run ID], Runs[Track]), "— pick a run —")</f>
        <v>Captain America</v>
      </c>
      <c r="B2142" s="54" t="s">
        <v>225</v>
      </c>
      <c r="C2142" s="53" t="str">
        <f t="array" ref="C2142">IFERROR(_xlfn.XLOOKUP(B2142, Runs[Run ID], Runs[Title]), "— pick a run —")</f>
        <v>Gruenwald's Captain America</v>
      </c>
      <c r="D2142" s="74" t="s">
        <v>12907</v>
      </c>
      <c r="E2142" s="58" t="b">
        <v>0</v>
      </c>
      <c r="F2142" s="25">
        <f t="shared" si="1"/>
        <v>9</v>
      </c>
      <c r="G2142" s="21" t="s">
        <v>58</v>
      </c>
      <c r="H2142" s="23"/>
      <c r="I2142" s="28"/>
    </row>
    <row r="2143" ht="22.5" customHeight="1">
      <c r="A2143" s="53" t="str">
        <f t="array" ref="A2143">IFERROR(_xlfn.XLOOKUP(B2143, Runs[Run ID], Runs[Track]), "— pick a run —")</f>
        <v>Captain America</v>
      </c>
      <c r="B2143" s="54" t="s">
        <v>225</v>
      </c>
      <c r="C2143" s="53" t="str">
        <f t="array" ref="C2143">IFERROR(_xlfn.XLOOKUP(B2143, Runs[Run ID], Runs[Title]), "— pick a run —")</f>
        <v>Gruenwald's Captain America</v>
      </c>
      <c r="D2143" s="74" t="s">
        <v>12908</v>
      </c>
      <c r="E2143" s="58" t="b">
        <v>0</v>
      </c>
      <c r="F2143" s="25">
        <f t="shared" si="1"/>
        <v>10</v>
      </c>
      <c r="G2143" s="21" t="s">
        <v>58</v>
      </c>
      <c r="H2143" s="23"/>
      <c r="I2143" s="28"/>
    </row>
    <row r="2144" ht="22.5" customHeight="1">
      <c r="A2144" s="53" t="str">
        <f t="array" ref="A2144">IFERROR(_xlfn.XLOOKUP(B2144, Runs[Run ID], Runs[Track]), "— pick a run —")</f>
        <v>Captain America</v>
      </c>
      <c r="B2144" s="54" t="s">
        <v>225</v>
      </c>
      <c r="C2144" s="53" t="str">
        <f t="array" ref="C2144">IFERROR(_xlfn.XLOOKUP(B2144, Runs[Run ID], Runs[Title]), "— pick a run —")</f>
        <v>Gruenwald's Captain America</v>
      </c>
      <c r="D2144" s="74" t="s">
        <v>12909</v>
      </c>
      <c r="E2144" s="58" t="b">
        <v>0</v>
      </c>
      <c r="F2144" s="25">
        <f t="shared" si="1"/>
        <v>11</v>
      </c>
      <c r="G2144" s="21" t="s">
        <v>58</v>
      </c>
      <c r="H2144" s="23"/>
      <c r="I2144" s="28"/>
    </row>
    <row r="2145" ht="22.5" customHeight="1">
      <c r="A2145" s="53" t="str">
        <f t="array" ref="A2145">IFERROR(_xlfn.XLOOKUP(B2145, Runs[Run ID], Runs[Track]), "— pick a run —")</f>
        <v>Captain America</v>
      </c>
      <c r="B2145" s="54" t="s">
        <v>225</v>
      </c>
      <c r="C2145" s="53" t="str">
        <f t="array" ref="C2145">IFERROR(_xlfn.XLOOKUP(B2145, Runs[Run ID], Runs[Title]), "— pick a run —")</f>
        <v>Gruenwald's Captain America</v>
      </c>
      <c r="D2145" s="74" t="s">
        <v>12910</v>
      </c>
      <c r="E2145" s="58" t="b">
        <v>0</v>
      </c>
      <c r="F2145" s="25">
        <f t="shared" si="1"/>
        <v>12</v>
      </c>
      <c r="G2145" s="21" t="s">
        <v>58</v>
      </c>
      <c r="H2145" s="23"/>
      <c r="I2145" s="28"/>
    </row>
    <row r="2146" ht="22.5" customHeight="1">
      <c r="A2146" s="53" t="str">
        <f t="array" ref="A2146">IFERROR(_xlfn.XLOOKUP(B2146, Runs[Run ID], Runs[Track]), "— pick a run —")</f>
        <v>Captain America</v>
      </c>
      <c r="B2146" s="54" t="s">
        <v>225</v>
      </c>
      <c r="C2146" s="53" t="str">
        <f t="array" ref="C2146">IFERROR(_xlfn.XLOOKUP(B2146, Runs[Run ID], Runs[Title]), "— pick a run —")</f>
        <v>Gruenwald's Captain America</v>
      </c>
      <c r="D2146" s="74" t="s">
        <v>12911</v>
      </c>
      <c r="E2146" s="58" t="b">
        <v>0</v>
      </c>
      <c r="F2146" s="25">
        <f t="shared" si="1"/>
        <v>13</v>
      </c>
      <c r="G2146" s="21" t="s">
        <v>58</v>
      </c>
      <c r="H2146" s="23"/>
      <c r="I2146" s="28"/>
    </row>
    <row r="2147" ht="22.5" customHeight="1">
      <c r="A2147" s="53" t="str">
        <f t="array" ref="A2147">IFERROR(_xlfn.XLOOKUP(B2147, Runs[Run ID], Runs[Track]), "— pick a run —")</f>
        <v>Captain America</v>
      </c>
      <c r="B2147" s="54" t="s">
        <v>225</v>
      </c>
      <c r="C2147" s="53" t="str">
        <f t="array" ref="C2147">IFERROR(_xlfn.XLOOKUP(B2147, Runs[Run ID], Runs[Title]), "— pick a run —")</f>
        <v>Gruenwald's Captain America</v>
      </c>
      <c r="D2147" s="74" t="s">
        <v>12912</v>
      </c>
      <c r="E2147" s="58" t="b">
        <v>0</v>
      </c>
      <c r="F2147" s="25">
        <f t="shared" si="1"/>
        <v>14</v>
      </c>
      <c r="G2147" s="21" t="s">
        <v>58</v>
      </c>
      <c r="H2147" s="23"/>
      <c r="I2147" s="28"/>
    </row>
    <row r="2148" ht="22.5" customHeight="1">
      <c r="A2148" s="53" t="str">
        <f t="array" ref="A2148">IFERROR(_xlfn.XLOOKUP(B2148, Runs[Run ID], Runs[Track]), "— pick a run —")</f>
        <v>Captain America</v>
      </c>
      <c r="B2148" s="54" t="s">
        <v>225</v>
      </c>
      <c r="C2148" s="53" t="str">
        <f t="array" ref="C2148">IFERROR(_xlfn.XLOOKUP(B2148, Runs[Run ID], Runs[Title]), "— pick a run —")</f>
        <v>Gruenwald's Captain America</v>
      </c>
      <c r="D2148" s="74" t="s">
        <v>12913</v>
      </c>
      <c r="E2148" s="58" t="b">
        <v>0</v>
      </c>
      <c r="F2148" s="25">
        <f t="shared" si="1"/>
        <v>15</v>
      </c>
      <c r="G2148" s="21" t="s">
        <v>58</v>
      </c>
      <c r="H2148" s="23"/>
      <c r="I2148" s="28"/>
    </row>
    <row r="2149" ht="22.5" customHeight="1">
      <c r="A2149" s="53" t="str">
        <f t="array" ref="A2149">IFERROR(_xlfn.XLOOKUP(B2149, Runs[Run ID], Runs[Track]), "— pick a run —")</f>
        <v>Captain America</v>
      </c>
      <c r="B2149" s="54" t="s">
        <v>225</v>
      </c>
      <c r="C2149" s="53" t="str">
        <f t="array" ref="C2149">IFERROR(_xlfn.XLOOKUP(B2149, Runs[Run ID], Runs[Title]), "— pick a run —")</f>
        <v>Gruenwald's Captain America</v>
      </c>
      <c r="D2149" s="74" t="s">
        <v>12914</v>
      </c>
      <c r="E2149" s="58" t="b">
        <v>0</v>
      </c>
      <c r="F2149" s="25">
        <f t="shared" si="1"/>
        <v>16</v>
      </c>
      <c r="G2149" s="21" t="s">
        <v>58</v>
      </c>
      <c r="H2149" s="23"/>
      <c r="I2149" s="28"/>
    </row>
    <row r="2150" ht="22.5" customHeight="1">
      <c r="A2150" s="53" t="str">
        <f t="array" ref="A2150">IFERROR(_xlfn.XLOOKUP(B2150, Runs[Run ID], Runs[Track]), "— pick a run —")</f>
        <v>Captain America</v>
      </c>
      <c r="B2150" s="54" t="s">
        <v>225</v>
      </c>
      <c r="C2150" s="53" t="str">
        <f t="array" ref="C2150">IFERROR(_xlfn.XLOOKUP(B2150, Runs[Run ID], Runs[Title]), "— pick a run —")</f>
        <v>Gruenwald's Captain America</v>
      </c>
      <c r="D2150" s="74" t="s">
        <v>12915</v>
      </c>
      <c r="E2150" s="58" t="b">
        <v>0</v>
      </c>
      <c r="F2150" s="25">
        <f t="shared" si="1"/>
        <v>17</v>
      </c>
      <c r="G2150" s="21" t="s">
        <v>58</v>
      </c>
      <c r="H2150" s="23"/>
      <c r="I2150" s="28"/>
    </row>
    <row r="2151" ht="22.5" customHeight="1">
      <c r="A2151" s="53" t="str">
        <f t="array" ref="A2151">IFERROR(_xlfn.XLOOKUP(B2151, Runs[Run ID], Runs[Track]), "— pick a run —")</f>
        <v>Captain America</v>
      </c>
      <c r="B2151" s="54" t="s">
        <v>225</v>
      </c>
      <c r="C2151" s="53" t="str">
        <f t="array" ref="C2151">IFERROR(_xlfn.XLOOKUP(B2151, Runs[Run ID], Runs[Title]), "— pick a run —")</f>
        <v>Gruenwald's Captain America</v>
      </c>
      <c r="D2151" s="74" t="s">
        <v>12916</v>
      </c>
      <c r="E2151" s="58" t="b">
        <v>0</v>
      </c>
      <c r="F2151" s="25">
        <f t="shared" si="1"/>
        <v>18</v>
      </c>
      <c r="G2151" s="21" t="s">
        <v>58</v>
      </c>
      <c r="H2151" s="23"/>
      <c r="I2151" s="28"/>
    </row>
    <row r="2152" ht="22.5" customHeight="1">
      <c r="A2152" s="53" t="str">
        <f t="array" ref="A2152">IFERROR(_xlfn.XLOOKUP(B2152, Runs[Run ID], Runs[Track]), "— pick a run —")</f>
        <v>Captain America</v>
      </c>
      <c r="B2152" s="54" t="s">
        <v>225</v>
      </c>
      <c r="C2152" s="53" t="str">
        <f t="array" ref="C2152">IFERROR(_xlfn.XLOOKUP(B2152, Runs[Run ID], Runs[Title]), "— pick a run —")</f>
        <v>Gruenwald's Captain America</v>
      </c>
      <c r="D2152" s="74" t="s">
        <v>12917</v>
      </c>
      <c r="E2152" s="58" t="b">
        <v>0</v>
      </c>
      <c r="F2152" s="25">
        <f t="shared" si="1"/>
        <v>19</v>
      </c>
      <c r="G2152" s="21" t="s">
        <v>58</v>
      </c>
      <c r="H2152" s="23"/>
      <c r="I2152" s="28"/>
    </row>
    <row r="2153" ht="22.5" customHeight="1">
      <c r="A2153" s="53" t="str">
        <f t="array" ref="A2153">IFERROR(_xlfn.XLOOKUP(B2153, Runs[Run ID], Runs[Track]), "— pick a run —")</f>
        <v>Captain America</v>
      </c>
      <c r="B2153" s="54" t="s">
        <v>225</v>
      </c>
      <c r="C2153" s="53" t="str">
        <f t="array" ref="C2153">IFERROR(_xlfn.XLOOKUP(B2153, Runs[Run ID], Runs[Title]), "— pick a run —")</f>
        <v>Gruenwald's Captain America</v>
      </c>
      <c r="D2153" s="74" t="s">
        <v>12918</v>
      </c>
      <c r="E2153" s="58" t="b">
        <v>0</v>
      </c>
      <c r="F2153" s="25">
        <f t="shared" si="1"/>
        <v>20</v>
      </c>
      <c r="G2153" s="21" t="s">
        <v>58</v>
      </c>
      <c r="H2153" s="23"/>
      <c r="I2153" s="28"/>
    </row>
    <row r="2154" ht="22.5" customHeight="1">
      <c r="A2154" s="53" t="str">
        <f t="array" ref="A2154">IFERROR(_xlfn.XLOOKUP(B2154, Runs[Run ID], Runs[Track]), "— pick a run —")</f>
        <v>Captain America</v>
      </c>
      <c r="B2154" s="54" t="s">
        <v>225</v>
      </c>
      <c r="C2154" s="53" t="str">
        <f t="array" ref="C2154">IFERROR(_xlfn.XLOOKUP(B2154, Runs[Run ID], Runs[Title]), "— pick a run —")</f>
        <v>Gruenwald's Captain America</v>
      </c>
      <c r="D2154" s="74" t="s">
        <v>12919</v>
      </c>
      <c r="E2154" s="58" t="b">
        <v>0</v>
      </c>
      <c r="F2154" s="25">
        <f t="shared" si="1"/>
        <v>21</v>
      </c>
      <c r="G2154" s="21" t="s">
        <v>58</v>
      </c>
      <c r="H2154" s="23"/>
      <c r="I2154" s="28"/>
    </row>
    <row r="2155" ht="22.5" customHeight="1">
      <c r="A2155" s="53" t="str">
        <f t="array" ref="A2155">IFERROR(_xlfn.XLOOKUP(B2155, Runs[Run ID], Runs[Track]), "— pick a run —")</f>
        <v>Captain America</v>
      </c>
      <c r="B2155" s="54" t="s">
        <v>225</v>
      </c>
      <c r="C2155" s="53" t="str">
        <f t="array" ref="C2155">IFERROR(_xlfn.XLOOKUP(B2155, Runs[Run ID], Runs[Title]), "— pick a run —")</f>
        <v>Gruenwald's Captain America</v>
      </c>
      <c r="D2155" s="74" t="s">
        <v>12920</v>
      </c>
      <c r="E2155" s="58" t="b">
        <v>0</v>
      </c>
      <c r="F2155" s="25">
        <f t="shared" si="1"/>
        <v>22</v>
      </c>
      <c r="G2155" s="21" t="s">
        <v>58</v>
      </c>
      <c r="H2155" s="23"/>
      <c r="I2155" s="28"/>
    </row>
    <row r="2156" ht="22.5" customHeight="1">
      <c r="A2156" s="53" t="str">
        <f t="array" ref="A2156">IFERROR(_xlfn.XLOOKUP(B2156, Runs[Run ID], Runs[Track]), "— pick a run —")</f>
        <v>Captain America</v>
      </c>
      <c r="B2156" s="54" t="s">
        <v>225</v>
      </c>
      <c r="C2156" s="53" t="str">
        <f t="array" ref="C2156">IFERROR(_xlfn.XLOOKUP(B2156, Runs[Run ID], Runs[Title]), "— pick a run —")</f>
        <v>Gruenwald's Captain America</v>
      </c>
      <c r="D2156" s="74" t="s">
        <v>12921</v>
      </c>
      <c r="E2156" s="58" t="b">
        <v>0</v>
      </c>
      <c r="F2156" s="25">
        <f t="shared" si="1"/>
        <v>23</v>
      </c>
      <c r="G2156" s="21" t="s">
        <v>58</v>
      </c>
      <c r="H2156" s="23"/>
      <c r="I2156" s="28"/>
    </row>
    <row r="2157" ht="22.5" customHeight="1">
      <c r="A2157" s="53" t="str">
        <f t="array" ref="A2157">IFERROR(_xlfn.XLOOKUP(B2157, Runs[Run ID], Runs[Track]), "— pick a run —")</f>
        <v>Captain America</v>
      </c>
      <c r="B2157" s="54" t="s">
        <v>225</v>
      </c>
      <c r="C2157" s="53" t="str">
        <f t="array" ref="C2157">IFERROR(_xlfn.XLOOKUP(B2157, Runs[Run ID], Runs[Title]), "— pick a run —")</f>
        <v>Gruenwald's Captain America</v>
      </c>
      <c r="D2157" s="74" t="s">
        <v>12922</v>
      </c>
      <c r="E2157" s="58" t="b">
        <v>0</v>
      </c>
      <c r="F2157" s="25">
        <f t="shared" si="1"/>
        <v>24</v>
      </c>
      <c r="G2157" s="21" t="s">
        <v>58</v>
      </c>
      <c r="H2157" s="23"/>
      <c r="I2157" s="28"/>
    </row>
    <row r="2158" ht="22.5" customHeight="1">
      <c r="A2158" s="53" t="str">
        <f t="array" ref="A2158">IFERROR(_xlfn.XLOOKUP(B2158, Runs[Run ID], Runs[Track]), "— pick a run —")</f>
        <v>Captain America</v>
      </c>
      <c r="B2158" s="54" t="s">
        <v>225</v>
      </c>
      <c r="C2158" s="53" t="str">
        <f t="array" ref="C2158">IFERROR(_xlfn.XLOOKUP(B2158, Runs[Run ID], Runs[Title]), "— pick a run —")</f>
        <v>Gruenwald's Captain America</v>
      </c>
      <c r="D2158" s="74" t="s">
        <v>12923</v>
      </c>
      <c r="E2158" s="58" t="b">
        <v>0</v>
      </c>
      <c r="F2158" s="25">
        <f t="shared" si="1"/>
        <v>25</v>
      </c>
      <c r="G2158" s="21" t="s">
        <v>58</v>
      </c>
      <c r="H2158" s="23"/>
      <c r="I2158" s="28"/>
    </row>
    <row r="2159" ht="22.5" customHeight="1">
      <c r="A2159" s="53" t="str">
        <f t="array" ref="A2159">IFERROR(_xlfn.XLOOKUP(B2159, Runs[Run ID], Runs[Track]), "— pick a run —")</f>
        <v>Captain America</v>
      </c>
      <c r="B2159" s="54" t="s">
        <v>225</v>
      </c>
      <c r="C2159" s="53" t="str">
        <f t="array" ref="C2159">IFERROR(_xlfn.XLOOKUP(B2159, Runs[Run ID], Runs[Title]), "— pick a run —")</f>
        <v>Gruenwald's Captain America</v>
      </c>
      <c r="D2159" s="74" t="s">
        <v>12924</v>
      </c>
      <c r="E2159" s="58" t="b">
        <v>0</v>
      </c>
      <c r="F2159" s="25">
        <f t="shared" si="1"/>
        <v>26</v>
      </c>
      <c r="G2159" s="21" t="s">
        <v>58</v>
      </c>
      <c r="H2159" s="23"/>
      <c r="I2159" s="28"/>
    </row>
    <row r="2160" ht="22.5" customHeight="1">
      <c r="A2160" s="53" t="str">
        <f t="array" ref="A2160">IFERROR(_xlfn.XLOOKUP(B2160, Runs[Run ID], Runs[Track]), "— pick a run —")</f>
        <v>Captain America</v>
      </c>
      <c r="B2160" s="54" t="s">
        <v>225</v>
      </c>
      <c r="C2160" s="53" t="str">
        <f t="array" ref="C2160">IFERROR(_xlfn.XLOOKUP(B2160, Runs[Run ID], Runs[Title]), "— pick a run —")</f>
        <v>Gruenwald's Captain America</v>
      </c>
      <c r="D2160" s="74" t="s">
        <v>12925</v>
      </c>
      <c r="E2160" s="58" t="b">
        <v>0</v>
      </c>
      <c r="F2160" s="25">
        <f t="shared" si="1"/>
        <v>27</v>
      </c>
      <c r="G2160" s="21" t="s">
        <v>58</v>
      </c>
      <c r="H2160" s="23"/>
      <c r="I2160" s="28"/>
    </row>
    <row r="2161" ht="22.5" customHeight="1">
      <c r="A2161" s="53" t="str">
        <f t="array" ref="A2161">IFERROR(_xlfn.XLOOKUP(B2161, Runs[Run ID], Runs[Track]), "— pick a run —")</f>
        <v>Captain America</v>
      </c>
      <c r="B2161" s="54" t="s">
        <v>225</v>
      </c>
      <c r="C2161" s="53" t="str">
        <f t="array" ref="C2161">IFERROR(_xlfn.XLOOKUP(B2161, Runs[Run ID], Runs[Title]), "— pick a run —")</f>
        <v>Gruenwald's Captain America</v>
      </c>
      <c r="D2161" s="74" t="s">
        <v>12926</v>
      </c>
      <c r="E2161" s="58" t="b">
        <v>0</v>
      </c>
      <c r="F2161" s="25">
        <f t="shared" si="1"/>
        <v>28</v>
      </c>
      <c r="G2161" s="21" t="s">
        <v>58</v>
      </c>
      <c r="H2161" s="23"/>
      <c r="I2161" s="28"/>
    </row>
    <row r="2162" ht="22.5" customHeight="1">
      <c r="A2162" s="53" t="str">
        <f t="array" ref="A2162">IFERROR(_xlfn.XLOOKUP(B2162, Runs[Run ID], Runs[Track]), "— pick a run —")</f>
        <v>Captain America</v>
      </c>
      <c r="B2162" s="54" t="s">
        <v>225</v>
      </c>
      <c r="C2162" s="53" t="str">
        <f t="array" ref="C2162">IFERROR(_xlfn.XLOOKUP(B2162, Runs[Run ID], Runs[Title]), "— pick a run —")</f>
        <v>Gruenwald's Captain America</v>
      </c>
      <c r="D2162" s="74" t="s">
        <v>12927</v>
      </c>
      <c r="E2162" s="58" t="b">
        <v>0</v>
      </c>
      <c r="F2162" s="25">
        <f t="shared" si="1"/>
        <v>29</v>
      </c>
      <c r="G2162" s="21" t="s">
        <v>58</v>
      </c>
      <c r="H2162" s="23"/>
      <c r="I2162" s="28"/>
    </row>
    <row r="2163" ht="22.5" customHeight="1">
      <c r="A2163" s="53" t="str">
        <f t="array" ref="A2163">IFERROR(_xlfn.XLOOKUP(B2163, Runs[Run ID], Runs[Track]), "— pick a run —")</f>
        <v>Captain America</v>
      </c>
      <c r="B2163" s="54" t="s">
        <v>225</v>
      </c>
      <c r="C2163" s="53" t="str">
        <f t="array" ref="C2163">IFERROR(_xlfn.XLOOKUP(B2163, Runs[Run ID], Runs[Title]), "— pick a run —")</f>
        <v>Gruenwald's Captain America</v>
      </c>
      <c r="D2163" s="74" t="s">
        <v>12928</v>
      </c>
      <c r="E2163" s="58" t="b">
        <v>0</v>
      </c>
      <c r="F2163" s="25">
        <f t="shared" si="1"/>
        <v>30</v>
      </c>
      <c r="G2163" s="21" t="s">
        <v>58</v>
      </c>
      <c r="H2163" s="23"/>
      <c r="I2163" s="28"/>
    </row>
    <row r="2164" ht="22.5" customHeight="1">
      <c r="A2164" s="53" t="str">
        <f t="array" ref="A2164">IFERROR(_xlfn.XLOOKUP(B2164, Runs[Run ID], Runs[Track]), "— pick a run —")</f>
        <v>Captain America</v>
      </c>
      <c r="B2164" s="54" t="s">
        <v>225</v>
      </c>
      <c r="C2164" s="53" t="str">
        <f t="array" ref="C2164">IFERROR(_xlfn.XLOOKUP(B2164, Runs[Run ID], Runs[Title]), "— pick a run —")</f>
        <v>Gruenwald's Captain America</v>
      </c>
      <c r="D2164" s="74" t="s">
        <v>12929</v>
      </c>
      <c r="E2164" s="58" t="b">
        <v>0</v>
      </c>
      <c r="F2164" s="25">
        <f t="shared" si="1"/>
        <v>31</v>
      </c>
      <c r="G2164" s="21" t="s">
        <v>58</v>
      </c>
      <c r="H2164" s="23"/>
      <c r="I2164" s="28"/>
    </row>
    <row r="2165" ht="22.5" customHeight="1">
      <c r="A2165" s="53" t="str">
        <f t="array" ref="A2165">IFERROR(_xlfn.XLOOKUP(B2165, Runs[Run ID], Runs[Track]), "— pick a run —")</f>
        <v>Captain America</v>
      </c>
      <c r="B2165" s="54" t="s">
        <v>225</v>
      </c>
      <c r="C2165" s="53" t="str">
        <f t="array" ref="C2165">IFERROR(_xlfn.XLOOKUP(B2165, Runs[Run ID], Runs[Title]), "— pick a run —")</f>
        <v>Gruenwald's Captain America</v>
      </c>
      <c r="D2165" s="74" t="s">
        <v>12930</v>
      </c>
      <c r="E2165" s="58" t="b">
        <v>0</v>
      </c>
      <c r="F2165" s="25">
        <f t="shared" si="1"/>
        <v>32</v>
      </c>
      <c r="G2165" s="21" t="s">
        <v>58</v>
      </c>
      <c r="H2165" s="23"/>
      <c r="I2165" s="28"/>
    </row>
    <row r="2166" ht="22.5" customHeight="1">
      <c r="A2166" s="53" t="str">
        <f t="array" ref="A2166">IFERROR(_xlfn.XLOOKUP(B2166, Runs[Run ID], Runs[Track]), "— pick a run —")</f>
        <v>Captain America</v>
      </c>
      <c r="B2166" s="54" t="s">
        <v>225</v>
      </c>
      <c r="C2166" s="53" t="str">
        <f t="array" ref="C2166">IFERROR(_xlfn.XLOOKUP(B2166, Runs[Run ID], Runs[Title]), "— pick a run —")</f>
        <v>Gruenwald's Captain America</v>
      </c>
      <c r="D2166" s="74" t="s">
        <v>12931</v>
      </c>
      <c r="E2166" s="58" t="b">
        <v>0</v>
      </c>
      <c r="F2166" s="25">
        <f t="shared" si="1"/>
        <v>33</v>
      </c>
      <c r="G2166" s="21" t="s">
        <v>58</v>
      </c>
      <c r="H2166" s="10" t="s">
        <v>12932</v>
      </c>
      <c r="I2166" s="26"/>
    </row>
    <row r="2167" ht="22.5" customHeight="1">
      <c r="A2167" s="53" t="str">
        <f t="array" ref="A2167">IFERROR(_xlfn.XLOOKUP(B2167, Runs[Run ID], Runs[Track]), "— pick a run —")</f>
        <v>Captain America</v>
      </c>
      <c r="B2167" s="54" t="s">
        <v>225</v>
      </c>
      <c r="C2167" s="53" t="str">
        <f t="array" ref="C2167">IFERROR(_xlfn.XLOOKUP(B2167, Runs[Run ID], Runs[Title]), "— pick a run —")</f>
        <v>Gruenwald's Captain America</v>
      </c>
      <c r="D2167" s="74" t="s">
        <v>12933</v>
      </c>
      <c r="E2167" s="58" t="b">
        <v>0</v>
      </c>
      <c r="F2167" s="25">
        <f t="shared" si="1"/>
        <v>34</v>
      </c>
      <c r="G2167" s="21" t="s">
        <v>58</v>
      </c>
      <c r="H2167" s="23"/>
      <c r="I2167" s="28"/>
    </row>
    <row r="2168" ht="22.5" customHeight="1">
      <c r="A2168" s="53" t="str">
        <f t="array" ref="A2168">IFERROR(_xlfn.XLOOKUP(B2168, Runs[Run ID], Runs[Track]), "— pick a run —")</f>
        <v>Captain America</v>
      </c>
      <c r="B2168" s="54" t="s">
        <v>225</v>
      </c>
      <c r="C2168" s="53" t="str">
        <f t="array" ref="C2168">IFERROR(_xlfn.XLOOKUP(B2168, Runs[Run ID], Runs[Title]), "— pick a run —")</f>
        <v>Gruenwald's Captain America</v>
      </c>
      <c r="D2168" s="74" t="s">
        <v>12934</v>
      </c>
      <c r="E2168" s="58" t="b">
        <v>0</v>
      </c>
      <c r="F2168" s="25">
        <f t="shared" si="1"/>
        <v>35</v>
      </c>
      <c r="G2168" s="21" t="s">
        <v>58</v>
      </c>
      <c r="H2168" s="23"/>
      <c r="I2168" s="28"/>
    </row>
    <row r="2169" ht="22.5" customHeight="1">
      <c r="A2169" s="53" t="str">
        <f t="array" ref="A2169">IFERROR(_xlfn.XLOOKUP(B2169, Runs[Run ID], Runs[Track]), "— pick a run —")</f>
        <v>Captain America</v>
      </c>
      <c r="B2169" s="54" t="s">
        <v>225</v>
      </c>
      <c r="C2169" s="53" t="str">
        <f t="array" ref="C2169">IFERROR(_xlfn.XLOOKUP(B2169, Runs[Run ID], Runs[Title]), "— pick a run —")</f>
        <v>Gruenwald's Captain America</v>
      </c>
      <c r="D2169" s="74" t="s">
        <v>12935</v>
      </c>
      <c r="E2169" s="58" t="b">
        <v>0</v>
      </c>
      <c r="F2169" s="25">
        <f t="shared" si="1"/>
        <v>36</v>
      </c>
      <c r="G2169" s="21" t="s">
        <v>58</v>
      </c>
      <c r="H2169" s="23"/>
      <c r="I2169" s="28"/>
    </row>
    <row r="2170" ht="22.5" customHeight="1">
      <c r="A2170" s="53" t="str">
        <f t="array" ref="A2170">IFERROR(_xlfn.XLOOKUP(B2170, Runs[Run ID], Runs[Track]), "— pick a run —")</f>
        <v>Captain America</v>
      </c>
      <c r="B2170" s="54" t="s">
        <v>225</v>
      </c>
      <c r="C2170" s="53" t="str">
        <f t="array" ref="C2170">IFERROR(_xlfn.XLOOKUP(B2170, Runs[Run ID], Runs[Title]), "— pick a run —")</f>
        <v>Gruenwald's Captain America</v>
      </c>
      <c r="D2170" s="74" t="s">
        <v>12936</v>
      </c>
      <c r="E2170" s="58" t="b">
        <v>0</v>
      </c>
      <c r="F2170" s="25">
        <f t="shared" si="1"/>
        <v>37</v>
      </c>
      <c r="G2170" s="21" t="s">
        <v>58</v>
      </c>
      <c r="H2170" s="23"/>
      <c r="I2170" s="28"/>
    </row>
    <row r="2171" ht="22.5" customHeight="1">
      <c r="A2171" s="53" t="str">
        <f t="array" ref="A2171">IFERROR(_xlfn.XLOOKUP(B2171, Runs[Run ID], Runs[Track]), "— pick a run —")</f>
        <v>Captain America</v>
      </c>
      <c r="B2171" s="54" t="s">
        <v>225</v>
      </c>
      <c r="C2171" s="53" t="str">
        <f t="array" ref="C2171">IFERROR(_xlfn.XLOOKUP(B2171, Runs[Run ID], Runs[Title]), "— pick a run —")</f>
        <v>Gruenwald's Captain America</v>
      </c>
      <c r="D2171" s="74" t="s">
        <v>12937</v>
      </c>
      <c r="E2171" s="58" t="b">
        <v>0</v>
      </c>
      <c r="F2171" s="25">
        <f t="shared" si="1"/>
        <v>38</v>
      </c>
      <c r="G2171" s="21" t="s">
        <v>58</v>
      </c>
      <c r="H2171" s="23"/>
      <c r="I2171" s="28"/>
    </row>
    <row r="2172" ht="22.5" customHeight="1">
      <c r="A2172" s="53" t="str">
        <f t="array" ref="A2172">IFERROR(_xlfn.XLOOKUP(B2172, Runs[Run ID], Runs[Track]), "— pick a run —")</f>
        <v>Captain America</v>
      </c>
      <c r="B2172" s="54" t="s">
        <v>225</v>
      </c>
      <c r="C2172" s="53" t="str">
        <f t="array" ref="C2172">IFERROR(_xlfn.XLOOKUP(B2172, Runs[Run ID], Runs[Title]), "— pick a run —")</f>
        <v>Gruenwald's Captain America</v>
      </c>
      <c r="D2172" s="74" t="s">
        <v>12938</v>
      </c>
      <c r="E2172" s="58" t="b">
        <v>0</v>
      </c>
      <c r="F2172" s="25">
        <f t="shared" si="1"/>
        <v>39</v>
      </c>
      <c r="G2172" s="21" t="s">
        <v>58</v>
      </c>
      <c r="H2172" s="23"/>
      <c r="I2172" s="28"/>
    </row>
    <row r="2173" ht="22.5" customHeight="1">
      <c r="A2173" s="53" t="str">
        <f t="array" ref="A2173">IFERROR(_xlfn.XLOOKUP(B2173, Runs[Run ID], Runs[Track]), "— pick a run —")</f>
        <v>Captain America</v>
      </c>
      <c r="B2173" s="54" t="s">
        <v>225</v>
      </c>
      <c r="C2173" s="53" t="str">
        <f t="array" ref="C2173">IFERROR(_xlfn.XLOOKUP(B2173, Runs[Run ID], Runs[Title]), "— pick a run —")</f>
        <v>Gruenwald's Captain America</v>
      </c>
      <c r="D2173" s="74" t="s">
        <v>12939</v>
      </c>
      <c r="E2173" s="58" t="b">
        <v>0</v>
      </c>
      <c r="F2173" s="25">
        <f t="shared" si="1"/>
        <v>40</v>
      </c>
      <c r="G2173" s="21" t="s">
        <v>58</v>
      </c>
      <c r="H2173" s="10" t="s">
        <v>12940</v>
      </c>
      <c r="I2173" s="26"/>
    </row>
    <row r="2174" ht="22.5" customHeight="1">
      <c r="A2174" s="53" t="str">
        <f t="array" ref="A2174">IFERROR(_xlfn.XLOOKUP(B2174, Runs[Run ID], Runs[Track]), "— pick a run —")</f>
        <v>Captain America</v>
      </c>
      <c r="B2174" s="54" t="s">
        <v>225</v>
      </c>
      <c r="C2174" s="53" t="str">
        <f t="array" ref="C2174">IFERROR(_xlfn.XLOOKUP(B2174, Runs[Run ID], Runs[Title]), "— pick a run —")</f>
        <v>Gruenwald's Captain America</v>
      </c>
      <c r="D2174" s="74" t="s">
        <v>12941</v>
      </c>
      <c r="E2174" s="58" t="b">
        <v>0</v>
      </c>
      <c r="F2174" s="25">
        <f t="shared" si="1"/>
        <v>41</v>
      </c>
      <c r="G2174" s="21" t="s">
        <v>58</v>
      </c>
      <c r="H2174" s="23"/>
      <c r="I2174" s="28"/>
    </row>
    <row r="2175" ht="22.5" customHeight="1">
      <c r="A2175" s="53" t="str">
        <f t="array" ref="A2175">IFERROR(_xlfn.XLOOKUP(B2175, Runs[Run ID], Runs[Track]), "— pick a run —")</f>
        <v>Captain America</v>
      </c>
      <c r="B2175" s="54" t="s">
        <v>225</v>
      </c>
      <c r="C2175" s="53" t="str">
        <f t="array" ref="C2175">IFERROR(_xlfn.XLOOKUP(B2175, Runs[Run ID], Runs[Title]), "— pick a run —")</f>
        <v>Gruenwald's Captain America</v>
      </c>
      <c r="D2175" s="74" t="s">
        <v>12942</v>
      </c>
      <c r="E2175" s="58" t="b">
        <v>0</v>
      </c>
      <c r="F2175" s="25">
        <f t="shared" si="1"/>
        <v>42</v>
      </c>
      <c r="G2175" s="21" t="s">
        <v>58</v>
      </c>
      <c r="H2175" s="23"/>
      <c r="I2175" s="28"/>
    </row>
    <row r="2176" ht="22.5" customHeight="1">
      <c r="A2176" s="53" t="str">
        <f t="array" ref="A2176">IFERROR(_xlfn.XLOOKUP(B2176, Runs[Run ID], Runs[Track]), "— pick a run —")</f>
        <v>Captain America</v>
      </c>
      <c r="B2176" s="54" t="s">
        <v>225</v>
      </c>
      <c r="C2176" s="53" t="str">
        <f t="array" ref="C2176">IFERROR(_xlfn.XLOOKUP(B2176, Runs[Run ID], Runs[Title]), "— pick a run —")</f>
        <v>Gruenwald's Captain America</v>
      </c>
      <c r="D2176" s="74" t="s">
        <v>12943</v>
      </c>
      <c r="E2176" s="58" t="b">
        <v>0</v>
      </c>
      <c r="F2176" s="25">
        <f t="shared" si="1"/>
        <v>43</v>
      </c>
      <c r="G2176" s="21" t="s">
        <v>58</v>
      </c>
      <c r="H2176" s="23"/>
      <c r="I2176" s="28"/>
    </row>
    <row r="2177" ht="22.5" customHeight="1">
      <c r="A2177" s="53" t="str">
        <f t="array" ref="A2177">IFERROR(_xlfn.XLOOKUP(B2177, Runs[Run ID], Runs[Track]), "— pick a run —")</f>
        <v>Captain America</v>
      </c>
      <c r="B2177" s="54" t="s">
        <v>225</v>
      </c>
      <c r="C2177" s="53" t="str">
        <f t="array" ref="C2177">IFERROR(_xlfn.XLOOKUP(B2177, Runs[Run ID], Runs[Title]), "— pick a run —")</f>
        <v>Gruenwald's Captain America</v>
      </c>
      <c r="D2177" s="74" t="s">
        <v>12944</v>
      </c>
      <c r="E2177" s="58" t="b">
        <v>0</v>
      </c>
      <c r="F2177" s="25">
        <f t="shared" si="1"/>
        <v>44</v>
      </c>
      <c r="G2177" s="21" t="s">
        <v>58</v>
      </c>
      <c r="H2177" s="23"/>
      <c r="I2177" s="28"/>
    </row>
    <row r="2178" ht="22.5" customHeight="1">
      <c r="A2178" s="53" t="str">
        <f t="array" ref="A2178">IFERROR(_xlfn.XLOOKUP(B2178, Runs[Run ID], Runs[Track]), "— pick a run —")</f>
        <v>Captain America</v>
      </c>
      <c r="B2178" s="54" t="s">
        <v>225</v>
      </c>
      <c r="C2178" s="53" t="str">
        <f t="array" ref="C2178">IFERROR(_xlfn.XLOOKUP(B2178, Runs[Run ID], Runs[Title]), "— pick a run —")</f>
        <v>Gruenwald's Captain America</v>
      </c>
      <c r="D2178" s="74" t="s">
        <v>12945</v>
      </c>
      <c r="E2178" s="58" t="b">
        <v>0</v>
      </c>
      <c r="F2178" s="25">
        <f t="shared" si="1"/>
        <v>45</v>
      </c>
      <c r="G2178" s="21" t="s">
        <v>58</v>
      </c>
      <c r="H2178" s="23"/>
      <c r="I2178" s="28"/>
    </row>
    <row r="2179" ht="22.5" customHeight="1">
      <c r="A2179" s="53" t="str">
        <f t="array" ref="A2179">IFERROR(_xlfn.XLOOKUP(B2179, Runs[Run ID], Runs[Track]), "— pick a run —")</f>
        <v>Captain America</v>
      </c>
      <c r="B2179" s="54" t="s">
        <v>225</v>
      </c>
      <c r="C2179" s="53" t="str">
        <f t="array" ref="C2179">IFERROR(_xlfn.XLOOKUP(B2179, Runs[Run ID], Runs[Title]), "— pick a run —")</f>
        <v>Gruenwald's Captain America</v>
      </c>
      <c r="D2179" s="74" t="s">
        <v>12946</v>
      </c>
      <c r="E2179" s="58" t="b">
        <v>0</v>
      </c>
      <c r="F2179" s="25">
        <f t="shared" si="1"/>
        <v>46</v>
      </c>
      <c r="G2179" s="21" t="s">
        <v>58</v>
      </c>
      <c r="H2179" s="23"/>
      <c r="I2179" s="28"/>
    </row>
    <row r="2180" ht="22.5" customHeight="1">
      <c r="A2180" s="53" t="str">
        <f t="array" ref="A2180">IFERROR(_xlfn.XLOOKUP(B2180, Runs[Run ID], Runs[Track]), "— pick a run —")</f>
        <v>Captain America</v>
      </c>
      <c r="B2180" s="54" t="s">
        <v>225</v>
      </c>
      <c r="C2180" s="53" t="str">
        <f t="array" ref="C2180">IFERROR(_xlfn.XLOOKUP(B2180, Runs[Run ID], Runs[Title]), "— pick a run —")</f>
        <v>Gruenwald's Captain America</v>
      </c>
      <c r="D2180" s="74" t="s">
        <v>12947</v>
      </c>
      <c r="E2180" s="58" t="b">
        <v>0</v>
      </c>
      <c r="F2180" s="25">
        <f t="shared" si="1"/>
        <v>47</v>
      </c>
      <c r="G2180" s="21" t="s">
        <v>58</v>
      </c>
      <c r="H2180" s="23" t="s">
        <v>12948</v>
      </c>
      <c r="I2180" s="28"/>
    </row>
    <row r="2181" ht="22.5" customHeight="1">
      <c r="A2181" s="53" t="str">
        <f t="array" ref="A2181">IFERROR(_xlfn.XLOOKUP(B2181, Runs[Run ID], Runs[Track]), "— pick a run —")</f>
        <v>Captain America</v>
      </c>
      <c r="B2181" s="54" t="s">
        <v>225</v>
      </c>
      <c r="C2181" s="53" t="str">
        <f t="array" ref="C2181">IFERROR(_xlfn.XLOOKUP(B2181, Runs[Run ID], Runs[Title]), "— pick a run —")</f>
        <v>Gruenwald's Captain America</v>
      </c>
      <c r="D2181" s="74" t="s">
        <v>12949</v>
      </c>
      <c r="E2181" s="58" t="b">
        <v>0</v>
      </c>
      <c r="F2181" s="25">
        <f t="shared" si="1"/>
        <v>48</v>
      </c>
      <c r="G2181" s="21" t="s">
        <v>58</v>
      </c>
      <c r="H2181" s="23" t="s">
        <v>12950</v>
      </c>
      <c r="I2181" s="28"/>
    </row>
    <row r="2182" ht="22.5" customHeight="1">
      <c r="A2182" s="53" t="str">
        <f t="array" ref="A2182">IFERROR(_xlfn.XLOOKUP(B2182, Runs[Run ID], Runs[Track]), "— pick a run —")</f>
        <v>Captain America</v>
      </c>
      <c r="B2182" s="54" t="s">
        <v>225</v>
      </c>
      <c r="C2182" s="53" t="str">
        <f t="array" ref="C2182">IFERROR(_xlfn.XLOOKUP(B2182, Runs[Run ID], Runs[Title]), "— pick a run —")</f>
        <v>Gruenwald's Captain America</v>
      </c>
      <c r="D2182" s="74" t="s">
        <v>12951</v>
      </c>
      <c r="E2182" s="58" t="b">
        <v>0</v>
      </c>
      <c r="F2182" s="25">
        <f t="shared" si="1"/>
        <v>49</v>
      </c>
      <c r="G2182" s="21" t="s">
        <v>58</v>
      </c>
      <c r="H2182" s="23"/>
      <c r="I2182" s="28"/>
    </row>
    <row r="2183" ht="22.5" customHeight="1">
      <c r="A2183" s="53" t="str">
        <f t="array" ref="A2183">IFERROR(_xlfn.XLOOKUP(B2183, Runs[Run ID], Runs[Track]), "— pick a run —")</f>
        <v>Captain America</v>
      </c>
      <c r="B2183" s="54" t="s">
        <v>225</v>
      </c>
      <c r="C2183" s="53" t="str">
        <f t="array" ref="C2183">IFERROR(_xlfn.XLOOKUP(B2183, Runs[Run ID], Runs[Title]), "— pick a run —")</f>
        <v>Gruenwald's Captain America</v>
      </c>
      <c r="D2183" s="74" t="s">
        <v>12952</v>
      </c>
      <c r="E2183" s="58" t="b">
        <v>0</v>
      </c>
      <c r="F2183" s="25">
        <f t="shared" si="1"/>
        <v>50</v>
      </c>
      <c r="G2183" s="21" t="s">
        <v>58</v>
      </c>
      <c r="H2183" s="23"/>
      <c r="I2183" s="28"/>
    </row>
    <row r="2184" ht="22.5" customHeight="1">
      <c r="A2184" s="53" t="str">
        <f t="array" ref="A2184">IFERROR(_xlfn.XLOOKUP(B2184, Runs[Run ID], Runs[Track]), "— pick a run —")</f>
        <v>Captain America</v>
      </c>
      <c r="B2184" s="54" t="s">
        <v>225</v>
      </c>
      <c r="C2184" s="53" t="str">
        <f t="array" ref="C2184">IFERROR(_xlfn.XLOOKUP(B2184, Runs[Run ID], Runs[Title]), "— pick a run —")</f>
        <v>Gruenwald's Captain America</v>
      </c>
      <c r="D2184" s="74" t="s">
        <v>12953</v>
      </c>
      <c r="E2184" s="58" t="b">
        <v>0</v>
      </c>
      <c r="F2184" s="25">
        <f t="shared" si="1"/>
        <v>51</v>
      </c>
      <c r="G2184" s="21" t="s">
        <v>58</v>
      </c>
      <c r="H2184" s="23"/>
      <c r="I2184" s="28"/>
    </row>
    <row r="2185" ht="22.5" customHeight="1">
      <c r="A2185" s="53" t="str">
        <f t="array" ref="A2185">IFERROR(_xlfn.XLOOKUP(B2185, Runs[Run ID], Runs[Track]), "— pick a run —")</f>
        <v>Captain America</v>
      </c>
      <c r="B2185" s="54" t="s">
        <v>225</v>
      </c>
      <c r="C2185" s="53" t="str">
        <f t="array" ref="C2185">IFERROR(_xlfn.XLOOKUP(B2185, Runs[Run ID], Runs[Title]), "— pick a run —")</f>
        <v>Gruenwald's Captain America</v>
      </c>
      <c r="D2185" s="74" t="s">
        <v>12954</v>
      </c>
      <c r="E2185" s="58" t="b">
        <v>0</v>
      </c>
      <c r="F2185" s="25">
        <f t="shared" si="1"/>
        <v>52</v>
      </c>
      <c r="G2185" s="21" t="s">
        <v>58</v>
      </c>
      <c r="H2185" s="23"/>
      <c r="I2185" s="28"/>
    </row>
    <row r="2186" ht="22.5" customHeight="1">
      <c r="A2186" s="53" t="str">
        <f t="array" ref="A2186">IFERROR(_xlfn.XLOOKUP(B2186, Runs[Run ID], Runs[Track]), "— pick a run —")</f>
        <v>Captain America</v>
      </c>
      <c r="B2186" s="54" t="s">
        <v>225</v>
      </c>
      <c r="C2186" s="53" t="str">
        <f t="array" ref="C2186">IFERROR(_xlfn.XLOOKUP(B2186, Runs[Run ID], Runs[Title]), "— pick a run —")</f>
        <v>Gruenwald's Captain America</v>
      </c>
      <c r="D2186" s="74" t="s">
        <v>12955</v>
      </c>
      <c r="E2186" s="58" t="b">
        <v>0</v>
      </c>
      <c r="F2186" s="25">
        <f t="shared" si="1"/>
        <v>53</v>
      </c>
      <c r="G2186" s="21" t="s">
        <v>58</v>
      </c>
      <c r="H2186" s="23"/>
      <c r="I2186" s="28"/>
    </row>
    <row r="2187" ht="22.5" customHeight="1">
      <c r="A2187" s="53" t="str">
        <f t="array" ref="A2187">IFERROR(_xlfn.XLOOKUP(B2187, Runs[Run ID], Runs[Track]), "— pick a run —")</f>
        <v>Captain America</v>
      </c>
      <c r="B2187" s="54" t="s">
        <v>225</v>
      </c>
      <c r="C2187" s="53" t="str">
        <f t="array" ref="C2187">IFERROR(_xlfn.XLOOKUP(B2187, Runs[Run ID], Runs[Title]), "— pick a run —")</f>
        <v>Gruenwald's Captain America</v>
      </c>
      <c r="D2187" s="74" t="s">
        <v>12956</v>
      </c>
      <c r="E2187" s="58" t="b">
        <v>0</v>
      </c>
      <c r="F2187" s="25">
        <f t="shared" si="1"/>
        <v>54</v>
      </c>
      <c r="G2187" s="21" t="s">
        <v>58</v>
      </c>
      <c r="H2187" s="23"/>
      <c r="I2187" s="28"/>
    </row>
    <row r="2188" ht="22.5" customHeight="1">
      <c r="A2188" s="53" t="str">
        <f t="array" ref="A2188">IFERROR(_xlfn.XLOOKUP(B2188, Runs[Run ID], Runs[Track]), "— pick a run —")</f>
        <v>Captain America</v>
      </c>
      <c r="B2188" s="54" t="s">
        <v>225</v>
      </c>
      <c r="C2188" s="53" t="str">
        <f t="array" ref="C2188">IFERROR(_xlfn.XLOOKUP(B2188, Runs[Run ID], Runs[Title]), "— pick a run —")</f>
        <v>Gruenwald's Captain America</v>
      </c>
      <c r="D2188" s="74" t="s">
        <v>12957</v>
      </c>
      <c r="E2188" s="58" t="b">
        <v>0</v>
      </c>
      <c r="F2188" s="25">
        <f t="shared" si="1"/>
        <v>55</v>
      </c>
      <c r="G2188" s="21" t="s">
        <v>58</v>
      </c>
      <c r="H2188" s="23"/>
      <c r="I2188" s="28"/>
    </row>
    <row r="2189" ht="22.5" customHeight="1">
      <c r="A2189" s="53" t="str">
        <f t="array" ref="A2189">IFERROR(_xlfn.XLOOKUP(B2189, Runs[Run ID], Runs[Track]), "— pick a run —")</f>
        <v>Captain America</v>
      </c>
      <c r="B2189" s="54" t="s">
        <v>225</v>
      </c>
      <c r="C2189" s="53" t="str">
        <f t="array" ref="C2189">IFERROR(_xlfn.XLOOKUP(B2189, Runs[Run ID], Runs[Title]), "— pick a run —")</f>
        <v>Gruenwald's Captain America</v>
      </c>
      <c r="D2189" s="74" t="s">
        <v>12958</v>
      </c>
      <c r="E2189" s="58" t="b">
        <v>0</v>
      </c>
      <c r="F2189" s="25">
        <f t="shared" si="1"/>
        <v>56</v>
      </c>
      <c r="G2189" s="21" t="s">
        <v>58</v>
      </c>
      <c r="H2189" s="23"/>
      <c r="I2189" s="28"/>
    </row>
    <row r="2190" ht="22.5" customHeight="1">
      <c r="A2190" s="53" t="str">
        <f t="array" ref="A2190">IFERROR(_xlfn.XLOOKUP(B2190, Runs[Run ID], Runs[Track]), "— pick a run —")</f>
        <v>Captain America</v>
      </c>
      <c r="B2190" s="54" t="s">
        <v>225</v>
      </c>
      <c r="C2190" s="53" t="str">
        <f t="array" ref="C2190">IFERROR(_xlfn.XLOOKUP(B2190, Runs[Run ID], Runs[Title]), "— pick a run —")</f>
        <v>Gruenwald's Captain America</v>
      </c>
      <c r="D2190" s="74" t="s">
        <v>12959</v>
      </c>
      <c r="E2190" s="58" t="b">
        <v>0</v>
      </c>
      <c r="F2190" s="25">
        <f t="shared" si="1"/>
        <v>57</v>
      </c>
      <c r="G2190" s="21" t="s">
        <v>58</v>
      </c>
      <c r="H2190" s="23"/>
      <c r="I2190" s="28"/>
    </row>
    <row r="2191" ht="22.5" customHeight="1">
      <c r="A2191" s="53" t="str">
        <f t="array" ref="A2191">IFERROR(_xlfn.XLOOKUP(B2191, Runs[Run ID], Runs[Track]), "— pick a run —")</f>
        <v>Captain America</v>
      </c>
      <c r="B2191" s="54" t="s">
        <v>225</v>
      </c>
      <c r="C2191" s="53" t="str">
        <f t="array" ref="C2191">IFERROR(_xlfn.XLOOKUP(B2191, Runs[Run ID], Runs[Title]), "— pick a run —")</f>
        <v>Gruenwald's Captain America</v>
      </c>
      <c r="D2191" s="74" t="s">
        <v>12960</v>
      </c>
      <c r="E2191" s="58" t="b">
        <v>0</v>
      </c>
      <c r="F2191" s="25">
        <f t="shared" si="1"/>
        <v>58</v>
      </c>
      <c r="G2191" s="21" t="s">
        <v>58</v>
      </c>
      <c r="H2191" s="23"/>
      <c r="I2191" s="28"/>
    </row>
    <row r="2192" ht="22.5" customHeight="1">
      <c r="A2192" s="53" t="str">
        <f t="array" ref="A2192">IFERROR(_xlfn.XLOOKUP(B2192, Runs[Run ID], Runs[Track]), "— pick a run —")</f>
        <v>Captain America</v>
      </c>
      <c r="B2192" s="54" t="s">
        <v>225</v>
      </c>
      <c r="C2192" s="53" t="str">
        <f t="array" ref="C2192">IFERROR(_xlfn.XLOOKUP(B2192, Runs[Run ID], Runs[Title]), "— pick a run —")</f>
        <v>Gruenwald's Captain America</v>
      </c>
      <c r="D2192" s="74" t="s">
        <v>12961</v>
      </c>
      <c r="E2192" s="58" t="b">
        <v>0</v>
      </c>
      <c r="F2192" s="25">
        <f t="shared" si="1"/>
        <v>59</v>
      </c>
      <c r="G2192" s="21" t="s">
        <v>58</v>
      </c>
      <c r="H2192" s="23"/>
      <c r="I2192" s="28"/>
    </row>
    <row r="2193" ht="22.5" customHeight="1">
      <c r="A2193" s="53" t="str">
        <f t="array" ref="A2193">IFERROR(_xlfn.XLOOKUP(B2193, Runs[Run ID], Runs[Track]), "— pick a run —")</f>
        <v>Captain America</v>
      </c>
      <c r="B2193" s="54" t="s">
        <v>225</v>
      </c>
      <c r="C2193" s="53" t="str">
        <f t="array" ref="C2193">IFERROR(_xlfn.XLOOKUP(B2193, Runs[Run ID], Runs[Title]), "— pick a run —")</f>
        <v>Gruenwald's Captain America</v>
      </c>
      <c r="D2193" s="74" t="s">
        <v>12962</v>
      </c>
      <c r="E2193" s="58" t="b">
        <v>0</v>
      </c>
      <c r="F2193" s="25">
        <f t="shared" si="1"/>
        <v>60</v>
      </c>
      <c r="G2193" s="21" t="s">
        <v>58</v>
      </c>
      <c r="H2193" s="23"/>
      <c r="I2193" s="28"/>
    </row>
    <row r="2194" ht="22.5" customHeight="1">
      <c r="A2194" s="53" t="str">
        <f t="array" ref="A2194">IFERROR(_xlfn.XLOOKUP(B2194, Runs[Run ID], Runs[Track]), "— pick a run —")</f>
        <v>Captain America</v>
      </c>
      <c r="B2194" s="54" t="s">
        <v>225</v>
      </c>
      <c r="C2194" s="53" t="str">
        <f t="array" ref="C2194">IFERROR(_xlfn.XLOOKUP(B2194, Runs[Run ID], Runs[Title]), "— pick a run —")</f>
        <v>Gruenwald's Captain America</v>
      </c>
      <c r="D2194" s="74" t="s">
        <v>12963</v>
      </c>
      <c r="E2194" s="58" t="b">
        <v>0</v>
      </c>
      <c r="F2194" s="25">
        <f t="shared" si="1"/>
        <v>61</v>
      </c>
      <c r="G2194" s="21" t="s">
        <v>58</v>
      </c>
      <c r="H2194" s="23"/>
      <c r="I2194" s="28"/>
    </row>
    <row r="2195" ht="22.5" customHeight="1">
      <c r="A2195" s="53" t="str">
        <f t="array" ref="A2195">IFERROR(_xlfn.XLOOKUP(B2195, Runs[Run ID], Runs[Track]), "— pick a run —")</f>
        <v>Captain America</v>
      </c>
      <c r="B2195" s="54" t="s">
        <v>225</v>
      </c>
      <c r="C2195" s="53" t="str">
        <f t="array" ref="C2195">IFERROR(_xlfn.XLOOKUP(B2195, Runs[Run ID], Runs[Title]), "— pick a run —")</f>
        <v>Gruenwald's Captain America</v>
      </c>
      <c r="D2195" s="74" t="s">
        <v>12964</v>
      </c>
      <c r="E2195" s="58" t="b">
        <v>0</v>
      </c>
      <c r="F2195" s="25">
        <f t="shared" si="1"/>
        <v>62</v>
      </c>
      <c r="G2195" s="21" t="s">
        <v>58</v>
      </c>
      <c r="H2195" s="10" t="s">
        <v>12965</v>
      </c>
      <c r="I2195" s="26"/>
    </row>
    <row r="2196" ht="22.5" customHeight="1">
      <c r="A2196" s="53" t="str">
        <f t="array" ref="A2196">IFERROR(_xlfn.XLOOKUP(B2196, Runs[Run ID], Runs[Track]), "— pick a run —")</f>
        <v>Captain America</v>
      </c>
      <c r="B2196" s="54" t="s">
        <v>225</v>
      </c>
      <c r="C2196" s="53" t="str">
        <f t="array" ref="C2196">IFERROR(_xlfn.XLOOKUP(B2196, Runs[Run ID], Runs[Title]), "— pick a run —")</f>
        <v>Gruenwald's Captain America</v>
      </c>
      <c r="D2196" s="74" t="s">
        <v>12966</v>
      </c>
      <c r="E2196" s="58" t="b">
        <v>0</v>
      </c>
      <c r="F2196" s="25">
        <f t="shared" si="1"/>
        <v>63</v>
      </c>
      <c r="G2196" s="21" t="s">
        <v>58</v>
      </c>
      <c r="H2196" s="23"/>
      <c r="I2196" s="28"/>
    </row>
    <row r="2197" ht="22.5" customHeight="1">
      <c r="A2197" s="53" t="str">
        <f t="array" ref="A2197">IFERROR(_xlfn.XLOOKUP(B2197, Runs[Run ID], Runs[Track]), "— pick a run —")</f>
        <v>Captain America</v>
      </c>
      <c r="B2197" s="54" t="s">
        <v>225</v>
      </c>
      <c r="C2197" s="53" t="str">
        <f t="array" ref="C2197">IFERROR(_xlfn.XLOOKUP(B2197, Runs[Run ID], Runs[Title]), "— pick a run —")</f>
        <v>Gruenwald's Captain America</v>
      </c>
      <c r="D2197" s="74" t="s">
        <v>12967</v>
      </c>
      <c r="E2197" s="58" t="b">
        <v>0</v>
      </c>
      <c r="F2197" s="25">
        <f t="shared" si="1"/>
        <v>64</v>
      </c>
      <c r="G2197" s="21" t="s">
        <v>58</v>
      </c>
      <c r="H2197" s="23"/>
      <c r="I2197" s="28"/>
    </row>
    <row r="2198" ht="22.5" customHeight="1">
      <c r="A2198" s="53" t="str">
        <f t="array" ref="A2198">IFERROR(_xlfn.XLOOKUP(B2198, Runs[Run ID], Runs[Track]), "— pick a run —")</f>
        <v>Captain America</v>
      </c>
      <c r="B2198" s="54" t="s">
        <v>225</v>
      </c>
      <c r="C2198" s="53" t="str">
        <f t="array" ref="C2198">IFERROR(_xlfn.XLOOKUP(B2198, Runs[Run ID], Runs[Title]), "— pick a run —")</f>
        <v>Gruenwald's Captain America</v>
      </c>
      <c r="D2198" s="74" t="s">
        <v>12968</v>
      </c>
      <c r="E2198" s="58" t="b">
        <v>0</v>
      </c>
      <c r="F2198" s="25">
        <f t="shared" si="1"/>
        <v>65</v>
      </c>
      <c r="G2198" s="21" t="s">
        <v>58</v>
      </c>
      <c r="H2198" s="23"/>
      <c r="I2198" s="28"/>
    </row>
    <row r="2199" ht="22.5" customHeight="1">
      <c r="A2199" s="53" t="str">
        <f t="array" ref="A2199">IFERROR(_xlfn.XLOOKUP(B2199, Runs[Run ID], Runs[Track]), "— pick a run —")</f>
        <v>Captain America</v>
      </c>
      <c r="B2199" s="54" t="s">
        <v>225</v>
      </c>
      <c r="C2199" s="53" t="str">
        <f t="array" ref="C2199">IFERROR(_xlfn.XLOOKUP(B2199, Runs[Run ID], Runs[Title]), "— pick a run —")</f>
        <v>Gruenwald's Captain America</v>
      </c>
      <c r="D2199" s="74" t="s">
        <v>12969</v>
      </c>
      <c r="E2199" s="58" t="b">
        <v>0</v>
      </c>
      <c r="F2199" s="25">
        <f t="shared" si="1"/>
        <v>66</v>
      </c>
      <c r="G2199" s="21" t="s">
        <v>58</v>
      </c>
      <c r="H2199" s="23"/>
      <c r="I2199" s="28"/>
    </row>
    <row r="2200" ht="22.5" customHeight="1">
      <c r="A2200" s="53" t="str">
        <f t="array" ref="A2200">IFERROR(_xlfn.XLOOKUP(B2200, Runs[Run ID], Runs[Track]), "— pick a run —")</f>
        <v>Captain America</v>
      </c>
      <c r="B2200" s="54" t="s">
        <v>225</v>
      </c>
      <c r="C2200" s="53" t="str">
        <f t="array" ref="C2200">IFERROR(_xlfn.XLOOKUP(B2200, Runs[Run ID], Runs[Title]), "— pick a run —")</f>
        <v>Gruenwald's Captain America</v>
      </c>
      <c r="D2200" s="74" t="s">
        <v>12970</v>
      </c>
      <c r="E2200" s="58" t="b">
        <v>0</v>
      </c>
      <c r="F2200" s="25">
        <f t="shared" si="1"/>
        <v>67</v>
      </c>
      <c r="G2200" s="21" t="s">
        <v>58</v>
      </c>
      <c r="H2200" s="23"/>
      <c r="I2200" s="28"/>
    </row>
    <row r="2201" ht="22.5" customHeight="1">
      <c r="A2201" s="53" t="str">
        <f t="array" ref="A2201">IFERROR(_xlfn.XLOOKUP(B2201, Runs[Run ID], Runs[Track]), "— pick a run —")</f>
        <v>Captain America</v>
      </c>
      <c r="B2201" s="54" t="s">
        <v>225</v>
      </c>
      <c r="C2201" s="53" t="str">
        <f t="array" ref="C2201">IFERROR(_xlfn.XLOOKUP(B2201, Runs[Run ID], Runs[Title]), "— pick a run —")</f>
        <v>Gruenwald's Captain America</v>
      </c>
      <c r="D2201" s="74" t="s">
        <v>12971</v>
      </c>
      <c r="E2201" s="58" t="b">
        <v>0</v>
      </c>
      <c r="F2201" s="25">
        <f t="shared" si="1"/>
        <v>68</v>
      </c>
      <c r="G2201" s="21" t="s">
        <v>58</v>
      </c>
      <c r="H2201" s="23"/>
      <c r="I2201" s="28"/>
    </row>
    <row r="2202" ht="22.5" customHeight="1">
      <c r="A2202" s="53" t="str">
        <f t="array" ref="A2202">IFERROR(_xlfn.XLOOKUP(B2202, Runs[Run ID], Runs[Track]), "— pick a run —")</f>
        <v>Captain America</v>
      </c>
      <c r="B2202" s="54" t="s">
        <v>225</v>
      </c>
      <c r="C2202" s="53" t="str">
        <f t="array" ref="C2202">IFERROR(_xlfn.XLOOKUP(B2202, Runs[Run ID], Runs[Title]), "— pick a run —")</f>
        <v>Gruenwald's Captain America</v>
      </c>
      <c r="D2202" s="74" t="s">
        <v>12972</v>
      </c>
      <c r="E2202" s="58" t="b">
        <v>0</v>
      </c>
      <c r="F2202" s="25">
        <f t="shared" si="1"/>
        <v>69</v>
      </c>
      <c r="G2202" s="21" t="s">
        <v>58</v>
      </c>
      <c r="H2202" s="23"/>
      <c r="I2202" s="28"/>
    </row>
    <row r="2203" ht="22.5" customHeight="1">
      <c r="A2203" s="53" t="str">
        <f t="array" ref="A2203">IFERROR(_xlfn.XLOOKUP(B2203, Runs[Run ID], Runs[Track]), "— pick a run —")</f>
        <v>Captain America</v>
      </c>
      <c r="B2203" s="54" t="s">
        <v>225</v>
      </c>
      <c r="C2203" s="53" t="str">
        <f t="array" ref="C2203">IFERROR(_xlfn.XLOOKUP(B2203, Runs[Run ID], Runs[Title]), "— pick a run —")</f>
        <v>Gruenwald's Captain America</v>
      </c>
      <c r="D2203" s="74" t="s">
        <v>12973</v>
      </c>
      <c r="E2203" s="58" t="b">
        <v>0</v>
      </c>
      <c r="F2203" s="25">
        <f t="shared" si="1"/>
        <v>70</v>
      </c>
      <c r="G2203" s="21" t="s">
        <v>58</v>
      </c>
      <c r="H2203" s="23"/>
      <c r="I2203" s="28"/>
    </row>
    <row r="2204" ht="22.5" customHeight="1">
      <c r="A2204" s="53" t="str">
        <f t="array" ref="A2204">IFERROR(_xlfn.XLOOKUP(B2204, Runs[Run ID], Runs[Track]), "— pick a run —")</f>
        <v>Captain America</v>
      </c>
      <c r="B2204" s="54" t="s">
        <v>225</v>
      </c>
      <c r="C2204" s="53" t="str">
        <f t="array" ref="C2204">IFERROR(_xlfn.XLOOKUP(B2204, Runs[Run ID], Runs[Title]), "— pick a run —")</f>
        <v>Gruenwald's Captain America</v>
      </c>
      <c r="D2204" s="74" t="s">
        <v>12974</v>
      </c>
      <c r="E2204" s="58" t="b">
        <v>0</v>
      </c>
      <c r="F2204" s="25">
        <f t="shared" si="1"/>
        <v>71</v>
      </c>
      <c r="G2204" s="21" t="s">
        <v>58</v>
      </c>
      <c r="H2204" s="23"/>
      <c r="I2204" s="28"/>
    </row>
    <row r="2205" ht="22.5" customHeight="1">
      <c r="A2205" s="53" t="str">
        <f t="array" ref="A2205">IFERROR(_xlfn.XLOOKUP(B2205, Runs[Run ID], Runs[Track]), "— pick a run —")</f>
        <v>Captain America</v>
      </c>
      <c r="B2205" s="54" t="s">
        <v>225</v>
      </c>
      <c r="C2205" s="53" t="str">
        <f t="array" ref="C2205">IFERROR(_xlfn.XLOOKUP(B2205, Runs[Run ID], Runs[Title]), "— pick a run —")</f>
        <v>Gruenwald's Captain America</v>
      </c>
      <c r="D2205" s="74" t="s">
        <v>12975</v>
      </c>
      <c r="E2205" s="58" t="b">
        <v>0</v>
      </c>
      <c r="F2205" s="25">
        <f t="shared" si="1"/>
        <v>72</v>
      </c>
      <c r="G2205" s="21" t="s">
        <v>58</v>
      </c>
      <c r="H2205" s="23"/>
      <c r="I2205" s="28"/>
    </row>
    <row r="2206" ht="22.5" customHeight="1">
      <c r="A2206" s="53" t="str">
        <f t="array" ref="A2206">IFERROR(_xlfn.XLOOKUP(B2206, Runs[Run ID], Runs[Track]), "— pick a run —")</f>
        <v>Captain America</v>
      </c>
      <c r="B2206" s="54" t="s">
        <v>225</v>
      </c>
      <c r="C2206" s="53" t="str">
        <f t="array" ref="C2206">IFERROR(_xlfn.XLOOKUP(B2206, Runs[Run ID], Runs[Title]), "— pick a run —")</f>
        <v>Gruenwald's Captain America</v>
      </c>
      <c r="D2206" s="74" t="s">
        <v>12976</v>
      </c>
      <c r="E2206" s="58" t="b">
        <v>0</v>
      </c>
      <c r="F2206" s="25">
        <f t="shared" si="1"/>
        <v>73</v>
      </c>
      <c r="G2206" s="21" t="s">
        <v>58</v>
      </c>
      <c r="H2206" s="23"/>
      <c r="I2206" s="28"/>
    </row>
    <row r="2207" ht="22.5" customHeight="1">
      <c r="A2207" s="53" t="str">
        <f t="array" ref="A2207">IFERROR(_xlfn.XLOOKUP(B2207, Runs[Run ID], Runs[Track]), "— pick a run —")</f>
        <v>Captain America</v>
      </c>
      <c r="B2207" s="54" t="s">
        <v>225</v>
      </c>
      <c r="C2207" s="53" t="str">
        <f t="array" ref="C2207">IFERROR(_xlfn.XLOOKUP(B2207, Runs[Run ID], Runs[Title]), "— pick a run —")</f>
        <v>Gruenwald's Captain America</v>
      </c>
      <c r="D2207" s="74" t="s">
        <v>12977</v>
      </c>
      <c r="E2207" s="58" t="b">
        <v>0</v>
      </c>
      <c r="F2207" s="25">
        <f t="shared" si="1"/>
        <v>74</v>
      </c>
      <c r="G2207" s="21" t="s">
        <v>58</v>
      </c>
      <c r="H2207" s="23"/>
      <c r="I2207" s="28"/>
    </row>
    <row r="2208" ht="22.5" customHeight="1">
      <c r="A2208" s="53" t="str">
        <f t="array" ref="A2208">IFERROR(_xlfn.XLOOKUP(B2208, Runs[Run ID], Runs[Track]), "— pick a run —")</f>
        <v>Captain America</v>
      </c>
      <c r="B2208" s="54" t="s">
        <v>225</v>
      </c>
      <c r="C2208" s="53" t="str">
        <f t="array" ref="C2208">IFERROR(_xlfn.XLOOKUP(B2208, Runs[Run ID], Runs[Title]), "— pick a run —")</f>
        <v>Gruenwald's Captain America</v>
      </c>
      <c r="D2208" s="74" t="s">
        <v>12978</v>
      </c>
      <c r="E2208" s="58" t="b">
        <v>0</v>
      </c>
      <c r="F2208" s="25">
        <f t="shared" si="1"/>
        <v>75</v>
      </c>
      <c r="G2208" s="21" t="s">
        <v>58</v>
      </c>
      <c r="H2208" s="23"/>
      <c r="I2208" s="28"/>
    </row>
    <row r="2209" ht="22.5" customHeight="1">
      <c r="A2209" s="53" t="str">
        <f t="array" ref="A2209">IFERROR(_xlfn.XLOOKUP(B2209, Runs[Run ID], Runs[Track]), "— pick a run —")</f>
        <v>Captain America</v>
      </c>
      <c r="B2209" s="54" t="s">
        <v>225</v>
      </c>
      <c r="C2209" s="53" t="str">
        <f t="array" ref="C2209">IFERROR(_xlfn.XLOOKUP(B2209, Runs[Run ID], Runs[Title]), "— pick a run —")</f>
        <v>Gruenwald's Captain America</v>
      </c>
      <c r="D2209" s="74" t="s">
        <v>12979</v>
      </c>
      <c r="E2209" s="58" t="b">
        <v>0</v>
      </c>
      <c r="F2209" s="25">
        <f t="shared" si="1"/>
        <v>76</v>
      </c>
      <c r="G2209" s="21" t="s">
        <v>58</v>
      </c>
      <c r="H2209" s="23"/>
      <c r="I2209" s="28"/>
    </row>
    <row r="2210" ht="22.5" customHeight="1">
      <c r="A2210" s="53" t="str">
        <f t="array" ref="A2210">IFERROR(_xlfn.XLOOKUP(B2210, Runs[Run ID], Runs[Track]), "— pick a run —")</f>
        <v>Captain America</v>
      </c>
      <c r="B2210" s="54" t="s">
        <v>225</v>
      </c>
      <c r="C2210" s="53" t="str">
        <f t="array" ref="C2210">IFERROR(_xlfn.XLOOKUP(B2210, Runs[Run ID], Runs[Title]), "— pick a run —")</f>
        <v>Gruenwald's Captain America</v>
      </c>
      <c r="D2210" s="74" t="s">
        <v>12980</v>
      </c>
      <c r="E2210" s="58" t="b">
        <v>0</v>
      </c>
      <c r="F2210" s="25">
        <f t="shared" si="1"/>
        <v>77</v>
      </c>
      <c r="G2210" s="21" t="s">
        <v>58</v>
      </c>
      <c r="H2210" s="23"/>
      <c r="I2210" s="28"/>
    </row>
    <row r="2211" ht="22.5" customHeight="1">
      <c r="A2211" s="53" t="str">
        <f t="array" ref="A2211">IFERROR(_xlfn.XLOOKUP(B2211, Runs[Run ID], Runs[Track]), "— pick a run —")</f>
        <v>Captain America</v>
      </c>
      <c r="B2211" s="54" t="s">
        <v>225</v>
      </c>
      <c r="C2211" s="53" t="str">
        <f t="array" ref="C2211">IFERROR(_xlfn.XLOOKUP(B2211, Runs[Run ID], Runs[Title]), "— pick a run —")</f>
        <v>Gruenwald's Captain America</v>
      </c>
      <c r="D2211" s="74" t="s">
        <v>12981</v>
      </c>
      <c r="E2211" s="58" t="b">
        <v>0</v>
      </c>
      <c r="F2211" s="25">
        <f t="shared" si="1"/>
        <v>78</v>
      </c>
      <c r="G2211" s="21" t="s">
        <v>58</v>
      </c>
      <c r="H2211" s="23"/>
      <c r="I2211" s="28"/>
    </row>
    <row r="2212" ht="22.5" customHeight="1">
      <c r="A2212" s="53" t="str">
        <f t="array" ref="A2212">IFERROR(_xlfn.XLOOKUP(B2212, Runs[Run ID], Runs[Track]), "— pick a run —")</f>
        <v>Captain America</v>
      </c>
      <c r="B2212" s="54" t="s">
        <v>225</v>
      </c>
      <c r="C2212" s="53" t="str">
        <f t="array" ref="C2212">IFERROR(_xlfn.XLOOKUP(B2212, Runs[Run ID], Runs[Title]), "— pick a run —")</f>
        <v>Gruenwald's Captain America</v>
      </c>
      <c r="D2212" s="74" t="s">
        <v>12982</v>
      </c>
      <c r="E2212" s="58" t="b">
        <v>0</v>
      </c>
      <c r="F2212" s="25">
        <f t="shared" si="1"/>
        <v>79</v>
      </c>
      <c r="G2212" s="21" t="s">
        <v>58</v>
      </c>
      <c r="H2212" s="23"/>
      <c r="I2212" s="28"/>
    </row>
    <row r="2213" ht="22.5" customHeight="1">
      <c r="A2213" s="53" t="str">
        <f t="array" ref="A2213">IFERROR(_xlfn.XLOOKUP(B2213, Runs[Run ID], Runs[Track]), "— pick a run —")</f>
        <v>Captain America</v>
      </c>
      <c r="B2213" s="54" t="s">
        <v>225</v>
      </c>
      <c r="C2213" s="53" t="str">
        <f t="array" ref="C2213">IFERROR(_xlfn.XLOOKUP(B2213, Runs[Run ID], Runs[Title]), "— pick a run —")</f>
        <v>Gruenwald's Captain America</v>
      </c>
      <c r="D2213" s="74" t="s">
        <v>12983</v>
      </c>
      <c r="E2213" s="58" t="b">
        <v>0</v>
      </c>
      <c r="F2213" s="25">
        <f t="shared" si="1"/>
        <v>80</v>
      </c>
      <c r="G2213" s="21" t="s">
        <v>58</v>
      </c>
      <c r="H2213" s="23"/>
      <c r="I2213" s="28"/>
    </row>
    <row r="2214" ht="22.5" customHeight="1">
      <c r="A2214" s="53" t="str">
        <f t="array" ref="A2214">IFERROR(_xlfn.XLOOKUP(B2214, Runs[Run ID], Runs[Track]), "— pick a run —")</f>
        <v>Captain America</v>
      </c>
      <c r="B2214" s="54" t="s">
        <v>226</v>
      </c>
      <c r="C2214" s="53" t="str">
        <f t="array" ref="C2214">IFERROR(_xlfn.XLOOKUP(B2214, Runs[Run ID], Runs[Title]), "— pick a run —")</f>
        <v>Waid's Captain America</v>
      </c>
      <c r="D2214" s="74" t="s">
        <v>12984</v>
      </c>
      <c r="E2214" s="58" t="b">
        <v>0</v>
      </c>
      <c r="F2214" s="25">
        <f t="shared" si="1"/>
        <v>1</v>
      </c>
      <c r="G2214" s="21" t="s">
        <v>58</v>
      </c>
      <c r="H2214" s="10" t="s">
        <v>12985</v>
      </c>
      <c r="I2214" s="26"/>
    </row>
    <row r="2215" ht="22.5" customHeight="1">
      <c r="A2215" s="53" t="str">
        <f t="array" ref="A2215">IFERROR(_xlfn.XLOOKUP(B2215, Runs[Run ID], Runs[Track]), "— pick a run —")</f>
        <v>Captain America</v>
      </c>
      <c r="B2215" s="54" t="s">
        <v>226</v>
      </c>
      <c r="C2215" s="53" t="str">
        <f t="array" ref="C2215">IFERROR(_xlfn.XLOOKUP(B2215, Runs[Run ID], Runs[Title]), "— pick a run —")</f>
        <v>Waid's Captain America</v>
      </c>
      <c r="D2215" s="74" t="s">
        <v>12986</v>
      </c>
      <c r="E2215" s="58" t="b">
        <v>0</v>
      </c>
      <c r="F2215" s="25">
        <f t="shared" si="1"/>
        <v>2</v>
      </c>
      <c r="G2215" s="21" t="s">
        <v>58</v>
      </c>
      <c r="H2215" s="23"/>
      <c r="I2215" s="28"/>
    </row>
    <row r="2216" ht="22.5" customHeight="1">
      <c r="A2216" s="53" t="str">
        <f t="array" ref="A2216">IFERROR(_xlfn.XLOOKUP(B2216, Runs[Run ID], Runs[Track]), "— pick a run —")</f>
        <v>Captain America</v>
      </c>
      <c r="B2216" s="54" t="s">
        <v>226</v>
      </c>
      <c r="C2216" s="53" t="str">
        <f t="array" ref="C2216">IFERROR(_xlfn.XLOOKUP(B2216, Runs[Run ID], Runs[Title]), "— pick a run —")</f>
        <v>Waid's Captain America</v>
      </c>
      <c r="D2216" s="74" t="s">
        <v>12987</v>
      </c>
      <c r="E2216" s="58" t="b">
        <v>0</v>
      </c>
      <c r="F2216" s="25">
        <f t="shared" si="1"/>
        <v>3</v>
      </c>
      <c r="G2216" s="21" t="s">
        <v>58</v>
      </c>
      <c r="H2216" s="23"/>
      <c r="I2216" s="28"/>
    </row>
    <row r="2217" ht="22.5" customHeight="1">
      <c r="A2217" s="53" t="str">
        <f t="array" ref="A2217">IFERROR(_xlfn.XLOOKUP(B2217, Runs[Run ID], Runs[Track]), "— pick a run —")</f>
        <v>Captain America</v>
      </c>
      <c r="B2217" s="54" t="s">
        <v>226</v>
      </c>
      <c r="C2217" s="53" t="str">
        <f t="array" ref="C2217">IFERROR(_xlfn.XLOOKUP(B2217, Runs[Run ID], Runs[Title]), "— pick a run —")</f>
        <v>Waid's Captain America</v>
      </c>
      <c r="D2217" s="74" t="s">
        <v>12988</v>
      </c>
      <c r="E2217" s="58" t="b">
        <v>0</v>
      </c>
      <c r="F2217" s="25">
        <f t="shared" si="1"/>
        <v>4</v>
      </c>
      <c r="G2217" s="21" t="s">
        <v>58</v>
      </c>
      <c r="H2217" s="23"/>
      <c r="I2217" s="28"/>
    </row>
    <row r="2218" ht="22.5" customHeight="1">
      <c r="A2218" s="53" t="str">
        <f t="array" ref="A2218">IFERROR(_xlfn.XLOOKUP(B2218, Runs[Run ID], Runs[Track]), "— pick a run —")</f>
        <v>Captain America</v>
      </c>
      <c r="B2218" s="54" t="s">
        <v>226</v>
      </c>
      <c r="C2218" s="53" t="str">
        <f t="array" ref="C2218">IFERROR(_xlfn.XLOOKUP(B2218, Runs[Run ID], Runs[Title]), "— pick a run —")</f>
        <v>Waid's Captain America</v>
      </c>
      <c r="D2218" s="74" t="s">
        <v>12989</v>
      </c>
      <c r="E2218" s="58" t="b">
        <v>0</v>
      </c>
      <c r="F2218" s="25">
        <f t="shared" si="1"/>
        <v>5</v>
      </c>
      <c r="G2218" s="21" t="s">
        <v>58</v>
      </c>
      <c r="H2218" s="23"/>
      <c r="I2218" s="28"/>
    </row>
    <row r="2219" ht="22.5" customHeight="1">
      <c r="A2219" s="53" t="str">
        <f t="array" ref="A2219">IFERROR(_xlfn.XLOOKUP(B2219, Runs[Run ID], Runs[Track]), "— pick a run —")</f>
        <v>Captain America</v>
      </c>
      <c r="B2219" s="54" t="s">
        <v>226</v>
      </c>
      <c r="C2219" s="53" t="str">
        <f t="array" ref="C2219">IFERROR(_xlfn.XLOOKUP(B2219, Runs[Run ID], Runs[Title]), "— pick a run —")</f>
        <v>Waid's Captain America</v>
      </c>
      <c r="D2219" s="74" t="s">
        <v>12990</v>
      </c>
      <c r="E2219" s="58" t="b">
        <v>0</v>
      </c>
      <c r="F2219" s="25">
        <f t="shared" si="1"/>
        <v>6</v>
      </c>
      <c r="G2219" s="21" t="s">
        <v>58</v>
      </c>
      <c r="H2219" s="23"/>
      <c r="I2219" s="28"/>
    </row>
    <row r="2220" ht="22.5" customHeight="1">
      <c r="A2220" s="53" t="str">
        <f t="array" ref="A2220">IFERROR(_xlfn.XLOOKUP(B2220, Runs[Run ID], Runs[Track]), "— pick a run —")</f>
        <v>Captain America</v>
      </c>
      <c r="B2220" s="54" t="s">
        <v>226</v>
      </c>
      <c r="C2220" s="53" t="str">
        <f t="array" ref="C2220">IFERROR(_xlfn.XLOOKUP(B2220, Runs[Run ID], Runs[Title]), "— pick a run —")</f>
        <v>Waid's Captain America</v>
      </c>
      <c r="D2220" s="74" t="s">
        <v>12991</v>
      </c>
      <c r="E2220" s="58" t="b">
        <v>0</v>
      </c>
      <c r="F2220" s="25">
        <f t="shared" si="1"/>
        <v>7</v>
      </c>
      <c r="G2220" s="21" t="s">
        <v>58</v>
      </c>
      <c r="H2220" s="23"/>
      <c r="I2220" s="28"/>
    </row>
    <row r="2221" ht="22.5" customHeight="1">
      <c r="A2221" s="53" t="str">
        <f t="array" ref="A2221">IFERROR(_xlfn.XLOOKUP(B2221, Runs[Run ID], Runs[Track]), "— pick a run —")</f>
        <v>Captain America</v>
      </c>
      <c r="B2221" s="54" t="s">
        <v>226</v>
      </c>
      <c r="C2221" s="53" t="str">
        <f t="array" ref="C2221">IFERROR(_xlfn.XLOOKUP(B2221, Runs[Run ID], Runs[Title]), "— pick a run —")</f>
        <v>Waid's Captain America</v>
      </c>
      <c r="D2221" s="74" t="s">
        <v>12992</v>
      </c>
      <c r="E2221" s="58" t="b">
        <v>0</v>
      </c>
      <c r="F2221" s="25">
        <f t="shared" si="1"/>
        <v>8</v>
      </c>
      <c r="G2221" s="21" t="s">
        <v>58</v>
      </c>
      <c r="H2221" s="23"/>
      <c r="I2221" s="28"/>
    </row>
    <row r="2222" ht="22.5" customHeight="1">
      <c r="A2222" s="53" t="str">
        <f t="array" ref="A2222">IFERROR(_xlfn.XLOOKUP(B2222, Runs[Run ID], Runs[Track]), "— pick a run —")</f>
        <v>Captain America</v>
      </c>
      <c r="B2222" s="54" t="s">
        <v>226</v>
      </c>
      <c r="C2222" s="53" t="str">
        <f t="array" ref="C2222">IFERROR(_xlfn.XLOOKUP(B2222, Runs[Run ID], Runs[Title]), "— pick a run —")</f>
        <v>Waid's Captain America</v>
      </c>
      <c r="D2222" s="74" t="s">
        <v>12993</v>
      </c>
      <c r="E2222" s="58" t="b">
        <v>0</v>
      </c>
      <c r="F2222" s="25">
        <f t="shared" si="1"/>
        <v>9</v>
      </c>
      <c r="G2222" s="21" t="s">
        <v>58</v>
      </c>
      <c r="H2222" s="23"/>
      <c r="I2222" s="28"/>
    </row>
    <row r="2223" ht="22.5" customHeight="1">
      <c r="A2223" s="53" t="str">
        <f t="array" ref="A2223">IFERROR(_xlfn.XLOOKUP(B2223, Runs[Run ID], Runs[Track]), "— pick a run —")</f>
        <v>Captain America</v>
      </c>
      <c r="B2223" s="54" t="s">
        <v>226</v>
      </c>
      <c r="C2223" s="53" t="str">
        <f t="array" ref="C2223">IFERROR(_xlfn.XLOOKUP(B2223, Runs[Run ID], Runs[Title]), "— pick a run —")</f>
        <v>Waid's Captain America</v>
      </c>
      <c r="D2223" s="74" t="s">
        <v>12994</v>
      </c>
      <c r="E2223" s="58" t="b">
        <v>0</v>
      </c>
      <c r="F2223" s="25">
        <f t="shared" si="1"/>
        <v>10</v>
      </c>
      <c r="G2223" s="21" t="s">
        <v>58</v>
      </c>
      <c r="H2223" s="23"/>
      <c r="I2223" s="28"/>
    </row>
    <row r="2224" ht="22.5" customHeight="1">
      <c r="A2224" s="53" t="str">
        <f t="array" ref="A2224">IFERROR(_xlfn.XLOOKUP(B2224, Runs[Run ID], Runs[Track]), "— pick a run —")</f>
        <v>Captain America</v>
      </c>
      <c r="B2224" s="54" t="s">
        <v>226</v>
      </c>
      <c r="C2224" s="53" t="str">
        <f t="array" ref="C2224">IFERROR(_xlfn.XLOOKUP(B2224, Runs[Run ID], Runs[Title]), "— pick a run —")</f>
        <v>Waid's Captain America</v>
      </c>
      <c r="D2224" s="74" t="s">
        <v>12995</v>
      </c>
      <c r="E2224" s="58" t="b">
        <v>0</v>
      </c>
      <c r="F2224" s="25">
        <f t="shared" si="1"/>
        <v>11</v>
      </c>
      <c r="G2224" s="21" t="s">
        <v>58</v>
      </c>
      <c r="H2224" s="23"/>
      <c r="I2224" s="28"/>
    </row>
    <row r="2225" ht="22.5" customHeight="1">
      <c r="A2225" s="53" t="str">
        <f t="array" ref="A2225">IFERROR(_xlfn.XLOOKUP(B2225, Runs[Run ID], Runs[Track]), "— pick a run —")</f>
        <v>Captain America</v>
      </c>
      <c r="B2225" s="54" t="s">
        <v>226</v>
      </c>
      <c r="C2225" s="53" t="str">
        <f t="array" ref="C2225">IFERROR(_xlfn.XLOOKUP(B2225, Runs[Run ID], Runs[Title]), "— pick a run —")</f>
        <v>Waid's Captain America</v>
      </c>
      <c r="D2225" s="74" t="s">
        <v>12996</v>
      </c>
      <c r="E2225" s="58" t="b">
        <v>0</v>
      </c>
      <c r="F2225" s="25">
        <f t="shared" si="1"/>
        <v>12</v>
      </c>
      <c r="G2225" s="21" t="s">
        <v>58</v>
      </c>
      <c r="H2225" s="10" t="s">
        <v>12997</v>
      </c>
      <c r="I2225" s="26"/>
    </row>
    <row r="2226" ht="22.5" customHeight="1">
      <c r="A2226" s="53" t="str">
        <f t="array" ref="A2226">IFERROR(_xlfn.XLOOKUP(B2226, Runs[Run ID], Runs[Track]), "— pick a run —")</f>
        <v>Captain America</v>
      </c>
      <c r="B2226" s="54" t="s">
        <v>226</v>
      </c>
      <c r="C2226" s="53" t="str">
        <f t="array" ref="C2226">IFERROR(_xlfn.XLOOKUP(B2226, Runs[Run ID], Runs[Title]), "— pick a run —")</f>
        <v>Waid's Captain America</v>
      </c>
      <c r="D2226" s="74" t="s">
        <v>12998</v>
      </c>
      <c r="E2226" s="58" t="b">
        <v>0</v>
      </c>
      <c r="F2226" s="25">
        <f t="shared" si="1"/>
        <v>13</v>
      </c>
      <c r="G2226" s="21" t="s">
        <v>58</v>
      </c>
      <c r="H2226" s="23"/>
      <c r="I2226" s="28"/>
    </row>
    <row r="2227" ht="22.5" customHeight="1">
      <c r="A2227" s="53" t="str">
        <f t="array" ref="A2227">IFERROR(_xlfn.XLOOKUP(B2227, Runs[Run ID], Runs[Track]), "— pick a run —")</f>
        <v>Captain America</v>
      </c>
      <c r="B2227" s="54" t="s">
        <v>226</v>
      </c>
      <c r="C2227" s="53" t="str">
        <f t="array" ref="C2227">IFERROR(_xlfn.XLOOKUP(B2227, Runs[Run ID], Runs[Title]), "— pick a run —")</f>
        <v>Waid's Captain America</v>
      </c>
      <c r="D2227" s="74" t="s">
        <v>12999</v>
      </c>
      <c r="E2227" s="58" t="b">
        <v>0</v>
      </c>
      <c r="F2227" s="25">
        <f t="shared" si="1"/>
        <v>14</v>
      </c>
      <c r="G2227" s="21" t="s">
        <v>58</v>
      </c>
      <c r="H2227" s="23"/>
      <c r="I2227" s="28"/>
    </row>
    <row r="2228" ht="22.5" customHeight="1">
      <c r="A2228" s="53" t="str">
        <f t="array" ref="A2228">IFERROR(_xlfn.XLOOKUP(B2228, Runs[Run ID], Runs[Track]), "— pick a run —")</f>
        <v>Captain America</v>
      </c>
      <c r="B2228" s="54" t="s">
        <v>226</v>
      </c>
      <c r="C2228" s="53" t="str">
        <f t="array" ref="C2228">IFERROR(_xlfn.XLOOKUP(B2228, Runs[Run ID], Runs[Title]), "— pick a run —")</f>
        <v>Waid's Captain America</v>
      </c>
      <c r="D2228" s="74" t="s">
        <v>13000</v>
      </c>
      <c r="E2228" s="58" t="b">
        <v>0</v>
      </c>
      <c r="F2228" s="25">
        <f t="shared" si="1"/>
        <v>15</v>
      </c>
      <c r="G2228" s="21" t="s">
        <v>58</v>
      </c>
      <c r="H2228" s="23"/>
      <c r="I2228" s="28"/>
    </row>
    <row r="2229" ht="22.5" customHeight="1">
      <c r="A2229" s="53" t="str">
        <f t="array" ref="A2229">IFERROR(_xlfn.XLOOKUP(B2229, Runs[Run ID], Runs[Track]), "— pick a run —")</f>
        <v>Captain America</v>
      </c>
      <c r="B2229" s="54" t="s">
        <v>226</v>
      </c>
      <c r="C2229" s="53" t="str">
        <f t="array" ref="C2229">IFERROR(_xlfn.XLOOKUP(B2229, Runs[Run ID], Runs[Title]), "— pick a run —")</f>
        <v>Waid's Captain America</v>
      </c>
      <c r="D2229" s="74" t="s">
        <v>13001</v>
      </c>
      <c r="E2229" s="58" t="b">
        <v>0</v>
      </c>
      <c r="F2229" s="25">
        <f t="shared" si="1"/>
        <v>16</v>
      </c>
      <c r="G2229" s="21" t="s">
        <v>58</v>
      </c>
      <c r="H2229" s="23"/>
      <c r="I2229" s="28"/>
    </row>
    <row r="2230" ht="22.5" customHeight="1">
      <c r="A2230" s="53" t="str">
        <f t="array" ref="A2230">IFERROR(_xlfn.XLOOKUP(B2230, Runs[Run ID], Runs[Track]), "— pick a run —")</f>
        <v>Captain America</v>
      </c>
      <c r="B2230" s="54" t="s">
        <v>226</v>
      </c>
      <c r="C2230" s="53" t="str">
        <f t="array" ref="C2230">IFERROR(_xlfn.XLOOKUP(B2230, Runs[Run ID], Runs[Title]), "— pick a run —")</f>
        <v>Waid's Captain America</v>
      </c>
      <c r="D2230" s="74" t="s">
        <v>13002</v>
      </c>
      <c r="E2230" s="58" t="b">
        <v>0</v>
      </c>
      <c r="F2230" s="25">
        <f t="shared" si="1"/>
        <v>17</v>
      </c>
      <c r="G2230" s="21" t="s">
        <v>58</v>
      </c>
      <c r="H2230" s="23"/>
      <c r="I2230" s="28"/>
    </row>
    <row r="2231" ht="22.5" customHeight="1">
      <c r="A2231" s="53" t="str">
        <f t="array" ref="A2231">IFERROR(_xlfn.XLOOKUP(B2231, Runs[Run ID], Runs[Track]), "— pick a run —")</f>
        <v>Captain America</v>
      </c>
      <c r="B2231" s="54" t="s">
        <v>226</v>
      </c>
      <c r="C2231" s="53" t="str">
        <f t="array" ref="C2231">IFERROR(_xlfn.XLOOKUP(B2231, Runs[Run ID], Runs[Title]), "— pick a run —")</f>
        <v>Waid's Captain America</v>
      </c>
      <c r="D2231" s="74" t="s">
        <v>13003</v>
      </c>
      <c r="E2231" s="58" t="b">
        <v>0</v>
      </c>
      <c r="F2231" s="25">
        <f t="shared" si="1"/>
        <v>18</v>
      </c>
      <c r="G2231" s="21" t="s">
        <v>58</v>
      </c>
      <c r="H2231" s="23"/>
      <c r="I2231" s="28"/>
    </row>
    <row r="2232" ht="22.5" customHeight="1">
      <c r="A2232" s="53" t="str">
        <f t="array" ref="A2232">IFERROR(_xlfn.XLOOKUP(B2232, Runs[Run ID], Runs[Track]), "— pick a run —")</f>
        <v>Captain America</v>
      </c>
      <c r="B2232" s="54" t="s">
        <v>226</v>
      </c>
      <c r="C2232" s="53" t="str">
        <f t="array" ref="C2232">IFERROR(_xlfn.XLOOKUP(B2232, Runs[Run ID], Runs[Title]), "— pick a run —")</f>
        <v>Waid's Captain America</v>
      </c>
      <c r="D2232" s="74" t="s">
        <v>5443</v>
      </c>
      <c r="E2232" s="58" t="b">
        <v>0</v>
      </c>
      <c r="F2232" s="25">
        <f t="shared" si="1"/>
        <v>19</v>
      </c>
      <c r="G2232" s="21" t="s">
        <v>58</v>
      </c>
      <c r="H2232" s="23"/>
      <c r="I2232" s="28"/>
    </row>
    <row r="2233" ht="22.5" customHeight="1">
      <c r="A2233" s="53" t="str">
        <f t="array" ref="A2233">IFERROR(_xlfn.XLOOKUP(B2233, Runs[Run ID], Runs[Track]), "— pick a run —")</f>
        <v>Captain America</v>
      </c>
      <c r="B2233" s="54" t="s">
        <v>226</v>
      </c>
      <c r="C2233" s="53" t="str">
        <f t="array" ref="C2233">IFERROR(_xlfn.XLOOKUP(B2233, Runs[Run ID], Runs[Title]), "— pick a run —")</f>
        <v>Waid's Captain America</v>
      </c>
      <c r="D2233" s="74" t="s">
        <v>13004</v>
      </c>
      <c r="E2233" s="58" t="b">
        <v>0</v>
      </c>
      <c r="F2233" s="25">
        <f t="shared" si="1"/>
        <v>20</v>
      </c>
      <c r="G2233" s="21" t="s">
        <v>58</v>
      </c>
      <c r="H2233" s="23"/>
      <c r="I2233" s="28"/>
    </row>
    <row r="2234" ht="22.5" customHeight="1">
      <c r="A2234" s="53" t="str">
        <f t="array" ref="A2234">IFERROR(_xlfn.XLOOKUP(B2234, Runs[Run ID], Runs[Track]), "— pick a run —")</f>
        <v>Captain America</v>
      </c>
      <c r="B2234" s="54" t="s">
        <v>226</v>
      </c>
      <c r="C2234" s="53" t="str">
        <f t="array" ref="C2234">IFERROR(_xlfn.XLOOKUP(B2234, Runs[Run ID], Runs[Title]), "— pick a run —")</f>
        <v>Waid's Captain America</v>
      </c>
      <c r="D2234" s="74" t="s">
        <v>13005</v>
      </c>
      <c r="E2234" s="58" t="b">
        <v>0</v>
      </c>
      <c r="F2234" s="25">
        <f t="shared" si="1"/>
        <v>21</v>
      </c>
      <c r="G2234" s="21" t="s">
        <v>58</v>
      </c>
      <c r="H2234" s="23"/>
      <c r="I2234" s="28"/>
    </row>
    <row r="2235" ht="22.5" customHeight="1">
      <c r="A2235" s="53" t="str">
        <f t="array" ref="A2235">IFERROR(_xlfn.XLOOKUP(B2235, Runs[Run ID], Runs[Track]), "— pick a run —")</f>
        <v>Captain America</v>
      </c>
      <c r="B2235" s="54" t="s">
        <v>226</v>
      </c>
      <c r="C2235" s="53" t="str">
        <f t="array" ref="C2235">IFERROR(_xlfn.XLOOKUP(B2235, Runs[Run ID], Runs[Title]), "— pick a run —")</f>
        <v>Waid's Captain America</v>
      </c>
      <c r="D2235" s="74" t="s">
        <v>13006</v>
      </c>
      <c r="E2235" s="58" t="b">
        <v>0</v>
      </c>
      <c r="F2235" s="25">
        <f t="shared" si="1"/>
        <v>22</v>
      </c>
      <c r="G2235" s="21" t="s">
        <v>58</v>
      </c>
      <c r="H2235" s="23"/>
      <c r="I2235" s="28"/>
    </row>
    <row r="2236" ht="22.5" customHeight="1">
      <c r="A2236" s="53" t="str">
        <f t="array" ref="A2236">IFERROR(_xlfn.XLOOKUP(B2236, Runs[Run ID], Runs[Track]), "— pick a run —")</f>
        <v>Captain America</v>
      </c>
      <c r="B2236" s="54" t="s">
        <v>226</v>
      </c>
      <c r="C2236" s="53" t="str">
        <f t="array" ref="C2236">IFERROR(_xlfn.XLOOKUP(B2236, Runs[Run ID], Runs[Title]), "— pick a run —")</f>
        <v>Waid's Captain America</v>
      </c>
      <c r="D2236" s="74" t="s">
        <v>13007</v>
      </c>
      <c r="E2236" s="58" t="b">
        <v>0</v>
      </c>
      <c r="F2236" s="25">
        <f t="shared" si="1"/>
        <v>23</v>
      </c>
      <c r="G2236" s="21" t="s">
        <v>58</v>
      </c>
      <c r="H2236" s="23"/>
      <c r="I2236" s="28"/>
    </row>
    <row r="2237" ht="22.5" customHeight="1">
      <c r="A2237" s="53" t="str">
        <f t="array" ref="A2237">IFERROR(_xlfn.XLOOKUP(B2237, Runs[Run ID], Runs[Track]), "— pick a run —")</f>
        <v>Captain America</v>
      </c>
      <c r="B2237" s="54" t="s">
        <v>226</v>
      </c>
      <c r="C2237" s="53" t="str">
        <f t="array" ref="C2237">IFERROR(_xlfn.XLOOKUP(B2237, Runs[Run ID], Runs[Title]), "— pick a run —")</f>
        <v>Waid's Captain America</v>
      </c>
      <c r="D2237" s="74" t="s">
        <v>13008</v>
      </c>
      <c r="E2237" s="58" t="b">
        <v>0</v>
      </c>
      <c r="F2237" s="25">
        <f t="shared" si="1"/>
        <v>24</v>
      </c>
      <c r="G2237" s="21" t="s">
        <v>58</v>
      </c>
      <c r="H2237" s="23"/>
      <c r="I2237" s="28"/>
    </row>
    <row r="2238" ht="22.5" customHeight="1">
      <c r="A2238" s="53" t="str">
        <f t="array" ref="A2238">IFERROR(_xlfn.XLOOKUP(B2238, Runs[Run ID], Runs[Track]), "— pick a run —")</f>
        <v>Captain America</v>
      </c>
      <c r="B2238" s="54" t="s">
        <v>226</v>
      </c>
      <c r="C2238" s="53" t="str">
        <f t="array" ref="C2238">IFERROR(_xlfn.XLOOKUP(B2238, Runs[Run ID], Runs[Title]), "— pick a run —")</f>
        <v>Waid's Captain America</v>
      </c>
      <c r="D2238" s="74" t="s">
        <v>13009</v>
      </c>
      <c r="E2238" s="58" t="b">
        <v>0</v>
      </c>
      <c r="F2238" s="25">
        <f t="shared" si="1"/>
        <v>25</v>
      </c>
      <c r="G2238" s="21" t="s">
        <v>58</v>
      </c>
      <c r="H2238" s="23"/>
      <c r="I2238" s="28"/>
    </row>
    <row r="2239" ht="22.5" customHeight="1">
      <c r="A2239" s="53" t="str">
        <f t="array" ref="A2239">IFERROR(_xlfn.XLOOKUP(B2239, Runs[Run ID], Runs[Track]), "— pick a run —")</f>
        <v>Captain America</v>
      </c>
      <c r="B2239" s="54" t="s">
        <v>226</v>
      </c>
      <c r="C2239" s="53" t="str">
        <f t="array" ref="C2239">IFERROR(_xlfn.XLOOKUP(B2239, Runs[Run ID], Runs[Title]), "— pick a run —")</f>
        <v>Waid's Captain America</v>
      </c>
      <c r="D2239" s="74" t="s">
        <v>13010</v>
      </c>
      <c r="E2239" s="58" t="b">
        <v>0</v>
      </c>
      <c r="F2239" s="25">
        <f t="shared" si="1"/>
        <v>26</v>
      </c>
      <c r="G2239" s="21" t="s">
        <v>58</v>
      </c>
      <c r="H2239" s="23"/>
      <c r="I2239" s="28"/>
    </row>
    <row r="2240" ht="22.5" customHeight="1">
      <c r="A2240" s="53" t="str">
        <f t="array" ref="A2240">IFERROR(_xlfn.XLOOKUP(B2240, Runs[Run ID], Runs[Track]), "— pick a run —")</f>
        <v>Captain America</v>
      </c>
      <c r="B2240" s="54" t="s">
        <v>226</v>
      </c>
      <c r="C2240" s="53" t="str">
        <f t="array" ref="C2240">IFERROR(_xlfn.XLOOKUP(B2240, Runs[Run ID], Runs[Title]), "— pick a run —")</f>
        <v>Waid's Captain America</v>
      </c>
      <c r="D2240" s="74" t="s">
        <v>13011</v>
      </c>
      <c r="E2240" s="58" t="b">
        <v>0</v>
      </c>
      <c r="F2240" s="25">
        <f t="shared" si="1"/>
        <v>27</v>
      </c>
      <c r="G2240" s="21" t="s">
        <v>58</v>
      </c>
      <c r="H2240" s="23"/>
      <c r="I2240" s="28"/>
    </row>
    <row r="2241" ht="22.5" customHeight="1">
      <c r="A2241" s="53" t="str">
        <f t="array" ref="A2241">IFERROR(_xlfn.XLOOKUP(B2241, Runs[Run ID], Runs[Track]), "— pick a run —")</f>
        <v>Captain America</v>
      </c>
      <c r="B2241" s="54" t="s">
        <v>226</v>
      </c>
      <c r="C2241" s="53" t="str">
        <f t="array" ref="C2241">IFERROR(_xlfn.XLOOKUP(B2241, Runs[Run ID], Runs[Title]), "— pick a run —")</f>
        <v>Waid's Captain America</v>
      </c>
      <c r="D2241" s="74" t="s">
        <v>13012</v>
      </c>
      <c r="E2241" s="58" t="b">
        <v>0</v>
      </c>
      <c r="F2241" s="25">
        <f t="shared" si="1"/>
        <v>28</v>
      </c>
      <c r="G2241" s="21" t="s">
        <v>58</v>
      </c>
      <c r="H2241" s="23"/>
      <c r="I2241" s="28"/>
    </row>
    <row r="2242" ht="22.5" customHeight="1">
      <c r="A2242" s="53" t="str">
        <f t="array" ref="A2242">IFERROR(_xlfn.XLOOKUP(B2242, Runs[Run ID], Runs[Track]), "— pick a run —")</f>
        <v>Captain America</v>
      </c>
      <c r="B2242" s="54" t="s">
        <v>226</v>
      </c>
      <c r="C2242" s="53" t="str">
        <f t="array" ref="C2242">IFERROR(_xlfn.XLOOKUP(B2242, Runs[Run ID], Runs[Title]), "— pick a run —")</f>
        <v>Waid's Captain America</v>
      </c>
      <c r="D2242" s="74" t="s">
        <v>13013</v>
      </c>
      <c r="E2242" s="58" t="b">
        <v>0</v>
      </c>
      <c r="F2242" s="25">
        <f t="shared" si="1"/>
        <v>29</v>
      </c>
      <c r="G2242" s="21" t="s">
        <v>58</v>
      </c>
      <c r="H2242" s="23"/>
      <c r="I2242" s="28"/>
    </row>
    <row r="2243" ht="22.5" customHeight="1">
      <c r="A2243" s="53" t="str">
        <f t="array" ref="A2243">IFERROR(_xlfn.XLOOKUP(B2243, Runs[Run ID], Runs[Track]), "— pick a run —")</f>
        <v>Captain America</v>
      </c>
      <c r="B2243" s="54" t="s">
        <v>226</v>
      </c>
      <c r="C2243" s="53" t="str">
        <f t="array" ref="C2243">IFERROR(_xlfn.XLOOKUP(B2243, Runs[Run ID], Runs[Title]), "— pick a run —")</f>
        <v>Waid's Captain America</v>
      </c>
      <c r="D2243" s="74" t="s">
        <v>13014</v>
      </c>
      <c r="E2243" s="58" t="b">
        <v>0</v>
      </c>
      <c r="F2243" s="25">
        <f t="shared" si="1"/>
        <v>30</v>
      </c>
      <c r="G2243" s="21" t="s">
        <v>58</v>
      </c>
      <c r="H2243" s="23"/>
      <c r="I2243" s="28"/>
    </row>
    <row r="2244" ht="22.5" customHeight="1">
      <c r="A2244" s="53" t="str">
        <f t="array" ref="A2244">IFERROR(_xlfn.XLOOKUP(B2244, Runs[Run ID], Runs[Track]), "— pick a run —")</f>
        <v>Captain America</v>
      </c>
      <c r="B2244" s="54" t="s">
        <v>226</v>
      </c>
      <c r="C2244" s="53" t="str">
        <f t="array" ref="C2244">IFERROR(_xlfn.XLOOKUP(B2244, Runs[Run ID], Runs[Title]), "— pick a run —")</f>
        <v>Waid's Captain America</v>
      </c>
      <c r="D2244" s="74" t="s">
        <v>13015</v>
      </c>
      <c r="E2244" s="58" t="b">
        <v>0</v>
      </c>
      <c r="F2244" s="25">
        <f t="shared" si="1"/>
        <v>31</v>
      </c>
      <c r="G2244" s="21" t="s">
        <v>58</v>
      </c>
      <c r="H2244" s="23"/>
      <c r="I2244" s="28"/>
    </row>
    <row r="2245" ht="22.5" customHeight="1">
      <c r="A2245" s="53" t="str">
        <f t="array" ref="A2245">IFERROR(_xlfn.XLOOKUP(B2245, Runs[Run ID], Runs[Track]), "— pick a run —")</f>
        <v>Captain America</v>
      </c>
      <c r="B2245" s="54" t="s">
        <v>226</v>
      </c>
      <c r="C2245" s="53" t="str">
        <f t="array" ref="C2245">IFERROR(_xlfn.XLOOKUP(B2245, Runs[Run ID], Runs[Title]), "— pick a run —")</f>
        <v>Waid's Captain America</v>
      </c>
      <c r="D2245" s="74" t="s">
        <v>13016</v>
      </c>
      <c r="E2245" s="58" t="b">
        <v>0</v>
      </c>
      <c r="F2245" s="25">
        <f t="shared" si="1"/>
        <v>32</v>
      </c>
      <c r="G2245" s="21" t="s">
        <v>58</v>
      </c>
      <c r="H2245" s="23"/>
      <c r="I2245" s="28"/>
    </row>
    <row r="2246" ht="22.5" customHeight="1">
      <c r="A2246" s="53" t="str">
        <f t="array" ref="A2246">IFERROR(_xlfn.XLOOKUP(B2246, Runs[Run ID], Runs[Track]), "— pick a run —")</f>
        <v>Captain America</v>
      </c>
      <c r="B2246" s="54" t="s">
        <v>226</v>
      </c>
      <c r="C2246" s="53" t="str">
        <f t="array" ref="C2246">IFERROR(_xlfn.XLOOKUP(B2246, Runs[Run ID], Runs[Title]), "— pick a run —")</f>
        <v>Waid's Captain America</v>
      </c>
      <c r="D2246" s="74" t="s">
        <v>13017</v>
      </c>
      <c r="E2246" s="58" t="b">
        <v>0</v>
      </c>
      <c r="F2246" s="25">
        <f t="shared" si="1"/>
        <v>33</v>
      </c>
      <c r="G2246" s="21" t="s">
        <v>58</v>
      </c>
      <c r="H2246" s="23"/>
      <c r="I2246" s="28"/>
    </row>
    <row r="2247" ht="22.5" customHeight="1">
      <c r="A2247" s="53" t="str">
        <f t="array" ref="A2247">IFERROR(_xlfn.XLOOKUP(B2247, Runs[Run ID], Runs[Track]), "— pick a run —")</f>
        <v>Captain America</v>
      </c>
      <c r="B2247" s="54" t="s">
        <v>226</v>
      </c>
      <c r="C2247" s="53" t="str">
        <f t="array" ref="C2247">IFERROR(_xlfn.XLOOKUP(B2247, Runs[Run ID], Runs[Title]), "— pick a run —")</f>
        <v>Waid's Captain America</v>
      </c>
      <c r="D2247" s="74" t="s">
        <v>13018</v>
      </c>
      <c r="E2247" s="58" t="b">
        <v>0</v>
      </c>
      <c r="F2247" s="25">
        <f t="shared" si="1"/>
        <v>34</v>
      </c>
      <c r="G2247" s="21" t="s">
        <v>58</v>
      </c>
      <c r="H2247" s="23"/>
      <c r="I2247" s="28"/>
    </row>
    <row r="2248" ht="22.5" customHeight="1">
      <c r="A2248" s="53" t="str">
        <f t="array" ref="A2248">IFERROR(_xlfn.XLOOKUP(B2248, Runs[Run ID], Runs[Track]), "— pick a run —")</f>
        <v>Captain America</v>
      </c>
      <c r="B2248" s="54" t="s">
        <v>226</v>
      </c>
      <c r="C2248" s="53" t="str">
        <f t="array" ref="C2248">IFERROR(_xlfn.XLOOKUP(B2248, Runs[Run ID], Runs[Title]), "— pick a run —")</f>
        <v>Waid's Captain America</v>
      </c>
      <c r="D2248" s="74" t="s">
        <v>13019</v>
      </c>
      <c r="E2248" s="58" t="b">
        <v>0</v>
      </c>
      <c r="F2248" s="25">
        <f t="shared" si="1"/>
        <v>35</v>
      </c>
      <c r="G2248" s="21" t="s">
        <v>443</v>
      </c>
      <c r="H2248" s="10" t="s">
        <v>13020</v>
      </c>
      <c r="I2248" s="26"/>
    </row>
    <row r="2249" ht="22.5" customHeight="1">
      <c r="A2249" s="53" t="str">
        <f t="array" ref="A2249">IFERROR(_xlfn.XLOOKUP(B2249, Runs[Run ID], Runs[Track]), "— pick a run —")</f>
        <v>Captain America</v>
      </c>
      <c r="B2249" s="54" t="s">
        <v>226</v>
      </c>
      <c r="C2249" s="53" t="str">
        <f t="array" ref="C2249">IFERROR(_xlfn.XLOOKUP(B2249, Runs[Run ID], Runs[Title]), "— pick a run —")</f>
        <v>Waid's Captain America</v>
      </c>
      <c r="D2249" s="74" t="s">
        <v>13021</v>
      </c>
      <c r="E2249" s="58" t="b">
        <v>0</v>
      </c>
      <c r="F2249" s="25">
        <f t="shared" si="1"/>
        <v>36</v>
      </c>
      <c r="G2249" s="21" t="s">
        <v>443</v>
      </c>
      <c r="H2249" s="23"/>
      <c r="I2249" s="28"/>
    </row>
    <row r="2250" ht="22.5" customHeight="1">
      <c r="A2250" s="53" t="str">
        <f t="array" ref="A2250">IFERROR(_xlfn.XLOOKUP(B2250, Runs[Run ID], Runs[Track]), "— pick a run —")</f>
        <v>Captain America</v>
      </c>
      <c r="B2250" s="54" t="s">
        <v>226</v>
      </c>
      <c r="C2250" s="53" t="str">
        <f t="array" ref="C2250">IFERROR(_xlfn.XLOOKUP(B2250, Runs[Run ID], Runs[Title]), "— pick a run —")</f>
        <v>Waid's Captain America</v>
      </c>
      <c r="D2250" s="74" t="s">
        <v>13022</v>
      </c>
      <c r="E2250" s="58" t="b">
        <v>0</v>
      </c>
      <c r="F2250" s="25">
        <f t="shared" si="1"/>
        <v>37</v>
      </c>
      <c r="G2250" s="21" t="s">
        <v>443</v>
      </c>
      <c r="H2250" s="23"/>
      <c r="I2250" s="28"/>
    </row>
    <row r="2251" ht="22.5" customHeight="1">
      <c r="A2251" s="53" t="str">
        <f t="array" ref="A2251">IFERROR(_xlfn.XLOOKUP(B2251, Runs[Run ID], Runs[Track]), "— pick a run —")</f>
        <v>Captain America</v>
      </c>
      <c r="B2251" s="54" t="s">
        <v>226</v>
      </c>
      <c r="C2251" s="53" t="str">
        <f t="array" ref="C2251">IFERROR(_xlfn.XLOOKUP(B2251, Runs[Run ID], Runs[Title]), "— pick a run —")</f>
        <v>Waid's Captain America</v>
      </c>
      <c r="D2251" s="74" t="s">
        <v>13023</v>
      </c>
      <c r="E2251" s="58" t="b">
        <v>0</v>
      </c>
      <c r="F2251" s="25">
        <f t="shared" si="1"/>
        <v>38</v>
      </c>
      <c r="G2251" s="21" t="s">
        <v>443</v>
      </c>
      <c r="H2251" s="23"/>
      <c r="I2251" s="28"/>
    </row>
    <row r="2252" ht="22.5" customHeight="1">
      <c r="A2252" s="53" t="str">
        <f t="array" ref="A2252">IFERROR(_xlfn.XLOOKUP(B2252, Runs[Run ID], Runs[Track]), "— pick a run —")</f>
        <v>Captain America</v>
      </c>
      <c r="B2252" s="54" t="s">
        <v>226</v>
      </c>
      <c r="C2252" s="53" t="str">
        <f t="array" ref="C2252">IFERROR(_xlfn.XLOOKUP(B2252, Runs[Run ID], Runs[Title]), "— pick a run —")</f>
        <v>Waid's Captain America</v>
      </c>
      <c r="D2252" s="74" t="s">
        <v>13024</v>
      </c>
      <c r="E2252" s="58" t="b">
        <v>0</v>
      </c>
      <c r="F2252" s="25">
        <f t="shared" si="1"/>
        <v>39</v>
      </c>
      <c r="G2252" s="21" t="s">
        <v>443</v>
      </c>
      <c r="H2252" s="23"/>
      <c r="I2252" s="28"/>
    </row>
    <row r="2253" ht="22.5" customHeight="1">
      <c r="A2253" s="53" t="str">
        <f t="array" ref="A2253">IFERROR(_xlfn.XLOOKUP(B2253, Runs[Run ID], Runs[Track]), "— pick a run —")</f>
        <v>Captain America</v>
      </c>
      <c r="B2253" s="54" t="s">
        <v>226</v>
      </c>
      <c r="C2253" s="53" t="str">
        <f t="array" ref="C2253">IFERROR(_xlfn.XLOOKUP(B2253, Runs[Run ID], Runs[Title]), "— pick a run —")</f>
        <v>Waid's Captain America</v>
      </c>
      <c r="D2253" s="74" t="s">
        <v>13025</v>
      </c>
      <c r="E2253" s="58" t="b">
        <v>0</v>
      </c>
      <c r="F2253" s="25">
        <f t="shared" si="1"/>
        <v>40</v>
      </c>
      <c r="G2253" s="21" t="s">
        <v>443</v>
      </c>
      <c r="H2253" s="23"/>
      <c r="I2253" s="28"/>
    </row>
    <row r="2254" ht="22.5" customHeight="1">
      <c r="A2254" s="53" t="str">
        <f t="array" ref="A2254">IFERROR(_xlfn.XLOOKUP(B2254, Runs[Run ID], Runs[Track]), "— pick a run —")</f>
        <v>Captain America</v>
      </c>
      <c r="B2254" s="54" t="s">
        <v>226</v>
      </c>
      <c r="C2254" s="53" t="str">
        <f t="array" ref="C2254">IFERROR(_xlfn.XLOOKUP(B2254, Runs[Run ID], Runs[Title]), "— pick a run —")</f>
        <v>Waid's Captain America</v>
      </c>
      <c r="D2254" s="74" t="s">
        <v>13026</v>
      </c>
      <c r="E2254" s="58" t="b">
        <v>0</v>
      </c>
      <c r="F2254" s="25">
        <f t="shared" si="1"/>
        <v>41</v>
      </c>
      <c r="G2254" s="21" t="s">
        <v>443</v>
      </c>
      <c r="H2254" s="23"/>
      <c r="I2254" s="28"/>
    </row>
    <row r="2255" ht="22.5" customHeight="1">
      <c r="A2255" s="53" t="str">
        <f t="array" ref="A2255">IFERROR(_xlfn.XLOOKUP(B2255, Runs[Run ID], Runs[Track]), "— pick a run —")</f>
        <v>Captain America</v>
      </c>
      <c r="B2255" s="54" t="s">
        <v>226</v>
      </c>
      <c r="C2255" s="53" t="str">
        <f t="array" ref="C2255">IFERROR(_xlfn.XLOOKUP(B2255, Runs[Run ID], Runs[Title]), "— pick a run —")</f>
        <v>Waid's Captain America</v>
      </c>
      <c r="D2255" s="74" t="s">
        <v>13027</v>
      </c>
      <c r="E2255" s="58" t="b">
        <v>0</v>
      </c>
      <c r="F2255" s="25">
        <f t="shared" si="1"/>
        <v>42</v>
      </c>
      <c r="G2255" s="21" t="s">
        <v>443</v>
      </c>
      <c r="H2255" s="23"/>
      <c r="I2255" s="28"/>
    </row>
    <row r="2256" ht="22.5" customHeight="1">
      <c r="A2256" s="53" t="str">
        <f t="array" ref="A2256">IFERROR(_xlfn.XLOOKUP(B2256, Runs[Run ID], Runs[Track]), "— pick a run —")</f>
        <v>Captain America</v>
      </c>
      <c r="B2256" s="54" t="s">
        <v>226</v>
      </c>
      <c r="C2256" s="53" t="str">
        <f t="array" ref="C2256">IFERROR(_xlfn.XLOOKUP(B2256, Runs[Run ID], Runs[Title]), "— pick a run —")</f>
        <v>Waid's Captain America</v>
      </c>
      <c r="D2256" s="74" t="s">
        <v>13028</v>
      </c>
      <c r="E2256" s="58" t="b">
        <v>0</v>
      </c>
      <c r="F2256" s="25">
        <f t="shared" si="1"/>
        <v>43</v>
      </c>
      <c r="G2256" s="21" t="s">
        <v>443</v>
      </c>
      <c r="H2256" s="23"/>
      <c r="I2256" s="28"/>
    </row>
    <row r="2257" ht="22.5" customHeight="1">
      <c r="A2257" s="53" t="str">
        <f t="array" ref="A2257">IFERROR(_xlfn.XLOOKUP(B2257, Runs[Run ID], Runs[Track]), "— pick a run —")</f>
        <v>Captain America</v>
      </c>
      <c r="B2257" s="54" t="s">
        <v>226</v>
      </c>
      <c r="C2257" s="53" t="str">
        <f t="array" ref="C2257">IFERROR(_xlfn.XLOOKUP(B2257, Runs[Run ID], Runs[Title]), "— pick a run —")</f>
        <v>Waid's Captain America</v>
      </c>
      <c r="D2257" s="74" t="s">
        <v>13029</v>
      </c>
      <c r="E2257" s="58" t="b">
        <v>0</v>
      </c>
      <c r="F2257" s="25">
        <f t="shared" si="1"/>
        <v>44</v>
      </c>
      <c r="G2257" s="21" t="s">
        <v>443</v>
      </c>
      <c r="H2257" s="23"/>
      <c r="I2257" s="28"/>
    </row>
    <row r="2258" ht="22.5" customHeight="1">
      <c r="A2258" s="53" t="str">
        <f t="array" ref="A2258">IFERROR(_xlfn.XLOOKUP(B2258, Runs[Run ID], Runs[Track]), "— pick a run —")</f>
        <v>Captain America</v>
      </c>
      <c r="B2258" s="54" t="s">
        <v>226</v>
      </c>
      <c r="C2258" s="53" t="str">
        <f t="array" ref="C2258">IFERROR(_xlfn.XLOOKUP(B2258, Runs[Run ID], Runs[Title]), "— pick a run —")</f>
        <v>Waid's Captain America</v>
      </c>
      <c r="D2258" s="74" t="s">
        <v>13030</v>
      </c>
      <c r="E2258" s="58" t="b">
        <v>0</v>
      </c>
      <c r="F2258" s="25">
        <f t="shared" si="1"/>
        <v>45</v>
      </c>
      <c r="G2258" s="21" t="s">
        <v>443</v>
      </c>
      <c r="H2258" s="23"/>
      <c r="I2258" s="28"/>
    </row>
    <row r="2259" ht="22.5" customHeight="1">
      <c r="A2259" s="53" t="str">
        <f t="array" ref="A2259">IFERROR(_xlfn.XLOOKUP(B2259, Runs[Run ID], Runs[Track]), "— pick a run —")</f>
        <v>Captain America</v>
      </c>
      <c r="B2259" s="54" t="s">
        <v>226</v>
      </c>
      <c r="C2259" s="53" t="str">
        <f t="array" ref="C2259">IFERROR(_xlfn.XLOOKUP(B2259, Runs[Run ID], Runs[Title]), "— pick a run —")</f>
        <v>Waid's Captain America</v>
      </c>
      <c r="D2259" s="74" t="s">
        <v>13031</v>
      </c>
      <c r="E2259" s="58" t="b">
        <v>0</v>
      </c>
      <c r="F2259" s="25">
        <f t="shared" si="1"/>
        <v>46</v>
      </c>
      <c r="G2259" s="21" t="s">
        <v>443</v>
      </c>
      <c r="H2259" s="23"/>
      <c r="I2259" s="28"/>
    </row>
    <row r="2260" ht="22.5" customHeight="1">
      <c r="A2260" s="53" t="str">
        <f t="array" ref="A2260">IFERROR(_xlfn.XLOOKUP(B2260, Runs[Run ID], Runs[Track]), "— pick a run —")</f>
        <v>Captain America</v>
      </c>
      <c r="B2260" s="54" t="s">
        <v>226</v>
      </c>
      <c r="C2260" s="53" t="str">
        <f t="array" ref="C2260">IFERROR(_xlfn.XLOOKUP(B2260, Runs[Run ID], Runs[Title]), "— pick a run —")</f>
        <v>Waid's Captain America</v>
      </c>
      <c r="D2260" s="10" t="s">
        <v>13032</v>
      </c>
      <c r="E2260" s="58" t="b">
        <v>0</v>
      </c>
      <c r="F2260" s="25">
        <f t="shared" si="1"/>
        <v>47</v>
      </c>
      <c r="G2260" s="21" t="s">
        <v>1002</v>
      </c>
      <c r="H2260" s="10" t="s">
        <v>13033</v>
      </c>
      <c r="I2260" s="26"/>
    </row>
    <row r="2261" ht="22.5" customHeight="1">
      <c r="A2261" s="53" t="str">
        <f t="array" ref="A2261">IFERROR(_xlfn.XLOOKUP(B2261, Runs[Run ID], Runs[Track]), "— pick a run —")</f>
        <v>Captain America</v>
      </c>
      <c r="B2261" s="54" t="s">
        <v>234</v>
      </c>
      <c r="C2261" s="53" t="str">
        <f t="array" ref="C2261">IFERROR(_xlfn.XLOOKUP(B2261, Runs[Run ID], Runs[Title]), "— pick a run —")</f>
        <v>Brubaker's Captain America</v>
      </c>
      <c r="D2261" s="74" t="s">
        <v>13034</v>
      </c>
      <c r="E2261" s="58" t="b">
        <v>0</v>
      </c>
      <c r="F2261" s="25">
        <f t="shared" si="1"/>
        <v>1</v>
      </c>
      <c r="G2261" s="21" t="s">
        <v>58</v>
      </c>
      <c r="H2261" s="23"/>
      <c r="I2261" s="28"/>
    </row>
    <row r="2262" ht="22.5" customHeight="1">
      <c r="A2262" s="53" t="str">
        <f t="array" ref="A2262">IFERROR(_xlfn.XLOOKUP(B2262, Runs[Run ID], Runs[Track]), "— pick a run —")</f>
        <v>Captain America</v>
      </c>
      <c r="B2262" s="54" t="s">
        <v>234</v>
      </c>
      <c r="C2262" s="53" t="str">
        <f t="array" ref="C2262">IFERROR(_xlfn.XLOOKUP(B2262, Runs[Run ID], Runs[Title]), "— pick a run —")</f>
        <v>Brubaker's Captain America</v>
      </c>
      <c r="D2262" s="74" t="s">
        <v>13035</v>
      </c>
      <c r="E2262" s="58" t="b">
        <v>0</v>
      </c>
      <c r="F2262" s="25">
        <f t="shared" si="1"/>
        <v>2</v>
      </c>
      <c r="G2262" s="21" t="s">
        <v>58</v>
      </c>
      <c r="H2262" s="23"/>
      <c r="I2262" s="28"/>
    </row>
    <row r="2263" ht="22.5" customHeight="1">
      <c r="A2263" s="53" t="str">
        <f t="array" ref="A2263">IFERROR(_xlfn.XLOOKUP(B2263, Runs[Run ID], Runs[Track]), "— pick a run —")</f>
        <v>Captain America</v>
      </c>
      <c r="B2263" s="54" t="s">
        <v>234</v>
      </c>
      <c r="C2263" s="53" t="str">
        <f t="array" ref="C2263">IFERROR(_xlfn.XLOOKUP(B2263, Runs[Run ID], Runs[Title]), "— pick a run —")</f>
        <v>Brubaker's Captain America</v>
      </c>
      <c r="D2263" s="74" t="s">
        <v>13036</v>
      </c>
      <c r="E2263" s="58" t="b">
        <v>0</v>
      </c>
      <c r="F2263" s="25">
        <f t="shared" si="1"/>
        <v>3</v>
      </c>
      <c r="G2263" s="21" t="s">
        <v>58</v>
      </c>
      <c r="H2263" s="23"/>
      <c r="I2263" s="28"/>
    </row>
    <row r="2264" ht="22.5" customHeight="1">
      <c r="A2264" s="53" t="str">
        <f t="array" ref="A2264">IFERROR(_xlfn.XLOOKUP(B2264, Runs[Run ID], Runs[Track]), "— pick a run —")</f>
        <v>Captain America</v>
      </c>
      <c r="B2264" s="54" t="s">
        <v>234</v>
      </c>
      <c r="C2264" s="53" t="str">
        <f t="array" ref="C2264">IFERROR(_xlfn.XLOOKUP(B2264, Runs[Run ID], Runs[Title]), "— pick a run —")</f>
        <v>Brubaker's Captain America</v>
      </c>
      <c r="D2264" s="74" t="s">
        <v>13037</v>
      </c>
      <c r="E2264" s="58" t="b">
        <v>0</v>
      </c>
      <c r="F2264" s="25">
        <f t="shared" si="1"/>
        <v>4</v>
      </c>
      <c r="G2264" s="21" t="s">
        <v>58</v>
      </c>
      <c r="H2264" s="23"/>
      <c r="I2264" s="28"/>
    </row>
    <row r="2265" ht="22.5" customHeight="1">
      <c r="A2265" s="53" t="str">
        <f t="array" ref="A2265">IFERROR(_xlfn.XLOOKUP(B2265, Runs[Run ID], Runs[Track]), "— pick a run —")</f>
        <v>Captain America</v>
      </c>
      <c r="B2265" s="54" t="s">
        <v>234</v>
      </c>
      <c r="C2265" s="53" t="str">
        <f t="array" ref="C2265">IFERROR(_xlfn.XLOOKUP(B2265, Runs[Run ID], Runs[Title]), "— pick a run —")</f>
        <v>Brubaker's Captain America</v>
      </c>
      <c r="D2265" s="74" t="s">
        <v>13038</v>
      </c>
      <c r="E2265" s="58" t="b">
        <v>0</v>
      </c>
      <c r="F2265" s="25">
        <f t="shared" si="1"/>
        <v>5</v>
      </c>
      <c r="G2265" s="21" t="s">
        <v>58</v>
      </c>
      <c r="H2265" s="23"/>
      <c r="I2265" s="28"/>
    </row>
    <row r="2266" ht="22.5" customHeight="1">
      <c r="A2266" s="53" t="str">
        <f t="array" ref="A2266">IFERROR(_xlfn.XLOOKUP(B2266, Runs[Run ID], Runs[Track]), "— pick a run —")</f>
        <v>Captain America</v>
      </c>
      <c r="B2266" s="54" t="s">
        <v>234</v>
      </c>
      <c r="C2266" s="53" t="str">
        <f t="array" ref="C2266">IFERROR(_xlfn.XLOOKUP(B2266, Runs[Run ID], Runs[Title]), "— pick a run —")</f>
        <v>Brubaker's Captain America</v>
      </c>
      <c r="D2266" s="74" t="s">
        <v>13039</v>
      </c>
      <c r="E2266" s="58" t="b">
        <v>0</v>
      </c>
      <c r="F2266" s="25">
        <f t="shared" si="1"/>
        <v>6</v>
      </c>
      <c r="G2266" s="21" t="s">
        <v>58</v>
      </c>
      <c r="H2266" s="23"/>
      <c r="I2266" s="28"/>
    </row>
    <row r="2267" ht="22.5" customHeight="1">
      <c r="A2267" s="53" t="str">
        <f t="array" ref="A2267">IFERROR(_xlfn.XLOOKUP(B2267, Runs[Run ID], Runs[Track]), "— pick a run —")</f>
        <v>Captain America</v>
      </c>
      <c r="B2267" s="54" t="s">
        <v>234</v>
      </c>
      <c r="C2267" s="53" t="str">
        <f t="array" ref="C2267">IFERROR(_xlfn.XLOOKUP(B2267, Runs[Run ID], Runs[Title]), "— pick a run —")</f>
        <v>Brubaker's Captain America</v>
      </c>
      <c r="D2267" s="74" t="s">
        <v>13040</v>
      </c>
      <c r="E2267" s="58" t="b">
        <v>0</v>
      </c>
      <c r="F2267" s="25">
        <f t="shared" si="1"/>
        <v>7</v>
      </c>
      <c r="G2267" s="21" t="s">
        <v>58</v>
      </c>
      <c r="H2267" s="23"/>
      <c r="I2267" s="28"/>
    </row>
    <row r="2268" ht="22.5" customHeight="1">
      <c r="A2268" s="53" t="str">
        <f t="array" ref="A2268">IFERROR(_xlfn.XLOOKUP(B2268, Runs[Run ID], Runs[Track]), "— pick a run —")</f>
        <v>Captain America</v>
      </c>
      <c r="B2268" s="54" t="s">
        <v>234</v>
      </c>
      <c r="C2268" s="53" t="str">
        <f t="array" ref="C2268">IFERROR(_xlfn.XLOOKUP(B2268, Runs[Run ID], Runs[Title]), "— pick a run —")</f>
        <v>Brubaker's Captain America</v>
      </c>
      <c r="D2268" s="74" t="s">
        <v>13041</v>
      </c>
      <c r="E2268" s="58" t="b">
        <v>0</v>
      </c>
      <c r="F2268" s="25">
        <f t="shared" si="1"/>
        <v>8</v>
      </c>
      <c r="G2268" s="21" t="s">
        <v>58</v>
      </c>
      <c r="H2268" s="23"/>
      <c r="I2268" s="28"/>
    </row>
    <row r="2269" ht="22.5" customHeight="1">
      <c r="A2269" s="53" t="str">
        <f t="array" ref="A2269">IFERROR(_xlfn.XLOOKUP(B2269, Runs[Run ID], Runs[Track]), "— pick a run —")</f>
        <v>Captain America</v>
      </c>
      <c r="B2269" s="54" t="s">
        <v>234</v>
      </c>
      <c r="C2269" s="53" t="str">
        <f t="array" ref="C2269">IFERROR(_xlfn.XLOOKUP(B2269, Runs[Run ID], Runs[Title]), "— pick a run —")</f>
        <v>Brubaker's Captain America</v>
      </c>
      <c r="D2269" s="74" t="s">
        <v>13042</v>
      </c>
      <c r="E2269" s="58" t="b">
        <v>0</v>
      </c>
      <c r="F2269" s="25">
        <f t="shared" si="1"/>
        <v>9</v>
      </c>
      <c r="G2269" s="21" t="s">
        <v>58</v>
      </c>
      <c r="H2269" s="23"/>
      <c r="I2269" s="28"/>
    </row>
    <row r="2270" ht="22.5" customHeight="1">
      <c r="A2270" s="53" t="str">
        <f t="array" ref="A2270">IFERROR(_xlfn.XLOOKUP(B2270, Runs[Run ID], Runs[Track]), "— pick a run —")</f>
        <v>Captain America</v>
      </c>
      <c r="B2270" s="54" t="s">
        <v>234</v>
      </c>
      <c r="C2270" s="53" t="str">
        <f t="array" ref="C2270">IFERROR(_xlfn.XLOOKUP(B2270, Runs[Run ID], Runs[Title]), "— pick a run —")</f>
        <v>Brubaker's Captain America</v>
      </c>
      <c r="D2270" s="74" t="s">
        <v>13043</v>
      </c>
      <c r="E2270" s="58" t="b">
        <v>0</v>
      </c>
      <c r="F2270" s="25">
        <f t="shared" si="1"/>
        <v>10</v>
      </c>
      <c r="G2270" s="21" t="s">
        <v>58</v>
      </c>
      <c r="H2270" s="23"/>
      <c r="I2270" s="28"/>
    </row>
    <row r="2271" ht="22.5" customHeight="1">
      <c r="A2271" s="53" t="str">
        <f t="array" ref="A2271">IFERROR(_xlfn.XLOOKUP(B2271, Runs[Run ID], Runs[Track]), "— pick a run —")</f>
        <v>Captain America</v>
      </c>
      <c r="B2271" s="54" t="s">
        <v>234</v>
      </c>
      <c r="C2271" s="53" t="str">
        <f t="array" ref="C2271">IFERROR(_xlfn.XLOOKUP(B2271, Runs[Run ID], Runs[Title]), "— pick a run —")</f>
        <v>Brubaker's Captain America</v>
      </c>
      <c r="D2271" s="74" t="s">
        <v>13044</v>
      </c>
      <c r="E2271" s="58" t="b">
        <v>0</v>
      </c>
      <c r="F2271" s="25">
        <f t="shared" si="1"/>
        <v>11</v>
      </c>
      <c r="G2271" s="21" t="s">
        <v>58</v>
      </c>
      <c r="H2271" s="23"/>
      <c r="I2271" s="28"/>
    </row>
    <row r="2272" ht="22.5" customHeight="1">
      <c r="A2272" s="53" t="str">
        <f t="array" ref="A2272">IFERROR(_xlfn.XLOOKUP(B2272, Runs[Run ID], Runs[Track]), "— pick a run —")</f>
        <v>Captain America</v>
      </c>
      <c r="B2272" s="54" t="s">
        <v>234</v>
      </c>
      <c r="C2272" s="53" t="str">
        <f t="array" ref="C2272">IFERROR(_xlfn.XLOOKUP(B2272, Runs[Run ID], Runs[Title]), "— pick a run —")</f>
        <v>Brubaker's Captain America</v>
      </c>
      <c r="D2272" s="74" t="s">
        <v>13045</v>
      </c>
      <c r="E2272" s="58" t="b">
        <v>0</v>
      </c>
      <c r="F2272" s="25">
        <f t="shared" si="1"/>
        <v>12</v>
      </c>
      <c r="G2272" s="21" t="s">
        <v>58</v>
      </c>
      <c r="H2272" s="23"/>
      <c r="I2272" s="28"/>
    </row>
    <row r="2273" ht="22.5" customHeight="1">
      <c r="A2273" s="53" t="str">
        <f t="array" ref="A2273">IFERROR(_xlfn.XLOOKUP(B2273, Runs[Run ID], Runs[Track]), "— pick a run —")</f>
        <v>Captain America</v>
      </c>
      <c r="B2273" s="54" t="s">
        <v>234</v>
      </c>
      <c r="C2273" s="53" t="str">
        <f t="array" ref="C2273">IFERROR(_xlfn.XLOOKUP(B2273, Runs[Run ID], Runs[Title]), "— pick a run —")</f>
        <v>Brubaker's Captain America</v>
      </c>
      <c r="D2273" s="74" t="s">
        <v>13046</v>
      </c>
      <c r="E2273" s="58" t="b">
        <v>0</v>
      </c>
      <c r="F2273" s="25">
        <f t="shared" si="1"/>
        <v>13</v>
      </c>
      <c r="G2273" s="21" t="s">
        <v>58</v>
      </c>
      <c r="H2273" s="23"/>
      <c r="I2273" s="28"/>
    </row>
    <row r="2274" ht="22.5" customHeight="1">
      <c r="A2274" s="53" t="str">
        <f t="array" ref="A2274">IFERROR(_xlfn.XLOOKUP(B2274, Runs[Run ID], Runs[Track]), "— pick a run —")</f>
        <v>Captain America</v>
      </c>
      <c r="B2274" s="54" t="s">
        <v>234</v>
      </c>
      <c r="C2274" s="53" t="str">
        <f t="array" ref="C2274">IFERROR(_xlfn.XLOOKUP(B2274, Runs[Run ID], Runs[Title]), "— pick a run —")</f>
        <v>Brubaker's Captain America</v>
      </c>
      <c r="D2274" s="74" t="s">
        <v>13047</v>
      </c>
      <c r="E2274" s="58" t="b">
        <v>0</v>
      </c>
      <c r="F2274" s="25">
        <f t="shared" si="1"/>
        <v>14</v>
      </c>
      <c r="G2274" s="21" t="s">
        <v>58</v>
      </c>
      <c r="H2274" s="23"/>
      <c r="I2274" s="28"/>
    </row>
    <row r="2275" ht="22.5" customHeight="1">
      <c r="A2275" s="53" t="str">
        <f t="array" ref="A2275">IFERROR(_xlfn.XLOOKUP(B2275, Runs[Run ID], Runs[Track]), "— pick a run —")</f>
        <v>Captain America</v>
      </c>
      <c r="B2275" s="54" t="s">
        <v>234</v>
      </c>
      <c r="C2275" s="53" t="str">
        <f t="array" ref="C2275">IFERROR(_xlfn.XLOOKUP(B2275, Runs[Run ID], Runs[Title]), "— pick a run —")</f>
        <v>Brubaker's Captain America</v>
      </c>
      <c r="D2275" s="74" t="s">
        <v>13048</v>
      </c>
      <c r="E2275" s="58" t="b">
        <v>0</v>
      </c>
      <c r="F2275" s="25">
        <f t="shared" si="1"/>
        <v>15</v>
      </c>
      <c r="G2275" s="21" t="s">
        <v>58</v>
      </c>
      <c r="H2275" s="23"/>
      <c r="I2275" s="28"/>
    </row>
    <row r="2276" ht="22.5" customHeight="1">
      <c r="A2276" s="53" t="str">
        <f t="array" ref="A2276">IFERROR(_xlfn.XLOOKUP(B2276, Runs[Run ID], Runs[Track]), "— pick a run —")</f>
        <v>Captain America</v>
      </c>
      <c r="B2276" s="54" t="s">
        <v>234</v>
      </c>
      <c r="C2276" s="53" t="str">
        <f t="array" ref="C2276">IFERROR(_xlfn.XLOOKUP(B2276, Runs[Run ID], Runs[Title]), "— pick a run —")</f>
        <v>Brubaker's Captain America</v>
      </c>
      <c r="D2276" s="74" t="s">
        <v>13049</v>
      </c>
      <c r="E2276" s="58" t="b">
        <v>0</v>
      </c>
      <c r="F2276" s="25">
        <f t="shared" si="1"/>
        <v>16</v>
      </c>
      <c r="G2276" s="21" t="s">
        <v>58</v>
      </c>
      <c r="H2276" s="23"/>
      <c r="I2276" s="28"/>
    </row>
    <row r="2277" ht="22.5" customHeight="1">
      <c r="A2277" s="53" t="str">
        <f t="array" ref="A2277">IFERROR(_xlfn.XLOOKUP(B2277, Runs[Run ID], Runs[Track]), "— pick a run —")</f>
        <v>Captain America</v>
      </c>
      <c r="B2277" s="54" t="s">
        <v>234</v>
      </c>
      <c r="C2277" s="53" t="str">
        <f t="array" ref="C2277">IFERROR(_xlfn.XLOOKUP(B2277, Runs[Run ID], Runs[Title]), "— pick a run —")</f>
        <v>Brubaker's Captain America</v>
      </c>
      <c r="D2277" s="74" t="s">
        <v>13050</v>
      </c>
      <c r="E2277" s="58" t="b">
        <v>0</v>
      </c>
      <c r="F2277" s="25">
        <f t="shared" si="1"/>
        <v>17</v>
      </c>
      <c r="G2277" s="21" t="s">
        <v>58</v>
      </c>
      <c r="H2277" s="23"/>
      <c r="I2277" s="28"/>
    </row>
    <row r="2278" ht="22.5" customHeight="1">
      <c r="A2278" s="53" t="str">
        <f t="array" ref="A2278">IFERROR(_xlfn.XLOOKUP(B2278, Runs[Run ID], Runs[Track]), "— pick a run —")</f>
        <v>Captain America</v>
      </c>
      <c r="B2278" s="54" t="s">
        <v>234</v>
      </c>
      <c r="C2278" s="53" t="str">
        <f t="array" ref="C2278">IFERROR(_xlfn.XLOOKUP(B2278, Runs[Run ID], Runs[Title]), "— pick a run —")</f>
        <v>Brubaker's Captain America</v>
      </c>
      <c r="D2278" s="74" t="s">
        <v>13051</v>
      </c>
      <c r="E2278" s="58" t="b">
        <v>0</v>
      </c>
      <c r="F2278" s="25">
        <f t="shared" si="1"/>
        <v>18</v>
      </c>
      <c r="G2278" s="21" t="s">
        <v>58</v>
      </c>
      <c r="H2278" s="23"/>
      <c r="I2278" s="28"/>
    </row>
    <row r="2279" ht="22.5" customHeight="1">
      <c r="A2279" s="53" t="str">
        <f t="array" ref="A2279">IFERROR(_xlfn.XLOOKUP(B2279, Runs[Run ID], Runs[Track]), "— pick a run —")</f>
        <v>Captain America</v>
      </c>
      <c r="B2279" s="54" t="s">
        <v>234</v>
      </c>
      <c r="C2279" s="53" t="str">
        <f t="array" ref="C2279">IFERROR(_xlfn.XLOOKUP(B2279, Runs[Run ID], Runs[Title]), "— pick a run —")</f>
        <v>Brubaker's Captain America</v>
      </c>
      <c r="D2279" s="74" t="s">
        <v>13052</v>
      </c>
      <c r="E2279" s="58" t="b">
        <v>0</v>
      </c>
      <c r="F2279" s="25">
        <f t="shared" si="1"/>
        <v>19</v>
      </c>
      <c r="G2279" s="21" t="s">
        <v>58</v>
      </c>
      <c r="H2279" s="23"/>
      <c r="I2279" s="28"/>
    </row>
    <row r="2280" ht="22.5" customHeight="1">
      <c r="A2280" s="53" t="str">
        <f t="array" ref="A2280">IFERROR(_xlfn.XLOOKUP(B2280, Runs[Run ID], Runs[Track]), "— pick a run —")</f>
        <v>Captain America</v>
      </c>
      <c r="B2280" s="54" t="s">
        <v>234</v>
      </c>
      <c r="C2280" s="53" t="str">
        <f t="array" ref="C2280">IFERROR(_xlfn.XLOOKUP(B2280, Runs[Run ID], Runs[Title]), "— pick a run —")</f>
        <v>Brubaker's Captain America</v>
      </c>
      <c r="D2280" s="74" t="s">
        <v>13053</v>
      </c>
      <c r="E2280" s="58" t="b">
        <v>0</v>
      </c>
      <c r="F2280" s="25">
        <f t="shared" si="1"/>
        <v>20</v>
      </c>
      <c r="G2280" s="21" t="s">
        <v>58</v>
      </c>
      <c r="H2280" s="23"/>
      <c r="I2280" s="28"/>
    </row>
    <row r="2281" ht="22.5" customHeight="1">
      <c r="A2281" s="53" t="str">
        <f t="array" ref="A2281">IFERROR(_xlfn.XLOOKUP(B2281, Runs[Run ID], Runs[Track]), "— pick a run —")</f>
        <v>Captain America</v>
      </c>
      <c r="B2281" s="54" t="s">
        <v>234</v>
      </c>
      <c r="C2281" s="53" t="str">
        <f t="array" ref="C2281">IFERROR(_xlfn.XLOOKUP(B2281, Runs[Run ID], Runs[Title]), "— pick a run —")</f>
        <v>Brubaker's Captain America</v>
      </c>
      <c r="D2281" s="74" t="s">
        <v>13054</v>
      </c>
      <c r="E2281" s="58" t="b">
        <v>0</v>
      </c>
      <c r="F2281" s="25">
        <f t="shared" si="1"/>
        <v>21</v>
      </c>
      <c r="G2281" s="21" t="s">
        <v>58</v>
      </c>
      <c r="H2281" s="23"/>
      <c r="I2281" s="28"/>
    </row>
    <row r="2282" ht="22.5" customHeight="1">
      <c r="A2282" s="53" t="str">
        <f t="array" ref="A2282">IFERROR(_xlfn.XLOOKUP(B2282, Runs[Run ID], Runs[Track]), "— pick a run —")</f>
        <v>Captain America</v>
      </c>
      <c r="B2282" s="54" t="s">
        <v>234</v>
      </c>
      <c r="C2282" s="53" t="str">
        <f t="array" ref="C2282">IFERROR(_xlfn.XLOOKUP(B2282, Runs[Run ID], Runs[Title]), "— pick a run —")</f>
        <v>Brubaker's Captain America</v>
      </c>
      <c r="D2282" s="74" t="s">
        <v>13055</v>
      </c>
      <c r="E2282" s="58" t="b">
        <v>0</v>
      </c>
      <c r="F2282" s="25">
        <f t="shared" si="1"/>
        <v>22</v>
      </c>
      <c r="G2282" s="21" t="s">
        <v>58</v>
      </c>
      <c r="H2282" s="23"/>
      <c r="I2282" s="28"/>
    </row>
    <row r="2283" ht="22.5" customHeight="1">
      <c r="A2283" s="53" t="str">
        <f t="array" ref="A2283">IFERROR(_xlfn.XLOOKUP(B2283, Runs[Run ID], Runs[Track]), "— pick a run —")</f>
        <v>Captain America</v>
      </c>
      <c r="B2283" s="54" t="s">
        <v>234</v>
      </c>
      <c r="C2283" s="53" t="str">
        <f t="array" ref="C2283">IFERROR(_xlfn.XLOOKUP(B2283, Runs[Run ID], Runs[Title]), "— pick a run —")</f>
        <v>Brubaker's Captain America</v>
      </c>
      <c r="D2283" s="74" t="s">
        <v>13056</v>
      </c>
      <c r="E2283" s="58" t="b">
        <v>0</v>
      </c>
      <c r="F2283" s="25">
        <f t="shared" si="1"/>
        <v>23</v>
      </c>
      <c r="G2283" s="21" t="s">
        <v>58</v>
      </c>
      <c r="H2283" s="23"/>
      <c r="I2283" s="28"/>
    </row>
    <row r="2284" ht="22.5" customHeight="1">
      <c r="A2284" s="53" t="str">
        <f t="array" ref="A2284">IFERROR(_xlfn.XLOOKUP(B2284, Runs[Run ID], Runs[Track]), "— pick a run —")</f>
        <v>Captain America</v>
      </c>
      <c r="B2284" s="54" t="s">
        <v>234</v>
      </c>
      <c r="C2284" s="53" t="str">
        <f t="array" ref="C2284">IFERROR(_xlfn.XLOOKUP(B2284, Runs[Run ID], Runs[Title]), "— pick a run —")</f>
        <v>Brubaker's Captain America</v>
      </c>
      <c r="D2284" s="74" t="s">
        <v>13057</v>
      </c>
      <c r="E2284" s="58" t="b">
        <v>0</v>
      </c>
      <c r="F2284" s="25">
        <f t="shared" si="1"/>
        <v>24</v>
      </c>
      <c r="G2284" s="21" t="s">
        <v>58</v>
      </c>
      <c r="H2284" s="23"/>
      <c r="I2284" s="28"/>
    </row>
    <row r="2285" ht="22.5" customHeight="1">
      <c r="A2285" s="53" t="str">
        <f t="array" ref="A2285">IFERROR(_xlfn.XLOOKUP(B2285, Runs[Run ID], Runs[Track]), "— pick a run —")</f>
        <v>Captain America</v>
      </c>
      <c r="B2285" s="54" t="s">
        <v>234</v>
      </c>
      <c r="C2285" s="53" t="str">
        <f t="array" ref="C2285">IFERROR(_xlfn.XLOOKUP(B2285, Runs[Run ID], Runs[Title]), "— pick a run —")</f>
        <v>Brubaker's Captain America</v>
      </c>
      <c r="D2285" s="74" t="s">
        <v>13058</v>
      </c>
      <c r="E2285" s="58" t="b">
        <v>0</v>
      </c>
      <c r="F2285" s="25">
        <f t="shared" si="1"/>
        <v>25</v>
      </c>
      <c r="G2285" s="21" t="s">
        <v>58</v>
      </c>
      <c r="H2285" s="23"/>
      <c r="I2285" s="28"/>
    </row>
    <row r="2286" ht="22.5" customHeight="1">
      <c r="A2286" s="53" t="str">
        <f t="array" ref="A2286">IFERROR(_xlfn.XLOOKUP(B2286, Runs[Run ID], Runs[Track]), "— pick a run —")</f>
        <v>Captain America</v>
      </c>
      <c r="B2286" s="54" t="s">
        <v>234</v>
      </c>
      <c r="C2286" s="53" t="str">
        <f t="array" ref="C2286">IFERROR(_xlfn.XLOOKUP(B2286, Runs[Run ID], Runs[Title]), "— pick a run —")</f>
        <v>Brubaker's Captain America</v>
      </c>
      <c r="D2286" s="74" t="s">
        <v>7522</v>
      </c>
      <c r="E2286" s="58" t="b">
        <v>0</v>
      </c>
      <c r="F2286" s="25">
        <f t="shared" si="1"/>
        <v>26</v>
      </c>
      <c r="G2286" s="21" t="s">
        <v>58</v>
      </c>
      <c r="H2286" s="23"/>
      <c r="I2286" s="28"/>
    </row>
    <row r="2287" ht="22.5" customHeight="1">
      <c r="A2287" s="53" t="str">
        <f t="array" ref="A2287">IFERROR(_xlfn.XLOOKUP(B2287, Runs[Run ID], Runs[Track]), "— pick a run —")</f>
        <v>Captain America</v>
      </c>
      <c r="B2287" s="54" t="s">
        <v>234</v>
      </c>
      <c r="C2287" s="53" t="str">
        <f t="array" ref="C2287">IFERROR(_xlfn.XLOOKUP(B2287, Runs[Run ID], Runs[Title]), "— pick a run —")</f>
        <v>Brubaker's Captain America</v>
      </c>
      <c r="D2287" s="74" t="s">
        <v>13059</v>
      </c>
      <c r="E2287" s="58" t="b">
        <v>0</v>
      </c>
      <c r="F2287" s="25">
        <f t="shared" si="1"/>
        <v>27</v>
      </c>
      <c r="G2287" s="21" t="s">
        <v>58</v>
      </c>
      <c r="H2287" s="23" t="s">
        <v>13060</v>
      </c>
      <c r="I2287" s="28"/>
    </row>
    <row r="2288" ht="22.5" customHeight="1">
      <c r="A2288" s="53" t="str">
        <f t="array" ref="A2288">IFERROR(_xlfn.XLOOKUP(B2288, Runs[Run ID], Runs[Track]), "— pick a run —")</f>
        <v>Captain America</v>
      </c>
      <c r="B2288" s="54" t="s">
        <v>234</v>
      </c>
      <c r="C2288" s="53" t="str">
        <f t="array" ref="C2288">IFERROR(_xlfn.XLOOKUP(B2288, Runs[Run ID], Runs[Title]), "— pick a run —")</f>
        <v>Brubaker's Captain America</v>
      </c>
      <c r="D2288" s="74" t="s">
        <v>13061</v>
      </c>
      <c r="E2288" s="58" t="b">
        <v>0</v>
      </c>
      <c r="F2288" s="25">
        <f t="shared" si="1"/>
        <v>28</v>
      </c>
      <c r="G2288" s="21" t="s">
        <v>58</v>
      </c>
      <c r="H2288" s="23"/>
      <c r="I2288" s="28"/>
    </row>
    <row r="2289" ht="22.5" customHeight="1">
      <c r="A2289" s="53" t="str">
        <f t="array" ref="A2289">IFERROR(_xlfn.XLOOKUP(B2289, Runs[Run ID], Runs[Track]), "— pick a run —")</f>
        <v>Captain America</v>
      </c>
      <c r="B2289" s="54" t="s">
        <v>234</v>
      </c>
      <c r="C2289" s="53" t="str">
        <f t="array" ref="C2289">IFERROR(_xlfn.XLOOKUP(B2289, Runs[Run ID], Runs[Title]), "— pick a run —")</f>
        <v>Brubaker's Captain America</v>
      </c>
      <c r="D2289" s="74" t="s">
        <v>13062</v>
      </c>
      <c r="E2289" s="58" t="b">
        <v>0</v>
      </c>
      <c r="F2289" s="25">
        <f t="shared" si="1"/>
        <v>29</v>
      </c>
      <c r="G2289" s="21" t="s">
        <v>58</v>
      </c>
      <c r="H2289" s="23"/>
      <c r="I2289" s="28"/>
    </row>
    <row r="2290" ht="22.5" customHeight="1">
      <c r="A2290" s="53" t="str">
        <f t="array" ref="A2290">IFERROR(_xlfn.XLOOKUP(B2290, Runs[Run ID], Runs[Track]), "— pick a run —")</f>
        <v>Captain America</v>
      </c>
      <c r="B2290" s="54" t="s">
        <v>234</v>
      </c>
      <c r="C2290" s="53" t="str">
        <f t="array" ref="C2290">IFERROR(_xlfn.XLOOKUP(B2290, Runs[Run ID], Runs[Title]), "— pick a run —")</f>
        <v>Brubaker's Captain America</v>
      </c>
      <c r="D2290" s="74" t="s">
        <v>13063</v>
      </c>
      <c r="E2290" s="58" t="b">
        <v>0</v>
      </c>
      <c r="F2290" s="25">
        <f t="shared" si="1"/>
        <v>30</v>
      </c>
      <c r="G2290" s="21" t="s">
        <v>58</v>
      </c>
      <c r="H2290" s="23"/>
      <c r="I2290" s="28"/>
    </row>
    <row r="2291" ht="22.5" customHeight="1">
      <c r="A2291" s="53" t="str">
        <f t="array" ref="A2291">IFERROR(_xlfn.XLOOKUP(B2291, Runs[Run ID], Runs[Track]), "— pick a run —")</f>
        <v>Captain America</v>
      </c>
      <c r="B2291" s="54" t="s">
        <v>234</v>
      </c>
      <c r="C2291" s="53" t="str">
        <f t="array" ref="C2291">IFERROR(_xlfn.XLOOKUP(B2291, Runs[Run ID], Runs[Title]), "— pick a run —")</f>
        <v>Brubaker's Captain America</v>
      </c>
      <c r="D2291" s="74" t="s">
        <v>13064</v>
      </c>
      <c r="E2291" s="58" t="b">
        <v>0</v>
      </c>
      <c r="F2291" s="25">
        <f t="shared" si="1"/>
        <v>31</v>
      </c>
      <c r="G2291" s="21" t="s">
        <v>58</v>
      </c>
      <c r="H2291" s="23"/>
      <c r="I2291" s="28"/>
    </row>
    <row r="2292" ht="22.5" customHeight="1">
      <c r="A2292" s="53" t="str">
        <f t="array" ref="A2292">IFERROR(_xlfn.XLOOKUP(B2292, Runs[Run ID], Runs[Track]), "— pick a run —")</f>
        <v>Captain America</v>
      </c>
      <c r="B2292" s="54" t="s">
        <v>234</v>
      </c>
      <c r="C2292" s="53" t="str">
        <f t="array" ref="C2292">IFERROR(_xlfn.XLOOKUP(B2292, Runs[Run ID], Runs[Title]), "— pick a run —")</f>
        <v>Brubaker's Captain America</v>
      </c>
      <c r="D2292" s="74" t="s">
        <v>13065</v>
      </c>
      <c r="E2292" s="58" t="b">
        <v>0</v>
      </c>
      <c r="F2292" s="25">
        <f t="shared" si="1"/>
        <v>32</v>
      </c>
      <c r="G2292" s="21" t="s">
        <v>58</v>
      </c>
      <c r="H2292" s="23"/>
      <c r="I2292" s="28"/>
    </row>
    <row r="2293" ht="22.5" customHeight="1">
      <c r="A2293" s="53" t="str">
        <f t="array" ref="A2293">IFERROR(_xlfn.XLOOKUP(B2293, Runs[Run ID], Runs[Track]), "— pick a run —")</f>
        <v>Captain America</v>
      </c>
      <c r="B2293" s="54" t="s">
        <v>234</v>
      </c>
      <c r="C2293" s="53" t="str">
        <f t="array" ref="C2293">IFERROR(_xlfn.XLOOKUP(B2293, Runs[Run ID], Runs[Title]), "— pick a run —")</f>
        <v>Brubaker's Captain America</v>
      </c>
      <c r="D2293" s="74" t="s">
        <v>13066</v>
      </c>
      <c r="E2293" s="58" t="b">
        <v>0</v>
      </c>
      <c r="F2293" s="25">
        <f t="shared" si="1"/>
        <v>33</v>
      </c>
      <c r="G2293" s="21" t="s">
        <v>58</v>
      </c>
      <c r="H2293" s="23"/>
      <c r="I2293" s="28"/>
    </row>
    <row r="2294" ht="22.5" customHeight="1">
      <c r="A2294" s="53" t="str">
        <f t="array" ref="A2294">IFERROR(_xlfn.XLOOKUP(B2294, Runs[Run ID], Runs[Track]), "— pick a run —")</f>
        <v>Captain America</v>
      </c>
      <c r="B2294" s="54" t="s">
        <v>234</v>
      </c>
      <c r="C2294" s="53" t="str">
        <f t="array" ref="C2294">IFERROR(_xlfn.XLOOKUP(B2294, Runs[Run ID], Runs[Title]), "— pick a run —")</f>
        <v>Brubaker's Captain America</v>
      </c>
      <c r="D2294" s="74" t="s">
        <v>13067</v>
      </c>
      <c r="E2294" s="58" t="b">
        <v>0</v>
      </c>
      <c r="F2294" s="25">
        <f t="shared" si="1"/>
        <v>34</v>
      </c>
      <c r="G2294" s="21" t="s">
        <v>58</v>
      </c>
      <c r="H2294" s="23"/>
      <c r="I2294" s="28"/>
    </row>
    <row r="2295" ht="22.5" customHeight="1">
      <c r="A2295" s="53" t="str">
        <f t="array" ref="A2295">IFERROR(_xlfn.XLOOKUP(B2295, Runs[Run ID], Runs[Track]), "— pick a run —")</f>
        <v>Captain America</v>
      </c>
      <c r="B2295" s="54" t="s">
        <v>234</v>
      </c>
      <c r="C2295" s="53" t="str">
        <f t="array" ref="C2295">IFERROR(_xlfn.XLOOKUP(B2295, Runs[Run ID], Runs[Title]), "— pick a run —")</f>
        <v>Brubaker's Captain America</v>
      </c>
      <c r="D2295" s="74" t="s">
        <v>13068</v>
      </c>
      <c r="E2295" s="58" t="b">
        <v>0</v>
      </c>
      <c r="F2295" s="25">
        <f t="shared" si="1"/>
        <v>35</v>
      </c>
      <c r="G2295" s="21" t="s">
        <v>58</v>
      </c>
      <c r="H2295" s="23"/>
      <c r="I2295" s="28"/>
    </row>
    <row r="2296" ht="22.5" customHeight="1">
      <c r="A2296" s="53" t="str">
        <f t="array" ref="A2296">IFERROR(_xlfn.XLOOKUP(B2296, Runs[Run ID], Runs[Track]), "— pick a run —")</f>
        <v>Captain America</v>
      </c>
      <c r="B2296" s="54" t="s">
        <v>234</v>
      </c>
      <c r="C2296" s="53" t="str">
        <f t="array" ref="C2296">IFERROR(_xlfn.XLOOKUP(B2296, Runs[Run ID], Runs[Title]), "— pick a run —")</f>
        <v>Brubaker's Captain America</v>
      </c>
      <c r="D2296" s="74" t="s">
        <v>13069</v>
      </c>
      <c r="E2296" s="58" t="b">
        <v>0</v>
      </c>
      <c r="F2296" s="25">
        <f t="shared" si="1"/>
        <v>36</v>
      </c>
      <c r="G2296" s="21" t="s">
        <v>58</v>
      </c>
      <c r="H2296" s="23"/>
      <c r="I2296" s="28"/>
    </row>
    <row r="2297" ht="22.5" customHeight="1">
      <c r="A2297" s="53" t="str">
        <f t="array" ref="A2297">IFERROR(_xlfn.XLOOKUP(B2297, Runs[Run ID], Runs[Track]), "— pick a run —")</f>
        <v>Captain America</v>
      </c>
      <c r="B2297" s="54" t="s">
        <v>234</v>
      </c>
      <c r="C2297" s="53" t="str">
        <f t="array" ref="C2297">IFERROR(_xlfn.XLOOKUP(B2297, Runs[Run ID], Runs[Title]), "— pick a run —")</f>
        <v>Brubaker's Captain America</v>
      </c>
      <c r="D2297" s="74" t="s">
        <v>13070</v>
      </c>
      <c r="E2297" s="58" t="b">
        <v>0</v>
      </c>
      <c r="F2297" s="25">
        <f t="shared" si="1"/>
        <v>37</v>
      </c>
      <c r="G2297" s="21" t="s">
        <v>58</v>
      </c>
      <c r="H2297" s="23"/>
      <c r="I2297" s="28"/>
    </row>
    <row r="2298" ht="22.5" customHeight="1">
      <c r="A2298" s="53" t="str">
        <f t="array" ref="A2298">IFERROR(_xlfn.XLOOKUP(B2298, Runs[Run ID], Runs[Track]), "— pick a run —")</f>
        <v>Captain America</v>
      </c>
      <c r="B2298" s="54" t="s">
        <v>234</v>
      </c>
      <c r="C2298" s="53" t="str">
        <f t="array" ref="C2298">IFERROR(_xlfn.XLOOKUP(B2298, Runs[Run ID], Runs[Title]), "— pick a run —")</f>
        <v>Brubaker's Captain America</v>
      </c>
      <c r="D2298" s="74" t="s">
        <v>13071</v>
      </c>
      <c r="E2298" s="58" t="b">
        <v>0</v>
      </c>
      <c r="F2298" s="25">
        <f t="shared" si="1"/>
        <v>38</v>
      </c>
      <c r="G2298" s="21" t="s">
        <v>58</v>
      </c>
      <c r="H2298" s="23"/>
      <c r="I2298" s="28"/>
    </row>
    <row r="2299" ht="22.5" customHeight="1">
      <c r="A2299" s="53" t="str">
        <f t="array" ref="A2299">IFERROR(_xlfn.XLOOKUP(B2299, Runs[Run ID], Runs[Track]), "— pick a run —")</f>
        <v>Captain America</v>
      </c>
      <c r="B2299" s="54" t="s">
        <v>234</v>
      </c>
      <c r="C2299" s="53" t="str">
        <f t="array" ref="C2299">IFERROR(_xlfn.XLOOKUP(B2299, Runs[Run ID], Runs[Title]), "— pick a run —")</f>
        <v>Brubaker's Captain America</v>
      </c>
      <c r="D2299" s="74" t="s">
        <v>13072</v>
      </c>
      <c r="E2299" s="58" t="b">
        <v>0</v>
      </c>
      <c r="F2299" s="25">
        <f t="shared" si="1"/>
        <v>39</v>
      </c>
      <c r="G2299" s="21" t="s">
        <v>58</v>
      </c>
      <c r="H2299" s="23"/>
      <c r="I2299" s="28"/>
    </row>
    <row r="2300" ht="22.5" customHeight="1">
      <c r="A2300" s="53" t="str">
        <f t="array" ref="A2300">IFERROR(_xlfn.XLOOKUP(B2300, Runs[Run ID], Runs[Track]), "— pick a run —")</f>
        <v>Captain America</v>
      </c>
      <c r="B2300" s="54" t="s">
        <v>234</v>
      </c>
      <c r="C2300" s="53" t="str">
        <f t="array" ref="C2300">IFERROR(_xlfn.XLOOKUP(B2300, Runs[Run ID], Runs[Title]), "— pick a run —")</f>
        <v>Brubaker's Captain America</v>
      </c>
      <c r="D2300" s="74" t="s">
        <v>13073</v>
      </c>
      <c r="E2300" s="58" t="b">
        <v>0</v>
      </c>
      <c r="F2300" s="25">
        <f t="shared" si="1"/>
        <v>40</v>
      </c>
      <c r="G2300" s="21" t="s">
        <v>58</v>
      </c>
      <c r="H2300" s="23"/>
      <c r="I2300" s="28"/>
    </row>
    <row r="2301" ht="22.5" customHeight="1">
      <c r="A2301" s="53" t="str">
        <f t="array" ref="A2301">IFERROR(_xlfn.XLOOKUP(B2301, Runs[Run ID], Runs[Track]), "— pick a run —")</f>
        <v>Captain America</v>
      </c>
      <c r="B2301" s="54" t="s">
        <v>234</v>
      </c>
      <c r="C2301" s="53" t="str">
        <f t="array" ref="C2301">IFERROR(_xlfn.XLOOKUP(B2301, Runs[Run ID], Runs[Title]), "— pick a run —")</f>
        <v>Brubaker's Captain America</v>
      </c>
      <c r="D2301" s="74" t="s">
        <v>13074</v>
      </c>
      <c r="E2301" s="58" t="b">
        <v>0</v>
      </c>
      <c r="F2301" s="25">
        <f t="shared" si="1"/>
        <v>41</v>
      </c>
      <c r="G2301" s="21" t="s">
        <v>58</v>
      </c>
      <c r="H2301" s="23"/>
      <c r="I2301" s="28"/>
    </row>
    <row r="2302" ht="22.5" customHeight="1">
      <c r="A2302" s="53" t="str">
        <f t="array" ref="A2302">IFERROR(_xlfn.XLOOKUP(B2302, Runs[Run ID], Runs[Track]), "— pick a run —")</f>
        <v>Captain America</v>
      </c>
      <c r="B2302" s="54" t="s">
        <v>234</v>
      </c>
      <c r="C2302" s="53" t="str">
        <f t="array" ref="C2302">IFERROR(_xlfn.XLOOKUP(B2302, Runs[Run ID], Runs[Title]), "— pick a run —")</f>
        <v>Brubaker's Captain America</v>
      </c>
      <c r="D2302" s="74" t="s">
        <v>13075</v>
      </c>
      <c r="E2302" s="58" t="b">
        <v>0</v>
      </c>
      <c r="F2302" s="25">
        <f t="shared" si="1"/>
        <v>42</v>
      </c>
      <c r="G2302" s="21" t="s">
        <v>58</v>
      </c>
      <c r="H2302" s="23"/>
      <c r="I2302" s="28"/>
    </row>
    <row r="2303" ht="22.5" customHeight="1">
      <c r="A2303" s="53" t="str">
        <f t="array" ref="A2303">IFERROR(_xlfn.XLOOKUP(B2303, Runs[Run ID], Runs[Track]), "— pick a run —")</f>
        <v>Captain America</v>
      </c>
      <c r="B2303" s="54" t="s">
        <v>234</v>
      </c>
      <c r="C2303" s="53" t="str">
        <f t="array" ref="C2303">IFERROR(_xlfn.XLOOKUP(B2303, Runs[Run ID], Runs[Title]), "— pick a run —")</f>
        <v>Brubaker's Captain America</v>
      </c>
      <c r="D2303" s="74" t="s">
        <v>13076</v>
      </c>
      <c r="E2303" s="58" t="b">
        <v>0</v>
      </c>
      <c r="F2303" s="25">
        <f t="shared" si="1"/>
        <v>43</v>
      </c>
      <c r="G2303" s="21" t="s">
        <v>58</v>
      </c>
      <c r="H2303" s="23"/>
      <c r="I2303" s="28"/>
    </row>
    <row r="2304" ht="22.5" customHeight="1">
      <c r="A2304" s="53" t="str">
        <f t="array" ref="A2304">IFERROR(_xlfn.XLOOKUP(B2304, Runs[Run ID], Runs[Track]), "— pick a run —")</f>
        <v>Captain America</v>
      </c>
      <c r="B2304" s="54" t="s">
        <v>234</v>
      </c>
      <c r="C2304" s="53" t="str">
        <f t="array" ref="C2304">IFERROR(_xlfn.XLOOKUP(B2304, Runs[Run ID], Runs[Title]), "— pick a run —")</f>
        <v>Brubaker's Captain America</v>
      </c>
      <c r="D2304" s="74" t="s">
        <v>13077</v>
      </c>
      <c r="E2304" s="58" t="b">
        <v>0</v>
      </c>
      <c r="F2304" s="25">
        <f t="shared" si="1"/>
        <v>44</v>
      </c>
      <c r="G2304" s="21" t="s">
        <v>58</v>
      </c>
      <c r="H2304" s="23"/>
      <c r="I2304" s="28"/>
    </row>
    <row r="2305" ht="22.5" customHeight="1">
      <c r="A2305" s="53" t="str">
        <f t="array" ref="A2305">IFERROR(_xlfn.XLOOKUP(B2305, Runs[Run ID], Runs[Track]), "— pick a run —")</f>
        <v>Captain America</v>
      </c>
      <c r="B2305" s="54" t="s">
        <v>234</v>
      </c>
      <c r="C2305" s="53" t="str">
        <f t="array" ref="C2305">IFERROR(_xlfn.XLOOKUP(B2305, Runs[Run ID], Runs[Title]), "— pick a run —")</f>
        <v>Brubaker's Captain America</v>
      </c>
      <c r="D2305" s="74" t="s">
        <v>13078</v>
      </c>
      <c r="E2305" s="58" t="b">
        <v>0</v>
      </c>
      <c r="F2305" s="25">
        <f t="shared" si="1"/>
        <v>45</v>
      </c>
      <c r="G2305" s="21" t="s">
        <v>58</v>
      </c>
      <c r="H2305" s="23"/>
      <c r="I2305" s="28"/>
    </row>
    <row r="2306" ht="22.5" customHeight="1">
      <c r="A2306" s="53" t="str">
        <f t="array" ref="A2306">IFERROR(_xlfn.XLOOKUP(B2306, Runs[Run ID], Runs[Track]), "— pick a run —")</f>
        <v>Captain America</v>
      </c>
      <c r="B2306" s="54" t="s">
        <v>234</v>
      </c>
      <c r="C2306" s="53" t="str">
        <f t="array" ref="C2306">IFERROR(_xlfn.XLOOKUP(B2306, Runs[Run ID], Runs[Title]), "— pick a run —")</f>
        <v>Brubaker's Captain America</v>
      </c>
      <c r="D2306" s="74" t="s">
        <v>13079</v>
      </c>
      <c r="E2306" s="58" t="b">
        <v>0</v>
      </c>
      <c r="F2306" s="25">
        <f t="shared" si="1"/>
        <v>46</v>
      </c>
      <c r="G2306" s="21" t="s">
        <v>58</v>
      </c>
      <c r="H2306" s="23"/>
      <c r="I2306" s="28"/>
    </row>
    <row r="2307" ht="22.5" customHeight="1">
      <c r="A2307" s="53" t="str">
        <f t="array" ref="A2307">IFERROR(_xlfn.XLOOKUP(B2307, Runs[Run ID], Runs[Track]), "— pick a run —")</f>
        <v>Captain America</v>
      </c>
      <c r="B2307" s="54" t="s">
        <v>234</v>
      </c>
      <c r="C2307" s="53" t="str">
        <f t="array" ref="C2307">IFERROR(_xlfn.XLOOKUP(B2307, Runs[Run ID], Runs[Title]), "— pick a run —")</f>
        <v>Brubaker's Captain America</v>
      </c>
      <c r="D2307" s="74" t="s">
        <v>13080</v>
      </c>
      <c r="E2307" s="58" t="b">
        <v>0</v>
      </c>
      <c r="F2307" s="25">
        <f t="shared" si="1"/>
        <v>47</v>
      </c>
      <c r="G2307" s="21" t="s">
        <v>58</v>
      </c>
      <c r="H2307" s="23"/>
      <c r="I2307" s="28"/>
    </row>
    <row r="2308" ht="22.5" customHeight="1">
      <c r="A2308" s="53" t="str">
        <f t="array" ref="A2308">IFERROR(_xlfn.XLOOKUP(B2308, Runs[Run ID], Runs[Track]), "— pick a run —")</f>
        <v>Captain America</v>
      </c>
      <c r="B2308" s="54" t="s">
        <v>234</v>
      </c>
      <c r="C2308" s="53" t="str">
        <f t="array" ref="C2308">IFERROR(_xlfn.XLOOKUP(B2308, Runs[Run ID], Runs[Title]), "— pick a run —")</f>
        <v>Brubaker's Captain America</v>
      </c>
      <c r="D2308" s="74" t="s">
        <v>13081</v>
      </c>
      <c r="E2308" s="58" t="b">
        <v>0</v>
      </c>
      <c r="F2308" s="25">
        <f t="shared" si="1"/>
        <v>48</v>
      </c>
      <c r="G2308" s="21" t="s">
        <v>58</v>
      </c>
      <c r="H2308" s="23"/>
      <c r="I2308" s="28"/>
    </row>
    <row r="2309" ht="22.5" customHeight="1">
      <c r="A2309" s="53" t="str">
        <f t="array" ref="A2309">IFERROR(_xlfn.XLOOKUP(B2309, Runs[Run ID], Runs[Track]), "— pick a run —")</f>
        <v>Captain America</v>
      </c>
      <c r="B2309" s="54" t="s">
        <v>234</v>
      </c>
      <c r="C2309" s="53" t="str">
        <f t="array" ref="C2309">IFERROR(_xlfn.XLOOKUP(B2309, Runs[Run ID], Runs[Title]), "— pick a run —")</f>
        <v>Brubaker's Captain America</v>
      </c>
      <c r="D2309" s="74" t="s">
        <v>13082</v>
      </c>
      <c r="E2309" s="58" t="b">
        <v>0</v>
      </c>
      <c r="F2309" s="25">
        <f t="shared" si="1"/>
        <v>49</v>
      </c>
      <c r="G2309" s="21" t="s">
        <v>58</v>
      </c>
      <c r="H2309" s="23"/>
      <c r="I2309" s="28"/>
    </row>
    <row r="2310" ht="22.5" customHeight="1">
      <c r="A2310" s="53" t="str">
        <f t="array" ref="A2310">IFERROR(_xlfn.XLOOKUP(B2310, Runs[Run ID], Runs[Track]), "— pick a run —")</f>
        <v>Captain America</v>
      </c>
      <c r="B2310" s="54" t="s">
        <v>234</v>
      </c>
      <c r="C2310" s="53" t="str">
        <f t="array" ref="C2310">IFERROR(_xlfn.XLOOKUP(B2310, Runs[Run ID], Runs[Title]), "— pick a run —")</f>
        <v>Brubaker's Captain America</v>
      </c>
      <c r="D2310" s="74" t="s">
        <v>13083</v>
      </c>
      <c r="E2310" s="58" t="b">
        <v>0</v>
      </c>
      <c r="F2310" s="25">
        <f t="shared" si="1"/>
        <v>50</v>
      </c>
      <c r="G2310" s="21" t="s">
        <v>58</v>
      </c>
      <c r="H2310" s="23"/>
      <c r="I2310" s="28"/>
    </row>
    <row r="2311" ht="22.5" customHeight="1">
      <c r="A2311" s="53" t="str">
        <f t="array" ref="A2311">IFERROR(_xlfn.XLOOKUP(B2311, Runs[Run ID], Runs[Track]), "— pick a run —")</f>
        <v>Captain America</v>
      </c>
      <c r="B2311" s="54" t="s">
        <v>234</v>
      </c>
      <c r="C2311" s="53" t="str">
        <f t="array" ref="C2311">IFERROR(_xlfn.XLOOKUP(B2311, Runs[Run ID], Runs[Title]), "— pick a run —")</f>
        <v>Brubaker's Captain America</v>
      </c>
      <c r="D2311" s="74" t="s">
        <v>13084</v>
      </c>
      <c r="E2311" s="58" t="b">
        <v>0</v>
      </c>
      <c r="F2311" s="25">
        <f t="shared" si="1"/>
        <v>51</v>
      </c>
      <c r="G2311" s="21" t="s">
        <v>58</v>
      </c>
      <c r="H2311" s="23"/>
      <c r="I2311" s="28"/>
    </row>
    <row r="2312" ht="22.5" customHeight="1">
      <c r="A2312" s="53" t="str">
        <f t="array" ref="A2312">IFERROR(_xlfn.XLOOKUP(B2312, Runs[Run ID], Runs[Track]), "— pick a run —")</f>
        <v>Captain America</v>
      </c>
      <c r="B2312" s="54" t="s">
        <v>234</v>
      </c>
      <c r="C2312" s="53" t="str">
        <f t="array" ref="C2312">IFERROR(_xlfn.XLOOKUP(B2312, Runs[Run ID], Runs[Title]), "— pick a run —")</f>
        <v>Brubaker's Captain America</v>
      </c>
      <c r="D2312" s="74" t="s">
        <v>13085</v>
      </c>
      <c r="E2312" s="58" t="b">
        <v>0</v>
      </c>
      <c r="F2312" s="25">
        <f t="shared" si="1"/>
        <v>52</v>
      </c>
      <c r="G2312" s="21" t="s">
        <v>58</v>
      </c>
      <c r="H2312" s="23"/>
      <c r="I2312" s="28"/>
    </row>
    <row r="2313" ht="22.5" customHeight="1">
      <c r="A2313" s="53" t="str">
        <f t="array" ref="A2313">IFERROR(_xlfn.XLOOKUP(B2313, Runs[Run ID], Runs[Track]), "— pick a run —")</f>
        <v>Captain America</v>
      </c>
      <c r="B2313" s="54" t="s">
        <v>234</v>
      </c>
      <c r="C2313" s="53" t="str">
        <f t="array" ref="C2313">IFERROR(_xlfn.XLOOKUP(B2313, Runs[Run ID], Runs[Title]), "— pick a run —")</f>
        <v>Brubaker's Captain America</v>
      </c>
      <c r="D2313" s="74" t="s">
        <v>13086</v>
      </c>
      <c r="E2313" s="58" t="b">
        <v>0</v>
      </c>
      <c r="F2313" s="25">
        <f t="shared" si="1"/>
        <v>53</v>
      </c>
      <c r="G2313" s="21" t="s">
        <v>58</v>
      </c>
      <c r="H2313" s="23"/>
      <c r="I2313" s="28"/>
    </row>
    <row r="2314" ht="22.5" customHeight="1">
      <c r="A2314" s="53" t="str">
        <f t="array" ref="A2314">IFERROR(_xlfn.XLOOKUP(B2314, Runs[Run ID], Runs[Track]), "— pick a run —")</f>
        <v>Captain America</v>
      </c>
      <c r="B2314" s="54" t="s">
        <v>234</v>
      </c>
      <c r="C2314" s="53" t="str">
        <f t="array" ref="C2314">IFERROR(_xlfn.XLOOKUP(B2314, Runs[Run ID], Runs[Title]), "— pick a run —")</f>
        <v>Brubaker's Captain America</v>
      </c>
      <c r="D2314" s="74" t="s">
        <v>8173</v>
      </c>
      <c r="E2314" s="58" t="b">
        <v>0</v>
      </c>
      <c r="F2314" s="25">
        <f t="shared" si="1"/>
        <v>54</v>
      </c>
      <c r="G2314" s="21" t="s">
        <v>58</v>
      </c>
      <c r="H2314" s="23" t="s">
        <v>13087</v>
      </c>
      <c r="I2314" s="28"/>
    </row>
    <row r="2315" ht="22.5" customHeight="1">
      <c r="A2315" s="53" t="str">
        <f t="array" ref="A2315">IFERROR(_xlfn.XLOOKUP(B2315, Runs[Run ID], Runs[Track]), "— pick a run —")</f>
        <v>Captain America</v>
      </c>
      <c r="B2315" s="54" t="s">
        <v>234</v>
      </c>
      <c r="C2315" s="53" t="str">
        <f t="array" ref="C2315">IFERROR(_xlfn.XLOOKUP(B2315, Runs[Run ID], Runs[Title]), "— pick a run —")</f>
        <v>Brubaker's Captain America</v>
      </c>
      <c r="D2315" s="74" t="s">
        <v>8190</v>
      </c>
      <c r="E2315" s="58" t="b">
        <v>0</v>
      </c>
      <c r="F2315" s="25">
        <f t="shared" si="1"/>
        <v>55</v>
      </c>
      <c r="G2315" s="21" t="s">
        <v>58</v>
      </c>
      <c r="H2315" s="23"/>
      <c r="I2315" s="28"/>
    </row>
    <row r="2316" ht="22.5" customHeight="1">
      <c r="A2316" s="53" t="str">
        <f t="array" ref="A2316">IFERROR(_xlfn.XLOOKUP(B2316, Runs[Run ID], Runs[Track]), "— pick a run —")</f>
        <v>Captain America</v>
      </c>
      <c r="B2316" s="54" t="s">
        <v>234</v>
      </c>
      <c r="C2316" s="53" t="str">
        <f t="array" ref="C2316">IFERROR(_xlfn.XLOOKUP(B2316, Runs[Run ID], Runs[Title]), "— pick a run —")</f>
        <v>Brubaker's Captain America</v>
      </c>
      <c r="D2316" s="74" t="s">
        <v>8205</v>
      </c>
      <c r="E2316" s="58" t="b">
        <v>0</v>
      </c>
      <c r="F2316" s="25">
        <f t="shared" si="1"/>
        <v>56</v>
      </c>
      <c r="G2316" s="21" t="s">
        <v>58</v>
      </c>
      <c r="H2316" s="23"/>
      <c r="I2316" s="28"/>
    </row>
    <row r="2317" ht="22.5" customHeight="1">
      <c r="A2317" s="53" t="str">
        <f t="array" ref="A2317">IFERROR(_xlfn.XLOOKUP(B2317, Runs[Run ID], Runs[Track]), "— pick a run —")</f>
        <v>Captain America</v>
      </c>
      <c r="B2317" s="54" t="s">
        <v>234</v>
      </c>
      <c r="C2317" s="53" t="str">
        <f t="array" ref="C2317">IFERROR(_xlfn.XLOOKUP(B2317, Runs[Run ID], Runs[Title]), "— pick a run —")</f>
        <v>Brubaker's Captain America</v>
      </c>
      <c r="D2317" s="74" t="s">
        <v>8221</v>
      </c>
      <c r="E2317" s="58" t="b">
        <v>0</v>
      </c>
      <c r="F2317" s="25">
        <f t="shared" si="1"/>
        <v>57</v>
      </c>
      <c r="G2317" s="21" t="s">
        <v>58</v>
      </c>
      <c r="H2317" s="23"/>
      <c r="I2317" s="28"/>
    </row>
    <row r="2318" ht="22.5" customHeight="1">
      <c r="A2318" s="53" t="str">
        <f t="array" ref="A2318">IFERROR(_xlfn.XLOOKUP(B2318, Runs[Run ID], Runs[Track]), "— pick a run —")</f>
        <v>Captain America</v>
      </c>
      <c r="B2318" s="54" t="s">
        <v>234</v>
      </c>
      <c r="C2318" s="53" t="str">
        <f t="array" ref="C2318">IFERROR(_xlfn.XLOOKUP(B2318, Runs[Run ID], Runs[Title]), "— pick a run —")</f>
        <v>Brubaker's Captain America</v>
      </c>
      <c r="D2318" s="74" t="s">
        <v>8236</v>
      </c>
      <c r="E2318" s="58" t="b">
        <v>0</v>
      </c>
      <c r="F2318" s="25">
        <f t="shared" si="1"/>
        <v>58</v>
      </c>
      <c r="G2318" s="21" t="s">
        <v>58</v>
      </c>
      <c r="H2318" s="23"/>
      <c r="I2318" s="28"/>
    </row>
    <row r="2319" ht="22.5" customHeight="1">
      <c r="A2319" s="53" t="str">
        <f t="array" ref="A2319">IFERROR(_xlfn.XLOOKUP(B2319, Runs[Run ID], Runs[Track]), "— pick a run —")</f>
        <v>Captain America</v>
      </c>
      <c r="B2319" s="54" t="s">
        <v>234</v>
      </c>
      <c r="C2319" s="53" t="str">
        <f t="array" ref="C2319">IFERROR(_xlfn.XLOOKUP(B2319, Runs[Run ID], Runs[Title]), "— pick a run —")</f>
        <v>Brubaker's Captain America</v>
      </c>
      <c r="D2319" s="74" t="s">
        <v>8255</v>
      </c>
      <c r="E2319" s="58" t="b">
        <v>0</v>
      </c>
      <c r="F2319" s="25">
        <f t="shared" si="1"/>
        <v>59</v>
      </c>
      <c r="G2319" s="21" t="s">
        <v>58</v>
      </c>
      <c r="H2319" s="23"/>
      <c r="I2319" s="28"/>
    </row>
    <row r="2320" ht="22.5" customHeight="1">
      <c r="A2320" s="53" t="str">
        <f t="array" ref="A2320">IFERROR(_xlfn.XLOOKUP(B2320, Runs[Run ID], Runs[Track]), "— pick a run —")</f>
        <v>Captain America</v>
      </c>
      <c r="B2320" s="54" t="s">
        <v>234</v>
      </c>
      <c r="C2320" s="53" t="str">
        <f t="array" ref="C2320">IFERROR(_xlfn.XLOOKUP(B2320, Runs[Run ID], Runs[Title]), "— pick a run —")</f>
        <v>Brubaker's Captain America</v>
      </c>
      <c r="D2320" s="74" t="s">
        <v>8271</v>
      </c>
      <c r="E2320" s="58" t="b">
        <v>0</v>
      </c>
      <c r="F2320" s="25">
        <f t="shared" si="1"/>
        <v>60</v>
      </c>
      <c r="G2320" s="21" t="s">
        <v>58</v>
      </c>
      <c r="H2320" s="23"/>
      <c r="I2320" s="28"/>
    </row>
    <row r="2321" ht="22.5" customHeight="1">
      <c r="A2321" s="53" t="str">
        <f t="array" ref="A2321">IFERROR(_xlfn.XLOOKUP(B2321, Runs[Run ID], Runs[Track]), "— pick a run —")</f>
        <v>Captain America</v>
      </c>
      <c r="B2321" s="54" t="s">
        <v>234</v>
      </c>
      <c r="C2321" s="53" t="str">
        <f t="array" ref="C2321">IFERROR(_xlfn.XLOOKUP(B2321, Runs[Run ID], Runs[Title]), "— pick a run —")</f>
        <v>Brubaker's Captain America</v>
      </c>
      <c r="D2321" s="74" t="s">
        <v>8285</v>
      </c>
      <c r="E2321" s="58" t="b">
        <v>0</v>
      </c>
      <c r="F2321" s="25">
        <f t="shared" si="1"/>
        <v>61</v>
      </c>
      <c r="G2321" s="21" t="s">
        <v>58</v>
      </c>
      <c r="H2321" s="23"/>
      <c r="I2321" s="28"/>
    </row>
    <row r="2322" ht="22.5" customHeight="1">
      <c r="A2322" s="53" t="str">
        <f t="array" ref="A2322">IFERROR(_xlfn.XLOOKUP(B2322, Runs[Run ID], Runs[Track]), "— pick a run —")</f>
        <v>Captain America</v>
      </c>
      <c r="B2322" s="54" t="s">
        <v>234</v>
      </c>
      <c r="C2322" s="53" t="str">
        <f t="array" ref="C2322">IFERROR(_xlfn.XLOOKUP(B2322, Runs[Run ID], Runs[Title]), "— pick a run —")</f>
        <v>Brubaker's Captain America</v>
      </c>
      <c r="D2322" s="74" t="s">
        <v>13088</v>
      </c>
      <c r="E2322" s="58" t="b">
        <v>0</v>
      </c>
      <c r="F2322" s="25">
        <f t="shared" si="1"/>
        <v>62</v>
      </c>
      <c r="G2322" s="21" t="s">
        <v>58</v>
      </c>
      <c r="H2322" s="23"/>
      <c r="I2322" s="28"/>
    </row>
    <row r="2323" ht="22.5" customHeight="1">
      <c r="A2323" s="53" t="str">
        <f t="array" ref="A2323">IFERROR(_xlfn.XLOOKUP(B2323, Runs[Run ID], Runs[Track]), "— pick a run —")</f>
        <v>Captain America</v>
      </c>
      <c r="B2323" s="54" t="s">
        <v>234</v>
      </c>
      <c r="C2323" s="53" t="str">
        <f t="array" ref="C2323">IFERROR(_xlfn.XLOOKUP(B2323, Runs[Run ID], Runs[Title]), "— pick a run —")</f>
        <v>Brubaker's Captain America</v>
      </c>
      <c r="D2323" s="74" t="s">
        <v>13089</v>
      </c>
      <c r="E2323" s="58" t="b">
        <v>0</v>
      </c>
      <c r="F2323" s="25">
        <f t="shared" si="1"/>
        <v>63</v>
      </c>
      <c r="G2323" s="21" t="s">
        <v>58</v>
      </c>
      <c r="H2323" s="23"/>
      <c r="I2323" s="28"/>
    </row>
    <row r="2324" ht="22.5" customHeight="1">
      <c r="A2324" s="53" t="str">
        <f t="array" ref="A2324">IFERROR(_xlfn.XLOOKUP(B2324, Runs[Run ID], Runs[Track]), "— pick a run —")</f>
        <v>Captain America</v>
      </c>
      <c r="B2324" s="54" t="s">
        <v>234</v>
      </c>
      <c r="C2324" s="53" t="str">
        <f t="array" ref="C2324">IFERROR(_xlfn.XLOOKUP(B2324, Runs[Run ID], Runs[Title]), "— pick a run —")</f>
        <v>Brubaker's Captain America</v>
      </c>
      <c r="D2324" s="74" t="s">
        <v>13090</v>
      </c>
      <c r="E2324" s="58" t="b">
        <v>0</v>
      </c>
      <c r="F2324" s="25">
        <f t="shared" si="1"/>
        <v>64</v>
      </c>
      <c r="G2324" s="21" t="s">
        <v>58</v>
      </c>
      <c r="H2324" s="23"/>
      <c r="I2324" s="28"/>
    </row>
    <row r="2325" ht="22.5" customHeight="1">
      <c r="A2325" s="53" t="str">
        <f t="array" ref="A2325">IFERROR(_xlfn.XLOOKUP(B2325, Runs[Run ID], Runs[Track]), "— pick a run —")</f>
        <v>Captain America</v>
      </c>
      <c r="B2325" s="54" t="s">
        <v>234</v>
      </c>
      <c r="C2325" s="53" t="str">
        <f t="array" ref="C2325">IFERROR(_xlfn.XLOOKUP(B2325, Runs[Run ID], Runs[Title]), "— pick a run —")</f>
        <v>Brubaker's Captain America</v>
      </c>
      <c r="D2325" s="74" t="s">
        <v>13091</v>
      </c>
      <c r="E2325" s="58" t="b">
        <v>0</v>
      </c>
      <c r="F2325" s="25">
        <f t="shared" si="1"/>
        <v>65</v>
      </c>
      <c r="G2325" s="21" t="s">
        <v>58</v>
      </c>
      <c r="H2325" s="23"/>
      <c r="I2325" s="28"/>
    </row>
    <row r="2326" ht="22.5" customHeight="1">
      <c r="A2326" s="53" t="str">
        <f t="array" ref="A2326">IFERROR(_xlfn.XLOOKUP(B2326, Runs[Run ID], Runs[Track]), "— pick a run —")</f>
        <v>Captain America</v>
      </c>
      <c r="B2326" s="54" t="s">
        <v>234</v>
      </c>
      <c r="C2326" s="53" t="str">
        <f t="array" ref="C2326">IFERROR(_xlfn.XLOOKUP(B2326, Runs[Run ID], Runs[Title]), "— pick a run —")</f>
        <v>Brubaker's Captain America</v>
      </c>
      <c r="D2326" s="74" t="s">
        <v>13092</v>
      </c>
      <c r="E2326" s="58" t="b">
        <v>0</v>
      </c>
      <c r="F2326" s="25">
        <f t="shared" si="1"/>
        <v>66</v>
      </c>
      <c r="G2326" s="21" t="s">
        <v>58</v>
      </c>
      <c r="H2326" s="23"/>
      <c r="I2326" s="28"/>
    </row>
    <row r="2327" ht="22.5" customHeight="1">
      <c r="A2327" s="53" t="str">
        <f t="array" ref="A2327">IFERROR(_xlfn.XLOOKUP(B2327, Runs[Run ID], Runs[Track]), "— pick a run —")</f>
        <v>Captain America</v>
      </c>
      <c r="B2327" s="54" t="s">
        <v>234</v>
      </c>
      <c r="C2327" s="53" t="str">
        <f t="array" ref="C2327">IFERROR(_xlfn.XLOOKUP(B2327, Runs[Run ID], Runs[Title]), "— pick a run —")</f>
        <v>Brubaker's Captain America</v>
      </c>
      <c r="D2327" s="74" t="s">
        <v>13093</v>
      </c>
      <c r="E2327" s="58" t="b">
        <v>0</v>
      </c>
      <c r="F2327" s="25">
        <f t="shared" si="1"/>
        <v>67</v>
      </c>
      <c r="G2327" s="21" t="s">
        <v>58</v>
      </c>
      <c r="H2327" s="23"/>
      <c r="I2327" s="28"/>
    </row>
    <row r="2328" ht="22.5" customHeight="1">
      <c r="A2328" s="53" t="str">
        <f t="array" ref="A2328">IFERROR(_xlfn.XLOOKUP(B2328, Runs[Run ID], Runs[Track]), "— pick a run —")</f>
        <v>Captain America</v>
      </c>
      <c r="B2328" s="54" t="s">
        <v>234</v>
      </c>
      <c r="C2328" s="53" t="str">
        <f t="array" ref="C2328">IFERROR(_xlfn.XLOOKUP(B2328, Runs[Run ID], Runs[Title]), "— pick a run —")</f>
        <v>Brubaker's Captain America</v>
      </c>
      <c r="D2328" s="74" t="s">
        <v>13094</v>
      </c>
      <c r="E2328" s="58" t="b">
        <v>0</v>
      </c>
      <c r="F2328" s="25">
        <f t="shared" si="1"/>
        <v>68</v>
      </c>
      <c r="G2328" s="21" t="s">
        <v>58</v>
      </c>
      <c r="H2328" s="23"/>
      <c r="I2328" s="28"/>
    </row>
    <row r="2329" ht="22.5" customHeight="1">
      <c r="A2329" s="53" t="str">
        <f t="array" ref="A2329">IFERROR(_xlfn.XLOOKUP(B2329, Runs[Run ID], Runs[Track]), "— pick a run —")</f>
        <v>Captain America</v>
      </c>
      <c r="B2329" s="54" t="s">
        <v>234</v>
      </c>
      <c r="C2329" s="53" t="str">
        <f t="array" ref="C2329">IFERROR(_xlfn.XLOOKUP(B2329, Runs[Run ID], Runs[Title]), "— pick a run —")</f>
        <v>Brubaker's Captain America</v>
      </c>
      <c r="D2329" s="74" t="s">
        <v>13095</v>
      </c>
      <c r="E2329" s="58" t="b">
        <v>0</v>
      </c>
      <c r="F2329" s="25">
        <f t="shared" si="1"/>
        <v>69</v>
      </c>
      <c r="G2329" s="21" t="s">
        <v>58</v>
      </c>
      <c r="H2329" s="23"/>
      <c r="I2329" s="28"/>
    </row>
    <row r="2330" ht="22.5" customHeight="1">
      <c r="A2330" s="53" t="str">
        <f t="array" ref="A2330">IFERROR(_xlfn.XLOOKUP(B2330, Runs[Run ID], Runs[Track]), "— pick a run —")</f>
        <v>Captain America</v>
      </c>
      <c r="B2330" s="54" t="s">
        <v>234</v>
      </c>
      <c r="C2330" s="53" t="str">
        <f t="array" ref="C2330">IFERROR(_xlfn.XLOOKUP(B2330, Runs[Run ID], Runs[Title]), "— pick a run —")</f>
        <v>Brubaker's Captain America</v>
      </c>
      <c r="D2330" s="74" t="s">
        <v>13096</v>
      </c>
      <c r="E2330" s="58" t="b">
        <v>0</v>
      </c>
      <c r="F2330" s="25">
        <f t="shared" si="1"/>
        <v>70</v>
      </c>
      <c r="G2330" s="21" t="s">
        <v>58</v>
      </c>
      <c r="H2330" s="23"/>
      <c r="I2330" s="28"/>
    </row>
    <row r="2331" ht="22.5" customHeight="1">
      <c r="A2331" s="53" t="str">
        <f t="array" ref="A2331">IFERROR(_xlfn.XLOOKUP(B2331, Runs[Run ID], Runs[Track]), "— pick a run —")</f>
        <v>Captain America</v>
      </c>
      <c r="B2331" s="54" t="s">
        <v>234</v>
      </c>
      <c r="C2331" s="53" t="str">
        <f t="array" ref="C2331">IFERROR(_xlfn.XLOOKUP(B2331, Runs[Run ID], Runs[Title]), "— pick a run —")</f>
        <v>Brubaker's Captain America</v>
      </c>
      <c r="D2331" s="10" t="s">
        <v>13097</v>
      </c>
      <c r="E2331" s="58" t="b">
        <v>0</v>
      </c>
      <c r="F2331" s="25">
        <f t="shared" si="1"/>
        <v>71</v>
      </c>
      <c r="G2331" s="21" t="s">
        <v>443</v>
      </c>
      <c r="H2331" s="23"/>
      <c r="I2331" s="28"/>
    </row>
    <row r="2332" ht="22.5" customHeight="1">
      <c r="A2332" s="53" t="str">
        <f t="array" ref="A2332">IFERROR(_xlfn.XLOOKUP(B2332, Runs[Run ID], Runs[Track]), "— pick a run —")</f>
        <v>Captain America</v>
      </c>
      <c r="B2332" s="54" t="s">
        <v>234</v>
      </c>
      <c r="C2332" s="53" t="str">
        <f t="array" ref="C2332">IFERROR(_xlfn.XLOOKUP(B2332, Runs[Run ID], Runs[Title]), "— pick a run —")</f>
        <v>Brubaker's Captain America</v>
      </c>
      <c r="D2332" s="10" t="s">
        <v>13098</v>
      </c>
      <c r="E2332" s="58" t="b">
        <v>0</v>
      </c>
      <c r="F2332" s="25">
        <f t="shared" si="1"/>
        <v>72</v>
      </c>
      <c r="G2332" s="21" t="s">
        <v>58</v>
      </c>
      <c r="H2332" s="23"/>
      <c r="I2332" s="28"/>
    </row>
    <row r="2333" ht="22.5" customHeight="1">
      <c r="A2333" s="53" t="str">
        <f t="array" ref="A2333">IFERROR(_xlfn.XLOOKUP(B2333, Runs[Run ID], Runs[Track]), "— pick a run —")</f>
        <v>Captain America</v>
      </c>
      <c r="B2333" s="54" t="s">
        <v>234</v>
      </c>
      <c r="C2333" s="53" t="str">
        <f t="array" ref="C2333">IFERROR(_xlfn.XLOOKUP(B2333, Runs[Run ID], Runs[Title]), "— pick a run —")</f>
        <v>Brubaker's Captain America</v>
      </c>
      <c r="D2333" s="10" t="s">
        <v>13099</v>
      </c>
      <c r="E2333" s="58" t="b">
        <v>0</v>
      </c>
      <c r="F2333" s="25">
        <f t="shared" si="1"/>
        <v>73</v>
      </c>
      <c r="G2333" s="21" t="s">
        <v>58</v>
      </c>
      <c r="H2333" s="23"/>
      <c r="I2333" s="28"/>
    </row>
    <row r="2334" ht="22.5" customHeight="1">
      <c r="A2334" s="53" t="str">
        <f t="array" ref="A2334">IFERROR(_xlfn.XLOOKUP(B2334, Runs[Run ID], Runs[Track]), "— pick a run —")</f>
        <v>Captain America</v>
      </c>
      <c r="B2334" s="54" t="s">
        <v>234</v>
      </c>
      <c r="C2334" s="53" t="str">
        <f t="array" ref="C2334">IFERROR(_xlfn.XLOOKUP(B2334, Runs[Run ID], Runs[Title]), "— pick a run —")</f>
        <v>Brubaker's Captain America</v>
      </c>
      <c r="D2334" s="10" t="s">
        <v>13100</v>
      </c>
      <c r="E2334" s="58" t="b">
        <v>0</v>
      </c>
      <c r="F2334" s="25">
        <f t="shared" si="1"/>
        <v>74</v>
      </c>
      <c r="G2334" s="21" t="s">
        <v>58</v>
      </c>
      <c r="H2334" s="23"/>
      <c r="I2334" s="28"/>
    </row>
    <row r="2335" ht="22.5" customHeight="1">
      <c r="A2335" s="53" t="str">
        <f t="array" ref="A2335">IFERROR(_xlfn.XLOOKUP(B2335, Runs[Run ID], Runs[Track]), "— pick a run —")</f>
        <v>Captain America</v>
      </c>
      <c r="B2335" s="54" t="s">
        <v>234</v>
      </c>
      <c r="C2335" s="53" t="str">
        <f t="array" ref="C2335">IFERROR(_xlfn.XLOOKUP(B2335, Runs[Run ID], Runs[Title]), "— pick a run —")</f>
        <v>Brubaker's Captain America</v>
      </c>
      <c r="D2335" s="74" t="s">
        <v>13101</v>
      </c>
      <c r="E2335" s="58" t="b">
        <v>0</v>
      </c>
      <c r="F2335" s="25">
        <f t="shared" si="1"/>
        <v>75</v>
      </c>
      <c r="G2335" s="21" t="s">
        <v>58</v>
      </c>
      <c r="H2335" s="23"/>
      <c r="I2335" s="28"/>
    </row>
    <row r="2336" ht="22.5" customHeight="1">
      <c r="A2336" s="53" t="str">
        <f t="array" ref="A2336">IFERROR(_xlfn.XLOOKUP(B2336, Runs[Run ID], Runs[Track]), "— pick a run —")</f>
        <v>Captain America</v>
      </c>
      <c r="B2336" s="54" t="s">
        <v>234</v>
      </c>
      <c r="C2336" s="53" t="str">
        <f t="array" ref="C2336">IFERROR(_xlfn.XLOOKUP(B2336, Runs[Run ID], Runs[Title]), "— pick a run —")</f>
        <v>Brubaker's Captain America</v>
      </c>
      <c r="D2336" s="74" t="s">
        <v>13102</v>
      </c>
      <c r="E2336" s="58" t="b">
        <v>0</v>
      </c>
      <c r="F2336" s="25">
        <f t="shared" si="1"/>
        <v>76</v>
      </c>
      <c r="G2336" s="21" t="s">
        <v>58</v>
      </c>
      <c r="H2336" s="23"/>
      <c r="I2336" s="28"/>
    </row>
    <row r="2337" ht="22.5" customHeight="1">
      <c r="A2337" s="53" t="str">
        <f t="array" ref="A2337">IFERROR(_xlfn.XLOOKUP(B2337, Runs[Run ID], Runs[Track]), "— pick a run —")</f>
        <v>Captain America</v>
      </c>
      <c r="B2337" s="54" t="s">
        <v>234</v>
      </c>
      <c r="C2337" s="53" t="str">
        <f t="array" ref="C2337">IFERROR(_xlfn.XLOOKUP(B2337, Runs[Run ID], Runs[Title]), "— pick a run —")</f>
        <v>Brubaker's Captain America</v>
      </c>
      <c r="D2337" s="74" t="s">
        <v>13103</v>
      </c>
      <c r="E2337" s="58" t="b">
        <v>0</v>
      </c>
      <c r="F2337" s="25">
        <f t="shared" si="1"/>
        <v>77</v>
      </c>
      <c r="G2337" s="21" t="s">
        <v>58</v>
      </c>
      <c r="H2337" s="23"/>
      <c r="I2337" s="28"/>
    </row>
    <row r="2338" ht="22.5" customHeight="1">
      <c r="A2338" s="53" t="str">
        <f t="array" ref="A2338">IFERROR(_xlfn.XLOOKUP(B2338, Runs[Run ID], Runs[Track]), "— pick a run —")</f>
        <v>Captain America</v>
      </c>
      <c r="B2338" s="54" t="s">
        <v>234</v>
      </c>
      <c r="C2338" s="53" t="str">
        <f t="array" ref="C2338">IFERROR(_xlfn.XLOOKUP(B2338, Runs[Run ID], Runs[Title]), "— pick a run —")</f>
        <v>Brubaker's Captain America</v>
      </c>
      <c r="D2338" s="74" t="s">
        <v>13104</v>
      </c>
      <c r="E2338" s="58" t="b">
        <v>0</v>
      </c>
      <c r="F2338" s="25">
        <f t="shared" si="1"/>
        <v>78</v>
      </c>
      <c r="G2338" s="21" t="s">
        <v>58</v>
      </c>
      <c r="H2338" s="23"/>
      <c r="I2338" s="28"/>
    </row>
    <row r="2339" ht="22.5" customHeight="1">
      <c r="A2339" s="53" t="str">
        <f t="array" ref="A2339">IFERROR(_xlfn.XLOOKUP(B2339, Runs[Run ID], Runs[Track]), "— pick a run —")</f>
        <v>Captain America</v>
      </c>
      <c r="B2339" s="54" t="s">
        <v>234</v>
      </c>
      <c r="C2339" s="53" t="str">
        <f t="array" ref="C2339">IFERROR(_xlfn.XLOOKUP(B2339, Runs[Run ID], Runs[Title]), "— pick a run —")</f>
        <v>Brubaker's Captain America</v>
      </c>
      <c r="D2339" s="74" t="s">
        <v>13105</v>
      </c>
      <c r="E2339" s="58" t="b">
        <v>0</v>
      </c>
      <c r="F2339" s="25">
        <f t="shared" si="1"/>
        <v>79</v>
      </c>
      <c r="G2339" s="21" t="s">
        <v>58</v>
      </c>
      <c r="H2339" s="23"/>
      <c r="I2339" s="28"/>
    </row>
    <row r="2340" ht="22.5" customHeight="1">
      <c r="A2340" s="53" t="str">
        <f t="array" ref="A2340">IFERROR(_xlfn.XLOOKUP(B2340, Runs[Run ID], Runs[Track]), "— pick a run —")</f>
        <v>Captain America</v>
      </c>
      <c r="B2340" s="54" t="s">
        <v>234</v>
      </c>
      <c r="C2340" s="53" t="str">
        <f t="array" ref="C2340">IFERROR(_xlfn.XLOOKUP(B2340, Runs[Run ID], Runs[Title]), "— pick a run —")</f>
        <v>Brubaker's Captain America</v>
      </c>
      <c r="D2340" s="74" t="s">
        <v>13106</v>
      </c>
      <c r="E2340" s="58" t="b">
        <v>0</v>
      </c>
      <c r="F2340" s="25">
        <f t="shared" si="1"/>
        <v>80</v>
      </c>
      <c r="G2340" s="21" t="s">
        <v>443</v>
      </c>
      <c r="H2340" s="10" t="s">
        <v>13107</v>
      </c>
      <c r="I2340" s="26"/>
    </row>
    <row r="2341" ht="22.5" customHeight="1">
      <c r="A2341" s="53" t="str">
        <f t="array" ref="A2341">IFERROR(_xlfn.XLOOKUP(B2341, Runs[Run ID], Runs[Track]), "— pick a run —")</f>
        <v>Captain America</v>
      </c>
      <c r="B2341" s="54" t="s">
        <v>234</v>
      </c>
      <c r="C2341" s="53" t="str">
        <f t="array" ref="C2341">IFERROR(_xlfn.XLOOKUP(B2341, Runs[Run ID], Runs[Title]), "— pick a run —")</f>
        <v>Brubaker's Captain America</v>
      </c>
      <c r="D2341" s="74" t="s">
        <v>13108</v>
      </c>
      <c r="E2341" s="58" t="b">
        <v>0</v>
      </c>
      <c r="F2341" s="25">
        <f t="shared" si="1"/>
        <v>81</v>
      </c>
      <c r="G2341" s="21" t="s">
        <v>58</v>
      </c>
      <c r="H2341" s="23"/>
      <c r="I2341" s="28"/>
    </row>
    <row r="2342" ht="22.5" customHeight="1">
      <c r="A2342" s="53" t="str">
        <f t="array" ref="A2342">IFERROR(_xlfn.XLOOKUP(B2342, Runs[Run ID], Runs[Track]), "— pick a run —")</f>
        <v>Captain America</v>
      </c>
      <c r="B2342" s="54" t="s">
        <v>234</v>
      </c>
      <c r="C2342" s="53" t="str">
        <f t="array" ref="C2342">IFERROR(_xlfn.XLOOKUP(B2342, Runs[Run ID], Runs[Title]), "— pick a run —")</f>
        <v>Brubaker's Captain America</v>
      </c>
      <c r="D2342" s="74" t="s">
        <v>13109</v>
      </c>
      <c r="E2342" s="58" t="b">
        <v>0</v>
      </c>
      <c r="F2342" s="25">
        <f t="shared" si="1"/>
        <v>82</v>
      </c>
      <c r="G2342" s="21" t="s">
        <v>58</v>
      </c>
      <c r="H2342" s="23"/>
      <c r="I2342" s="28"/>
    </row>
    <row r="2343" ht="22.5" customHeight="1">
      <c r="A2343" s="53" t="str">
        <f t="array" ref="A2343">IFERROR(_xlfn.XLOOKUP(B2343, Runs[Run ID], Runs[Track]), "— pick a run —")</f>
        <v>Captain America</v>
      </c>
      <c r="B2343" s="54" t="s">
        <v>234</v>
      </c>
      <c r="C2343" s="53" t="str">
        <f t="array" ref="C2343">IFERROR(_xlfn.XLOOKUP(B2343, Runs[Run ID], Runs[Title]), "— pick a run —")</f>
        <v>Brubaker's Captain America</v>
      </c>
      <c r="D2343" s="74" t="s">
        <v>13110</v>
      </c>
      <c r="E2343" s="58" t="b">
        <v>0</v>
      </c>
      <c r="F2343" s="25">
        <f t="shared" si="1"/>
        <v>83</v>
      </c>
      <c r="G2343" s="21" t="s">
        <v>58</v>
      </c>
      <c r="H2343" s="23"/>
      <c r="I2343" s="28"/>
    </row>
    <row r="2344" ht="22.5" customHeight="1">
      <c r="A2344" s="53" t="str">
        <f t="array" ref="A2344">IFERROR(_xlfn.XLOOKUP(B2344, Runs[Run ID], Runs[Track]), "— pick a run —")</f>
        <v>Captain America</v>
      </c>
      <c r="B2344" s="54" t="s">
        <v>234</v>
      </c>
      <c r="C2344" s="53" t="str">
        <f t="array" ref="C2344">IFERROR(_xlfn.XLOOKUP(B2344, Runs[Run ID], Runs[Title]), "— pick a run —")</f>
        <v>Brubaker's Captain America</v>
      </c>
      <c r="D2344" s="74" t="s">
        <v>12205</v>
      </c>
      <c r="E2344" s="58" t="b">
        <v>0</v>
      </c>
      <c r="F2344" s="25">
        <f t="shared" si="1"/>
        <v>84</v>
      </c>
      <c r="G2344" s="21" t="s">
        <v>58</v>
      </c>
      <c r="H2344" s="23"/>
      <c r="I2344" s="28"/>
    </row>
    <row r="2345" ht="22.5" customHeight="1">
      <c r="A2345" s="53" t="str">
        <f t="array" ref="A2345">IFERROR(_xlfn.XLOOKUP(B2345, Runs[Run ID], Runs[Track]), "— pick a run —")</f>
        <v>Captain America</v>
      </c>
      <c r="B2345" s="54" t="s">
        <v>234</v>
      </c>
      <c r="C2345" s="53" t="str">
        <f t="array" ref="C2345">IFERROR(_xlfn.XLOOKUP(B2345, Runs[Run ID], Runs[Title]), "— pick a run —")</f>
        <v>Brubaker's Captain America</v>
      </c>
      <c r="D2345" s="74" t="s">
        <v>7189</v>
      </c>
      <c r="E2345" s="58" t="b">
        <v>0</v>
      </c>
      <c r="F2345" s="25">
        <f t="shared" si="1"/>
        <v>85</v>
      </c>
      <c r="G2345" s="21" t="s">
        <v>58</v>
      </c>
      <c r="H2345" s="23"/>
      <c r="I2345" s="28"/>
    </row>
    <row r="2346" ht="22.5" customHeight="1">
      <c r="A2346" s="53" t="str">
        <f t="array" ref="A2346">IFERROR(_xlfn.XLOOKUP(B2346, Runs[Run ID], Runs[Track]), "— pick a run —")</f>
        <v>Captain America</v>
      </c>
      <c r="B2346" s="54" t="s">
        <v>234</v>
      </c>
      <c r="C2346" s="53" t="str">
        <f t="array" ref="C2346">IFERROR(_xlfn.XLOOKUP(B2346, Runs[Run ID], Runs[Title]), "— pick a run —")</f>
        <v>Brubaker's Captain America</v>
      </c>
      <c r="D2346" s="74" t="s">
        <v>7211</v>
      </c>
      <c r="E2346" s="58" t="b">
        <v>0</v>
      </c>
      <c r="F2346" s="25">
        <f t="shared" si="1"/>
        <v>86</v>
      </c>
      <c r="G2346" s="21" t="s">
        <v>58</v>
      </c>
      <c r="H2346" s="23"/>
      <c r="I2346" s="28"/>
    </row>
    <row r="2347" ht="22.5" customHeight="1">
      <c r="A2347" s="53" t="str">
        <f t="array" ref="A2347">IFERROR(_xlfn.XLOOKUP(B2347, Runs[Run ID], Runs[Track]), "— pick a run —")</f>
        <v>Captain America</v>
      </c>
      <c r="B2347" s="54" t="s">
        <v>234</v>
      </c>
      <c r="C2347" s="53" t="str">
        <f t="array" ref="C2347">IFERROR(_xlfn.XLOOKUP(B2347, Runs[Run ID], Runs[Title]), "— pick a run —")</f>
        <v>Brubaker's Captain America</v>
      </c>
      <c r="D2347" s="74" t="s">
        <v>7272</v>
      </c>
      <c r="E2347" s="58" t="b">
        <v>0</v>
      </c>
      <c r="F2347" s="25">
        <f t="shared" si="1"/>
        <v>87</v>
      </c>
      <c r="G2347" s="21" t="s">
        <v>58</v>
      </c>
      <c r="H2347" s="23"/>
      <c r="I2347" s="28"/>
    </row>
    <row r="2348" ht="22.5" customHeight="1">
      <c r="A2348" s="53" t="str">
        <f t="array" ref="A2348">IFERROR(_xlfn.XLOOKUP(B2348, Runs[Run ID], Runs[Track]), "— pick a run —")</f>
        <v>Captain America</v>
      </c>
      <c r="B2348" s="54" t="s">
        <v>234</v>
      </c>
      <c r="C2348" s="53" t="str">
        <f t="array" ref="C2348">IFERROR(_xlfn.XLOOKUP(B2348, Runs[Run ID], Runs[Title]), "— pick a run —")</f>
        <v>Brubaker's Captain America</v>
      </c>
      <c r="D2348" s="74" t="s">
        <v>7292</v>
      </c>
      <c r="E2348" s="58" t="b">
        <v>0</v>
      </c>
      <c r="F2348" s="25">
        <f t="shared" si="1"/>
        <v>88</v>
      </c>
      <c r="G2348" s="21" t="s">
        <v>58</v>
      </c>
      <c r="H2348" s="23"/>
      <c r="I2348" s="28"/>
    </row>
    <row r="2349" ht="22.5" customHeight="1">
      <c r="A2349" s="53" t="str">
        <f t="array" ref="A2349">IFERROR(_xlfn.XLOOKUP(B2349, Runs[Run ID], Runs[Track]), "— pick a run —")</f>
        <v>Captain America</v>
      </c>
      <c r="B2349" s="54" t="s">
        <v>234</v>
      </c>
      <c r="C2349" s="53" t="str">
        <f t="array" ref="C2349">IFERROR(_xlfn.XLOOKUP(B2349, Runs[Run ID], Runs[Title]), "— pick a run —")</f>
        <v>Brubaker's Captain America</v>
      </c>
      <c r="D2349" s="74" t="s">
        <v>7307</v>
      </c>
      <c r="E2349" s="58" t="b">
        <v>0</v>
      </c>
      <c r="F2349" s="25">
        <f t="shared" si="1"/>
        <v>89</v>
      </c>
      <c r="G2349" s="21" t="s">
        <v>58</v>
      </c>
      <c r="H2349" s="23"/>
      <c r="I2349" s="28"/>
    </row>
    <row r="2350" ht="22.5" customHeight="1">
      <c r="A2350" s="53" t="str">
        <f t="array" ref="A2350">IFERROR(_xlfn.XLOOKUP(B2350, Runs[Run ID], Runs[Track]), "— pick a run —")</f>
        <v>Captain America</v>
      </c>
      <c r="B2350" s="54" t="s">
        <v>234</v>
      </c>
      <c r="C2350" s="53" t="str">
        <f t="array" ref="C2350">IFERROR(_xlfn.XLOOKUP(B2350, Runs[Run ID], Runs[Title]), "— pick a run —")</f>
        <v>Brubaker's Captain America</v>
      </c>
      <c r="D2350" s="74" t="s">
        <v>7375</v>
      </c>
      <c r="E2350" s="58" t="b">
        <v>0</v>
      </c>
      <c r="F2350" s="25">
        <f t="shared" si="1"/>
        <v>90</v>
      </c>
      <c r="G2350" s="21" t="s">
        <v>58</v>
      </c>
      <c r="H2350" s="23"/>
      <c r="I2350" s="28"/>
    </row>
    <row r="2351" ht="22.5" customHeight="1">
      <c r="A2351" s="53" t="str">
        <f t="array" ref="A2351">IFERROR(_xlfn.XLOOKUP(B2351, Runs[Run ID], Runs[Track]), "— pick a run —")</f>
        <v>Captain America</v>
      </c>
      <c r="B2351" s="54" t="s">
        <v>234</v>
      </c>
      <c r="C2351" s="53" t="str">
        <f t="array" ref="C2351">IFERROR(_xlfn.XLOOKUP(B2351, Runs[Run ID], Runs[Title]), "— pick a run —")</f>
        <v>Brubaker's Captain America</v>
      </c>
      <c r="D2351" s="74" t="s">
        <v>7409</v>
      </c>
      <c r="E2351" s="58" t="b">
        <v>0</v>
      </c>
      <c r="F2351" s="25">
        <f t="shared" si="1"/>
        <v>91</v>
      </c>
      <c r="G2351" s="21" t="s">
        <v>58</v>
      </c>
      <c r="H2351" s="23"/>
      <c r="I2351" s="28"/>
    </row>
    <row r="2352" ht="22.5" customHeight="1">
      <c r="A2352" s="53" t="str">
        <f t="array" ref="A2352">IFERROR(_xlfn.XLOOKUP(B2352, Runs[Run ID], Runs[Track]), "— pick a run —")</f>
        <v>Captain America</v>
      </c>
      <c r="B2352" s="54" t="s">
        <v>234</v>
      </c>
      <c r="C2352" s="53" t="str">
        <f t="array" ref="C2352">IFERROR(_xlfn.XLOOKUP(B2352, Runs[Run ID], Runs[Title]), "— pick a run —")</f>
        <v>Brubaker's Captain America</v>
      </c>
      <c r="D2352" s="74" t="s">
        <v>12209</v>
      </c>
      <c r="E2352" s="58" t="b">
        <v>0</v>
      </c>
      <c r="F2352" s="25">
        <f t="shared" si="1"/>
        <v>92</v>
      </c>
      <c r="G2352" s="21" t="s">
        <v>58</v>
      </c>
      <c r="H2352" s="23"/>
      <c r="I2352" s="28"/>
    </row>
    <row r="2353" ht="22.5" customHeight="1">
      <c r="A2353" s="53" t="str">
        <f t="array" ref="A2353">IFERROR(_xlfn.XLOOKUP(B2353, Runs[Run ID], Runs[Track]), "— pick a run —")</f>
        <v>Captain America</v>
      </c>
      <c r="B2353" s="54" t="s">
        <v>234</v>
      </c>
      <c r="C2353" s="53" t="str">
        <f t="array" ref="C2353">IFERROR(_xlfn.XLOOKUP(B2353, Runs[Run ID], Runs[Title]), "— pick a run —")</f>
        <v>Brubaker's Captain America</v>
      </c>
      <c r="D2353" s="74" t="s">
        <v>8923</v>
      </c>
      <c r="E2353" s="58" t="b">
        <v>0</v>
      </c>
      <c r="F2353" s="25">
        <f t="shared" si="1"/>
        <v>93</v>
      </c>
      <c r="G2353" s="21" t="s">
        <v>58</v>
      </c>
      <c r="H2353" s="23"/>
      <c r="I2353" s="28"/>
    </row>
    <row r="2354" ht="22.5" customHeight="1">
      <c r="A2354" s="53" t="str">
        <f t="array" ref="A2354">IFERROR(_xlfn.XLOOKUP(B2354, Runs[Run ID], Runs[Track]), "— pick a run —")</f>
        <v>Captain America</v>
      </c>
      <c r="B2354" s="54" t="s">
        <v>234</v>
      </c>
      <c r="C2354" s="53" t="str">
        <f t="array" ref="C2354">IFERROR(_xlfn.XLOOKUP(B2354, Runs[Run ID], Runs[Title]), "— pick a run —")</f>
        <v>Brubaker's Captain America</v>
      </c>
      <c r="D2354" s="74" t="s">
        <v>8935</v>
      </c>
      <c r="E2354" s="58" t="b">
        <v>0</v>
      </c>
      <c r="F2354" s="25">
        <f t="shared" si="1"/>
        <v>94</v>
      </c>
      <c r="G2354" s="21" t="s">
        <v>58</v>
      </c>
      <c r="H2354" s="23"/>
      <c r="I2354" s="28"/>
    </row>
    <row r="2355" ht="22.5" customHeight="1">
      <c r="A2355" s="53" t="str">
        <f t="array" ref="A2355">IFERROR(_xlfn.XLOOKUP(B2355, Runs[Run ID], Runs[Track]), "— pick a run —")</f>
        <v>Captain America</v>
      </c>
      <c r="B2355" s="54" t="s">
        <v>234</v>
      </c>
      <c r="C2355" s="53" t="str">
        <f t="array" ref="C2355">IFERROR(_xlfn.XLOOKUP(B2355, Runs[Run ID], Runs[Title]), "— pick a run —")</f>
        <v>Brubaker's Captain America</v>
      </c>
      <c r="D2355" s="74" t="s">
        <v>8947</v>
      </c>
      <c r="E2355" s="58" t="b">
        <v>0</v>
      </c>
      <c r="F2355" s="25">
        <f t="shared" si="1"/>
        <v>95</v>
      </c>
      <c r="G2355" s="21" t="s">
        <v>58</v>
      </c>
      <c r="H2355" s="23"/>
      <c r="I2355" s="28"/>
    </row>
    <row r="2356" ht="22.5" customHeight="1">
      <c r="A2356" s="53" t="str">
        <f t="array" ref="A2356">IFERROR(_xlfn.XLOOKUP(B2356, Runs[Run ID], Runs[Track]), "— pick a run —")</f>
        <v>Captain America</v>
      </c>
      <c r="B2356" s="54" t="s">
        <v>234</v>
      </c>
      <c r="C2356" s="53" t="str">
        <f t="array" ref="C2356">IFERROR(_xlfn.XLOOKUP(B2356, Runs[Run ID], Runs[Title]), "— pick a run —")</f>
        <v>Brubaker's Captain America</v>
      </c>
      <c r="D2356" s="74" t="s">
        <v>8960</v>
      </c>
      <c r="E2356" s="58" t="b">
        <v>0</v>
      </c>
      <c r="F2356" s="25">
        <f t="shared" si="1"/>
        <v>96</v>
      </c>
      <c r="G2356" s="21" t="s">
        <v>58</v>
      </c>
      <c r="H2356" s="23"/>
      <c r="I2356" s="28"/>
    </row>
    <row r="2357" ht="22.5" customHeight="1">
      <c r="A2357" s="53" t="str">
        <f t="array" ref="A2357">IFERROR(_xlfn.XLOOKUP(B2357, Runs[Run ID], Runs[Track]), "— pick a run —")</f>
        <v>Captain America</v>
      </c>
      <c r="B2357" s="54" t="s">
        <v>234</v>
      </c>
      <c r="C2357" s="53" t="str">
        <f t="array" ref="C2357">IFERROR(_xlfn.XLOOKUP(B2357, Runs[Run ID], Runs[Title]), "— pick a run —")</f>
        <v>Brubaker's Captain America</v>
      </c>
      <c r="D2357" s="74" t="s">
        <v>8972</v>
      </c>
      <c r="E2357" s="58" t="b">
        <v>0</v>
      </c>
      <c r="F2357" s="25">
        <f t="shared" si="1"/>
        <v>97</v>
      </c>
      <c r="G2357" s="21" t="s">
        <v>58</v>
      </c>
      <c r="H2357" s="23"/>
      <c r="I2357" s="28"/>
    </row>
    <row r="2358" ht="22.5" customHeight="1">
      <c r="A2358" s="53" t="str">
        <f t="array" ref="A2358">IFERROR(_xlfn.XLOOKUP(B2358, Runs[Run ID], Runs[Track]), "— pick a run —")</f>
        <v>Captain America</v>
      </c>
      <c r="B2358" s="54" t="s">
        <v>234</v>
      </c>
      <c r="C2358" s="53" t="str">
        <f t="array" ref="C2358">IFERROR(_xlfn.XLOOKUP(B2358, Runs[Run ID], Runs[Title]), "— pick a run —")</f>
        <v>Brubaker's Captain America</v>
      </c>
      <c r="D2358" s="74" t="s">
        <v>13111</v>
      </c>
      <c r="E2358" s="58" t="b">
        <v>0</v>
      </c>
      <c r="F2358" s="25">
        <f t="shared" si="1"/>
        <v>98</v>
      </c>
      <c r="G2358" s="21" t="s">
        <v>443</v>
      </c>
      <c r="H2358" s="10" t="s">
        <v>13112</v>
      </c>
      <c r="I2358" s="26"/>
    </row>
    <row r="2359" ht="22.5" customHeight="1">
      <c r="A2359" s="53" t="str">
        <f t="array" ref="A2359">IFERROR(_xlfn.XLOOKUP(B2359, Runs[Run ID], Runs[Track]), "— pick a run —")</f>
        <v>Captain America</v>
      </c>
      <c r="B2359" s="54" t="s">
        <v>234</v>
      </c>
      <c r="C2359" s="53" t="str">
        <f t="array" ref="C2359">IFERROR(_xlfn.XLOOKUP(B2359, Runs[Run ID], Runs[Title]), "— pick a run —")</f>
        <v>Brubaker's Captain America</v>
      </c>
      <c r="D2359" s="74" t="s">
        <v>13113</v>
      </c>
      <c r="E2359" s="58" t="b">
        <v>0</v>
      </c>
      <c r="F2359" s="25">
        <f t="shared" si="1"/>
        <v>99</v>
      </c>
      <c r="G2359" s="21" t="s">
        <v>443</v>
      </c>
      <c r="H2359" s="23"/>
      <c r="I2359" s="28"/>
    </row>
    <row r="2360" ht="22.5" customHeight="1">
      <c r="A2360" s="53" t="str">
        <f t="array" ref="A2360">IFERROR(_xlfn.XLOOKUP(B2360, Runs[Run ID], Runs[Track]), "— pick a run —")</f>
        <v>Captain America</v>
      </c>
      <c r="B2360" s="54" t="s">
        <v>234</v>
      </c>
      <c r="C2360" s="53" t="str">
        <f t="array" ref="C2360">IFERROR(_xlfn.XLOOKUP(B2360, Runs[Run ID], Runs[Title]), "— pick a run —")</f>
        <v>Brubaker's Captain America</v>
      </c>
      <c r="D2360" s="74" t="s">
        <v>13114</v>
      </c>
      <c r="E2360" s="58" t="b">
        <v>0</v>
      </c>
      <c r="F2360" s="25">
        <f t="shared" si="1"/>
        <v>100</v>
      </c>
      <c r="G2360" s="21" t="s">
        <v>443</v>
      </c>
      <c r="H2360" s="23"/>
      <c r="I2360" s="28"/>
    </row>
    <row r="2361" ht="22.5" customHeight="1">
      <c r="A2361" s="53" t="str">
        <f t="array" ref="A2361">IFERROR(_xlfn.XLOOKUP(B2361, Runs[Run ID], Runs[Track]), "— pick a run —")</f>
        <v>Captain America</v>
      </c>
      <c r="B2361" s="54" t="s">
        <v>234</v>
      </c>
      <c r="C2361" s="53" t="str">
        <f t="array" ref="C2361">IFERROR(_xlfn.XLOOKUP(B2361, Runs[Run ID], Runs[Title]), "— pick a run —")</f>
        <v>Brubaker's Captain America</v>
      </c>
      <c r="D2361" s="74" t="s">
        <v>13115</v>
      </c>
      <c r="E2361" s="58" t="b">
        <v>0</v>
      </c>
      <c r="F2361" s="25">
        <f t="shared" si="1"/>
        <v>101</v>
      </c>
      <c r="G2361" s="21" t="s">
        <v>443</v>
      </c>
      <c r="H2361" s="23"/>
      <c r="I2361" s="28"/>
    </row>
    <row r="2362" ht="22.5" customHeight="1">
      <c r="A2362" s="53" t="str">
        <f t="array" ref="A2362">IFERROR(_xlfn.XLOOKUP(B2362, Runs[Run ID], Runs[Track]), "— pick a run —")</f>
        <v>Captain America</v>
      </c>
      <c r="B2362" s="54" t="s">
        <v>234</v>
      </c>
      <c r="C2362" s="53" t="str">
        <f t="array" ref="C2362">IFERROR(_xlfn.XLOOKUP(B2362, Runs[Run ID], Runs[Title]), "— pick a run —")</f>
        <v>Brubaker's Captain America</v>
      </c>
      <c r="D2362" s="74" t="s">
        <v>8984</v>
      </c>
      <c r="E2362" s="58" t="b">
        <v>0</v>
      </c>
      <c r="F2362" s="25">
        <f t="shared" si="1"/>
        <v>102</v>
      </c>
      <c r="G2362" s="21" t="s">
        <v>58</v>
      </c>
      <c r="H2362" s="23"/>
      <c r="I2362" s="28"/>
    </row>
    <row r="2363" ht="22.5" customHeight="1">
      <c r="A2363" s="53" t="str">
        <f t="array" ref="A2363">IFERROR(_xlfn.XLOOKUP(B2363, Runs[Run ID], Runs[Track]), "— pick a run —")</f>
        <v>Captain America</v>
      </c>
      <c r="B2363" s="54" t="s">
        <v>234</v>
      </c>
      <c r="C2363" s="53" t="str">
        <f t="array" ref="C2363">IFERROR(_xlfn.XLOOKUP(B2363, Runs[Run ID], Runs[Title]), "— pick a run —")</f>
        <v>Brubaker's Captain America</v>
      </c>
      <c r="D2363" s="74" t="s">
        <v>8997</v>
      </c>
      <c r="E2363" s="58" t="b">
        <v>0</v>
      </c>
      <c r="F2363" s="25">
        <f t="shared" si="1"/>
        <v>103</v>
      </c>
      <c r="G2363" s="21" t="s">
        <v>58</v>
      </c>
      <c r="H2363" s="23"/>
      <c r="I2363" s="28"/>
    </row>
    <row r="2364" ht="22.5" customHeight="1">
      <c r="A2364" s="53" t="str">
        <f t="array" ref="A2364">IFERROR(_xlfn.XLOOKUP(B2364, Runs[Run ID], Runs[Track]), "— pick a run —")</f>
        <v>Captain America</v>
      </c>
      <c r="B2364" s="54" t="s">
        <v>234</v>
      </c>
      <c r="C2364" s="53" t="str">
        <f t="array" ref="C2364">IFERROR(_xlfn.XLOOKUP(B2364, Runs[Run ID], Runs[Title]), "— pick a run —")</f>
        <v>Brubaker's Captain America</v>
      </c>
      <c r="D2364" s="74" t="s">
        <v>9010</v>
      </c>
      <c r="E2364" s="58" t="b">
        <v>0</v>
      </c>
      <c r="F2364" s="25">
        <f t="shared" si="1"/>
        <v>104</v>
      </c>
      <c r="G2364" s="21" t="s">
        <v>58</v>
      </c>
      <c r="H2364" s="23"/>
      <c r="I2364" s="28"/>
    </row>
    <row r="2365" ht="22.5" customHeight="1">
      <c r="A2365" s="53" t="str">
        <f t="array" ref="A2365">IFERROR(_xlfn.XLOOKUP(B2365, Runs[Run ID], Runs[Track]), "— pick a run —")</f>
        <v>Captain America</v>
      </c>
      <c r="B2365" s="54" t="s">
        <v>234</v>
      </c>
      <c r="C2365" s="53" t="str">
        <f t="array" ref="C2365">IFERROR(_xlfn.XLOOKUP(B2365, Runs[Run ID], Runs[Title]), "— pick a run —")</f>
        <v>Brubaker's Captain America</v>
      </c>
      <c r="D2365" s="74" t="s">
        <v>9022</v>
      </c>
      <c r="E2365" s="58" t="b">
        <v>0</v>
      </c>
      <c r="F2365" s="25">
        <f t="shared" si="1"/>
        <v>105</v>
      </c>
      <c r="G2365" s="21" t="s">
        <v>58</v>
      </c>
      <c r="H2365" s="23"/>
      <c r="I2365" s="28"/>
    </row>
    <row r="2366" ht="22.5" customHeight="1">
      <c r="A2366" s="53" t="str">
        <f t="array" ref="A2366">IFERROR(_xlfn.XLOOKUP(B2366, Runs[Run ID], Runs[Track]), "— pick a run —")</f>
        <v>Captain America</v>
      </c>
      <c r="B2366" s="54" t="s">
        <v>234</v>
      </c>
      <c r="C2366" s="53" t="str">
        <f t="array" ref="C2366">IFERROR(_xlfn.XLOOKUP(B2366, Runs[Run ID], Runs[Title]), "— pick a run —")</f>
        <v>Brubaker's Captain America</v>
      </c>
      <c r="D2366" s="74" t="s">
        <v>9033</v>
      </c>
      <c r="E2366" s="58" t="b">
        <v>0</v>
      </c>
      <c r="F2366" s="25">
        <f t="shared" si="1"/>
        <v>106</v>
      </c>
      <c r="G2366" s="21" t="s">
        <v>58</v>
      </c>
      <c r="H2366" s="23"/>
      <c r="I2366" s="28"/>
    </row>
    <row r="2367" ht="22.5" customHeight="1">
      <c r="A2367" s="53" t="str">
        <f t="array" ref="A2367">IFERROR(_xlfn.XLOOKUP(B2367, Runs[Run ID], Runs[Track]), "— pick a run —")</f>
        <v>Captain America</v>
      </c>
      <c r="B2367" s="54" t="s">
        <v>234</v>
      </c>
      <c r="C2367" s="53" t="str">
        <f t="array" ref="C2367">IFERROR(_xlfn.XLOOKUP(B2367, Runs[Run ID], Runs[Title]), "— pick a run —")</f>
        <v>Brubaker's Captain America</v>
      </c>
      <c r="D2367" s="74" t="s">
        <v>9044</v>
      </c>
      <c r="E2367" s="58" t="b">
        <v>0</v>
      </c>
      <c r="F2367" s="25">
        <f t="shared" si="1"/>
        <v>107</v>
      </c>
      <c r="G2367" s="21" t="s">
        <v>58</v>
      </c>
      <c r="H2367" s="23"/>
      <c r="I2367" s="28"/>
    </row>
    <row r="2368" ht="22.5" customHeight="1">
      <c r="A2368" s="53" t="str">
        <f t="array" ref="A2368">IFERROR(_xlfn.XLOOKUP(B2368, Runs[Run ID], Runs[Track]), "— pick a run —")</f>
        <v>Captain America</v>
      </c>
      <c r="B2368" s="54" t="s">
        <v>234</v>
      </c>
      <c r="C2368" s="53" t="str">
        <f t="array" ref="C2368">IFERROR(_xlfn.XLOOKUP(B2368, Runs[Run ID], Runs[Title]), "— pick a run —")</f>
        <v>Brubaker's Captain America</v>
      </c>
      <c r="D2368" s="74" t="s">
        <v>9054</v>
      </c>
      <c r="E2368" s="58" t="b">
        <v>0</v>
      </c>
      <c r="F2368" s="25">
        <f t="shared" si="1"/>
        <v>108</v>
      </c>
      <c r="G2368" s="21" t="s">
        <v>58</v>
      </c>
      <c r="H2368" s="23"/>
      <c r="I2368" s="28"/>
    </row>
    <row r="2369" ht="22.5" customHeight="1">
      <c r="A2369" s="53" t="str">
        <f t="array" ref="A2369">IFERROR(_xlfn.XLOOKUP(B2369, Runs[Run ID], Runs[Track]), "— pick a run —")</f>
        <v>Captain America</v>
      </c>
      <c r="B2369" s="54" t="s">
        <v>234</v>
      </c>
      <c r="C2369" s="53" t="str">
        <f t="array" ref="C2369">IFERROR(_xlfn.XLOOKUP(B2369, Runs[Run ID], Runs[Title]), "— pick a run —")</f>
        <v>Brubaker's Captain America</v>
      </c>
      <c r="D2369" s="74" t="s">
        <v>9064</v>
      </c>
      <c r="E2369" s="58" t="b">
        <v>0</v>
      </c>
      <c r="F2369" s="25">
        <f t="shared" si="1"/>
        <v>109</v>
      </c>
      <c r="G2369" s="21" t="s">
        <v>58</v>
      </c>
      <c r="H2369" s="23"/>
      <c r="I2369" s="28"/>
    </row>
    <row r="2370" ht="22.5" customHeight="1">
      <c r="A2370" s="53" t="str">
        <f t="array" ref="A2370">IFERROR(_xlfn.XLOOKUP(B2370, Runs[Run ID], Runs[Track]), "— pick a run —")</f>
        <v>Captain America</v>
      </c>
      <c r="B2370" s="54" t="s">
        <v>234</v>
      </c>
      <c r="C2370" s="53" t="str">
        <f t="array" ref="C2370">IFERROR(_xlfn.XLOOKUP(B2370, Runs[Run ID], Runs[Title]), "— pick a run —")</f>
        <v>Brubaker's Captain America</v>
      </c>
      <c r="D2370" s="74" t="s">
        <v>9074</v>
      </c>
      <c r="E2370" s="58" t="b">
        <v>0</v>
      </c>
      <c r="F2370" s="25">
        <f t="shared" si="1"/>
        <v>110</v>
      </c>
      <c r="G2370" s="21" t="s">
        <v>58</v>
      </c>
      <c r="H2370" s="23"/>
      <c r="I2370" s="28"/>
    </row>
    <row r="2371" ht="22.5" customHeight="1">
      <c r="A2371" s="53" t="str">
        <f t="array" ref="A2371">IFERROR(_xlfn.XLOOKUP(B2371, Runs[Run ID], Runs[Track]), "— pick a run —")</f>
        <v>Captain America</v>
      </c>
      <c r="B2371" s="54" t="s">
        <v>234</v>
      </c>
      <c r="C2371" s="53" t="str">
        <f t="array" ref="C2371">IFERROR(_xlfn.XLOOKUP(B2371, Runs[Run ID], Runs[Title]), "— pick a run —")</f>
        <v>Brubaker's Captain America</v>
      </c>
      <c r="D2371" s="74" t="s">
        <v>9086</v>
      </c>
      <c r="E2371" s="58" t="b">
        <v>0</v>
      </c>
      <c r="F2371" s="25">
        <f t="shared" si="1"/>
        <v>111</v>
      </c>
      <c r="G2371" s="21" t="s">
        <v>58</v>
      </c>
      <c r="H2371" s="23"/>
      <c r="I2371" s="28"/>
    </row>
    <row r="2372" ht="22.5" customHeight="1">
      <c r="A2372" s="53" t="str">
        <f t="array" ref="A2372">IFERROR(_xlfn.XLOOKUP(B2372, Runs[Run ID], Runs[Track]), "— pick a run —")</f>
        <v>Captain America</v>
      </c>
      <c r="B2372" s="54" t="s">
        <v>234</v>
      </c>
      <c r="C2372" s="53" t="str">
        <f t="array" ref="C2372">IFERROR(_xlfn.XLOOKUP(B2372, Runs[Run ID], Runs[Title]), "— pick a run —")</f>
        <v>Brubaker's Captain America</v>
      </c>
      <c r="D2372" s="74" t="s">
        <v>9098</v>
      </c>
      <c r="E2372" s="58" t="b">
        <v>0</v>
      </c>
      <c r="F2372" s="25">
        <f t="shared" si="1"/>
        <v>112</v>
      </c>
      <c r="G2372" s="21" t="s">
        <v>58</v>
      </c>
      <c r="H2372" s="23"/>
      <c r="I2372" s="28"/>
    </row>
    <row r="2373" ht="22.5" customHeight="1">
      <c r="A2373" s="53" t="str">
        <f t="array" ref="A2373">IFERROR(_xlfn.XLOOKUP(B2373, Runs[Run ID], Runs[Track]), "— pick a run —")</f>
        <v>Captain America</v>
      </c>
      <c r="B2373" s="54" t="s">
        <v>234</v>
      </c>
      <c r="C2373" s="53" t="str">
        <f t="array" ref="C2373">IFERROR(_xlfn.XLOOKUP(B2373, Runs[Run ID], Runs[Title]), "— pick a run —")</f>
        <v>Brubaker's Captain America</v>
      </c>
      <c r="D2373" s="74" t="s">
        <v>9112</v>
      </c>
      <c r="E2373" s="58" t="b">
        <v>0</v>
      </c>
      <c r="F2373" s="25">
        <f t="shared" si="1"/>
        <v>113</v>
      </c>
      <c r="G2373" s="21" t="s">
        <v>58</v>
      </c>
      <c r="H2373" s="23"/>
      <c r="I2373" s="28"/>
    </row>
    <row r="2374" ht="22.5" customHeight="1">
      <c r="A2374" s="53" t="str">
        <f t="array" ref="A2374">IFERROR(_xlfn.XLOOKUP(B2374, Runs[Run ID], Runs[Track]), "— pick a run —")</f>
        <v>Captain America</v>
      </c>
      <c r="B2374" s="54" t="s">
        <v>234</v>
      </c>
      <c r="C2374" s="53" t="str">
        <f t="array" ref="C2374">IFERROR(_xlfn.XLOOKUP(B2374, Runs[Run ID], Runs[Title]), "— pick a run —")</f>
        <v>Brubaker's Captain America</v>
      </c>
      <c r="D2374" s="74" t="s">
        <v>9126</v>
      </c>
      <c r="E2374" s="58" t="b">
        <v>0</v>
      </c>
      <c r="F2374" s="25">
        <f t="shared" si="1"/>
        <v>114</v>
      </c>
      <c r="G2374" s="21" t="s">
        <v>58</v>
      </c>
      <c r="H2374" s="23"/>
      <c r="I2374" s="28"/>
    </row>
    <row r="2375" ht="22.5" customHeight="1">
      <c r="A2375" s="53" t="str">
        <f t="array" ref="A2375">IFERROR(_xlfn.XLOOKUP(B2375, Runs[Run ID], Runs[Track]), "— pick a run —")</f>
        <v>Captain America</v>
      </c>
      <c r="B2375" s="54" t="s">
        <v>234</v>
      </c>
      <c r="C2375" s="53" t="str">
        <f t="array" ref="C2375">IFERROR(_xlfn.XLOOKUP(B2375, Runs[Run ID], Runs[Title]), "— pick a run —")</f>
        <v>Brubaker's Captain America</v>
      </c>
      <c r="D2375" s="74" t="s">
        <v>9138</v>
      </c>
      <c r="E2375" s="58" t="b">
        <v>0</v>
      </c>
      <c r="F2375" s="25">
        <f t="shared" si="1"/>
        <v>115</v>
      </c>
      <c r="G2375" s="21" t="s">
        <v>58</v>
      </c>
      <c r="H2375" s="23"/>
      <c r="I2375" s="28"/>
    </row>
    <row r="2376" ht="22.5" customHeight="1">
      <c r="A2376" s="53" t="str">
        <f t="array" ref="A2376">IFERROR(_xlfn.XLOOKUP(B2376, Runs[Run ID], Runs[Track]), "— pick a run —")</f>
        <v>Captain America</v>
      </c>
      <c r="B2376" s="54" t="s">
        <v>234</v>
      </c>
      <c r="C2376" s="53" t="str">
        <f t="array" ref="C2376">IFERROR(_xlfn.XLOOKUP(B2376, Runs[Run ID], Runs[Title]), "— pick a run —")</f>
        <v>Brubaker's Captain America</v>
      </c>
      <c r="D2376" s="74" t="s">
        <v>9149</v>
      </c>
      <c r="E2376" s="58" t="b">
        <v>0</v>
      </c>
      <c r="F2376" s="25">
        <f t="shared" si="1"/>
        <v>116</v>
      </c>
      <c r="G2376" s="21" t="s">
        <v>58</v>
      </c>
      <c r="H2376" s="23"/>
      <c r="I2376" s="28"/>
    </row>
    <row r="2377" ht="22.5" customHeight="1">
      <c r="A2377" s="53" t="str">
        <f t="array" ref="A2377">IFERROR(_xlfn.XLOOKUP(B2377, Runs[Run ID], Runs[Track]), "— pick a run —")</f>
        <v>Captain America</v>
      </c>
      <c r="B2377" s="54" t="s">
        <v>234</v>
      </c>
      <c r="C2377" s="53" t="str">
        <f t="array" ref="C2377">IFERROR(_xlfn.XLOOKUP(B2377, Runs[Run ID], Runs[Title]), "— pick a run —")</f>
        <v>Brubaker's Captain America</v>
      </c>
      <c r="D2377" s="74" t="s">
        <v>9160</v>
      </c>
      <c r="E2377" s="58" t="b">
        <v>0</v>
      </c>
      <c r="F2377" s="25">
        <f t="shared" si="1"/>
        <v>117</v>
      </c>
      <c r="G2377" s="21" t="s">
        <v>58</v>
      </c>
      <c r="H2377" s="23"/>
      <c r="I2377" s="28"/>
    </row>
    <row r="2378" ht="22.5" customHeight="1">
      <c r="A2378" s="53" t="str">
        <f t="array" ref="A2378">IFERROR(_xlfn.XLOOKUP(B2378, Runs[Run ID], Runs[Track]), "— pick a run —")</f>
        <v>Captain America</v>
      </c>
      <c r="B2378" s="54" t="s">
        <v>234</v>
      </c>
      <c r="C2378" s="53" t="str">
        <f t="array" ref="C2378">IFERROR(_xlfn.XLOOKUP(B2378, Runs[Run ID], Runs[Title]), "— pick a run —")</f>
        <v>Brubaker's Captain America</v>
      </c>
      <c r="D2378" s="74" t="s">
        <v>9171</v>
      </c>
      <c r="E2378" s="58" t="b">
        <v>0</v>
      </c>
      <c r="F2378" s="25">
        <f t="shared" si="1"/>
        <v>118</v>
      </c>
      <c r="G2378" s="21" t="s">
        <v>58</v>
      </c>
      <c r="H2378" s="23"/>
      <c r="I2378" s="28"/>
    </row>
    <row r="2379" ht="22.5" customHeight="1">
      <c r="A2379" s="53" t="str">
        <f t="array" ref="A2379">IFERROR(_xlfn.XLOOKUP(B2379, Runs[Run ID], Runs[Track]), "— pick a run —")</f>
        <v>Captain America</v>
      </c>
      <c r="B2379" s="54" t="s">
        <v>234</v>
      </c>
      <c r="C2379" s="53" t="str">
        <f t="array" ref="C2379">IFERROR(_xlfn.XLOOKUP(B2379, Runs[Run ID], Runs[Title]), "— pick a run —")</f>
        <v>Brubaker's Captain America</v>
      </c>
      <c r="D2379" s="74" t="s">
        <v>9182</v>
      </c>
      <c r="E2379" s="58" t="b">
        <v>0</v>
      </c>
      <c r="F2379" s="25">
        <f t="shared" si="1"/>
        <v>119</v>
      </c>
      <c r="G2379" s="21" t="s">
        <v>58</v>
      </c>
      <c r="H2379" s="23"/>
      <c r="I2379" s="28"/>
    </row>
    <row r="2380" ht="22.5" customHeight="1">
      <c r="A2380" s="53" t="str">
        <f t="array" ref="A2380">IFERROR(_xlfn.XLOOKUP(B2380, Runs[Run ID], Runs[Track]), "— pick a run —")</f>
        <v>Captain America</v>
      </c>
      <c r="B2380" s="54" t="s">
        <v>234</v>
      </c>
      <c r="C2380" s="53" t="str">
        <f t="array" ref="C2380">IFERROR(_xlfn.XLOOKUP(B2380, Runs[Run ID], Runs[Title]), "— pick a run —")</f>
        <v>Brubaker's Captain America</v>
      </c>
      <c r="D2380" s="74" t="s">
        <v>9192</v>
      </c>
      <c r="E2380" s="58" t="b">
        <v>0</v>
      </c>
      <c r="F2380" s="25">
        <f t="shared" si="1"/>
        <v>120</v>
      </c>
      <c r="G2380" s="21" t="s">
        <v>58</v>
      </c>
      <c r="H2380" s="23"/>
      <c r="I2380" s="28"/>
    </row>
    <row r="2381" ht="22.5" customHeight="1">
      <c r="A2381" s="53" t="str">
        <f t="array" ref="A2381">IFERROR(_xlfn.XLOOKUP(B2381, Runs[Run ID], Runs[Track]), "— pick a run —")</f>
        <v>Captain America</v>
      </c>
      <c r="B2381" s="54" t="s">
        <v>234</v>
      </c>
      <c r="C2381" s="53" t="str">
        <f t="array" ref="C2381">IFERROR(_xlfn.XLOOKUP(B2381, Runs[Run ID], Runs[Title]), "— pick a run —")</f>
        <v>Brubaker's Captain America</v>
      </c>
      <c r="D2381" s="74" t="s">
        <v>13116</v>
      </c>
      <c r="E2381" s="58" t="b">
        <v>0</v>
      </c>
      <c r="F2381" s="25">
        <f t="shared" si="1"/>
        <v>121</v>
      </c>
      <c r="G2381" s="21" t="s">
        <v>58</v>
      </c>
      <c r="H2381" s="23"/>
      <c r="I2381" s="28"/>
    </row>
    <row r="2382" ht="22.5" customHeight="1">
      <c r="A2382" s="53" t="str">
        <f t="array" ref="A2382">IFERROR(_xlfn.XLOOKUP(B2382, Runs[Run ID], Runs[Track]), "— pick a run —")</f>
        <v>Captain America</v>
      </c>
      <c r="B2382" s="54" t="s">
        <v>234</v>
      </c>
      <c r="C2382" s="53" t="str">
        <f t="array" ref="C2382">IFERROR(_xlfn.XLOOKUP(B2382, Runs[Run ID], Runs[Title]), "— pick a run —")</f>
        <v>Brubaker's Captain America</v>
      </c>
      <c r="D2382" s="74" t="s">
        <v>13117</v>
      </c>
      <c r="E2382" s="58" t="b">
        <v>0</v>
      </c>
      <c r="F2382" s="25">
        <f t="shared" si="1"/>
        <v>122</v>
      </c>
      <c r="G2382" s="21" t="s">
        <v>58</v>
      </c>
      <c r="H2382" s="23"/>
      <c r="I2382" s="28"/>
    </row>
    <row r="2383" ht="22.5" customHeight="1">
      <c r="A2383" s="53" t="str">
        <f t="array" ref="A2383">IFERROR(_xlfn.XLOOKUP(B2383, Runs[Run ID], Runs[Track]), "— pick a run —")</f>
        <v>Captain America</v>
      </c>
      <c r="B2383" s="54" t="s">
        <v>234</v>
      </c>
      <c r="C2383" s="53" t="str">
        <f t="array" ref="C2383">IFERROR(_xlfn.XLOOKUP(B2383, Runs[Run ID], Runs[Title]), "— pick a run —")</f>
        <v>Brubaker's Captain America</v>
      </c>
      <c r="D2383" s="74" t="s">
        <v>13118</v>
      </c>
      <c r="E2383" s="58" t="b">
        <v>0</v>
      </c>
      <c r="F2383" s="25">
        <f t="shared" si="1"/>
        <v>123</v>
      </c>
      <c r="G2383" s="21" t="s">
        <v>58</v>
      </c>
      <c r="H2383" s="23"/>
      <c r="I2383" s="28"/>
    </row>
    <row r="2384" ht="22.5" customHeight="1">
      <c r="A2384" s="53" t="str">
        <f t="array" ref="A2384">IFERROR(_xlfn.XLOOKUP(B2384, Runs[Run ID], Runs[Track]), "— pick a run —")</f>
        <v>Captain America</v>
      </c>
      <c r="B2384" s="54" t="s">
        <v>234</v>
      </c>
      <c r="C2384" s="53" t="str">
        <f t="array" ref="C2384">IFERROR(_xlfn.XLOOKUP(B2384, Runs[Run ID], Runs[Title]), "— pick a run —")</f>
        <v>Brubaker's Captain America</v>
      </c>
      <c r="D2384" s="74" t="s">
        <v>13119</v>
      </c>
      <c r="E2384" s="58" t="b">
        <v>0</v>
      </c>
      <c r="F2384" s="25">
        <f t="shared" si="1"/>
        <v>124</v>
      </c>
      <c r="G2384" s="21" t="s">
        <v>58</v>
      </c>
      <c r="H2384" s="23"/>
      <c r="I2384" s="28"/>
    </row>
    <row r="2385" ht="22.5" customHeight="1">
      <c r="A2385" s="53" t="str">
        <f t="array" ref="A2385">IFERROR(_xlfn.XLOOKUP(B2385, Runs[Run ID], Runs[Track]), "— pick a run —")</f>
        <v>Captain America</v>
      </c>
      <c r="B2385" s="54" t="s">
        <v>234</v>
      </c>
      <c r="C2385" s="53" t="str">
        <f t="array" ref="C2385">IFERROR(_xlfn.XLOOKUP(B2385, Runs[Run ID], Runs[Title]), "— pick a run —")</f>
        <v>Brubaker's Captain America</v>
      </c>
      <c r="D2385" s="74" t="s">
        <v>13120</v>
      </c>
      <c r="E2385" s="58" t="b">
        <v>0</v>
      </c>
      <c r="F2385" s="25">
        <f t="shared" si="1"/>
        <v>125</v>
      </c>
      <c r="G2385" s="21" t="s">
        <v>58</v>
      </c>
      <c r="H2385" s="23"/>
      <c r="I2385" s="28"/>
    </row>
    <row r="2386" ht="22.5" customHeight="1">
      <c r="A2386" s="53" t="str">
        <f t="array" ref="A2386">IFERROR(_xlfn.XLOOKUP(B2386, Runs[Run ID], Runs[Track]), "— pick a run —")</f>
        <v>Captain America</v>
      </c>
      <c r="B2386" s="54" t="s">
        <v>234</v>
      </c>
      <c r="C2386" s="53" t="str">
        <f t="array" ref="C2386">IFERROR(_xlfn.XLOOKUP(B2386, Runs[Run ID], Runs[Title]), "— pick a run —")</f>
        <v>Brubaker's Captain America</v>
      </c>
      <c r="D2386" s="74" t="s">
        <v>13121</v>
      </c>
      <c r="E2386" s="58" t="b">
        <v>0</v>
      </c>
      <c r="F2386" s="25">
        <f t="shared" si="1"/>
        <v>126</v>
      </c>
      <c r="G2386" s="21" t="s">
        <v>58</v>
      </c>
      <c r="H2386" s="23"/>
      <c r="I2386" s="28"/>
    </row>
    <row r="2387" ht="22.5" customHeight="1">
      <c r="A2387" s="53" t="str">
        <f t="array" ref="A2387">IFERROR(_xlfn.XLOOKUP(B2387, Runs[Run ID], Runs[Track]), "— pick a run —")</f>
        <v>Captain America</v>
      </c>
      <c r="B2387" s="54" t="s">
        <v>234</v>
      </c>
      <c r="C2387" s="53" t="str">
        <f t="array" ref="C2387">IFERROR(_xlfn.XLOOKUP(B2387, Runs[Run ID], Runs[Title]), "— pick a run —")</f>
        <v>Brubaker's Captain America</v>
      </c>
      <c r="D2387" s="74" t="s">
        <v>13122</v>
      </c>
      <c r="E2387" s="58" t="b">
        <v>0</v>
      </c>
      <c r="F2387" s="25">
        <f t="shared" si="1"/>
        <v>127</v>
      </c>
      <c r="G2387" s="21" t="s">
        <v>58</v>
      </c>
      <c r="H2387" s="23"/>
      <c r="I2387" s="28"/>
    </row>
    <row r="2388" ht="22.5" customHeight="1">
      <c r="A2388" s="53" t="str">
        <f t="array" ref="A2388">IFERROR(_xlfn.XLOOKUP(B2388, Runs[Run ID], Runs[Track]), "— pick a run —")</f>
        <v>Captain America</v>
      </c>
      <c r="B2388" s="54" t="s">
        <v>234</v>
      </c>
      <c r="C2388" s="53" t="str">
        <f t="array" ref="C2388">IFERROR(_xlfn.XLOOKUP(B2388, Runs[Run ID], Runs[Title]), "— pick a run —")</f>
        <v>Brubaker's Captain America</v>
      </c>
      <c r="D2388" s="74" t="s">
        <v>13123</v>
      </c>
      <c r="E2388" s="58" t="b">
        <v>0</v>
      </c>
      <c r="F2388" s="25">
        <f t="shared" si="1"/>
        <v>128</v>
      </c>
      <c r="G2388" s="21" t="s">
        <v>58</v>
      </c>
      <c r="H2388" s="23"/>
      <c r="I2388" s="28"/>
    </row>
    <row r="2389" ht="22.5" customHeight="1">
      <c r="A2389" s="53" t="str">
        <f t="array" ref="A2389">IFERROR(_xlfn.XLOOKUP(B2389, Runs[Run ID], Runs[Track]), "— pick a run —")</f>
        <v>Captain America</v>
      </c>
      <c r="B2389" s="54" t="s">
        <v>234</v>
      </c>
      <c r="C2389" s="53" t="str">
        <f t="array" ref="C2389">IFERROR(_xlfn.XLOOKUP(B2389, Runs[Run ID], Runs[Title]), "— pick a run —")</f>
        <v>Brubaker's Captain America</v>
      </c>
      <c r="D2389" s="74" t="s">
        <v>13124</v>
      </c>
      <c r="E2389" s="58" t="b">
        <v>0</v>
      </c>
      <c r="F2389" s="25">
        <f t="shared" si="1"/>
        <v>129</v>
      </c>
      <c r="G2389" s="21" t="s">
        <v>58</v>
      </c>
      <c r="H2389" s="23"/>
      <c r="I2389" s="28"/>
    </row>
    <row r="2390" ht="22.5" customHeight="1">
      <c r="A2390" s="53" t="str">
        <f t="array" ref="A2390">IFERROR(_xlfn.XLOOKUP(B2390, Runs[Run ID], Runs[Track]), "— pick a run —")</f>
        <v>Captain America</v>
      </c>
      <c r="B2390" s="54" t="s">
        <v>234</v>
      </c>
      <c r="C2390" s="53" t="str">
        <f t="array" ref="C2390">IFERROR(_xlfn.XLOOKUP(B2390, Runs[Run ID], Runs[Title]), "— pick a run —")</f>
        <v>Brubaker's Captain America</v>
      </c>
      <c r="D2390" s="74" t="s">
        <v>13125</v>
      </c>
      <c r="E2390" s="58" t="b">
        <v>0</v>
      </c>
      <c r="F2390" s="25">
        <f t="shared" si="1"/>
        <v>130</v>
      </c>
      <c r="G2390" s="21" t="s">
        <v>58</v>
      </c>
      <c r="H2390" s="23"/>
      <c r="I2390" s="28"/>
    </row>
    <row r="2391" ht="22.5" customHeight="1">
      <c r="A2391" s="53" t="str">
        <f t="array" ref="A2391">IFERROR(_xlfn.XLOOKUP(B2391, Runs[Run ID], Runs[Track]), "— pick a run —")</f>
        <v>Captain America</v>
      </c>
      <c r="B2391" s="54" t="s">
        <v>234</v>
      </c>
      <c r="C2391" s="53" t="str">
        <f t="array" ref="C2391">IFERROR(_xlfn.XLOOKUP(B2391, Runs[Run ID], Runs[Title]), "— pick a run —")</f>
        <v>Brubaker's Captain America</v>
      </c>
      <c r="D2391" s="74" t="s">
        <v>13126</v>
      </c>
      <c r="E2391" s="58" t="b">
        <v>0</v>
      </c>
      <c r="F2391" s="25">
        <f t="shared" si="1"/>
        <v>131</v>
      </c>
      <c r="G2391" s="21" t="s">
        <v>58</v>
      </c>
      <c r="H2391" s="23"/>
      <c r="I2391" s="28"/>
    </row>
    <row r="2392" ht="22.5" customHeight="1">
      <c r="A2392" s="53" t="str">
        <f t="array" ref="A2392">IFERROR(_xlfn.XLOOKUP(B2392, Runs[Run ID], Runs[Track]), "— pick a run —")</f>
        <v>Captain America</v>
      </c>
      <c r="B2392" s="54" t="s">
        <v>234</v>
      </c>
      <c r="C2392" s="53" t="str">
        <f t="array" ref="C2392">IFERROR(_xlfn.XLOOKUP(B2392, Runs[Run ID], Runs[Title]), "— pick a run —")</f>
        <v>Brubaker's Captain America</v>
      </c>
      <c r="D2392" s="74" t="s">
        <v>13127</v>
      </c>
      <c r="E2392" s="58" t="b">
        <v>0</v>
      </c>
      <c r="F2392" s="25">
        <f t="shared" si="1"/>
        <v>132</v>
      </c>
      <c r="G2392" s="21" t="s">
        <v>58</v>
      </c>
      <c r="H2392" s="23"/>
      <c r="I2392" s="28"/>
    </row>
    <row r="2393" ht="22.5" customHeight="1">
      <c r="A2393" s="53" t="str">
        <f t="array" ref="A2393">IFERROR(_xlfn.XLOOKUP(B2393, Runs[Run ID], Runs[Track]), "— pick a run —")</f>
        <v>Captain America</v>
      </c>
      <c r="B2393" s="54" t="s">
        <v>234</v>
      </c>
      <c r="C2393" s="53" t="str">
        <f t="array" ref="C2393">IFERROR(_xlfn.XLOOKUP(B2393, Runs[Run ID], Runs[Title]), "— pick a run —")</f>
        <v>Brubaker's Captain America</v>
      </c>
      <c r="D2393" s="74" t="s">
        <v>13128</v>
      </c>
      <c r="E2393" s="58" t="b">
        <v>0</v>
      </c>
      <c r="F2393" s="25">
        <f t="shared" si="1"/>
        <v>133</v>
      </c>
      <c r="G2393" s="21" t="s">
        <v>58</v>
      </c>
      <c r="H2393" s="23"/>
      <c r="I2393" s="28"/>
    </row>
    <row r="2394" ht="22.5" customHeight="1">
      <c r="A2394" s="53" t="str">
        <f t="array" ref="A2394">IFERROR(_xlfn.XLOOKUP(B2394, Runs[Run ID], Runs[Track]), "— pick a run —")</f>
        <v>Captain America</v>
      </c>
      <c r="B2394" s="54" t="s">
        <v>234</v>
      </c>
      <c r="C2394" s="53" t="str">
        <f t="array" ref="C2394">IFERROR(_xlfn.XLOOKUP(B2394, Runs[Run ID], Runs[Title]), "— pick a run —")</f>
        <v>Brubaker's Captain America</v>
      </c>
      <c r="D2394" s="74" t="s">
        <v>13129</v>
      </c>
      <c r="E2394" s="58" t="b">
        <v>0</v>
      </c>
      <c r="F2394" s="25">
        <f t="shared" si="1"/>
        <v>134</v>
      </c>
      <c r="G2394" s="21" t="s">
        <v>58</v>
      </c>
      <c r="H2394" s="23"/>
      <c r="I2394" s="28"/>
    </row>
    <row r="2395" ht="22.5" customHeight="1">
      <c r="A2395" s="53" t="str">
        <f t="array" ref="A2395">IFERROR(_xlfn.XLOOKUP(B2395, Runs[Run ID], Runs[Track]), "— pick a run —")</f>
        <v>Captain America</v>
      </c>
      <c r="B2395" s="54" t="s">
        <v>234</v>
      </c>
      <c r="C2395" s="53" t="str">
        <f t="array" ref="C2395">IFERROR(_xlfn.XLOOKUP(B2395, Runs[Run ID], Runs[Title]), "— pick a run —")</f>
        <v>Brubaker's Captain America</v>
      </c>
      <c r="D2395" s="74" t="s">
        <v>13130</v>
      </c>
      <c r="E2395" s="58" t="b">
        <v>0</v>
      </c>
      <c r="F2395" s="25">
        <f t="shared" si="1"/>
        <v>135</v>
      </c>
      <c r="G2395" s="21" t="s">
        <v>58</v>
      </c>
      <c r="H2395" s="10" t="s">
        <v>13131</v>
      </c>
      <c r="I2395" s="26"/>
    </row>
    <row r="2396" ht="22.5" customHeight="1">
      <c r="A2396" s="53" t="str">
        <f t="array" ref="A2396">IFERROR(_xlfn.XLOOKUP(B2396, Runs[Run ID], Runs[Track]), "— pick a run —")</f>
        <v>Captain America</v>
      </c>
      <c r="B2396" s="54" t="s">
        <v>234</v>
      </c>
      <c r="C2396" s="53" t="str">
        <f t="array" ref="C2396">IFERROR(_xlfn.XLOOKUP(B2396, Runs[Run ID], Runs[Title]), "— pick a run —")</f>
        <v>Brubaker's Captain America</v>
      </c>
      <c r="D2396" s="74" t="s">
        <v>13132</v>
      </c>
      <c r="E2396" s="58" t="b">
        <v>0</v>
      </c>
      <c r="F2396" s="25">
        <f t="shared" si="1"/>
        <v>136</v>
      </c>
      <c r="G2396" s="21" t="s">
        <v>58</v>
      </c>
      <c r="H2396" s="23"/>
      <c r="I2396" s="28"/>
    </row>
    <row r="2397" ht="22.5" customHeight="1">
      <c r="A2397" s="53" t="str">
        <f t="array" ref="A2397">IFERROR(_xlfn.XLOOKUP(B2397, Runs[Run ID], Runs[Track]), "— pick a run —")</f>
        <v>Captain America</v>
      </c>
      <c r="B2397" s="54" t="s">
        <v>234</v>
      </c>
      <c r="C2397" s="53" t="str">
        <f t="array" ref="C2397">IFERROR(_xlfn.XLOOKUP(B2397, Runs[Run ID], Runs[Title]), "— pick a run —")</f>
        <v>Brubaker's Captain America</v>
      </c>
      <c r="D2397" s="74" t="s">
        <v>13133</v>
      </c>
      <c r="E2397" s="58" t="b">
        <v>0</v>
      </c>
      <c r="F2397" s="25">
        <f t="shared" si="1"/>
        <v>137</v>
      </c>
      <c r="G2397" s="21" t="s">
        <v>58</v>
      </c>
      <c r="H2397" s="23"/>
      <c r="I2397" s="28"/>
    </row>
    <row r="2398" ht="22.5" customHeight="1">
      <c r="A2398" s="53" t="str">
        <f t="array" ref="A2398">IFERROR(_xlfn.XLOOKUP(B2398, Runs[Run ID], Runs[Track]), "— pick a run —")</f>
        <v>Captain America</v>
      </c>
      <c r="B2398" s="54" t="s">
        <v>234</v>
      </c>
      <c r="C2398" s="53" t="str">
        <f t="array" ref="C2398">IFERROR(_xlfn.XLOOKUP(B2398, Runs[Run ID], Runs[Title]), "— pick a run —")</f>
        <v>Brubaker's Captain America</v>
      </c>
      <c r="D2398" s="74" t="s">
        <v>13134</v>
      </c>
      <c r="E2398" s="58" t="b">
        <v>0</v>
      </c>
      <c r="F2398" s="25">
        <f t="shared" si="1"/>
        <v>138</v>
      </c>
      <c r="G2398" s="21" t="s">
        <v>58</v>
      </c>
      <c r="H2398" s="23"/>
      <c r="I2398" s="28"/>
    </row>
    <row r="2399" ht="22.5" customHeight="1">
      <c r="A2399" s="53" t="str">
        <f t="array" ref="A2399">IFERROR(_xlfn.XLOOKUP(B2399, Runs[Run ID], Runs[Track]), "— pick a run —")</f>
        <v>Captain America</v>
      </c>
      <c r="B2399" s="54" t="s">
        <v>234</v>
      </c>
      <c r="C2399" s="53" t="str">
        <f t="array" ref="C2399">IFERROR(_xlfn.XLOOKUP(B2399, Runs[Run ID], Runs[Title]), "— pick a run —")</f>
        <v>Brubaker's Captain America</v>
      </c>
      <c r="D2399" s="74" t="s">
        <v>13135</v>
      </c>
      <c r="E2399" s="58" t="b">
        <v>0</v>
      </c>
      <c r="F2399" s="25">
        <f t="shared" si="1"/>
        <v>139</v>
      </c>
      <c r="G2399" s="21" t="s">
        <v>58</v>
      </c>
      <c r="H2399" s="23"/>
      <c r="I2399" s="28"/>
    </row>
    <row r="2400" ht="22.5" customHeight="1">
      <c r="A2400" s="53" t="str">
        <f t="array" ref="A2400">IFERROR(_xlfn.XLOOKUP(B2400, Runs[Run ID], Runs[Track]), "— pick a run —")</f>
        <v>Captain America</v>
      </c>
      <c r="B2400" s="54" t="s">
        <v>235</v>
      </c>
      <c r="C2400" s="53" t="str">
        <f t="array" ref="C2400">IFERROR(_xlfn.XLOOKUP(B2400, Runs[Run ID], Runs[Title]), "— pick a run —")</f>
        <v>Secret Empire </v>
      </c>
      <c r="D2400" s="74" t="s">
        <v>13136</v>
      </c>
      <c r="E2400" s="58" t="b">
        <v>0</v>
      </c>
      <c r="F2400" s="25">
        <f t="shared" si="1"/>
        <v>1</v>
      </c>
      <c r="G2400" s="21" t="s">
        <v>58</v>
      </c>
      <c r="H2400" s="10" t="s">
        <v>13137</v>
      </c>
      <c r="I2400" s="26"/>
    </row>
    <row r="2401" ht="22.5" customHeight="1">
      <c r="A2401" s="53" t="str">
        <f t="array" ref="A2401">IFERROR(_xlfn.XLOOKUP(B2401, Runs[Run ID], Runs[Track]), "— pick a run —")</f>
        <v>Captain America</v>
      </c>
      <c r="B2401" s="54" t="s">
        <v>235</v>
      </c>
      <c r="C2401" s="53" t="str">
        <f t="array" ref="C2401">IFERROR(_xlfn.XLOOKUP(B2401, Runs[Run ID], Runs[Title]), "— pick a run —")</f>
        <v>Secret Empire </v>
      </c>
      <c r="D2401" s="74" t="s">
        <v>13138</v>
      </c>
      <c r="E2401" s="58" t="b">
        <v>0</v>
      </c>
      <c r="F2401" s="25">
        <f t="shared" si="1"/>
        <v>2</v>
      </c>
      <c r="G2401" s="21" t="s">
        <v>58</v>
      </c>
      <c r="H2401" s="23"/>
      <c r="I2401" s="28"/>
    </row>
    <row r="2402" ht="22.5" customHeight="1">
      <c r="A2402" s="53" t="str">
        <f t="array" ref="A2402">IFERROR(_xlfn.XLOOKUP(B2402, Runs[Run ID], Runs[Track]), "— pick a run —")</f>
        <v>Captain America</v>
      </c>
      <c r="B2402" s="54" t="s">
        <v>235</v>
      </c>
      <c r="C2402" s="53" t="str">
        <f t="array" ref="C2402">IFERROR(_xlfn.XLOOKUP(B2402, Runs[Run ID], Runs[Title]), "— pick a run —")</f>
        <v>Secret Empire </v>
      </c>
      <c r="D2402" s="74" t="s">
        <v>13139</v>
      </c>
      <c r="E2402" s="58" t="b">
        <v>0</v>
      </c>
      <c r="F2402" s="25">
        <f t="shared" si="1"/>
        <v>3</v>
      </c>
      <c r="G2402" s="21" t="s">
        <v>58</v>
      </c>
      <c r="H2402" s="23"/>
      <c r="I2402" s="28"/>
    </row>
    <row r="2403" ht="22.5" customHeight="1">
      <c r="A2403" s="53" t="str">
        <f t="array" ref="A2403">IFERROR(_xlfn.XLOOKUP(B2403, Runs[Run ID], Runs[Track]), "— pick a run —")</f>
        <v>Captain America</v>
      </c>
      <c r="B2403" s="54" t="s">
        <v>235</v>
      </c>
      <c r="C2403" s="53" t="str">
        <f t="array" ref="C2403">IFERROR(_xlfn.XLOOKUP(B2403, Runs[Run ID], Runs[Title]), "— pick a run —")</f>
        <v>Secret Empire </v>
      </c>
      <c r="D2403" s="74" t="s">
        <v>13140</v>
      </c>
      <c r="E2403" s="58" t="b">
        <v>0</v>
      </c>
      <c r="F2403" s="25">
        <f t="shared" si="1"/>
        <v>4</v>
      </c>
      <c r="G2403" s="21" t="s">
        <v>58</v>
      </c>
      <c r="H2403" s="23"/>
      <c r="I2403" s="28"/>
    </row>
    <row r="2404" ht="22.5" customHeight="1">
      <c r="A2404" s="53" t="str">
        <f t="array" ref="A2404">IFERROR(_xlfn.XLOOKUP(B2404, Runs[Run ID], Runs[Track]), "— pick a run —")</f>
        <v>Captain America</v>
      </c>
      <c r="B2404" s="54" t="s">
        <v>235</v>
      </c>
      <c r="C2404" s="53" t="str">
        <f t="array" ref="C2404">IFERROR(_xlfn.XLOOKUP(B2404, Runs[Run ID], Runs[Title]), "— pick a run —")</f>
        <v>Secret Empire </v>
      </c>
      <c r="D2404" s="74" t="s">
        <v>13141</v>
      </c>
      <c r="E2404" s="58" t="b">
        <v>0</v>
      </c>
      <c r="F2404" s="25">
        <f t="shared" si="1"/>
        <v>5</v>
      </c>
      <c r="G2404" s="21" t="s">
        <v>58</v>
      </c>
      <c r="H2404" s="23"/>
      <c r="I2404" s="28"/>
    </row>
    <row r="2405" ht="22.5" customHeight="1">
      <c r="A2405" s="53" t="str">
        <f t="array" ref="A2405">IFERROR(_xlfn.XLOOKUP(B2405, Runs[Run ID], Runs[Track]), "— pick a run —")</f>
        <v>Captain America</v>
      </c>
      <c r="B2405" s="54" t="s">
        <v>235</v>
      </c>
      <c r="C2405" s="53" t="str">
        <f t="array" ref="C2405">IFERROR(_xlfn.XLOOKUP(B2405, Runs[Run ID], Runs[Title]), "— pick a run —")</f>
        <v>Secret Empire </v>
      </c>
      <c r="D2405" s="74" t="s">
        <v>13142</v>
      </c>
      <c r="E2405" s="58" t="b">
        <v>0</v>
      </c>
      <c r="F2405" s="25">
        <f t="shared" si="1"/>
        <v>6</v>
      </c>
      <c r="G2405" s="21" t="s">
        <v>58</v>
      </c>
      <c r="H2405" s="23"/>
      <c r="I2405" s="28"/>
    </row>
    <row r="2406" ht="22.5" customHeight="1">
      <c r="A2406" s="53" t="str">
        <f t="array" ref="A2406">IFERROR(_xlfn.XLOOKUP(B2406, Runs[Run ID], Runs[Track]), "— pick a run —")</f>
        <v>Captain America</v>
      </c>
      <c r="B2406" s="54" t="s">
        <v>235</v>
      </c>
      <c r="C2406" s="53" t="str">
        <f t="array" ref="C2406">IFERROR(_xlfn.XLOOKUP(B2406, Runs[Run ID], Runs[Title]), "— pick a run —")</f>
        <v>Secret Empire </v>
      </c>
      <c r="D2406" s="10" t="s">
        <v>12366</v>
      </c>
      <c r="E2406" s="58" t="b">
        <v>0</v>
      </c>
      <c r="F2406" s="25">
        <f t="shared" si="1"/>
        <v>7</v>
      </c>
      <c r="G2406" s="21" t="s">
        <v>58</v>
      </c>
      <c r="H2406" s="10" t="s">
        <v>13143</v>
      </c>
      <c r="I2406" s="26"/>
    </row>
    <row r="2407" ht="22.5" customHeight="1">
      <c r="A2407" s="53" t="str">
        <f t="array" ref="A2407">IFERROR(_xlfn.XLOOKUP(B2407, Runs[Run ID], Runs[Track]), "— pick a run —")</f>
        <v>Captain America</v>
      </c>
      <c r="B2407" s="54" t="s">
        <v>235</v>
      </c>
      <c r="C2407" s="53" t="str">
        <f t="array" ref="C2407">IFERROR(_xlfn.XLOOKUP(B2407, Runs[Run ID], Runs[Title]), "— pick a run —")</f>
        <v>Secret Empire </v>
      </c>
      <c r="D2407" s="10" t="s">
        <v>12368</v>
      </c>
      <c r="E2407" s="58" t="b">
        <v>0</v>
      </c>
      <c r="F2407" s="25">
        <f t="shared" si="1"/>
        <v>8</v>
      </c>
      <c r="G2407" s="21" t="s">
        <v>58</v>
      </c>
      <c r="H2407" s="23"/>
      <c r="I2407" s="28"/>
    </row>
    <row r="2408" ht="22.5" customHeight="1">
      <c r="A2408" s="53" t="str">
        <f t="array" ref="A2408">IFERROR(_xlfn.XLOOKUP(B2408, Runs[Run ID], Runs[Track]), "— pick a run —")</f>
        <v>Captain America</v>
      </c>
      <c r="B2408" s="54" t="s">
        <v>235</v>
      </c>
      <c r="C2408" s="53" t="str">
        <f t="array" ref="C2408">IFERROR(_xlfn.XLOOKUP(B2408, Runs[Run ID], Runs[Title]), "— pick a run —")</f>
        <v>Secret Empire </v>
      </c>
      <c r="D2408" s="74" t="s">
        <v>13144</v>
      </c>
      <c r="E2408" s="58" t="b">
        <v>0</v>
      </c>
      <c r="F2408" s="25">
        <f t="shared" si="1"/>
        <v>9</v>
      </c>
      <c r="G2408" s="21" t="s">
        <v>58</v>
      </c>
      <c r="H2408" s="23"/>
      <c r="I2408" s="28"/>
    </row>
    <row r="2409" ht="22.5" customHeight="1">
      <c r="A2409" s="53" t="str">
        <f t="array" ref="A2409">IFERROR(_xlfn.XLOOKUP(B2409, Runs[Run ID], Runs[Track]), "— pick a run —")</f>
        <v>Captain America</v>
      </c>
      <c r="B2409" s="54" t="s">
        <v>235</v>
      </c>
      <c r="C2409" s="53" t="str">
        <f t="array" ref="C2409">IFERROR(_xlfn.XLOOKUP(B2409, Runs[Run ID], Runs[Title]), "— pick a run —")</f>
        <v>Secret Empire </v>
      </c>
      <c r="D2409" s="74" t="s">
        <v>13145</v>
      </c>
      <c r="E2409" s="58" t="b">
        <v>0</v>
      </c>
      <c r="F2409" s="25">
        <f t="shared" si="1"/>
        <v>10</v>
      </c>
      <c r="G2409" s="21" t="s">
        <v>58</v>
      </c>
      <c r="H2409" s="23"/>
      <c r="I2409" s="28"/>
    </row>
    <row r="2410" ht="22.5" customHeight="1">
      <c r="A2410" s="53" t="str">
        <f t="array" ref="A2410">IFERROR(_xlfn.XLOOKUP(B2410, Runs[Run ID], Runs[Track]), "— pick a run —")</f>
        <v>Captain America</v>
      </c>
      <c r="B2410" s="54" t="s">
        <v>235</v>
      </c>
      <c r="C2410" s="53" t="str">
        <f t="array" ref="C2410">IFERROR(_xlfn.XLOOKUP(B2410, Runs[Run ID], Runs[Title]), "— pick a run —")</f>
        <v>Secret Empire </v>
      </c>
      <c r="D2410" s="10" t="s">
        <v>12370</v>
      </c>
      <c r="E2410" s="58" t="b">
        <v>0</v>
      </c>
      <c r="F2410" s="25">
        <f t="shared" si="1"/>
        <v>11</v>
      </c>
      <c r="G2410" s="21" t="s">
        <v>58</v>
      </c>
      <c r="H2410" s="23"/>
      <c r="I2410" s="28"/>
    </row>
    <row r="2411" ht="22.5" customHeight="1">
      <c r="A2411" s="53" t="str">
        <f t="array" ref="A2411">IFERROR(_xlfn.XLOOKUP(B2411, Runs[Run ID], Runs[Track]), "— pick a run —")</f>
        <v>Captain America</v>
      </c>
      <c r="B2411" s="54" t="s">
        <v>235</v>
      </c>
      <c r="C2411" s="53" t="str">
        <f t="array" ref="C2411">IFERROR(_xlfn.XLOOKUP(B2411, Runs[Run ID], Runs[Title]), "— pick a run —")</f>
        <v>Secret Empire </v>
      </c>
      <c r="D2411" s="74" t="s">
        <v>13146</v>
      </c>
      <c r="E2411" s="58" t="b">
        <v>0</v>
      </c>
      <c r="F2411" s="25">
        <f t="shared" si="1"/>
        <v>12</v>
      </c>
      <c r="G2411" s="21" t="s">
        <v>58</v>
      </c>
      <c r="H2411" s="23"/>
      <c r="I2411" s="28"/>
    </row>
    <row r="2412" ht="22.5" customHeight="1">
      <c r="A2412" s="53" t="str">
        <f t="array" ref="A2412">IFERROR(_xlfn.XLOOKUP(B2412, Runs[Run ID], Runs[Track]), "— pick a run —")</f>
        <v>Captain America</v>
      </c>
      <c r="B2412" s="54" t="s">
        <v>235</v>
      </c>
      <c r="C2412" s="53" t="str">
        <f t="array" ref="C2412">IFERROR(_xlfn.XLOOKUP(B2412, Runs[Run ID], Runs[Title]), "— pick a run —")</f>
        <v>Secret Empire </v>
      </c>
      <c r="D2412" s="10" t="s">
        <v>13147</v>
      </c>
      <c r="E2412" s="58" t="b">
        <v>0</v>
      </c>
      <c r="F2412" s="25">
        <f t="shared" si="1"/>
        <v>13</v>
      </c>
      <c r="G2412" s="21" t="s">
        <v>58</v>
      </c>
      <c r="H2412" s="10" t="s">
        <v>13148</v>
      </c>
      <c r="I2412" s="26"/>
    </row>
    <row r="2413" ht="22.5" customHeight="1">
      <c r="A2413" s="53" t="str">
        <f t="array" ref="A2413">IFERROR(_xlfn.XLOOKUP(B2413, Runs[Run ID], Runs[Track]), "— pick a run —")</f>
        <v>Captain America</v>
      </c>
      <c r="B2413" s="54" t="s">
        <v>235</v>
      </c>
      <c r="C2413" s="53" t="str">
        <f t="array" ref="C2413">IFERROR(_xlfn.XLOOKUP(B2413, Runs[Run ID], Runs[Title]), "— pick a run —")</f>
        <v>Secret Empire </v>
      </c>
      <c r="D2413" s="10" t="s">
        <v>13149</v>
      </c>
      <c r="E2413" s="58" t="b">
        <v>0</v>
      </c>
      <c r="F2413" s="25">
        <f t="shared" si="1"/>
        <v>14</v>
      </c>
      <c r="G2413" s="21" t="s">
        <v>58</v>
      </c>
      <c r="H2413" s="23"/>
      <c r="I2413" s="28"/>
    </row>
    <row r="2414" ht="22.5" customHeight="1">
      <c r="A2414" s="53" t="str">
        <f t="array" ref="A2414">IFERROR(_xlfn.XLOOKUP(B2414, Runs[Run ID], Runs[Track]), "— pick a run —")</f>
        <v>Captain America</v>
      </c>
      <c r="B2414" s="54" t="s">
        <v>235</v>
      </c>
      <c r="C2414" s="53" t="str">
        <f t="array" ref="C2414">IFERROR(_xlfn.XLOOKUP(B2414, Runs[Run ID], Runs[Title]), "— pick a run —")</f>
        <v>Secret Empire </v>
      </c>
      <c r="D2414" s="10" t="s">
        <v>13150</v>
      </c>
      <c r="E2414" s="58" t="b">
        <v>0</v>
      </c>
      <c r="F2414" s="25">
        <f t="shared" si="1"/>
        <v>15</v>
      </c>
      <c r="G2414" s="21" t="s">
        <v>58</v>
      </c>
      <c r="H2414" s="23"/>
      <c r="I2414" s="28"/>
    </row>
    <row r="2415" ht="22.5" customHeight="1">
      <c r="A2415" s="53" t="str">
        <f t="array" ref="A2415">IFERROR(_xlfn.XLOOKUP(B2415, Runs[Run ID], Runs[Track]), "— pick a run —")</f>
        <v>Captain America</v>
      </c>
      <c r="B2415" s="54" t="s">
        <v>235</v>
      </c>
      <c r="C2415" s="53" t="str">
        <f t="array" ref="C2415">IFERROR(_xlfn.XLOOKUP(B2415, Runs[Run ID], Runs[Title]), "— pick a run —")</f>
        <v>Secret Empire </v>
      </c>
      <c r="D2415" s="10" t="s">
        <v>13151</v>
      </c>
      <c r="E2415" s="58" t="b">
        <v>0</v>
      </c>
      <c r="F2415" s="25">
        <f t="shared" si="1"/>
        <v>16</v>
      </c>
      <c r="G2415" s="21" t="s">
        <v>58</v>
      </c>
      <c r="H2415" s="23"/>
      <c r="I2415" s="28"/>
    </row>
    <row r="2416" ht="22.5" customHeight="1">
      <c r="A2416" s="53" t="str">
        <f t="array" ref="A2416">IFERROR(_xlfn.XLOOKUP(B2416, Runs[Run ID], Runs[Track]), "— pick a run —")</f>
        <v>Captain America</v>
      </c>
      <c r="B2416" s="54" t="s">
        <v>235</v>
      </c>
      <c r="C2416" s="53" t="str">
        <f t="array" ref="C2416">IFERROR(_xlfn.XLOOKUP(B2416, Runs[Run ID], Runs[Title]), "— pick a run —")</f>
        <v>Secret Empire </v>
      </c>
      <c r="D2416" s="10" t="s">
        <v>13152</v>
      </c>
      <c r="E2416" s="58" t="b">
        <v>0</v>
      </c>
      <c r="F2416" s="25">
        <f t="shared" si="1"/>
        <v>17</v>
      </c>
      <c r="G2416" s="21" t="s">
        <v>58</v>
      </c>
      <c r="H2416" s="23"/>
      <c r="I2416" s="28"/>
    </row>
    <row r="2417" ht="22.5" customHeight="1">
      <c r="A2417" s="53" t="str">
        <f t="array" ref="A2417">IFERROR(_xlfn.XLOOKUP(B2417, Runs[Run ID], Runs[Track]), "— pick a run —")</f>
        <v>Captain America</v>
      </c>
      <c r="B2417" s="54" t="s">
        <v>235</v>
      </c>
      <c r="C2417" s="53" t="str">
        <f t="array" ref="C2417">IFERROR(_xlfn.XLOOKUP(B2417, Runs[Run ID], Runs[Title]), "— pick a run —")</f>
        <v>Secret Empire </v>
      </c>
      <c r="D2417" s="10" t="s">
        <v>13153</v>
      </c>
      <c r="E2417" s="58" t="b">
        <v>0</v>
      </c>
      <c r="F2417" s="25">
        <f t="shared" si="1"/>
        <v>18</v>
      </c>
      <c r="G2417" s="21" t="s">
        <v>58</v>
      </c>
      <c r="H2417" s="23"/>
      <c r="I2417" s="28"/>
    </row>
    <row r="2418" ht="22.5" customHeight="1">
      <c r="A2418" s="53" t="str">
        <f t="array" ref="A2418">IFERROR(_xlfn.XLOOKUP(B2418, Runs[Run ID], Runs[Track]), "— pick a run —")</f>
        <v>Captain America</v>
      </c>
      <c r="B2418" s="54" t="s">
        <v>235</v>
      </c>
      <c r="C2418" s="53" t="str">
        <f t="array" ref="C2418">IFERROR(_xlfn.XLOOKUP(B2418, Runs[Run ID], Runs[Title]), "— pick a run —")</f>
        <v>Secret Empire </v>
      </c>
      <c r="D2418" s="10" t="s">
        <v>13154</v>
      </c>
      <c r="E2418" s="58" t="b">
        <v>0</v>
      </c>
      <c r="F2418" s="25">
        <f t="shared" si="1"/>
        <v>19</v>
      </c>
      <c r="G2418" s="21" t="s">
        <v>58</v>
      </c>
      <c r="H2418" s="23"/>
      <c r="I2418" s="28"/>
    </row>
    <row r="2419" ht="22.5" customHeight="1">
      <c r="A2419" s="53" t="str">
        <f t="array" ref="A2419">IFERROR(_xlfn.XLOOKUP(B2419, Runs[Run ID], Runs[Track]), "— pick a run —")</f>
        <v>Captain America</v>
      </c>
      <c r="B2419" s="54" t="s">
        <v>235</v>
      </c>
      <c r="C2419" s="53" t="str">
        <f t="array" ref="C2419">IFERROR(_xlfn.XLOOKUP(B2419, Runs[Run ID], Runs[Title]), "— pick a run —")</f>
        <v>Secret Empire </v>
      </c>
      <c r="D2419" s="10" t="s">
        <v>13155</v>
      </c>
      <c r="E2419" s="58" t="b">
        <v>0</v>
      </c>
      <c r="F2419" s="25">
        <f t="shared" si="1"/>
        <v>20</v>
      </c>
      <c r="G2419" s="21" t="s">
        <v>58</v>
      </c>
      <c r="H2419" s="23"/>
      <c r="I2419" s="28"/>
    </row>
    <row r="2420" ht="22.5" customHeight="1">
      <c r="A2420" s="53" t="str">
        <f t="array" ref="A2420">IFERROR(_xlfn.XLOOKUP(B2420, Runs[Run ID], Runs[Track]), "— pick a run —")</f>
        <v>Captain America</v>
      </c>
      <c r="B2420" s="54" t="s">
        <v>235</v>
      </c>
      <c r="C2420" s="53" t="str">
        <f t="array" ref="C2420">IFERROR(_xlfn.XLOOKUP(B2420, Runs[Run ID], Runs[Title]), "— pick a run —")</f>
        <v>Secret Empire </v>
      </c>
      <c r="D2420" s="10" t="s">
        <v>13156</v>
      </c>
      <c r="E2420" s="58" t="b">
        <v>0</v>
      </c>
      <c r="F2420" s="25">
        <f t="shared" si="1"/>
        <v>21</v>
      </c>
      <c r="G2420" s="21" t="s">
        <v>58</v>
      </c>
      <c r="H2420" s="23"/>
      <c r="I2420" s="28"/>
    </row>
    <row r="2421" ht="22.5" customHeight="1">
      <c r="A2421" s="53" t="str">
        <f t="array" ref="A2421">IFERROR(_xlfn.XLOOKUP(B2421, Runs[Run ID], Runs[Track]), "— pick a run —")</f>
        <v>Captain America</v>
      </c>
      <c r="B2421" s="54" t="s">
        <v>235</v>
      </c>
      <c r="C2421" s="53" t="str">
        <f t="array" ref="C2421">IFERROR(_xlfn.XLOOKUP(B2421, Runs[Run ID], Runs[Title]), "— pick a run —")</f>
        <v>Secret Empire </v>
      </c>
      <c r="D2421" s="10" t="s">
        <v>13157</v>
      </c>
      <c r="E2421" s="58" t="b">
        <v>0</v>
      </c>
      <c r="F2421" s="25">
        <f t="shared" si="1"/>
        <v>22</v>
      </c>
      <c r="G2421" s="21" t="s">
        <v>58</v>
      </c>
      <c r="H2421" s="23"/>
      <c r="I2421" s="28"/>
    </row>
    <row r="2422" ht="22.5" customHeight="1">
      <c r="A2422" s="53" t="str">
        <f t="array" ref="A2422">IFERROR(_xlfn.XLOOKUP(B2422, Runs[Run ID], Runs[Track]), "— pick a run —")</f>
        <v>Captain America</v>
      </c>
      <c r="B2422" s="54" t="s">
        <v>235</v>
      </c>
      <c r="C2422" s="53" t="str">
        <f t="array" ref="C2422">IFERROR(_xlfn.XLOOKUP(B2422, Runs[Run ID], Runs[Title]), "— pick a run —")</f>
        <v>Secret Empire </v>
      </c>
      <c r="D2422" s="10" t="s">
        <v>13158</v>
      </c>
      <c r="E2422" s="58" t="b">
        <v>0</v>
      </c>
      <c r="F2422" s="25">
        <f t="shared" si="1"/>
        <v>23</v>
      </c>
      <c r="G2422" s="21" t="s">
        <v>58</v>
      </c>
      <c r="H2422" s="23"/>
      <c r="I2422" s="28"/>
    </row>
    <row r="2423" ht="22.5" customHeight="1">
      <c r="A2423" s="53" t="str">
        <f t="array" ref="A2423">IFERROR(_xlfn.XLOOKUP(B2423, Runs[Run ID], Runs[Track]), "— pick a run —")</f>
        <v>Captain America</v>
      </c>
      <c r="B2423" s="54" t="s">
        <v>235</v>
      </c>
      <c r="C2423" s="53" t="str">
        <f t="array" ref="C2423">IFERROR(_xlfn.XLOOKUP(B2423, Runs[Run ID], Runs[Title]), "— pick a run —")</f>
        <v>Secret Empire </v>
      </c>
      <c r="D2423" s="10" t="s">
        <v>13159</v>
      </c>
      <c r="E2423" s="58" t="b">
        <v>0</v>
      </c>
      <c r="F2423" s="25">
        <f t="shared" si="1"/>
        <v>24</v>
      </c>
      <c r="G2423" s="21" t="s">
        <v>58</v>
      </c>
      <c r="H2423" s="23"/>
      <c r="I2423" s="28"/>
    </row>
    <row r="2424" ht="22.5" customHeight="1">
      <c r="A2424" s="53" t="str">
        <f t="array" ref="A2424">IFERROR(_xlfn.XLOOKUP(B2424, Runs[Run ID], Runs[Track]), "— pick a run —")</f>
        <v>Captain America</v>
      </c>
      <c r="B2424" s="54" t="s">
        <v>235</v>
      </c>
      <c r="C2424" s="53" t="str">
        <f t="array" ref="C2424">IFERROR(_xlfn.XLOOKUP(B2424, Runs[Run ID], Runs[Title]), "— pick a run —")</f>
        <v>Secret Empire </v>
      </c>
      <c r="D2424" s="10" t="s">
        <v>13160</v>
      </c>
      <c r="E2424" s="58" t="b">
        <v>0</v>
      </c>
      <c r="F2424" s="25">
        <f t="shared" si="1"/>
        <v>25</v>
      </c>
      <c r="G2424" s="21" t="s">
        <v>58</v>
      </c>
      <c r="H2424" s="23"/>
      <c r="I2424" s="28"/>
    </row>
    <row r="2425" ht="22.5" customHeight="1">
      <c r="A2425" s="53" t="str">
        <f t="array" ref="A2425">IFERROR(_xlfn.XLOOKUP(B2425, Runs[Run ID], Runs[Track]), "— pick a run —")</f>
        <v>Captain America</v>
      </c>
      <c r="B2425" s="54" t="s">
        <v>235</v>
      </c>
      <c r="C2425" s="53" t="str">
        <f t="array" ref="C2425">IFERROR(_xlfn.XLOOKUP(B2425, Runs[Run ID], Runs[Title]), "— pick a run —")</f>
        <v>Secret Empire </v>
      </c>
      <c r="D2425" s="10" t="s">
        <v>13161</v>
      </c>
      <c r="E2425" s="58" t="b">
        <v>0</v>
      </c>
      <c r="F2425" s="25">
        <f t="shared" si="1"/>
        <v>26</v>
      </c>
      <c r="G2425" s="21" t="s">
        <v>58</v>
      </c>
      <c r="H2425" s="23"/>
      <c r="I2425" s="28"/>
    </row>
    <row r="2426" ht="22.5" customHeight="1">
      <c r="A2426" s="53" t="str">
        <f t="array" ref="A2426">IFERROR(_xlfn.XLOOKUP(B2426, Runs[Run ID], Runs[Track]), "— pick a run —")</f>
        <v>Captain America</v>
      </c>
      <c r="B2426" s="54" t="s">
        <v>235</v>
      </c>
      <c r="C2426" s="53" t="str">
        <f t="array" ref="C2426">IFERROR(_xlfn.XLOOKUP(B2426, Runs[Run ID], Runs[Title]), "— pick a run —")</f>
        <v>Secret Empire </v>
      </c>
      <c r="D2426" s="10" t="s">
        <v>13162</v>
      </c>
      <c r="E2426" s="58" t="b">
        <v>0</v>
      </c>
      <c r="F2426" s="25">
        <f t="shared" si="1"/>
        <v>27</v>
      </c>
      <c r="G2426" s="21" t="s">
        <v>58</v>
      </c>
      <c r="H2426" s="23"/>
      <c r="I2426" s="28"/>
    </row>
    <row r="2427" ht="22.5" customHeight="1">
      <c r="A2427" s="53" t="str">
        <f t="array" ref="A2427">IFERROR(_xlfn.XLOOKUP(B2427, Runs[Run ID], Runs[Track]), "— pick a run —")</f>
        <v>Captain America</v>
      </c>
      <c r="B2427" s="54" t="s">
        <v>235</v>
      </c>
      <c r="C2427" s="53" t="str">
        <f t="array" ref="C2427">IFERROR(_xlfn.XLOOKUP(B2427, Runs[Run ID], Runs[Title]), "— pick a run —")</f>
        <v>Secret Empire </v>
      </c>
      <c r="D2427" s="10" t="s">
        <v>13163</v>
      </c>
      <c r="E2427" s="58" t="b">
        <v>0</v>
      </c>
      <c r="F2427" s="25">
        <f t="shared" si="1"/>
        <v>28</v>
      </c>
      <c r="G2427" s="21" t="s">
        <v>58</v>
      </c>
      <c r="H2427" s="23"/>
      <c r="I2427" s="28"/>
    </row>
    <row r="2428" ht="22.5" customHeight="1">
      <c r="A2428" s="53" t="str">
        <f t="array" ref="A2428">IFERROR(_xlfn.XLOOKUP(B2428, Runs[Run ID], Runs[Track]), "— pick a run —")</f>
        <v>Captain America</v>
      </c>
      <c r="B2428" s="54" t="s">
        <v>235</v>
      </c>
      <c r="C2428" s="53" t="str">
        <f t="array" ref="C2428">IFERROR(_xlfn.XLOOKUP(B2428, Runs[Run ID], Runs[Title]), "— pick a run —")</f>
        <v>Secret Empire </v>
      </c>
      <c r="D2428" s="10" t="s">
        <v>13164</v>
      </c>
      <c r="E2428" s="58" t="b">
        <v>0</v>
      </c>
      <c r="F2428" s="25">
        <f t="shared" si="1"/>
        <v>29</v>
      </c>
      <c r="G2428" s="21" t="s">
        <v>58</v>
      </c>
      <c r="H2428" s="23"/>
      <c r="I2428" s="28"/>
    </row>
    <row r="2429" ht="22.5" customHeight="1">
      <c r="A2429" s="53" t="str">
        <f t="array" ref="A2429">IFERROR(_xlfn.XLOOKUP(B2429, Runs[Run ID], Runs[Track]), "— pick a run —")</f>
        <v>Captain America</v>
      </c>
      <c r="B2429" s="54" t="s">
        <v>235</v>
      </c>
      <c r="C2429" s="53" t="str">
        <f t="array" ref="C2429">IFERROR(_xlfn.XLOOKUP(B2429, Runs[Run ID], Runs[Title]), "— pick a run —")</f>
        <v>Secret Empire </v>
      </c>
      <c r="D2429" s="10" t="s">
        <v>13165</v>
      </c>
      <c r="E2429" s="58" t="b">
        <v>0</v>
      </c>
      <c r="F2429" s="25">
        <f t="shared" si="1"/>
        <v>30</v>
      </c>
      <c r="G2429" s="21" t="s">
        <v>58</v>
      </c>
      <c r="H2429" s="23"/>
      <c r="I2429" s="28"/>
    </row>
    <row r="2430" ht="22.5" customHeight="1">
      <c r="A2430" s="53" t="str">
        <f t="array" ref="A2430">IFERROR(_xlfn.XLOOKUP(B2430, Runs[Run ID], Runs[Track]), "— pick a run —")</f>
        <v>Captain America</v>
      </c>
      <c r="B2430" s="54" t="s">
        <v>235</v>
      </c>
      <c r="C2430" s="53" t="str">
        <f t="array" ref="C2430">IFERROR(_xlfn.XLOOKUP(B2430, Runs[Run ID], Runs[Title]), "— pick a run —")</f>
        <v>Secret Empire </v>
      </c>
      <c r="D2430" s="10" t="s">
        <v>13166</v>
      </c>
      <c r="E2430" s="58" t="b">
        <v>0</v>
      </c>
      <c r="F2430" s="25">
        <f t="shared" si="1"/>
        <v>31</v>
      </c>
      <c r="G2430" s="21" t="s">
        <v>58</v>
      </c>
      <c r="H2430" s="23"/>
      <c r="I2430" s="28"/>
    </row>
    <row r="2431" ht="22.5" customHeight="1">
      <c r="A2431" s="53" t="str">
        <f t="array" ref="A2431">IFERROR(_xlfn.XLOOKUP(B2431, Runs[Run ID], Runs[Track]), "— pick a run —")</f>
        <v>Captain America</v>
      </c>
      <c r="B2431" s="54" t="s">
        <v>235</v>
      </c>
      <c r="C2431" s="53" t="str">
        <f t="array" ref="C2431">IFERROR(_xlfn.XLOOKUP(B2431, Runs[Run ID], Runs[Title]), "— pick a run —")</f>
        <v>Secret Empire </v>
      </c>
      <c r="D2431" s="10" t="s">
        <v>13167</v>
      </c>
      <c r="E2431" s="58" t="b">
        <v>0</v>
      </c>
      <c r="F2431" s="25">
        <f t="shared" si="1"/>
        <v>32</v>
      </c>
      <c r="G2431" s="21" t="s">
        <v>58</v>
      </c>
      <c r="H2431" s="23"/>
      <c r="I2431" s="28"/>
    </row>
    <row r="2432" ht="22.5" customHeight="1">
      <c r="A2432" s="53" t="str">
        <f t="array" ref="A2432">IFERROR(_xlfn.XLOOKUP(B2432, Runs[Run ID], Runs[Track]), "— pick a run —")</f>
        <v>Captain America</v>
      </c>
      <c r="B2432" s="54" t="s">
        <v>235</v>
      </c>
      <c r="C2432" s="53" t="str">
        <f t="array" ref="C2432">IFERROR(_xlfn.XLOOKUP(B2432, Runs[Run ID], Runs[Title]), "— pick a run —")</f>
        <v>Secret Empire </v>
      </c>
      <c r="D2432" s="10" t="s">
        <v>13168</v>
      </c>
      <c r="E2432" s="58" t="b">
        <v>0</v>
      </c>
      <c r="F2432" s="25">
        <f t="shared" si="1"/>
        <v>33</v>
      </c>
      <c r="G2432" s="21" t="s">
        <v>58</v>
      </c>
      <c r="H2432" s="23"/>
      <c r="I2432" s="28"/>
    </row>
    <row r="2433" ht="22.5" customHeight="1">
      <c r="A2433" s="53" t="str">
        <f t="array" ref="A2433">IFERROR(_xlfn.XLOOKUP(B2433, Runs[Run ID], Runs[Track]), "— pick a run —")</f>
        <v>Captain America</v>
      </c>
      <c r="B2433" s="54" t="s">
        <v>235</v>
      </c>
      <c r="C2433" s="53" t="str">
        <f t="array" ref="C2433">IFERROR(_xlfn.XLOOKUP(B2433, Runs[Run ID], Runs[Title]), "— pick a run —")</f>
        <v>Secret Empire </v>
      </c>
      <c r="D2433" s="10" t="s">
        <v>13169</v>
      </c>
      <c r="E2433" s="58" t="b">
        <v>0</v>
      </c>
      <c r="F2433" s="25">
        <f t="shared" si="1"/>
        <v>34</v>
      </c>
      <c r="G2433" s="21" t="s">
        <v>58</v>
      </c>
      <c r="H2433" s="23"/>
      <c r="I2433" s="28"/>
    </row>
    <row r="2434" ht="22.5" customHeight="1">
      <c r="A2434" s="53" t="str">
        <f t="array" ref="A2434">IFERROR(_xlfn.XLOOKUP(B2434, Runs[Run ID], Runs[Track]), "— pick a run —")</f>
        <v>Captain America</v>
      </c>
      <c r="B2434" s="54" t="s">
        <v>235</v>
      </c>
      <c r="C2434" s="53" t="str">
        <f t="array" ref="C2434">IFERROR(_xlfn.XLOOKUP(B2434, Runs[Run ID], Runs[Title]), "— pick a run —")</f>
        <v>Secret Empire </v>
      </c>
      <c r="D2434" s="10" t="s">
        <v>13170</v>
      </c>
      <c r="E2434" s="58" t="b">
        <v>0</v>
      </c>
      <c r="F2434" s="25">
        <f t="shared" si="1"/>
        <v>35</v>
      </c>
      <c r="G2434" s="21" t="s">
        <v>58</v>
      </c>
      <c r="H2434" s="23"/>
      <c r="I2434" s="28"/>
    </row>
    <row r="2435" ht="22.5" customHeight="1">
      <c r="A2435" s="53" t="str">
        <f t="array" ref="A2435">IFERROR(_xlfn.XLOOKUP(B2435, Runs[Run ID], Runs[Track]), "— pick a run —")</f>
        <v>Captain America</v>
      </c>
      <c r="B2435" s="54" t="s">
        <v>235</v>
      </c>
      <c r="C2435" s="53" t="str">
        <f t="array" ref="C2435">IFERROR(_xlfn.XLOOKUP(B2435, Runs[Run ID], Runs[Title]), "— pick a run —")</f>
        <v>Secret Empire </v>
      </c>
      <c r="D2435" s="10" t="s">
        <v>13171</v>
      </c>
      <c r="E2435" s="58" t="b">
        <v>0</v>
      </c>
      <c r="F2435" s="25">
        <f t="shared" si="1"/>
        <v>36</v>
      </c>
      <c r="G2435" s="21" t="s">
        <v>58</v>
      </c>
      <c r="H2435" s="23"/>
      <c r="I2435" s="28"/>
    </row>
    <row r="2436" ht="22.5" customHeight="1">
      <c r="A2436" s="53" t="str">
        <f t="array" ref="A2436">IFERROR(_xlfn.XLOOKUP(B2436, Runs[Run ID], Runs[Track]), "— pick a run —")</f>
        <v>Captain America</v>
      </c>
      <c r="B2436" s="54" t="s">
        <v>235</v>
      </c>
      <c r="C2436" s="53" t="str">
        <f t="array" ref="C2436">IFERROR(_xlfn.XLOOKUP(B2436, Runs[Run ID], Runs[Title]), "— pick a run —")</f>
        <v>Secret Empire </v>
      </c>
      <c r="D2436" s="10" t="s">
        <v>13172</v>
      </c>
      <c r="E2436" s="58" t="b">
        <v>0</v>
      </c>
      <c r="F2436" s="25">
        <f t="shared" si="1"/>
        <v>37</v>
      </c>
      <c r="G2436" s="21" t="s">
        <v>58</v>
      </c>
      <c r="H2436" s="23"/>
      <c r="I2436" s="28"/>
    </row>
    <row r="2437" ht="22.5" customHeight="1">
      <c r="A2437" s="53" t="str">
        <f t="array" ref="A2437">IFERROR(_xlfn.XLOOKUP(B2437, Runs[Run ID], Runs[Track]), "— pick a run —")</f>
        <v>Captain America</v>
      </c>
      <c r="B2437" s="54" t="s">
        <v>235</v>
      </c>
      <c r="C2437" s="53" t="str">
        <f t="array" ref="C2437">IFERROR(_xlfn.XLOOKUP(B2437, Runs[Run ID], Runs[Title]), "— pick a run —")</f>
        <v>Secret Empire </v>
      </c>
      <c r="D2437" s="10" t="s">
        <v>13173</v>
      </c>
      <c r="E2437" s="58" t="b">
        <v>0</v>
      </c>
      <c r="F2437" s="25">
        <f t="shared" si="1"/>
        <v>38</v>
      </c>
      <c r="G2437" s="21" t="s">
        <v>58</v>
      </c>
      <c r="H2437" s="23"/>
      <c r="I2437" s="28"/>
    </row>
    <row r="2438" ht="22.5" customHeight="1">
      <c r="A2438" s="53" t="str">
        <f t="array" ref="A2438">IFERROR(_xlfn.XLOOKUP(B2438, Runs[Run ID], Runs[Track]), "— pick a run —")</f>
        <v>Captain America</v>
      </c>
      <c r="B2438" s="54" t="s">
        <v>235</v>
      </c>
      <c r="C2438" s="53" t="str">
        <f t="array" ref="C2438">IFERROR(_xlfn.XLOOKUP(B2438, Runs[Run ID], Runs[Title]), "— pick a run —")</f>
        <v>Secret Empire </v>
      </c>
      <c r="D2438" s="10" t="s">
        <v>13174</v>
      </c>
      <c r="E2438" s="58" t="b">
        <v>0</v>
      </c>
      <c r="F2438" s="25">
        <f t="shared" si="1"/>
        <v>39</v>
      </c>
      <c r="G2438" s="21" t="s">
        <v>58</v>
      </c>
      <c r="H2438" s="23"/>
      <c r="I2438" s="28"/>
    </row>
    <row r="2439" ht="22.5" customHeight="1">
      <c r="A2439" s="53" t="str">
        <f t="array" ref="A2439">IFERROR(_xlfn.XLOOKUP(B2439, Runs[Run ID], Runs[Track]), "— pick a run —")</f>
        <v>Captain America</v>
      </c>
      <c r="B2439" s="54" t="s">
        <v>235</v>
      </c>
      <c r="C2439" s="53" t="str">
        <f t="array" ref="C2439">IFERROR(_xlfn.XLOOKUP(B2439, Runs[Run ID], Runs[Title]), "— pick a run —")</f>
        <v>Secret Empire </v>
      </c>
      <c r="D2439" s="10" t="s">
        <v>13175</v>
      </c>
      <c r="E2439" s="58" t="b">
        <v>0</v>
      </c>
      <c r="F2439" s="25">
        <f t="shared" si="1"/>
        <v>40</v>
      </c>
      <c r="G2439" s="21" t="s">
        <v>58</v>
      </c>
      <c r="H2439" s="23"/>
      <c r="I2439" s="28"/>
    </row>
    <row r="2440" ht="22.5" customHeight="1">
      <c r="A2440" s="53" t="str">
        <f t="array" ref="A2440">IFERROR(_xlfn.XLOOKUP(B2440, Runs[Run ID], Runs[Track]), "— pick a run —")</f>
        <v>Captain America</v>
      </c>
      <c r="B2440" s="54" t="s">
        <v>235</v>
      </c>
      <c r="C2440" s="53" t="str">
        <f t="array" ref="C2440">IFERROR(_xlfn.XLOOKUP(B2440, Runs[Run ID], Runs[Title]), "— pick a run —")</f>
        <v>Secret Empire </v>
      </c>
      <c r="D2440" s="10" t="s">
        <v>13176</v>
      </c>
      <c r="E2440" s="58" t="b">
        <v>0</v>
      </c>
      <c r="F2440" s="25">
        <f t="shared" si="1"/>
        <v>41</v>
      </c>
      <c r="G2440" s="21" t="s">
        <v>58</v>
      </c>
      <c r="H2440" s="23"/>
      <c r="I2440" s="28"/>
    </row>
    <row r="2441" ht="22.5" customHeight="1">
      <c r="A2441" s="53" t="str">
        <f t="array" ref="A2441">IFERROR(_xlfn.XLOOKUP(B2441, Runs[Run ID], Runs[Track]), "— pick a run —")</f>
        <v>Captain America</v>
      </c>
      <c r="B2441" s="54" t="s">
        <v>235</v>
      </c>
      <c r="C2441" s="53" t="str">
        <f t="array" ref="C2441">IFERROR(_xlfn.XLOOKUP(B2441, Runs[Run ID], Runs[Title]), "— pick a run —")</f>
        <v>Secret Empire </v>
      </c>
      <c r="D2441" s="10" t="s">
        <v>13177</v>
      </c>
      <c r="E2441" s="58" t="b">
        <v>0</v>
      </c>
      <c r="F2441" s="25">
        <f t="shared" si="1"/>
        <v>42</v>
      </c>
      <c r="G2441" s="21" t="s">
        <v>58</v>
      </c>
      <c r="H2441" s="23"/>
      <c r="I2441" s="28"/>
    </row>
    <row r="2442" ht="22.5" customHeight="1">
      <c r="A2442" s="53" t="str">
        <f t="array" ref="A2442">IFERROR(_xlfn.XLOOKUP(B2442, Runs[Run ID], Runs[Track]), "— pick a run —")</f>
        <v>Captain America</v>
      </c>
      <c r="B2442" s="54" t="s">
        <v>235</v>
      </c>
      <c r="C2442" s="53" t="str">
        <f t="array" ref="C2442">IFERROR(_xlfn.XLOOKUP(B2442, Runs[Run ID], Runs[Title]), "— pick a run —")</f>
        <v>Secret Empire </v>
      </c>
      <c r="D2442" s="10" t="s">
        <v>13178</v>
      </c>
      <c r="E2442" s="58" t="b">
        <v>0</v>
      </c>
      <c r="F2442" s="25">
        <f t="shared" si="1"/>
        <v>43</v>
      </c>
      <c r="G2442" s="21" t="s">
        <v>58</v>
      </c>
      <c r="H2442" s="23"/>
      <c r="I2442" s="28"/>
    </row>
    <row r="2443" ht="22.5" customHeight="1">
      <c r="A2443" s="53" t="str">
        <f t="array" ref="A2443">IFERROR(_xlfn.XLOOKUP(B2443, Runs[Run ID], Runs[Track]), "— pick a run —")</f>
        <v>Captain America</v>
      </c>
      <c r="B2443" s="54" t="s">
        <v>235</v>
      </c>
      <c r="C2443" s="53" t="str">
        <f t="array" ref="C2443">IFERROR(_xlfn.XLOOKUP(B2443, Runs[Run ID], Runs[Title]), "— pick a run —")</f>
        <v>Secret Empire </v>
      </c>
      <c r="D2443" s="10" t="s">
        <v>13179</v>
      </c>
      <c r="E2443" s="58" t="b">
        <v>0</v>
      </c>
      <c r="F2443" s="25">
        <f t="shared" si="1"/>
        <v>44</v>
      </c>
      <c r="G2443" s="21" t="s">
        <v>58</v>
      </c>
      <c r="H2443" s="23"/>
      <c r="I2443" s="28"/>
    </row>
    <row r="2444" ht="22.5" customHeight="1">
      <c r="A2444" s="53" t="str">
        <f t="array" ref="A2444">IFERROR(_xlfn.XLOOKUP(B2444, Runs[Run ID], Runs[Track]), "— pick a run —")</f>
        <v>Captain America</v>
      </c>
      <c r="B2444" s="54" t="s">
        <v>235</v>
      </c>
      <c r="C2444" s="53" t="str">
        <f t="array" ref="C2444">IFERROR(_xlfn.XLOOKUP(B2444, Runs[Run ID], Runs[Title]), "— pick a run —")</f>
        <v>Secret Empire </v>
      </c>
      <c r="D2444" s="10" t="s">
        <v>13180</v>
      </c>
      <c r="E2444" s="58" t="b">
        <v>0</v>
      </c>
      <c r="F2444" s="25">
        <f t="shared" si="1"/>
        <v>45</v>
      </c>
      <c r="G2444" s="21" t="s">
        <v>58</v>
      </c>
      <c r="H2444" s="23"/>
      <c r="I2444" s="28"/>
    </row>
    <row r="2445" ht="22.5" customHeight="1">
      <c r="A2445" s="53" t="str">
        <f t="array" ref="A2445">IFERROR(_xlfn.XLOOKUP(B2445, Runs[Run ID], Runs[Track]), "— pick a run —")</f>
        <v>Captain America</v>
      </c>
      <c r="B2445" s="54" t="s">
        <v>235</v>
      </c>
      <c r="C2445" s="53" t="str">
        <f t="array" ref="C2445">IFERROR(_xlfn.XLOOKUP(B2445, Runs[Run ID], Runs[Title]), "— pick a run —")</f>
        <v>Secret Empire </v>
      </c>
      <c r="D2445" s="10" t="s">
        <v>13181</v>
      </c>
      <c r="E2445" s="58" t="b">
        <v>0</v>
      </c>
      <c r="F2445" s="25">
        <f t="shared" si="1"/>
        <v>46</v>
      </c>
      <c r="G2445" s="21" t="s">
        <v>58</v>
      </c>
      <c r="H2445" s="23"/>
      <c r="I2445" s="28"/>
    </row>
    <row r="2446" ht="22.5" customHeight="1">
      <c r="A2446" s="53" t="str">
        <f t="array" ref="A2446">IFERROR(_xlfn.XLOOKUP(B2446, Runs[Run ID], Runs[Track]), "— pick a run —")</f>
        <v>Captain America</v>
      </c>
      <c r="B2446" s="54" t="s">
        <v>235</v>
      </c>
      <c r="C2446" s="53" t="str">
        <f t="array" ref="C2446">IFERROR(_xlfn.XLOOKUP(B2446, Runs[Run ID], Runs[Title]), "— pick a run —")</f>
        <v>Secret Empire </v>
      </c>
      <c r="D2446" s="74" t="s">
        <v>9630</v>
      </c>
      <c r="E2446" s="58" t="b">
        <v>0</v>
      </c>
      <c r="F2446" s="25">
        <f t="shared" si="1"/>
        <v>47</v>
      </c>
      <c r="G2446" s="21" t="s">
        <v>58</v>
      </c>
      <c r="H2446" s="23"/>
      <c r="I2446" s="28"/>
    </row>
    <row r="2447" ht="22.5" customHeight="1">
      <c r="A2447" s="53" t="str">
        <f t="array" ref="A2447">IFERROR(_xlfn.XLOOKUP(B2447, Runs[Run ID], Runs[Track]), "— pick a run —")</f>
        <v>Captain America</v>
      </c>
      <c r="B2447" s="54" t="s">
        <v>235</v>
      </c>
      <c r="C2447" s="53" t="str">
        <f t="array" ref="C2447">IFERROR(_xlfn.XLOOKUP(B2447, Runs[Run ID], Runs[Title]), "— pick a run —")</f>
        <v>Secret Empire </v>
      </c>
      <c r="D2447" s="74" t="s">
        <v>7465</v>
      </c>
      <c r="E2447" s="58" t="b">
        <v>0</v>
      </c>
      <c r="F2447" s="25">
        <f t="shared" si="1"/>
        <v>48</v>
      </c>
      <c r="G2447" s="21" t="s">
        <v>58</v>
      </c>
      <c r="H2447" s="23"/>
      <c r="I2447" s="28"/>
    </row>
    <row r="2448" ht="22.5" customHeight="1">
      <c r="A2448" s="53" t="str">
        <f t="array" ref="A2448">IFERROR(_xlfn.XLOOKUP(B2448, Runs[Run ID], Runs[Track]), "— pick a run —")</f>
        <v>Captain America</v>
      </c>
      <c r="B2448" s="54" t="s">
        <v>235</v>
      </c>
      <c r="C2448" s="53" t="str">
        <f t="array" ref="C2448">IFERROR(_xlfn.XLOOKUP(B2448, Runs[Run ID], Runs[Title]), "— pick a run —")</f>
        <v>Secret Empire </v>
      </c>
      <c r="D2448" s="74" t="s">
        <v>7480</v>
      </c>
      <c r="E2448" s="58" t="b">
        <v>0</v>
      </c>
      <c r="F2448" s="25">
        <f t="shared" si="1"/>
        <v>49</v>
      </c>
      <c r="G2448" s="21" t="s">
        <v>58</v>
      </c>
      <c r="H2448" s="23"/>
      <c r="I2448" s="28"/>
    </row>
    <row r="2449" ht="22.5" customHeight="1">
      <c r="A2449" s="53" t="str">
        <f t="array" ref="A2449">IFERROR(_xlfn.XLOOKUP(B2449, Runs[Run ID], Runs[Track]), "— pick a run —")</f>
        <v>Captain America</v>
      </c>
      <c r="B2449" s="54" t="s">
        <v>235</v>
      </c>
      <c r="C2449" s="53" t="str">
        <f t="array" ref="C2449">IFERROR(_xlfn.XLOOKUP(B2449, Runs[Run ID], Runs[Title]), "— pick a run —")</f>
        <v>Secret Empire </v>
      </c>
      <c r="D2449" s="74" t="s">
        <v>7497</v>
      </c>
      <c r="E2449" s="58" t="b">
        <v>0</v>
      </c>
      <c r="F2449" s="25">
        <f t="shared" si="1"/>
        <v>50</v>
      </c>
      <c r="G2449" s="21" t="s">
        <v>58</v>
      </c>
      <c r="H2449" s="23"/>
      <c r="I2449" s="28"/>
    </row>
    <row r="2450" ht="22.5" customHeight="1">
      <c r="A2450" s="53" t="str">
        <f t="array" ref="A2450">IFERROR(_xlfn.XLOOKUP(B2450, Runs[Run ID], Runs[Track]), "— pick a run —")</f>
        <v>Captain America</v>
      </c>
      <c r="B2450" s="54" t="s">
        <v>235</v>
      </c>
      <c r="C2450" s="53" t="str">
        <f t="array" ref="C2450">IFERROR(_xlfn.XLOOKUP(B2450, Runs[Run ID], Runs[Title]), "— pick a run —")</f>
        <v>Secret Empire </v>
      </c>
      <c r="D2450" s="74" t="s">
        <v>7515</v>
      </c>
      <c r="E2450" s="58" t="b">
        <v>0</v>
      </c>
      <c r="F2450" s="25">
        <f t="shared" si="1"/>
        <v>51</v>
      </c>
      <c r="G2450" s="21" t="s">
        <v>58</v>
      </c>
      <c r="H2450" s="23"/>
      <c r="I2450" s="28"/>
    </row>
    <row r="2451" ht="22.5" customHeight="1">
      <c r="A2451" s="53" t="str">
        <f t="array" ref="A2451">IFERROR(_xlfn.XLOOKUP(B2451, Runs[Run ID], Runs[Track]), "— pick a run —")</f>
        <v>Captain America</v>
      </c>
      <c r="B2451" s="54" t="s">
        <v>235</v>
      </c>
      <c r="C2451" s="53" t="str">
        <f t="array" ref="C2451">IFERROR(_xlfn.XLOOKUP(B2451, Runs[Run ID], Runs[Title]), "— pick a run —")</f>
        <v>Secret Empire </v>
      </c>
      <c r="D2451" s="74" t="s">
        <v>7534</v>
      </c>
      <c r="E2451" s="58" t="b">
        <v>0</v>
      </c>
      <c r="F2451" s="25">
        <f t="shared" si="1"/>
        <v>52</v>
      </c>
      <c r="G2451" s="21" t="s">
        <v>58</v>
      </c>
      <c r="H2451" s="23"/>
      <c r="I2451" s="28"/>
    </row>
    <row r="2452" ht="22.5" customHeight="1">
      <c r="A2452" s="53" t="str">
        <f t="array" ref="A2452">IFERROR(_xlfn.XLOOKUP(B2452, Runs[Run ID], Runs[Track]), "— pick a run —")</f>
        <v>Captain America</v>
      </c>
      <c r="B2452" s="54" t="s">
        <v>235</v>
      </c>
      <c r="C2452" s="53" t="str">
        <f t="array" ref="C2452">IFERROR(_xlfn.XLOOKUP(B2452, Runs[Run ID], Runs[Title]), "— pick a run —")</f>
        <v>Secret Empire </v>
      </c>
      <c r="D2452" s="74" t="s">
        <v>7551</v>
      </c>
      <c r="E2452" s="58" t="b">
        <v>0</v>
      </c>
      <c r="F2452" s="25">
        <f t="shared" si="1"/>
        <v>53</v>
      </c>
      <c r="G2452" s="21" t="s">
        <v>58</v>
      </c>
      <c r="H2452" s="23"/>
      <c r="I2452" s="28"/>
    </row>
    <row r="2453" ht="22.5" customHeight="1">
      <c r="A2453" s="53" t="str">
        <f t="array" ref="A2453">IFERROR(_xlfn.XLOOKUP(B2453, Runs[Run ID], Runs[Track]), "— pick a run —")</f>
        <v>Captain America</v>
      </c>
      <c r="B2453" s="54" t="s">
        <v>235</v>
      </c>
      <c r="C2453" s="53" t="str">
        <f t="array" ref="C2453">IFERROR(_xlfn.XLOOKUP(B2453, Runs[Run ID], Runs[Title]), "— pick a run —")</f>
        <v>Secret Empire </v>
      </c>
      <c r="D2453" s="74" t="s">
        <v>7568</v>
      </c>
      <c r="E2453" s="58" t="b">
        <v>0</v>
      </c>
      <c r="F2453" s="25">
        <f t="shared" si="1"/>
        <v>54</v>
      </c>
      <c r="G2453" s="21" t="s">
        <v>58</v>
      </c>
      <c r="H2453" s="23"/>
      <c r="I2453" s="28"/>
    </row>
    <row r="2454" ht="22.5" customHeight="1">
      <c r="A2454" s="53" t="str">
        <f t="array" ref="A2454">IFERROR(_xlfn.XLOOKUP(B2454, Runs[Run ID], Runs[Track]), "— pick a run —")</f>
        <v>Captain America</v>
      </c>
      <c r="B2454" s="54" t="s">
        <v>235</v>
      </c>
      <c r="C2454" s="53" t="str">
        <f t="array" ref="C2454">IFERROR(_xlfn.XLOOKUP(B2454, Runs[Run ID], Runs[Title]), "— pick a run —")</f>
        <v>Secret Empire </v>
      </c>
      <c r="D2454" s="74" t="s">
        <v>7586</v>
      </c>
      <c r="E2454" s="58" t="b">
        <v>0</v>
      </c>
      <c r="F2454" s="25">
        <f t="shared" si="1"/>
        <v>55</v>
      </c>
      <c r="G2454" s="21" t="s">
        <v>58</v>
      </c>
      <c r="H2454" s="23"/>
      <c r="I2454" s="28"/>
    </row>
    <row r="2455" ht="22.5" customHeight="1">
      <c r="A2455" s="53" t="str">
        <f t="array" ref="A2455">IFERROR(_xlfn.XLOOKUP(B2455, Runs[Run ID], Runs[Track]), "— pick a run —")</f>
        <v>Captain America</v>
      </c>
      <c r="B2455" s="54" t="s">
        <v>235</v>
      </c>
      <c r="C2455" s="53" t="str">
        <f t="array" ref="C2455">IFERROR(_xlfn.XLOOKUP(B2455, Runs[Run ID], Runs[Title]), "— pick a run —")</f>
        <v>Secret Empire </v>
      </c>
      <c r="D2455" s="74" t="s">
        <v>7601</v>
      </c>
      <c r="E2455" s="58" t="b">
        <v>0</v>
      </c>
      <c r="F2455" s="25">
        <f t="shared" si="1"/>
        <v>56</v>
      </c>
      <c r="G2455" s="21" t="s">
        <v>58</v>
      </c>
      <c r="H2455" s="23"/>
      <c r="I2455" s="28"/>
    </row>
    <row r="2456" ht="22.5" customHeight="1">
      <c r="A2456" s="53" t="str">
        <f t="array" ref="A2456">IFERROR(_xlfn.XLOOKUP(B2456, Runs[Run ID], Runs[Track]), "— pick a run —")</f>
        <v>Captain America</v>
      </c>
      <c r="B2456" s="54" t="s">
        <v>235</v>
      </c>
      <c r="C2456" s="53" t="str">
        <f t="array" ref="C2456">IFERROR(_xlfn.XLOOKUP(B2456, Runs[Run ID], Runs[Title]), "— pick a run —")</f>
        <v>Secret Empire </v>
      </c>
      <c r="D2456" s="74" t="s">
        <v>7617</v>
      </c>
      <c r="E2456" s="58" t="b">
        <v>0</v>
      </c>
      <c r="F2456" s="25">
        <f t="shared" si="1"/>
        <v>57</v>
      </c>
      <c r="G2456" s="21" t="s">
        <v>58</v>
      </c>
      <c r="H2456" s="23"/>
      <c r="I2456" s="28"/>
    </row>
    <row r="2457" ht="22.5" customHeight="1">
      <c r="A2457" s="53" t="str">
        <f t="array" ref="A2457">IFERROR(_xlfn.XLOOKUP(B2457, Runs[Run ID], Runs[Track]), "— pick a run —")</f>
        <v>Captain America</v>
      </c>
      <c r="B2457" s="54" t="s">
        <v>235</v>
      </c>
      <c r="C2457" s="53" t="str">
        <f t="array" ref="C2457">IFERROR(_xlfn.XLOOKUP(B2457, Runs[Run ID], Runs[Title]), "— pick a run —")</f>
        <v>Secret Empire </v>
      </c>
      <c r="D2457" s="74" t="s">
        <v>13182</v>
      </c>
      <c r="E2457" s="58" t="b">
        <v>0</v>
      </c>
      <c r="F2457" s="25">
        <f t="shared" si="1"/>
        <v>58</v>
      </c>
      <c r="G2457" s="21" t="s">
        <v>58</v>
      </c>
      <c r="H2457" s="23"/>
      <c r="I2457" s="28"/>
    </row>
    <row r="2458" ht="22.5" customHeight="1">
      <c r="A2458" s="53" t="str">
        <f t="array" ref="A2458">IFERROR(_xlfn.XLOOKUP(B2458, Runs[Run ID], Runs[Track]), "— pick a run —")</f>
        <v>Captain America</v>
      </c>
      <c r="B2458" s="54" t="s">
        <v>235</v>
      </c>
      <c r="C2458" s="53" t="str">
        <f t="array" ref="C2458">IFERROR(_xlfn.XLOOKUP(B2458, Runs[Run ID], Runs[Title]), "— pick a run —")</f>
        <v>Secret Empire </v>
      </c>
      <c r="D2458" s="10" t="s">
        <v>13183</v>
      </c>
      <c r="E2458" s="58" t="b">
        <v>0</v>
      </c>
      <c r="F2458" s="25">
        <f t="shared" si="1"/>
        <v>59</v>
      </c>
      <c r="G2458" s="21" t="s">
        <v>1002</v>
      </c>
      <c r="H2458" s="23"/>
      <c r="I2458" s="28"/>
    </row>
    <row r="2459" ht="22.5" customHeight="1">
      <c r="A2459" s="53" t="str">
        <f t="array" ref="A2459">IFERROR(_xlfn.XLOOKUP(B2459, Runs[Run ID], Runs[Track]), "— pick a run —")</f>
        <v>Captain America</v>
      </c>
      <c r="B2459" s="54" t="s">
        <v>235</v>
      </c>
      <c r="C2459" s="53" t="str">
        <f t="array" ref="C2459">IFERROR(_xlfn.XLOOKUP(B2459, Runs[Run ID], Runs[Title]), "— pick a run —")</f>
        <v>Secret Empire </v>
      </c>
      <c r="D2459" s="10" t="s">
        <v>13184</v>
      </c>
      <c r="E2459" s="58" t="b">
        <v>0</v>
      </c>
      <c r="F2459" s="25">
        <f t="shared" si="1"/>
        <v>60</v>
      </c>
      <c r="G2459" s="21" t="s">
        <v>1002</v>
      </c>
      <c r="H2459" s="23"/>
      <c r="I2459" s="28"/>
    </row>
    <row r="2460" ht="22.5" customHeight="1">
      <c r="A2460" s="53" t="str">
        <f t="array" ref="A2460">IFERROR(_xlfn.XLOOKUP(B2460, Runs[Run ID], Runs[Track]), "— pick a run —")</f>
        <v>Captain America</v>
      </c>
      <c r="B2460" s="54" t="s">
        <v>235</v>
      </c>
      <c r="C2460" s="53" t="str">
        <f t="array" ref="C2460">IFERROR(_xlfn.XLOOKUP(B2460, Runs[Run ID], Runs[Title]), "— pick a run —")</f>
        <v>Secret Empire </v>
      </c>
      <c r="D2460" s="10" t="s">
        <v>13185</v>
      </c>
      <c r="E2460" s="58" t="b">
        <v>0</v>
      </c>
      <c r="F2460" s="25">
        <f t="shared" si="1"/>
        <v>61</v>
      </c>
      <c r="G2460" s="21" t="s">
        <v>1002</v>
      </c>
      <c r="H2460" s="23"/>
      <c r="I2460" s="28"/>
    </row>
    <row r="2461" ht="22.5" customHeight="1">
      <c r="A2461" s="53" t="str">
        <f t="array" ref="A2461">IFERROR(_xlfn.XLOOKUP(B2461, Runs[Run ID], Runs[Track]), "— pick a run —")</f>
        <v>Captain America</v>
      </c>
      <c r="B2461" s="54" t="s">
        <v>235</v>
      </c>
      <c r="C2461" s="53" t="str">
        <f t="array" ref="C2461">IFERROR(_xlfn.XLOOKUP(B2461, Runs[Run ID], Runs[Title]), "— pick a run —")</f>
        <v>Secret Empire </v>
      </c>
      <c r="D2461" s="10" t="s">
        <v>13186</v>
      </c>
      <c r="E2461" s="58" t="b">
        <v>0</v>
      </c>
      <c r="F2461" s="25">
        <f t="shared" si="1"/>
        <v>62</v>
      </c>
      <c r="G2461" s="21" t="s">
        <v>1002</v>
      </c>
      <c r="H2461" s="23"/>
      <c r="I2461" s="28"/>
    </row>
    <row r="2462" ht="22.5" customHeight="1">
      <c r="A2462" s="53" t="str">
        <f t="array" ref="A2462">IFERROR(_xlfn.XLOOKUP(B2462, Runs[Run ID], Runs[Track]), "— pick a run —")</f>
        <v>Captain America</v>
      </c>
      <c r="B2462" s="54" t="s">
        <v>235</v>
      </c>
      <c r="C2462" s="53" t="str">
        <f t="array" ref="C2462">IFERROR(_xlfn.XLOOKUP(B2462, Runs[Run ID], Runs[Title]), "— pick a run —")</f>
        <v>Secret Empire </v>
      </c>
      <c r="D2462" s="10" t="s">
        <v>13187</v>
      </c>
      <c r="E2462" s="58" t="b">
        <v>0</v>
      </c>
      <c r="F2462" s="25">
        <f t="shared" si="1"/>
        <v>63</v>
      </c>
      <c r="G2462" s="21" t="s">
        <v>1002</v>
      </c>
      <c r="H2462" s="23"/>
      <c r="I2462" s="28"/>
    </row>
    <row r="2463" ht="22.5" customHeight="1">
      <c r="A2463" s="53" t="str">
        <f t="array" ref="A2463">IFERROR(_xlfn.XLOOKUP(B2463, Runs[Run ID], Runs[Track]), "— pick a run —")</f>
        <v>Captain America</v>
      </c>
      <c r="B2463" s="54" t="s">
        <v>235</v>
      </c>
      <c r="C2463" s="53" t="str">
        <f t="array" ref="C2463">IFERROR(_xlfn.XLOOKUP(B2463, Runs[Run ID], Runs[Title]), "— pick a run —")</f>
        <v>Secret Empire </v>
      </c>
      <c r="D2463" s="74" t="s">
        <v>13188</v>
      </c>
      <c r="E2463" s="58" t="b">
        <v>0</v>
      </c>
      <c r="F2463" s="25">
        <f t="shared" si="1"/>
        <v>64</v>
      </c>
      <c r="G2463" s="21" t="s">
        <v>1002</v>
      </c>
      <c r="H2463" s="23"/>
      <c r="I2463" s="28"/>
    </row>
    <row r="2464" ht="22.5" customHeight="1">
      <c r="A2464" s="53" t="str">
        <f t="array" ref="A2464">IFERROR(_xlfn.XLOOKUP(B2464, Runs[Run ID], Runs[Track]), "— pick a run —")</f>
        <v>Captain America</v>
      </c>
      <c r="B2464" s="54" t="s">
        <v>235</v>
      </c>
      <c r="C2464" s="53" t="str">
        <f t="array" ref="C2464">IFERROR(_xlfn.XLOOKUP(B2464, Runs[Run ID], Runs[Title]), "— pick a run —")</f>
        <v>Secret Empire </v>
      </c>
      <c r="D2464" s="74" t="s">
        <v>13189</v>
      </c>
      <c r="E2464" s="58" t="b">
        <v>0</v>
      </c>
      <c r="F2464" s="25">
        <f t="shared" si="1"/>
        <v>65</v>
      </c>
      <c r="G2464" s="21" t="s">
        <v>1002</v>
      </c>
      <c r="H2464" s="23"/>
      <c r="I2464" s="28"/>
    </row>
    <row r="2465" ht="22.5" customHeight="1">
      <c r="A2465" s="53" t="str">
        <f t="array" ref="A2465">IFERROR(_xlfn.XLOOKUP(B2465, Runs[Run ID], Runs[Track]), "— pick a run —")</f>
        <v>Captain America</v>
      </c>
      <c r="B2465" s="54" t="s">
        <v>235</v>
      </c>
      <c r="C2465" s="53" t="str">
        <f t="array" ref="C2465">IFERROR(_xlfn.XLOOKUP(B2465, Runs[Run ID], Runs[Title]), "— pick a run —")</f>
        <v>Secret Empire </v>
      </c>
      <c r="D2465" s="74" t="s">
        <v>13190</v>
      </c>
      <c r="E2465" s="58" t="b">
        <v>0</v>
      </c>
      <c r="F2465" s="25">
        <f t="shared" si="1"/>
        <v>66</v>
      </c>
      <c r="G2465" s="21" t="s">
        <v>1002</v>
      </c>
      <c r="H2465" s="23"/>
      <c r="I2465" s="28"/>
    </row>
    <row r="2466" ht="22.5" customHeight="1">
      <c r="A2466" s="53" t="str">
        <f t="array" ref="A2466">IFERROR(_xlfn.XLOOKUP(B2466, Runs[Run ID], Runs[Track]), "— pick a run —")</f>
        <v>Captain America</v>
      </c>
      <c r="B2466" s="54" t="s">
        <v>229</v>
      </c>
      <c r="C2466" s="53" t="str">
        <f t="array" ref="C2466">IFERROR(_xlfn.XLOOKUP(B2466, Runs[Run ID], Runs[Title]), "— pick a run —")</f>
        <v>Zdarsky's Captain America</v>
      </c>
      <c r="D2466" s="74" t="s">
        <v>9439</v>
      </c>
      <c r="E2466" s="58" t="b">
        <v>0</v>
      </c>
      <c r="F2466" s="25">
        <f t="shared" si="1"/>
        <v>1</v>
      </c>
      <c r="G2466" s="21" t="s">
        <v>58</v>
      </c>
      <c r="H2466" s="10" t="s">
        <v>13191</v>
      </c>
      <c r="I2466" s="26"/>
    </row>
    <row r="2467" ht="22.5" customHeight="1">
      <c r="A2467" s="53" t="str">
        <f t="array" ref="A2467">IFERROR(_xlfn.XLOOKUP(B2467, Runs[Run ID], Runs[Track]), "— pick a run —")</f>
        <v>Captain America</v>
      </c>
      <c r="B2467" s="54" t="s">
        <v>229</v>
      </c>
      <c r="C2467" s="53" t="str">
        <f t="array" ref="C2467">IFERROR(_xlfn.XLOOKUP(B2467, Runs[Run ID], Runs[Title]), "— pick a run —")</f>
        <v>Zdarsky's Captain America</v>
      </c>
      <c r="D2467" s="74" t="s">
        <v>9449</v>
      </c>
      <c r="E2467" s="58" t="b">
        <v>0</v>
      </c>
      <c r="F2467" s="25">
        <f t="shared" si="1"/>
        <v>2</v>
      </c>
      <c r="G2467" s="21" t="s">
        <v>58</v>
      </c>
      <c r="H2467" s="23"/>
      <c r="I2467" s="28"/>
    </row>
    <row r="2468" ht="22.5" customHeight="1">
      <c r="A2468" s="53" t="str">
        <f t="array" ref="A2468">IFERROR(_xlfn.XLOOKUP(B2468, Runs[Run ID], Runs[Track]), "— pick a run —")</f>
        <v>Captain America</v>
      </c>
      <c r="B2468" s="54" t="s">
        <v>229</v>
      </c>
      <c r="C2468" s="53" t="str">
        <f t="array" ref="C2468">IFERROR(_xlfn.XLOOKUP(B2468, Runs[Run ID], Runs[Title]), "— pick a run —")</f>
        <v>Zdarsky's Captain America</v>
      </c>
      <c r="D2468" s="74" t="s">
        <v>9461</v>
      </c>
      <c r="E2468" s="58" t="b">
        <v>0</v>
      </c>
      <c r="F2468" s="25">
        <f t="shared" si="1"/>
        <v>3</v>
      </c>
      <c r="G2468" s="21" t="s">
        <v>58</v>
      </c>
      <c r="H2468" s="23"/>
      <c r="I2468" s="28"/>
    </row>
    <row r="2469" ht="22.5" customHeight="1">
      <c r="A2469" s="53" t="str">
        <f t="array" ref="A2469">IFERROR(_xlfn.XLOOKUP(B2469, Runs[Run ID], Runs[Track]), "— pick a run —")</f>
        <v>Captain America</v>
      </c>
      <c r="B2469" s="54" t="s">
        <v>229</v>
      </c>
      <c r="C2469" s="53" t="str">
        <f t="array" ref="C2469">IFERROR(_xlfn.XLOOKUP(B2469, Runs[Run ID], Runs[Title]), "— pick a run —")</f>
        <v>Zdarsky's Captain America</v>
      </c>
      <c r="D2469" s="74" t="s">
        <v>9474</v>
      </c>
      <c r="E2469" s="58" t="b">
        <v>0</v>
      </c>
      <c r="F2469" s="25">
        <f t="shared" si="1"/>
        <v>4</v>
      </c>
      <c r="G2469" s="21" t="s">
        <v>58</v>
      </c>
      <c r="H2469" s="23"/>
      <c r="I2469" s="28"/>
    </row>
    <row r="2470" ht="22.5" customHeight="1">
      <c r="A2470" s="53" t="str">
        <f t="array" ref="A2470">IFERROR(_xlfn.XLOOKUP(B2470, Runs[Run ID], Runs[Track]), "— pick a run —")</f>
        <v>Captain America</v>
      </c>
      <c r="B2470" s="54" t="s">
        <v>229</v>
      </c>
      <c r="C2470" s="53" t="str">
        <f t="array" ref="C2470">IFERROR(_xlfn.XLOOKUP(B2470, Runs[Run ID], Runs[Title]), "— pick a run —")</f>
        <v>Zdarsky's Captain America</v>
      </c>
      <c r="D2470" s="74" t="s">
        <v>9486</v>
      </c>
      <c r="E2470" s="58" t="b">
        <v>0</v>
      </c>
      <c r="F2470" s="25">
        <f t="shared" si="1"/>
        <v>5</v>
      </c>
      <c r="G2470" s="21" t="s">
        <v>58</v>
      </c>
      <c r="H2470" s="23"/>
      <c r="I2470" s="28"/>
    </row>
    <row r="2471" ht="22.5" customHeight="1">
      <c r="A2471" s="53" t="str">
        <f t="array" ref="A2471">IFERROR(_xlfn.XLOOKUP(B2471, Runs[Run ID], Runs[Track]), "— pick a run —")</f>
        <v>Captain America</v>
      </c>
      <c r="B2471" s="54" t="s">
        <v>229</v>
      </c>
      <c r="C2471" s="53" t="str">
        <f t="array" ref="C2471">IFERROR(_xlfn.XLOOKUP(B2471, Runs[Run ID], Runs[Title]), "— pick a run —")</f>
        <v>Zdarsky's Captain America</v>
      </c>
      <c r="D2471" s="74" t="s">
        <v>9496</v>
      </c>
      <c r="E2471" s="58" t="b">
        <v>0</v>
      </c>
      <c r="F2471" s="25">
        <f t="shared" si="1"/>
        <v>6</v>
      </c>
      <c r="G2471" s="21" t="s">
        <v>58</v>
      </c>
      <c r="H2471" s="23"/>
      <c r="I2471" s="28"/>
    </row>
    <row r="2472" ht="22.5" customHeight="1">
      <c r="A2472" s="53" t="str">
        <f t="array" ref="A2472">IFERROR(_xlfn.XLOOKUP(B2472, Runs[Run ID], Runs[Track]), "— pick a run —")</f>
        <v>Captain America</v>
      </c>
      <c r="B2472" s="54" t="s">
        <v>229</v>
      </c>
      <c r="C2472" s="53" t="str">
        <f t="array" ref="C2472">IFERROR(_xlfn.XLOOKUP(B2472, Runs[Run ID], Runs[Title]), "— pick a run —")</f>
        <v>Zdarsky's Captain America</v>
      </c>
      <c r="D2472" s="74" t="s">
        <v>9509</v>
      </c>
      <c r="E2472" s="58" t="b">
        <v>0</v>
      </c>
      <c r="F2472" s="25">
        <f t="shared" si="1"/>
        <v>7</v>
      </c>
      <c r="G2472" s="21" t="s">
        <v>58</v>
      </c>
      <c r="H2472" s="23"/>
      <c r="I2472" s="28"/>
    </row>
    <row r="2473" ht="22.5" customHeight="1">
      <c r="A2473" s="53" t="str">
        <f t="array" ref="A2473">IFERROR(_xlfn.XLOOKUP(B2473, Runs[Run ID], Runs[Track]), "— pick a run —")</f>
        <v>Captain America</v>
      </c>
      <c r="B2473" s="54" t="s">
        <v>229</v>
      </c>
      <c r="C2473" s="53" t="str">
        <f t="array" ref="C2473">IFERROR(_xlfn.XLOOKUP(B2473, Runs[Run ID], Runs[Title]), "— pick a run —")</f>
        <v>Zdarsky's Captain America</v>
      </c>
      <c r="D2473" s="74" t="s">
        <v>9521</v>
      </c>
      <c r="E2473" s="58" t="b">
        <v>0</v>
      </c>
      <c r="F2473" s="25">
        <f t="shared" si="1"/>
        <v>8</v>
      </c>
      <c r="G2473" s="21" t="s">
        <v>58</v>
      </c>
      <c r="H2473" s="23"/>
      <c r="I2473" s="28"/>
    </row>
    <row r="2474" ht="22.5" customHeight="1">
      <c r="A2474" s="53" t="str">
        <f t="array" ref="A2474">IFERROR(_xlfn.XLOOKUP(B2474, Runs[Run ID], Runs[Track]), "— pick a run —")</f>
        <v>Captain America</v>
      </c>
      <c r="B2474" s="54" t="s">
        <v>229</v>
      </c>
      <c r="C2474" s="53" t="str">
        <f t="array" ref="C2474">IFERROR(_xlfn.XLOOKUP(B2474, Runs[Run ID], Runs[Title]), "— pick a run —")</f>
        <v>Zdarsky's Captain America</v>
      </c>
      <c r="D2474" s="74" t="s">
        <v>9533</v>
      </c>
      <c r="E2474" s="58" t="b">
        <v>0</v>
      </c>
      <c r="F2474" s="25">
        <f t="shared" si="1"/>
        <v>9</v>
      </c>
      <c r="G2474" s="21" t="s">
        <v>443</v>
      </c>
      <c r="H2474" s="10" t="s">
        <v>13192</v>
      </c>
      <c r="I2474" s="26"/>
    </row>
    <row r="2475" ht="22.5" customHeight="1">
      <c r="A2475" s="53" t="str">
        <f t="array" ref="A2475">IFERROR(_xlfn.XLOOKUP(B2475, Runs[Run ID], Runs[Track]), "— pick a run —")</f>
        <v>Captain America</v>
      </c>
      <c r="B2475" s="54" t="s">
        <v>229</v>
      </c>
      <c r="C2475" s="53" t="str">
        <f t="array" ref="C2475">IFERROR(_xlfn.XLOOKUP(B2475, Runs[Run ID], Runs[Title]), "— pick a run —")</f>
        <v>Zdarsky's Captain America</v>
      </c>
      <c r="D2475" s="74" t="s">
        <v>13193</v>
      </c>
      <c r="E2475" s="58" t="b">
        <v>0</v>
      </c>
      <c r="F2475" s="25">
        <f t="shared" si="1"/>
        <v>10</v>
      </c>
      <c r="G2475" s="21" t="s">
        <v>443</v>
      </c>
      <c r="H2475" s="23"/>
      <c r="I2475" s="28"/>
    </row>
    <row r="2476" ht="22.5" customHeight="1">
      <c r="A2476" s="53" t="str">
        <f t="array" ref="A2476">IFERROR(_xlfn.XLOOKUP(B2476, Runs[Run ID], Runs[Track]), "— pick a run —")</f>
        <v>Captain America</v>
      </c>
      <c r="B2476" s="54" t="s">
        <v>229</v>
      </c>
      <c r="C2476" s="53" t="str">
        <f t="array" ref="C2476">IFERROR(_xlfn.XLOOKUP(B2476, Runs[Run ID], Runs[Title]), "— pick a run —")</f>
        <v>Zdarsky's Captain America</v>
      </c>
      <c r="D2476" s="74" t="s">
        <v>13194</v>
      </c>
      <c r="E2476" s="58" t="b">
        <v>0</v>
      </c>
      <c r="F2476" s="25">
        <f t="shared" si="1"/>
        <v>11</v>
      </c>
      <c r="G2476" s="21" t="s">
        <v>443</v>
      </c>
      <c r="H2476" s="23"/>
      <c r="I2476" s="28"/>
    </row>
    <row r="2477" ht="22.5" customHeight="1">
      <c r="A2477" s="53" t="str">
        <f t="array" ref="A2477">IFERROR(_xlfn.XLOOKUP(B2477, Runs[Run ID], Runs[Track]), "— pick a run —")</f>
        <v>Captain America</v>
      </c>
      <c r="B2477" s="54" t="s">
        <v>229</v>
      </c>
      <c r="C2477" s="53" t="str">
        <f t="array" ref="C2477">IFERROR(_xlfn.XLOOKUP(B2477, Runs[Run ID], Runs[Title]), "— pick a run —")</f>
        <v>Zdarsky's Captain America</v>
      </c>
      <c r="D2477" s="74" t="s">
        <v>13195</v>
      </c>
      <c r="E2477" s="58" t="b">
        <v>0</v>
      </c>
      <c r="F2477" s="25">
        <f t="shared" si="1"/>
        <v>12</v>
      </c>
      <c r="G2477" s="21" t="s">
        <v>443</v>
      </c>
      <c r="H2477" s="23"/>
      <c r="I2477" s="28"/>
    </row>
    <row r="2478" ht="22.5" customHeight="1">
      <c r="A2478" s="53" t="str">
        <f t="array" ref="A2478">IFERROR(_xlfn.XLOOKUP(B2478, Runs[Run ID], Runs[Track]), "— pick a run —")</f>
        <v>Captain America</v>
      </c>
      <c r="B2478" s="54" t="s">
        <v>229</v>
      </c>
      <c r="C2478" s="53" t="str">
        <f t="array" ref="C2478">IFERROR(_xlfn.XLOOKUP(B2478, Runs[Run ID], Runs[Title]), "— pick a run —")</f>
        <v>Zdarsky's Captain America</v>
      </c>
      <c r="D2478" s="74" t="s">
        <v>9545</v>
      </c>
      <c r="E2478" s="58" t="b">
        <v>0</v>
      </c>
      <c r="F2478" s="25">
        <f t="shared" si="1"/>
        <v>13</v>
      </c>
      <c r="G2478" s="21" t="s">
        <v>58</v>
      </c>
      <c r="H2478" s="23"/>
      <c r="I2478" s="28"/>
    </row>
    <row r="2479" ht="22.5" customHeight="1">
      <c r="A2479" s="53" t="str">
        <f t="array" ref="A2479">IFERROR(_xlfn.XLOOKUP(B2479, Runs[Run ID], Runs[Track]), "— pick a run —")</f>
        <v>Captain America</v>
      </c>
      <c r="B2479" s="54" t="s">
        <v>229</v>
      </c>
      <c r="C2479" s="53" t="str">
        <f t="array" ref="C2479">IFERROR(_xlfn.XLOOKUP(B2479, Runs[Run ID], Runs[Title]), "— pick a run —")</f>
        <v>Zdarsky's Captain America</v>
      </c>
      <c r="D2479" s="74" t="s">
        <v>9556</v>
      </c>
      <c r="E2479" s="58" t="b">
        <v>0</v>
      </c>
      <c r="F2479" s="25">
        <f t="shared" si="1"/>
        <v>14</v>
      </c>
      <c r="G2479" s="21" t="s">
        <v>58</v>
      </c>
      <c r="H2479" s="23"/>
      <c r="I2479" s="28"/>
    </row>
    <row r="2480" ht="22.5" customHeight="1">
      <c r="A2480" s="53" t="str">
        <f t="array" ref="A2480">IFERROR(_xlfn.XLOOKUP(B2480, Runs[Run ID], Runs[Track]), "— pick a run —")</f>
        <v>Captain America</v>
      </c>
      <c r="B2480" s="54" t="s">
        <v>229</v>
      </c>
      <c r="C2480" s="53" t="str">
        <f t="array" ref="C2480">IFERROR(_xlfn.XLOOKUP(B2480, Runs[Run ID], Runs[Title]), "— pick a run —")</f>
        <v>Zdarsky's Captain America</v>
      </c>
      <c r="D2480" s="74" t="s">
        <v>9567</v>
      </c>
      <c r="E2480" s="58" t="b">
        <v>0</v>
      </c>
      <c r="F2480" s="25">
        <f t="shared" si="1"/>
        <v>15</v>
      </c>
      <c r="G2480" s="21" t="s">
        <v>58</v>
      </c>
      <c r="H2480" s="23"/>
      <c r="I2480" s="28"/>
    </row>
    <row r="2481" ht="22.5" customHeight="1">
      <c r="A2481" s="53" t="str">
        <f t="array" ref="A2481">IFERROR(_xlfn.XLOOKUP(B2481, Runs[Run ID], Runs[Track]), "— pick a run —")</f>
        <v>Captain America</v>
      </c>
      <c r="B2481" s="54" t="s">
        <v>229</v>
      </c>
      <c r="C2481" s="53" t="str">
        <f t="array" ref="C2481">IFERROR(_xlfn.XLOOKUP(B2481, Runs[Run ID], Runs[Title]), "— pick a run —")</f>
        <v>Zdarsky's Captain America</v>
      </c>
      <c r="D2481" s="74" t="s">
        <v>9577</v>
      </c>
      <c r="E2481" s="58" t="b">
        <v>0</v>
      </c>
      <c r="F2481" s="25">
        <f t="shared" si="1"/>
        <v>16</v>
      </c>
      <c r="G2481" s="21" t="s">
        <v>58</v>
      </c>
      <c r="H2481" s="23"/>
      <c r="I2481" s="28"/>
    </row>
    <row r="2482" ht="22.5" customHeight="1">
      <c r="A2482" s="53" t="str">
        <f t="array" ref="A2482">IFERROR(_xlfn.XLOOKUP(B2482, Runs[Run ID], Runs[Track]), "— pick a run —")</f>
        <v>Captain America</v>
      </c>
      <c r="B2482" s="54" t="s">
        <v>229</v>
      </c>
      <c r="C2482" s="53" t="str">
        <f t="array" ref="C2482">IFERROR(_xlfn.XLOOKUP(B2482, Runs[Run ID], Runs[Title]), "— pick a run —")</f>
        <v>Zdarsky's Captain America</v>
      </c>
      <c r="D2482" s="74" t="s">
        <v>9587</v>
      </c>
      <c r="E2482" s="58" t="b">
        <v>0</v>
      </c>
      <c r="F2482" s="25">
        <f t="shared" si="1"/>
        <v>17</v>
      </c>
      <c r="G2482" s="21" t="s">
        <v>58</v>
      </c>
      <c r="H2482" s="23"/>
      <c r="I2482" s="28"/>
    </row>
    <row r="2483" ht="22.5" customHeight="1">
      <c r="A2483" s="53" t="str">
        <f t="array" ref="A2483">IFERROR(_xlfn.XLOOKUP(B2483, Runs[Run ID], Runs[Track]), "— pick a run —")</f>
        <v>Captain America</v>
      </c>
      <c r="B2483" s="54" t="s">
        <v>229</v>
      </c>
      <c r="C2483" s="53" t="str">
        <f t="array" ref="C2483">IFERROR(_xlfn.XLOOKUP(B2483, Runs[Run ID], Runs[Title]), "— pick a run —")</f>
        <v>Zdarsky's Captain America</v>
      </c>
      <c r="D2483" s="74" t="s">
        <v>9598</v>
      </c>
      <c r="E2483" s="58" t="b">
        <v>0</v>
      </c>
      <c r="F2483" s="25">
        <f t="shared" si="1"/>
        <v>18</v>
      </c>
      <c r="G2483" s="21" t="s">
        <v>58</v>
      </c>
      <c r="H2483" s="23"/>
      <c r="I2483" s="28"/>
    </row>
    <row r="2484" ht="22.5" customHeight="1">
      <c r="A2484" s="53" t="str">
        <f t="array" ref="A2484">IFERROR(_xlfn.XLOOKUP(B2484, Runs[Run ID], Runs[Track]), "— pick a run —")</f>
        <v>Captain America</v>
      </c>
      <c r="B2484" s="54" t="s">
        <v>229</v>
      </c>
      <c r="C2484" s="53" t="str">
        <f t="array" ref="C2484">IFERROR(_xlfn.XLOOKUP(B2484, Runs[Run ID], Runs[Title]), "— pick a run —")</f>
        <v>Zdarsky's Captain America</v>
      </c>
      <c r="D2484" s="74" t="s">
        <v>9611</v>
      </c>
      <c r="E2484" s="58" t="b">
        <v>0</v>
      </c>
      <c r="F2484" s="25">
        <f t="shared" si="1"/>
        <v>19</v>
      </c>
      <c r="G2484" s="21" t="s">
        <v>58</v>
      </c>
      <c r="H2484" s="23"/>
      <c r="I2484" s="28"/>
    </row>
    <row r="2485" ht="22.5" customHeight="1">
      <c r="A2485" s="53" t="str">
        <f t="array" ref="A2485">IFERROR(_xlfn.XLOOKUP(B2485, Runs[Run ID], Runs[Track]), "— pick a run —")</f>
        <v>Captain America</v>
      </c>
      <c r="B2485" s="54" t="s">
        <v>236</v>
      </c>
      <c r="C2485" s="53" t="str">
        <f t="array" ref="C2485">IFERROR(_xlfn.XLOOKUP(B2485, Runs[Run ID], Runs[Title]), "— pick a run —")</f>
        <v>Remender's Captain America</v>
      </c>
      <c r="D2485" s="74" t="s">
        <v>13196</v>
      </c>
      <c r="E2485" s="58" t="b">
        <v>0</v>
      </c>
      <c r="F2485" s="25">
        <f t="shared" si="1"/>
        <v>1</v>
      </c>
      <c r="G2485" s="21" t="s">
        <v>58</v>
      </c>
      <c r="H2485" s="10" t="s">
        <v>13197</v>
      </c>
      <c r="I2485" s="26"/>
    </row>
    <row r="2486" ht="22.5" customHeight="1">
      <c r="A2486" s="53" t="str">
        <f t="array" ref="A2486">IFERROR(_xlfn.XLOOKUP(B2486, Runs[Run ID], Runs[Track]), "— pick a run —")</f>
        <v>Captain America</v>
      </c>
      <c r="B2486" s="54" t="s">
        <v>236</v>
      </c>
      <c r="C2486" s="53" t="str">
        <f t="array" ref="C2486">IFERROR(_xlfn.XLOOKUP(B2486, Runs[Run ID], Runs[Title]), "— pick a run —")</f>
        <v>Remender's Captain America</v>
      </c>
      <c r="D2486" s="74" t="s">
        <v>13198</v>
      </c>
      <c r="E2486" s="58" t="b">
        <v>0</v>
      </c>
      <c r="F2486" s="25">
        <f t="shared" si="1"/>
        <v>2</v>
      </c>
      <c r="G2486" s="21" t="s">
        <v>58</v>
      </c>
      <c r="H2486" s="23"/>
      <c r="I2486" s="28"/>
    </row>
    <row r="2487" ht="22.5" customHeight="1">
      <c r="A2487" s="53" t="str">
        <f t="array" ref="A2487">IFERROR(_xlfn.XLOOKUP(B2487, Runs[Run ID], Runs[Track]), "— pick a run —")</f>
        <v>Captain America</v>
      </c>
      <c r="B2487" s="54" t="s">
        <v>236</v>
      </c>
      <c r="C2487" s="53" t="str">
        <f t="array" ref="C2487">IFERROR(_xlfn.XLOOKUP(B2487, Runs[Run ID], Runs[Title]), "— pick a run —")</f>
        <v>Remender's Captain America</v>
      </c>
      <c r="D2487" s="74" t="s">
        <v>13199</v>
      </c>
      <c r="E2487" s="58" t="b">
        <v>0</v>
      </c>
      <c r="F2487" s="25">
        <f t="shared" si="1"/>
        <v>3</v>
      </c>
      <c r="G2487" s="21" t="s">
        <v>58</v>
      </c>
      <c r="H2487" s="23"/>
      <c r="I2487" s="28"/>
    </row>
    <row r="2488" ht="22.5" customHeight="1">
      <c r="A2488" s="53" t="str">
        <f t="array" ref="A2488">IFERROR(_xlfn.XLOOKUP(B2488, Runs[Run ID], Runs[Track]), "— pick a run —")</f>
        <v>Captain America</v>
      </c>
      <c r="B2488" s="54" t="s">
        <v>236</v>
      </c>
      <c r="C2488" s="53" t="str">
        <f t="array" ref="C2488">IFERROR(_xlfn.XLOOKUP(B2488, Runs[Run ID], Runs[Title]), "— pick a run —")</f>
        <v>Remender's Captain America</v>
      </c>
      <c r="D2488" s="74" t="s">
        <v>13200</v>
      </c>
      <c r="E2488" s="58" t="b">
        <v>0</v>
      </c>
      <c r="F2488" s="25">
        <f t="shared" si="1"/>
        <v>4</v>
      </c>
      <c r="G2488" s="21" t="s">
        <v>58</v>
      </c>
      <c r="H2488" s="23"/>
      <c r="I2488" s="28"/>
    </row>
    <row r="2489" ht="22.5" customHeight="1">
      <c r="A2489" s="53" t="str">
        <f t="array" ref="A2489">IFERROR(_xlfn.XLOOKUP(B2489, Runs[Run ID], Runs[Track]), "— pick a run —")</f>
        <v>Captain America</v>
      </c>
      <c r="B2489" s="54" t="s">
        <v>236</v>
      </c>
      <c r="C2489" s="53" t="str">
        <f t="array" ref="C2489">IFERROR(_xlfn.XLOOKUP(B2489, Runs[Run ID], Runs[Title]), "— pick a run —")</f>
        <v>Remender's Captain America</v>
      </c>
      <c r="D2489" s="74" t="s">
        <v>13201</v>
      </c>
      <c r="E2489" s="58" t="b">
        <v>0</v>
      </c>
      <c r="F2489" s="25">
        <f t="shared" si="1"/>
        <v>5</v>
      </c>
      <c r="G2489" s="21" t="s">
        <v>58</v>
      </c>
      <c r="H2489" s="23"/>
      <c r="I2489" s="28"/>
    </row>
    <row r="2490" ht="22.5" customHeight="1">
      <c r="A2490" s="53" t="str">
        <f t="array" ref="A2490">IFERROR(_xlfn.XLOOKUP(B2490, Runs[Run ID], Runs[Track]), "— pick a run —")</f>
        <v>Captain America</v>
      </c>
      <c r="B2490" s="54" t="s">
        <v>236</v>
      </c>
      <c r="C2490" s="53" t="str">
        <f t="array" ref="C2490">IFERROR(_xlfn.XLOOKUP(B2490, Runs[Run ID], Runs[Title]), "— pick a run —")</f>
        <v>Remender's Captain America</v>
      </c>
      <c r="D2490" s="74" t="s">
        <v>13202</v>
      </c>
      <c r="E2490" s="58" t="b">
        <v>0</v>
      </c>
      <c r="F2490" s="25">
        <f t="shared" si="1"/>
        <v>6</v>
      </c>
      <c r="G2490" s="21" t="s">
        <v>58</v>
      </c>
      <c r="H2490" s="23"/>
      <c r="I2490" s="28"/>
    </row>
    <row r="2491" ht="22.5" customHeight="1">
      <c r="A2491" s="53" t="str">
        <f t="array" ref="A2491">IFERROR(_xlfn.XLOOKUP(B2491, Runs[Run ID], Runs[Track]), "— pick a run —")</f>
        <v>Captain America</v>
      </c>
      <c r="B2491" s="54" t="s">
        <v>236</v>
      </c>
      <c r="C2491" s="53" t="str">
        <f t="array" ref="C2491">IFERROR(_xlfn.XLOOKUP(B2491, Runs[Run ID], Runs[Title]), "— pick a run —")</f>
        <v>Remender's Captain America</v>
      </c>
      <c r="D2491" s="74" t="s">
        <v>13203</v>
      </c>
      <c r="E2491" s="58" t="b">
        <v>0</v>
      </c>
      <c r="F2491" s="25">
        <f t="shared" si="1"/>
        <v>7</v>
      </c>
      <c r="G2491" s="21" t="s">
        <v>58</v>
      </c>
      <c r="H2491" s="23"/>
      <c r="I2491" s="28"/>
    </row>
    <row r="2492" ht="22.5" customHeight="1">
      <c r="A2492" s="53" t="str">
        <f t="array" ref="A2492">IFERROR(_xlfn.XLOOKUP(B2492, Runs[Run ID], Runs[Track]), "— pick a run —")</f>
        <v>Captain America</v>
      </c>
      <c r="B2492" s="54" t="s">
        <v>236</v>
      </c>
      <c r="C2492" s="53" t="str">
        <f t="array" ref="C2492">IFERROR(_xlfn.XLOOKUP(B2492, Runs[Run ID], Runs[Title]), "— pick a run —")</f>
        <v>Remender's Captain America</v>
      </c>
      <c r="D2492" s="74" t="s">
        <v>13204</v>
      </c>
      <c r="E2492" s="58" t="b">
        <v>0</v>
      </c>
      <c r="F2492" s="25">
        <f t="shared" si="1"/>
        <v>8</v>
      </c>
      <c r="G2492" s="21" t="s">
        <v>58</v>
      </c>
      <c r="H2492" s="23"/>
      <c r="I2492" s="28"/>
    </row>
    <row r="2493" ht="22.5" customHeight="1">
      <c r="A2493" s="53" t="str">
        <f t="array" ref="A2493">IFERROR(_xlfn.XLOOKUP(B2493, Runs[Run ID], Runs[Track]), "— pick a run —")</f>
        <v>Captain America</v>
      </c>
      <c r="B2493" s="54" t="s">
        <v>236</v>
      </c>
      <c r="C2493" s="53" t="str">
        <f t="array" ref="C2493">IFERROR(_xlfn.XLOOKUP(B2493, Runs[Run ID], Runs[Title]), "— pick a run —")</f>
        <v>Remender's Captain America</v>
      </c>
      <c r="D2493" s="74" t="s">
        <v>13205</v>
      </c>
      <c r="E2493" s="58" t="b">
        <v>0</v>
      </c>
      <c r="F2493" s="25">
        <f t="shared" si="1"/>
        <v>9</v>
      </c>
      <c r="G2493" s="21" t="s">
        <v>58</v>
      </c>
      <c r="H2493" s="23"/>
      <c r="I2493" s="28"/>
    </row>
    <row r="2494" ht="22.5" customHeight="1">
      <c r="A2494" s="53" t="str">
        <f t="array" ref="A2494">IFERROR(_xlfn.XLOOKUP(B2494, Runs[Run ID], Runs[Track]), "— pick a run —")</f>
        <v>Captain America</v>
      </c>
      <c r="B2494" s="54" t="s">
        <v>236</v>
      </c>
      <c r="C2494" s="53" t="str">
        <f t="array" ref="C2494">IFERROR(_xlfn.XLOOKUP(B2494, Runs[Run ID], Runs[Title]), "— pick a run —")</f>
        <v>Remender's Captain America</v>
      </c>
      <c r="D2494" s="74" t="s">
        <v>13206</v>
      </c>
      <c r="E2494" s="58" t="b">
        <v>0</v>
      </c>
      <c r="F2494" s="25">
        <f t="shared" si="1"/>
        <v>10</v>
      </c>
      <c r="G2494" s="21" t="s">
        <v>58</v>
      </c>
      <c r="H2494" s="23"/>
      <c r="I2494" s="28"/>
    </row>
    <row r="2495" ht="22.5" customHeight="1">
      <c r="A2495" s="53" t="str">
        <f t="array" ref="A2495">IFERROR(_xlfn.XLOOKUP(B2495, Runs[Run ID], Runs[Track]), "— pick a run —")</f>
        <v>Captain America</v>
      </c>
      <c r="B2495" s="54" t="s">
        <v>236</v>
      </c>
      <c r="C2495" s="53" t="str">
        <f t="array" ref="C2495">IFERROR(_xlfn.XLOOKUP(B2495, Runs[Run ID], Runs[Title]), "— pick a run —")</f>
        <v>Remender's Captain America</v>
      </c>
      <c r="D2495" s="74" t="s">
        <v>13207</v>
      </c>
      <c r="E2495" s="58" t="b">
        <v>0</v>
      </c>
      <c r="F2495" s="25">
        <f t="shared" si="1"/>
        <v>11</v>
      </c>
      <c r="G2495" s="21" t="s">
        <v>58</v>
      </c>
      <c r="H2495" s="23"/>
      <c r="I2495" s="28"/>
    </row>
    <row r="2496" ht="22.5" customHeight="1">
      <c r="A2496" s="53" t="str">
        <f t="array" ref="A2496">IFERROR(_xlfn.XLOOKUP(B2496, Runs[Run ID], Runs[Track]), "— pick a run —")</f>
        <v>Captain America</v>
      </c>
      <c r="B2496" s="54" t="s">
        <v>236</v>
      </c>
      <c r="C2496" s="53" t="str">
        <f t="array" ref="C2496">IFERROR(_xlfn.XLOOKUP(B2496, Runs[Run ID], Runs[Title]), "— pick a run —")</f>
        <v>Remender's Captain America</v>
      </c>
      <c r="D2496" s="74" t="s">
        <v>13208</v>
      </c>
      <c r="E2496" s="58" t="b">
        <v>0</v>
      </c>
      <c r="F2496" s="25">
        <f t="shared" si="1"/>
        <v>12</v>
      </c>
      <c r="G2496" s="21" t="s">
        <v>58</v>
      </c>
      <c r="H2496" s="23"/>
      <c r="I2496" s="28"/>
    </row>
    <row r="2497" ht="22.5" customHeight="1">
      <c r="A2497" s="53" t="str">
        <f t="array" ref="A2497">IFERROR(_xlfn.XLOOKUP(B2497, Runs[Run ID], Runs[Track]), "— pick a run —")</f>
        <v>Captain America</v>
      </c>
      <c r="B2497" s="54" t="s">
        <v>236</v>
      </c>
      <c r="C2497" s="53" t="str">
        <f t="array" ref="C2497">IFERROR(_xlfn.XLOOKUP(B2497, Runs[Run ID], Runs[Title]), "— pick a run —")</f>
        <v>Remender's Captain America</v>
      </c>
      <c r="D2497" s="74" t="s">
        <v>13209</v>
      </c>
      <c r="E2497" s="58" t="b">
        <v>0</v>
      </c>
      <c r="F2497" s="25">
        <f t="shared" si="1"/>
        <v>13</v>
      </c>
      <c r="G2497" s="21" t="s">
        <v>58</v>
      </c>
      <c r="H2497" s="23"/>
      <c r="I2497" s="28"/>
    </row>
    <row r="2498" ht="22.5" customHeight="1">
      <c r="A2498" s="53" t="str">
        <f t="array" ref="A2498">IFERROR(_xlfn.XLOOKUP(B2498, Runs[Run ID], Runs[Track]), "— pick a run —")</f>
        <v>Captain America</v>
      </c>
      <c r="B2498" s="54" t="s">
        <v>236</v>
      </c>
      <c r="C2498" s="53" t="str">
        <f t="array" ref="C2498">IFERROR(_xlfn.XLOOKUP(B2498, Runs[Run ID], Runs[Title]), "— pick a run —")</f>
        <v>Remender's Captain America</v>
      </c>
      <c r="D2498" s="74" t="s">
        <v>13210</v>
      </c>
      <c r="E2498" s="58" t="b">
        <v>0</v>
      </c>
      <c r="F2498" s="25">
        <f t="shared" si="1"/>
        <v>14</v>
      </c>
      <c r="G2498" s="21" t="s">
        <v>58</v>
      </c>
      <c r="H2498" s="23"/>
      <c r="I2498" s="28"/>
    </row>
    <row r="2499" ht="22.5" customHeight="1">
      <c r="A2499" s="53" t="str">
        <f t="array" ref="A2499">IFERROR(_xlfn.XLOOKUP(B2499, Runs[Run ID], Runs[Track]), "— pick a run —")</f>
        <v>Captain America</v>
      </c>
      <c r="B2499" s="54" t="s">
        <v>236</v>
      </c>
      <c r="C2499" s="53" t="str">
        <f t="array" ref="C2499">IFERROR(_xlfn.XLOOKUP(B2499, Runs[Run ID], Runs[Title]), "— pick a run —")</f>
        <v>Remender's Captain America</v>
      </c>
      <c r="D2499" s="74" t="s">
        <v>13211</v>
      </c>
      <c r="E2499" s="58" t="b">
        <v>0</v>
      </c>
      <c r="F2499" s="25">
        <f t="shared" si="1"/>
        <v>15</v>
      </c>
      <c r="G2499" s="21" t="s">
        <v>58</v>
      </c>
      <c r="H2499" s="23"/>
      <c r="I2499" s="28"/>
    </row>
    <row r="2500" ht="22.5" customHeight="1">
      <c r="A2500" s="53" t="str">
        <f t="array" ref="A2500">IFERROR(_xlfn.XLOOKUP(B2500, Runs[Run ID], Runs[Track]), "— pick a run —")</f>
        <v>Captain America</v>
      </c>
      <c r="B2500" s="54" t="s">
        <v>236</v>
      </c>
      <c r="C2500" s="53" t="str">
        <f t="array" ref="C2500">IFERROR(_xlfn.XLOOKUP(B2500, Runs[Run ID], Runs[Title]), "— pick a run —")</f>
        <v>Remender's Captain America</v>
      </c>
      <c r="D2500" s="74" t="s">
        <v>13212</v>
      </c>
      <c r="E2500" s="58" t="b">
        <v>0</v>
      </c>
      <c r="F2500" s="25">
        <f t="shared" si="1"/>
        <v>16</v>
      </c>
      <c r="G2500" s="21" t="s">
        <v>58</v>
      </c>
      <c r="H2500" s="23"/>
      <c r="I2500" s="28"/>
    </row>
    <row r="2501" ht="22.5" customHeight="1">
      <c r="A2501" s="53" t="str">
        <f t="array" ref="A2501">IFERROR(_xlfn.XLOOKUP(B2501, Runs[Run ID], Runs[Track]), "— pick a run —")</f>
        <v>Captain America</v>
      </c>
      <c r="B2501" s="54" t="s">
        <v>236</v>
      </c>
      <c r="C2501" s="53" t="str">
        <f t="array" ref="C2501">IFERROR(_xlfn.XLOOKUP(B2501, Runs[Run ID], Runs[Title]), "— pick a run —")</f>
        <v>Remender's Captain America</v>
      </c>
      <c r="D2501" s="74" t="s">
        <v>13213</v>
      </c>
      <c r="E2501" s="58" t="b">
        <v>0</v>
      </c>
      <c r="F2501" s="25">
        <f t="shared" si="1"/>
        <v>17</v>
      </c>
      <c r="G2501" s="21" t="s">
        <v>58</v>
      </c>
      <c r="H2501" s="23"/>
      <c r="I2501" s="28"/>
    </row>
    <row r="2502" ht="22.5" customHeight="1">
      <c r="A2502" s="53" t="str">
        <f t="array" ref="A2502">IFERROR(_xlfn.XLOOKUP(B2502, Runs[Run ID], Runs[Track]), "— pick a run —")</f>
        <v>Captain America</v>
      </c>
      <c r="B2502" s="54" t="s">
        <v>236</v>
      </c>
      <c r="C2502" s="53" t="str">
        <f t="array" ref="C2502">IFERROR(_xlfn.XLOOKUP(B2502, Runs[Run ID], Runs[Title]), "— pick a run —")</f>
        <v>Remender's Captain America</v>
      </c>
      <c r="D2502" s="74" t="s">
        <v>13214</v>
      </c>
      <c r="E2502" s="58" t="b">
        <v>0</v>
      </c>
      <c r="F2502" s="25">
        <f t="shared" si="1"/>
        <v>18</v>
      </c>
      <c r="G2502" s="21" t="s">
        <v>58</v>
      </c>
      <c r="H2502" s="23"/>
      <c r="I2502" s="28"/>
    </row>
    <row r="2503" ht="22.5" customHeight="1">
      <c r="A2503" s="53" t="str">
        <f t="array" ref="A2503">IFERROR(_xlfn.XLOOKUP(B2503, Runs[Run ID], Runs[Track]), "— pick a run —")</f>
        <v>Captain America</v>
      </c>
      <c r="B2503" s="54" t="s">
        <v>236</v>
      </c>
      <c r="C2503" s="53" t="str">
        <f t="array" ref="C2503">IFERROR(_xlfn.XLOOKUP(B2503, Runs[Run ID], Runs[Title]), "— pick a run —")</f>
        <v>Remender's Captain America</v>
      </c>
      <c r="D2503" s="74" t="s">
        <v>13215</v>
      </c>
      <c r="E2503" s="58" t="b">
        <v>0</v>
      </c>
      <c r="F2503" s="25">
        <f t="shared" si="1"/>
        <v>19</v>
      </c>
      <c r="G2503" s="21" t="s">
        <v>58</v>
      </c>
      <c r="H2503" s="23"/>
      <c r="I2503" s="28"/>
    </row>
    <row r="2504" ht="22.5" customHeight="1">
      <c r="A2504" s="53" t="str">
        <f t="array" ref="A2504">IFERROR(_xlfn.XLOOKUP(B2504, Runs[Run ID], Runs[Track]), "— pick a run —")</f>
        <v>Captain America</v>
      </c>
      <c r="B2504" s="54" t="s">
        <v>236</v>
      </c>
      <c r="C2504" s="53" t="str">
        <f t="array" ref="C2504">IFERROR(_xlfn.XLOOKUP(B2504, Runs[Run ID], Runs[Title]), "— pick a run —")</f>
        <v>Remender's Captain America</v>
      </c>
      <c r="D2504" s="74" t="s">
        <v>13216</v>
      </c>
      <c r="E2504" s="58" t="b">
        <v>0</v>
      </c>
      <c r="F2504" s="25">
        <f t="shared" si="1"/>
        <v>20</v>
      </c>
      <c r="G2504" s="21" t="s">
        <v>58</v>
      </c>
      <c r="H2504" s="23"/>
      <c r="I2504" s="28"/>
    </row>
    <row r="2505" ht="22.5" customHeight="1">
      <c r="A2505" s="53" t="str">
        <f t="array" ref="A2505">IFERROR(_xlfn.XLOOKUP(B2505, Runs[Run ID], Runs[Track]), "— pick a run —")</f>
        <v>Captain America</v>
      </c>
      <c r="B2505" s="54" t="s">
        <v>236</v>
      </c>
      <c r="C2505" s="53" t="str">
        <f t="array" ref="C2505">IFERROR(_xlfn.XLOOKUP(B2505, Runs[Run ID], Runs[Title]), "— pick a run —")</f>
        <v>Remender's Captain America</v>
      </c>
      <c r="D2505" s="74" t="s">
        <v>13217</v>
      </c>
      <c r="E2505" s="58" t="b">
        <v>0</v>
      </c>
      <c r="F2505" s="25">
        <f t="shared" si="1"/>
        <v>21</v>
      </c>
      <c r="G2505" s="21" t="s">
        <v>58</v>
      </c>
      <c r="H2505" s="23"/>
      <c r="I2505" s="28"/>
    </row>
    <row r="2506" ht="22.5" customHeight="1">
      <c r="A2506" s="53" t="str">
        <f t="array" ref="A2506">IFERROR(_xlfn.XLOOKUP(B2506, Runs[Run ID], Runs[Track]), "— pick a run —")</f>
        <v>Captain America</v>
      </c>
      <c r="B2506" s="54" t="s">
        <v>236</v>
      </c>
      <c r="C2506" s="53" t="str">
        <f t="array" ref="C2506">IFERROR(_xlfn.XLOOKUP(B2506, Runs[Run ID], Runs[Title]), "— pick a run —")</f>
        <v>Remender's Captain America</v>
      </c>
      <c r="D2506" s="74" t="s">
        <v>9204</v>
      </c>
      <c r="E2506" s="58" t="b">
        <v>0</v>
      </c>
      <c r="F2506" s="25">
        <f t="shared" si="1"/>
        <v>22</v>
      </c>
      <c r="G2506" s="21" t="s">
        <v>58</v>
      </c>
      <c r="H2506" s="23"/>
      <c r="I2506" s="28"/>
    </row>
    <row r="2507" ht="22.5" customHeight="1">
      <c r="A2507" s="53" t="str">
        <f t="array" ref="A2507">IFERROR(_xlfn.XLOOKUP(B2507, Runs[Run ID], Runs[Track]), "— pick a run —")</f>
        <v>Captain America</v>
      </c>
      <c r="B2507" s="54" t="s">
        <v>236</v>
      </c>
      <c r="C2507" s="53" t="str">
        <f t="array" ref="C2507">IFERROR(_xlfn.XLOOKUP(B2507, Runs[Run ID], Runs[Title]), "— pick a run —")</f>
        <v>Remender's Captain America</v>
      </c>
      <c r="D2507" s="74" t="s">
        <v>9216</v>
      </c>
      <c r="E2507" s="58" t="b">
        <v>0</v>
      </c>
      <c r="F2507" s="25">
        <f t="shared" si="1"/>
        <v>23</v>
      </c>
      <c r="G2507" s="21" t="s">
        <v>58</v>
      </c>
      <c r="H2507" s="23"/>
      <c r="I2507" s="28"/>
    </row>
    <row r="2508" ht="22.5" customHeight="1">
      <c r="A2508" s="53" t="str">
        <f t="array" ref="A2508">IFERROR(_xlfn.XLOOKUP(B2508, Runs[Run ID], Runs[Track]), "— pick a run —")</f>
        <v>Captain America</v>
      </c>
      <c r="B2508" s="54" t="s">
        <v>236</v>
      </c>
      <c r="C2508" s="53" t="str">
        <f t="array" ref="C2508">IFERROR(_xlfn.XLOOKUP(B2508, Runs[Run ID], Runs[Title]), "— pick a run —")</f>
        <v>Remender's Captain America</v>
      </c>
      <c r="D2508" s="74" t="s">
        <v>9228</v>
      </c>
      <c r="E2508" s="58" t="b">
        <v>0</v>
      </c>
      <c r="F2508" s="25">
        <f t="shared" si="1"/>
        <v>24</v>
      </c>
      <c r="G2508" s="21" t="s">
        <v>58</v>
      </c>
      <c r="H2508" s="23"/>
      <c r="I2508" s="28"/>
    </row>
    <row r="2509" ht="22.5" customHeight="1">
      <c r="A2509" s="53" t="str">
        <f t="array" ref="A2509">IFERROR(_xlfn.XLOOKUP(B2509, Runs[Run ID], Runs[Track]), "— pick a run —")</f>
        <v>Captain America</v>
      </c>
      <c r="B2509" s="54" t="s">
        <v>236</v>
      </c>
      <c r="C2509" s="53" t="str">
        <f t="array" ref="C2509">IFERROR(_xlfn.XLOOKUP(B2509, Runs[Run ID], Runs[Title]), "— pick a run —")</f>
        <v>Remender's Captain America</v>
      </c>
      <c r="D2509" s="74" t="s">
        <v>9241</v>
      </c>
      <c r="E2509" s="58" t="b">
        <v>0</v>
      </c>
      <c r="F2509" s="25">
        <f t="shared" si="1"/>
        <v>25</v>
      </c>
      <c r="G2509" s="21" t="s">
        <v>58</v>
      </c>
      <c r="H2509" s="23"/>
      <c r="I2509" s="28"/>
    </row>
    <row r="2510" ht="22.5" customHeight="1">
      <c r="A2510" s="53" t="str">
        <f t="array" ref="A2510">IFERROR(_xlfn.XLOOKUP(B2510, Runs[Run ID], Runs[Track]), "— pick a run —")</f>
        <v>Captain America</v>
      </c>
      <c r="B2510" s="54" t="s">
        <v>236</v>
      </c>
      <c r="C2510" s="53" t="str">
        <f t="array" ref="C2510">IFERROR(_xlfn.XLOOKUP(B2510, Runs[Run ID], Runs[Title]), "— pick a run —")</f>
        <v>Remender's Captain America</v>
      </c>
      <c r="D2510" s="10" t="s">
        <v>13218</v>
      </c>
      <c r="E2510" s="58" t="b">
        <v>0</v>
      </c>
      <c r="F2510" s="25">
        <f t="shared" si="1"/>
        <v>26</v>
      </c>
      <c r="G2510" s="21" t="s">
        <v>58</v>
      </c>
      <c r="H2510" s="10" t="s">
        <v>13219</v>
      </c>
      <c r="I2510" s="26"/>
    </row>
    <row r="2511" ht="22.5" customHeight="1">
      <c r="A2511" s="53" t="str">
        <f t="array" ref="A2511">IFERROR(_xlfn.XLOOKUP(B2511, Runs[Run ID], Runs[Track]), "— pick a run —")</f>
        <v>Captain America</v>
      </c>
      <c r="B2511" s="54" t="s">
        <v>236</v>
      </c>
      <c r="C2511" s="53" t="str">
        <f t="array" ref="C2511">IFERROR(_xlfn.XLOOKUP(B2511, Runs[Run ID], Runs[Title]), "— pick a run —")</f>
        <v>Remender's Captain America</v>
      </c>
      <c r="D2511" s="10" t="s">
        <v>13220</v>
      </c>
      <c r="E2511" s="58" t="b">
        <v>0</v>
      </c>
      <c r="F2511" s="25">
        <f t="shared" si="1"/>
        <v>27</v>
      </c>
      <c r="G2511" s="21" t="s">
        <v>58</v>
      </c>
      <c r="H2511" s="23"/>
      <c r="I2511" s="28"/>
    </row>
    <row r="2512" ht="22.5" customHeight="1">
      <c r="A2512" s="53" t="str">
        <f t="array" ref="A2512">IFERROR(_xlfn.XLOOKUP(B2512, Runs[Run ID], Runs[Track]), "— pick a run —")</f>
        <v>Captain America</v>
      </c>
      <c r="B2512" s="54" t="s">
        <v>236</v>
      </c>
      <c r="C2512" s="53" t="str">
        <f t="array" ref="C2512">IFERROR(_xlfn.XLOOKUP(B2512, Runs[Run ID], Runs[Title]), "— pick a run —")</f>
        <v>Remender's Captain America</v>
      </c>
      <c r="D2512" s="10" t="s">
        <v>13221</v>
      </c>
      <c r="E2512" s="58" t="b">
        <v>0</v>
      </c>
      <c r="F2512" s="25">
        <f t="shared" si="1"/>
        <v>28</v>
      </c>
      <c r="G2512" s="21" t="s">
        <v>58</v>
      </c>
      <c r="H2512" s="23"/>
      <c r="I2512" s="28"/>
    </row>
    <row r="2513" ht="22.5" customHeight="1">
      <c r="A2513" s="53" t="str">
        <f t="array" ref="A2513">IFERROR(_xlfn.XLOOKUP(B2513, Runs[Run ID], Runs[Track]), "— pick a run —")</f>
        <v>Captain America</v>
      </c>
      <c r="B2513" s="54" t="s">
        <v>236</v>
      </c>
      <c r="C2513" s="53" t="str">
        <f t="array" ref="C2513">IFERROR(_xlfn.XLOOKUP(B2513, Runs[Run ID], Runs[Title]), "— pick a run —")</f>
        <v>Remender's Captain America</v>
      </c>
      <c r="D2513" s="10" t="s">
        <v>13222</v>
      </c>
      <c r="E2513" s="58" t="b">
        <v>0</v>
      </c>
      <c r="F2513" s="25">
        <f t="shared" si="1"/>
        <v>29</v>
      </c>
      <c r="G2513" s="21" t="s">
        <v>58</v>
      </c>
      <c r="H2513" s="23"/>
      <c r="I2513" s="28"/>
    </row>
    <row r="2514" ht="22.5" customHeight="1">
      <c r="A2514" s="53" t="str">
        <f t="array" ref="A2514">IFERROR(_xlfn.XLOOKUP(B2514, Runs[Run ID], Runs[Track]), "— pick a run —")</f>
        <v>Captain America</v>
      </c>
      <c r="B2514" s="54" t="s">
        <v>236</v>
      </c>
      <c r="C2514" s="53" t="str">
        <f t="array" ref="C2514">IFERROR(_xlfn.XLOOKUP(B2514, Runs[Run ID], Runs[Title]), "— pick a run —")</f>
        <v>Remender's Captain America</v>
      </c>
      <c r="D2514" s="10" t="s">
        <v>13223</v>
      </c>
      <c r="E2514" s="58" t="b">
        <v>0</v>
      </c>
      <c r="F2514" s="25">
        <f t="shared" si="1"/>
        <v>30</v>
      </c>
      <c r="G2514" s="21" t="s">
        <v>58</v>
      </c>
      <c r="H2514" s="23"/>
      <c r="I2514" s="28"/>
    </row>
    <row r="2515" ht="22.5" customHeight="1">
      <c r="A2515" s="53" t="str">
        <f t="array" ref="A2515">IFERROR(_xlfn.XLOOKUP(B2515, Runs[Run ID], Runs[Track]), "— pick a run —")</f>
        <v>Captain America</v>
      </c>
      <c r="B2515" s="54" t="s">
        <v>236</v>
      </c>
      <c r="C2515" s="53" t="str">
        <f t="array" ref="C2515">IFERROR(_xlfn.XLOOKUP(B2515, Runs[Run ID], Runs[Title]), "— pick a run —")</f>
        <v>Remender's Captain America</v>
      </c>
      <c r="D2515" s="10" t="s">
        <v>13224</v>
      </c>
      <c r="E2515" s="58" t="b">
        <v>0</v>
      </c>
      <c r="F2515" s="25">
        <f t="shared" si="1"/>
        <v>31</v>
      </c>
      <c r="G2515" s="21" t="s">
        <v>58</v>
      </c>
      <c r="H2515" s="23"/>
      <c r="I2515" s="28"/>
    </row>
    <row r="2516" ht="22.5" customHeight="1">
      <c r="A2516" s="53" t="str">
        <f t="array" ref="A2516">IFERROR(_xlfn.XLOOKUP(B2516, Runs[Run ID], Runs[Track]), "— pick a run —")</f>
        <v>Captain America</v>
      </c>
      <c r="B2516" s="54" t="s">
        <v>236</v>
      </c>
      <c r="C2516" s="53" t="str">
        <f t="array" ref="C2516">IFERROR(_xlfn.XLOOKUP(B2516, Runs[Run ID], Runs[Title]), "— pick a run —")</f>
        <v>Remender's Captain America</v>
      </c>
      <c r="D2516" s="10" t="s">
        <v>13225</v>
      </c>
      <c r="E2516" s="58" t="b">
        <v>0</v>
      </c>
      <c r="F2516" s="25">
        <f t="shared" si="1"/>
        <v>32</v>
      </c>
      <c r="G2516" s="21" t="s">
        <v>1002</v>
      </c>
      <c r="H2516" s="10" t="s">
        <v>13226</v>
      </c>
      <c r="I2516" s="26"/>
    </row>
    <row r="2517" ht="22.5" customHeight="1">
      <c r="A2517" s="53" t="str">
        <f t="array" ref="A2517">IFERROR(_xlfn.XLOOKUP(B2517, Runs[Run ID], Runs[Track]), "— pick a run —")</f>
        <v>Captain America</v>
      </c>
      <c r="B2517" s="54" t="s">
        <v>236</v>
      </c>
      <c r="C2517" s="53" t="str">
        <f t="array" ref="C2517">IFERROR(_xlfn.XLOOKUP(B2517, Runs[Run ID], Runs[Title]), "— pick a run —")</f>
        <v>Remender's Captain America</v>
      </c>
      <c r="D2517" s="10" t="s">
        <v>13227</v>
      </c>
      <c r="E2517" s="58" t="b">
        <v>0</v>
      </c>
      <c r="F2517" s="25">
        <f t="shared" si="1"/>
        <v>33</v>
      </c>
      <c r="G2517" s="21" t="s">
        <v>1002</v>
      </c>
      <c r="H2517" s="23"/>
      <c r="I2517" s="28"/>
    </row>
    <row r="2518" ht="22.5" customHeight="1">
      <c r="A2518" s="53" t="str">
        <f t="array" ref="A2518">IFERROR(_xlfn.XLOOKUP(B2518, Runs[Run ID], Runs[Track]), "— pick a run —")</f>
        <v>Captain America</v>
      </c>
      <c r="B2518" s="54" t="s">
        <v>236</v>
      </c>
      <c r="C2518" s="53" t="str">
        <f t="array" ref="C2518">IFERROR(_xlfn.XLOOKUP(B2518, Runs[Run ID], Runs[Title]), "— pick a run —")</f>
        <v>Remender's Captain America</v>
      </c>
      <c r="D2518" s="10" t="s">
        <v>13228</v>
      </c>
      <c r="E2518" s="58" t="b">
        <v>0</v>
      </c>
      <c r="F2518" s="25">
        <f t="shared" si="1"/>
        <v>34</v>
      </c>
      <c r="G2518" s="21" t="s">
        <v>1002</v>
      </c>
      <c r="H2518" s="23"/>
      <c r="I2518" s="28"/>
    </row>
    <row r="2519" ht="22.5" customHeight="1">
      <c r="A2519" s="53" t="str">
        <f t="array" ref="A2519">IFERROR(_xlfn.XLOOKUP(B2519, Runs[Run ID], Runs[Track]), "— pick a run —")</f>
        <v>Captain America</v>
      </c>
      <c r="B2519" s="54" t="s">
        <v>236</v>
      </c>
      <c r="C2519" s="53" t="str">
        <f t="array" ref="C2519">IFERROR(_xlfn.XLOOKUP(B2519, Runs[Run ID], Runs[Title]), "— pick a run —")</f>
        <v>Remender's Captain America</v>
      </c>
      <c r="D2519" s="10" t="s">
        <v>13229</v>
      </c>
      <c r="E2519" s="58" t="b">
        <v>0</v>
      </c>
      <c r="F2519" s="25">
        <f t="shared" si="1"/>
        <v>35</v>
      </c>
      <c r="G2519" s="21" t="s">
        <v>1002</v>
      </c>
      <c r="H2519" s="23"/>
      <c r="I2519" s="28"/>
    </row>
    <row r="2520" ht="22.5" customHeight="1">
      <c r="A2520" s="53" t="str">
        <f t="array" ref="A2520">IFERROR(_xlfn.XLOOKUP(B2520, Runs[Run ID], Runs[Track]), "— pick a run —")</f>
        <v>Captain America</v>
      </c>
      <c r="B2520" s="54" t="s">
        <v>236</v>
      </c>
      <c r="C2520" s="53" t="str">
        <f t="array" ref="C2520">IFERROR(_xlfn.XLOOKUP(B2520, Runs[Run ID], Runs[Title]), "— pick a run —")</f>
        <v>Remender's Captain America</v>
      </c>
      <c r="D2520" s="10" t="s">
        <v>13230</v>
      </c>
      <c r="E2520" s="58" t="b">
        <v>0</v>
      </c>
      <c r="F2520" s="25">
        <f t="shared" si="1"/>
        <v>36</v>
      </c>
      <c r="G2520" s="21" t="s">
        <v>1002</v>
      </c>
      <c r="H2520" s="23"/>
      <c r="I2520" s="28"/>
    </row>
    <row r="2521" ht="22.5" customHeight="1">
      <c r="A2521" s="53" t="str">
        <f t="array" ref="A2521">IFERROR(_xlfn.XLOOKUP(B2521, Runs[Run ID], Runs[Track]), "— pick a run —")</f>
        <v>Captain America</v>
      </c>
      <c r="B2521" s="54" t="s">
        <v>236</v>
      </c>
      <c r="C2521" s="53" t="str">
        <f t="array" ref="C2521">IFERROR(_xlfn.XLOOKUP(B2521, Runs[Run ID], Runs[Title]), "— pick a run —")</f>
        <v>Remender's Captain America</v>
      </c>
      <c r="D2521" s="10" t="s">
        <v>13231</v>
      </c>
      <c r="E2521" s="58" t="b">
        <v>0</v>
      </c>
      <c r="F2521" s="25">
        <f t="shared" si="1"/>
        <v>37</v>
      </c>
      <c r="G2521" s="21" t="s">
        <v>1002</v>
      </c>
      <c r="H2521" s="23"/>
      <c r="I2521" s="28"/>
    </row>
    <row r="2522" ht="22.5" customHeight="1">
      <c r="A2522" s="53" t="str">
        <f t="array" ref="A2522">IFERROR(_xlfn.XLOOKUP(B2522, Runs[Run ID], Runs[Track]), "— pick a run —")</f>
        <v>Captain America</v>
      </c>
      <c r="B2522" s="54" t="s">
        <v>236</v>
      </c>
      <c r="C2522" s="53" t="str">
        <f t="array" ref="C2522">IFERROR(_xlfn.XLOOKUP(B2522, Runs[Run ID], Runs[Title]), "— pick a run —")</f>
        <v>Remender's Captain America</v>
      </c>
      <c r="D2522" s="10" t="s">
        <v>13232</v>
      </c>
      <c r="E2522" s="58" t="b">
        <v>0</v>
      </c>
      <c r="F2522" s="25">
        <f t="shared" si="1"/>
        <v>38</v>
      </c>
      <c r="G2522" s="21" t="s">
        <v>1002</v>
      </c>
      <c r="H2522" s="10" t="s">
        <v>13233</v>
      </c>
      <c r="I2522" s="26"/>
    </row>
    <row r="2523" ht="22.5" customHeight="1">
      <c r="A2523" s="53" t="str">
        <f t="array" ref="A2523">IFERROR(_xlfn.XLOOKUP(B2523, Runs[Run ID], Runs[Track]), "— pick a run —")</f>
        <v>Captain America</v>
      </c>
      <c r="B2523" s="54" t="s">
        <v>236</v>
      </c>
      <c r="C2523" s="53" t="str">
        <f t="array" ref="C2523">IFERROR(_xlfn.XLOOKUP(B2523, Runs[Run ID], Runs[Title]), "— pick a run —")</f>
        <v>Remender's Captain America</v>
      </c>
      <c r="D2523" s="10" t="s">
        <v>13234</v>
      </c>
      <c r="E2523" s="58" t="b">
        <v>0</v>
      </c>
      <c r="F2523" s="25">
        <f t="shared" si="1"/>
        <v>39</v>
      </c>
      <c r="G2523" s="21" t="s">
        <v>1002</v>
      </c>
      <c r="H2523" s="23"/>
      <c r="I2523" s="28"/>
    </row>
    <row r="2524" ht="22.5" customHeight="1">
      <c r="A2524" s="53" t="str">
        <f t="array" ref="A2524">IFERROR(_xlfn.XLOOKUP(B2524, Runs[Run ID], Runs[Track]), "— pick a run —")</f>
        <v>Captain America</v>
      </c>
      <c r="B2524" s="54" t="s">
        <v>236</v>
      </c>
      <c r="C2524" s="53" t="str">
        <f t="array" ref="C2524">IFERROR(_xlfn.XLOOKUP(B2524, Runs[Run ID], Runs[Title]), "— pick a run —")</f>
        <v>Remender's Captain America</v>
      </c>
      <c r="D2524" s="10" t="s">
        <v>13235</v>
      </c>
      <c r="E2524" s="58" t="b">
        <v>0</v>
      </c>
      <c r="F2524" s="25">
        <f t="shared" si="1"/>
        <v>40</v>
      </c>
      <c r="G2524" s="21" t="s">
        <v>1002</v>
      </c>
      <c r="H2524" s="23"/>
      <c r="I2524" s="28"/>
    </row>
    <row r="2525" ht="22.5" customHeight="1">
      <c r="A2525" s="53" t="str">
        <f t="array" ref="A2525">IFERROR(_xlfn.XLOOKUP(B2525, Runs[Run ID], Runs[Track]), "— pick a run —")</f>
        <v>Captain Marvel</v>
      </c>
      <c r="B2525" s="54" t="s">
        <v>239</v>
      </c>
      <c r="C2525" s="53" t="str">
        <f t="array" ref="C2525">IFERROR(_xlfn.XLOOKUP(B2525, Runs[Run ID], Runs[Title]), "— pick a run —")</f>
        <v>Carol Danvers Origin</v>
      </c>
      <c r="D2525" s="74" t="s">
        <v>13236</v>
      </c>
      <c r="E2525" s="58" t="b">
        <v>0</v>
      </c>
      <c r="F2525" s="25">
        <f t="shared" si="1"/>
        <v>1</v>
      </c>
      <c r="G2525" s="21" t="s">
        <v>443</v>
      </c>
      <c r="H2525" s="10" t="s">
        <v>13237</v>
      </c>
      <c r="I2525" s="26"/>
    </row>
    <row r="2526" ht="22.5" customHeight="1">
      <c r="A2526" s="53" t="str">
        <f t="array" ref="A2526">IFERROR(_xlfn.XLOOKUP(B2526, Runs[Run ID], Runs[Track]), "— pick a run —")</f>
        <v>Captain Marvel</v>
      </c>
      <c r="B2526" s="54" t="s">
        <v>239</v>
      </c>
      <c r="C2526" s="53" t="str">
        <f t="array" ref="C2526">IFERROR(_xlfn.XLOOKUP(B2526, Runs[Run ID], Runs[Title]), "— pick a run —")</f>
        <v>Carol Danvers Origin</v>
      </c>
      <c r="D2526" s="74" t="s">
        <v>13238</v>
      </c>
      <c r="E2526" s="58" t="b">
        <v>0</v>
      </c>
      <c r="F2526" s="25">
        <f t="shared" si="1"/>
        <v>2</v>
      </c>
      <c r="G2526" s="21" t="s">
        <v>58</v>
      </c>
      <c r="H2526" s="10" t="s">
        <v>13239</v>
      </c>
      <c r="I2526" s="26"/>
    </row>
    <row r="2527" ht="22.5" customHeight="1">
      <c r="A2527" s="53" t="str">
        <f t="array" ref="A2527">IFERROR(_xlfn.XLOOKUP(B2527, Runs[Run ID], Runs[Track]), "— pick a run —")</f>
        <v>Captain Marvel</v>
      </c>
      <c r="B2527" s="54" t="s">
        <v>239</v>
      </c>
      <c r="C2527" s="53" t="str">
        <f t="array" ref="C2527">IFERROR(_xlfn.XLOOKUP(B2527, Runs[Run ID], Runs[Title]), "— pick a run —")</f>
        <v>Carol Danvers Origin</v>
      </c>
      <c r="D2527" s="74" t="s">
        <v>13240</v>
      </c>
      <c r="E2527" s="58" t="b">
        <v>0</v>
      </c>
      <c r="F2527" s="25">
        <f t="shared" si="1"/>
        <v>3</v>
      </c>
      <c r="G2527" s="21" t="s">
        <v>58</v>
      </c>
      <c r="H2527" s="23"/>
      <c r="I2527" s="28"/>
    </row>
    <row r="2528" ht="22.5" customHeight="1">
      <c r="A2528" s="53" t="str">
        <f t="array" ref="A2528">IFERROR(_xlfn.XLOOKUP(B2528, Runs[Run ID], Runs[Track]), "— pick a run —")</f>
        <v>Captain Marvel</v>
      </c>
      <c r="B2528" s="54" t="s">
        <v>239</v>
      </c>
      <c r="C2528" s="53" t="str">
        <f t="array" ref="C2528">IFERROR(_xlfn.XLOOKUP(B2528, Runs[Run ID], Runs[Title]), "— pick a run —")</f>
        <v>Carol Danvers Origin</v>
      </c>
      <c r="D2528" s="74" t="s">
        <v>13241</v>
      </c>
      <c r="E2528" s="58" t="b">
        <v>0</v>
      </c>
      <c r="F2528" s="25">
        <f t="shared" si="1"/>
        <v>4</v>
      </c>
      <c r="G2528" s="21" t="s">
        <v>58</v>
      </c>
      <c r="H2528" s="10" t="s">
        <v>13242</v>
      </c>
      <c r="I2528" s="26"/>
    </row>
    <row r="2529" ht="22.5" customHeight="1">
      <c r="A2529" s="53" t="str">
        <f t="array" ref="A2529">IFERROR(_xlfn.XLOOKUP(B2529, Runs[Run ID], Runs[Track]), "— pick a run —")</f>
        <v>Captain Marvel</v>
      </c>
      <c r="B2529" s="54" t="s">
        <v>239</v>
      </c>
      <c r="C2529" s="53" t="str">
        <f t="array" ref="C2529">IFERROR(_xlfn.XLOOKUP(B2529, Runs[Run ID], Runs[Title]), "— pick a run —")</f>
        <v>Carol Danvers Origin</v>
      </c>
      <c r="D2529" s="74" t="s">
        <v>13243</v>
      </c>
      <c r="E2529" s="58" t="b">
        <v>0</v>
      </c>
      <c r="F2529" s="25">
        <f t="shared" si="1"/>
        <v>5</v>
      </c>
      <c r="G2529" s="21" t="s">
        <v>58</v>
      </c>
      <c r="H2529" s="23"/>
      <c r="I2529" s="28"/>
    </row>
    <row r="2530" ht="22.5" customHeight="1">
      <c r="A2530" s="53" t="str">
        <f t="array" ref="A2530">IFERROR(_xlfn.XLOOKUP(B2530, Runs[Run ID], Runs[Track]), "— pick a run —")</f>
        <v>Captain Marvel</v>
      </c>
      <c r="B2530" s="54" t="s">
        <v>239</v>
      </c>
      <c r="C2530" s="53" t="str">
        <f t="array" ref="C2530">IFERROR(_xlfn.XLOOKUP(B2530, Runs[Run ID], Runs[Title]), "— pick a run —")</f>
        <v>Carol Danvers Origin</v>
      </c>
      <c r="D2530" s="74" t="s">
        <v>13244</v>
      </c>
      <c r="E2530" s="58" t="b">
        <v>0</v>
      </c>
      <c r="F2530" s="25">
        <f t="shared" si="1"/>
        <v>6</v>
      </c>
      <c r="G2530" s="21" t="s">
        <v>58</v>
      </c>
      <c r="H2530" s="23"/>
      <c r="I2530" s="28"/>
    </row>
    <row r="2531" ht="22.5" customHeight="1">
      <c r="A2531" s="53" t="str">
        <f t="array" ref="A2531">IFERROR(_xlfn.XLOOKUP(B2531, Runs[Run ID], Runs[Track]), "— pick a run —")</f>
        <v>Captain Marvel</v>
      </c>
      <c r="B2531" s="54" t="s">
        <v>239</v>
      </c>
      <c r="C2531" s="53" t="str">
        <f t="array" ref="C2531">IFERROR(_xlfn.XLOOKUP(B2531, Runs[Run ID], Runs[Title]), "— pick a run —")</f>
        <v>Carol Danvers Origin</v>
      </c>
      <c r="D2531" s="74" t="s">
        <v>13245</v>
      </c>
      <c r="E2531" s="58" t="b">
        <v>0</v>
      </c>
      <c r="F2531" s="25">
        <f t="shared" si="1"/>
        <v>7</v>
      </c>
      <c r="G2531" s="21" t="s">
        <v>58</v>
      </c>
      <c r="H2531" s="23"/>
      <c r="I2531" s="28"/>
    </row>
    <row r="2532" ht="22.5" customHeight="1">
      <c r="A2532" s="53" t="str">
        <f t="array" ref="A2532">IFERROR(_xlfn.XLOOKUP(B2532, Runs[Run ID], Runs[Track]), "— pick a run —")</f>
        <v>Captain Marvel</v>
      </c>
      <c r="B2532" s="54" t="s">
        <v>239</v>
      </c>
      <c r="C2532" s="53" t="str">
        <f t="array" ref="C2532">IFERROR(_xlfn.XLOOKUP(B2532, Runs[Run ID], Runs[Title]), "— pick a run —")</f>
        <v>Carol Danvers Origin</v>
      </c>
      <c r="D2532" s="74" t="s">
        <v>13246</v>
      </c>
      <c r="E2532" s="58" t="b">
        <v>0</v>
      </c>
      <c r="F2532" s="25">
        <f t="shared" si="1"/>
        <v>8</v>
      </c>
      <c r="G2532" s="21" t="s">
        <v>58</v>
      </c>
      <c r="H2532" s="23"/>
      <c r="I2532" s="28"/>
    </row>
    <row r="2533" ht="22.5" customHeight="1">
      <c r="A2533" s="53" t="str">
        <f t="array" ref="A2533">IFERROR(_xlfn.XLOOKUP(B2533, Runs[Run ID], Runs[Track]), "— pick a run —")</f>
        <v>Captain Marvel</v>
      </c>
      <c r="B2533" s="54" t="s">
        <v>239</v>
      </c>
      <c r="C2533" s="53" t="str">
        <f t="array" ref="C2533">IFERROR(_xlfn.XLOOKUP(B2533, Runs[Run ID], Runs[Title]), "— pick a run —")</f>
        <v>Carol Danvers Origin</v>
      </c>
      <c r="D2533" s="74" t="s">
        <v>13247</v>
      </c>
      <c r="E2533" s="58" t="b">
        <v>0</v>
      </c>
      <c r="F2533" s="25">
        <f t="shared" si="1"/>
        <v>9</v>
      </c>
      <c r="G2533" s="21" t="s">
        <v>58</v>
      </c>
      <c r="H2533" s="23"/>
      <c r="I2533" s="28"/>
    </row>
    <row r="2534" ht="22.5" customHeight="1">
      <c r="A2534" s="53" t="str">
        <f t="array" ref="A2534">IFERROR(_xlfn.XLOOKUP(B2534, Runs[Run ID], Runs[Track]), "— pick a run —")</f>
        <v>Captain Marvel</v>
      </c>
      <c r="B2534" s="54" t="s">
        <v>239</v>
      </c>
      <c r="C2534" s="53" t="str">
        <f t="array" ref="C2534">IFERROR(_xlfn.XLOOKUP(B2534, Runs[Run ID], Runs[Title]), "— pick a run —")</f>
        <v>Carol Danvers Origin</v>
      </c>
      <c r="D2534" s="74" t="s">
        <v>13248</v>
      </c>
      <c r="E2534" s="58" t="b">
        <v>0</v>
      </c>
      <c r="F2534" s="25">
        <f t="shared" si="1"/>
        <v>10</v>
      </c>
      <c r="G2534" s="21" t="s">
        <v>58</v>
      </c>
      <c r="H2534" s="23"/>
      <c r="I2534" s="28"/>
    </row>
    <row r="2535" ht="22.5" customHeight="1">
      <c r="A2535" s="53" t="str">
        <f t="array" ref="A2535">IFERROR(_xlfn.XLOOKUP(B2535, Runs[Run ID], Runs[Track]), "— pick a run —")</f>
        <v>Captain Marvel</v>
      </c>
      <c r="B2535" s="54" t="s">
        <v>239</v>
      </c>
      <c r="C2535" s="53" t="str">
        <f t="array" ref="C2535">IFERROR(_xlfn.XLOOKUP(B2535, Runs[Run ID], Runs[Title]), "— pick a run —")</f>
        <v>Carol Danvers Origin</v>
      </c>
      <c r="D2535" s="74" t="s">
        <v>13249</v>
      </c>
      <c r="E2535" s="58" t="b">
        <v>0</v>
      </c>
      <c r="F2535" s="25">
        <f t="shared" si="1"/>
        <v>11</v>
      </c>
      <c r="G2535" s="21" t="s">
        <v>58</v>
      </c>
      <c r="H2535" s="23"/>
      <c r="I2535" s="28"/>
    </row>
    <row r="2536" ht="22.5" customHeight="1">
      <c r="A2536" s="53" t="str">
        <f t="array" ref="A2536">IFERROR(_xlfn.XLOOKUP(B2536, Runs[Run ID], Runs[Track]), "— pick a run —")</f>
        <v>Captain Marvel</v>
      </c>
      <c r="B2536" s="54" t="s">
        <v>239</v>
      </c>
      <c r="C2536" s="53" t="str">
        <f t="array" ref="C2536">IFERROR(_xlfn.XLOOKUP(B2536, Runs[Run ID], Runs[Title]), "— pick a run —")</f>
        <v>Carol Danvers Origin</v>
      </c>
      <c r="D2536" s="74" t="s">
        <v>13250</v>
      </c>
      <c r="E2536" s="58" t="b">
        <v>0</v>
      </c>
      <c r="F2536" s="25">
        <f t="shared" si="1"/>
        <v>12</v>
      </c>
      <c r="G2536" s="21" t="s">
        <v>58</v>
      </c>
      <c r="H2536" s="23"/>
      <c r="I2536" s="28"/>
    </row>
    <row r="2537" ht="22.5" customHeight="1">
      <c r="A2537" s="53" t="str">
        <f t="array" ref="A2537">IFERROR(_xlfn.XLOOKUP(B2537, Runs[Run ID], Runs[Track]), "— pick a run —")</f>
        <v>Captain Marvel</v>
      </c>
      <c r="B2537" s="54" t="s">
        <v>239</v>
      </c>
      <c r="C2537" s="53" t="str">
        <f t="array" ref="C2537">IFERROR(_xlfn.XLOOKUP(B2537, Runs[Run ID], Runs[Title]), "— pick a run —")</f>
        <v>Carol Danvers Origin</v>
      </c>
      <c r="D2537" s="74" t="s">
        <v>13251</v>
      </c>
      <c r="E2537" s="58" t="b">
        <v>0</v>
      </c>
      <c r="F2537" s="25">
        <f t="shared" si="1"/>
        <v>13</v>
      </c>
      <c r="G2537" s="21" t="s">
        <v>58</v>
      </c>
      <c r="H2537" s="23"/>
      <c r="I2537" s="28"/>
    </row>
    <row r="2538" ht="22.5" customHeight="1">
      <c r="A2538" s="53" t="str">
        <f t="array" ref="A2538">IFERROR(_xlfn.XLOOKUP(B2538, Runs[Run ID], Runs[Track]), "— pick a run —")</f>
        <v>Captain Marvel</v>
      </c>
      <c r="B2538" s="54" t="s">
        <v>239</v>
      </c>
      <c r="C2538" s="53" t="str">
        <f t="array" ref="C2538">IFERROR(_xlfn.XLOOKUP(B2538, Runs[Run ID], Runs[Title]), "— pick a run —")</f>
        <v>Carol Danvers Origin</v>
      </c>
      <c r="D2538" s="74" t="s">
        <v>13252</v>
      </c>
      <c r="E2538" s="58" t="b">
        <v>0</v>
      </c>
      <c r="F2538" s="25">
        <f t="shared" si="1"/>
        <v>14</v>
      </c>
      <c r="G2538" s="21" t="s">
        <v>58</v>
      </c>
      <c r="H2538" s="23"/>
      <c r="I2538" s="28"/>
    </row>
    <row r="2539" ht="22.5" customHeight="1">
      <c r="A2539" s="53" t="str">
        <f t="array" ref="A2539">IFERROR(_xlfn.XLOOKUP(B2539, Runs[Run ID], Runs[Track]), "— pick a run —")</f>
        <v>Captain Marvel</v>
      </c>
      <c r="B2539" s="54" t="s">
        <v>239</v>
      </c>
      <c r="C2539" s="53" t="str">
        <f t="array" ref="C2539">IFERROR(_xlfn.XLOOKUP(B2539, Runs[Run ID], Runs[Title]), "— pick a run —")</f>
        <v>Carol Danvers Origin</v>
      </c>
      <c r="D2539" s="74" t="s">
        <v>13253</v>
      </c>
      <c r="E2539" s="58" t="b">
        <v>0</v>
      </c>
      <c r="F2539" s="25">
        <f t="shared" si="1"/>
        <v>15</v>
      </c>
      <c r="G2539" s="21" t="s">
        <v>58</v>
      </c>
      <c r="H2539" s="23"/>
      <c r="I2539" s="28"/>
    </row>
    <row r="2540" ht="22.5" customHeight="1">
      <c r="A2540" s="53" t="str">
        <f t="array" ref="A2540">IFERROR(_xlfn.XLOOKUP(B2540, Runs[Run ID], Runs[Track]), "— pick a run —")</f>
        <v>Captain Marvel</v>
      </c>
      <c r="B2540" s="54" t="s">
        <v>239</v>
      </c>
      <c r="C2540" s="53" t="str">
        <f t="array" ref="C2540">IFERROR(_xlfn.XLOOKUP(B2540, Runs[Run ID], Runs[Title]), "— pick a run —")</f>
        <v>Carol Danvers Origin</v>
      </c>
      <c r="D2540" s="74" t="s">
        <v>13254</v>
      </c>
      <c r="E2540" s="58" t="b">
        <v>0</v>
      </c>
      <c r="F2540" s="25">
        <f t="shared" si="1"/>
        <v>16</v>
      </c>
      <c r="G2540" s="21" t="s">
        <v>58</v>
      </c>
      <c r="H2540" s="23"/>
      <c r="I2540" s="28"/>
    </row>
    <row r="2541" ht="22.5" customHeight="1">
      <c r="A2541" s="53" t="str">
        <f t="array" ref="A2541">IFERROR(_xlfn.XLOOKUP(B2541, Runs[Run ID], Runs[Track]), "— pick a run —")</f>
        <v>Captain Marvel</v>
      </c>
      <c r="B2541" s="54" t="s">
        <v>239</v>
      </c>
      <c r="C2541" s="53" t="str">
        <f t="array" ref="C2541">IFERROR(_xlfn.XLOOKUP(B2541, Runs[Run ID], Runs[Title]), "— pick a run —")</f>
        <v>Carol Danvers Origin</v>
      </c>
      <c r="D2541" s="74" t="s">
        <v>13255</v>
      </c>
      <c r="E2541" s="58" t="b">
        <v>0</v>
      </c>
      <c r="F2541" s="25">
        <f t="shared" si="1"/>
        <v>17</v>
      </c>
      <c r="G2541" s="21" t="s">
        <v>58</v>
      </c>
      <c r="H2541" s="23"/>
      <c r="I2541" s="28"/>
    </row>
    <row r="2542" ht="22.5" customHeight="1">
      <c r="A2542" s="53" t="str">
        <f t="array" ref="A2542">IFERROR(_xlfn.XLOOKUP(B2542, Runs[Run ID], Runs[Track]), "— pick a run —")</f>
        <v>Captain Marvel</v>
      </c>
      <c r="B2542" s="54" t="s">
        <v>239</v>
      </c>
      <c r="C2542" s="53" t="str">
        <f t="array" ref="C2542">IFERROR(_xlfn.XLOOKUP(B2542, Runs[Run ID], Runs[Title]), "— pick a run —")</f>
        <v>Carol Danvers Origin</v>
      </c>
      <c r="D2542" s="74" t="s">
        <v>13256</v>
      </c>
      <c r="E2542" s="58" t="b">
        <v>0</v>
      </c>
      <c r="F2542" s="25">
        <f t="shared" si="1"/>
        <v>18</v>
      </c>
      <c r="G2542" s="21" t="s">
        <v>58</v>
      </c>
      <c r="H2542" s="23"/>
      <c r="I2542" s="28"/>
    </row>
    <row r="2543" ht="22.5" customHeight="1">
      <c r="A2543" s="53" t="str">
        <f t="array" ref="A2543">IFERROR(_xlfn.XLOOKUP(B2543, Runs[Run ID], Runs[Track]), "— pick a run —")</f>
        <v>Captain Marvel</v>
      </c>
      <c r="B2543" s="54" t="s">
        <v>239</v>
      </c>
      <c r="C2543" s="53" t="str">
        <f t="array" ref="C2543">IFERROR(_xlfn.XLOOKUP(B2543, Runs[Run ID], Runs[Title]), "— pick a run —")</f>
        <v>Carol Danvers Origin</v>
      </c>
      <c r="D2543" s="74" t="s">
        <v>13257</v>
      </c>
      <c r="E2543" s="58" t="b">
        <v>0</v>
      </c>
      <c r="F2543" s="25">
        <f t="shared" si="1"/>
        <v>19</v>
      </c>
      <c r="G2543" s="21" t="s">
        <v>58</v>
      </c>
      <c r="H2543" s="23"/>
      <c r="I2543" s="28"/>
    </row>
    <row r="2544" ht="22.5" customHeight="1">
      <c r="A2544" s="53" t="str">
        <f t="array" ref="A2544">IFERROR(_xlfn.XLOOKUP(B2544, Runs[Run ID], Runs[Track]), "— pick a run —")</f>
        <v>Captain Marvel</v>
      </c>
      <c r="B2544" s="54" t="s">
        <v>239</v>
      </c>
      <c r="C2544" s="53" t="str">
        <f t="array" ref="C2544">IFERROR(_xlfn.XLOOKUP(B2544, Runs[Run ID], Runs[Title]), "— pick a run —")</f>
        <v>Carol Danvers Origin</v>
      </c>
      <c r="D2544" s="74" t="s">
        <v>13258</v>
      </c>
      <c r="E2544" s="58" t="b">
        <v>0</v>
      </c>
      <c r="F2544" s="25">
        <f t="shared" si="1"/>
        <v>20</v>
      </c>
      <c r="G2544" s="21" t="s">
        <v>58</v>
      </c>
      <c r="H2544" s="23"/>
      <c r="I2544" s="28"/>
    </row>
    <row r="2545" ht="22.5" customHeight="1">
      <c r="A2545" s="53" t="str">
        <f t="array" ref="A2545">IFERROR(_xlfn.XLOOKUP(B2545, Runs[Run ID], Runs[Track]), "— pick a run —")</f>
        <v>Captain Marvel</v>
      </c>
      <c r="B2545" s="54" t="s">
        <v>239</v>
      </c>
      <c r="C2545" s="53" t="str">
        <f t="array" ref="C2545">IFERROR(_xlfn.XLOOKUP(B2545, Runs[Run ID], Runs[Title]), "— pick a run —")</f>
        <v>Carol Danvers Origin</v>
      </c>
      <c r="D2545" s="74" t="s">
        <v>13259</v>
      </c>
      <c r="E2545" s="58" t="b">
        <v>0</v>
      </c>
      <c r="F2545" s="25">
        <f t="shared" si="1"/>
        <v>21</v>
      </c>
      <c r="G2545" s="21" t="s">
        <v>58</v>
      </c>
      <c r="H2545" s="23"/>
      <c r="I2545" s="28"/>
    </row>
    <row r="2546" ht="22.5" customHeight="1">
      <c r="A2546" s="53" t="str">
        <f t="array" ref="A2546">IFERROR(_xlfn.XLOOKUP(B2546, Runs[Run ID], Runs[Track]), "— pick a run —")</f>
        <v>Captain Marvel</v>
      </c>
      <c r="B2546" s="54" t="s">
        <v>239</v>
      </c>
      <c r="C2546" s="53" t="str">
        <f t="array" ref="C2546">IFERROR(_xlfn.XLOOKUP(B2546, Runs[Run ID], Runs[Title]), "— pick a run —")</f>
        <v>Carol Danvers Origin</v>
      </c>
      <c r="D2546" s="74" t="s">
        <v>13260</v>
      </c>
      <c r="E2546" s="58" t="b">
        <v>0</v>
      </c>
      <c r="F2546" s="25">
        <f t="shared" si="1"/>
        <v>22</v>
      </c>
      <c r="G2546" s="21" t="s">
        <v>58</v>
      </c>
      <c r="H2546" s="23"/>
      <c r="I2546" s="28"/>
    </row>
    <row r="2547" ht="22.5" customHeight="1">
      <c r="A2547" s="53" t="str">
        <f t="array" ref="A2547">IFERROR(_xlfn.XLOOKUP(B2547, Runs[Run ID], Runs[Track]), "— pick a run —")</f>
        <v>Captain Marvel</v>
      </c>
      <c r="B2547" s="54" t="s">
        <v>239</v>
      </c>
      <c r="C2547" s="53" t="str">
        <f t="array" ref="C2547">IFERROR(_xlfn.XLOOKUP(B2547, Runs[Run ID], Runs[Title]), "— pick a run —")</f>
        <v>Carol Danvers Origin</v>
      </c>
      <c r="D2547" s="74" t="s">
        <v>13261</v>
      </c>
      <c r="E2547" s="58" t="b">
        <v>0</v>
      </c>
      <c r="F2547" s="25">
        <f t="shared" si="1"/>
        <v>23</v>
      </c>
      <c r="G2547" s="21" t="s">
        <v>58</v>
      </c>
      <c r="H2547" s="23"/>
      <c r="I2547" s="28"/>
    </row>
    <row r="2548" ht="22.5" customHeight="1">
      <c r="A2548" s="53" t="str">
        <f t="array" ref="A2548">IFERROR(_xlfn.XLOOKUP(B2548, Runs[Run ID], Runs[Track]), "— pick a run —")</f>
        <v>Captain Marvel</v>
      </c>
      <c r="B2548" s="54" t="s">
        <v>239</v>
      </c>
      <c r="C2548" s="53" t="str">
        <f t="array" ref="C2548">IFERROR(_xlfn.XLOOKUP(B2548, Runs[Run ID], Runs[Title]), "— pick a run —")</f>
        <v>Carol Danvers Origin</v>
      </c>
      <c r="D2548" s="74" t="s">
        <v>13262</v>
      </c>
      <c r="E2548" s="58" t="b">
        <v>0</v>
      </c>
      <c r="F2548" s="25">
        <f t="shared" si="1"/>
        <v>24</v>
      </c>
      <c r="G2548" s="21" t="s">
        <v>58</v>
      </c>
      <c r="H2548" s="23"/>
      <c r="I2548" s="28"/>
    </row>
    <row r="2549" ht="22.5" customHeight="1">
      <c r="A2549" s="53" t="str">
        <f t="array" ref="A2549">IFERROR(_xlfn.XLOOKUP(B2549, Runs[Run ID], Runs[Track]), "— pick a run —")</f>
        <v>Captain Marvel</v>
      </c>
      <c r="B2549" s="54" t="s">
        <v>239</v>
      </c>
      <c r="C2549" s="53" t="str">
        <f t="array" ref="C2549">IFERROR(_xlfn.XLOOKUP(B2549, Runs[Run ID], Runs[Title]), "— pick a run —")</f>
        <v>Carol Danvers Origin</v>
      </c>
      <c r="D2549" s="74" t="s">
        <v>13263</v>
      </c>
      <c r="E2549" s="58" t="b">
        <v>0</v>
      </c>
      <c r="F2549" s="25">
        <f t="shared" si="1"/>
        <v>25</v>
      </c>
      <c r="G2549" s="21" t="s">
        <v>443</v>
      </c>
      <c r="I2549" s="56"/>
    </row>
    <row r="2550" ht="22.5" customHeight="1">
      <c r="A2550" s="53" t="str">
        <f t="array" ref="A2550">IFERROR(_xlfn.XLOOKUP(B2550, Runs[Run ID], Runs[Track]), "— pick a run —")</f>
        <v>Captain Marvel</v>
      </c>
      <c r="B2550" s="54" t="s">
        <v>239</v>
      </c>
      <c r="C2550" s="53" t="str">
        <f t="array" ref="C2550">IFERROR(_xlfn.XLOOKUP(B2550, Runs[Run ID], Runs[Title]), "— pick a run —")</f>
        <v>Carol Danvers Origin</v>
      </c>
      <c r="D2550" s="74" t="s">
        <v>4200</v>
      </c>
      <c r="E2550" s="58" t="b">
        <v>0</v>
      </c>
      <c r="F2550" s="25">
        <f t="shared" si="1"/>
        <v>26</v>
      </c>
      <c r="G2550" s="21" t="s">
        <v>443</v>
      </c>
      <c r="H2550" s="10" t="s">
        <v>13264</v>
      </c>
      <c r="I2550" s="26"/>
    </row>
    <row r="2551" ht="22.5" customHeight="1">
      <c r="A2551" s="53" t="str">
        <f t="array" ref="A2551">IFERROR(_xlfn.XLOOKUP(B2551, Runs[Run ID], Runs[Track]), "— pick a run —")</f>
        <v>Captain Marvel</v>
      </c>
      <c r="B2551" s="54" t="s">
        <v>239</v>
      </c>
      <c r="C2551" s="53" t="str">
        <f t="array" ref="C2551">IFERROR(_xlfn.XLOOKUP(B2551, Runs[Run ID], Runs[Title]), "— pick a run —")</f>
        <v>Carol Danvers Origin</v>
      </c>
      <c r="D2551" s="10" t="s">
        <v>13265</v>
      </c>
      <c r="E2551" s="58" t="b">
        <v>0</v>
      </c>
      <c r="F2551" s="25">
        <f t="shared" si="1"/>
        <v>27</v>
      </c>
      <c r="G2551" s="21" t="s">
        <v>1002</v>
      </c>
      <c r="H2551" s="10" t="s">
        <v>13266</v>
      </c>
      <c r="I2551" s="26"/>
    </row>
    <row r="2552" ht="22.5" customHeight="1">
      <c r="A2552" s="53" t="str">
        <f t="array" ref="A2552">IFERROR(_xlfn.XLOOKUP(B2552, Runs[Run ID], Runs[Track]), "— pick a run —")</f>
        <v>Captain Marvel</v>
      </c>
      <c r="B2552" s="54" t="s">
        <v>239</v>
      </c>
      <c r="C2552" s="53" t="str">
        <f t="array" ref="C2552">IFERROR(_xlfn.XLOOKUP(B2552, Runs[Run ID], Runs[Title]), "— pick a run —")</f>
        <v>Carol Danvers Origin</v>
      </c>
      <c r="D2552" s="10" t="s">
        <v>13267</v>
      </c>
      <c r="E2552" s="58" t="b">
        <v>0</v>
      </c>
      <c r="F2552" s="25">
        <f t="shared" si="1"/>
        <v>28</v>
      </c>
      <c r="G2552" s="21" t="s">
        <v>1002</v>
      </c>
      <c r="H2552" s="10" t="s">
        <v>13268</v>
      </c>
      <c r="I2552" s="26"/>
    </row>
    <row r="2553" ht="22.5" customHeight="1">
      <c r="A2553" s="53" t="str">
        <f t="array" ref="A2553">IFERROR(_xlfn.XLOOKUP(B2553, Runs[Run ID], Runs[Track]), "— pick a run —")</f>
        <v>Captain Marvel</v>
      </c>
      <c r="B2553" s="54" t="s">
        <v>239</v>
      </c>
      <c r="C2553" s="53" t="str">
        <f t="array" ref="C2553">IFERROR(_xlfn.XLOOKUP(B2553, Runs[Run ID], Runs[Title]), "— pick a run —")</f>
        <v>Carol Danvers Origin</v>
      </c>
      <c r="D2553" s="10" t="s">
        <v>13269</v>
      </c>
      <c r="E2553" s="58" t="b">
        <v>0</v>
      </c>
      <c r="F2553" s="25">
        <f t="shared" si="1"/>
        <v>29</v>
      </c>
      <c r="G2553" s="21" t="s">
        <v>1002</v>
      </c>
      <c r="H2553" s="10"/>
      <c r="I2553" s="26"/>
    </row>
    <row r="2554" ht="22.5" customHeight="1">
      <c r="A2554" s="53" t="str">
        <f t="array" ref="A2554">IFERROR(_xlfn.XLOOKUP(B2554, Runs[Run ID], Runs[Track]), "— pick a run —")</f>
        <v>Captain Marvel</v>
      </c>
      <c r="B2554" s="54" t="s">
        <v>238</v>
      </c>
      <c r="C2554" s="53" t="str">
        <f t="array" ref="C2554">IFERROR(_xlfn.XLOOKUP(B2554, Runs[Run ID], Runs[Title]), "— pick a run —")</f>
        <v>DeConnick's Captain Marvel</v>
      </c>
      <c r="D2554" s="10" t="s">
        <v>13270</v>
      </c>
      <c r="E2554" s="58" t="b">
        <v>0</v>
      </c>
      <c r="F2554" s="25">
        <f t="shared" si="1"/>
        <v>1</v>
      </c>
      <c r="G2554" s="21" t="s">
        <v>58</v>
      </c>
      <c r="H2554" s="10" t="s">
        <v>13271</v>
      </c>
      <c r="I2554" s="26"/>
    </row>
    <row r="2555" ht="22.5" customHeight="1">
      <c r="A2555" s="53" t="str">
        <f t="array" ref="A2555">IFERROR(_xlfn.XLOOKUP(B2555, Runs[Run ID], Runs[Track]), "— pick a run —")</f>
        <v>Captain Marvel</v>
      </c>
      <c r="B2555" s="54" t="s">
        <v>238</v>
      </c>
      <c r="C2555" s="53" t="str">
        <f t="array" ref="C2555">IFERROR(_xlfn.XLOOKUP(B2555, Runs[Run ID], Runs[Title]), "— pick a run —")</f>
        <v>DeConnick's Captain Marvel</v>
      </c>
      <c r="D2555" s="10" t="s">
        <v>13272</v>
      </c>
      <c r="E2555" s="58" t="b">
        <v>0</v>
      </c>
      <c r="F2555" s="25">
        <f t="shared" si="1"/>
        <v>2</v>
      </c>
      <c r="G2555" s="21" t="s">
        <v>58</v>
      </c>
      <c r="H2555" s="23"/>
      <c r="I2555" s="28"/>
    </row>
    <row r="2556" ht="22.5" customHeight="1">
      <c r="A2556" s="53" t="str">
        <f t="array" ref="A2556">IFERROR(_xlfn.XLOOKUP(B2556, Runs[Run ID], Runs[Track]), "— pick a run —")</f>
        <v>Captain Marvel</v>
      </c>
      <c r="B2556" s="54" t="s">
        <v>238</v>
      </c>
      <c r="C2556" s="53" t="str">
        <f t="array" ref="C2556">IFERROR(_xlfn.XLOOKUP(B2556, Runs[Run ID], Runs[Title]), "— pick a run —")</f>
        <v>DeConnick's Captain Marvel</v>
      </c>
      <c r="D2556" s="74" t="s">
        <v>4047</v>
      </c>
      <c r="E2556" s="58" t="b">
        <v>0</v>
      </c>
      <c r="F2556" s="25">
        <f t="shared" si="1"/>
        <v>3</v>
      </c>
      <c r="G2556" s="21" t="s">
        <v>58</v>
      </c>
      <c r="H2556" s="23"/>
      <c r="I2556" s="28"/>
    </row>
    <row r="2557" ht="22.5" customHeight="1">
      <c r="A2557" s="53" t="str">
        <f t="array" ref="A2557">IFERROR(_xlfn.XLOOKUP(B2557, Runs[Run ID], Runs[Track]), "— pick a run —")</f>
        <v>Captain Marvel</v>
      </c>
      <c r="B2557" s="54" t="s">
        <v>238</v>
      </c>
      <c r="C2557" s="53" t="str">
        <f t="array" ref="C2557">IFERROR(_xlfn.XLOOKUP(B2557, Runs[Run ID], Runs[Title]), "— pick a run —")</f>
        <v>DeConnick's Captain Marvel</v>
      </c>
      <c r="D2557" s="74" t="s">
        <v>4074</v>
      </c>
      <c r="E2557" s="58" t="b">
        <v>0</v>
      </c>
      <c r="F2557" s="25">
        <f t="shared" si="1"/>
        <v>4</v>
      </c>
      <c r="G2557" s="21" t="s">
        <v>58</v>
      </c>
      <c r="H2557" s="23"/>
      <c r="I2557" s="28"/>
    </row>
    <row r="2558" ht="22.5" customHeight="1">
      <c r="A2558" s="53" t="str">
        <f t="array" ref="A2558">IFERROR(_xlfn.XLOOKUP(B2558, Runs[Run ID], Runs[Track]), "— pick a run —")</f>
        <v>Captain Marvel</v>
      </c>
      <c r="B2558" s="54" t="s">
        <v>238</v>
      </c>
      <c r="C2558" s="53" t="str">
        <f t="array" ref="C2558">IFERROR(_xlfn.XLOOKUP(B2558, Runs[Run ID], Runs[Title]), "— pick a run —")</f>
        <v>DeConnick's Captain Marvel</v>
      </c>
      <c r="D2558" s="74" t="s">
        <v>4103</v>
      </c>
      <c r="E2558" s="58" t="b">
        <v>0</v>
      </c>
      <c r="F2558" s="25">
        <f t="shared" si="1"/>
        <v>5</v>
      </c>
      <c r="G2558" s="21" t="s">
        <v>58</v>
      </c>
      <c r="H2558" s="23"/>
      <c r="I2558" s="28"/>
    </row>
    <row r="2559" ht="22.5" customHeight="1">
      <c r="A2559" s="53" t="str">
        <f t="array" ref="A2559">IFERROR(_xlfn.XLOOKUP(B2559, Runs[Run ID], Runs[Track]), "— pick a run —")</f>
        <v>Captain Marvel</v>
      </c>
      <c r="B2559" s="54" t="s">
        <v>238</v>
      </c>
      <c r="C2559" s="53" t="str">
        <f t="array" ref="C2559">IFERROR(_xlfn.XLOOKUP(B2559, Runs[Run ID], Runs[Title]), "— pick a run —")</f>
        <v>DeConnick's Captain Marvel</v>
      </c>
      <c r="D2559" s="74" t="s">
        <v>4132</v>
      </c>
      <c r="E2559" s="58" t="b">
        <v>0</v>
      </c>
      <c r="F2559" s="25">
        <f t="shared" si="1"/>
        <v>6</v>
      </c>
      <c r="G2559" s="21" t="s">
        <v>58</v>
      </c>
      <c r="H2559" s="23"/>
      <c r="I2559" s="28"/>
    </row>
    <row r="2560" ht="22.5" customHeight="1">
      <c r="A2560" s="53" t="str">
        <f t="array" ref="A2560">IFERROR(_xlfn.XLOOKUP(B2560, Runs[Run ID], Runs[Track]), "— pick a run —")</f>
        <v>Captain Marvel</v>
      </c>
      <c r="B2560" s="54" t="s">
        <v>238</v>
      </c>
      <c r="C2560" s="53" t="str">
        <f t="array" ref="C2560">IFERROR(_xlfn.XLOOKUP(B2560, Runs[Run ID], Runs[Title]), "— pick a run —")</f>
        <v>DeConnick's Captain Marvel</v>
      </c>
      <c r="D2560" s="74" t="s">
        <v>4162</v>
      </c>
      <c r="E2560" s="58" t="b">
        <v>0</v>
      </c>
      <c r="F2560" s="25">
        <f t="shared" si="1"/>
        <v>7</v>
      </c>
      <c r="G2560" s="21" t="s">
        <v>58</v>
      </c>
      <c r="H2560" s="23"/>
      <c r="I2560" s="28"/>
    </row>
    <row r="2561" ht="22.5" customHeight="1">
      <c r="A2561" s="53" t="str">
        <f t="array" ref="A2561">IFERROR(_xlfn.XLOOKUP(B2561, Runs[Run ID], Runs[Track]), "— pick a run —")</f>
        <v>Captain Marvel</v>
      </c>
      <c r="B2561" s="54" t="s">
        <v>238</v>
      </c>
      <c r="C2561" s="53" t="str">
        <f t="array" ref="C2561">IFERROR(_xlfn.XLOOKUP(B2561, Runs[Run ID], Runs[Title]), "— pick a run —")</f>
        <v>DeConnick's Captain Marvel</v>
      </c>
      <c r="D2561" s="74" t="s">
        <v>4187</v>
      </c>
      <c r="E2561" s="58" t="b">
        <v>0</v>
      </c>
      <c r="F2561" s="25">
        <f t="shared" si="1"/>
        <v>8</v>
      </c>
      <c r="G2561" s="21" t="s">
        <v>58</v>
      </c>
      <c r="H2561" s="23"/>
      <c r="I2561" s="28"/>
    </row>
    <row r="2562" ht="22.5" customHeight="1">
      <c r="A2562" s="53" t="str">
        <f t="array" ref="A2562">IFERROR(_xlfn.XLOOKUP(B2562, Runs[Run ID], Runs[Track]), "— pick a run —")</f>
        <v>Captain Marvel</v>
      </c>
      <c r="B2562" s="54" t="s">
        <v>238</v>
      </c>
      <c r="C2562" s="53" t="str">
        <f t="array" ref="C2562">IFERROR(_xlfn.XLOOKUP(B2562, Runs[Run ID], Runs[Title]), "— pick a run —")</f>
        <v>DeConnick's Captain Marvel</v>
      </c>
      <c r="D2562" s="74" t="s">
        <v>4211</v>
      </c>
      <c r="E2562" s="58" t="b">
        <v>0</v>
      </c>
      <c r="F2562" s="25">
        <f t="shared" si="1"/>
        <v>9</v>
      </c>
      <c r="G2562" s="21" t="s">
        <v>58</v>
      </c>
      <c r="H2562" s="23"/>
      <c r="I2562" s="28"/>
    </row>
    <row r="2563" ht="22.5" customHeight="1">
      <c r="A2563" s="53" t="str">
        <f t="array" ref="A2563">IFERROR(_xlfn.XLOOKUP(B2563, Runs[Run ID], Runs[Track]), "— pick a run —")</f>
        <v>Captain Marvel</v>
      </c>
      <c r="B2563" s="54" t="s">
        <v>238</v>
      </c>
      <c r="C2563" s="53" t="str">
        <f t="array" ref="C2563">IFERROR(_xlfn.XLOOKUP(B2563, Runs[Run ID], Runs[Title]), "— pick a run —")</f>
        <v>DeConnick's Captain Marvel</v>
      </c>
      <c r="D2563" s="74" t="s">
        <v>4237</v>
      </c>
      <c r="E2563" s="58" t="b">
        <v>0</v>
      </c>
      <c r="F2563" s="25">
        <f t="shared" si="1"/>
        <v>10</v>
      </c>
      <c r="G2563" s="21" t="s">
        <v>58</v>
      </c>
      <c r="H2563" s="23"/>
      <c r="I2563" s="28"/>
    </row>
    <row r="2564" ht="22.5" customHeight="1">
      <c r="A2564" s="53" t="str">
        <f t="array" ref="A2564">IFERROR(_xlfn.XLOOKUP(B2564, Runs[Run ID], Runs[Track]), "— pick a run —")</f>
        <v>Captain Marvel</v>
      </c>
      <c r="B2564" s="54" t="s">
        <v>238</v>
      </c>
      <c r="C2564" s="53" t="str">
        <f t="array" ref="C2564">IFERROR(_xlfn.XLOOKUP(B2564, Runs[Run ID], Runs[Title]), "— pick a run —")</f>
        <v>DeConnick's Captain Marvel</v>
      </c>
      <c r="D2564" s="74" t="s">
        <v>4262</v>
      </c>
      <c r="E2564" s="58" t="b">
        <v>0</v>
      </c>
      <c r="F2564" s="25">
        <f t="shared" si="1"/>
        <v>11</v>
      </c>
      <c r="G2564" s="21" t="s">
        <v>58</v>
      </c>
      <c r="H2564" s="23"/>
      <c r="I2564" s="28"/>
    </row>
    <row r="2565" ht="22.5" customHeight="1">
      <c r="A2565" s="53" t="str">
        <f t="array" ref="A2565">IFERROR(_xlfn.XLOOKUP(B2565, Runs[Run ID], Runs[Track]), "— pick a run —")</f>
        <v>Captain Marvel</v>
      </c>
      <c r="B2565" s="54" t="s">
        <v>238</v>
      </c>
      <c r="C2565" s="53" t="str">
        <f t="array" ref="C2565">IFERROR(_xlfn.XLOOKUP(B2565, Runs[Run ID], Runs[Title]), "— pick a run —")</f>
        <v>DeConnick's Captain Marvel</v>
      </c>
      <c r="D2565" s="74" t="s">
        <v>4292</v>
      </c>
      <c r="E2565" s="58" t="b">
        <v>0</v>
      </c>
      <c r="F2565" s="25">
        <f t="shared" si="1"/>
        <v>12</v>
      </c>
      <c r="G2565" s="21" t="s">
        <v>58</v>
      </c>
      <c r="H2565" s="23"/>
      <c r="I2565" s="28"/>
    </row>
    <row r="2566" ht="22.5" customHeight="1">
      <c r="A2566" s="53" t="str">
        <f t="array" ref="A2566">IFERROR(_xlfn.XLOOKUP(B2566, Runs[Run ID], Runs[Track]), "— pick a run —")</f>
        <v>Captain Marvel</v>
      </c>
      <c r="B2566" s="54" t="s">
        <v>238</v>
      </c>
      <c r="C2566" s="53" t="str">
        <f t="array" ref="C2566">IFERROR(_xlfn.XLOOKUP(B2566, Runs[Run ID], Runs[Title]), "— pick a run —")</f>
        <v>DeConnick's Captain Marvel</v>
      </c>
      <c r="D2566" s="74" t="s">
        <v>4320</v>
      </c>
      <c r="E2566" s="58" t="b">
        <v>0</v>
      </c>
      <c r="F2566" s="25">
        <f t="shared" si="1"/>
        <v>13</v>
      </c>
      <c r="G2566" s="21" t="s">
        <v>58</v>
      </c>
      <c r="H2566" s="23"/>
      <c r="I2566" s="28"/>
    </row>
    <row r="2567" ht="22.5" customHeight="1">
      <c r="A2567" s="53" t="str">
        <f t="array" ref="A2567">IFERROR(_xlfn.XLOOKUP(B2567, Runs[Run ID], Runs[Track]), "— pick a run —")</f>
        <v>Captain Marvel</v>
      </c>
      <c r="B2567" s="54" t="s">
        <v>238</v>
      </c>
      <c r="C2567" s="53" t="str">
        <f t="array" ref="C2567">IFERROR(_xlfn.XLOOKUP(B2567, Runs[Run ID], Runs[Title]), "— pick a run —")</f>
        <v>DeConnick's Captain Marvel</v>
      </c>
      <c r="D2567" s="74" t="s">
        <v>4346</v>
      </c>
      <c r="E2567" s="58" t="b">
        <v>0</v>
      </c>
      <c r="F2567" s="25">
        <f t="shared" si="1"/>
        <v>14</v>
      </c>
      <c r="G2567" s="21" t="s">
        <v>58</v>
      </c>
      <c r="H2567" s="10" t="s">
        <v>13273</v>
      </c>
      <c r="I2567" s="26"/>
    </row>
    <row r="2568" ht="22.5" customHeight="1">
      <c r="A2568" s="53" t="str">
        <f t="array" ref="A2568">IFERROR(_xlfn.XLOOKUP(B2568, Runs[Run ID], Runs[Track]), "— pick a run —")</f>
        <v>Captain Marvel</v>
      </c>
      <c r="B2568" s="54" t="s">
        <v>238</v>
      </c>
      <c r="C2568" s="53" t="str">
        <f t="array" ref="C2568">IFERROR(_xlfn.XLOOKUP(B2568, Runs[Run ID], Runs[Title]), "— pick a run —")</f>
        <v>DeConnick's Captain Marvel</v>
      </c>
      <c r="D2568" s="10" t="s">
        <v>13274</v>
      </c>
      <c r="E2568" s="58" t="b">
        <v>0</v>
      </c>
      <c r="F2568" s="25">
        <f t="shared" si="1"/>
        <v>15</v>
      </c>
      <c r="G2568" s="21" t="s">
        <v>58</v>
      </c>
      <c r="H2568" s="10" t="s">
        <v>13275</v>
      </c>
      <c r="I2568" s="26"/>
    </row>
    <row r="2569" ht="22.5" customHeight="1">
      <c r="A2569" s="53" t="str">
        <f t="array" ref="A2569">IFERROR(_xlfn.XLOOKUP(B2569, Runs[Run ID], Runs[Track]), "— pick a run —")</f>
        <v>Captain Marvel</v>
      </c>
      <c r="B2569" s="54" t="s">
        <v>238</v>
      </c>
      <c r="C2569" s="53" t="str">
        <f t="array" ref="C2569">IFERROR(_xlfn.XLOOKUP(B2569, Runs[Run ID], Runs[Title]), "— pick a run —")</f>
        <v>DeConnick's Captain Marvel</v>
      </c>
      <c r="D2569" s="74" t="s">
        <v>13276</v>
      </c>
      <c r="E2569" s="58" t="b">
        <v>0</v>
      </c>
      <c r="F2569" s="25">
        <f t="shared" si="1"/>
        <v>16</v>
      </c>
      <c r="G2569" s="21" t="s">
        <v>58</v>
      </c>
      <c r="H2569" s="10" t="s">
        <v>13277</v>
      </c>
      <c r="I2569" s="26"/>
    </row>
    <row r="2570" ht="22.5" customHeight="1">
      <c r="A2570" s="53" t="str">
        <f t="array" ref="A2570">IFERROR(_xlfn.XLOOKUP(B2570, Runs[Run ID], Runs[Track]), "— pick a run —")</f>
        <v>Captain Marvel</v>
      </c>
      <c r="B2570" s="54" t="s">
        <v>238</v>
      </c>
      <c r="C2570" s="53" t="str">
        <f t="array" ref="C2570">IFERROR(_xlfn.XLOOKUP(B2570, Runs[Run ID], Runs[Title]), "— pick a run —")</f>
        <v>DeConnick's Captain Marvel</v>
      </c>
      <c r="D2570" s="74" t="s">
        <v>4373</v>
      </c>
      <c r="E2570" s="58" t="b">
        <v>0</v>
      </c>
      <c r="F2570" s="25">
        <f t="shared" si="1"/>
        <v>17</v>
      </c>
      <c r="G2570" s="21" t="s">
        <v>58</v>
      </c>
      <c r="H2570" s="23"/>
      <c r="I2570" s="28"/>
    </row>
    <row r="2571" ht="22.5" customHeight="1">
      <c r="A2571" s="53" t="str">
        <f t="array" ref="A2571">IFERROR(_xlfn.XLOOKUP(B2571, Runs[Run ID], Runs[Track]), "— pick a run —")</f>
        <v>Captain Marvel</v>
      </c>
      <c r="B2571" s="54" t="s">
        <v>238</v>
      </c>
      <c r="C2571" s="53" t="str">
        <f t="array" ref="C2571">IFERROR(_xlfn.XLOOKUP(B2571, Runs[Run ID], Runs[Title]), "— pick a run —")</f>
        <v>DeConnick's Captain Marvel</v>
      </c>
      <c r="D2571" s="74" t="s">
        <v>13278</v>
      </c>
      <c r="E2571" s="58" t="b">
        <v>0</v>
      </c>
      <c r="F2571" s="25">
        <f t="shared" si="1"/>
        <v>18</v>
      </c>
      <c r="G2571" s="21" t="s">
        <v>58</v>
      </c>
      <c r="H2571" s="23"/>
      <c r="I2571" s="28"/>
    </row>
    <row r="2572" ht="22.5" customHeight="1">
      <c r="A2572" s="53" t="str">
        <f t="array" ref="A2572">IFERROR(_xlfn.XLOOKUP(B2572, Runs[Run ID], Runs[Track]), "— pick a run —")</f>
        <v>Captain Marvel</v>
      </c>
      <c r="B2572" s="54" t="s">
        <v>238</v>
      </c>
      <c r="C2572" s="53" t="str">
        <f t="array" ref="C2572">IFERROR(_xlfn.XLOOKUP(B2572, Runs[Run ID], Runs[Title]), "— pick a run —")</f>
        <v>DeConnick's Captain Marvel</v>
      </c>
      <c r="D2572" s="74" t="s">
        <v>4400</v>
      </c>
      <c r="E2572" s="58" t="b">
        <v>0</v>
      </c>
      <c r="F2572" s="25">
        <f t="shared" si="1"/>
        <v>19</v>
      </c>
      <c r="G2572" s="21" t="s">
        <v>58</v>
      </c>
      <c r="H2572" s="23" t="s">
        <v>13279</v>
      </c>
      <c r="I2572" s="28"/>
    </row>
    <row r="2573" ht="22.5" customHeight="1">
      <c r="A2573" s="53" t="str">
        <f t="array" ref="A2573">IFERROR(_xlfn.XLOOKUP(B2573, Runs[Run ID], Runs[Track]), "— pick a run —")</f>
        <v>Captain Marvel</v>
      </c>
      <c r="B2573" s="54" t="s">
        <v>238</v>
      </c>
      <c r="C2573" s="53" t="str">
        <f t="array" ref="C2573">IFERROR(_xlfn.XLOOKUP(B2573, Runs[Run ID], Runs[Title]), "— pick a run —")</f>
        <v>DeConnick's Captain Marvel</v>
      </c>
      <c r="D2573" s="74" t="s">
        <v>13280</v>
      </c>
      <c r="E2573" s="58" t="b">
        <v>0</v>
      </c>
      <c r="F2573" s="25">
        <f t="shared" si="1"/>
        <v>20</v>
      </c>
      <c r="G2573" s="21" t="s">
        <v>443</v>
      </c>
      <c r="H2573" s="23"/>
      <c r="I2573" s="28"/>
    </row>
    <row r="2574" ht="22.5" customHeight="1">
      <c r="A2574" s="53" t="str">
        <f t="array" ref="A2574">IFERROR(_xlfn.XLOOKUP(B2574, Runs[Run ID], Runs[Track]), "— pick a run —")</f>
        <v>Captain Marvel</v>
      </c>
      <c r="B2574" s="54" t="s">
        <v>238</v>
      </c>
      <c r="C2574" s="53" t="str">
        <f t="array" ref="C2574">IFERROR(_xlfn.XLOOKUP(B2574, Runs[Run ID], Runs[Title]), "— pick a run —")</f>
        <v>DeConnick's Captain Marvel</v>
      </c>
      <c r="D2574" s="74" t="s">
        <v>13281</v>
      </c>
      <c r="E2574" s="58" t="b">
        <v>0</v>
      </c>
      <c r="F2574" s="25">
        <f t="shared" si="1"/>
        <v>21</v>
      </c>
      <c r="G2574" s="21" t="s">
        <v>443</v>
      </c>
      <c r="H2574" s="23"/>
      <c r="I2574" s="28"/>
    </row>
    <row r="2575" ht="22.5" customHeight="1">
      <c r="A2575" s="53" t="str">
        <f t="array" ref="A2575">IFERROR(_xlfn.XLOOKUP(B2575, Runs[Run ID], Runs[Track]), "— pick a run —")</f>
        <v>Captain Marvel</v>
      </c>
      <c r="B2575" s="54" t="s">
        <v>238</v>
      </c>
      <c r="C2575" s="53" t="str">
        <f t="array" ref="C2575">IFERROR(_xlfn.XLOOKUP(B2575, Runs[Run ID], Runs[Title]), "— pick a run —")</f>
        <v>DeConnick's Captain Marvel</v>
      </c>
      <c r="D2575" s="74" t="s">
        <v>4430</v>
      </c>
      <c r="E2575" s="58" t="b">
        <v>0</v>
      </c>
      <c r="F2575" s="25">
        <f t="shared" si="1"/>
        <v>22</v>
      </c>
      <c r="G2575" s="21" t="s">
        <v>1002</v>
      </c>
      <c r="H2575" s="10" t="s">
        <v>13282</v>
      </c>
      <c r="I2575" s="26"/>
    </row>
    <row r="2576" ht="22.5" customHeight="1">
      <c r="A2576" s="53" t="str">
        <f t="array" ref="A2576">IFERROR(_xlfn.XLOOKUP(B2576, Runs[Run ID], Runs[Track]), "— pick a run —")</f>
        <v>Captain Marvel</v>
      </c>
      <c r="B2576" s="54" t="s">
        <v>238</v>
      </c>
      <c r="C2576" s="53" t="str">
        <f t="array" ref="C2576">IFERROR(_xlfn.XLOOKUP(B2576, Runs[Run ID], Runs[Title]), "— pick a run —")</f>
        <v>DeConnick's Captain Marvel</v>
      </c>
      <c r="D2576" s="74" t="s">
        <v>4459</v>
      </c>
      <c r="E2576" s="58" t="b">
        <v>0</v>
      </c>
      <c r="F2576" s="25">
        <f t="shared" si="1"/>
        <v>23</v>
      </c>
      <c r="G2576" s="21" t="s">
        <v>1002</v>
      </c>
      <c r="H2576" s="23"/>
      <c r="I2576" s="28"/>
    </row>
    <row r="2577" ht="22.5" customHeight="1">
      <c r="A2577" s="53" t="str">
        <f t="array" ref="A2577">IFERROR(_xlfn.XLOOKUP(B2577, Runs[Run ID], Runs[Track]), "— pick a run —")</f>
        <v>Captain Marvel</v>
      </c>
      <c r="B2577" s="54" t="s">
        <v>238</v>
      </c>
      <c r="C2577" s="53" t="str">
        <f t="array" ref="C2577">IFERROR(_xlfn.XLOOKUP(B2577, Runs[Run ID], Runs[Title]), "— pick a run —")</f>
        <v>DeConnick's Captain Marvel</v>
      </c>
      <c r="D2577" s="74" t="s">
        <v>4489</v>
      </c>
      <c r="E2577" s="58" t="b">
        <v>0</v>
      </c>
      <c r="F2577" s="25">
        <f t="shared" si="1"/>
        <v>24</v>
      </c>
      <c r="G2577" s="21" t="s">
        <v>58</v>
      </c>
      <c r="H2577" s="10" t="s">
        <v>13283</v>
      </c>
      <c r="I2577" s="26"/>
    </row>
    <row r="2578" ht="22.5" customHeight="1">
      <c r="A2578" s="53" t="str">
        <f t="array" ref="A2578">IFERROR(_xlfn.XLOOKUP(B2578, Runs[Run ID], Runs[Track]), "— pick a run —")</f>
        <v>Captain Marvel</v>
      </c>
      <c r="B2578" s="54" t="s">
        <v>238</v>
      </c>
      <c r="C2578" s="53" t="str">
        <f t="array" ref="C2578">IFERROR(_xlfn.XLOOKUP(B2578, Runs[Run ID], Runs[Title]), "— pick a run —")</f>
        <v>DeConnick's Captain Marvel</v>
      </c>
      <c r="D2578" s="74" t="s">
        <v>13284</v>
      </c>
      <c r="E2578" s="58" t="b">
        <v>0</v>
      </c>
      <c r="F2578" s="25">
        <f t="shared" si="1"/>
        <v>25</v>
      </c>
      <c r="G2578" s="21" t="s">
        <v>58</v>
      </c>
      <c r="H2578" s="10" t="s">
        <v>13285</v>
      </c>
      <c r="I2578" s="26"/>
    </row>
    <row r="2579" ht="22.5" customHeight="1">
      <c r="A2579" s="53" t="str">
        <f t="array" ref="A2579">IFERROR(_xlfn.XLOOKUP(B2579, Runs[Run ID], Runs[Track]), "— pick a run —")</f>
        <v>Captain Marvel</v>
      </c>
      <c r="B2579" s="54" t="s">
        <v>238</v>
      </c>
      <c r="C2579" s="53" t="str">
        <f t="array" ref="C2579">IFERROR(_xlfn.XLOOKUP(B2579, Runs[Run ID], Runs[Title]), "— pick a run —")</f>
        <v>DeConnick's Captain Marvel</v>
      </c>
      <c r="D2579" s="74" t="s">
        <v>13286</v>
      </c>
      <c r="E2579" s="58" t="b">
        <v>0</v>
      </c>
      <c r="F2579" s="25">
        <f t="shared" si="1"/>
        <v>26</v>
      </c>
      <c r="G2579" s="21" t="s">
        <v>58</v>
      </c>
      <c r="H2579" s="23"/>
      <c r="I2579" s="28"/>
    </row>
    <row r="2580" ht="22.5" customHeight="1">
      <c r="A2580" s="53" t="str">
        <f t="array" ref="A2580">IFERROR(_xlfn.XLOOKUP(B2580, Runs[Run ID], Runs[Track]), "— pick a run —")</f>
        <v>Captain Marvel</v>
      </c>
      <c r="B2580" s="54" t="s">
        <v>238</v>
      </c>
      <c r="C2580" s="53" t="str">
        <f t="array" ref="C2580">IFERROR(_xlfn.XLOOKUP(B2580, Runs[Run ID], Runs[Title]), "— pick a run —")</f>
        <v>DeConnick's Captain Marvel</v>
      </c>
      <c r="D2580" s="74" t="s">
        <v>13287</v>
      </c>
      <c r="E2580" s="58" t="b">
        <v>0</v>
      </c>
      <c r="F2580" s="25">
        <f t="shared" si="1"/>
        <v>27</v>
      </c>
      <c r="G2580" s="21" t="s">
        <v>58</v>
      </c>
      <c r="H2580" s="23"/>
      <c r="I2580" s="28"/>
    </row>
    <row r="2581" ht="22.5" customHeight="1">
      <c r="A2581" s="53" t="str">
        <f t="array" ref="A2581">IFERROR(_xlfn.XLOOKUP(B2581, Runs[Run ID], Runs[Track]), "— pick a run —")</f>
        <v>Captain Marvel</v>
      </c>
      <c r="B2581" s="54" t="s">
        <v>238</v>
      </c>
      <c r="C2581" s="53" t="str">
        <f t="array" ref="C2581">IFERROR(_xlfn.XLOOKUP(B2581, Runs[Run ID], Runs[Title]), "— pick a run —")</f>
        <v>DeConnick's Captain Marvel</v>
      </c>
      <c r="D2581" s="74" t="s">
        <v>13288</v>
      </c>
      <c r="E2581" s="58" t="b">
        <v>0</v>
      </c>
      <c r="F2581" s="25">
        <f t="shared" si="1"/>
        <v>28</v>
      </c>
      <c r="G2581" s="21" t="s">
        <v>58</v>
      </c>
      <c r="H2581" s="23"/>
      <c r="I2581" s="28"/>
    </row>
    <row r="2582" ht="22.5" customHeight="1">
      <c r="A2582" s="53" t="str">
        <f t="array" ref="A2582">IFERROR(_xlfn.XLOOKUP(B2582, Runs[Run ID], Runs[Track]), "— pick a run —")</f>
        <v>Captain Marvel</v>
      </c>
      <c r="B2582" s="54" t="s">
        <v>238</v>
      </c>
      <c r="C2582" s="53" t="str">
        <f t="array" ref="C2582">IFERROR(_xlfn.XLOOKUP(B2582, Runs[Run ID], Runs[Title]), "— pick a run —")</f>
        <v>DeConnick's Captain Marvel</v>
      </c>
      <c r="D2582" s="74" t="s">
        <v>13289</v>
      </c>
      <c r="E2582" s="58" t="b">
        <v>0</v>
      </c>
      <c r="F2582" s="25">
        <f t="shared" si="1"/>
        <v>29</v>
      </c>
      <c r="G2582" s="21" t="s">
        <v>58</v>
      </c>
      <c r="H2582" s="23"/>
      <c r="I2582" s="28"/>
    </row>
    <row r="2583" ht="22.5" customHeight="1">
      <c r="A2583" s="53" t="str">
        <f t="array" ref="A2583">IFERROR(_xlfn.XLOOKUP(B2583, Runs[Run ID], Runs[Track]), "— pick a run —")</f>
        <v>Captain Marvel</v>
      </c>
      <c r="B2583" s="54" t="s">
        <v>238</v>
      </c>
      <c r="C2583" s="53" t="str">
        <f t="array" ref="C2583">IFERROR(_xlfn.XLOOKUP(B2583, Runs[Run ID], Runs[Title]), "— pick a run —")</f>
        <v>DeConnick's Captain Marvel</v>
      </c>
      <c r="D2583" s="74" t="s">
        <v>13290</v>
      </c>
      <c r="E2583" s="58" t="b">
        <v>0</v>
      </c>
      <c r="F2583" s="25">
        <f t="shared" si="1"/>
        <v>30</v>
      </c>
      <c r="G2583" s="21" t="s">
        <v>58</v>
      </c>
      <c r="H2583" s="23"/>
      <c r="I2583" s="28"/>
    </row>
    <row r="2584" ht="22.5" customHeight="1">
      <c r="A2584" s="53" t="str">
        <f t="array" ref="A2584">IFERROR(_xlfn.XLOOKUP(B2584, Runs[Run ID], Runs[Track]), "— pick a run —")</f>
        <v>Captain Marvel</v>
      </c>
      <c r="B2584" s="54" t="s">
        <v>238</v>
      </c>
      <c r="C2584" s="53" t="str">
        <f t="array" ref="C2584">IFERROR(_xlfn.XLOOKUP(B2584, Runs[Run ID], Runs[Title]), "— pick a run —")</f>
        <v>DeConnick's Captain Marvel</v>
      </c>
      <c r="D2584" s="74" t="s">
        <v>13291</v>
      </c>
      <c r="E2584" s="58" t="b">
        <v>0</v>
      </c>
      <c r="F2584" s="25">
        <f t="shared" si="1"/>
        <v>31</v>
      </c>
      <c r="G2584" s="21" t="s">
        <v>58</v>
      </c>
      <c r="H2584" s="23"/>
      <c r="I2584" s="28"/>
    </row>
    <row r="2585" ht="22.5" customHeight="1">
      <c r="A2585" s="53" t="str">
        <f t="array" ref="A2585">IFERROR(_xlfn.XLOOKUP(B2585, Runs[Run ID], Runs[Track]), "— pick a run —")</f>
        <v>Captain Marvel</v>
      </c>
      <c r="B2585" s="54" t="s">
        <v>238</v>
      </c>
      <c r="C2585" s="53" t="str">
        <f t="array" ref="C2585">IFERROR(_xlfn.XLOOKUP(B2585, Runs[Run ID], Runs[Title]), "— pick a run —")</f>
        <v>DeConnick's Captain Marvel</v>
      </c>
      <c r="D2585" s="74" t="s">
        <v>13292</v>
      </c>
      <c r="E2585" s="58" t="b">
        <v>0</v>
      </c>
      <c r="F2585" s="25">
        <f t="shared" si="1"/>
        <v>32</v>
      </c>
      <c r="G2585" s="21" t="s">
        <v>58</v>
      </c>
      <c r="H2585" s="23"/>
      <c r="I2585" s="28"/>
    </row>
    <row r="2586" ht="22.5" customHeight="1">
      <c r="A2586" s="53" t="str">
        <f t="array" ref="A2586">IFERROR(_xlfn.XLOOKUP(B2586, Runs[Run ID], Runs[Track]), "— pick a run —")</f>
        <v>Captain Marvel</v>
      </c>
      <c r="B2586" s="54" t="s">
        <v>238</v>
      </c>
      <c r="C2586" s="53" t="str">
        <f t="array" ref="C2586">IFERROR(_xlfn.XLOOKUP(B2586, Runs[Run ID], Runs[Title]), "— pick a run —")</f>
        <v>DeConnick's Captain Marvel</v>
      </c>
      <c r="D2586" s="74" t="s">
        <v>13293</v>
      </c>
      <c r="E2586" s="58" t="b">
        <v>0</v>
      </c>
      <c r="F2586" s="25">
        <f t="shared" si="1"/>
        <v>33</v>
      </c>
      <c r="G2586" s="21" t="s">
        <v>58</v>
      </c>
      <c r="H2586" s="23"/>
      <c r="I2586" s="28"/>
    </row>
    <row r="2587" ht="22.5" customHeight="1">
      <c r="A2587" s="53" t="str">
        <f t="array" ref="A2587">IFERROR(_xlfn.XLOOKUP(B2587, Runs[Run ID], Runs[Track]), "— pick a run —")</f>
        <v>Captain Marvel</v>
      </c>
      <c r="B2587" s="54" t="s">
        <v>238</v>
      </c>
      <c r="C2587" s="53" t="str">
        <f t="array" ref="C2587">IFERROR(_xlfn.XLOOKUP(B2587, Runs[Run ID], Runs[Title]), "— pick a run —")</f>
        <v>DeConnick's Captain Marvel</v>
      </c>
      <c r="D2587" s="74" t="s">
        <v>13294</v>
      </c>
      <c r="E2587" s="58" t="b">
        <v>0</v>
      </c>
      <c r="F2587" s="25">
        <f t="shared" si="1"/>
        <v>34</v>
      </c>
      <c r="G2587" s="21" t="s">
        <v>58</v>
      </c>
      <c r="H2587" s="23"/>
      <c r="I2587" s="28"/>
    </row>
    <row r="2588" ht="22.5" customHeight="1">
      <c r="A2588" s="53" t="str">
        <f t="array" ref="A2588">IFERROR(_xlfn.XLOOKUP(B2588, Runs[Run ID], Runs[Track]), "— pick a run —")</f>
        <v>Captain Marvel</v>
      </c>
      <c r="B2588" s="54" t="s">
        <v>238</v>
      </c>
      <c r="C2588" s="53" t="str">
        <f t="array" ref="C2588">IFERROR(_xlfn.XLOOKUP(B2588, Runs[Run ID], Runs[Title]), "— pick a run —")</f>
        <v>DeConnick's Captain Marvel</v>
      </c>
      <c r="D2588" s="74" t="s">
        <v>13295</v>
      </c>
      <c r="E2588" s="58" t="b">
        <v>0</v>
      </c>
      <c r="F2588" s="25">
        <f t="shared" si="1"/>
        <v>35</v>
      </c>
      <c r="G2588" s="21" t="s">
        <v>58</v>
      </c>
      <c r="H2588" s="23"/>
      <c r="I2588" s="28"/>
    </row>
    <row r="2589" ht="22.5" customHeight="1">
      <c r="A2589" s="53" t="str">
        <f t="array" ref="A2589">IFERROR(_xlfn.XLOOKUP(B2589, Runs[Run ID], Runs[Track]), "— pick a run —")</f>
        <v>Captain Marvel</v>
      </c>
      <c r="B2589" s="54" t="s">
        <v>238</v>
      </c>
      <c r="C2589" s="53" t="str">
        <f t="array" ref="C2589">IFERROR(_xlfn.XLOOKUP(B2589, Runs[Run ID], Runs[Title]), "— pick a run —")</f>
        <v>DeConnick's Captain Marvel</v>
      </c>
      <c r="D2589" s="74" t="s">
        <v>13296</v>
      </c>
      <c r="E2589" s="58" t="b">
        <v>0</v>
      </c>
      <c r="F2589" s="25">
        <f t="shared" si="1"/>
        <v>36</v>
      </c>
      <c r="G2589" s="21" t="s">
        <v>58</v>
      </c>
      <c r="H2589" s="23"/>
      <c r="I2589" s="28"/>
    </row>
    <row r="2590" ht="22.5" customHeight="1">
      <c r="A2590" s="53" t="str">
        <f t="array" ref="A2590">IFERROR(_xlfn.XLOOKUP(B2590, Runs[Run ID], Runs[Track]), "— pick a run —")</f>
        <v>Captain Marvel</v>
      </c>
      <c r="B2590" s="54" t="s">
        <v>238</v>
      </c>
      <c r="C2590" s="53" t="str">
        <f t="array" ref="C2590">IFERROR(_xlfn.XLOOKUP(B2590, Runs[Run ID], Runs[Title]), "— pick a run —")</f>
        <v>DeConnick's Captain Marvel</v>
      </c>
      <c r="D2590" s="74" t="s">
        <v>13297</v>
      </c>
      <c r="E2590" s="58" t="b">
        <v>0</v>
      </c>
      <c r="F2590" s="25">
        <f t="shared" si="1"/>
        <v>37</v>
      </c>
      <c r="G2590" s="21" t="s">
        <v>58</v>
      </c>
      <c r="H2590" s="23"/>
      <c r="I2590" s="28"/>
    </row>
    <row r="2591" ht="22.5" customHeight="1">
      <c r="A2591" s="53" t="str">
        <f t="array" ref="A2591">IFERROR(_xlfn.XLOOKUP(B2591, Runs[Run ID], Runs[Track]), "— pick a run —")</f>
        <v>Captain Marvel</v>
      </c>
      <c r="B2591" s="54" t="s">
        <v>238</v>
      </c>
      <c r="C2591" s="53" t="str">
        <f t="array" ref="C2591">IFERROR(_xlfn.XLOOKUP(B2591, Runs[Run ID], Runs[Title]), "— pick a run —")</f>
        <v>DeConnick's Captain Marvel</v>
      </c>
      <c r="D2591" s="74" t="s">
        <v>13298</v>
      </c>
      <c r="E2591" s="58" t="b">
        <v>0</v>
      </c>
      <c r="F2591" s="25">
        <f t="shared" si="1"/>
        <v>38</v>
      </c>
      <c r="G2591" s="21" t="s">
        <v>58</v>
      </c>
      <c r="H2591" s="23"/>
      <c r="I2591" s="28"/>
    </row>
    <row r="2592" ht="22.5" customHeight="1">
      <c r="A2592" s="53" t="str">
        <f t="array" ref="A2592">IFERROR(_xlfn.XLOOKUP(B2592, Runs[Run ID], Runs[Track]), "— pick a run —")</f>
        <v>Captain Marvel</v>
      </c>
      <c r="B2592" s="54" t="s">
        <v>238</v>
      </c>
      <c r="C2592" s="53" t="str">
        <f t="array" ref="C2592">IFERROR(_xlfn.XLOOKUP(B2592, Runs[Run ID], Runs[Title]), "— pick a run —")</f>
        <v>DeConnick's Captain Marvel</v>
      </c>
      <c r="D2592" s="74" t="s">
        <v>13299</v>
      </c>
      <c r="E2592" s="58" t="b">
        <v>0</v>
      </c>
      <c r="F2592" s="25">
        <f t="shared" si="1"/>
        <v>39</v>
      </c>
      <c r="G2592" s="21" t="s">
        <v>58</v>
      </c>
      <c r="H2592" s="23"/>
      <c r="I2592" s="28"/>
    </row>
    <row r="2593" ht="22.5" customHeight="1">
      <c r="A2593" s="53" t="str">
        <f t="array" ref="A2593">IFERROR(_xlfn.XLOOKUP(B2593, Runs[Run ID], Runs[Track]), "— pick a run —")</f>
        <v>Captain Marvel</v>
      </c>
      <c r="B2593" s="54" t="s">
        <v>238</v>
      </c>
      <c r="C2593" s="53" t="str">
        <f t="array" ref="C2593">IFERROR(_xlfn.XLOOKUP(B2593, Runs[Run ID], Runs[Title]), "— pick a run —")</f>
        <v>DeConnick's Captain Marvel</v>
      </c>
      <c r="D2593" s="74" t="s">
        <v>13300</v>
      </c>
      <c r="E2593" s="58" t="b">
        <v>0</v>
      </c>
      <c r="F2593" s="25">
        <f t="shared" si="1"/>
        <v>40</v>
      </c>
      <c r="G2593" s="21" t="s">
        <v>58</v>
      </c>
      <c r="H2593" s="10" t="s">
        <v>13301</v>
      </c>
      <c r="I2593" s="26"/>
    </row>
    <row r="2594" ht="22.5" customHeight="1">
      <c r="A2594" s="53" t="str">
        <f t="array" ref="A2594">IFERROR(_xlfn.XLOOKUP(B2594, Runs[Run ID], Runs[Track]), "— pick a run —")</f>
        <v>Captain Marvel</v>
      </c>
      <c r="B2594" s="54" t="s">
        <v>238</v>
      </c>
      <c r="C2594" s="53" t="str">
        <f t="array" ref="C2594">IFERROR(_xlfn.XLOOKUP(B2594, Runs[Run ID], Runs[Title]), "— pick a run —")</f>
        <v>DeConnick's Captain Marvel</v>
      </c>
      <c r="D2594" s="74" t="s">
        <v>13302</v>
      </c>
      <c r="E2594" s="58" t="b">
        <v>0</v>
      </c>
      <c r="F2594" s="25">
        <f t="shared" si="1"/>
        <v>41</v>
      </c>
      <c r="G2594" s="21" t="s">
        <v>58</v>
      </c>
      <c r="H2594" s="23"/>
      <c r="I2594" s="28"/>
    </row>
    <row r="2595" ht="22.5" customHeight="1">
      <c r="A2595" s="53" t="str">
        <f t="array" ref="A2595">IFERROR(_xlfn.XLOOKUP(B2595, Runs[Run ID], Runs[Track]), "— pick a run —")</f>
        <v>Captain Marvel</v>
      </c>
      <c r="B2595" s="54" t="s">
        <v>238</v>
      </c>
      <c r="C2595" s="53" t="str">
        <f t="array" ref="C2595">IFERROR(_xlfn.XLOOKUP(B2595, Runs[Run ID], Runs[Title]), "— pick a run —")</f>
        <v>DeConnick's Captain Marvel</v>
      </c>
      <c r="D2595" s="74" t="s">
        <v>13303</v>
      </c>
      <c r="E2595" s="58" t="b">
        <v>0</v>
      </c>
      <c r="F2595" s="25">
        <f t="shared" si="1"/>
        <v>42</v>
      </c>
      <c r="G2595" s="21" t="s">
        <v>58</v>
      </c>
      <c r="H2595" s="23"/>
      <c r="I2595" s="28"/>
    </row>
    <row r="2596" ht="22.5" customHeight="1">
      <c r="A2596" s="53" t="str">
        <f t="array" ref="A2596">IFERROR(_xlfn.XLOOKUP(B2596, Runs[Run ID], Runs[Track]), "— pick a run —")</f>
        <v>Captain Marvel</v>
      </c>
      <c r="B2596" s="54" t="s">
        <v>238</v>
      </c>
      <c r="C2596" s="53" t="str">
        <f t="array" ref="C2596">IFERROR(_xlfn.XLOOKUP(B2596, Runs[Run ID], Runs[Title]), "— pick a run —")</f>
        <v>DeConnick's Captain Marvel</v>
      </c>
      <c r="D2596" s="74" t="s">
        <v>13304</v>
      </c>
      <c r="E2596" s="58" t="b">
        <v>0</v>
      </c>
      <c r="F2596" s="25">
        <f t="shared" si="1"/>
        <v>43</v>
      </c>
      <c r="G2596" s="21" t="s">
        <v>58</v>
      </c>
      <c r="H2596" s="23"/>
      <c r="I2596" s="28"/>
    </row>
    <row r="2597" ht="22.5" customHeight="1">
      <c r="A2597" s="53" t="str">
        <f t="array" ref="A2597">IFERROR(_xlfn.XLOOKUP(B2597, Runs[Run ID], Runs[Track]), "— pick a run —")</f>
        <v>Captain Marvel</v>
      </c>
      <c r="B2597" s="54" t="s">
        <v>1237</v>
      </c>
      <c r="C2597" s="53" t="str">
        <f t="array" ref="C2597">IFERROR(_xlfn.XLOOKUP(B2597, Runs[Run ID], Runs[Title]), "— pick a run —")</f>
        <v>Kamala Kahn</v>
      </c>
      <c r="D2597" s="74" t="s">
        <v>6131</v>
      </c>
      <c r="E2597" s="58" t="b">
        <v>0</v>
      </c>
      <c r="F2597" s="25">
        <f t="shared" si="1"/>
        <v>1</v>
      </c>
      <c r="G2597" s="21" t="s">
        <v>58</v>
      </c>
      <c r="H2597" s="23"/>
      <c r="I2597" s="28"/>
    </row>
    <row r="2598" ht="22.5" customHeight="1">
      <c r="A2598" s="53" t="str">
        <f t="array" ref="A2598">IFERROR(_xlfn.XLOOKUP(B2598, Runs[Run ID], Runs[Track]), "— pick a run —")</f>
        <v>Captain Marvel</v>
      </c>
      <c r="B2598" s="54" t="s">
        <v>1237</v>
      </c>
      <c r="C2598" s="53" t="str">
        <f t="array" ref="C2598">IFERROR(_xlfn.XLOOKUP(B2598, Runs[Run ID], Runs[Title]), "— pick a run —")</f>
        <v>Kamala Kahn</v>
      </c>
      <c r="D2598" s="74" t="s">
        <v>6156</v>
      </c>
      <c r="E2598" s="58" t="b">
        <v>0</v>
      </c>
      <c r="F2598" s="25">
        <f t="shared" si="1"/>
        <v>2</v>
      </c>
      <c r="G2598" s="21" t="s">
        <v>58</v>
      </c>
      <c r="H2598" s="23"/>
      <c r="I2598" s="28"/>
    </row>
    <row r="2599" ht="22.5" customHeight="1">
      <c r="A2599" s="53" t="str">
        <f t="array" ref="A2599">IFERROR(_xlfn.XLOOKUP(B2599, Runs[Run ID], Runs[Track]), "— pick a run —")</f>
        <v>Captain Marvel</v>
      </c>
      <c r="B2599" s="54" t="s">
        <v>1237</v>
      </c>
      <c r="C2599" s="53" t="str">
        <f t="array" ref="C2599">IFERROR(_xlfn.XLOOKUP(B2599, Runs[Run ID], Runs[Title]), "— pick a run —")</f>
        <v>Kamala Kahn</v>
      </c>
      <c r="D2599" s="74" t="s">
        <v>6177</v>
      </c>
      <c r="E2599" s="58" t="b">
        <v>0</v>
      </c>
      <c r="F2599" s="25">
        <f t="shared" si="1"/>
        <v>3</v>
      </c>
      <c r="G2599" s="21" t="s">
        <v>58</v>
      </c>
      <c r="H2599" s="23"/>
      <c r="I2599" s="28"/>
    </row>
    <row r="2600" ht="22.5" customHeight="1">
      <c r="A2600" s="53" t="str">
        <f t="array" ref="A2600">IFERROR(_xlfn.XLOOKUP(B2600, Runs[Run ID], Runs[Track]), "— pick a run —")</f>
        <v>Captain Marvel</v>
      </c>
      <c r="B2600" s="54" t="s">
        <v>1237</v>
      </c>
      <c r="C2600" s="53" t="str">
        <f t="array" ref="C2600">IFERROR(_xlfn.XLOOKUP(B2600, Runs[Run ID], Runs[Title]), "— pick a run —")</f>
        <v>Kamala Kahn</v>
      </c>
      <c r="D2600" s="74" t="s">
        <v>6198</v>
      </c>
      <c r="E2600" s="58" t="b">
        <v>0</v>
      </c>
      <c r="F2600" s="25">
        <f t="shared" si="1"/>
        <v>4</v>
      </c>
      <c r="G2600" s="21" t="s">
        <v>58</v>
      </c>
      <c r="H2600" s="23"/>
      <c r="I2600" s="28"/>
    </row>
    <row r="2601" ht="22.5" customHeight="1">
      <c r="A2601" s="53" t="str">
        <f t="array" ref="A2601">IFERROR(_xlfn.XLOOKUP(B2601, Runs[Run ID], Runs[Track]), "— pick a run —")</f>
        <v>Captain Marvel</v>
      </c>
      <c r="B2601" s="54" t="s">
        <v>1237</v>
      </c>
      <c r="C2601" s="53" t="str">
        <f t="array" ref="C2601">IFERROR(_xlfn.XLOOKUP(B2601, Runs[Run ID], Runs[Title]), "— pick a run —")</f>
        <v>Kamala Kahn</v>
      </c>
      <c r="D2601" s="74" t="s">
        <v>6220</v>
      </c>
      <c r="E2601" s="58" t="b">
        <v>0</v>
      </c>
      <c r="F2601" s="25">
        <f t="shared" si="1"/>
        <v>5</v>
      </c>
      <c r="G2601" s="21" t="s">
        <v>58</v>
      </c>
      <c r="H2601" s="23"/>
      <c r="I2601" s="28"/>
    </row>
    <row r="2602" ht="22.5" customHeight="1">
      <c r="A2602" s="53" t="str">
        <f t="array" ref="A2602">IFERROR(_xlfn.XLOOKUP(B2602, Runs[Run ID], Runs[Track]), "— pick a run —")</f>
        <v>Captain Marvel</v>
      </c>
      <c r="B2602" s="54" t="s">
        <v>1237</v>
      </c>
      <c r="C2602" s="53" t="str">
        <f t="array" ref="C2602">IFERROR(_xlfn.XLOOKUP(B2602, Runs[Run ID], Runs[Title]), "— pick a run —")</f>
        <v>Kamala Kahn</v>
      </c>
      <c r="D2602" s="74" t="s">
        <v>3293</v>
      </c>
      <c r="E2602" s="58" t="b">
        <v>0</v>
      </c>
      <c r="F2602" s="25">
        <f t="shared" si="1"/>
        <v>6</v>
      </c>
      <c r="G2602" s="21" t="s">
        <v>58</v>
      </c>
      <c r="H2602" s="23"/>
      <c r="I2602" s="28"/>
    </row>
    <row r="2603" ht="22.5" customHeight="1">
      <c r="A2603" s="53" t="str">
        <f t="array" ref="A2603">IFERROR(_xlfn.XLOOKUP(B2603, Runs[Run ID], Runs[Track]), "— pick a run —")</f>
        <v>Captain Marvel</v>
      </c>
      <c r="B2603" s="54" t="s">
        <v>1237</v>
      </c>
      <c r="C2603" s="53" t="str">
        <f t="array" ref="C2603">IFERROR(_xlfn.XLOOKUP(B2603, Runs[Run ID], Runs[Title]), "— pick a run —")</f>
        <v>Kamala Kahn</v>
      </c>
      <c r="D2603" s="74" t="s">
        <v>6243</v>
      </c>
      <c r="E2603" s="58" t="b">
        <v>0</v>
      </c>
      <c r="F2603" s="25">
        <f t="shared" si="1"/>
        <v>7</v>
      </c>
      <c r="G2603" s="21" t="s">
        <v>58</v>
      </c>
      <c r="H2603" s="23"/>
      <c r="I2603" s="28"/>
    </row>
    <row r="2604" ht="22.5" customHeight="1">
      <c r="A2604" s="53" t="str">
        <f t="array" ref="A2604">IFERROR(_xlfn.XLOOKUP(B2604, Runs[Run ID], Runs[Track]), "— pick a run —")</f>
        <v>Captain Marvel</v>
      </c>
      <c r="B2604" s="54" t="s">
        <v>1237</v>
      </c>
      <c r="C2604" s="53" t="str">
        <f t="array" ref="C2604">IFERROR(_xlfn.XLOOKUP(B2604, Runs[Run ID], Runs[Title]), "— pick a run —")</f>
        <v>Kamala Kahn</v>
      </c>
      <c r="D2604" s="74" t="s">
        <v>6267</v>
      </c>
      <c r="E2604" s="58" t="b">
        <v>0</v>
      </c>
      <c r="F2604" s="25">
        <f t="shared" si="1"/>
        <v>8</v>
      </c>
      <c r="G2604" s="21" t="s">
        <v>58</v>
      </c>
      <c r="H2604" s="23"/>
      <c r="I2604" s="28"/>
    </row>
    <row r="2605" ht="22.5" customHeight="1">
      <c r="A2605" s="53" t="str">
        <f t="array" ref="A2605">IFERROR(_xlfn.XLOOKUP(B2605, Runs[Run ID], Runs[Track]), "— pick a run —")</f>
        <v>Captain Marvel</v>
      </c>
      <c r="B2605" s="54" t="s">
        <v>1237</v>
      </c>
      <c r="C2605" s="53" t="str">
        <f t="array" ref="C2605">IFERROR(_xlfn.XLOOKUP(B2605, Runs[Run ID], Runs[Title]), "— pick a run —")</f>
        <v>Kamala Kahn</v>
      </c>
      <c r="D2605" s="74" t="s">
        <v>6292</v>
      </c>
      <c r="E2605" s="58" t="b">
        <v>0</v>
      </c>
      <c r="F2605" s="25">
        <f t="shared" si="1"/>
        <v>9</v>
      </c>
      <c r="G2605" s="21" t="s">
        <v>58</v>
      </c>
      <c r="H2605" s="23"/>
      <c r="I2605" s="28"/>
    </row>
    <row r="2606" ht="22.5" customHeight="1">
      <c r="A2606" s="53" t="str">
        <f t="array" ref="A2606">IFERROR(_xlfn.XLOOKUP(B2606, Runs[Run ID], Runs[Track]), "— pick a run —")</f>
        <v>Captain Marvel</v>
      </c>
      <c r="B2606" s="54" t="s">
        <v>1237</v>
      </c>
      <c r="C2606" s="53" t="str">
        <f t="array" ref="C2606">IFERROR(_xlfn.XLOOKUP(B2606, Runs[Run ID], Runs[Title]), "— pick a run —")</f>
        <v>Kamala Kahn</v>
      </c>
      <c r="D2606" s="74" t="s">
        <v>6317</v>
      </c>
      <c r="E2606" s="58" t="b">
        <v>0</v>
      </c>
      <c r="F2606" s="25">
        <f t="shared" si="1"/>
        <v>10</v>
      </c>
      <c r="G2606" s="21" t="s">
        <v>58</v>
      </c>
      <c r="H2606" s="23"/>
      <c r="I2606" s="28"/>
    </row>
    <row r="2607" ht="22.5" customHeight="1">
      <c r="A2607" s="53" t="str">
        <f t="array" ref="A2607">IFERROR(_xlfn.XLOOKUP(B2607, Runs[Run ID], Runs[Track]), "— pick a run —")</f>
        <v>Captain Marvel</v>
      </c>
      <c r="B2607" s="54" t="s">
        <v>1237</v>
      </c>
      <c r="C2607" s="53" t="str">
        <f t="array" ref="C2607">IFERROR(_xlfn.XLOOKUP(B2607, Runs[Run ID], Runs[Title]), "— pick a run —")</f>
        <v>Kamala Kahn</v>
      </c>
      <c r="D2607" s="74" t="s">
        <v>11461</v>
      </c>
      <c r="E2607" s="58" t="b">
        <v>0</v>
      </c>
      <c r="F2607" s="25">
        <f t="shared" si="1"/>
        <v>11</v>
      </c>
      <c r="G2607" s="21" t="s">
        <v>443</v>
      </c>
      <c r="H2607" s="23"/>
      <c r="I2607" s="28"/>
    </row>
    <row r="2608" ht="22.5" customHeight="1">
      <c r="A2608" s="53" t="str">
        <f t="array" ref="A2608">IFERROR(_xlfn.XLOOKUP(B2608, Runs[Run ID], Runs[Track]), "— pick a run —")</f>
        <v>Captain Marvel</v>
      </c>
      <c r="B2608" s="54" t="s">
        <v>1237</v>
      </c>
      <c r="C2608" s="53" t="str">
        <f t="array" ref="C2608">IFERROR(_xlfn.XLOOKUP(B2608, Runs[Run ID], Runs[Title]), "— pick a run —")</f>
        <v>Kamala Kahn</v>
      </c>
      <c r="D2608" s="74" t="s">
        <v>11464</v>
      </c>
      <c r="E2608" s="58" t="b">
        <v>0</v>
      </c>
      <c r="F2608" s="25">
        <f t="shared" si="1"/>
        <v>12</v>
      </c>
      <c r="G2608" s="21" t="s">
        <v>443</v>
      </c>
      <c r="H2608" s="23"/>
      <c r="I2608" s="28"/>
    </row>
    <row r="2609" ht="22.5" customHeight="1">
      <c r="A2609" s="53" t="str">
        <f t="array" ref="A2609">IFERROR(_xlfn.XLOOKUP(B2609, Runs[Run ID], Runs[Track]), "— pick a run —")</f>
        <v>Captain Marvel</v>
      </c>
      <c r="B2609" s="54" t="s">
        <v>1237</v>
      </c>
      <c r="C2609" s="53" t="str">
        <f t="array" ref="C2609">IFERROR(_xlfn.XLOOKUP(B2609, Runs[Run ID], Runs[Title]), "— pick a run —")</f>
        <v>Kamala Kahn</v>
      </c>
      <c r="D2609" s="74" t="s">
        <v>6342</v>
      </c>
      <c r="E2609" s="58" t="b">
        <v>0</v>
      </c>
      <c r="F2609" s="25">
        <f t="shared" si="1"/>
        <v>13</v>
      </c>
      <c r="G2609" s="21" t="s">
        <v>58</v>
      </c>
      <c r="H2609" s="23"/>
      <c r="I2609" s="28"/>
    </row>
    <row r="2610" ht="22.5" customHeight="1">
      <c r="A2610" s="53" t="str">
        <f t="array" ref="A2610">IFERROR(_xlfn.XLOOKUP(B2610, Runs[Run ID], Runs[Track]), "— pick a run —")</f>
        <v>Captain Marvel</v>
      </c>
      <c r="B2610" s="54" t="s">
        <v>1237</v>
      </c>
      <c r="C2610" s="53" t="str">
        <f t="array" ref="C2610">IFERROR(_xlfn.XLOOKUP(B2610, Runs[Run ID], Runs[Title]), "— pick a run —")</f>
        <v>Kamala Kahn</v>
      </c>
      <c r="D2610" s="74" t="s">
        <v>6364</v>
      </c>
      <c r="E2610" s="58" t="b">
        <v>0</v>
      </c>
      <c r="F2610" s="25">
        <f t="shared" si="1"/>
        <v>14</v>
      </c>
      <c r="G2610" s="21" t="s">
        <v>58</v>
      </c>
      <c r="H2610" s="23"/>
      <c r="I2610" s="28"/>
    </row>
    <row r="2611" ht="22.5" customHeight="1">
      <c r="A2611" s="53" t="str">
        <f t="array" ref="A2611">IFERROR(_xlfn.XLOOKUP(B2611, Runs[Run ID], Runs[Track]), "— pick a run —")</f>
        <v>Captain Marvel</v>
      </c>
      <c r="B2611" s="54" t="s">
        <v>1237</v>
      </c>
      <c r="C2611" s="53" t="str">
        <f t="array" ref="C2611">IFERROR(_xlfn.XLOOKUP(B2611, Runs[Run ID], Runs[Title]), "— pick a run —")</f>
        <v>Kamala Kahn</v>
      </c>
      <c r="D2611" s="74" t="s">
        <v>13305</v>
      </c>
      <c r="E2611" s="58" t="b">
        <v>0</v>
      </c>
      <c r="F2611" s="25">
        <f t="shared" si="1"/>
        <v>15</v>
      </c>
      <c r="G2611" s="21" t="s">
        <v>443</v>
      </c>
      <c r="H2611" s="23" t="s">
        <v>13306</v>
      </c>
      <c r="I2611" s="28"/>
    </row>
    <row r="2612" ht="22.5" customHeight="1">
      <c r="A2612" s="53" t="str">
        <f t="array" ref="A2612">IFERROR(_xlfn.XLOOKUP(B2612, Runs[Run ID], Runs[Track]), "— pick a run —")</f>
        <v>Captain Marvel</v>
      </c>
      <c r="B2612" s="54" t="s">
        <v>1237</v>
      </c>
      <c r="C2612" s="53" t="str">
        <f t="array" ref="C2612">IFERROR(_xlfn.XLOOKUP(B2612, Runs[Run ID], Runs[Title]), "— pick a run —")</f>
        <v>Kamala Kahn</v>
      </c>
      <c r="D2612" s="74" t="s">
        <v>6386</v>
      </c>
      <c r="E2612" s="58" t="b">
        <v>0</v>
      </c>
      <c r="F2612" s="25">
        <f t="shared" si="1"/>
        <v>16</v>
      </c>
      <c r="G2612" s="21" t="s">
        <v>58</v>
      </c>
      <c r="H2612" s="23"/>
      <c r="I2612" s="28"/>
    </row>
    <row r="2613" ht="22.5" customHeight="1">
      <c r="A2613" s="53" t="str">
        <f t="array" ref="A2613">IFERROR(_xlfn.XLOOKUP(B2613, Runs[Run ID], Runs[Track]), "— pick a run —")</f>
        <v>Captain Marvel</v>
      </c>
      <c r="B2613" s="54" t="s">
        <v>1237</v>
      </c>
      <c r="C2613" s="53" t="str">
        <f t="array" ref="C2613">IFERROR(_xlfn.XLOOKUP(B2613, Runs[Run ID], Runs[Title]), "— pick a run —")</f>
        <v>Kamala Kahn</v>
      </c>
      <c r="D2613" s="74" t="s">
        <v>6409</v>
      </c>
      <c r="E2613" s="58" t="b">
        <v>0</v>
      </c>
      <c r="F2613" s="25">
        <f t="shared" si="1"/>
        <v>17</v>
      </c>
      <c r="G2613" s="21" t="s">
        <v>58</v>
      </c>
      <c r="H2613" s="23"/>
      <c r="I2613" s="28"/>
    </row>
    <row r="2614" ht="22.5" customHeight="1">
      <c r="A2614" s="53" t="str">
        <f t="array" ref="A2614">IFERROR(_xlfn.XLOOKUP(B2614, Runs[Run ID], Runs[Track]), "— pick a run —")</f>
        <v>Captain Marvel</v>
      </c>
      <c r="B2614" s="54" t="s">
        <v>1237</v>
      </c>
      <c r="C2614" s="53" t="str">
        <f t="array" ref="C2614">IFERROR(_xlfn.XLOOKUP(B2614, Runs[Run ID], Runs[Title]), "— pick a run —")</f>
        <v>Kamala Kahn</v>
      </c>
      <c r="D2614" s="74" t="s">
        <v>6431</v>
      </c>
      <c r="E2614" s="58" t="b">
        <v>0</v>
      </c>
      <c r="F2614" s="25">
        <f t="shared" si="1"/>
        <v>18</v>
      </c>
      <c r="G2614" s="21" t="s">
        <v>58</v>
      </c>
      <c r="H2614" s="23"/>
      <c r="I2614" s="28"/>
    </row>
    <row r="2615" ht="22.5" customHeight="1">
      <c r="A2615" s="53" t="str">
        <f t="array" ref="A2615">IFERROR(_xlfn.XLOOKUP(B2615, Runs[Run ID], Runs[Track]), "— pick a run —")</f>
        <v>Captain Marvel</v>
      </c>
      <c r="B2615" s="54" t="s">
        <v>1237</v>
      </c>
      <c r="C2615" s="53" t="str">
        <f t="array" ref="C2615">IFERROR(_xlfn.XLOOKUP(B2615, Runs[Run ID], Runs[Title]), "— pick a run —")</f>
        <v>Kamala Kahn</v>
      </c>
      <c r="D2615" s="74" t="s">
        <v>6453</v>
      </c>
      <c r="E2615" s="58" t="b">
        <v>0</v>
      </c>
      <c r="F2615" s="25">
        <f t="shared" si="1"/>
        <v>19</v>
      </c>
      <c r="G2615" s="21" t="s">
        <v>58</v>
      </c>
      <c r="H2615" s="23"/>
      <c r="I2615" s="28"/>
    </row>
    <row r="2616" ht="22.5" customHeight="1">
      <c r="A2616" s="53" t="str">
        <f t="array" ref="A2616">IFERROR(_xlfn.XLOOKUP(B2616, Runs[Run ID], Runs[Track]), "— pick a run —")</f>
        <v>Captain Marvel</v>
      </c>
      <c r="B2616" s="54" t="s">
        <v>1237</v>
      </c>
      <c r="C2616" s="53" t="str">
        <f t="array" ref="C2616">IFERROR(_xlfn.XLOOKUP(B2616, Runs[Run ID], Runs[Title]), "— pick a run —")</f>
        <v>Kamala Kahn</v>
      </c>
      <c r="D2616" s="74" t="s">
        <v>6475</v>
      </c>
      <c r="E2616" s="58" t="b">
        <v>0</v>
      </c>
      <c r="F2616" s="25">
        <f t="shared" si="1"/>
        <v>20</v>
      </c>
      <c r="G2616" s="21" t="s">
        <v>58</v>
      </c>
      <c r="H2616" s="23"/>
      <c r="I2616" s="28"/>
    </row>
    <row r="2617" ht="22.5" customHeight="1">
      <c r="A2617" s="53" t="str">
        <f t="array" ref="A2617">IFERROR(_xlfn.XLOOKUP(B2617, Runs[Run ID], Runs[Track]), "— pick a run —")</f>
        <v>Captain Marvel</v>
      </c>
      <c r="B2617" s="54" t="s">
        <v>1237</v>
      </c>
      <c r="C2617" s="53" t="str">
        <f t="array" ref="C2617">IFERROR(_xlfn.XLOOKUP(B2617, Runs[Run ID], Runs[Title]), "— pick a run —")</f>
        <v>Kamala Kahn</v>
      </c>
      <c r="D2617" s="74" t="s">
        <v>6498</v>
      </c>
      <c r="E2617" s="58" t="b">
        <v>0</v>
      </c>
      <c r="F2617" s="25">
        <f t="shared" si="1"/>
        <v>21</v>
      </c>
      <c r="G2617" s="21" t="s">
        <v>58</v>
      </c>
      <c r="H2617" s="23"/>
      <c r="I2617" s="28"/>
    </row>
    <row r="2618" ht="22.5" customHeight="1">
      <c r="A2618" s="53" t="str">
        <f t="array" ref="A2618">IFERROR(_xlfn.XLOOKUP(B2618, Runs[Run ID], Runs[Track]), "— pick a run —")</f>
        <v>Captain Marvel</v>
      </c>
      <c r="B2618" s="54" t="s">
        <v>1237</v>
      </c>
      <c r="C2618" s="53" t="str">
        <f t="array" ref="C2618">IFERROR(_xlfn.XLOOKUP(B2618, Runs[Run ID], Runs[Title]), "— pick a run —")</f>
        <v>Kamala Kahn</v>
      </c>
      <c r="D2618" s="74" t="s">
        <v>6520</v>
      </c>
      <c r="E2618" s="58" t="b">
        <v>0</v>
      </c>
      <c r="F2618" s="25">
        <f t="shared" si="1"/>
        <v>22</v>
      </c>
      <c r="G2618" s="21" t="s">
        <v>58</v>
      </c>
      <c r="H2618" s="23"/>
      <c r="I2618" s="28"/>
    </row>
    <row r="2619" ht="22.5" customHeight="1">
      <c r="A2619" s="53" t="str">
        <f t="array" ref="A2619">IFERROR(_xlfn.XLOOKUP(B2619, Runs[Run ID], Runs[Track]), "— pick a run —")</f>
        <v>Captain Marvel</v>
      </c>
      <c r="B2619" s="54" t="s">
        <v>1237</v>
      </c>
      <c r="C2619" s="53" t="str">
        <f t="array" ref="C2619">IFERROR(_xlfn.XLOOKUP(B2619, Runs[Run ID], Runs[Title]), "— pick a run —")</f>
        <v>Kamala Kahn</v>
      </c>
      <c r="D2619" s="74" t="s">
        <v>6541</v>
      </c>
      <c r="E2619" s="58" t="b">
        <v>0</v>
      </c>
      <c r="F2619" s="25">
        <f t="shared" si="1"/>
        <v>23</v>
      </c>
      <c r="G2619" s="21" t="s">
        <v>58</v>
      </c>
      <c r="H2619" s="23"/>
      <c r="I2619" s="28"/>
    </row>
    <row r="2620" ht="22.5" customHeight="1">
      <c r="A2620" s="53" t="str">
        <f t="array" ref="A2620">IFERROR(_xlfn.XLOOKUP(B2620, Runs[Run ID], Runs[Track]), "— pick a run —")</f>
        <v>Captain Marvel</v>
      </c>
      <c r="B2620" s="54" t="s">
        <v>1237</v>
      </c>
      <c r="C2620" s="53" t="str">
        <f t="array" ref="C2620">IFERROR(_xlfn.XLOOKUP(B2620, Runs[Run ID], Runs[Title]), "— pick a run —")</f>
        <v>Kamala Kahn</v>
      </c>
      <c r="D2620" s="74" t="s">
        <v>12336</v>
      </c>
      <c r="E2620" s="58" t="b">
        <v>0</v>
      </c>
      <c r="F2620" s="25">
        <f t="shared" si="1"/>
        <v>24</v>
      </c>
      <c r="G2620" s="21" t="s">
        <v>1002</v>
      </c>
      <c r="H2620" s="23" t="s">
        <v>12337</v>
      </c>
      <c r="I2620" s="28"/>
    </row>
    <row r="2621" ht="22.5" customHeight="1">
      <c r="A2621" s="53" t="str">
        <f t="array" ref="A2621">IFERROR(_xlfn.XLOOKUP(B2621, Runs[Run ID], Runs[Track]), "— pick a run —")</f>
        <v>Captain Marvel</v>
      </c>
      <c r="B2621" s="54" t="s">
        <v>1237</v>
      </c>
      <c r="C2621" s="53" t="str">
        <f t="array" ref="C2621">IFERROR(_xlfn.XLOOKUP(B2621, Runs[Run ID], Runs[Title]), "— pick a run —")</f>
        <v>Kamala Kahn</v>
      </c>
      <c r="D2621" s="74" t="s">
        <v>13307</v>
      </c>
      <c r="E2621" s="58" t="b">
        <v>0</v>
      </c>
      <c r="F2621" s="25">
        <f t="shared" si="1"/>
        <v>25</v>
      </c>
      <c r="G2621" s="21" t="s">
        <v>58</v>
      </c>
      <c r="H2621" s="23"/>
      <c r="I2621" s="28"/>
    </row>
    <row r="2622" ht="22.5" customHeight="1">
      <c r="A2622" s="53" t="str">
        <f t="array" ref="A2622">IFERROR(_xlfn.XLOOKUP(B2622, Runs[Run ID], Runs[Track]), "— pick a run —")</f>
        <v>Captain Marvel</v>
      </c>
      <c r="B2622" s="54" t="s">
        <v>1237</v>
      </c>
      <c r="C2622" s="53" t="str">
        <f t="array" ref="C2622">IFERROR(_xlfn.XLOOKUP(B2622, Runs[Run ID], Runs[Title]), "— pick a run —")</f>
        <v>Kamala Kahn</v>
      </c>
      <c r="D2622" s="74" t="s">
        <v>13308</v>
      </c>
      <c r="E2622" s="58" t="b">
        <v>0</v>
      </c>
      <c r="F2622" s="25">
        <f t="shared" si="1"/>
        <v>26</v>
      </c>
      <c r="G2622" s="21" t="s">
        <v>58</v>
      </c>
      <c r="H2622" s="23"/>
      <c r="I2622" s="28"/>
    </row>
    <row r="2623" ht="22.5" customHeight="1">
      <c r="A2623" s="53" t="str">
        <f t="array" ref="A2623">IFERROR(_xlfn.XLOOKUP(B2623, Runs[Run ID], Runs[Track]), "— pick a run —")</f>
        <v>Captain Marvel</v>
      </c>
      <c r="B2623" s="54" t="s">
        <v>1237</v>
      </c>
      <c r="C2623" s="53" t="str">
        <f t="array" ref="C2623">IFERROR(_xlfn.XLOOKUP(B2623, Runs[Run ID], Runs[Title]), "— pick a run —")</f>
        <v>Kamala Kahn</v>
      </c>
      <c r="D2623" s="74" t="s">
        <v>13309</v>
      </c>
      <c r="E2623" s="58" t="b">
        <v>0</v>
      </c>
      <c r="F2623" s="25">
        <f t="shared" si="1"/>
        <v>27</v>
      </c>
      <c r="G2623" s="21" t="s">
        <v>58</v>
      </c>
      <c r="H2623" s="23"/>
      <c r="I2623" s="28"/>
    </row>
    <row r="2624" ht="22.5" customHeight="1">
      <c r="A2624" s="53" t="str">
        <f t="array" ref="A2624">IFERROR(_xlfn.XLOOKUP(B2624, Runs[Run ID], Runs[Track]), "— pick a run —")</f>
        <v>Captain Marvel</v>
      </c>
      <c r="B2624" s="54" t="s">
        <v>1237</v>
      </c>
      <c r="C2624" s="53" t="str">
        <f t="array" ref="C2624">IFERROR(_xlfn.XLOOKUP(B2624, Runs[Run ID], Runs[Title]), "— pick a run —")</f>
        <v>Kamala Kahn</v>
      </c>
      <c r="D2624" s="74" t="s">
        <v>13310</v>
      </c>
      <c r="E2624" s="58" t="b">
        <v>0</v>
      </c>
      <c r="F2624" s="25">
        <f t="shared" si="1"/>
        <v>28</v>
      </c>
      <c r="G2624" s="21" t="s">
        <v>58</v>
      </c>
      <c r="H2624" s="23"/>
      <c r="I2624" s="28"/>
    </row>
    <row r="2625" ht="22.5" customHeight="1">
      <c r="A2625" s="53" t="str">
        <f t="array" ref="A2625">IFERROR(_xlfn.XLOOKUP(B2625, Runs[Run ID], Runs[Track]), "— pick a run —")</f>
        <v>Captain Marvel</v>
      </c>
      <c r="B2625" s="54" t="s">
        <v>1237</v>
      </c>
      <c r="C2625" s="53" t="str">
        <f t="array" ref="C2625">IFERROR(_xlfn.XLOOKUP(B2625, Runs[Run ID], Runs[Title]), "— pick a run —")</f>
        <v>Kamala Kahn</v>
      </c>
      <c r="D2625" s="74" t="s">
        <v>13311</v>
      </c>
      <c r="E2625" s="58" t="b">
        <v>0</v>
      </c>
      <c r="F2625" s="25">
        <f t="shared" si="1"/>
        <v>29</v>
      </c>
      <c r="G2625" s="21" t="s">
        <v>58</v>
      </c>
      <c r="H2625" s="23"/>
      <c r="I2625" s="28"/>
    </row>
    <row r="2626" ht="22.5" customHeight="1">
      <c r="A2626" s="53" t="str">
        <f t="array" ref="A2626">IFERROR(_xlfn.XLOOKUP(B2626, Runs[Run ID], Runs[Track]), "— pick a run —")</f>
        <v>Captain Marvel</v>
      </c>
      <c r="B2626" s="54" t="s">
        <v>1237</v>
      </c>
      <c r="C2626" s="53" t="str">
        <f t="array" ref="C2626">IFERROR(_xlfn.XLOOKUP(B2626, Runs[Run ID], Runs[Title]), "— pick a run —")</f>
        <v>Kamala Kahn</v>
      </c>
      <c r="D2626" s="74" t="s">
        <v>13312</v>
      </c>
      <c r="E2626" s="58" t="b">
        <v>0</v>
      </c>
      <c r="F2626" s="25">
        <f t="shared" si="1"/>
        <v>30</v>
      </c>
      <c r="G2626" s="21" t="s">
        <v>58</v>
      </c>
      <c r="H2626" s="23"/>
      <c r="I2626" s="28"/>
    </row>
    <row r="2627" ht="22.5" customHeight="1">
      <c r="A2627" s="53" t="str">
        <f t="array" ref="A2627">IFERROR(_xlfn.XLOOKUP(B2627, Runs[Run ID], Runs[Track]), "— pick a run —")</f>
        <v>Captain Marvel</v>
      </c>
      <c r="B2627" s="54" t="s">
        <v>1237</v>
      </c>
      <c r="C2627" s="53" t="str">
        <f t="array" ref="C2627">IFERROR(_xlfn.XLOOKUP(B2627, Runs[Run ID], Runs[Title]), "— pick a run —")</f>
        <v>Kamala Kahn</v>
      </c>
      <c r="D2627" s="74" t="s">
        <v>13313</v>
      </c>
      <c r="E2627" s="58" t="b">
        <v>0</v>
      </c>
      <c r="F2627" s="25">
        <f t="shared" si="1"/>
        <v>31</v>
      </c>
      <c r="G2627" s="21" t="s">
        <v>58</v>
      </c>
      <c r="H2627" s="23"/>
      <c r="I2627" s="28"/>
    </row>
    <row r="2628" ht="22.5" customHeight="1">
      <c r="A2628" s="53" t="str">
        <f t="array" ref="A2628">IFERROR(_xlfn.XLOOKUP(B2628, Runs[Run ID], Runs[Track]), "— pick a run —")</f>
        <v>Captain Marvel</v>
      </c>
      <c r="B2628" s="54" t="s">
        <v>1237</v>
      </c>
      <c r="C2628" s="53" t="str">
        <f t="array" ref="C2628">IFERROR(_xlfn.XLOOKUP(B2628, Runs[Run ID], Runs[Title]), "— pick a run —")</f>
        <v>Kamala Kahn</v>
      </c>
      <c r="D2628" s="74" t="s">
        <v>13314</v>
      </c>
      <c r="E2628" s="58" t="b">
        <v>0</v>
      </c>
      <c r="F2628" s="25">
        <f t="shared" si="1"/>
        <v>32</v>
      </c>
      <c r="G2628" s="21" t="s">
        <v>58</v>
      </c>
      <c r="H2628" s="23"/>
      <c r="I2628" s="28"/>
    </row>
    <row r="2629" ht="22.5" customHeight="1">
      <c r="A2629" s="53" t="str">
        <f t="array" ref="A2629">IFERROR(_xlfn.XLOOKUP(B2629, Runs[Run ID], Runs[Track]), "— pick a run —")</f>
        <v>Captain Marvel</v>
      </c>
      <c r="B2629" s="54" t="s">
        <v>1237</v>
      </c>
      <c r="C2629" s="53" t="str">
        <f t="array" ref="C2629">IFERROR(_xlfn.XLOOKUP(B2629, Runs[Run ID], Runs[Title]), "— pick a run —")</f>
        <v>Kamala Kahn</v>
      </c>
      <c r="D2629" s="74" t="s">
        <v>13315</v>
      </c>
      <c r="E2629" s="58" t="b">
        <v>0</v>
      </c>
      <c r="F2629" s="25">
        <f t="shared" si="1"/>
        <v>33</v>
      </c>
      <c r="G2629" s="21" t="s">
        <v>58</v>
      </c>
      <c r="H2629" s="23"/>
      <c r="I2629" s="28"/>
    </row>
    <row r="2630" ht="22.5" customHeight="1">
      <c r="A2630" s="53" t="str">
        <f t="array" ref="A2630">IFERROR(_xlfn.XLOOKUP(B2630, Runs[Run ID], Runs[Track]), "— pick a run —")</f>
        <v>Captain Marvel</v>
      </c>
      <c r="B2630" s="54" t="s">
        <v>1237</v>
      </c>
      <c r="C2630" s="53" t="str">
        <f t="array" ref="C2630">IFERROR(_xlfn.XLOOKUP(B2630, Runs[Run ID], Runs[Title]), "— pick a run —")</f>
        <v>Kamala Kahn</v>
      </c>
      <c r="D2630" s="74" t="s">
        <v>13316</v>
      </c>
      <c r="E2630" s="58" t="b">
        <v>0</v>
      </c>
      <c r="F2630" s="25">
        <f t="shared" si="1"/>
        <v>34</v>
      </c>
      <c r="G2630" s="21" t="s">
        <v>58</v>
      </c>
      <c r="H2630" s="23"/>
      <c r="I2630" s="28"/>
    </row>
    <row r="2631" ht="22.5" customHeight="1">
      <c r="A2631" s="53" t="str">
        <f t="array" ref="A2631">IFERROR(_xlfn.XLOOKUP(B2631, Runs[Run ID], Runs[Track]), "— pick a run —")</f>
        <v>Captain Marvel</v>
      </c>
      <c r="B2631" s="54" t="s">
        <v>1237</v>
      </c>
      <c r="C2631" s="53" t="str">
        <f t="array" ref="C2631">IFERROR(_xlfn.XLOOKUP(B2631, Runs[Run ID], Runs[Title]), "— pick a run —")</f>
        <v>Kamala Kahn</v>
      </c>
      <c r="D2631" s="74" t="s">
        <v>13317</v>
      </c>
      <c r="E2631" s="58" t="b">
        <v>0</v>
      </c>
      <c r="F2631" s="25">
        <f t="shared" si="1"/>
        <v>35</v>
      </c>
      <c r="G2631" s="21" t="s">
        <v>58</v>
      </c>
      <c r="H2631" s="23"/>
      <c r="I2631" s="28"/>
    </row>
    <row r="2632" ht="22.5" customHeight="1">
      <c r="A2632" s="53" t="str">
        <f t="array" ref="A2632">IFERROR(_xlfn.XLOOKUP(B2632, Runs[Run ID], Runs[Track]), "— pick a run —")</f>
        <v>Captain Marvel</v>
      </c>
      <c r="B2632" s="54" t="s">
        <v>1237</v>
      </c>
      <c r="C2632" s="53" t="str">
        <f t="array" ref="C2632">IFERROR(_xlfn.XLOOKUP(B2632, Runs[Run ID], Runs[Title]), "— pick a run —")</f>
        <v>Kamala Kahn</v>
      </c>
      <c r="D2632" s="74" t="s">
        <v>13318</v>
      </c>
      <c r="E2632" s="58" t="b">
        <v>0</v>
      </c>
      <c r="F2632" s="25">
        <f t="shared" si="1"/>
        <v>36</v>
      </c>
      <c r="G2632" s="21" t="s">
        <v>58</v>
      </c>
      <c r="H2632" s="23"/>
      <c r="I2632" s="28"/>
    </row>
    <row r="2633" ht="22.5" customHeight="1">
      <c r="A2633" s="53" t="str">
        <f t="array" ref="A2633">IFERROR(_xlfn.XLOOKUP(B2633, Runs[Run ID], Runs[Track]), "— pick a run —")</f>
        <v>Captain Marvel</v>
      </c>
      <c r="B2633" s="54" t="s">
        <v>1237</v>
      </c>
      <c r="C2633" s="53" t="str">
        <f t="array" ref="C2633">IFERROR(_xlfn.XLOOKUP(B2633, Runs[Run ID], Runs[Title]), "— pick a run —")</f>
        <v>Kamala Kahn</v>
      </c>
      <c r="D2633" s="74" t="s">
        <v>13319</v>
      </c>
      <c r="E2633" s="58" t="b">
        <v>0</v>
      </c>
      <c r="F2633" s="25">
        <f t="shared" si="1"/>
        <v>37</v>
      </c>
      <c r="G2633" s="21" t="s">
        <v>58</v>
      </c>
      <c r="H2633" s="23"/>
      <c r="I2633" s="28"/>
    </row>
    <row r="2634" ht="22.5" customHeight="1">
      <c r="A2634" s="53" t="str">
        <f t="array" ref="A2634">IFERROR(_xlfn.XLOOKUP(B2634, Runs[Run ID], Runs[Track]), "— pick a run —")</f>
        <v>Captain Marvel</v>
      </c>
      <c r="B2634" s="54" t="s">
        <v>1237</v>
      </c>
      <c r="C2634" s="53" t="str">
        <f t="array" ref="C2634">IFERROR(_xlfn.XLOOKUP(B2634, Runs[Run ID], Runs[Title]), "— pick a run —")</f>
        <v>Kamala Kahn</v>
      </c>
      <c r="D2634" s="74" t="s">
        <v>13320</v>
      </c>
      <c r="E2634" s="58" t="b">
        <v>0</v>
      </c>
      <c r="F2634" s="25">
        <f t="shared" si="1"/>
        <v>38</v>
      </c>
      <c r="G2634" s="21" t="s">
        <v>58</v>
      </c>
      <c r="H2634" s="23"/>
      <c r="I2634" s="28"/>
    </row>
    <row r="2635" ht="22.5" customHeight="1">
      <c r="A2635" s="53" t="str">
        <f t="array" ref="A2635">IFERROR(_xlfn.XLOOKUP(B2635, Runs[Run ID], Runs[Track]), "— pick a run —")</f>
        <v>Captain Marvel</v>
      </c>
      <c r="B2635" s="54" t="s">
        <v>1237</v>
      </c>
      <c r="C2635" s="53" t="str">
        <f t="array" ref="C2635">IFERROR(_xlfn.XLOOKUP(B2635, Runs[Run ID], Runs[Title]), "— pick a run —")</f>
        <v>Kamala Kahn</v>
      </c>
      <c r="D2635" s="74" t="s">
        <v>13321</v>
      </c>
      <c r="E2635" s="58" t="b">
        <v>0</v>
      </c>
      <c r="F2635" s="25">
        <f t="shared" si="1"/>
        <v>39</v>
      </c>
      <c r="G2635" s="21" t="s">
        <v>58</v>
      </c>
      <c r="H2635" s="23"/>
      <c r="I2635" s="28"/>
    </row>
    <row r="2636" ht="22.5" customHeight="1">
      <c r="A2636" s="53" t="str">
        <f t="array" ref="A2636">IFERROR(_xlfn.XLOOKUP(B2636, Runs[Run ID], Runs[Track]), "— pick a run —")</f>
        <v>Captain Marvel</v>
      </c>
      <c r="B2636" s="54" t="s">
        <v>1237</v>
      </c>
      <c r="C2636" s="53" t="str">
        <f t="array" ref="C2636">IFERROR(_xlfn.XLOOKUP(B2636, Runs[Run ID], Runs[Title]), "— pick a run —")</f>
        <v>Kamala Kahn</v>
      </c>
      <c r="D2636" s="74" t="s">
        <v>13322</v>
      </c>
      <c r="E2636" s="58" t="b">
        <v>0</v>
      </c>
      <c r="F2636" s="25">
        <f t="shared" si="1"/>
        <v>40</v>
      </c>
      <c r="G2636" s="21" t="s">
        <v>58</v>
      </c>
      <c r="H2636" s="23"/>
      <c r="I2636" s="28"/>
    </row>
    <row r="2637" ht="22.5" customHeight="1">
      <c r="A2637" s="53" t="str">
        <f t="array" ref="A2637">IFERROR(_xlfn.XLOOKUP(B2637, Runs[Run ID], Runs[Track]), "— pick a run —")</f>
        <v>Captain Marvel</v>
      </c>
      <c r="B2637" s="54" t="s">
        <v>1237</v>
      </c>
      <c r="C2637" s="53" t="str">
        <f t="array" ref="C2637">IFERROR(_xlfn.XLOOKUP(B2637, Runs[Run ID], Runs[Title]), "— pick a run —")</f>
        <v>Kamala Kahn</v>
      </c>
      <c r="D2637" s="74" t="s">
        <v>13323</v>
      </c>
      <c r="E2637" s="58" t="b">
        <v>0</v>
      </c>
      <c r="F2637" s="25">
        <f t="shared" si="1"/>
        <v>41</v>
      </c>
      <c r="G2637" s="21" t="s">
        <v>58</v>
      </c>
      <c r="H2637" s="23"/>
      <c r="I2637" s="28"/>
    </row>
    <row r="2638" ht="22.5" customHeight="1">
      <c r="A2638" s="53" t="str">
        <f t="array" ref="A2638">IFERROR(_xlfn.XLOOKUP(B2638, Runs[Run ID], Runs[Track]), "— pick a run —")</f>
        <v>Captain Marvel</v>
      </c>
      <c r="B2638" s="54" t="s">
        <v>1237</v>
      </c>
      <c r="C2638" s="53" t="str">
        <f t="array" ref="C2638">IFERROR(_xlfn.XLOOKUP(B2638, Runs[Run ID], Runs[Title]), "— pick a run —")</f>
        <v>Kamala Kahn</v>
      </c>
      <c r="D2638" s="74" t="s">
        <v>13324</v>
      </c>
      <c r="E2638" s="58" t="b">
        <v>0</v>
      </c>
      <c r="F2638" s="25">
        <f t="shared" si="1"/>
        <v>42</v>
      </c>
      <c r="G2638" s="21" t="s">
        <v>58</v>
      </c>
      <c r="H2638" s="23"/>
      <c r="I2638" s="28"/>
    </row>
    <row r="2639" ht="22.5" customHeight="1">
      <c r="A2639" s="53" t="str">
        <f t="array" ref="A2639">IFERROR(_xlfn.XLOOKUP(B2639, Runs[Run ID], Runs[Track]), "— pick a run —")</f>
        <v>Captain Marvel</v>
      </c>
      <c r="B2639" s="54" t="s">
        <v>1237</v>
      </c>
      <c r="C2639" s="53" t="str">
        <f t="array" ref="C2639">IFERROR(_xlfn.XLOOKUP(B2639, Runs[Run ID], Runs[Title]), "— pick a run —")</f>
        <v>Kamala Kahn</v>
      </c>
      <c r="D2639" s="74" t="s">
        <v>13325</v>
      </c>
      <c r="E2639" s="58" t="b">
        <v>0</v>
      </c>
      <c r="F2639" s="25">
        <f t="shared" si="1"/>
        <v>43</v>
      </c>
      <c r="G2639" s="21" t="s">
        <v>58</v>
      </c>
      <c r="H2639" s="23"/>
      <c r="I2639" s="28"/>
    </row>
    <row r="2640" ht="22.5" customHeight="1">
      <c r="A2640" s="53" t="str">
        <f t="array" ref="A2640">IFERROR(_xlfn.XLOOKUP(B2640, Runs[Run ID], Runs[Track]), "— pick a run —")</f>
        <v>Captain Marvel</v>
      </c>
      <c r="B2640" s="54" t="s">
        <v>1237</v>
      </c>
      <c r="C2640" s="53" t="str">
        <f t="array" ref="C2640">IFERROR(_xlfn.XLOOKUP(B2640, Runs[Run ID], Runs[Title]), "— pick a run —")</f>
        <v>Kamala Kahn</v>
      </c>
      <c r="D2640" s="74" t="s">
        <v>11051</v>
      </c>
      <c r="E2640" s="58" t="b">
        <v>0</v>
      </c>
      <c r="F2640" s="25">
        <f t="shared" si="1"/>
        <v>44</v>
      </c>
      <c r="G2640" s="21" t="s">
        <v>58</v>
      </c>
      <c r="H2640" s="23" t="s">
        <v>13326</v>
      </c>
      <c r="I2640" s="28"/>
    </row>
    <row r="2641" ht="22.5" customHeight="1">
      <c r="A2641" s="53" t="str">
        <f t="array" ref="A2641">IFERROR(_xlfn.XLOOKUP(B2641, Runs[Run ID], Runs[Track]), "— pick a run —")</f>
        <v>Captain Marvel</v>
      </c>
      <c r="B2641" s="54" t="s">
        <v>1237</v>
      </c>
      <c r="C2641" s="53" t="str">
        <f t="array" ref="C2641">IFERROR(_xlfn.XLOOKUP(B2641, Runs[Run ID], Runs[Title]), "— pick a run —")</f>
        <v>Kamala Kahn</v>
      </c>
      <c r="D2641" s="74" t="s">
        <v>6938</v>
      </c>
      <c r="E2641" s="58" t="b">
        <v>0</v>
      </c>
      <c r="F2641" s="25">
        <f t="shared" si="1"/>
        <v>45</v>
      </c>
      <c r="G2641" s="21" t="s">
        <v>58</v>
      </c>
      <c r="H2641" s="23"/>
      <c r="I2641" s="28"/>
    </row>
    <row r="2642" ht="22.5" customHeight="1">
      <c r="A2642" s="53" t="str">
        <f t="array" ref="A2642">IFERROR(_xlfn.XLOOKUP(B2642, Runs[Run ID], Runs[Track]), "— pick a run —")</f>
        <v>Captain Marvel</v>
      </c>
      <c r="B2642" s="54" t="s">
        <v>1237</v>
      </c>
      <c r="C2642" s="53" t="str">
        <f t="array" ref="C2642">IFERROR(_xlfn.XLOOKUP(B2642, Runs[Run ID], Runs[Title]), "— pick a run —")</f>
        <v>Kamala Kahn</v>
      </c>
      <c r="D2642" s="74" t="s">
        <v>6960</v>
      </c>
      <c r="E2642" s="58" t="b">
        <v>0</v>
      </c>
      <c r="F2642" s="25">
        <f t="shared" si="1"/>
        <v>46</v>
      </c>
      <c r="G2642" s="21" t="s">
        <v>58</v>
      </c>
      <c r="H2642" s="23"/>
      <c r="I2642" s="28"/>
    </row>
    <row r="2643" ht="22.5" customHeight="1">
      <c r="A2643" s="53" t="str">
        <f t="array" ref="A2643">IFERROR(_xlfn.XLOOKUP(B2643, Runs[Run ID], Runs[Track]), "— pick a run —")</f>
        <v>Captain Marvel</v>
      </c>
      <c r="B2643" s="54" t="s">
        <v>1237</v>
      </c>
      <c r="C2643" s="53" t="str">
        <f t="array" ref="C2643">IFERROR(_xlfn.XLOOKUP(B2643, Runs[Run ID], Runs[Title]), "— pick a run —")</f>
        <v>Kamala Kahn</v>
      </c>
      <c r="D2643" s="74" t="s">
        <v>6978</v>
      </c>
      <c r="E2643" s="58" t="b">
        <v>0</v>
      </c>
      <c r="F2643" s="25">
        <f t="shared" si="1"/>
        <v>47</v>
      </c>
      <c r="G2643" s="21" t="s">
        <v>58</v>
      </c>
      <c r="H2643" s="23"/>
      <c r="I2643" s="28"/>
    </row>
    <row r="2644" ht="22.5" customHeight="1">
      <c r="A2644" s="53" t="str">
        <f t="array" ref="A2644">IFERROR(_xlfn.XLOOKUP(B2644, Runs[Run ID], Runs[Track]), "— pick a run —")</f>
        <v>Captain Marvel</v>
      </c>
      <c r="B2644" s="54" t="s">
        <v>1237</v>
      </c>
      <c r="C2644" s="53" t="str">
        <f t="array" ref="C2644">IFERROR(_xlfn.XLOOKUP(B2644, Runs[Run ID], Runs[Title]), "— pick a run —")</f>
        <v>Kamala Kahn</v>
      </c>
      <c r="D2644" s="74" t="s">
        <v>6997</v>
      </c>
      <c r="E2644" s="58" t="b">
        <v>0</v>
      </c>
      <c r="F2644" s="25">
        <f t="shared" si="1"/>
        <v>48</v>
      </c>
      <c r="G2644" s="21" t="s">
        <v>58</v>
      </c>
      <c r="H2644" s="23"/>
      <c r="I2644" s="28"/>
    </row>
    <row r="2645" ht="22.5" customHeight="1">
      <c r="A2645" s="53" t="str">
        <f t="array" ref="A2645">IFERROR(_xlfn.XLOOKUP(B2645, Runs[Run ID], Runs[Track]), "— pick a run —")</f>
        <v>Captain Marvel</v>
      </c>
      <c r="B2645" s="54" t="s">
        <v>1237</v>
      </c>
      <c r="C2645" s="53" t="str">
        <f t="array" ref="C2645">IFERROR(_xlfn.XLOOKUP(B2645, Runs[Run ID], Runs[Title]), "— pick a run —")</f>
        <v>Kamala Kahn</v>
      </c>
      <c r="D2645" s="74" t="s">
        <v>13327</v>
      </c>
      <c r="E2645" s="58" t="b">
        <v>0</v>
      </c>
      <c r="F2645" s="25">
        <f t="shared" si="1"/>
        <v>49</v>
      </c>
      <c r="G2645" s="21" t="s">
        <v>58</v>
      </c>
      <c r="H2645" s="23"/>
      <c r="I2645" s="28"/>
    </row>
    <row r="2646" ht="22.5" customHeight="1">
      <c r="A2646" s="53" t="str">
        <f t="array" ref="A2646">IFERROR(_xlfn.XLOOKUP(B2646, Runs[Run ID], Runs[Track]), "— pick a run —")</f>
        <v>Captain Marvel</v>
      </c>
      <c r="B2646" s="54" t="s">
        <v>1237</v>
      </c>
      <c r="C2646" s="53" t="str">
        <f t="array" ref="C2646">IFERROR(_xlfn.XLOOKUP(B2646, Runs[Run ID], Runs[Title]), "— pick a run —")</f>
        <v>Kamala Kahn</v>
      </c>
      <c r="D2646" s="74" t="s">
        <v>13328</v>
      </c>
      <c r="E2646" s="58" t="b">
        <v>0</v>
      </c>
      <c r="F2646" s="25">
        <f t="shared" si="1"/>
        <v>50</v>
      </c>
      <c r="G2646" s="21" t="s">
        <v>58</v>
      </c>
      <c r="H2646" s="23"/>
      <c r="I2646" s="28"/>
    </row>
    <row r="2647" ht="22.5" customHeight="1">
      <c r="A2647" s="53" t="str">
        <f t="array" ref="A2647">IFERROR(_xlfn.XLOOKUP(B2647, Runs[Run ID], Runs[Track]), "— pick a run —")</f>
        <v>Captain Marvel</v>
      </c>
      <c r="B2647" s="54" t="s">
        <v>1237</v>
      </c>
      <c r="C2647" s="53" t="str">
        <f t="array" ref="C2647">IFERROR(_xlfn.XLOOKUP(B2647, Runs[Run ID], Runs[Title]), "— pick a run —")</f>
        <v>Kamala Kahn</v>
      </c>
      <c r="D2647" s="74" t="s">
        <v>13329</v>
      </c>
      <c r="E2647" s="58" t="b">
        <v>0</v>
      </c>
      <c r="F2647" s="25">
        <f t="shared" si="1"/>
        <v>51</v>
      </c>
      <c r="G2647" s="21" t="s">
        <v>58</v>
      </c>
      <c r="H2647" s="23"/>
      <c r="I2647" s="28"/>
    </row>
    <row r="2648" ht="22.5" customHeight="1">
      <c r="A2648" s="53" t="str">
        <f t="array" ref="A2648">IFERROR(_xlfn.XLOOKUP(B2648, Runs[Run ID], Runs[Track]), "— pick a run —")</f>
        <v>Captain Marvel</v>
      </c>
      <c r="B2648" s="54" t="s">
        <v>1237</v>
      </c>
      <c r="C2648" s="53" t="str">
        <f t="array" ref="C2648">IFERROR(_xlfn.XLOOKUP(B2648, Runs[Run ID], Runs[Title]), "— pick a run —")</f>
        <v>Kamala Kahn</v>
      </c>
      <c r="D2648" s="74" t="s">
        <v>13330</v>
      </c>
      <c r="E2648" s="58" t="b">
        <v>0</v>
      </c>
      <c r="F2648" s="25">
        <f t="shared" si="1"/>
        <v>52</v>
      </c>
      <c r="G2648" s="21" t="s">
        <v>58</v>
      </c>
      <c r="H2648" s="23"/>
      <c r="I2648" s="28"/>
    </row>
    <row r="2649" ht="22.5" customHeight="1">
      <c r="A2649" s="53" t="str">
        <f t="array" ref="A2649">IFERROR(_xlfn.XLOOKUP(B2649, Runs[Run ID], Runs[Track]), "— pick a run —")</f>
        <v>Captain Marvel</v>
      </c>
      <c r="B2649" s="54" t="s">
        <v>1237</v>
      </c>
      <c r="C2649" s="53" t="str">
        <f t="array" ref="C2649">IFERROR(_xlfn.XLOOKUP(B2649, Runs[Run ID], Runs[Title]), "— pick a run —")</f>
        <v>Kamala Kahn</v>
      </c>
      <c r="D2649" s="74" t="s">
        <v>13331</v>
      </c>
      <c r="E2649" s="58" t="b">
        <v>0</v>
      </c>
      <c r="F2649" s="25">
        <f t="shared" si="1"/>
        <v>53</v>
      </c>
      <c r="G2649" s="21" t="s">
        <v>58</v>
      </c>
      <c r="H2649" s="23"/>
      <c r="I2649" s="28"/>
    </row>
    <row r="2650" ht="22.5" customHeight="1">
      <c r="A2650" s="53" t="str">
        <f t="array" ref="A2650">IFERROR(_xlfn.XLOOKUP(B2650, Runs[Run ID], Runs[Track]), "— pick a run —")</f>
        <v>Captain Marvel</v>
      </c>
      <c r="B2650" s="54" t="s">
        <v>1237</v>
      </c>
      <c r="C2650" s="53" t="str">
        <f t="array" ref="C2650">IFERROR(_xlfn.XLOOKUP(B2650, Runs[Run ID], Runs[Title]), "— pick a run —")</f>
        <v>Kamala Kahn</v>
      </c>
      <c r="D2650" s="74" t="s">
        <v>13332</v>
      </c>
      <c r="E2650" s="58" t="b">
        <v>0</v>
      </c>
      <c r="F2650" s="25">
        <f t="shared" si="1"/>
        <v>54</v>
      </c>
      <c r="G2650" s="21" t="s">
        <v>58</v>
      </c>
      <c r="H2650" s="23"/>
      <c r="I2650" s="28"/>
    </row>
    <row r="2651" ht="22.5" customHeight="1">
      <c r="A2651" s="53" t="str">
        <f t="array" ref="A2651">IFERROR(_xlfn.XLOOKUP(B2651, Runs[Run ID], Runs[Track]), "— pick a run —")</f>
        <v>Captain Marvel</v>
      </c>
      <c r="B2651" s="54" t="s">
        <v>1237</v>
      </c>
      <c r="C2651" s="53" t="str">
        <f t="array" ref="C2651">IFERROR(_xlfn.XLOOKUP(B2651, Runs[Run ID], Runs[Title]), "— pick a run —")</f>
        <v>Kamala Kahn</v>
      </c>
      <c r="D2651" s="74" t="s">
        <v>13333</v>
      </c>
      <c r="E2651" s="58" t="b">
        <v>0</v>
      </c>
      <c r="F2651" s="25">
        <f t="shared" si="1"/>
        <v>55</v>
      </c>
      <c r="G2651" s="21" t="s">
        <v>58</v>
      </c>
      <c r="H2651" s="23"/>
      <c r="I2651" s="28"/>
    </row>
    <row r="2652" ht="22.5" customHeight="1">
      <c r="A2652" s="53" t="str">
        <f t="array" ref="A2652">IFERROR(_xlfn.XLOOKUP(B2652, Runs[Run ID], Runs[Track]), "— pick a run —")</f>
        <v>Captain Marvel</v>
      </c>
      <c r="B2652" s="54" t="s">
        <v>1237</v>
      </c>
      <c r="C2652" s="53" t="str">
        <f t="array" ref="C2652">IFERROR(_xlfn.XLOOKUP(B2652, Runs[Run ID], Runs[Title]), "— pick a run —")</f>
        <v>Kamala Kahn</v>
      </c>
      <c r="D2652" s="74" t="s">
        <v>13334</v>
      </c>
      <c r="E2652" s="58" t="b">
        <v>0</v>
      </c>
      <c r="F2652" s="25">
        <f t="shared" si="1"/>
        <v>56</v>
      </c>
      <c r="G2652" s="21" t="s">
        <v>58</v>
      </c>
      <c r="H2652" s="23"/>
      <c r="I2652" s="28"/>
    </row>
    <row r="2653" ht="22.5" customHeight="1">
      <c r="A2653" s="53" t="str">
        <f t="array" ref="A2653">IFERROR(_xlfn.XLOOKUP(B2653, Runs[Run ID], Runs[Track]), "— pick a run —")</f>
        <v>Captain Marvel</v>
      </c>
      <c r="B2653" s="54" t="s">
        <v>1237</v>
      </c>
      <c r="C2653" s="53" t="str">
        <f t="array" ref="C2653">IFERROR(_xlfn.XLOOKUP(B2653, Runs[Run ID], Runs[Title]), "— pick a run —")</f>
        <v>Kamala Kahn</v>
      </c>
      <c r="D2653" s="74" t="s">
        <v>7175</v>
      </c>
      <c r="E2653" s="58" t="b">
        <v>0</v>
      </c>
      <c r="F2653" s="25">
        <f t="shared" si="1"/>
        <v>57</v>
      </c>
      <c r="G2653" s="21" t="s">
        <v>58</v>
      </c>
      <c r="H2653" s="23"/>
      <c r="I2653" s="28"/>
    </row>
    <row r="2654" ht="22.5" customHeight="1">
      <c r="A2654" s="53" t="str">
        <f t="array" ref="A2654">IFERROR(_xlfn.XLOOKUP(B2654, Runs[Run ID], Runs[Track]), "— pick a run —")</f>
        <v>Captain Marvel</v>
      </c>
      <c r="B2654" s="54" t="s">
        <v>1237</v>
      </c>
      <c r="C2654" s="53" t="str">
        <f t="array" ref="C2654">IFERROR(_xlfn.XLOOKUP(B2654, Runs[Run ID], Runs[Title]), "— pick a run —")</f>
        <v>Kamala Kahn</v>
      </c>
      <c r="D2654" s="74" t="s">
        <v>7195</v>
      </c>
      <c r="E2654" s="58" t="b">
        <v>0</v>
      </c>
      <c r="F2654" s="25">
        <f t="shared" si="1"/>
        <v>58</v>
      </c>
      <c r="G2654" s="21" t="s">
        <v>58</v>
      </c>
      <c r="H2654" s="23"/>
      <c r="I2654" s="28"/>
    </row>
    <row r="2655" ht="22.5" customHeight="1">
      <c r="A2655" s="53" t="str">
        <f t="array" ref="A2655">IFERROR(_xlfn.XLOOKUP(B2655, Runs[Run ID], Runs[Track]), "— pick a run —")</f>
        <v>Captain Marvel</v>
      </c>
      <c r="B2655" s="54" t="s">
        <v>1237</v>
      </c>
      <c r="C2655" s="53" t="str">
        <f t="array" ref="C2655">IFERROR(_xlfn.XLOOKUP(B2655, Runs[Run ID], Runs[Title]), "— pick a run —")</f>
        <v>Kamala Kahn</v>
      </c>
      <c r="D2655" s="74" t="s">
        <v>7217</v>
      </c>
      <c r="E2655" s="58" t="b">
        <v>0</v>
      </c>
      <c r="F2655" s="25">
        <f t="shared" si="1"/>
        <v>59</v>
      </c>
      <c r="G2655" s="21" t="s">
        <v>58</v>
      </c>
      <c r="H2655" s="23"/>
      <c r="I2655" s="28"/>
    </row>
    <row r="2656" ht="22.5" customHeight="1">
      <c r="A2656" s="53" t="str">
        <f t="array" ref="A2656">IFERROR(_xlfn.XLOOKUP(B2656, Runs[Run ID], Runs[Track]), "— pick a run —")</f>
        <v>Captain Marvel</v>
      </c>
      <c r="B2656" s="54" t="s">
        <v>1237</v>
      </c>
      <c r="C2656" s="53" t="str">
        <f t="array" ref="C2656">IFERROR(_xlfn.XLOOKUP(B2656, Runs[Run ID], Runs[Title]), "— pick a run —")</f>
        <v>Kamala Kahn</v>
      </c>
      <c r="D2656" s="74" t="s">
        <v>7237</v>
      </c>
      <c r="E2656" s="58" t="b">
        <v>0</v>
      </c>
      <c r="F2656" s="25">
        <f t="shared" si="1"/>
        <v>60</v>
      </c>
      <c r="G2656" s="21" t="s">
        <v>58</v>
      </c>
      <c r="H2656" s="23"/>
      <c r="I2656" s="28"/>
    </row>
    <row r="2657" ht="22.5" customHeight="1">
      <c r="A2657" s="53" t="str">
        <f t="array" ref="A2657">IFERROR(_xlfn.XLOOKUP(B2657, Runs[Run ID], Runs[Track]), "— pick a run —")</f>
        <v>Captain Marvel</v>
      </c>
      <c r="B2657" s="54" t="s">
        <v>1237</v>
      </c>
      <c r="C2657" s="53" t="str">
        <f t="array" ref="C2657">IFERROR(_xlfn.XLOOKUP(B2657, Runs[Run ID], Runs[Title]), "— pick a run —")</f>
        <v>Kamala Kahn</v>
      </c>
      <c r="D2657" s="74" t="s">
        <v>13335</v>
      </c>
      <c r="E2657" s="58" t="b">
        <v>0</v>
      </c>
      <c r="F2657" s="25">
        <f t="shared" si="1"/>
        <v>61</v>
      </c>
      <c r="G2657" s="21" t="s">
        <v>58</v>
      </c>
      <c r="H2657" s="23"/>
      <c r="I2657" s="28"/>
    </row>
    <row r="2658" ht="22.5" customHeight="1">
      <c r="A2658" s="53" t="str">
        <f t="array" ref="A2658">IFERROR(_xlfn.XLOOKUP(B2658, Runs[Run ID], Runs[Track]), "— pick a run —")</f>
        <v>Captain Marvel</v>
      </c>
      <c r="B2658" s="54" t="s">
        <v>1237</v>
      </c>
      <c r="C2658" s="53" t="str">
        <f t="array" ref="C2658">IFERROR(_xlfn.XLOOKUP(B2658, Runs[Run ID], Runs[Title]), "— pick a run —")</f>
        <v>Kamala Kahn</v>
      </c>
      <c r="D2658" s="74" t="s">
        <v>13336</v>
      </c>
      <c r="E2658" s="58" t="b">
        <v>0</v>
      </c>
      <c r="F2658" s="25">
        <f t="shared" si="1"/>
        <v>62</v>
      </c>
      <c r="G2658" s="21" t="s">
        <v>58</v>
      </c>
      <c r="H2658" s="23"/>
      <c r="I2658" s="28"/>
    </row>
    <row r="2659" ht="22.5" customHeight="1">
      <c r="A2659" s="53" t="str">
        <f t="array" ref="A2659">IFERROR(_xlfn.XLOOKUP(B2659, Runs[Run ID], Runs[Track]), "— pick a run —")</f>
        <v>Captain Marvel</v>
      </c>
      <c r="B2659" s="54" t="s">
        <v>1237</v>
      </c>
      <c r="C2659" s="53" t="str">
        <f t="array" ref="C2659">IFERROR(_xlfn.XLOOKUP(B2659, Runs[Run ID], Runs[Title]), "— pick a run —")</f>
        <v>Kamala Kahn</v>
      </c>
      <c r="D2659" s="74" t="s">
        <v>13337</v>
      </c>
      <c r="E2659" s="58" t="b">
        <v>0</v>
      </c>
      <c r="F2659" s="25">
        <f t="shared" si="1"/>
        <v>63</v>
      </c>
      <c r="G2659" s="21" t="s">
        <v>58</v>
      </c>
      <c r="H2659" s="23"/>
      <c r="I2659" s="28"/>
    </row>
    <row r="2660" ht="22.5" customHeight="1">
      <c r="A2660" s="53" t="str">
        <f t="array" ref="A2660">IFERROR(_xlfn.XLOOKUP(B2660, Runs[Run ID], Runs[Track]), "— pick a run —")</f>
        <v>Captain Marvel</v>
      </c>
      <c r="B2660" s="54" t="s">
        <v>1237</v>
      </c>
      <c r="C2660" s="53" t="str">
        <f t="array" ref="C2660">IFERROR(_xlfn.XLOOKUP(B2660, Runs[Run ID], Runs[Title]), "— pick a run —")</f>
        <v>Kamala Kahn</v>
      </c>
      <c r="D2660" s="74" t="s">
        <v>13338</v>
      </c>
      <c r="E2660" s="58" t="b">
        <v>0</v>
      </c>
      <c r="F2660" s="25">
        <f t="shared" si="1"/>
        <v>64</v>
      </c>
      <c r="G2660" s="21" t="s">
        <v>58</v>
      </c>
      <c r="H2660" s="23"/>
      <c r="I2660" s="28"/>
    </row>
    <row r="2661" ht="22.5" customHeight="1">
      <c r="A2661" s="53" t="str">
        <f t="array" ref="A2661">IFERROR(_xlfn.XLOOKUP(B2661, Runs[Run ID], Runs[Track]), "— pick a run —")</f>
        <v>Captain Marvel</v>
      </c>
      <c r="B2661" s="54" t="s">
        <v>1237</v>
      </c>
      <c r="C2661" s="53" t="str">
        <f t="array" ref="C2661">IFERROR(_xlfn.XLOOKUP(B2661, Runs[Run ID], Runs[Title]), "— pick a run —")</f>
        <v>Kamala Kahn</v>
      </c>
      <c r="D2661" s="74" t="s">
        <v>13339</v>
      </c>
      <c r="E2661" s="58" t="b">
        <v>0</v>
      </c>
      <c r="F2661" s="25">
        <f t="shared" si="1"/>
        <v>65</v>
      </c>
      <c r="G2661" s="21" t="s">
        <v>58</v>
      </c>
      <c r="H2661" s="23"/>
      <c r="I2661" s="28"/>
    </row>
    <row r="2662" ht="22.5" customHeight="1">
      <c r="A2662" s="53" t="str">
        <f t="array" ref="A2662">IFERROR(_xlfn.XLOOKUP(B2662, Runs[Run ID], Runs[Track]), "— pick a run —")</f>
        <v>Captain Marvel</v>
      </c>
      <c r="B2662" s="54" t="s">
        <v>1237</v>
      </c>
      <c r="C2662" s="53" t="str">
        <f t="array" ref="C2662">IFERROR(_xlfn.XLOOKUP(B2662, Runs[Run ID], Runs[Title]), "— pick a run —")</f>
        <v>Kamala Kahn</v>
      </c>
      <c r="D2662" s="74" t="s">
        <v>13340</v>
      </c>
      <c r="E2662" s="58" t="b">
        <v>0</v>
      </c>
      <c r="F2662" s="25">
        <f t="shared" si="1"/>
        <v>66</v>
      </c>
      <c r="G2662" s="21" t="s">
        <v>58</v>
      </c>
      <c r="H2662" s="23"/>
      <c r="I2662" s="28"/>
    </row>
    <row r="2663" ht="22.5" customHeight="1">
      <c r="A2663" s="53" t="str">
        <f t="array" ref="A2663">IFERROR(_xlfn.XLOOKUP(B2663, Runs[Run ID], Runs[Track]), "— pick a run —")</f>
        <v>Captain Marvel</v>
      </c>
      <c r="B2663" s="54" t="s">
        <v>1237</v>
      </c>
      <c r="C2663" s="53" t="str">
        <f t="array" ref="C2663">IFERROR(_xlfn.XLOOKUP(B2663, Runs[Run ID], Runs[Title]), "— pick a run —")</f>
        <v>Kamala Kahn</v>
      </c>
      <c r="D2663" s="74" t="s">
        <v>13341</v>
      </c>
      <c r="E2663" s="58" t="b">
        <v>0</v>
      </c>
      <c r="F2663" s="25">
        <f t="shared" si="1"/>
        <v>67</v>
      </c>
      <c r="G2663" s="21" t="s">
        <v>58</v>
      </c>
      <c r="H2663" s="23"/>
      <c r="I2663" s="28"/>
    </row>
    <row r="2664" ht="22.5" customHeight="1">
      <c r="A2664" s="53" t="str">
        <f t="array" ref="A2664">IFERROR(_xlfn.XLOOKUP(B2664, Runs[Run ID], Runs[Track]), "— pick a run —")</f>
        <v>Captain Marvel</v>
      </c>
      <c r="B2664" s="54" t="s">
        <v>1237</v>
      </c>
      <c r="C2664" s="53" t="str">
        <f t="array" ref="C2664">IFERROR(_xlfn.XLOOKUP(B2664, Runs[Run ID], Runs[Title]), "— pick a run —")</f>
        <v>Kamala Kahn</v>
      </c>
      <c r="D2664" s="74" t="s">
        <v>13342</v>
      </c>
      <c r="E2664" s="58" t="b">
        <v>0</v>
      </c>
      <c r="F2664" s="25">
        <f t="shared" si="1"/>
        <v>68</v>
      </c>
      <c r="G2664" s="21" t="s">
        <v>58</v>
      </c>
      <c r="H2664" s="23"/>
      <c r="I2664" s="28"/>
    </row>
    <row r="2665" ht="22.5" customHeight="1">
      <c r="A2665" s="53" t="str">
        <f t="array" ref="A2665">IFERROR(_xlfn.XLOOKUP(B2665, Runs[Run ID], Runs[Track]), "— pick a run —")</f>
        <v>Captain Marvel</v>
      </c>
      <c r="B2665" s="54" t="s">
        <v>1237</v>
      </c>
      <c r="C2665" s="53" t="str">
        <f t="array" ref="C2665">IFERROR(_xlfn.XLOOKUP(B2665, Runs[Run ID], Runs[Title]), "— pick a run —")</f>
        <v>Kamala Kahn</v>
      </c>
      <c r="D2665" s="74" t="s">
        <v>13343</v>
      </c>
      <c r="E2665" s="58" t="b">
        <v>0</v>
      </c>
      <c r="F2665" s="25">
        <f t="shared" si="1"/>
        <v>69</v>
      </c>
      <c r="G2665" s="21" t="s">
        <v>58</v>
      </c>
      <c r="H2665" s="23"/>
      <c r="I2665" s="28"/>
    </row>
    <row r="2666" ht="22.5" customHeight="1">
      <c r="A2666" s="53" t="str">
        <f t="array" ref="A2666">IFERROR(_xlfn.XLOOKUP(B2666, Runs[Run ID], Runs[Track]), "— pick a run —")</f>
        <v>Captain Marvel</v>
      </c>
      <c r="B2666" s="54" t="s">
        <v>1237</v>
      </c>
      <c r="C2666" s="53" t="str">
        <f t="array" ref="C2666">IFERROR(_xlfn.XLOOKUP(B2666, Runs[Run ID], Runs[Title]), "— pick a run —")</f>
        <v>Kamala Kahn</v>
      </c>
      <c r="D2666" s="74" t="s">
        <v>13344</v>
      </c>
      <c r="E2666" s="58" t="b">
        <v>0</v>
      </c>
      <c r="F2666" s="25">
        <f t="shared" si="1"/>
        <v>70</v>
      </c>
      <c r="G2666" s="21" t="s">
        <v>58</v>
      </c>
      <c r="H2666" s="23"/>
      <c r="I2666" s="28"/>
    </row>
    <row r="2667" ht="22.5" customHeight="1">
      <c r="A2667" s="53" t="str">
        <f t="array" ref="A2667">IFERROR(_xlfn.XLOOKUP(B2667, Runs[Run ID], Runs[Track]), "— pick a run —")</f>
        <v>Captain Marvel</v>
      </c>
      <c r="B2667" s="54" t="s">
        <v>1237</v>
      </c>
      <c r="C2667" s="53" t="str">
        <f t="array" ref="C2667">IFERROR(_xlfn.XLOOKUP(B2667, Runs[Run ID], Runs[Title]), "— pick a run —")</f>
        <v>Kamala Kahn</v>
      </c>
      <c r="D2667" s="74" t="s">
        <v>13345</v>
      </c>
      <c r="E2667" s="58" t="b">
        <v>0</v>
      </c>
      <c r="F2667" s="25">
        <f t="shared" si="1"/>
        <v>71</v>
      </c>
      <c r="G2667" s="21" t="s">
        <v>58</v>
      </c>
      <c r="H2667" s="23"/>
      <c r="I2667" s="28"/>
    </row>
    <row r="2668" ht="22.5" customHeight="1">
      <c r="A2668" s="53" t="str">
        <f t="array" ref="A2668">IFERROR(_xlfn.XLOOKUP(B2668, Runs[Run ID], Runs[Track]), "— pick a run —")</f>
        <v>Captain Marvel</v>
      </c>
      <c r="B2668" s="54" t="s">
        <v>1237</v>
      </c>
      <c r="C2668" s="53" t="str">
        <f t="array" ref="C2668">IFERROR(_xlfn.XLOOKUP(B2668, Runs[Run ID], Runs[Title]), "— pick a run —")</f>
        <v>Kamala Kahn</v>
      </c>
      <c r="D2668" s="74" t="s">
        <v>13346</v>
      </c>
      <c r="E2668" s="58" t="b">
        <v>0</v>
      </c>
      <c r="F2668" s="25">
        <f t="shared" si="1"/>
        <v>72</v>
      </c>
      <c r="G2668" s="21" t="s">
        <v>58</v>
      </c>
      <c r="H2668" s="23"/>
      <c r="I2668" s="28"/>
    </row>
    <row r="2669" ht="22.5" customHeight="1">
      <c r="A2669" s="53" t="str">
        <f t="array" ref="A2669">IFERROR(_xlfn.XLOOKUP(B2669, Runs[Run ID], Runs[Track]), "— pick a run —")</f>
        <v>Captain Marvel</v>
      </c>
      <c r="B2669" s="54" t="s">
        <v>1237</v>
      </c>
      <c r="C2669" s="53" t="str">
        <f t="array" ref="C2669">IFERROR(_xlfn.XLOOKUP(B2669, Runs[Run ID], Runs[Title]), "— pick a run —")</f>
        <v>Kamala Kahn</v>
      </c>
      <c r="D2669" s="74" t="s">
        <v>13347</v>
      </c>
      <c r="E2669" s="58" t="b">
        <v>0</v>
      </c>
      <c r="F2669" s="25">
        <f t="shared" si="1"/>
        <v>73</v>
      </c>
      <c r="G2669" s="21" t="s">
        <v>1002</v>
      </c>
      <c r="H2669" s="23" t="s">
        <v>13348</v>
      </c>
      <c r="I2669" s="28"/>
    </row>
    <row r="2670" ht="22.5" customHeight="1">
      <c r="A2670" s="53" t="str">
        <f t="array" ref="A2670">IFERROR(_xlfn.XLOOKUP(B2670, Runs[Run ID], Runs[Track]), "— pick a run —")</f>
        <v>Captain Marvel</v>
      </c>
      <c r="B2670" s="54" t="s">
        <v>1237</v>
      </c>
      <c r="C2670" s="53" t="str">
        <f t="array" ref="C2670">IFERROR(_xlfn.XLOOKUP(B2670, Runs[Run ID], Runs[Title]), "— pick a run —")</f>
        <v>Kamala Kahn</v>
      </c>
      <c r="D2670" s="74" t="s">
        <v>13349</v>
      </c>
      <c r="E2670" s="58" t="b">
        <v>0</v>
      </c>
      <c r="F2670" s="25">
        <f t="shared" si="1"/>
        <v>74</v>
      </c>
      <c r="G2670" s="21" t="s">
        <v>58</v>
      </c>
      <c r="H2670" s="23"/>
      <c r="I2670" s="28"/>
    </row>
    <row r="2671" ht="22.5" customHeight="1">
      <c r="A2671" s="53" t="str">
        <f t="array" ref="A2671">IFERROR(_xlfn.XLOOKUP(B2671, Runs[Run ID], Runs[Track]), "— pick a run —")</f>
        <v>Captain Marvel</v>
      </c>
      <c r="B2671" s="54" t="s">
        <v>1237</v>
      </c>
      <c r="C2671" s="53" t="str">
        <f t="array" ref="C2671">IFERROR(_xlfn.XLOOKUP(B2671, Runs[Run ID], Runs[Title]), "— pick a run —")</f>
        <v>Kamala Kahn</v>
      </c>
      <c r="D2671" s="74" t="s">
        <v>13350</v>
      </c>
      <c r="E2671" s="58" t="b">
        <v>0</v>
      </c>
      <c r="F2671" s="25">
        <f t="shared" si="1"/>
        <v>75</v>
      </c>
      <c r="G2671" s="21" t="s">
        <v>58</v>
      </c>
      <c r="H2671" s="23"/>
      <c r="I2671" s="28"/>
    </row>
    <row r="2672" ht="22.5" customHeight="1">
      <c r="A2672" s="53" t="str">
        <f t="array" ref="A2672">IFERROR(_xlfn.XLOOKUP(B2672, Runs[Run ID], Runs[Track]), "— pick a run —")</f>
        <v>Captain Marvel</v>
      </c>
      <c r="B2672" s="54" t="s">
        <v>1237</v>
      </c>
      <c r="C2672" s="53" t="str">
        <f t="array" ref="C2672">IFERROR(_xlfn.XLOOKUP(B2672, Runs[Run ID], Runs[Title]), "— pick a run —")</f>
        <v>Kamala Kahn</v>
      </c>
      <c r="D2672" s="74" t="s">
        <v>13351</v>
      </c>
      <c r="E2672" s="58" t="b">
        <v>0</v>
      </c>
      <c r="F2672" s="25">
        <f t="shared" si="1"/>
        <v>76</v>
      </c>
      <c r="G2672" s="21" t="s">
        <v>58</v>
      </c>
      <c r="H2672" s="23"/>
      <c r="I2672" s="28"/>
    </row>
    <row r="2673" ht="22.5" customHeight="1">
      <c r="A2673" s="53" t="str">
        <f t="array" ref="A2673">IFERROR(_xlfn.XLOOKUP(B2673, Runs[Run ID], Runs[Track]), "— pick a run —")</f>
        <v>Captain Marvel</v>
      </c>
      <c r="B2673" s="54" t="s">
        <v>1237</v>
      </c>
      <c r="C2673" s="53" t="str">
        <f t="array" ref="C2673">IFERROR(_xlfn.XLOOKUP(B2673, Runs[Run ID], Runs[Title]), "— pick a run —")</f>
        <v>Kamala Kahn</v>
      </c>
      <c r="D2673" s="74" t="s">
        <v>13352</v>
      </c>
      <c r="E2673" s="58" t="b">
        <v>0</v>
      </c>
      <c r="F2673" s="25">
        <f t="shared" si="1"/>
        <v>77</v>
      </c>
      <c r="G2673" s="21" t="s">
        <v>58</v>
      </c>
      <c r="H2673" s="23"/>
      <c r="I2673" s="28"/>
    </row>
    <row r="2674" ht="22.5" customHeight="1">
      <c r="A2674" s="53" t="str">
        <f t="array" ref="A2674">IFERROR(_xlfn.XLOOKUP(B2674, Runs[Run ID], Runs[Track]), "— pick a run —")</f>
        <v>Captain Marvel</v>
      </c>
      <c r="B2674" s="54" t="s">
        <v>1237</v>
      </c>
      <c r="C2674" s="53" t="str">
        <f t="array" ref="C2674">IFERROR(_xlfn.XLOOKUP(B2674, Runs[Run ID], Runs[Title]), "— pick a run —")</f>
        <v>Kamala Kahn</v>
      </c>
      <c r="D2674" s="74" t="s">
        <v>9630</v>
      </c>
      <c r="E2674" s="58" t="b">
        <v>0</v>
      </c>
      <c r="F2674" s="25">
        <f t="shared" si="1"/>
        <v>78</v>
      </c>
      <c r="G2674" s="21" t="s">
        <v>58</v>
      </c>
      <c r="H2674" s="23"/>
      <c r="I2674" s="28"/>
    </row>
    <row r="2675" ht="22.5" customHeight="1">
      <c r="A2675" s="53" t="str">
        <f t="array" ref="A2675">IFERROR(_xlfn.XLOOKUP(B2675, Runs[Run ID], Runs[Track]), "— pick a run —")</f>
        <v>Captain Marvel</v>
      </c>
      <c r="B2675" s="54" t="s">
        <v>1237</v>
      </c>
      <c r="C2675" s="53" t="str">
        <f t="array" ref="C2675">IFERROR(_xlfn.XLOOKUP(B2675, Runs[Run ID], Runs[Title]), "— pick a run —")</f>
        <v>Kamala Kahn</v>
      </c>
      <c r="D2675" s="74" t="s">
        <v>7465</v>
      </c>
      <c r="E2675" s="58" t="b">
        <v>0</v>
      </c>
      <c r="F2675" s="25">
        <f t="shared" si="1"/>
        <v>79</v>
      </c>
      <c r="G2675" s="21" t="s">
        <v>58</v>
      </c>
      <c r="H2675" s="23"/>
      <c r="I2675" s="28"/>
    </row>
    <row r="2676" ht="22.5" customHeight="1">
      <c r="A2676" s="53" t="str">
        <f t="array" ref="A2676">IFERROR(_xlfn.XLOOKUP(B2676, Runs[Run ID], Runs[Track]), "— pick a run —")</f>
        <v>Captain Marvel</v>
      </c>
      <c r="B2676" s="54" t="s">
        <v>1237</v>
      </c>
      <c r="C2676" s="53" t="str">
        <f t="array" ref="C2676">IFERROR(_xlfn.XLOOKUP(B2676, Runs[Run ID], Runs[Title]), "— pick a run —")</f>
        <v>Kamala Kahn</v>
      </c>
      <c r="D2676" s="74" t="s">
        <v>13353</v>
      </c>
      <c r="E2676" s="58" t="b">
        <v>0</v>
      </c>
      <c r="F2676" s="25">
        <f t="shared" si="1"/>
        <v>80</v>
      </c>
      <c r="G2676" s="21" t="s">
        <v>58</v>
      </c>
      <c r="H2676" s="23"/>
      <c r="I2676" s="28"/>
    </row>
    <row r="2677" ht="22.5" customHeight="1">
      <c r="A2677" s="53" t="str">
        <f t="array" ref="A2677">IFERROR(_xlfn.XLOOKUP(B2677, Runs[Run ID], Runs[Track]), "— pick a run —")</f>
        <v>Captain Marvel</v>
      </c>
      <c r="B2677" s="54" t="s">
        <v>1237</v>
      </c>
      <c r="C2677" s="53" t="str">
        <f t="array" ref="C2677">IFERROR(_xlfn.XLOOKUP(B2677, Runs[Run ID], Runs[Title]), "— pick a run —")</f>
        <v>Kamala Kahn</v>
      </c>
      <c r="D2677" s="74" t="s">
        <v>7480</v>
      </c>
      <c r="E2677" s="58" t="b">
        <v>0</v>
      </c>
      <c r="F2677" s="25">
        <f t="shared" si="1"/>
        <v>81</v>
      </c>
      <c r="G2677" s="21" t="s">
        <v>58</v>
      </c>
      <c r="H2677" s="23"/>
      <c r="I2677" s="28"/>
    </row>
    <row r="2678" ht="22.5" customHeight="1">
      <c r="A2678" s="53" t="str">
        <f t="array" ref="A2678">IFERROR(_xlfn.XLOOKUP(B2678, Runs[Run ID], Runs[Track]), "— pick a run —")</f>
        <v>Captain Marvel</v>
      </c>
      <c r="B2678" s="54" t="s">
        <v>1237</v>
      </c>
      <c r="C2678" s="53" t="str">
        <f t="array" ref="C2678">IFERROR(_xlfn.XLOOKUP(B2678, Runs[Run ID], Runs[Title]), "— pick a run —")</f>
        <v>Kamala Kahn</v>
      </c>
      <c r="D2678" s="74" t="s">
        <v>13354</v>
      </c>
      <c r="E2678" s="58" t="b">
        <v>0</v>
      </c>
      <c r="F2678" s="25">
        <f t="shared" si="1"/>
        <v>82</v>
      </c>
      <c r="G2678" s="21" t="s">
        <v>58</v>
      </c>
      <c r="H2678" s="23"/>
      <c r="I2678" s="28"/>
    </row>
    <row r="2679" ht="22.5" customHeight="1">
      <c r="A2679" s="53" t="str">
        <f t="array" ref="A2679">IFERROR(_xlfn.XLOOKUP(B2679, Runs[Run ID], Runs[Track]), "— pick a run —")</f>
        <v>Captain Marvel</v>
      </c>
      <c r="B2679" s="54" t="s">
        <v>1237</v>
      </c>
      <c r="C2679" s="53" t="str">
        <f t="array" ref="C2679">IFERROR(_xlfn.XLOOKUP(B2679, Runs[Run ID], Runs[Title]), "— pick a run —")</f>
        <v>Kamala Kahn</v>
      </c>
      <c r="D2679" s="74" t="s">
        <v>7497</v>
      </c>
      <c r="E2679" s="58" t="b">
        <v>0</v>
      </c>
      <c r="F2679" s="25">
        <f t="shared" si="1"/>
        <v>83</v>
      </c>
      <c r="G2679" s="21" t="s">
        <v>58</v>
      </c>
      <c r="H2679" s="23"/>
      <c r="I2679" s="28"/>
    </row>
    <row r="2680" ht="22.5" customHeight="1">
      <c r="A2680" s="53" t="str">
        <f t="array" ref="A2680">IFERROR(_xlfn.XLOOKUP(B2680, Runs[Run ID], Runs[Track]), "— pick a run —")</f>
        <v>Captain Marvel</v>
      </c>
      <c r="B2680" s="54" t="s">
        <v>1237</v>
      </c>
      <c r="C2680" s="53" t="str">
        <f t="array" ref="C2680">IFERROR(_xlfn.XLOOKUP(B2680, Runs[Run ID], Runs[Title]), "— pick a run —")</f>
        <v>Kamala Kahn</v>
      </c>
      <c r="D2680" s="74" t="s">
        <v>7515</v>
      </c>
      <c r="E2680" s="58" t="b">
        <v>0</v>
      </c>
      <c r="F2680" s="25">
        <f t="shared" si="1"/>
        <v>84</v>
      </c>
      <c r="G2680" s="21" t="s">
        <v>58</v>
      </c>
      <c r="H2680" s="23"/>
      <c r="I2680" s="28"/>
    </row>
    <row r="2681" ht="22.5" customHeight="1">
      <c r="A2681" s="53" t="str">
        <f t="array" ref="A2681">IFERROR(_xlfn.XLOOKUP(B2681, Runs[Run ID], Runs[Track]), "— pick a run —")</f>
        <v>Captain Marvel</v>
      </c>
      <c r="B2681" s="54" t="s">
        <v>1237</v>
      </c>
      <c r="C2681" s="53" t="str">
        <f t="array" ref="C2681">IFERROR(_xlfn.XLOOKUP(B2681, Runs[Run ID], Runs[Title]), "— pick a run —")</f>
        <v>Kamala Kahn</v>
      </c>
      <c r="D2681" s="74" t="s">
        <v>7534</v>
      </c>
      <c r="E2681" s="58" t="b">
        <v>0</v>
      </c>
      <c r="F2681" s="25">
        <f t="shared" si="1"/>
        <v>85</v>
      </c>
      <c r="G2681" s="21" t="s">
        <v>58</v>
      </c>
      <c r="H2681" s="23"/>
      <c r="I2681" s="28"/>
    </row>
    <row r="2682" ht="22.5" customHeight="1">
      <c r="A2682" s="53" t="str">
        <f t="array" ref="A2682">IFERROR(_xlfn.XLOOKUP(B2682, Runs[Run ID], Runs[Track]), "— pick a run —")</f>
        <v>Captain Marvel</v>
      </c>
      <c r="B2682" s="54" t="s">
        <v>1237</v>
      </c>
      <c r="C2682" s="53" t="str">
        <f t="array" ref="C2682">IFERROR(_xlfn.XLOOKUP(B2682, Runs[Run ID], Runs[Title]), "— pick a run —")</f>
        <v>Kamala Kahn</v>
      </c>
      <c r="D2682" s="74" t="s">
        <v>7551</v>
      </c>
      <c r="E2682" s="58" t="b">
        <v>0</v>
      </c>
      <c r="F2682" s="25">
        <f t="shared" si="1"/>
        <v>86</v>
      </c>
      <c r="G2682" s="21" t="s">
        <v>58</v>
      </c>
      <c r="H2682" s="23"/>
      <c r="I2682" s="28"/>
    </row>
    <row r="2683" ht="22.5" customHeight="1">
      <c r="A2683" s="53" t="str">
        <f t="array" ref="A2683">IFERROR(_xlfn.XLOOKUP(B2683, Runs[Run ID], Runs[Track]), "— pick a run —")</f>
        <v>Captain Marvel</v>
      </c>
      <c r="B2683" s="54" t="s">
        <v>1237</v>
      </c>
      <c r="C2683" s="53" t="str">
        <f t="array" ref="C2683">IFERROR(_xlfn.XLOOKUP(B2683, Runs[Run ID], Runs[Title]), "— pick a run —")</f>
        <v>Kamala Kahn</v>
      </c>
      <c r="D2683" s="74" t="s">
        <v>7568</v>
      </c>
      <c r="E2683" s="58" t="b">
        <v>0</v>
      </c>
      <c r="F2683" s="25">
        <f t="shared" si="1"/>
        <v>87</v>
      </c>
      <c r="G2683" s="21" t="s">
        <v>58</v>
      </c>
      <c r="H2683" s="23"/>
      <c r="I2683" s="28"/>
    </row>
    <row r="2684" ht="22.5" customHeight="1">
      <c r="A2684" s="53" t="str">
        <f t="array" ref="A2684">IFERROR(_xlfn.XLOOKUP(B2684, Runs[Run ID], Runs[Track]), "— pick a run —")</f>
        <v>Captain Marvel</v>
      </c>
      <c r="B2684" s="54" t="s">
        <v>1237</v>
      </c>
      <c r="C2684" s="53" t="str">
        <f t="array" ref="C2684">IFERROR(_xlfn.XLOOKUP(B2684, Runs[Run ID], Runs[Title]), "— pick a run —")</f>
        <v>Kamala Kahn</v>
      </c>
      <c r="D2684" s="74" t="s">
        <v>13188</v>
      </c>
      <c r="E2684" s="58" t="b">
        <v>0</v>
      </c>
      <c r="F2684" s="25">
        <f t="shared" si="1"/>
        <v>88</v>
      </c>
      <c r="G2684" s="21" t="s">
        <v>58</v>
      </c>
      <c r="H2684" s="23"/>
      <c r="I2684" s="28"/>
    </row>
    <row r="2685" ht="22.5" customHeight="1">
      <c r="A2685" s="53" t="str">
        <f t="array" ref="A2685">IFERROR(_xlfn.XLOOKUP(B2685, Runs[Run ID], Runs[Track]), "— pick a run —")</f>
        <v>Captain Marvel</v>
      </c>
      <c r="B2685" s="54" t="s">
        <v>1237</v>
      </c>
      <c r="C2685" s="53" t="str">
        <f t="array" ref="C2685">IFERROR(_xlfn.XLOOKUP(B2685, Runs[Run ID], Runs[Title]), "— pick a run —")</f>
        <v>Kamala Kahn</v>
      </c>
      <c r="D2685" s="74" t="s">
        <v>7634</v>
      </c>
      <c r="E2685" s="58" t="b">
        <v>0</v>
      </c>
      <c r="F2685" s="25">
        <f t="shared" si="1"/>
        <v>89</v>
      </c>
      <c r="G2685" s="21" t="s">
        <v>58</v>
      </c>
      <c r="H2685" s="23"/>
      <c r="I2685" s="28"/>
    </row>
    <row r="2686" ht="22.5" customHeight="1">
      <c r="A2686" s="53" t="str">
        <f t="array" ref="A2686">IFERROR(_xlfn.XLOOKUP(B2686, Runs[Run ID], Runs[Track]), "— pick a run —")</f>
        <v>Captain Marvel</v>
      </c>
      <c r="B2686" s="54" t="s">
        <v>1237</v>
      </c>
      <c r="C2686" s="53" t="str">
        <f t="array" ref="C2686">IFERROR(_xlfn.XLOOKUP(B2686, Runs[Run ID], Runs[Title]), "— pick a run —")</f>
        <v>Kamala Kahn</v>
      </c>
      <c r="D2686" s="74" t="s">
        <v>7653</v>
      </c>
      <c r="E2686" s="58" t="b">
        <v>0</v>
      </c>
      <c r="F2686" s="25">
        <f t="shared" si="1"/>
        <v>90</v>
      </c>
      <c r="G2686" s="21" t="s">
        <v>58</v>
      </c>
      <c r="H2686" s="23"/>
      <c r="I2686" s="28"/>
    </row>
    <row r="2687" ht="22.5" customHeight="1">
      <c r="A2687" s="53" t="str">
        <f t="array" ref="A2687">IFERROR(_xlfn.XLOOKUP(B2687, Runs[Run ID], Runs[Track]), "— pick a run —")</f>
        <v>Captain Marvel</v>
      </c>
      <c r="B2687" s="54" t="s">
        <v>1237</v>
      </c>
      <c r="C2687" s="53" t="str">
        <f t="array" ref="C2687">IFERROR(_xlfn.XLOOKUP(B2687, Runs[Run ID], Runs[Title]), "— pick a run —")</f>
        <v>Kamala Kahn</v>
      </c>
      <c r="D2687" s="74" t="s">
        <v>7672</v>
      </c>
      <c r="E2687" s="58" t="b">
        <v>0</v>
      </c>
      <c r="F2687" s="25">
        <f t="shared" si="1"/>
        <v>91</v>
      </c>
      <c r="G2687" s="21" t="s">
        <v>58</v>
      </c>
      <c r="H2687" s="23"/>
      <c r="I2687" s="28"/>
    </row>
    <row r="2688" ht="22.5" customHeight="1">
      <c r="A2688" s="53" t="str">
        <f t="array" ref="A2688">IFERROR(_xlfn.XLOOKUP(B2688, Runs[Run ID], Runs[Track]), "— pick a run —")</f>
        <v>Captain Marvel</v>
      </c>
      <c r="B2688" s="54" t="s">
        <v>1237</v>
      </c>
      <c r="C2688" s="53" t="str">
        <f t="array" ref="C2688">IFERROR(_xlfn.XLOOKUP(B2688, Runs[Run ID], Runs[Title]), "— pick a run —")</f>
        <v>Kamala Kahn</v>
      </c>
      <c r="D2688" s="74" t="s">
        <v>7689</v>
      </c>
      <c r="E2688" s="58" t="b">
        <v>0</v>
      </c>
      <c r="F2688" s="25">
        <f t="shared" si="1"/>
        <v>92</v>
      </c>
      <c r="G2688" s="21" t="s">
        <v>58</v>
      </c>
      <c r="H2688" s="23"/>
      <c r="I2688" s="28"/>
    </row>
    <row r="2689" ht="22.5" customHeight="1">
      <c r="A2689" s="53" t="str">
        <f t="array" ref="A2689">IFERROR(_xlfn.XLOOKUP(B2689, Runs[Run ID], Runs[Track]), "— pick a run —")</f>
        <v>Captain Marvel</v>
      </c>
      <c r="B2689" s="54" t="s">
        <v>1237</v>
      </c>
      <c r="C2689" s="53" t="str">
        <f t="array" ref="C2689">IFERROR(_xlfn.XLOOKUP(B2689, Runs[Run ID], Runs[Title]), "— pick a run —")</f>
        <v>Kamala Kahn</v>
      </c>
      <c r="D2689" s="74" t="s">
        <v>7706</v>
      </c>
      <c r="E2689" s="58" t="b">
        <v>0</v>
      </c>
      <c r="F2689" s="25">
        <f t="shared" si="1"/>
        <v>93</v>
      </c>
      <c r="G2689" s="21" t="s">
        <v>58</v>
      </c>
      <c r="H2689" s="23"/>
      <c r="I2689" s="28"/>
    </row>
    <row r="2690" ht="22.5" customHeight="1">
      <c r="A2690" s="53" t="str">
        <f t="array" ref="A2690">IFERROR(_xlfn.XLOOKUP(B2690, Runs[Run ID], Runs[Track]), "— pick a run —")</f>
        <v>Captain Marvel</v>
      </c>
      <c r="B2690" s="54" t="s">
        <v>1237</v>
      </c>
      <c r="C2690" s="53" t="str">
        <f t="array" ref="C2690">IFERROR(_xlfn.XLOOKUP(B2690, Runs[Run ID], Runs[Title]), "— pick a run —")</f>
        <v>Kamala Kahn</v>
      </c>
      <c r="D2690" s="74" t="s">
        <v>7586</v>
      </c>
      <c r="E2690" s="58" t="b">
        <v>0</v>
      </c>
      <c r="F2690" s="25">
        <f t="shared" si="1"/>
        <v>94</v>
      </c>
      <c r="G2690" s="21" t="s">
        <v>58</v>
      </c>
      <c r="H2690" s="23"/>
      <c r="I2690" s="28"/>
    </row>
    <row r="2691" ht="22.5" customHeight="1">
      <c r="A2691" s="53" t="str">
        <f t="array" ref="A2691">IFERROR(_xlfn.XLOOKUP(B2691, Runs[Run ID], Runs[Track]), "— pick a run —")</f>
        <v>Captain Marvel</v>
      </c>
      <c r="B2691" s="54" t="s">
        <v>1237</v>
      </c>
      <c r="C2691" s="53" t="str">
        <f t="array" ref="C2691">IFERROR(_xlfn.XLOOKUP(B2691, Runs[Run ID], Runs[Title]), "— pick a run —")</f>
        <v>Kamala Kahn</v>
      </c>
      <c r="D2691" s="74" t="s">
        <v>7601</v>
      </c>
      <c r="E2691" s="58" t="b">
        <v>0</v>
      </c>
      <c r="F2691" s="25">
        <f t="shared" si="1"/>
        <v>95</v>
      </c>
      <c r="G2691" s="21" t="s">
        <v>58</v>
      </c>
      <c r="H2691" s="23"/>
      <c r="I2691" s="28"/>
    </row>
    <row r="2692" ht="22.5" customHeight="1">
      <c r="A2692" s="53" t="str">
        <f t="array" ref="A2692">IFERROR(_xlfn.XLOOKUP(B2692, Runs[Run ID], Runs[Track]), "— pick a run —")</f>
        <v>Captain Marvel</v>
      </c>
      <c r="B2692" s="54" t="s">
        <v>1237</v>
      </c>
      <c r="C2692" s="53" t="str">
        <f t="array" ref="C2692">IFERROR(_xlfn.XLOOKUP(B2692, Runs[Run ID], Runs[Title]), "— pick a run —")</f>
        <v>Kamala Kahn</v>
      </c>
      <c r="D2692" s="74" t="s">
        <v>7617</v>
      </c>
      <c r="E2692" s="58" t="b">
        <v>0</v>
      </c>
      <c r="F2692" s="25">
        <f t="shared" si="1"/>
        <v>96</v>
      </c>
      <c r="G2692" s="21" t="s">
        <v>58</v>
      </c>
      <c r="H2692" s="23"/>
      <c r="I2692" s="28"/>
    </row>
    <row r="2693" ht="22.5" customHeight="1">
      <c r="A2693" s="53" t="str">
        <f t="array" ref="A2693">IFERROR(_xlfn.XLOOKUP(B2693, Runs[Run ID], Runs[Track]), "— pick a run —")</f>
        <v>Captain Marvel</v>
      </c>
      <c r="B2693" s="54" t="s">
        <v>1237</v>
      </c>
      <c r="C2693" s="53" t="str">
        <f t="array" ref="C2693">IFERROR(_xlfn.XLOOKUP(B2693, Runs[Run ID], Runs[Title]), "— pick a run —")</f>
        <v>Kamala Kahn</v>
      </c>
      <c r="D2693" s="74" t="s">
        <v>13182</v>
      </c>
      <c r="E2693" s="58" t="b">
        <v>0</v>
      </c>
      <c r="F2693" s="25">
        <f t="shared" si="1"/>
        <v>97</v>
      </c>
      <c r="G2693" s="21" t="s">
        <v>58</v>
      </c>
      <c r="H2693" s="23"/>
      <c r="I2693" s="28"/>
    </row>
    <row r="2694" ht="22.5" customHeight="1">
      <c r="A2694" s="53" t="str">
        <f t="array" ref="A2694">IFERROR(_xlfn.XLOOKUP(B2694, Runs[Run ID], Runs[Track]), "— pick a run —")</f>
        <v>Captain Marvel</v>
      </c>
      <c r="B2694" s="54" t="s">
        <v>1237</v>
      </c>
      <c r="C2694" s="53" t="str">
        <f t="array" ref="C2694">IFERROR(_xlfn.XLOOKUP(B2694, Runs[Run ID], Runs[Title]), "— pick a run —")</f>
        <v>Kamala Kahn</v>
      </c>
      <c r="D2694" s="74" t="s">
        <v>13355</v>
      </c>
      <c r="E2694" s="58" t="b">
        <v>0</v>
      </c>
      <c r="F2694" s="25">
        <f t="shared" si="1"/>
        <v>98</v>
      </c>
      <c r="G2694" s="21" t="s">
        <v>58</v>
      </c>
      <c r="H2694" s="23"/>
      <c r="I2694" s="28"/>
    </row>
    <row r="2695" ht="22.5" customHeight="1">
      <c r="A2695" s="53" t="str">
        <f t="array" ref="A2695">IFERROR(_xlfn.XLOOKUP(B2695, Runs[Run ID], Runs[Track]), "— pick a run —")</f>
        <v>Captain Marvel</v>
      </c>
      <c r="B2695" s="54" t="s">
        <v>1237</v>
      </c>
      <c r="C2695" s="53" t="str">
        <f t="array" ref="C2695">IFERROR(_xlfn.XLOOKUP(B2695, Runs[Run ID], Runs[Title]), "— pick a run —")</f>
        <v>Kamala Kahn</v>
      </c>
      <c r="D2695" s="74" t="s">
        <v>7843</v>
      </c>
      <c r="E2695" s="58" t="b">
        <v>0</v>
      </c>
      <c r="F2695" s="25">
        <f t="shared" si="1"/>
        <v>99</v>
      </c>
      <c r="G2695" s="21" t="s">
        <v>58</v>
      </c>
      <c r="H2695" s="23"/>
      <c r="I2695" s="28"/>
    </row>
    <row r="2696" ht="22.5" customHeight="1">
      <c r="A2696" s="53" t="str">
        <f t="array" ref="A2696">IFERROR(_xlfn.XLOOKUP(B2696, Runs[Run ID], Runs[Track]), "— pick a run —")</f>
        <v>Captain Marvel</v>
      </c>
      <c r="B2696" s="54" t="s">
        <v>1237</v>
      </c>
      <c r="C2696" s="53" t="str">
        <f t="array" ref="C2696">IFERROR(_xlfn.XLOOKUP(B2696, Runs[Run ID], Runs[Title]), "— pick a run —")</f>
        <v>Kamala Kahn</v>
      </c>
      <c r="D2696" s="74" t="s">
        <v>7860</v>
      </c>
      <c r="E2696" s="58" t="b">
        <v>0</v>
      </c>
      <c r="F2696" s="25">
        <f t="shared" si="1"/>
        <v>100</v>
      </c>
      <c r="G2696" s="21" t="s">
        <v>58</v>
      </c>
      <c r="H2696" s="23"/>
      <c r="I2696" s="28"/>
    </row>
    <row r="2697" ht="22.5" customHeight="1">
      <c r="A2697" s="53" t="str">
        <f t="array" ref="A2697">IFERROR(_xlfn.XLOOKUP(B2697, Runs[Run ID], Runs[Track]), "— pick a run —")</f>
        <v>Captain Marvel</v>
      </c>
      <c r="B2697" s="54" t="s">
        <v>1237</v>
      </c>
      <c r="C2697" s="53" t="str">
        <f t="array" ref="C2697">IFERROR(_xlfn.XLOOKUP(B2697, Runs[Run ID], Runs[Title]), "— pick a run —")</f>
        <v>Kamala Kahn</v>
      </c>
      <c r="D2697" s="74" t="s">
        <v>7878</v>
      </c>
      <c r="E2697" s="58" t="b">
        <v>0</v>
      </c>
      <c r="F2697" s="25">
        <f t="shared" si="1"/>
        <v>101</v>
      </c>
      <c r="G2697" s="21" t="s">
        <v>58</v>
      </c>
      <c r="H2697" s="23"/>
      <c r="I2697" s="28"/>
    </row>
    <row r="2698" ht="22.5" customHeight="1">
      <c r="A2698" s="53" t="str">
        <f t="array" ref="A2698">IFERROR(_xlfn.XLOOKUP(B2698, Runs[Run ID], Runs[Track]), "— pick a run —")</f>
        <v>Captain Marvel</v>
      </c>
      <c r="B2698" s="54" t="s">
        <v>1237</v>
      </c>
      <c r="C2698" s="53" t="str">
        <f t="array" ref="C2698">IFERROR(_xlfn.XLOOKUP(B2698, Runs[Run ID], Runs[Title]), "— pick a run —")</f>
        <v>Kamala Kahn</v>
      </c>
      <c r="D2698" s="74" t="s">
        <v>7896</v>
      </c>
      <c r="E2698" s="58" t="b">
        <v>0</v>
      </c>
      <c r="F2698" s="25">
        <f t="shared" si="1"/>
        <v>102</v>
      </c>
      <c r="G2698" s="21" t="s">
        <v>58</v>
      </c>
      <c r="H2698" s="23"/>
      <c r="I2698" s="28"/>
    </row>
    <row r="2699" ht="22.5" customHeight="1">
      <c r="A2699" s="53" t="str">
        <f t="array" ref="A2699">IFERROR(_xlfn.XLOOKUP(B2699, Runs[Run ID], Runs[Track]), "— pick a run —")</f>
        <v>Captain Marvel</v>
      </c>
      <c r="B2699" s="54" t="s">
        <v>1237</v>
      </c>
      <c r="C2699" s="53" t="str">
        <f t="array" ref="C2699">IFERROR(_xlfn.XLOOKUP(B2699, Runs[Run ID], Runs[Title]), "— pick a run —")</f>
        <v>Kamala Kahn</v>
      </c>
      <c r="D2699" s="74" t="s">
        <v>7912</v>
      </c>
      <c r="E2699" s="58" t="b">
        <v>0</v>
      </c>
      <c r="F2699" s="25">
        <f t="shared" si="1"/>
        <v>103</v>
      </c>
      <c r="G2699" s="21" t="s">
        <v>58</v>
      </c>
      <c r="H2699" s="23"/>
      <c r="I2699" s="28"/>
    </row>
    <row r="2700" ht="22.5" customHeight="1">
      <c r="A2700" s="53" t="str">
        <f t="array" ref="A2700">IFERROR(_xlfn.XLOOKUP(B2700, Runs[Run ID], Runs[Track]), "— pick a run —")</f>
        <v>Captain Marvel</v>
      </c>
      <c r="B2700" s="54" t="s">
        <v>1237</v>
      </c>
      <c r="C2700" s="53" t="str">
        <f t="array" ref="C2700">IFERROR(_xlfn.XLOOKUP(B2700, Runs[Run ID], Runs[Title]), "— pick a run —")</f>
        <v>Kamala Kahn</v>
      </c>
      <c r="D2700" s="74" t="s">
        <v>7929</v>
      </c>
      <c r="E2700" s="58" t="b">
        <v>0</v>
      </c>
      <c r="F2700" s="25">
        <f t="shared" si="1"/>
        <v>104</v>
      </c>
      <c r="G2700" s="21" t="s">
        <v>58</v>
      </c>
      <c r="H2700" s="23"/>
      <c r="I2700" s="28"/>
    </row>
    <row r="2701" ht="22.5" customHeight="1">
      <c r="A2701" s="53" t="str">
        <f t="array" ref="A2701">IFERROR(_xlfn.XLOOKUP(B2701, Runs[Run ID], Runs[Track]), "— pick a run —")</f>
        <v>Captain Marvel</v>
      </c>
      <c r="B2701" s="54" t="s">
        <v>1237</v>
      </c>
      <c r="C2701" s="53" t="str">
        <f t="array" ref="C2701">IFERROR(_xlfn.XLOOKUP(B2701, Runs[Run ID], Runs[Title]), "— pick a run —")</f>
        <v>Kamala Kahn</v>
      </c>
      <c r="D2701" s="74" t="s">
        <v>7946</v>
      </c>
      <c r="E2701" s="58" t="b">
        <v>0</v>
      </c>
      <c r="F2701" s="25">
        <f t="shared" si="1"/>
        <v>105</v>
      </c>
      <c r="G2701" s="21" t="s">
        <v>58</v>
      </c>
      <c r="H2701" s="23"/>
      <c r="I2701" s="28"/>
    </row>
    <row r="2702" ht="22.5" customHeight="1">
      <c r="A2702" s="53" t="str">
        <f t="array" ref="A2702">IFERROR(_xlfn.XLOOKUP(B2702, Runs[Run ID], Runs[Track]), "— pick a run —")</f>
        <v>Captain Marvel</v>
      </c>
      <c r="B2702" s="54" t="s">
        <v>1237</v>
      </c>
      <c r="C2702" s="53" t="str">
        <f t="array" ref="C2702">IFERROR(_xlfn.XLOOKUP(B2702, Runs[Run ID], Runs[Title]), "— pick a run —")</f>
        <v>Kamala Kahn</v>
      </c>
      <c r="D2702" s="74" t="s">
        <v>13356</v>
      </c>
      <c r="E2702" s="58" t="b">
        <v>0</v>
      </c>
      <c r="F2702" s="25">
        <f t="shared" si="1"/>
        <v>106</v>
      </c>
      <c r="G2702" s="21" t="s">
        <v>58</v>
      </c>
      <c r="H2702" s="23"/>
      <c r="I2702" s="28"/>
    </row>
    <row r="2703" ht="22.5" customHeight="1">
      <c r="A2703" s="53" t="str">
        <f t="array" ref="A2703">IFERROR(_xlfn.XLOOKUP(B2703, Runs[Run ID], Runs[Track]), "— pick a run —")</f>
        <v>Captain Marvel</v>
      </c>
      <c r="B2703" s="54" t="s">
        <v>1237</v>
      </c>
      <c r="C2703" s="53" t="str">
        <f t="array" ref="C2703">IFERROR(_xlfn.XLOOKUP(B2703, Runs[Run ID], Runs[Title]), "— pick a run —")</f>
        <v>Kamala Kahn</v>
      </c>
      <c r="D2703" s="74" t="s">
        <v>13357</v>
      </c>
      <c r="E2703" s="58" t="b">
        <v>0</v>
      </c>
      <c r="F2703" s="25">
        <f t="shared" si="1"/>
        <v>107</v>
      </c>
      <c r="G2703" s="21" t="s">
        <v>58</v>
      </c>
      <c r="H2703" s="23"/>
      <c r="I2703" s="28"/>
    </row>
    <row r="2704" ht="22.5" customHeight="1">
      <c r="A2704" s="53" t="str">
        <f t="array" ref="A2704">IFERROR(_xlfn.XLOOKUP(B2704, Runs[Run ID], Runs[Track]), "— pick a run —")</f>
        <v>Captain Marvel</v>
      </c>
      <c r="B2704" s="54" t="s">
        <v>1237</v>
      </c>
      <c r="C2704" s="53" t="str">
        <f t="array" ref="C2704">IFERROR(_xlfn.XLOOKUP(B2704, Runs[Run ID], Runs[Title]), "— pick a run —")</f>
        <v>Kamala Kahn</v>
      </c>
      <c r="D2704" s="74" t="s">
        <v>13358</v>
      </c>
      <c r="E2704" s="58" t="b">
        <v>0</v>
      </c>
      <c r="F2704" s="25">
        <f t="shared" si="1"/>
        <v>108</v>
      </c>
      <c r="G2704" s="21" t="s">
        <v>58</v>
      </c>
      <c r="H2704" s="23"/>
      <c r="I2704" s="28"/>
    </row>
    <row r="2705" ht="22.5" customHeight="1">
      <c r="A2705" s="53" t="str">
        <f t="array" ref="A2705">IFERROR(_xlfn.XLOOKUP(B2705, Runs[Run ID], Runs[Track]), "— pick a run —")</f>
        <v>Captain Marvel</v>
      </c>
      <c r="B2705" s="54" t="s">
        <v>1237</v>
      </c>
      <c r="C2705" s="53" t="str">
        <f t="array" ref="C2705">IFERROR(_xlfn.XLOOKUP(B2705, Runs[Run ID], Runs[Title]), "— pick a run —")</f>
        <v>Kamala Kahn</v>
      </c>
      <c r="D2705" s="74" t="s">
        <v>13359</v>
      </c>
      <c r="E2705" s="58" t="b">
        <v>0</v>
      </c>
      <c r="F2705" s="25">
        <f t="shared" si="1"/>
        <v>109</v>
      </c>
      <c r="G2705" s="21" t="s">
        <v>58</v>
      </c>
      <c r="H2705" s="23"/>
      <c r="I2705" s="28"/>
    </row>
    <row r="2706" ht="22.5" customHeight="1">
      <c r="A2706" s="53" t="str">
        <f t="array" ref="A2706">IFERROR(_xlfn.XLOOKUP(B2706, Runs[Run ID], Runs[Track]), "— pick a run —")</f>
        <v>Captain Marvel</v>
      </c>
      <c r="B2706" s="54" t="s">
        <v>1237</v>
      </c>
      <c r="C2706" s="53" t="str">
        <f t="array" ref="C2706">IFERROR(_xlfn.XLOOKUP(B2706, Runs[Run ID], Runs[Title]), "— pick a run —")</f>
        <v>Kamala Kahn</v>
      </c>
      <c r="D2706" s="74" t="s">
        <v>13360</v>
      </c>
      <c r="E2706" s="58" t="b">
        <v>0</v>
      </c>
      <c r="F2706" s="25">
        <f t="shared" si="1"/>
        <v>110</v>
      </c>
      <c r="G2706" s="21" t="s">
        <v>58</v>
      </c>
      <c r="H2706" s="23"/>
      <c r="I2706" s="28"/>
    </row>
    <row r="2707" ht="22.5" customHeight="1">
      <c r="A2707" s="53" t="str">
        <f t="array" ref="A2707">IFERROR(_xlfn.XLOOKUP(B2707, Runs[Run ID], Runs[Track]), "— pick a run —")</f>
        <v>Captain Marvel</v>
      </c>
      <c r="B2707" s="54" t="s">
        <v>1237</v>
      </c>
      <c r="C2707" s="53" t="str">
        <f t="array" ref="C2707">IFERROR(_xlfn.XLOOKUP(B2707, Runs[Run ID], Runs[Title]), "— pick a run —")</f>
        <v>Kamala Kahn</v>
      </c>
      <c r="D2707" s="74" t="s">
        <v>13361</v>
      </c>
      <c r="E2707" s="58" t="b">
        <v>0</v>
      </c>
      <c r="F2707" s="25">
        <f t="shared" si="1"/>
        <v>111</v>
      </c>
      <c r="G2707" s="21" t="s">
        <v>58</v>
      </c>
      <c r="H2707" s="23"/>
      <c r="I2707" s="28"/>
    </row>
    <row r="2708" ht="22.5" customHeight="1">
      <c r="A2708" s="53" t="str">
        <f t="array" ref="A2708">IFERROR(_xlfn.XLOOKUP(B2708, Runs[Run ID], Runs[Track]), "— pick a run —")</f>
        <v>Captain Marvel</v>
      </c>
      <c r="B2708" s="54" t="s">
        <v>1237</v>
      </c>
      <c r="C2708" s="53" t="str">
        <f t="array" ref="C2708">IFERROR(_xlfn.XLOOKUP(B2708, Runs[Run ID], Runs[Title]), "— pick a run —")</f>
        <v>Kamala Kahn</v>
      </c>
      <c r="D2708" s="74" t="s">
        <v>13362</v>
      </c>
      <c r="E2708" s="58" t="b">
        <v>0</v>
      </c>
      <c r="F2708" s="25">
        <f t="shared" si="1"/>
        <v>112</v>
      </c>
      <c r="G2708" s="21" t="s">
        <v>58</v>
      </c>
      <c r="H2708" s="23"/>
      <c r="I2708" s="28"/>
    </row>
    <row r="2709" ht="22.5" customHeight="1">
      <c r="A2709" s="53" t="str">
        <f t="array" ref="A2709">IFERROR(_xlfn.XLOOKUP(B2709, Runs[Run ID], Runs[Track]), "— pick a run —")</f>
        <v>Captain Marvel</v>
      </c>
      <c r="B2709" s="54" t="s">
        <v>1237</v>
      </c>
      <c r="C2709" s="53" t="str">
        <f t="array" ref="C2709">IFERROR(_xlfn.XLOOKUP(B2709, Runs[Run ID], Runs[Title]), "— pick a run —")</f>
        <v>Kamala Kahn</v>
      </c>
      <c r="D2709" s="74" t="s">
        <v>13363</v>
      </c>
      <c r="E2709" s="58" t="b">
        <v>0</v>
      </c>
      <c r="F2709" s="25">
        <f t="shared" si="1"/>
        <v>113</v>
      </c>
      <c r="G2709" s="21" t="s">
        <v>58</v>
      </c>
      <c r="H2709" s="23"/>
      <c r="I2709" s="28"/>
    </row>
    <row r="2710" ht="22.5" customHeight="1">
      <c r="A2710" s="53" t="str">
        <f t="array" ref="A2710">IFERROR(_xlfn.XLOOKUP(B2710, Runs[Run ID], Runs[Track]), "— pick a run —")</f>
        <v>Captain Marvel</v>
      </c>
      <c r="B2710" s="54" t="s">
        <v>1237</v>
      </c>
      <c r="C2710" s="53" t="str">
        <f t="array" ref="C2710">IFERROR(_xlfn.XLOOKUP(B2710, Runs[Run ID], Runs[Title]), "— pick a run —")</f>
        <v>Kamala Kahn</v>
      </c>
      <c r="D2710" s="74" t="s">
        <v>13364</v>
      </c>
      <c r="E2710" s="58" t="b">
        <v>0</v>
      </c>
      <c r="F2710" s="25">
        <f t="shared" si="1"/>
        <v>114</v>
      </c>
      <c r="G2710" s="21" t="s">
        <v>58</v>
      </c>
      <c r="H2710" s="23"/>
      <c r="I2710" s="28"/>
    </row>
    <row r="2711" ht="22.5" customHeight="1">
      <c r="A2711" s="53" t="str">
        <f t="array" ref="A2711">IFERROR(_xlfn.XLOOKUP(B2711, Runs[Run ID], Runs[Track]), "— pick a run —")</f>
        <v>Captain Marvel</v>
      </c>
      <c r="B2711" s="54" t="s">
        <v>1237</v>
      </c>
      <c r="C2711" s="53" t="str">
        <f t="array" ref="C2711">IFERROR(_xlfn.XLOOKUP(B2711, Runs[Run ID], Runs[Title]), "— pick a run —")</f>
        <v>Kamala Kahn</v>
      </c>
      <c r="D2711" s="74" t="s">
        <v>13365</v>
      </c>
      <c r="E2711" s="58" t="b">
        <v>0</v>
      </c>
      <c r="F2711" s="25">
        <f t="shared" si="1"/>
        <v>115</v>
      </c>
      <c r="G2711" s="21" t="s">
        <v>58</v>
      </c>
      <c r="H2711" s="23"/>
      <c r="I2711" s="28"/>
    </row>
    <row r="2712" ht="22.5" customHeight="1">
      <c r="A2712" s="53" t="str">
        <f t="array" ref="A2712">IFERROR(_xlfn.XLOOKUP(B2712, Runs[Run ID], Runs[Track]), "— pick a run —")</f>
        <v>Captain Marvel</v>
      </c>
      <c r="B2712" s="54" t="s">
        <v>1237</v>
      </c>
      <c r="C2712" s="53" t="str">
        <f t="array" ref="C2712">IFERROR(_xlfn.XLOOKUP(B2712, Runs[Run ID], Runs[Title]), "— pick a run —")</f>
        <v>Kamala Kahn</v>
      </c>
      <c r="D2712" s="74" t="s">
        <v>13366</v>
      </c>
      <c r="E2712" s="58" t="b">
        <v>0</v>
      </c>
      <c r="F2712" s="25">
        <f t="shared" si="1"/>
        <v>116</v>
      </c>
      <c r="G2712" s="21" t="s">
        <v>58</v>
      </c>
      <c r="H2712" s="23"/>
      <c r="I2712" s="28"/>
    </row>
    <row r="2713" ht="22.5" customHeight="1">
      <c r="A2713" s="53" t="str">
        <f t="array" ref="A2713">IFERROR(_xlfn.XLOOKUP(B2713, Runs[Run ID], Runs[Track]), "— pick a run —")</f>
        <v>Captain Marvel</v>
      </c>
      <c r="B2713" s="54" t="s">
        <v>1237</v>
      </c>
      <c r="C2713" s="53" t="str">
        <f t="array" ref="C2713">IFERROR(_xlfn.XLOOKUP(B2713, Runs[Run ID], Runs[Title]), "— pick a run —")</f>
        <v>Kamala Kahn</v>
      </c>
      <c r="D2713" s="74" t="s">
        <v>13367</v>
      </c>
      <c r="E2713" s="58" t="b">
        <v>0</v>
      </c>
      <c r="F2713" s="25">
        <f t="shared" si="1"/>
        <v>117</v>
      </c>
      <c r="G2713" s="21" t="s">
        <v>58</v>
      </c>
      <c r="H2713" s="23"/>
      <c r="I2713" s="28"/>
    </row>
    <row r="2714" ht="22.5" customHeight="1">
      <c r="A2714" s="53" t="str">
        <f t="array" ref="A2714">IFERROR(_xlfn.XLOOKUP(B2714, Runs[Run ID], Runs[Track]), "— pick a run —")</f>
        <v>Captain Marvel</v>
      </c>
      <c r="B2714" s="54" t="s">
        <v>1237</v>
      </c>
      <c r="C2714" s="53" t="str">
        <f t="array" ref="C2714">IFERROR(_xlfn.XLOOKUP(B2714, Runs[Run ID], Runs[Title]), "— pick a run —")</f>
        <v>Kamala Kahn</v>
      </c>
      <c r="D2714" s="74" t="s">
        <v>13368</v>
      </c>
      <c r="E2714" s="58" t="b">
        <v>0</v>
      </c>
      <c r="F2714" s="25">
        <f t="shared" si="1"/>
        <v>118</v>
      </c>
      <c r="G2714" s="21" t="s">
        <v>443</v>
      </c>
      <c r="H2714" s="23" t="s">
        <v>13369</v>
      </c>
      <c r="I2714" s="28"/>
    </row>
    <row r="2715" ht="22.5" customHeight="1">
      <c r="A2715" s="53" t="str">
        <f t="array" ref="A2715">IFERROR(_xlfn.XLOOKUP(B2715, Runs[Run ID], Runs[Track]), "— pick a run —")</f>
        <v>Captain Marvel</v>
      </c>
      <c r="B2715" s="54" t="s">
        <v>1237</v>
      </c>
      <c r="C2715" s="53" t="str">
        <f t="array" ref="C2715">IFERROR(_xlfn.XLOOKUP(B2715, Runs[Run ID], Runs[Title]), "— pick a run —")</f>
        <v>Kamala Kahn</v>
      </c>
      <c r="D2715" s="74" t="s">
        <v>13370</v>
      </c>
      <c r="E2715" s="58" t="b">
        <v>0</v>
      </c>
      <c r="F2715" s="25">
        <f t="shared" si="1"/>
        <v>119</v>
      </c>
      <c r="G2715" s="21" t="s">
        <v>58</v>
      </c>
      <c r="H2715" s="23"/>
      <c r="I2715" s="28"/>
    </row>
    <row r="2716" ht="22.5" customHeight="1">
      <c r="A2716" s="53" t="str">
        <f t="array" ref="A2716">IFERROR(_xlfn.XLOOKUP(B2716, Runs[Run ID], Runs[Track]), "— pick a run —")</f>
        <v>Captain Marvel</v>
      </c>
      <c r="B2716" s="54" t="s">
        <v>1237</v>
      </c>
      <c r="C2716" s="53" t="str">
        <f t="array" ref="C2716">IFERROR(_xlfn.XLOOKUP(B2716, Runs[Run ID], Runs[Title]), "— pick a run —")</f>
        <v>Kamala Kahn</v>
      </c>
      <c r="D2716" s="74" t="s">
        <v>13371</v>
      </c>
      <c r="E2716" s="58" t="b">
        <v>0</v>
      </c>
      <c r="F2716" s="25">
        <f t="shared" si="1"/>
        <v>120</v>
      </c>
      <c r="G2716" s="21" t="s">
        <v>58</v>
      </c>
      <c r="H2716" s="23"/>
      <c r="I2716" s="28"/>
    </row>
    <row r="2717" ht="22.5" customHeight="1">
      <c r="A2717" s="53" t="str">
        <f t="array" ref="A2717">IFERROR(_xlfn.XLOOKUP(B2717, Runs[Run ID], Runs[Track]), "— pick a run —")</f>
        <v>Captain Marvel</v>
      </c>
      <c r="B2717" s="54" t="s">
        <v>1237</v>
      </c>
      <c r="C2717" s="53" t="str">
        <f t="array" ref="C2717">IFERROR(_xlfn.XLOOKUP(B2717, Runs[Run ID], Runs[Title]), "— pick a run —")</f>
        <v>Kamala Kahn</v>
      </c>
      <c r="D2717" s="74" t="s">
        <v>13372</v>
      </c>
      <c r="E2717" s="58" t="b">
        <v>0</v>
      </c>
      <c r="F2717" s="25">
        <f t="shared" si="1"/>
        <v>121</v>
      </c>
      <c r="G2717" s="21" t="s">
        <v>58</v>
      </c>
      <c r="H2717" s="23"/>
      <c r="I2717" s="28"/>
    </row>
    <row r="2718" ht="22.5" customHeight="1">
      <c r="A2718" s="53" t="str">
        <f t="array" ref="A2718">IFERROR(_xlfn.XLOOKUP(B2718, Runs[Run ID], Runs[Track]), "— pick a run —")</f>
        <v>Captain Marvel</v>
      </c>
      <c r="B2718" s="54" t="s">
        <v>1237</v>
      </c>
      <c r="C2718" s="53" t="str">
        <f t="array" ref="C2718">IFERROR(_xlfn.XLOOKUP(B2718, Runs[Run ID], Runs[Title]), "— pick a run —")</f>
        <v>Kamala Kahn</v>
      </c>
      <c r="D2718" s="74" t="s">
        <v>13373</v>
      </c>
      <c r="E2718" s="58" t="b">
        <v>0</v>
      </c>
      <c r="F2718" s="25">
        <f t="shared" si="1"/>
        <v>122</v>
      </c>
      <c r="G2718" s="21" t="s">
        <v>58</v>
      </c>
      <c r="H2718" s="23"/>
      <c r="I2718" s="28"/>
    </row>
    <row r="2719" ht="22.5" customHeight="1">
      <c r="A2719" s="53" t="str">
        <f t="array" ref="A2719">IFERROR(_xlfn.XLOOKUP(B2719, Runs[Run ID], Runs[Track]), "— pick a run —")</f>
        <v>Captain Marvel</v>
      </c>
      <c r="B2719" s="54" t="s">
        <v>1237</v>
      </c>
      <c r="C2719" s="53" t="str">
        <f t="array" ref="C2719">IFERROR(_xlfn.XLOOKUP(B2719, Runs[Run ID], Runs[Title]), "— pick a run —")</f>
        <v>Kamala Kahn</v>
      </c>
      <c r="D2719" s="74" t="s">
        <v>13374</v>
      </c>
      <c r="E2719" s="58" t="b">
        <v>0</v>
      </c>
      <c r="F2719" s="25">
        <f t="shared" si="1"/>
        <v>123</v>
      </c>
      <c r="G2719" s="21" t="s">
        <v>58</v>
      </c>
      <c r="H2719" s="23"/>
      <c r="I2719" s="28"/>
    </row>
    <row r="2720" ht="22.5" customHeight="1">
      <c r="A2720" s="53" t="str">
        <f t="array" ref="A2720">IFERROR(_xlfn.XLOOKUP(B2720, Runs[Run ID], Runs[Track]), "— pick a run —")</f>
        <v>Captain Marvel</v>
      </c>
      <c r="B2720" s="54" t="s">
        <v>1237</v>
      </c>
      <c r="C2720" s="53" t="str">
        <f t="array" ref="C2720">IFERROR(_xlfn.XLOOKUP(B2720, Runs[Run ID], Runs[Title]), "— pick a run —")</f>
        <v>Kamala Kahn</v>
      </c>
      <c r="D2720" s="74" t="s">
        <v>13375</v>
      </c>
      <c r="E2720" s="58" t="b">
        <v>0</v>
      </c>
      <c r="F2720" s="25">
        <f t="shared" si="1"/>
        <v>124</v>
      </c>
      <c r="G2720" s="21" t="s">
        <v>58</v>
      </c>
      <c r="H2720" s="23"/>
      <c r="I2720" s="28"/>
    </row>
    <row r="2721" ht="22.5" customHeight="1">
      <c r="A2721" s="53" t="str">
        <f t="array" ref="A2721">IFERROR(_xlfn.XLOOKUP(B2721, Runs[Run ID], Runs[Track]), "— pick a run —")</f>
        <v>Captain Marvel</v>
      </c>
      <c r="B2721" s="54" t="s">
        <v>1237</v>
      </c>
      <c r="C2721" s="53" t="str">
        <f t="array" ref="C2721">IFERROR(_xlfn.XLOOKUP(B2721, Runs[Run ID], Runs[Title]), "— pick a run —")</f>
        <v>Kamala Kahn</v>
      </c>
      <c r="D2721" s="74" t="s">
        <v>13376</v>
      </c>
      <c r="E2721" s="58" t="b">
        <v>0</v>
      </c>
      <c r="F2721" s="25">
        <f t="shared" si="1"/>
        <v>125</v>
      </c>
      <c r="G2721" s="21" t="s">
        <v>58</v>
      </c>
      <c r="H2721" s="23"/>
      <c r="I2721" s="28"/>
    </row>
    <row r="2722" ht="22.5" customHeight="1">
      <c r="A2722" s="53" t="str">
        <f t="array" ref="A2722">IFERROR(_xlfn.XLOOKUP(B2722, Runs[Run ID], Runs[Track]), "— pick a run —")</f>
        <v>Captain Marvel</v>
      </c>
      <c r="B2722" s="54" t="s">
        <v>1237</v>
      </c>
      <c r="C2722" s="53" t="str">
        <f t="array" ref="C2722">IFERROR(_xlfn.XLOOKUP(B2722, Runs[Run ID], Runs[Title]), "— pick a run —")</f>
        <v>Kamala Kahn</v>
      </c>
      <c r="D2722" s="74" t="s">
        <v>13377</v>
      </c>
      <c r="E2722" s="58" t="b">
        <v>0</v>
      </c>
      <c r="F2722" s="25">
        <f t="shared" si="1"/>
        <v>126</v>
      </c>
      <c r="G2722" s="21" t="s">
        <v>58</v>
      </c>
      <c r="H2722" s="23"/>
      <c r="I2722" s="28"/>
    </row>
    <row r="2723" ht="22.5" customHeight="1">
      <c r="A2723" s="53" t="str">
        <f t="array" ref="A2723">IFERROR(_xlfn.XLOOKUP(B2723, Runs[Run ID], Runs[Track]), "— pick a run —")</f>
        <v>Captain Marvel</v>
      </c>
      <c r="B2723" s="54" t="s">
        <v>1237</v>
      </c>
      <c r="C2723" s="53" t="str">
        <f t="array" ref="C2723">IFERROR(_xlfn.XLOOKUP(B2723, Runs[Run ID], Runs[Title]), "— pick a run —")</f>
        <v>Kamala Kahn</v>
      </c>
      <c r="D2723" s="74" t="s">
        <v>13378</v>
      </c>
      <c r="E2723" s="58" t="b">
        <v>0</v>
      </c>
      <c r="F2723" s="25">
        <f t="shared" si="1"/>
        <v>127</v>
      </c>
      <c r="G2723" s="21" t="s">
        <v>58</v>
      </c>
      <c r="H2723" s="23"/>
      <c r="I2723" s="28"/>
    </row>
    <row r="2724" ht="22.5" customHeight="1">
      <c r="A2724" s="53" t="str">
        <f t="array" ref="A2724">IFERROR(_xlfn.XLOOKUP(B2724, Runs[Run ID], Runs[Track]), "— pick a run —")</f>
        <v>Captain Marvel</v>
      </c>
      <c r="B2724" s="54" t="s">
        <v>1237</v>
      </c>
      <c r="C2724" s="53" t="str">
        <f t="array" ref="C2724">IFERROR(_xlfn.XLOOKUP(B2724, Runs[Run ID], Runs[Title]), "— pick a run —")</f>
        <v>Kamala Kahn</v>
      </c>
      <c r="D2724" s="74" t="s">
        <v>13379</v>
      </c>
      <c r="E2724" s="58" t="b">
        <v>0</v>
      </c>
      <c r="F2724" s="25">
        <f t="shared" si="1"/>
        <v>128</v>
      </c>
      <c r="G2724" s="21" t="s">
        <v>58</v>
      </c>
      <c r="H2724" s="23"/>
      <c r="I2724" s="28"/>
    </row>
    <row r="2725" ht="22.5" customHeight="1">
      <c r="A2725" s="53" t="str">
        <f t="array" ref="A2725">IFERROR(_xlfn.XLOOKUP(B2725, Runs[Run ID], Runs[Track]), "— pick a run —")</f>
        <v>Captain Marvel</v>
      </c>
      <c r="B2725" s="54" t="s">
        <v>1237</v>
      </c>
      <c r="C2725" s="53" t="str">
        <f t="array" ref="C2725">IFERROR(_xlfn.XLOOKUP(B2725, Runs[Run ID], Runs[Title]), "— pick a run —")</f>
        <v>Kamala Kahn</v>
      </c>
      <c r="D2725" s="74" t="s">
        <v>13380</v>
      </c>
      <c r="E2725" s="58" t="b">
        <v>0</v>
      </c>
      <c r="F2725" s="25">
        <f t="shared" si="1"/>
        <v>129</v>
      </c>
      <c r="G2725" s="21" t="s">
        <v>58</v>
      </c>
      <c r="H2725" s="23"/>
      <c r="I2725" s="28"/>
    </row>
    <row r="2726" ht="22.5" customHeight="1">
      <c r="A2726" s="53" t="str">
        <f t="array" ref="A2726">IFERROR(_xlfn.XLOOKUP(B2726, Runs[Run ID], Runs[Track]), "— pick a run —")</f>
        <v>Captain Marvel</v>
      </c>
      <c r="B2726" s="54" t="s">
        <v>1237</v>
      </c>
      <c r="C2726" s="53" t="str">
        <f t="array" ref="C2726">IFERROR(_xlfn.XLOOKUP(B2726, Runs[Run ID], Runs[Title]), "— pick a run —")</f>
        <v>Kamala Kahn</v>
      </c>
      <c r="D2726" s="74" t="s">
        <v>13381</v>
      </c>
      <c r="E2726" s="58" t="b">
        <v>0</v>
      </c>
      <c r="F2726" s="25">
        <f t="shared" si="1"/>
        <v>130</v>
      </c>
      <c r="G2726" s="21" t="s">
        <v>58</v>
      </c>
      <c r="H2726" s="23"/>
      <c r="I2726" s="28"/>
    </row>
    <row r="2727" ht="22.5" customHeight="1">
      <c r="A2727" s="53" t="str">
        <f t="array" ref="A2727">IFERROR(_xlfn.XLOOKUP(B2727, Runs[Run ID], Runs[Track]), "— pick a run —")</f>
        <v>Captain Marvel</v>
      </c>
      <c r="B2727" s="54" t="s">
        <v>1237</v>
      </c>
      <c r="C2727" s="53" t="str">
        <f t="array" ref="C2727">IFERROR(_xlfn.XLOOKUP(B2727, Runs[Run ID], Runs[Title]), "— pick a run —")</f>
        <v>Kamala Kahn</v>
      </c>
      <c r="D2727" s="74" t="s">
        <v>13382</v>
      </c>
      <c r="E2727" s="58" t="b">
        <v>0</v>
      </c>
      <c r="F2727" s="25">
        <f t="shared" si="1"/>
        <v>131</v>
      </c>
      <c r="G2727" s="21" t="s">
        <v>58</v>
      </c>
      <c r="H2727" s="23"/>
      <c r="I2727" s="28"/>
    </row>
    <row r="2728" ht="22.5" customHeight="1">
      <c r="A2728" s="53" t="str">
        <f t="array" ref="A2728">IFERROR(_xlfn.XLOOKUP(B2728, Runs[Run ID], Runs[Track]), "— pick a run —")</f>
        <v>Captain Marvel</v>
      </c>
      <c r="B2728" s="54" t="s">
        <v>1237</v>
      </c>
      <c r="C2728" s="53" t="str">
        <f t="array" ref="C2728">IFERROR(_xlfn.XLOOKUP(B2728, Runs[Run ID], Runs[Title]), "— pick a run —")</f>
        <v>Kamala Kahn</v>
      </c>
      <c r="D2728" s="74" t="s">
        <v>13383</v>
      </c>
      <c r="E2728" s="58" t="b">
        <v>0</v>
      </c>
      <c r="F2728" s="25">
        <f t="shared" si="1"/>
        <v>132</v>
      </c>
      <c r="G2728" s="21" t="s">
        <v>58</v>
      </c>
      <c r="H2728" s="23"/>
      <c r="I2728" s="28"/>
    </row>
    <row r="2729" ht="22.5" customHeight="1">
      <c r="A2729" s="53" t="str">
        <f t="array" ref="A2729">IFERROR(_xlfn.XLOOKUP(B2729, Runs[Run ID], Runs[Track]), "— pick a run —")</f>
        <v>Captain Marvel</v>
      </c>
      <c r="B2729" s="54" t="s">
        <v>1237</v>
      </c>
      <c r="C2729" s="53" t="str">
        <f t="array" ref="C2729">IFERROR(_xlfn.XLOOKUP(B2729, Runs[Run ID], Runs[Title]), "— pick a run —")</f>
        <v>Kamala Kahn</v>
      </c>
      <c r="D2729" s="74" t="s">
        <v>13384</v>
      </c>
      <c r="E2729" s="58" t="b">
        <v>0</v>
      </c>
      <c r="F2729" s="25">
        <f t="shared" si="1"/>
        <v>133</v>
      </c>
      <c r="G2729" s="21" t="s">
        <v>58</v>
      </c>
      <c r="H2729" s="23"/>
      <c r="I2729" s="28"/>
    </row>
    <row r="2730" ht="22.5" customHeight="1">
      <c r="A2730" s="53" t="str">
        <f t="array" ref="A2730">IFERROR(_xlfn.XLOOKUP(B2730, Runs[Run ID], Runs[Track]), "— pick a run —")</f>
        <v>Captain Marvel</v>
      </c>
      <c r="B2730" s="54" t="s">
        <v>1237</v>
      </c>
      <c r="C2730" s="53" t="str">
        <f t="array" ref="C2730">IFERROR(_xlfn.XLOOKUP(B2730, Runs[Run ID], Runs[Title]), "— pick a run —")</f>
        <v>Kamala Kahn</v>
      </c>
      <c r="D2730" s="74" t="s">
        <v>13385</v>
      </c>
      <c r="E2730" s="58" t="b">
        <v>0</v>
      </c>
      <c r="F2730" s="25">
        <f t="shared" si="1"/>
        <v>134</v>
      </c>
      <c r="G2730" s="21" t="s">
        <v>58</v>
      </c>
      <c r="H2730" s="23"/>
      <c r="I2730" s="28"/>
    </row>
    <row r="2731" ht="22.5" customHeight="1">
      <c r="A2731" s="53" t="str">
        <f t="array" ref="A2731">IFERROR(_xlfn.XLOOKUP(B2731, Runs[Run ID], Runs[Track]), "— pick a run —")</f>
        <v>Captain Marvel</v>
      </c>
      <c r="B2731" s="54" t="s">
        <v>1237</v>
      </c>
      <c r="C2731" s="53" t="str">
        <f t="array" ref="C2731">IFERROR(_xlfn.XLOOKUP(B2731, Runs[Run ID], Runs[Title]), "— pick a run —")</f>
        <v>Kamala Kahn</v>
      </c>
      <c r="D2731" s="74" t="s">
        <v>13386</v>
      </c>
      <c r="E2731" s="58" t="b">
        <v>0</v>
      </c>
      <c r="F2731" s="25">
        <f t="shared" si="1"/>
        <v>135</v>
      </c>
      <c r="G2731" s="21" t="s">
        <v>58</v>
      </c>
      <c r="H2731" s="23"/>
      <c r="I2731" s="28"/>
    </row>
    <row r="2732" ht="22.5" customHeight="1">
      <c r="A2732" s="53" t="str">
        <f t="array" ref="A2732">IFERROR(_xlfn.XLOOKUP(B2732, Runs[Run ID], Runs[Track]), "— pick a run —")</f>
        <v>Captain Marvel</v>
      </c>
      <c r="B2732" s="54" t="s">
        <v>1237</v>
      </c>
      <c r="C2732" s="53" t="str">
        <f t="array" ref="C2732">IFERROR(_xlfn.XLOOKUP(B2732, Runs[Run ID], Runs[Title]), "— pick a run —")</f>
        <v>Kamala Kahn</v>
      </c>
      <c r="D2732" s="74" t="s">
        <v>13387</v>
      </c>
      <c r="E2732" s="58" t="b">
        <v>0</v>
      </c>
      <c r="F2732" s="25">
        <f t="shared" si="1"/>
        <v>136</v>
      </c>
      <c r="G2732" s="21" t="s">
        <v>58</v>
      </c>
      <c r="H2732" s="23"/>
      <c r="I2732" s="28"/>
    </row>
    <row r="2733" ht="22.5" customHeight="1">
      <c r="A2733" s="53" t="str">
        <f t="array" ref="A2733">IFERROR(_xlfn.XLOOKUP(B2733, Runs[Run ID], Runs[Track]), "— pick a run —")</f>
        <v>Captain Marvel</v>
      </c>
      <c r="B2733" s="54" t="s">
        <v>1237</v>
      </c>
      <c r="C2733" s="53" t="str">
        <f t="array" ref="C2733">IFERROR(_xlfn.XLOOKUP(B2733, Runs[Run ID], Runs[Title]), "— pick a run —")</f>
        <v>Kamala Kahn</v>
      </c>
      <c r="D2733" s="74" t="s">
        <v>13388</v>
      </c>
      <c r="E2733" s="58" t="b">
        <v>0</v>
      </c>
      <c r="F2733" s="25">
        <f t="shared" si="1"/>
        <v>137</v>
      </c>
      <c r="G2733" s="21" t="s">
        <v>1002</v>
      </c>
      <c r="H2733" s="23"/>
      <c r="I2733" s="28"/>
    </row>
    <row r="2734" ht="22.5" customHeight="1">
      <c r="A2734" s="53" t="str">
        <f t="array" ref="A2734">IFERROR(_xlfn.XLOOKUP(B2734, Runs[Run ID], Runs[Track]), "— pick a run —")</f>
        <v>Captain Marvel</v>
      </c>
      <c r="B2734" s="54" t="s">
        <v>1237</v>
      </c>
      <c r="C2734" s="53" t="str">
        <f t="array" ref="C2734">IFERROR(_xlfn.XLOOKUP(B2734, Runs[Run ID], Runs[Title]), "— pick a run —")</f>
        <v>Kamala Kahn</v>
      </c>
      <c r="D2734" s="74" t="s">
        <v>13389</v>
      </c>
      <c r="E2734" s="58" t="b">
        <v>0</v>
      </c>
      <c r="F2734" s="25">
        <f t="shared" si="1"/>
        <v>138</v>
      </c>
      <c r="G2734" s="21" t="s">
        <v>58</v>
      </c>
      <c r="H2734" s="23"/>
      <c r="I2734" s="28"/>
    </row>
    <row r="2735" ht="22.5" customHeight="1">
      <c r="A2735" s="53" t="str">
        <f t="array" ref="A2735">IFERROR(_xlfn.XLOOKUP(B2735, Runs[Run ID], Runs[Track]), "— pick a run —")</f>
        <v>Captain Marvel</v>
      </c>
      <c r="B2735" s="54" t="s">
        <v>1237</v>
      </c>
      <c r="C2735" s="53" t="str">
        <f t="array" ref="C2735">IFERROR(_xlfn.XLOOKUP(B2735, Runs[Run ID], Runs[Title]), "— pick a run —")</f>
        <v>Kamala Kahn</v>
      </c>
      <c r="D2735" s="74" t="s">
        <v>13390</v>
      </c>
      <c r="E2735" s="58" t="b">
        <v>0</v>
      </c>
      <c r="F2735" s="25">
        <f t="shared" si="1"/>
        <v>139</v>
      </c>
      <c r="G2735" s="21" t="s">
        <v>1002</v>
      </c>
      <c r="H2735" s="23"/>
      <c r="I2735" s="28"/>
    </row>
    <row r="2736" ht="22.5" customHeight="1">
      <c r="A2736" s="53" t="str">
        <f t="array" ref="A2736">IFERROR(_xlfn.XLOOKUP(B2736, Runs[Run ID], Runs[Track]), "— pick a run —")</f>
        <v>Captain Marvel</v>
      </c>
      <c r="B2736" s="54" t="s">
        <v>1237</v>
      </c>
      <c r="C2736" s="53" t="str">
        <f t="array" ref="C2736">IFERROR(_xlfn.XLOOKUP(B2736, Runs[Run ID], Runs[Title]), "— pick a run —")</f>
        <v>Kamala Kahn</v>
      </c>
      <c r="D2736" s="74" t="s">
        <v>13391</v>
      </c>
      <c r="E2736" s="58" t="b">
        <v>0</v>
      </c>
      <c r="F2736" s="25">
        <f t="shared" si="1"/>
        <v>140</v>
      </c>
      <c r="G2736" s="21" t="s">
        <v>58</v>
      </c>
      <c r="H2736" s="23"/>
      <c r="I2736" s="28"/>
    </row>
    <row r="2737" ht="22.5" customHeight="1">
      <c r="A2737" s="53" t="str">
        <f t="array" ref="A2737">IFERROR(_xlfn.XLOOKUP(B2737, Runs[Run ID], Runs[Track]), "— pick a run —")</f>
        <v>Captain Marvel</v>
      </c>
      <c r="B2737" s="54" t="s">
        <v>1237</v>
      </c>
      <c r="C2737" s="53" t="str">
        <f t="array" ref="C2737">IFERROR(_xlfn.XLOOKUP(B2737, Runs[Run ID], Runs[Title]), "— pick a run —")</f>
        <v>Kamala Kahn</v>
      </c>
      <c r="D2737" s="74" t="s">
        <v>13392</v>
      </c>
      <c r="E2737" s="58" t="b">
        <v>0</v>
      </c>
      <c r="F2737" s="25">
        <f t="shared" si="1"/>
        <v>141</v>
      </c>
      <c r="G2737" s="21" t="s">
        <v>58</v>
      </c>
      <c r="H2737" s="23"/>
      <c r="I2737" s="28"/>
    </row>
    <row r="2738" ht="22.5" customHeight="1">
      <c r="A2738" s="53" t="str">
        <f t="array" ref="A2738">IFERROR(_xlfn.XLOOKUP(B2738, Runs[Run ID], Runs[Track]), "— pick a run —")</f>
        <v>Captain Marvel</v>
      </c>
      <c r="B2738" s="54" t="s">
        <v>1237</v>
      </c>
      <c r="C2738" s="53" t="str">
        <f t="array" ref="C2738">IFERROR(_xlfn.XLOOKUP(B2738, Runs[Run ID], Runs[Title]), "— pick a run —")</f>
        <v>Kamala Kahn</v>
      </c>
      <c r="D2738" s="74" t="s">
        <v>13393</v>
      </c>
      <c r="E2738" s="58" t="b">
        <v>0</v>
      </c>
      <c r="F2738" s="25">
        <f t="shared" si="1"/>
        <v>142</v>
      </c>
      <c r="G2738" s="21" t="s">
        <v>58</v>
      </c>
      <c r="H2738" s="23"/>
      <c r="I2738" s="28"/>
    </row>
    <row r="2739" ht="22.5" customHeight="1">
      <c r="A2739" s="53" t="str">
        <f t="array" ref="A2739">IFERROR(_xlfn.XLOOKUP(B2739, Runs[Run ID], Runs[Track]), "— pick a run —")</f>
        <v>Captain Marvel</v>
      </c>
      <c r="B2739" s="54" t="s">
        <v>1237</v>
      </c>
      <c r="C2739" s="53" t="str">
        <f t="array" ref="C2739">IFERROR(_xlfn.XLOOKUP(B2739, Runs[Run ID], Runs[Title]), "— pick a run —")</f>
        <v>Kamala Kahn</v>
      </c>
      <c r="D2739" s="74" t="s">
        <v>13394</v>
      </c>
      <c r="E2739" s="58" t="b">
        <v>0</v>
      </c>
      <c r="F2739" s="25">
        <f t="shared" si="1"/>
        <v>143</v>
      </c>
      <c r="G2739" s="21" t="s">
        <v>58</v>
      </c>
      <c r="H2739" s="23"/>
      <c r="I2739" s="28"/>
    </row>
    <row r="2740" ht="22.5" customHeight="1">
      <c r="A2740" s="53" t="str">
        <f t="array" ref="A2740">IFERROR(_xlfn.XLOOKUP(B2740, Runs[Run ID], Runs[Track]), "— pick a run —")</f>
        <v>Captain Marvel</v>
      </c>
      <c r="B2740" s="54" t="s">
        <v>1237</v>
      </c>
      <c r="C2740" s="53" t="str">
        <f t="array" ref="C2740">IFERROR(_xlfn.XLOOKUP(B2740, Runs[Run ID], Runs[Title]), "— pick a run —")</f>
        <v>Kamala Kahn</v>
      </c>
      <c r="D2740" s="74" t="s">
        <v>13395</v>
      </c>
      <c r="E2740" s="58" t="b">
        <v>0</v>
      </c>
      <c r="F2740" s="25">
        <f t="shared" si="1"/>
        <v>144</v>
      </c>
      <c r="G2740" s="21" t="s">
        <v>58</v>
      </c>
      <c r="H2740" s="23"/>
      <c r="I2740" s="28"/>
    </row>
    <row r="2741" ht="22.5" customHeight="1">
      <c r="A2741" s="53" t="str">
        <f t="array" ref="A2741">IFERROR(_xlfn.XLOOKUP(B2741, Runs[Run ID], Runs[Track]), "— pick a run —")</f>
        <v>Captain Marvel</v>
      </c>
      <c r="B2741" s="54" t="s">
        <v>1237</v>
      </c>
      <c r="C2741" s="53" t="str">
        <f t="array" ref="C2741">IFERROR(_xlfn.XLOOKUP(B2741, Runs[Run ID], Runs[Title]), "— pick a run —")</f>
        <v>Kamala Kahn</v>
      </c>
      <c r="D2741" s="74" t="s">
        <v>13396</v>
      </c>
      <c r="E2741" s="58" t="b">
        <v>0</v>
      </c>
      <c r="F2741" s="25">
        <f t="shared" si="1"/>
        <v>145</v>
      </c>
      <c r="G2741" s="21" t="s">
        <v>58</v>
      </c>
      <c r="H2741" s="23"/>
      <c r="I2741" s="28"/>
    </row>
    <row r="2742" ht="22.5" customHeight="1">
      <c r="A2742" s="53" t="str">
        <f t="array" ref="A2742">IFERROR(_xlfn.XLOOKUP(B2742, Runs[Run ID], Runs[Track]), "— pick a run —")</f>
        <v>Captain Marvel</v>
      </c>
      <c r="B2742" s="54" t="s">
        <v>1237</v>
      </c>
      <c r="C2742" s="53" t="str">
        <f t="array" ref="C2742">IFERROR(_xlfn.XLOOKUP(B2742, Runs[Run ID], Runs[Title]), "— pick a run —")</f>
        <v>Kamala Kahn</v>
      </c>
      <c r="D2742" s="74" t="s">
        <v>13397</v>
      </c>
      <c r="E2742" s="58" t="b">
        <v>0</v>
      </c>
      <c r="F2742" s="25">
        <f t="shared" si="1"/>
        <v>146</v>
      </c>
      <c r="G2742" s="21" t="s">
        <v>58</v>
      </c>
      <c r="H2742" s="23"/>
      <c r="I2742" s="28"/>
    </row>
    <row r="2743" ht="22.5" customHeight="1">
      <c r="A2743" s="53" t="str">
        <f t="array" ref="A2743">IFERROR(_xlfn.XLOOKUP(B2743, Runs[Run ID], Runs[Track]), "— pick a run —")</f>
        <v>Captain Marvel</v>
      </c>
      <c r="B2743" s="54" t="s">
        <v>1237</v>
      </c>
      <c r="C2743" s="53" t="str">
        <f t="array" ref="C2743">IFERROR(_xlfn.XLOOKUP(B2743, Runs[Run ID], Runs[Title]), "— pick a run —")</f>
        <v>Kamala Kahn</v>
      </c>
      <c r="D2743" s="74" t="s">
        <v>13398</v>
      </c>
      <c r="E2743" s="58" t="b">
        <v>0</v>
      </c>
      <c r="F2743" s="25">
        <f t="shared" si="1"/>
        <v>147</v>
      </c>
      <c r="G2743" s="21" t="s">
        <v>58</v>
      </c>
      <c r="H2743" s="23"/>
      <c r="I2743" s="28"/>
    </row>
    <row r="2744" ht="22.5" customHeight="1">
      <c r="A2744" s="53" t="str">
        <f t="array" ref="A2744">IFERROR(_xlfn.XLOOKUP(B2744, Runs[Run ID], Runs[Track]), "— pick a run —")</f>
        <v>Cosmic</v>
      </c>
      <c r="B2744" s="54" t="s">
        <v>246</v>
      </c>
      <c r="C2744" s="53" t="str">
        <f t="array" ref="C2744">IFERROR(_xlfn.XLOOKUP(B2744, Runs[Run ID], Runs[Title]), "— pick a run —")</f>
        <v>Silver Surfer Origin</v>
      </c>
      <c r="D2744" s="74" t="s">
        <v>3872</v>
      </c>
      <c r="E2744" s="58" t="b">
        <v>0</v>
      </c>
      <c r="F2744" s="25">
        <f t="shared" si="1"/>
        <v>1</v>
      </c>
      <c r="G2744" s="21" t="s">
        <v>58</v>
      </c>
      <c r="H2744" s="23" t="s">
        <v>13399</v>
      </c>
      <c r="I2744" s="28"/>
    </row>
    <row r="2745" ht="22.5" customHeight="1">
      <c r="A2745" s="53" t="str">
        <f t="array" ref="A2745">IFERROR(_xlfn.XLOOKUP(B2745, Runs[Run ID], Runs[Track]), "— pick a run —")</f>
        <v>Cosmic</v>
      </c>
      <c r="B2745" s="54" t="s">
        <v>246</v>
      </c>
      <c r="C2745" s="53" t="str">
        <f t="array" ref="C2745">IFERROR(_xlfn.XLOOKUP(B2745, Runs[Run ID], Runs[Title]), "— pick a run —")</f>
        <v>Silver Surfer Origin</v>
      </c>
      <c r="D2745" s="74" t="s">
        <v>3900</v>
      </c>
      <c r="E2745" s="58" t="b">
        <v>0</v>
      </c>
      <c r="F2745" s="25">
        <f t="shared" si="1"/>
        <v>2</v>
      </c>
      <c r="G2745" s="21" t="s">
        <v>58</v>
      </c>
      <c r="H2745" s="23"/>
      <c r="I2745" s="28"/>
    </row>
    <row r="2746" ht="22.5" customHeight="1">
      <c r="A2746" s="53" t="str">
        <f t="array" ref="A2746">IFERROR(_xlfn.XLOOKUP(B2746, Runs[Run ID], Runs[Track]), "— pick a run —")</f>
        <v>Cosmic</v>
      </c>
      <c r="B2746" s="54" t="s">
        <v>246</v>
      </c>
      <c r="C2746" s="53" t="str">
        <f t="array" ref="C2746">IFERROR(_xlfn.XLOOKUP(B2746, Runs[Run ID], Runs[Title]), "— pick a run —")</f>
        <v>Silver Surfer Origin</v>
      </c>
      <c r="D2746" s="74" t="s">
        <v>3927</v>
      </c>
      <c r="E2746" s="58" t="b">
        <v>0</v>
      </c>
      <c r="F2746" s="25">
        <f t="shared" si="1"/>
        <v>3</v>
      </c>
      <c r="G2746" s="21" t="s">
        <v>58</v>
      </c>
      <c r="H2746" s="23"/>
      <c r="I2746" s="28"/>
    </row>
    <row r="2747" ht="22.5" customHeight="1">
      <c r="A2747" s="53" t="str">
        <f t="array" ref="A2747">IFERROR(_xlfn.XLOOKUP(B2747, Runs[Run ID], Runs[Track]), "— pick a run —")</f>
        <v>Cosmic</v>
      </c>
      <c r="B2747" s="54" t="s">
        <v>246</v>
      </c>
      <c r="C2747" s="53" t="str">
        <f t="array" ref="C2747">IFERROR(_xlfn.XLOOKUP(B2747, Runs[Run ID], Runs[Title]), "— pick a run —")</f>
        <v>Silver Surfer Origin</v>
      </c>
      <c r="D2747" s="74" t="s">
        <v>4068</v>
      </c>
      <c r="E2747" s="58" t="b">
        <v>0</v>
      </c>
      <c r="F2747" s="25">
        <f t="shared" si="1"/>
        <v>4</v>
      </c>
      <c r="G2747" s="21" t="s">
        <v>443</v>
      </c>
      <c r="H2747" s="23" t="s">
        <v>13400</v>
      </c>
      <c r="I2747" s="28"/>
    </row>
    <row r="2748" ht="22.5" customHeight="1">
      <c r="A2748" s="53" t="str">
        <f t="array" ref="A2748">IFERROR(_xlfn.XLOOKUP(B2748, Runs[Run ID], Runs[Track]), "— pick a run —")</f>
        <v>Cosmic</v>
      </c>
      <c r="B2748" s="54" t="s">
        <v>246</v>
      </c>
      <c r="C2748" s="53" t="str">
        <f t="array" ref="C2748">IFERROR(_xlfn.XLOOKUP(B2748, Runs[Run ID], Runs[Title]), "— pick a run —")</f>
        <v>Silver Surfer Origin</v>
      </c>
      <c r="D2748" s="74" t="s">
        <v>2651</v>
      </c>
      <c r="E2748" s="58" t="b">
        <v>0</v>
      </c>
      <c r="F2748" s="25">
        <f t="shared" si="1"/>
        <v>5</v>
      </c>
      <c r="G2748" s="21" t="s">
        <v>58</v>
      </c>
      <c r="H2748" s="23" t="s">
        <v>13401</v>
      </c>
      <c r="I2748" s="28"/>
    </row>
    <row r="2749" ht="22.5" customHeight="1">
      <c r="A2749" s="53" t="str">
        <f t="array" ref="A2749">IFERROR(_xlfn.XLOOKUP(B2749, Runs[Run ID], Runs[Track]), "— pick a run —")</f>
        <v>Cosmic</v>
      </c>
      <c r="B2749" s="54" t="s">
        <v>246</v>
      </c>
      <c r="C2749" s="53" t="str">
        <f t="array" ref="C2749">IFERROR(_xlfn.XLOOKUP(B2749, Runs[Run ID], Runs[Title]), "— pick a run —")</f>
        <v>Silver Surfer Origin</v>
      </c>
      <c r="D2749" s="74" t="s">
        <v>2681</v>
      </c>
      <c r="E2749" s="58" t="b">
        <v>0</v>
      </c>
      <c r="F2749" s="25">
        <f t="shared" si="1"/>
        <v>6</v>
      </c>
      <c r="G2749" s="21" t="s">
        <v>58</v>
      </c>
      <c r="H2749" s="23"/>
      <c r="I2749" s="28"/>
    </row>
    <row r="2750" ht="22.5" customHeight="1">
      <c r="A2750" s="53" t="str">
        <f t="array" ref="A2750">IFERROR(_xlfn.XLOOKUP(B2750, Runs[Run ID], Runs[Track]), "— pick a run —")</f>
        <v>Cosmic</v>
      </c>
      <c r="B2750" s="54" t="s">
        <v>246</v>
      </c>
      <c r="C2750" s="53" t="str">
        <f t="array" ref="C2750">IFERROR(_xlfn.XLOOKUP(B2750, Runs[Run ID], Runs[Title]), "— pick a run —")</f>
        <v>Silver Surfer Origin</v>
      </c>
      <c r="D2750" s="74" t="s">
        <v>2712</v>
      </c>
      <c r="E2750" s="58" t="b">
        <v>0</v>
      </c>
      <c r="F2750" s="25">
        <f t="shared" si="1"/>
        <v>7</v>
      </c>
      <c r="G2750" s="21" t="s">
        <v>58</v>
      </c>
      <c r="H2750" s="23"/>
      <c r="I2750" s="28"/>
    </row>
    <row r="2751" ht="22.5" customHeight="1">
      <c r="A2751" s="53" t="str">
        <f t="array" ref="A2751">IFERROR(_xlfn.XLOOKUP(B2751, Runs[Run ID], Runs[Track]), "— pick a run —")</f>
        <v>Cosmic</v>
      </c>
      <c r="B2751" s="54" t="s">
        <v>246</v>
      </c>
      <c r="C2751" s="53" t="str">
        <f t="array" ref="C2751">IFERROR(_xlfn.XLOOKUP(B2751, Runs[Run ID], Runs[Title]), "— pick a run —")</f>
        <v>Silver Surfer Origin</v>
      </c>
      <c r="D2751" s="74" t="s">
        <v>2741</v>
      </c>
      <c r="E2751" s="58" t="b">
        <v>0</v>
      </c>
      <c r="F2751" s="25">
        <f t="shared" si="1"/>
        <v>8</v>
      </c>
      <c r="G2751" s="21" t="s">
        <v>58</v>
      </c>
      <c r="H2751" s="23"/>
      <c r="I2751" s="28"/>
    </row>
    <row r="2752" ht="22.5" customHeight="1">
      <c r="A2752" s="53" t="str">
        <f t="array" ref="A2752">IFERROR(_xlfn.XLOOKUP(B2752, Runs[Run ID], Runs[Track]), "— pick a run —")</f>
        <v>Cosmic</v>
      </c>
      <c r="B2752" s="54" t="s">
        <v>246</v>
      </c>
      <c r="C2752" s="53" t="str">
        <f t="array" ref="C2752">IFERROR(_xlfn.XLOOKUP(B2752, Runs[Run ID], Runs[Title]), "— pick a run —")</f>
        <v>Silver Surfer Origin</v>
      </c>
      <c r="D2752" s="74" t="s">
        <v>13402</v>
      </c>
      <c r="E2752" s="58" t="b">
        <v>0</v>
      </c>
      <c r="F2752" s="25">
        <f t="shared" si="1"/>
        <v>9</v>
      </c>
      <c r="G2752" s="21" t="s">
        <v>1002</v>
      </c>
      <c r="H2752" s="23" t="s">
        <v>13403</v>
      </c>
      <c r="I2752" s="28"/>
    </row>
    <row r="2753" ht="22.5" customHeight="1">
      <c r="A2753" s="53" t="str">
        <f t="array" ref="A2753">IFERROR(_xlfn.XLOOKUP(B2753, Runs[Run ID], Runs[Track]), "— pick a run —")</f>
        <v>Cosmic</v>
      </c>
      <c r="B2753" s="54" t="s">
        <v>246</v>
      </c>
      <c r="C2753" s="53" t="str">
        <f t="array" ref="C2753">IFERROR(_xlfn.XLOOKUP(B2753, Runs[Run ID], Runs[Title]), "— pick a run —")</f>
        <v>Silver Surfer Origin</v>
      </c>
      <c r="D2753" s="74" t="s">
        <v>13404</v>
      </c>
      <c r="E2753" s="58" t="b">
        <v>0</v>
      </c>
      <c r="F2753" s="25">
        <f t="shared" si="1"/>
        <v>10</v>
      </c>
      <c r="G2753" s="21" t="s">
        <v>1002</v>
      </c>
      <c r="H2753" s="23"/>
      <c r="I2753" s="28"/>
    </row>
    <row r="2754" ht="22.5" customHeight="1">
      <c r="A2754" s="53" t="str">
        <f t="array" ref="A2754">IFERROR(_xlfn.XLOOKUP(B2754, Runs[Run ID], Runs[Track]), "— pick a run —")</f>
        <v>Cosmic</v>
      </c>
      <c r="B2754" s="54" t="s">
        <v>246</v>
      </c>
      <c r="C2754" s="53" t="str">
        <f t="array" ref="C2754">IFERROR(_xlfn.XLOOKUP(B2754, Runs[Run ID], Runs[Title]), "— pick a run —")</f>
        <v>Silver Surfer Origin</v>
      </c>
      <c r="D2754" s="74" t="s">
        <v>4595</v>
      </c>
      <c r="E2754" s="58" t="b">
        <v>0</v>
      </c>
      <c r="F2754" s="25">
        <f t="shared" si="1"/>
        <v>11</v>
      </c>
      <c r="G2754" s="21" t="s">
        <v>443</v>
      </c>
      <c r="H2754" s="23" t="s">
        <v>13405</v>
      </c>
      <c r="I2754" s="28"/>
    </row>
    <row r="2755" ht="22.5" customHeight="1">
      <c r="A2755" s="53" t="str">
        <f t="array" ref="A2755">IFERROR(_xlfn.XLOOKUP(B2755, Runs[Run ID], Runs[Track]), "— pick a run —")</f>
        <v>Cosmic</v>
      </c>
      <c r="B2755" s="54" t="s">
        <v>246</v>
      </c>
      <c r="C2755" s="53" t="str">
        <f t="array" ref="C2755">IFERROR(_xlfn.XLOOKUP(B2755, Runs[Run ID], Runs[Title]), "— pick a run —")</f>
        <v>Silver Surfer Origin</v>
      </c>
      <c r="D2755" s="74" t="s">
        <v>4671</v>
      </c>
      <c r="E2755" s="58" t="b">
        <v>0</v>
      </c>
      <c r="F2755" s="25">
        <f t="shared" si="1"/>
        <v>12</v>
      </c>
      <c r="G2755" s="21" t="s">
        <v>443</v>
      </c>
      <c r="I2755" s="56"/>
    </row>
    <row r="2756" ht="22.5" customHeight="1">
      <c r="A2756" s="53" t="str">
        <f t="array" ref="A2756">IFERROR(_xlfn.XLOOKUP(B2756, Runs[Run ID], Runs[Track]), "— pick a run —")</f>
        <v>Cosmic</v>
      </c>
      <c r="B2756" s="54" t="s">
        <v>246</v>
      </c>
      <c r="C2756" s="53" t="str">
        <f t="array" ref="C2756">IFERROR(_xlfn.XLOOKUP(B2756, Runs[Run ID], Runs[Title]), "— pick a run —")</f>
        <v>Silver Surfer Origin</v>
      </c>
      <c r="D2756" s="74" t="s">
        <v>4700</v>
      </c>
      <c r="E2756" s="58" t="b">
        <v>0</v>
      </c>
      <c r="F2756" s="25">
        <f t="shared" si="1"/>
        <v>13</v>
      </c>
      <c r="G2756" s="21" t="s">
        <v>443</v>
      </c>
      <c r="H2756" s="23"/>
      <c r="I2756" s="28"/>
    </row>
    <row r="2757" ht="22.5" customHeight="1">
      <c r="A2757" s="53" t="str">
        <f t="array" ref="A2757">IFERROR(_xlfn.XLOOKUP(B2757, Runs[Run ID], Runs[Track]), "— pick a run —")</f>
        <v>Cosmic</v>
      </c>
      <c r="B2757" s="54" t="s">
        <v>246</v>
      </c>
      <c r="C2757" s="53" t="str">
        <f t="array" ref="C2757">IFERROR(_xlfn.XLOOKUP(B2757, Runs[Run ID], Runs[Title]), "— pick a run —")</f>
        <v>Silver Surfer Origin</v>
      </c>
      <c r="D2757" s="74" t="s">
        <v>4730</v>
      </c>
      <c r="E2757" s="58" t="b">
        <v>0</v>
      </c>
      <c r="F2757" s="25">
        <f t="shared" si="1"/>
        <v>14</v>
      </c>
      <c r="G2757" s="21" t="s">
        <v>443</v>
      </c>
      <c r="H2757" s="23"/>
      <c r="I2757" s="28"/>
    </row>
    <row r="2758" ht="22.5" customHeight="1">
      <c r="A2758" s="53" t="str">
        <f t="array" ref="A2758">IFERROR(_xlfn.XLOOKUP(B2758, Runs[Run ID], Runs[Track]), "— pick a run —")</f>
        <v>Cosmic</v>
      </c>
      <c r="B2758" s="54" t="s">
        <v>246</v>
      </c>
      <c r="C2758" s="53" t="str">
        <f t="array" ref="C2758">IFERROR(_xlfn.XLOOKUP(B2758, Runs[Run ID], Runs[Title]), "— pick a run —")</f>
        <v>Silver Surfer Origin</v>
      </c>
      <c r="D2758" s="74" t="s">
        <v>4759</v>
      </c>
      <c r="E2758" s="58" t="b">
        <v>0</v>
      </c>
      <c r="F2758" s="25">
        <f t="shared" si="1"/>
        <v>15</v>
      </c>
      <c r="G2758" s="21" t="s">
        <v>443</v>
      </c>
      <c r="H2758" s="23"/>
      <c r="I2758" s="28"/>
    </row>
    <row r="2759" ht="22.5" customHeight="1">
      <c r="A2759" s="53" t="str">
        <f t="array" ref="A2759">IFERROR(_xlfn.XLOOKUP(B2759, Runs[Run ID], Runs[Track]), "— pick a run —")</f>
        <v>Cosmic</v>
      </c>
      <c r="B2759" s="54" t="s">
        <v>246</v>
      </c>
      <c r="C2759" s="53" t="str">
        <f t="array" ref="C2759">IFERROR(_xlfn.XLOOKUP(B2759, Runs[Run ID], Runs[Title]), "— pick a run —")</f>
        <v>Silver Surfer Origin</v>
      </c>
      <c r="D2759" s="74" t="s">
        <v>13406</v>
      </c>
      <c r="E2759" s="58" t="b">
        <v>0</v>
      </c>
      <c r="F2759" s="25">
        <f t="shared" si="1"/>
        <v>16</v>
      </c>
      <c r="G2759" s="21" t="s">
        <v>58</v>
      </c>
      <c r="H2759" s="23" t="s">
        <v>13407</v>
      </c>
      <c r="I2759" s="28"/>
    </row>
    <row r="2760" ht="22.5" customHeight="1">
      <c r="A2760" s="53" t="str">
        <f t="array" ref="A2760">IFERROR(_xlfn.XLOOKUP(B2760, Runs[Run ID], Runs[Track]), "— pick a run —")</f>
        <v>Cosmic</v>
      </c>
      <c r="B2760" s="54" t="s">
        <v>246</v>
      </c>
      <c r="C2760" s="53" t="str">
        <f t="array" ref="C2760">IFERROR(_xlfn.XLOOKUP(B2760, Runs[Run ID], Runs[Title]), "— pick a run —")</f>
        <v>Silver Surfer Origin</v>
      </c>
      <c r="D2760" s="74" t="s">
        <v>13408</v>
      </c>
      <c r="E2760" s="58" t="b">
        <v>0</v>
      </c>
      <c r="F2760" s="25">
        <f t="shared" si="1"/>
        <v>17</v>
      </c>
      <c r="G2760" s="21" t="s">
        <v>443</v>
      </c>
      <c r="H2760" s="10" t="s">
        <v>13409</v>
      </c>
      <c r="I2760" s="26"/>
    </row>
    <row r="2761" ht="22.5" customHeight="1">
      <c r="A2761" s="53" t="str">
        <f t="array" ref="A2761">IFERROR(_xlfn.XLOOKUP(B2761, Runs[Run ID], Runs[Track]), "— pick a run —")</f>
        <v>Cosmic</v>
      </c>
      <c r="B2761" s="54" t="s">
        <v>246</v>
      </c>
      <c r="C2761" s="53" t="str">
        <f t="array" ref="C2761">IFERROR(_xlfn.XLOOKUP(B2761, Runs[Run ID], Runs[Title]), "— pick a run —")</f>
        <v>Silver Surfer Origin</v>
      </c>
      <c r="D2761" s="74" t="s">
        <v>13410</v>
      </c>
      <c r="E2761" s="58" t="b">
        <v>0</v>
      </c>
      <c r="F2761" s="25">
        <f t="shared" si="1"/>
        <v>18</v>
      </c>
      <c r="G2761" s="21" t="s">
        <v>443</v>
      </c>
      <c r="H2761" s="10"/>
      <c r="I2761" s="26"/>
    </row>
    <row r="2762" ht="22.5" customHeight="1">
      <c r="A2762" s="53" t="str">
        <f t="array" ref="A2762">IFERROR(_xlfn.XLOOKUP(B2762, Runs[Run ID], Runs[Track]), "— pick a run —")</f>
        <v>Cosmic</v>
      </c>
      <c r="B2762" s="54" t="s">
        <v>246</v>
      </c>
      <c r="C2762" s="53" t="str">
        <f t="array" ref="C2762">IFERROR(_xlfn.XLOOKUP(B2762, Runs[Run ID], Runs[Title]), "— pick a run —")</f>
        <v>Silver Surfer Origin</v>
      </c>
      <c r="D2762" s="74" t="s">
        <v>13411</v>
      </c>
      <c r="E2762" s="58" t="b">
        <v>0</v>
      </c>
      <c r="F2762" s="25">
        <f t="shared" si="1"/>
        <v>19</v>
      </c>
      <c r="G2762" s="21" t="s">
        <v>443</v>
      </c>
      <c r="H2762" s="10"/>
      <c r="I2762" s="26"/>
    </row>
    <row r="2763" ht="22.5" customHeight="1">
      <c r="A2763" s="53" t="str">
        <f t="array" ref="A2763">IFERROR(_xlfn.XLOOKUP(B2763, Runs[Run ID], Runs[Track]), "— pick a run —")</f>
        <v>Cosmic</v>
      </c>
      <c r="B2763" s="54" t="s">
        <v>246</v>
      </c>
      <c r="C2763" s="53" t="str">
        <f t="array" ref="C2763">IFERROR(_xlfn.XLOOKUP(B2763, Runs[Run ID], Runs[Title]), "— pick a run —")</f>
        <v>Silver Surfer Origin</v>
      </c>
      <c r="D2763" s="74" t="s">
        <v>13412</v>
      </c>
      <c r="E2763" s="58" t="b">
        <v>0</v>
      </c>
      <c r="F2763" s="25">
        <f t="shared" si="1"/>
        <v>20</v>
      </c>
      <c r="G2763" s="21" t="s">
        <v>443</v>
      </c>
      <c r="H2763" s="10"/>
      <c r="I2763" s="26"/>
    </row>
    <row r="2764" ht="22.5" customHeight="1">
      <c r="A2764" s="53" t="str">
        <f t="array" ref="A2764">IFERROR(_xlfn.XLOOKUP(B2764, Runs[Run ID], Runs[Track]), "— pick a run —")</f>
        <v>Cosmic</v>
      </c>
      <c r="B2764" s="54" t="s">
        <v>246</v>
      </c>
      <c r="C2764" s="53" t="str">
        <f t="array" ref="C2764">IFERROR(_xlfn.XLOOKUP(B2764, Runs[Run ID], Runs[Title]), "— pick a run —")</f>
        <v>Silver Surfer Origin</v>
      </c>
      <c r="D2764" s="74" t="s">
        <v>13413</v>
      </c>
      <c r="E2764" s="58" t="b">
        <v>0</v>
      </c>
      <c r="F2764" s="25">
        <f t="shared" si="1"/>
        <v>21</v>
      </c>
      <c r="G2764" s="21" t="s">
        <v>443</v>
      </c>
      <c r="H2764" s="10"/>
      <c r="I2764" s="26"/>
    </row>
    <row r="2765" ht="22.5" customHeight="1">
      <c r="A2765" s="53" t="str">
        <f t="array" ref="A2765">IFERROR(_xlfn.XLOOKUP(B2765, Runs[Run ID], Runs[Track]), "— pick a run —")</f>
        <v>Cosmic</v>
      </c>
      <c r="B2765" s="54" t="s">
        <v>246</v>
      </c>
      <c r="C2765" s="53" t="str">
        <f t="array" ref="C2765">IFERROR(_xlfn.XLOOKUP(B2765, Runs[Run ID], Runs[Title]), "— pick a run —")</f>
        <v>Silver Surfer Origin</v>
      </c>
      <c r="D2765" s="74" t="s">
        <v>13414</v>
      </c>
      <c r="E2765" s="58" t="b">
        <v>0</v>
      </c>
      <c r="F2765" s="25">
        <f t="shared" si="1"/>
        <v>22</v>
      </c>
      <c r="G2765" s="21" t="s">
        <v>443</v>
      </c>
      <c r="H2765" s="10"/>
      <c r="I2765" s="26"/>
    </row>
    <row r="2766" ht="22.5" customHeight="1">
      <c r="A2766" s="53" t="str">
        <f t="array" ref="A2766">IFERROR(_xlfn.XLOOKUP(B2766, Runs[Run ID], Runs[Track]), "— pick a run —")</f>
        <v>Cosmic</v>
      </c>
      <c r="B2766" s="54" t="s">
        <v>246</v>
      </c>
      <c r="C2766" s="53" t="str">
        <f t="array" ref="C2766">IFERROR(_xlfn.XLOOKUP(B2766, Runs[Run ID], Runs[Title]), "— pick a run —")</f>
        <v>Silver Surfer Origin</v>
      </c>
      <c r="D2766" s="74" t="s">
        <v>13415</v>
      </c>
      <c r="E2766" s="58" t="b">
        <v>0</v>
      </c>
      <c r="F2766" s="25">
        <f t="shared" si="1"/>
        <v>23</v>
      </c>
      <c r="G2766" s="21" t="s">
        <v>443</v>
      </c>
      <c r="H2766" s="10"/>
      <c r="I2766" s="26"/>
    </row>
    <row r="2767" ht="22.5" customHeight="1">
      <c r="A2767" s="53" t="str">
        <f t="array" ref="A2767">IFERROR(_xlfn.XLOOKUP(B2767, Runs[Run ID], Runs[Track]), "— pick a run —")</f>
        <v>Cosmic</v>
      </c>
      <c r="B2767" s="54" t="s">
        <v>246</v>
      </c>
      <c r="C2767" s="53" t="str">
        <f t="array" ref="C2767">IFERROR(_xlfn.XLOOKUP(B2767, Runs[Run ID], Runs[Title]), "— pick a run —")</f>
        <v>Silver Surfer Origin</v>
      </c>
      <c r="D2767" s="74" t="s">
        <v>13416</v>
      </c>
      <c r="E2767" s="58" t="b">
        <v>0</v>
      </c>
      <c r="F2767" s="25">
        <f t="shared" si="1"/>
        <v>24</v>
      </c>
      <c r="G2767" s="21" t="s">
        <v>443</v>
      </c>
      <c r="H2767" s="10"/>
      <c r="I2767" s="26"/>
    </row>
    <row r="2768" ht="22.5" customHeight="1">
      <c r="A2768" s="53" t="str">
        <f t="array" ref="A2768">IFERROR(_xlfn.XLOOKUP(B2768, Runs[Run ID], Runs[Track]), "— pick a run —")</f>
        <v>Cosmic</v>
      </c>
      <c r="B2768" s="54" t="s">
        <v>246</v>
      </c>
      <c r="C2768" s="53" t="str">
        <f t="array" ref="C2768">IFERROR(_xlfn.XLOOKUP(B2768, Runs[Run ID], Runs[Title]), "— pick a run —")</f>
        <v>Silver Surfer Origin</v>
      </c>
      <c r="D2768" s="74" t="s">
        <v>13417</v>
      </c>
      <c r="E2768" s="58" t="b">
        <v>0</v>
      </c>
      <c r="F2768" s="25">
        <f t="shared" si="1"/>
        <v>25</v>
      </c>
      <c r="G2768" s="21" t="s">
        <v>443</v>
      </c>
      <c r="H2768" s="10"/>
      <c r="I2768" s="26"/>
    </row>
    <row r="2769" ht="22.5" customHeight="1">
      <c r="A2769" s="53" t="str">
        <f t="array" ref="A2769">IFERROR(_xlfn.XLOOKUP(B2769, Runs[Run ID], Runs[Track]), "— pick a run —")</f>
        <v>Cosmic</v>
      </c>
      <c r="B2769" s="54" t="s">
        <v>246</v>
      </c>
      <c r="C2769" s="53" t="str">
        <f t="array" ref="C2769">IFERROR(_xlfn.XLOOKUP(B2769, Runs[Run ID], Runs[Title]), "— pick a run —")</f>
        <v>Silver Surfer Origin</v>
      </c>
      <c r="D2769" s="74" t="s">
        <v>13418</v>
      </c>
      <c r="E2769" s="58" t="b">
        <v>0</v>
      </c>
      <c r="F2769" s="25">
        <f t="shared" si="1"/>
        <v>26</v>
      </c>
      <c r="G2769" s="21" t="s">
        <v>443</v>
      </c>
      <c r="H2769" s="10"/>
      <c r="I2769" s="26"/>
    </row>
    <row r="2770" ht="22.5" customHeight="1">
      <c r="A2770" s="53" t="str">
        <f t="array" ref="A2770">IFERROR(_xlfn.XLOOKUP(B2770, Runs[Run ID], Runs[Track]), "— pick a run —")</f>
        <v>Cosmic</v>
      </c>
      <c r="B2770" s="54" t="s">
        <v>246</v>
      </c>
      <c r="C2770" s="53" t="str">
        <f t="array" ref="C2770">IFERROR(_xlfn.XLOOKUP(B2770, Runs[Run ID], Runs[Title]), "— pick a run —")</f>
        <v>Silver Surfer Origin</v>
      </c>
      <c r="D2770" s="74" t="s">
        <v>13419</v>
      </c>
      <c r="E2770" s="58" t="b">
        <v>0</v>
      </c>
      <c r="F2770" s="25">
        <f t="shared" si="1"/>
        <v>27</v>
      </c>
      <c r="G2770" s="21" t="s">
        <v>443</v>
      </c>
      <c r="H2770" s="10"/>
      <c r="I2770" s="26"/>
    </row>
    <row r="2771" ht="22.5" customHeight="1">
      <c r="A2771" s="53" t="str">
        <f t="array" ref="A2771">IFERROR(_xlfn.XLOOKUP(B2771, Runs[Run ID], Runs[Track]), "— pick a run —")</f>
        <v>Cosmic</v>
      </c>
      <c r="B2771" s="54" t="s">
        <v>246</v>
      </c>
      <c r="C2771" s="53" t="str">
        <f t="array" ref="C2771">IFERROR(_xlfn.XLOOKUP(B2771, Runs[Run ID], Runs[Title]), "— pick a run —")</f>
        <v>Silver Surfer Origin</v>
      </c>
      <c r="D2771" s="74" t="s">
        <v>13420</v>
      </c>
      <c r="E2771" s="58" t="b">
        <v>0</v>
      </c>
      <c r="F2771" s="25">
        <f t="shared" si="1"/>
        <v>28</v>
      </c>
      <c r="G2771" s="21" t="s">
        <v>443</v>
      </c>
      <c r="H2771" s="10"/>
      <c r="I2771" s="26"/>
    </row>
    <row r="2772" ht="22.5" customHeight="1">
      <c r="A2772" s="53" t="str">
        <f t="array" ref="A2772">IFERROR(_xlfn.XLOOKUP(B2772, Runs[Run ID], Runs[Track]), "— pick a run —")</f>
        <v>Cosmic</v>
      </c>
      <c r="B2772" s="54" t="s">
        <v>246</v>
      </c>
      <c r="C2772" s="53" t="str">
        <f t="array" ref="C2772">IFERROR(_xlfn.XLOOKUP(B2772, Runs[Run ID], Runs[Title]), "— pick a run —")</f>
        <v>Silver Surfer Origin</v>
      </c>
      <c r="D2772" s="74" t="s">
        <v>13421</v>
      </c>
      <c r="E2772" s="58" t="b">
        <v>0</v>
      </c>
      <c r="F2772" s="25">
        <f t="shared" si="1"/>
        <v>29</v>
      </c>
      <c r="G2772" s="21" t="s">
        <v>443</v>
      </c>
      <c r="H2772" s="10"/>
      <c r="I2772" s="26"/>
    </row>
    <row r="2773" ht="22.5" customHeight="1">
      <c r="A2773" s="53" t="str">
        <f t="array" ref="A2773">IFERROR(_xlfn.XLOOKUP(B2773, Runs[Run ID], Runs[Track]), "— pick a run —")</f>
        <v>Cosmic</v>
      </c>
      <c r="B2773" s="54" t="s">
        <v>246</v>
      </c>
      <c r="C2773" s="53" t="str">
        <f t="array" ref="C2773">IFERROR(_xlfn.XLOOKUP(B2773, Runs[Run ID], Runs[Title]), "— pick a run —")</f>
        <v>Silver Surfer Origin</v>
      </c>
      <c r="D2773" s="74" t="s">
        <v>13422</v>
      </c>
      <c r="E2773" s="58" t="b">
        <v>0</v>
      </c>
      <c r="F2773" s="25">
        <f t="shared" si="1"/>
        <v>30</v>
      </c>
      <c r="G2773" s="21" t="s">
        <v>443</v>
      </c>
      <c r="H2773" s="10"/>
      <c r="I2773" s="26"/>
    </row>
    <row r="2774" ht="22.5" customHeight="1">
      <c r="A2774" s="53" t="str">
        <f t="array" ref="A2774">IFERROR(_xlfn.XLOOKUP(B2774, Runs[Run ID], Runs[Track]), "— pick a run —")</f>
        <v>Cosmic</v>
      </c>
      <c r="B2774" s="54" t="s">
        <v>246</v>
      </c>
      <c r="C2774" s="53" t="str">
        <f t="array" ref="C2774">IFERROR(_xlfn.XLOOKUP(B2774, Runs[Run ID], Runs[Title]), "— pick a run —")</f>
        <v>Silver Surfer Origin</v>
      </c>
      <c r="D2774" s="74" t="s">
        <v>13423</v>
      </c>
      <c r="E2774" s="58" t="b">
        <v>0</v>
      </c>
      <c r="F2774" s="25">
        <f t="shared" si="1"/>
        <v>31</v>
      </c>
      <c r="G2774" s="21" t="s">
        <v>443</v>
      </c>
      <c r="H2774" s="10"/>
      <c r="I2774" s="26"/>
    </row>
    <row r="2775" ht="22.5" customHeight="1">
      <c r="A2775" s="53" t="str">
        <f t="array" ref="A2775">IFERROR(_xlfn.XLOOKUP(B2775, Runs[Run ID], Runs[Track]), "— pick a run —")</f>
        <v>Cosmic</v>
      </c>
      <c r="B2775" s="54" t="s">
        <v>246</v>
      </c>
      <c r="C2775" s="53" t="str">
        <f t="array" ref="C2775">IFERROR(_xlfn.XLOOKUP(B2775, Runs[Run ID], Runs[Title]), "— pick a run —")</f>
        <v>Silver Surfer Origin</v>
      </c>
      <c r="D2775" s="74" t="s">
        <v>13424</v>
      </c>
      <c r="E2775" s="58" t="b">
        <v>0</v>
      </c>
      <c r="F2775" s="25">
        <f t="shared" si="1"/>
        <v>32</v>
      </c>
      <c r="G2775" s="21" t="s">
        <v>443</v>
      </c>
      <c r="H2775" s="10"/>
      <c r="I2775" s="26"/>
    </row>
    <row r="2776" ht="22.5" customHeight="1">
      <c r="A2776" s="53" t="str">
        <f t="array" ref="A2776">IFERROR(_xlfn.XLOOKUP(B2776, Runs[Run ID], Runs[Track]), "— pick a run —")</f>
        <v>Cosmic</v>
      </c>
      <c r="B2776" s="54" t="s">
        <v>246</v>
      </c>
      <c r="C2776" s="53" t="str">
        <f t="array" ref="C2776">IFERROR(_xlfn.XLOOKUP(B2776, Runs[Run ID], Runs[Title]), "— pick a run —")</f>
        <v>Silver Surfer Origin</v>
      </c>
      <c r="D2776" s="74" t="s">
        <v>13425</v>
      </c>
      <c r="E2776" s="58" t="b">
        <v>0</v>
      </c>
      <c r="F2776" s="25">
        <f t="shared" si="1"/>
        <v>33</v>
      </c>
      <c r="G2776" s="21" t="s">
        <v>443</v>
      </c>
      <c r="H2776" s="10"/>
      <c r="I2776" s="26"/>
    </row>
    <row r="2777" ht="22.5" customHeight="1">
      <c r="A2777" s="53" t="str">
        <f t="array" ref="A2777">IFERROR(_xlfn.XLOOKUP(B2777, Runs[Run ID], Runs[Track]), "— pick a run —")</f>
        <v>Cosmic</v>
      </c>
      <c r="B2777" s="54" t="s">
        <v>246</v>
      </c>
      <c r="C2777" s="53" t="str">
        <f t="array" ref="C2777">IFERROR(_xlfn.XLOOKUP(B2777, Runs[Run ID], Runs[Title]), "— pick a run —")</f>
        <v>Silver Surfer Origin</v>
      </c>
      <c r="D2777" s="74" t="s">
        <v>13426</v>
      </c>
      <c r="E2777" s="58" t="b">
        <v>0</v>
      </c>
      <c r="F2777" s="25">
        <f t="shared" si="1"/>
        <v>34</v>
      </c>
      <c r="G2777" s="21" t="s">
        <v>1002</v>
      </c>
      <c r="H2777" s="10" t="s">
        <v>13427</v>
      </c>
      <c r="I2777" s="26"/>
    </row>
    <row r="2778" ht="22.5" customHeight="1">
      <c r="A2778" s="53" t="str">
        <f t="array" ref="A2778">IFERROR(_xlfn.XLOOKUP(B2778, Runs[Run ID], Runs[Track]), "— pick a run —")</f>
        <v>Cosmic</v>
      </c>
      <c r="B2778" s="54" t="s">
        <v>246</v>
      </c>
      <c r="C2778" s="53" t="str">
        <f t="array" ref="C2778">IFERROR(_xlfn.XLOOKUP(B2778, Runs[Run ID], Runs[Title]), "— pick a run —")</f>
        <v>Silver Surfer Origin</v>
      </c>
      <c r="D2778" s="74" t="s">
        <v>13428</v>
      </c>
      <c r="E2778" s="58" t="b">
        <v>0</v>
      </c>
      <c r="F2778" s="25">
        <f t="shared" si="1"/>
        <v>35</v>
      </c>
      <c r="G2778" s="21" t="s">
        <v>1002</v>
      </c>
      <c r="H2778" s="10"/>
      <c r="I2778" s="26"/>
    </row>
    <row r="2779" ht="22.5" customHeight="1">
      <c r="A2779" s="53" t="str">
        <f t="array" ref="A2779">IFERROR(_xlfn.XLOOKUP(B2779, Runs[Run ID], Runs[Track]), "— pick a run —")</f>
        <v>Cosmic</v>
      </c>
      <c r="B2779" s="6" t="s">
        <v>242</v>
      </c>
      <c r="C2779" s="53" t="str">
        <f t="array" ref="C2779">IFERROR(_xlfn.XLOOKUP(B2779, Runs[Run ID], Runs[Title]), "— pick a run —")</f>
        <v>Warlock on Counter Earth</v>
      </c>
      <c r="D2779" s="74" t="s">
        <v>4393</v>
      </c>
      <c r="E2779" s="58" t="b">
        <v>0</v>
      </c>
      <c r="F2779" s="25">
        <f t="shared" si="1"/>
        <v>1</v>
      </c>
      <c r="G2779" s="21" t="s">
        <v>443</v>
      </c>
      <c r="H2779" s="10" t="s">
        <v>13429</v>
      </c>
      <c r="I2779" s="26"/>
    </row>
    <row r="2780" ht="22.5" customHeight="1">
      <c r="A2780" s="53" t="str">
        <f t="array" ref="A2780">IFERROR(_xlfn.XLOOKUP(B2780, Runs[Run ID], Runs[Track]), "— pick a run —")</f>
        <v>Cosmic</v>
      </c>
      <c r="B2780" s="6" t="s">
        <v>242</v>
      </c>
      <c r="C2780" s="53" t="str">
        <f t="array" ref="C2780">IFERROR(_xlfn.XLOOKUP(B2780, Runs[Run ID], Runs[Title]), "— pick a run —")</f>
        <v>Warlock on Counter Earth</v>
      </c>
      <c r="D2780" s="74" t="s">
        <v>4423</v>
      </c>
      <c r="E2780" s="58" t="b">
        <v>0</v>
      </c>
      <c r="F2780" s="25">
        <f t="shared" si="1"/>
        <v>2</v>
      </c>
      <c r="G2780" s="21" t="s">
        <v>443</v>
      </c>
      <c r="H2780" s="23"/>
      <c r="I2780" s="28"/>
    </row>
    <row r="2781" ht="22.5" customHeight="1">
      <c r="A2781" s="53" t="str">
        <f t="array" ref="A2781">IFERROR(_xlfn.XLOOKUP(B2781, Runs[Run ID], Runs[Track]), "— pick a run —")</f>
        <v>Cosmic</v>
      </c>
      <c r="B2781" s="6" t="s">
        <v>242</v>
      </c>
      <c r="C2781" s="53" t="str">
        <f t="array" ref="C2781">IFERROR(_xlfn.XLOOKUP(B2781, Runs[Run ID], Runs[Title]), "— pick a run —")</f>
        <v>Warlock on Counter Earth</v>
      </c>
      <c r="D2781" s="74" t="s">
        <v>4709</v>
      </c>
      <c r="E2781" s="58" t="b">
        <v>0</v>
      </c>
      <c r="F2781" s="25">
        <f t="shared" si="1"/>
        <v>3</v>
      </c>
      <c r="G2781" s="21" t="s">
        <v>1002</v>
      </c>
      <c r="H2781" s="10" t="s">
        <v>13430</v>
      </c>
      <c r="I2781" s="26"/>
    </row>
    <row r="2782" ht="22.5" customHeight="1">
      <c r="A2782" s="53" t="str">
        <f t="array" ref="A2782">IFERROR(_xlfn.XLOOKUP(B2782, Runs[Run ID], Runs[Track]), "— pick a run —")</f>
        <v>Cosmic</v>
      </c>
      <c r="B2782" s="6" t="s">
        <v>242</v>
      </c>
      <c r="C2782" s="53" t="str">
        <f t="array" ref="C2782">IFERROR(_xlfn.XLOOKUP(B2782, Runs[Run ID], Runs[Title]), "— pick a run —")</f>
        <v>Warlock on Counter Earth</v>
      </c>
      <c r="D2782" s="74" t="s">
        <v>4739</v>
      </c>
      <c r="E2782" s="58" t="b">
        <v>0</v>
      </c>
      <c r="F2782" s="25">
        <f t="shared" si="1"/>
        <v>4</v>
      </c>
      <c r="G2782" s="21" t="s">
        <v>1002</v>
      </c>
      <c r="H2782" s="23"/>
      <c r="I2782" s="28"/>
    </row>
    <row r="2783" ht="22.5" customHeight="1">
      <c r="A2783" s="53" t="str">
        <f t="array" ref="A2783">IFERROR(_xlfn.XLOOKUP(B2783, Runs[Run ID], Runs[Track]), "— pick a run —")</f>
        <v>Cosmic</v>
      </c>
      <c r="B2783" s="6" t="s">
        <v>242</v>
      </c>
      <c r="C2783" s="53" t="str">
        <f t="array" ref="C2783">IFERROR(_xlfn.XLOOKUP(B2783, Runs[Run ID], Runs[Title]), "— pick a run —")</f>
        <v>Warlock on Counter Earth</v>
      </c>
      <c r="D2783" s="74" t="s">
        <v>4767</v>
      </c>
      <c r="E2783" s="58" t="b">
        <v>0</v>
      </c>
      <c r="F2783" s="25">
        <f t="shared" si="1"/>
        <v>5</v>
      </c>
      <c r="G2783" s="21" t="s">
        <v>1002</v>
      </c>
      <c r="H2783" s="23"/>
      <c r="I2783" s="28"/>
    </row>
    <row r="2784" ht="22.5" customHeight="1">
      <c r="A2784" s="53" t="str">
        <f t="array" ref="A2784">IFERROR(_xlfn.XLOOKUP(B2784, Runs[Run ID], Runs[Track]), "— pick a run —")</f>
        <v>Cosmic</v>
      </c>
      <c r="B2784" s="6" t="s">
        <v>242</v>
      </c>
      <c r="C2784" s="53" t="str">
        <f t="array" ref="C2784">IFERROR(_xlfn.XLOOKUP(B2784, Runs[Run ID], Runs[Title]), "— pick a run —")</f>
        <v>Warlock on Counter Earth</v>
      </c>
      <c r="D2784" s="74" t="s">
        <v>4796</v>
      </c>
      <c r="E2784" s="58" t="b">
        <v>0</v>
      </c>
      <c r="F2784" s="25">
        <f t="shared" si="1"/>
        <v>6</v>
      </c>
      <c r="G2784" s="21" t="s">
        <v>1002</v>
      </c>
      <c r="H2784" s="23"/>
      <c r="I2784" s="28"/>
    </row>
    <row r="2785" ht="22.5" customHeight="1">
      <c r="A2785" s="53" t="str">
        <f t="array" ref="A2785">IFERROR(_xlfn.XLOOKUP(B2785, Runs[Run ID], Runs[Track]), "— pick a run —")</f>
        <v>Cosmic</v>
      </c>
      <c r="B2785" s="6" t="s">
        <v>242</v>
      </c>
      <c r="C2785" s="53" t="str">
        <f t="array" ref="C2785">IFERROR(_xlfn.XLOOKUP(B2785, Runs[Run ID], Runs[Title]), "— pick a run —")</f>
        <v>Warlock on Counter Earth</v>
      </c>
      <c r="D2785" s="74" t="s">
        <v>13431</v>
      </c>
      <c r="E2785" s="58" t="b">
        <v>0</v>
      </c>
      <c r="F2785" s="25">
        <f t="shared" si="1"/>
        <v>7</v>
      </c>
      <c r="G2785" s="21" t="s">
        <v>58</v>
      </c>
      <c r="H2785" s="10" t="s">
        <v>13432</v>
      </c>
      <c r="I2785" s="26"/>
    </row>
    <row r="2786" ht="22.5" customHeight="1">
      <c r="A2786" s="53" t="str">
        <f t="array" ref="A2786">IFERROR(_xlfn.XLOOKUP(B2786, Runs[Run ID], Runs[Track]), "— pick a run —")</f>
        <v>Cosmic</v>
      </c>
      <c r="B2786" s="6" t="s">
        <v>242</v>
      </c>
      <c r="C2786" s="53" t="str">
        <f t="array" ref="C2786">IFERROR(_xlfn.XLOOKUP(B2786, Runs[Run ID], Runs[Title]), "— pick a run —")</f>
        <v>Warlock on Counter Earth</v>
      </c>
      <c r="D2786" s="74" t="s">
        <v>13433</v>
      </c>
      <c r="E2786" s="58" t="b">
        <v>0</v>
      </c>
      <c r="F2786" s="25">
        <f t="shared" si="1"/>
        <v>8</v>
      </c>
      <c r="G2786" s="21" t="s">
        <v>58</v>
      </c>
      <c r="H2786" s="23"/>
      <c r="I2786" s="28"/>
    </row>
    <row r="2787" ht="22.5" customHeight="1">
      <c r="A2787" s="53" t="str">
        <f t="array" ref="A2787">IFERROR(_xlfn.XLOOKUP(B2787, Runs[Run ID], Runs[Track]), "— pick a run —")</f>
        <v>Cosmic</v>
      </c>
      <c r="B2787" s="6" t="s">
        <v>242</v>
      </c>
      <c r="C2787" s="53" t="str">
        <f t="array" ref="C2787">IFERROR(_xlfn.XLOOKUP(B2787, Runs[Run ID], Runs[Title]), "— pick a run —")</f>
        <v>Warlock on Counter Earth</v>
      </c>
      <c r="D2787" s="74" t="s">
        <v>13434</v>
      </c>
      <c r="E2787" s="58" t="b">
        <v>0</v>
      </c>
      <c r="F2787" s="25">
        <f t="shared" si="1"/>
        <v>9</v>
      </c>
      <c r="G2787" s="21" t="s">
        <v>58</v>
      </c>
      <c r="H2787" s="23"/>
      <c r="I2787" s="28"/>
    </row>
    <row r="2788" ht="22.5" customHeight="1">
      <c r="A2788" s="53" t="str">
        <f t="array" ref="A2788">IFERROR(_xlfn.XLOOKUP(B2788, Runs[Run ID], Runs[Track]), "— pick a run —")</f>
        <v>Cosmic</v>
      </c>
      <c r="B2788" s="6" t="s">
        <v>242</v>
      </c>
      <c r="C2788" s="53" t="str">
        <f t="array" ref="C2788">IFERROR(_xlfn.XLOOKUP(B2788, Runs[Run ID], Runs[Title]), "— pick a run —")</f>
        <v>Warlock on Counter Earth</v>
      </c>
      <c r="D2788" s="74" t="s">
        <v>13435</v>
      </c>
      <c r="E2788" s="58" t="b">
        <v>0</v>
      </c>
      <c r="F2788" s="25">
        <f t="shared" si="1"/>
        <v>10</v>
      </c>
      <c r="G2788" s="21" t="s">
        <v>58</v>
      </c>
      <c r="H2788" s="23"/>
      <c r="I2788" s="28"/>
    </row>
    <row r="2789" ht="22.5" customHeight="1">
      <c r="A2789" s="53" t="str">
        <f t="array" ref="A2789">IFERROR(_xlfn.XLOOKUP(B2789, Runs[Run ID], Runs[Track]), "— pick a run —")</f>
        <v>Cosmic</v>
      </c>
      <c r="B2789" s="6" t="s">
        <v>242</v>
      </c>
      <c r="C2789" s="53" t="str">
        <f t="array" ref="C2789">IFERROR(_xlfn.XLOOKUP(B2789, Runs[Run ID], Runs[Title]), "— pick a run —")</f>
        <v>Warlock on Counter Earth</v>
      </c>
      <c r="D2789" s="74" t="s">
        <v>13436</v>
      </c>
      <c r="E2789" s="58" t="b">
        <v>0</v>
      </c>
      <c r="F2789" s="25">
        <f t="shared" si="1"/>
        <v>11</v>
      </c>
      <c r="G2789" s="21" t="s">
        <v>58</v>
      </c>
      <c r="H2789" s="23"/>
      <c r="I2789" s="28"/>
    </row>
    <row r="2790" ht="22.5" customHeight="1">
      <c r="A2790" s="53" t="str">
        <f t="array" ref="A2790">IFERROR(_xlfn.XLOOKUP(B2790, Runs[Run ID], Runs[Track]), "— pick a run —")</f>
        <v>Cosmic</v>
      </c>
      <c r="B2790" s="6" t="s">
        <v>242</v>
      </c>
      <c r="C2790" s="53" t="str">
        <f t="array" ref="C2790">IFERROR(_xlfn.XLOOKUP(B2790, Runs[Run ID], Runs[Title]), "— pick a run —")</f>
        <v>Warlock on Counter Earth</v>
      </c>
      <c r="D2790" s="74" t="s">
        <v>13437</v>
      </c>
      <c r="E2790" s="58" t="b">
        <v>0</v>
      </c>
      <c r="F2790" s="25">
        <f t="shared" si="1"/>
        <v>12</v>
      </c>
      <c r="G2790" s="21" t="s">
        <v>58</v>
      </c>
      <c r="H2790" s="23"/>
      <c r="I2790" s="28"/>
    </row>
    <row r="2791" ht="22.5" customHeight="1">
      <c r="A2791" s="53" t="str">
        <f t="array" ref="A2791">IFERROR(_xlfn.XLOOKUP(B2791, Runs[Run ID], Runs[Track]), "— pick a run —")</f>
        <v>Cosmic</v>
      </c>
      <c r="B2791" s="6" t="s">
        <v>242</v>
      </c>
      <c r="C2791" s="53" t="str">
        <f t="array" ref="C2791">IFERROR(_xlfn.XLOOKUP(B2791, Runs[Run ID], Runs[Title]), "— pick a run —")</f>
        <v>Warlock on Counter Earth</v>
      </c>
      <c r="D2791" s="74" t="s">
        <v>13438</v>
      </c>
      <c r="E2791" s="58" t="b">
        <v>0</v>
      </c>
      <c r="F2791" s="25">
        <f t="shared" si="1"/>
        <v>13</v>
      </c>
      <c r="G2791" s="21" t="s">
        <v>58</v>
      </c>
      <c r="H2791" s="23"/>
      <c r="I2791" s="28"/>
    </row>
    <row r="2792" ht="22.5" customHeight="1">
      <c r="A2792" s="53" t="str">
        <f t="array" ref="A2792">IFERROR(_xlfn.XLOOKUP(B2792, Runs[Run ID], Runs[Track]), "— pick a run —")</f>
        <v>Cosmic</v>
      </c>
      <c r="B2792" s="6" t="s">
        <v>242</v>
      </c>
      <c r="C2792" s="53" t="str">
        <f t="array" ref="C2792">IFERROR(_xlfn.XLOOKUP(B2792, Runs[Run ID], Runs[Title]), "— pick a run —")</f>
        <v>Warlock on Counter Earth</v>
      </c>
      <c r="D2792" s="74" t="s">
        <v>13439</v>
      </c>
      <c r="E2792" s="58" t="b">
        <v>0</v>
      </c>
      <c r="F2792" s="25">
        <f t="shared" si="1"/>
        <v>14</v>
      </c>
      <c r="G2792" s="21" t="s">
        <v>58</v>
      </c>
      <c r="H2792" s="23"/>
      <c r="I2792" s="28"/>
    </row>
    <row r="2793" ht="22.5" customHeight="1">
      <c r="A2793" s="53" t="str">
        <f t="array" ref="A2793">IFERROR(_xlfn.XLOOKUP(B2793, Runs[Run ID], Runs[Track]), "— pick a run —")</f>
        <v>Cosmic</v>
      </c>
      <c r="B2793" s="6" t="s">
        <v>242</v>
      </c>
      <c r="C2793" s="53" t="str">
        <f t="array" ref="C2793">IFERROR(_xlfn.XLOOKUP(B2793, Runs[Run ID], Runs[Title]), "— pick a run —")</f>
        <v>Warlock on Counter Earth</v>
      </c>
      <c r="D2793" s="74" t="s">
        <v>13440</v>
      </c>
      <c r="E2793" s="58" t="b">
        <v>0</v>
      </c>
      <c r="F2793" s="25">
        <f t="shared" si="1"/>
        <v>15</v>
      </c>
      <c r="G2793" s="21" t="s">
        <v>58</v>
      </c>
      <c r="H2793" s="23"/>
      <c r="I2793" s="28"/>
    </row>
    <row r="2794" ht="22.5" customHeight="1">
      <c r="A2794" s="53" t="str">
        <f t="array" ref="A2794">IFERROR(_xlfn.XLOOKUP(B2794, Runs[Run ID], Runs[Track]), "— pick a run —")</f>
        <v>Cosmic</v>
      </c>
      <c r="B2794" s="6" t="s">
        <v>242</v>
      </c>
      <c r="C2794" s="53" t="str">
        <f t="array" ref="C2794">IFERROR(_xlfn.XLOOKUP(B2794, Runs[Run ID], Runs[Title]), "— pick a run —")</f>
        <v>Warlock on Counter Earth</v>
      </c>
      <c r="D2794" s="74" t="s">
        <v>13441</v>
      </c>
      <c r="E2794" s="58" t="b">
        <v>0</v>
      </c>
      <c r="F2794" s="25">
        <f t="shared" si="1"/>
        <v>16</v>
      </c>
      <c r="G2794" s="21" t="s">
        <v>58</v>
      </c>
      <c r="H2794" s="10" t="s">
        <v>13442</v>
      </c>
      <c r="I2794" s="26"/>
    </row>
    <row r="2795" ht="22.5" customHeight="1">
      <c r="A2795" s="53" t="str">
        <f t="array" ref="A2795">IFERROR(_xlfn.XLOOKUP(B2795, Runs[Run ID], Runs[Track]), "— pick a run —")</f>
        <v>Cosmic</v>
      </c>
      <c r="B2795" s="6" t="s">
        <v>242</v>
      </c>
      <c r="C2795" s="53" t="str">
        <f t="array" ref="C2795">IFERROR(_xlfn.XLOOKUP(B2795, Runs[Run ID], Runs[Title]), "— pick a run —")</f>
        <v>Warlock on Counter Earth</v>
      </c>
      <c r="D2795" s="74" t="s">
        <v>3094</v>
      </c>
      <c r="E2795" s="58" t="b">
        <v>0</v>
      </c>
      <c r="F2795" s="25">
        <f t="shared" si="1"/>
        <v>17</v>
      </c>
      <c r="G2795" s="21" t="s">
        <v>58</v>
      </c>
      <c r="H2795" s="10" t="s">
        <v>13443</v>
      </c>
      <c r="I2795" s="26"/>
    </row>
    <row r="2796" ht="22.5" customHeight="1">
      <c r="A2796" s="53" t="str">
        <f t="array" ref="A2796">IFERROR(_xlfn.XLOOKUP(B2796, Runs[Run ID], Runs[Track]), "— pick a run —")</f>
        <v>Cosmic</v>
      </c>
      <c r="B2796" s="6" t="s">
        <v>242</v>
      </c>
      <c r="C2796" s="53" t="str">
        <f t="array" ref="C2796">IFERROR(_xlfn.XLOOKUP(B2796, Runs[Run ID], Runs[Title]), "— pick a run —")</f>
        <v>Warlock on Counter Earth</v>
      </c>
      <c r="D2796" s="74" t="s">
        <v>3123</v>
      </c>
      <c r="E2796" s="58" t="b">
        <v>0</v>
      </c>
      <c r="F2796" s="25">
        <f t="shared" si="1"/>
        <v>18</v>
      </c>
      <c r="G2796" s="21" t="s">
        <v>58</v>
      </c>
      <c r="H2796" s="23"/>
      <c r="I2796" s="28"/>
    </row>
    <row r="2797" ht="22.5" customHeight="1">
      <c r="A2797" s="53" t="str">
        <f t="array" ref="A2797">IFERROR(_xlfn.XLOOKUP(B2797, Runs[Run ID], Runs[Track]), "— pick a run —")</f>
        <v>Cosmic</v>
      </c>
      <c r="B2797" s="6" t="s">
        <v>242</v>
      </c>
      <c r="C2797" s="53" t="str">
        <f t="array" ref="C2797">IFERROR(_xlfn.XLOOKUP(B2797, Runs[Run ID], Runs[Title]), "— pick a run —")</f>
        <v>Warlock on Counter Earth</v>
      </c>
      <c r="D2797" s="74" t="s">
        <v>3153</v>
      </c>
      <c r="E2797" s="58" t="b">
        <v>0</v>
      </c>
      <c r="F2797" s="25">
        <f t="shared" si="1"/>
        <v>19</v>
      </c>
      <c r="G2797" s="21" t="s">
        <v>58</v>
      </c>
      <c r="H2797" s="23"/>
      <c r="I2797" s="28"/>
    </row>
    <row r="2798" ht="22.5" customHeight="1">
      <c r="A2798" s="53" t="str">
        <f t="array" ref="A2798">IFERROR(_xlfn.XLOOKUP(B2798, Runs[Run ID], Runs[Track]), "— pick a run —")</f>
        <v>Cosmic</v>
      </c>
      <c r="B2798" s="6" t="s">
        <v>242</v>
      </c>
      <c r="C2798" s="53" t="str">
        <f t="array" ref="C2798">IFERROR(_xlfn.XLOOKUP(B2798, Runs[Run ID], Runs[Title]), "— pick a run —")</f>
        <v>Warlock on Counter Earth</v>
      </c>
      <c r="D2798" s="74" t="s">
        <v>13444</v>
      </c>
      <c r="E2798" s="58" t="b">
        <v>0</v>
      </c>
      <c r="F2798" s="25">
        <f t="shared" si="1"/>
        <v>20</v>
      </c>
      <c r="G2798" s="21" t="s">
        <v>1002</v>
      </c>
      <c r="H2798" s="10" t="s">
        <v>13445</v>
      </c>
      <c r="I2798" s="26"/>
    </row>
    <row r="2799" ht="22.5" customHeight="1">
      <c r="A2799" s="53" t="str">
        <f t="array" ref="A2799">IFERROR(_xlfn.XLOOKUP(B2799, Runs[Run ID], Runs[Track]), "— pick a run —")</f>
        <v>Cosmic</v>
      </c>
      <c r="B2799" s="54" t="s">
        <v>251</v>
      </c>
      <c r="C2799" s="53" t="str">
        <f t="array" ref="C2799">IFERROR(_xlfn.XLOOKUP(B2799, Runs[Run ID], Runs[Title]), "— pick a run —")</f>
        <v>Death of Captain Marvel </v>
      </c>
      <c r="D2799" s="74" t="s">
        <v>13446</v>
      </c>
      <c r="E2799" s="58" t="b">
        <v>0</v>
      </c>
      <c r="F2799" s="25">
        <f t="shared" si="1"/>
        <v>1</v>
      </c>
      <c r="G2799" s="21" t="s">
        <v>58</v>
      </c>
      <c r="H2799" s="23" t="s">
        <v>13447</v>
      </c>
      <c r="I2799" s="28"/>
    </row>
    <row r="2800" ht="22.5" customHeight="1">
      <c r="A2800" s="53" t="str">
        <f t="array" ref="A2800">IFERROR(_xlfn.XLOOKUP(B2800, Runs[Run ID], Runs[Track]), "— pick a run —")</f>
        <v>Cosmic</v>
      </c>
      <c r="B2800" s="54" t="s">
        <v>251</v>
      </c>
      <c r="C2800" s="53" t="str">
        <f t="array" ref="C2800">IFERROR(_xlfn.XLOOKUP(B2800, Runs[Run ID], Runs[Title]), "— pick a run —")</f>
        <v>Death of Captain Marvel </v>
      </c>
      <c r="D2800" s="74" t="s">
        <v>3238</v>
      </c>
      <c r="E2800" s="58" t="b">
        <v>0</v>
      </c>
      <c r="F2800" s="25">
        <f t="shared" si="1"/>
        <v>2</v>
      </c>
      <c r="G2800" s="21" t="s">
        <v>58</v>
      </c>
      <c r="H2800" s="23" t="s">
        <v>13448</v>
      </c>
      <c r="I2800" s="28"/>
    </row>
    <row r="2801" ht="22.5" customHeight="1">
      <c r="A2801" s="53" t="str">
        <f t="array" ref="A2801">IFERROR(_xlfn.XLOOKUP(B2801, Runs[Run ID], Runs[Track]), "— pick a run —")</f>
        <v>Cosmic</v>
      </c>
      <c r="B2801" s="54" t="s">
        <v>251</v>
      </c>
      <c r="C2801" s="53" t="str">
        <f t="array" ref="C2801">IFERROR(_xlfn.XLOOKUP(B2801, Runs[Run ID], Runs[Title]), "— pick a run —")</f>
        <v>Death of Captain Marvel </v>
      </c>
      <c r="D2801" s="74" t="s">
        <v>3267</v>
      </c>
      <c r="E2801" s="58" t="b">
        <v>0</v>
      </c>
      <c r="F2801" s="25">
        <f t="shared" si="1"/>
        <v>3</v>
      </c>
      <c r="G2801" s="21" t="s">
        <v>58</v>
      </c>
      <c r="H2801" s="23"/>
      <c r="I2801" s="28"/>
    </row>
    <row r="2802" ht="22.5" customHeight="1">
      <c r="A2802" s="53" t="str">
        <f t="array" ref="A2802">IFERROR(_xlfn.XLOOKUP(B2802, Runs[Run ID], Runs[Track]), "— pick a run —")</f>
        <v>Cosmic</v>
      </c>
      <c r="B2802" s="54" t="s">
        <v>251</v>
      </c>
      <c r="C2802" s="53" t="str">
        <f t="array" ref="C2802">IFERROR(_xlfn.XLOOKUP(B2802, Runs[Run ID], Runs[Title]), "— pick a run —")</f>
        <v>Death of Captain Marvel </v>
      </c>
      <c r="D2802" s="74" t="s">
        <v>3301</v>
      </c>
      <c r="E2802" s="58" t="b">
        <v>0</v>
      </c>
      <c r="F2802" s="25">
        <f t="shared" si="1"/>
        <v>4</v>
      </c>
      <c r="G2802" s="21" t="s">
        <v>58</v>
      </c>
      <c r="H2802" s="23"/>
      <c r="I2802" s="28"/>
    </row>
    <row r="2803" ht="22.5" customHeight="1">
      <c r="A2803" s="53" t="str">
        <f t="array" ref="A2803">IFERROR(_xlfn.XLOOKUP(B2803, Runs[Run ID], Runs[Track]), "— pick a run —")</f>
        <v>Cosmic</v>
      </c>
      <c r="B2803" s="54" t="s">
        <v>251</v>
      </c>
      <c r="C2803" s="53" t="str">
        <f t="array" ref="C2803">IFERROR(_xlfn.XLOOKUP(B2803, Runs[Run ID], Runs[Title]), "— pick a run —")</f>
        <v>Death of Captain Marvel </v>
      </c>
      <c r="D2803" s="74" t="s">
        <v>3332</v>
      </c>
      <c r="E2803" s="58" t="b">
        <v>0</v>
      </c>
      <c r="F2803" s="25">
        <f t="shared" si="1"/>
        <v>5</v>
      </c>
      <c r="G2803" s="21" t="s">
        <v>58</v>
      </c>
      <c r="H2803" s="23"/>
      <c r="I2803" s="28"/>
    </row>
    <row r="2804" ht="22.5" customHeight="1">
      <c r="A2804" s="53" t="str">
        <f t="array" ref="A2804">IFERROR(_xlfn.XLOOKUP(B2804, Runs[Run ID], Runs[Track]), "— pick a run —")</f>
        <v>Cosmic</v>
      </c>
      <c r="B2804" s="54" t="s">
        <v>251</v>
      </c>
      <c r="C2804" s="53" t="str">
        <f t="array" ref="C2804">IFERROR(_xlfn.XLOOKUP(B2804, Runs[Run ID], Runs[Title]), "— pick a run —")</f>
        <v>Death of Captain Marvel </v>
      </c>
      <c r="D2804" s="74" t="s">
        <v>3361</v>
      </c>
      <c r="E2804" s="58" t="b">
        <v>0</v>
      </c>
      <c r="F2804" s="25">
        <f t="shared" si="1"/>
        <v>6</v>
      </c>
      <c r="G2804" s="21" t="s">
        <v>58</v>
      </c>
      <c r="H2804" s="23"/>
      <c r="I2804" s="28"/>
    </row>
    <row r="2805" ht="22.5" customHeight="1">
      <c r="A2805" s="53" t="str">
        <f t="array" ref="A2805">IFERROR(_xlfn.XLOOKUP(B2805, Runs[Run ID], Runs[Track]), "— pick a run —")</f>
        <v>Cosmic</v>
      </c>
      <c r="B2805" s="54" t="s">
        <v>251</v>
      </c>
      <c r="C2805" s="53" t="str">
        <f t="array" ref="C2805">IFERROR(_xlfn.XLOOKUP(B2805, Runs[Run ID], Runs[Title]), "— pick a run —")</f>
        <v>Death of Captain Marvel </v>
      </c>
      <c r="D2805" s="74" t="s">
        <v>3573</v>
      </c>
      <c r="E2805" s="58" t="b">
        <v>0</v>
      </c>
      <c r="F2805" s="25">
        <f t="shared" si="1"/>
        <v>7</v>
      </c>
      <c r="G2805" s="21" t="s">
        <v>443</v>
      </c>
      <c r="H2805" s="23" t="s">
        <v>13449</v>
      </c>
      <c r="I2805" s="28"/>
    </row>
    <row r="2806" ht="22.5" customHeight="1">
      <c r="A2806" s="53" t="str">
        <f t="array" ref="A2806">IFERROR(_xlfn.XLOOKUP(B2806, Runs[Run ID], Runs[Track]), "— pick a run —")</f>
        <v>Cosmic</v>
      </c>
      <c r="B2806" s="54" t="s">
        <v>251</v>
      </c>
      <c r="C2806" s="53" t="str">
        <f t="array" ref="C2806">IFERROR(_xlfn.XLOOKUP(B2806, Runs[Run ID], Runs[Title]), "— pick a run —")</f>
        <v>Death of Captain Marvel </v>
      </c>
      <c r="D2806" s="74" t="s">
        <v>3392</v>
      </c>
      <c r="E2806" s="58" t="b">
        <v>0</v>
      </c>
      <c r="F2806" s="25">
        <f t="shared" si="1"/>
        <v>8</v>
      </c>
      <c r="G2806" s="21" t="s">
        <v>58</v>
      </c>
      <c r="H2806" s="23"/>
      <c r="I2806" s="28"/>
    </row>
    <row r="2807" ht="22.5" customHeight="1">
      <c r="A2807" s="53" t="str">
        <f t="array" ref="A2807">IFERROR(_xlfn.XLOOKUP(B2807, Runs[Run ID], Runs[Track]), "— pick a run —")</f>
        <v>Cosmic</v>
      </c>
      <c r="B2807" s="54" t="s">
        <v>251</v>
      </c>
      <c r="C2807" s="53" t="str">
        <f t="array" ref="C2807">IFERROR(_xlfn.XLOOKUP(B2807, Runs[Run ID], Runs[Title]), "— pick a run —")</f>
        <v>Death of Captain Marvel </v>
      </c>
      <c r="D2807" s="74" t="s">
        <v>3602</v>
      </c>
      <c r="E2807" s="58" t="b">
        <v>0</v>
      </c>
      <c r="F2807" s="25">
        <f t="shared" si="1"/>
        <v>9</v>
      </c>
      <c r="G2807" s="21" t="s">
        <v>443</v>
      </c>
      <c r="H2807" s="23" t="s">
        <v>13450</v>
      </c>
      <c r="I2807" s="28"/>
    </row>
    <row r="2808" ht="22.5" customHeight="1">
      <c r="A2808" s="53" t="str">
        <f t="array" ref="A2808">IFERROR(_xlfn.XLOOKUP(B2808, Runs[Run ID], Runs[Track]), "— pick a run —")</f>
        <v>Cosmic</v>
      </c>
      <c r="B2808" s="54" t="s">
        <v>251</v>
      </c>
      <c r="C2808" s="53" t="str">
        <f t="array" ref="C2808">IFERROR(_xlfn.XLOOKUP(B2808, Runs[Run ID], Runs[Title]), "— pick a run —")</f>
        <v>Death of Captain Marvel </v>
      </c>
      <c r="D2808" s="74" t="s">
        <v>3635</v>
      </c>
      <c r="E2808" s="58" t="b">
        <v>0</v>
      </c>
      <c r="F2808" s="25">
        <f t="shared" si="1"/>
        <v>10</v>
      </c>
      <c r="G2808" s="21" t="s">
        <v>443</v>
      </c>
      <c r="H2808" s="23"/>
      <c r="I2808" s="28"/>
    </row>
    <row r="2809" ht="22.5" customHeight="1">
      <c r="A2809" s="53" t="str">
        <f t="array" ref="A2809">IFERROR(_xlfn.XLOOKUP(B2809, Runs[Run ID], Runs[Track]), "— pick a run —")</f>
        <v>Cosmic</v>
      </c>
      <c r="B2809" s="54" t="s">
        <v>251</v>
      </c>
      <c r="C2809" s="53" t="str">
        <f t="array" ref="C2809">IFERROR(_xlfn.XLOOKUP(B2809, Runs[Run ID], Runs[Title]), "— pick a run —")</f>
        <v>Death of Captain Marvel </v>
      </c>
      <c r="D2809" s="74" t="s">
        <v>3665</v>
      </c>
      <c r="E2809" s="58" t="b">
        <v>0</v>
      </c>
      <c r="F2809" s="25">
        <f t="shared" si="1"/>
        <v>11</v>
      </c>
      <c r="G2809" s="21" t="s">
        <v>443</v>
      </c>
      <c r="H2809" s="23"/>
      <c r="I2809" s="28"/>
    </row>
    <row r="2810" ht="22.5" customHeight="1">
      <c r="A2810" s="53" t="str">
        <f t="array" ref="A2810">IFERROR(_xlfn.XLOOKUP(B2810, Runs[Run ID], Runs[Track]), "— pick a run —")</f>
        <v>Cosmic</v>
      </c>
      <c r="B2810" s="54" t="s">
        <v>251</v>
      </c>
      <c r="C2810" s="53" t="str">
        <f t="array" ref="C2810">IFERROR(_xlfn.XLOOKUP(B2810, Runs[Run ID], Runs[Title]), "— pick a run —")</f>
        <v>Death of Captain Marvel </v>
      </c>
      <c r="D2810" s="74" t="s">
        <v>3422</v>
      </c>
      <c r="E2810" s="58" t="b">
        <v>0</v>
      </c>
      <c r="F2810" s="25">
        <f t="shared" si="1"/>
        <v>12</v>
      </c>
      <c r="G2810" s="21" t="s">
        <v>58</v>
      </c>
      <c r="H2810" s="23"/>
      <c r="I2810" s="28"/>
    </row>
    <row r="2811" ht="22.5" customHeight="1">
      <c r="A2811" s="53" t="str">
        <f t="array" ref="A2811">IFERROR(_xlfn.XLOOKUP(B2811, Runs[Run ID], Runs[Track]), "— pick a run —")</f>
        <v>Cosmic</v>
      </c>
      <c r="B2811" s="54" t="s">
        <v>251</v>
      </c>
      <c r="C2811" s="53" t="str">
        <f t="array" ref="C2811">IFERROR(_xlfn.XLOOKUP(B2811, Runs[Run ID], Runs[Title]), "— pick a run —")</f>
        <v>Death of Captain Marvel </v>
      </c>
      <c r="D2811" s="74" t="s">
        <v>3454</v>
      </c>
      <c r="E2811" s="58" t="b">
        <v>0</v>
      </c>
      <c r="F2811" s="25">
        <f t="shared" si="1"/>
        <v>13</v>
      </c>
      <c r="G2811" s="21" t="s">
        <v>58</v>
      </c>
      <c r="H2811" s="23"/>
      <c r="I2811" s="28"/>
    </row>
    <row r="2812" ht="22.5" customHeight="1">
      <c r="A2812" s="53" t="str">
        <f t="array" ref="A2812">IFERROR(_xlfn.XLOOKUP(B2812, Runs[Run ID], Runs[Track]), "— pick a run —")</f>
        <v>Cosmic</v>
      </c>
      <c r="B2812" s="54" t="s">
        <v>251</v>
      </c>
      <c r="C2812" s="53" t="str">
        <f t="array" ref="C2812">IFERROR(_xlfn.XLOOKUP(B2812, Runs[Run ID], Runs[Title]), "— pick a run —")</f>
        <v>Death of Captain Marvel </v>
      </c>
      <c r="D2812" s="74" t="s">
        <v>3483</v>
      </c>
      <c r="E2812" s="58" t="b">
        <v>0</v>
      </c>
      <c r="F2812" s="25">
        <f t="shared" si="1"/>
        <v>14</v>
      </c>
      <c r="G2812" s="21" t="s">
        <v>443</v>
      </c>
      <c r="H2812" s="23" t="s">
        <v>13451</v>
      </c>
      <c r="I2812" s="28"/>
    </row>
    <row r="2813" ht="22.5" customHeight="1">
      <c r="A2813" s="53" t="str">
        <f t="array" ref="A2813">IFERROR(_xlfn.XLOOKUP(B2813, Runs[Run ID], Runs[Track]), "— pick a run —")</f>
        <v>Cosmic</v>
      </c>
      <c r="B2813" s="54" t="s">
        <v>251</v>
      </c>
      <c r="C2813" s="53" t="str">
        <f t="array" ref="C2813">IFERROR(_xlfn.XLOOKUP(B2813, Runs[Run ID], Runs[Title]), "— pick a run —")</f>
        <v>Death of Captain Marvel </v>
      </c>
      <c r="D2813" s="74" t="s">
        <v>3513</v>
      </c>
      <c r="E2813" s="58" t="b">
        <v>0</v>
      </c>
      <c r="F2813" s="25">
        <f t="shared" si="1"/>
        <v>15</v>
      </c>
      <c r="G2813" s="21" t="s">
        <v>58</v>
      </c>
      <c r="H2813" s="23" t="s">
        <v>13452</v>
      </c>
      <c r="I2813" s="28"/>
    </row>
    <row r="2814" ht="22.5" customHeight="1">
      <c r="A2814" s="53" t="str">
        <f t="array" ref="A2814">IFERROR(_xlfn.XLOOKUP(B2814, Runs[Run ID], Runs[Track]), "— pick a run —")</f>
        <v>Cosmic</v>
      </c>
      <c r="B2814" s="54" t="s">
        <v>251</v>
      </c>
      <c r="C2814" s="53" t="str">
        <f t="array" ref="C2814">IFERROR(_xlfn.XLOOKUP(B2814, Runs[Run ID], Runs[Title]), "— pick a run —")</f>
        <v>Death of Captain Marvel </v>
      </c>
      <c r="D2814" s="74" t="s">
        <v>3543</v>
      </c>
      <c r="E2814" s="58" t="b">
        <v>0</v>
      </c>
      <c r="F2814" s="25">
        <f t="shared" si="1"/>
        <v>16</v>
      </c>
      <c r="G2814" s="21" t="s">
        <v>443</v>
      </c>
      <c r="H2814" s="23" t="s">
        <v>13453</v>
      </c>
      <c r="I2814" s="28"/>
    </row>
    <row r="2815" ht="22.5" customHeight="1">
      <c r="A2815" s="53" t="str">
        <f t="array" ref="A2815">IFERROR(_xlfn.XLOOKUP(B2815, Runs[Run ID], Runs[Track]), "— pick a run —")</f>
        <v>Cosmic</v>
      </c>
      <c r="B2815" s="54" t="s">
        <v>251</v>
      </c>
      <c r="C2815" s="53" t="str">
        <f t="array" ref="C2815">IFERROR(_xlfn.XLOOKUP(B2815, Runs[Run ID], Runs[Title]), "— pick a run —")</f>
        <v>Death of Captain Marvel </v>
      </c>
      <c r="D2815" s="74" t="s">
        <v>13454</v>
      </c>
      <c r="E2815" s="58" t="b">
        <v>0</v>
      </c>
      <c r="F2815" s="25">
        <f t="shared" si="1"/>
        <v>17</v>
      </c>
      <c r="G2815" s="21" t="s">
        <v>58</v>
      </c>
      <c r="H2815" s="23" t="s">
        <v>13455</v>
      </c>
      <c r="I2815" s="28"/>
    </row>
    <row r="2816" ht="22.5" customHeight="1">
      <c r="A2816" s="53" t="str">
        <f t="array" ref="A2816">IFERROR(_xlfn.XLOOKUP(B2816, Runs[Run ID], Runs[Track]), "— pick a run —")</f>
        <v>Cosmic</v>
      </c>
      <c r="B2816" s="54" t="s">
        <v>251</v>
      </c>
      <c r="C2816" s="53" t="str">
        <f t="array" ref="C2816">IFERROR(_xlfn.XLOOKUP(B2816, Runs[Run ID], Runs[Title]), "— pick a run —")</f>
        <v>Death of Captain Marvel </v>
      </c>
      <c r="D2816" s="74" t="s">
        <v>13456</v>
      </c>
      <c r="E2816" s="58" t="b">
        <v>0</v>
      </c>
      <c r="F2816" s="25">
        <f t="shared" si="1"/>
        <v>18</v>
      </c>
      <c r="G2816" s="21" t="s">
        <v>58</v>
      </c>
      <c r="H2816" s="23"/>
      <c r="I2816" s="28"/>
    </row>
    <row r="2817" ht="22.5" customHeight="1">
      <c r="A2817" s="53" t="str">
        <f t="array" ref="A2817">IFERROR(_xlfn.XLOOKUP(B2817, Runs[Run ID], Runs[Track]), "— pick a run —")</f>
        <v>Cosmic</v>
      </c>
      <c r="B2817" s="54" t="s">
        <v>251</v>
      </c>
      <c r="C2817" s="53" t="str">
        <f t="array" ref="C2817">IFERROR(_xlfn.XLOOKUP(B2817, Runs[Run ID], Runs[Title]), "— pick a run —")</f>
        <v>Death of Captain Marvel </v>
      </c>
      <c r="D2817" s="74" t="s">
        <v>13457</v>
      </c>
      <c r="E2817" s="58" t="b">
        <v>0</v>
      </c>
      <c r="F2817" s="25">
        <f t="shared" si="1"/>
        <v>19</v>
      </c>
      <c r="G2817" s="21" t="s">
        <v>58</v>
      </c>
      <c r="H2817" s="23"/>
      <c r="I2817" s="28"/>
    </row>
    <row r="2818" ht="22.5" customHeight="1">
      <c r="A2818" s="53" t="str">
        <f t="array" ref="A2818">IFERROR(_xlfn.XLOOKUP(B2818, Runs[Run ID], Runs[Track]), "— pick a run —")</f>
        <v>Cosmic</v>
      </c>
      <c r="B2818" s="54" t="s">
        <v>251</v>
      </c>
      <c r="C2818" s="53" t="str">
        <f t="array" ref="C2818">IFERROR(_xlfn.XLOOKUP(B2818, Runs[Run ID], Runs[Title]), "— pick a run —")</f>
        <v>Death of Captain Marvel </v>
      </c>
      <c r="D2818" s="74" t="s">
        <v>13458</v>
      </c>
      <c r="E2818" s="58" t="b">
        <v>0</v>
      </c>
      <c r="F2818" s="25">
        <f t="shared" si="1"/>
        <v>20</v>
      </c>
      <c r="G2818" s="21" t="s">
        <v>58</v>
      </c>
      <c r="H2818" s="23"/>
      <c r="I2818" s="28"/>
    </row>
    <row r="2819" ht="22.5" customHeight="1">
      <c r="A2819" s="53" t="str">
        <f t="array" ref="A2819">IFERROR(_xlfn.XLOOKUP(B2819, Runs[Run ID], Runs[Track]), "— pick a run —")</f>
        <v>Cosmic</v>
      </c>
      <c r="B2819" s="54" t="s">
        <v>251</v>
      </c>
      <c r="C2819" s="53" t="str">
        <f t="array" ref="C2819">IFERROR(_xlfn.XLOOKUP(B2819, Runs[Run ID], Runs[Title]), "— pick a run —")</f>
        <v>Death of Captain Marvel </v>
      </c>
      <c r="D2819" s="74" t="s">
        <v>13459</v>
      </c>
      <c r="E2819" s="58" t="b">
        <v>0</v>
      </c>
      <c r="F2819" s="25">
        <f t="shared" si="1"/>
        <v>21</v>
      </c>
      <c r="G2819" s="21" t="s">
        <v>58</v>
      </c>
      <c r="H2819" s="23" t="s">
        <v>13460</v>
      </c>
      <c r="I2819" s="28"/>
    </row>
    <row r="2820" ht="22.5" customHeight="1">
      <c r="A2820" s="53" t="str">
        <f t="array" ref="A2820">IFERROR(_xlfn.XLOOKUP(B2820, Runs[Run ID], Runs[Track]), "— pick a run —")</f>
        <v>Cosmic</v>
      </c>
      <c r="B2820" s="54" t="s">
        <v>251</v>
      </c>
      <c r="C2820" s="53" t="str">
        <f t="array" ref="C2820">IFERROR(_xlfn.XLOOKUP(B2820, Runs[Run ID], Runs[Title]), "— pick a run —")</f>
        <v>Death of Captain Marvel </v>
      </c>
      <c r="D2820" s="74" t="s">
        <v>13461</v>
      </c>
      <c r="E2820" s="58" t="b">
        <v>0</v>
      </c>
      <c r="F2820" s="25">
        <f t="shared" si="1"/>
        <v>22</v>
      </c>
      <c r="G2820" s="21" t="s">
        <v>58</v>
      </c>
      <c r="H2820" s="23"/>
      <c r="I2820" s="28"/>
    </row>
    <row r="2821" ht="22.5" customHeight="1">
      <c r="A2821" s="53" t="str">
        <f t="array" ref="A2821">IFERROR(_xlfn.XLOOKUP(B2821, Runs[Run ID], Runs[Track]), "— pick a run —")</f>
        <v>Cosmic</v>
      </c>
      <c r="B2821" s="54" t="s">
        <v>251</v>
      </c>
      <c r="C2821" s="53" t="str">
        <f t="array" ref="C2821">IFERROR(_xlfn.XLOOKUP(B2821, Runs[Run ID], Runs[Title]), "— pick a run —")</f>
        <v>Death of Captain Marvel </v>
      </c>
      <c r="D2821" s="74" t="s">
        <v>13462</v>
      </c>
      <c r="E2821" s="58" t="b">
        <v>0</v>
      </c>
      <c r="F2821" s="25">
        <f t="shared" si="1"/>
        <v>23</v>
      </c>
      <c r="G2821" s="21" t="s">
        <v>58</v>
      </c>
      <c r="H2821" s="23"/>
      <c r="I2821" s="28"/>
    </row>
    <row r="2822" ht="22.5" customHeight="1">
      <c r="A2822" s="53" t="str">
        <f t="array" ref="A2822">IFERROR(_xlfn.XLOOKUP(B2822, Runs[Run ID], Runs[Track]), "— pick a run —")</f>
        <v>Cosmic</v>
      </c>
      <c r="B2822" s="54" t="s">
        <v>251</v>
      </c>
      <c r="C2822" s="53" t="str">
        <f t="array" ref="C2822">IFERROR(_xlfn.XLOOKUP(B2822, Runs[Run ID], Runs[Title]), "— pick a run —")</f>
        <v>Death of Captain Marvel </v>
      </c>
      <c r="D2822" s="74" t="s">
        <v>13463</v>
      </c>
      <c r="E2822" s="58" t="b">
        <v>0</v>
      </c>
      <c r="F2822" s="25">
        <f t="shared" si="1"/>
        <v>24</v>
      </c>
      <c r="G2822" s="21" t="s">
        <v>58</v>
      </c>
      <c r="H2822" s="23"/>
      <c r="I2822" s="28"/>
    </row>
    <row r="2823" ht="22.5" customHeight="1">
      <c r="A2823" s="53" t="str">
        <f t="array" ref="A2823">IFERROR(_xlfn.XLOOKUP(B2823, Runs[Run ID], Runs[Track]), "— pick a run —")</f>
        <v>Cosmic</v>
      </c>
      <c r="B2823" s="54" t="s">
        <v>251</v>
      </c>
      <c r="C2823" s="53" t="str">
        <f t="array" ref="C2823">IFERROR(_xlfn.XLOOKUP(B2823, Runs[Run ID], Runs[Title]), "— pick a run —")</f>
        <v>Death of Captain Marvel </v>
      </c>
      <c r="D2823" s="74" t="s">
        <v>13464</v>
      </c>
      <c r="E2823" s="58" t="b">
        <v>0</v>
      </c>
      <c r="F2823" s="25">
        <f t="shared" si="1"/>
        <v>25</v>
      </c>
      <c r="G2823" s="21" t="s">
        <v>58</v>
      </c>
      <c r="H2823" s="23"/>
      <c r="I2823" s="28"/>
    </row>
    <row r="2824" ht="22.5" customHeight="1">
      <c r="A2824" s="53" t="str">
        <f t="array" ref="A2824">IFERROR(_xlfn.XLOOKUP(B2824, Runs[Run ID], Runs[Track]), "— pick a run —")</f>
        <v>Cosmic</v>
      </c>
      <c r="B2824" s="54" t="s">
        <v>251</v>
      </c>
      <c r="C2824" s="53" t="str">
        <f t="array" ref="C2824">IFERROR(_xlfn.XLOOKUP(B2824, Runs[Run ID], Runs[Title]), "— pick a run —")</f>
        <v>Death of Captain Marvel </v>
      </c>
      <c r="D2824" s="74" t="s">
        <v>13465</v>
      </c>
      <c r="E2824" s="58" t="b">
        <v>0</v>
      </c>
      <c r="F2824" s="25">
        <f t="shared" si="1"/>
        <v>26</v>
      </c>
      <c r="G2824" s="21" t="s">
        <v>58</v>
      </c>
      <c r="H2824" s="23"/>
      <c r="I2824" s="28"/>
    </row>
    <row r="2825" ht="22.5" customHeight="1">
      <c r="A2825" s="53" t="str">
        <f t="array" ref="A2825">IFERROR(_xlfn.XLOOKUP(B2825, Runs[Run ID], Runs[Track]), "— pick a run —")</f>
        <v>Cosmic</v>
      </c>
      <c r="B2825" s="54" t="s">
        <v>251</v>
      </c>
      <c r="C2825" s="53" t="str">
        <f t="array" ref="C2825">IFERROR(_xlfn.XLOOKUP(B2825, Runs[Run ID], Runs[Title]), "— pick a run —")</f>
        <v>Death of Captain Marvel </v>
      </c>
      <c r="D2825" s="74" t="s">
        <v>13466</v>
      </c>
      <c r="E2825" s="58" t="b">
        <v>0</v>
      </c>
      <c r="F2825" s="25">
        <f t="shared" si="1"/>
        <v>27</v>
      </c>
      <c r="G2825" s="21" t="s">
        <v>58</v>
      </c>
      <c r="H2825" s="23"/>
      <c r="I2825" s="28"/>
    </row>
    <row r="2826" ht="22.5" customHeight="1">
      <c r="A2826" s="53" t="str">
        <f t="array" ref="A2826">IFERROR(_xlfn.XLOOKUP(B2826, Runs[Run ID], Runs[Track]), "— pick a run —")</f>
        <v>Cosmic</v>
      </c>
      <c r="B2826" s="54" t="s">
        <v>251</v>
      </c>
      <c r="C2826" s="53" t="str">
        <f t="array" ref="C2826">IFERROR(_xlfn.XLOOKUP(B2826, Runs[Run ID], Runs[Title]), "— pick a run —")</f>
        <v>Death of Captain Marvel </v>
      </c>
      <c r="D2826" s="74" t="s">
        <v>13467</v>
      </c>
      <c r="E2826" s="58" t="b">
        <v>0</v>
      </c>
      <c r="F2826" s="25">
        <f t="shared" si="1"/>
        <v>28</v>
      </c>
      <c r="G2826" s="21" t="s">
        <v>443</v>
      </c>
      <c r="H2826" s="23" t="s">
        <v>13468</v>
      </c>
      <c r="I2826" s="28"/>
    </row>
    <row r="2827" ht="22.5" customHeight="1">
      <c r="A2827" s="53" t="str">
        <f t="array" ref="A2827">IFERROR(_xlfn.XLOOKUP(B2827, Runs[Run ID], Runs[Track]), "— pick a run —")</f>
        <v>Cosmic</v>
      </c>
      <c r="B2827" s="54" t="s">
        <v>251</v>
      </c>
      <c r="C2827" s="53" t="str">
        <f t="array" ref="C2827">IFERROR(_xlfn.XLOOKUP(B2827, Runs[Run ID], Runs[Title]), "— pick a run —")</f>
        <v>Death of Captain Marvel </v>
      </c>
      <c r="D2827" s="74" t="s">
        <v>4041</v>
      </c>
      <c r="E2827" s="58" t="b">
        <v>0</v>
      </c>
      <c r="F2827" s="25">
        <f t="shared" si="1"/>
        <v>29</v>
      </c>
      <c r="G2827" s="21" t="s">
        <v>58</v>
      </c>
      <c r="H2827" s="23" t="s">
        <v>13469</v>
      </c>
      <c r="I2827" s="28"/>
    </row>
    <row r="2828" ht="22.5" customHeight="1">
      <c r="A2828" s="53" t="str">
        <f t="array" ref="A2828">IFERROR(_xlfn.XLOOKUP(B2828, Runs[Run ID], Runs[Track]), "— pick a run —")</f>
        <v>Cosmic</v>
      </c>
      <c r="B2828" s="54" t="s">
        <v>251</v>
      </c>
      <c r="C2828" s="53" t="str">
        <f t="array" ref="C2828">IFERROR(_xlfn.XLOOKUP(B2828, Runs[Run ID], Runs[Title]), "— pick a run —")</f>
        <v>Death of Captain Marvel </v>
      </c>
      <c r="D2828" s="74" t="s">
        <v>13470</v>
      </c>
      <c r="E2828" s="58" t="b">
        <v>0</v>
      </c>
      <c r="F2828" s="25">
        <f t="shared" si="1"/>
        <v>30</v>
      </c>
      <c r="G2828" s="21" t="s">
        <v>58</v>
      </c>
      <c r="H2828" s="23" t="s">
        <v>13471</v>
      </c>
      <c r="I2828" s="28"/>
    </row>
    <row r="2829" ht="22.5" customHeight="1">
      <c r="A2829" s="53" t="str">
        <f t="array" ref="A2829">IFERROR(_xlfn.XLOOKUP(B2829, Runs[Run ID], Runs[Track]), "— pick a run —")</f>
        <v>Cosmic</v>
      </c>
      <c r="B2829" s="54" t="s">
        <v>251</v>
      </c>
      <c r="C2829" s="53" t="str">
        <f t="array" ref="C2829">IFERROR(_xlfn.XLOOKUP(B2829, Runs[Run ID], Runs[Title]), "— pick a run —")</f>
        <v>Death of Captain Marvel </v>
      </c>
      <c r="D2829" s="74" t="s">
        <v>13472</v>
      </c>
      <c r="E2829" s="58" t="b">
        <v>0</v>
      </c>
      <c r="F2829" s="25">
        <f t="shared" si="1"/>
        <v>31</v>
      </c>
      <c r="G2829" s="21" t="s">
        <v>58</v>
      </c>
      <c r="H2829" s="23" t="s">
        <v>13473</v>
      </c>
      <c r="I2829" s="28"/>
    </row>
    <row r="2830" ht="22.5" customHeight="1">
      <c r="A2830" s="53" t="str">
        <f t="array" ref="A2830">IFERROR(_xlfn.XLOOKUP(B2830, Runs[Run ID], Runs[Track]), "— pick a run —")</f>
        <v>Cosmic</v>
      </c>
      <c r="B2830" s="54" t="s">
        <v>250</v>
      </c>
      <c r="C2830" s="53" t="str">
        <f t="array" ref="C2830">IFERROR(_xlfn.XLOOKUP(B2830, Runs[Run ID], Runs[Title]), "— pick a run —")</f>
        <v>Engleheart's Silver Surfer</v>
      </c>
      <c r="D2830" s="74" t="s">
        <v>13474</v>
      </c>
      <c r="E2830" s="58" t="b">
        <v>0</v>
      </c>
      <c r="F2830" s="25">
        <f t="shared" si="1"/>
        <v>1</v>
      </c>
      <c r="G2830" s="21" t="s">
        <v>58</v>
      </c>
      <c r="H2830" s="23" t="s">
        <v>13475</v>
      </c>
      <c r="I2830" s="28"/>
    </row>
    <row r="2831" ht="22.5" customHeight="1">
      <c r="A2831" s="53" t="str">
        <f t="array" ref="A2831">IFERROR(_xlfn.XLOOKUP(B2831, Runs[Run ID], Runs[Track]), "— pick a run —")</f>
        <v>Cosmic</v>
      </c>
      <c r="B2831" s="54" t="s">
        <v>250</v>
      </c>
      <c r="C2831" s="53" t="str">
        <f t="array" ref="C2831">IFERROR(_xlfn.XLOOKUP(B2831, Runs[Run ID], Runs[Title]), "— pick a run —")</f>
        <v>Engleheart's Silver Surfer</v>
      </c>
      <c r="D2831" s="74" t="s">
        <v>13476</v>
      </c>
      <c r="E2831" s="58" t="b">
        <v>0</v>
      </c>
      <c r="F2831" s="25">
        <f t="shared" si="1"/>
        <v>2</v>
      </c>
      <c r="G2831" s="21" t="s">
        <v>58</v>
      </c>
      <c r="H2831" s="23"/>
      <c r="I2831" s="28"/>
    </row>
    <row r="2832" ht="22.5" customHeight="1">
      <c r="A2832" s="53" t="str">
        <f t="array" ref="A2832">IFERROR(_xlfn.XLOOKUP(B2832, Runs[Run ID], Runs[Track]), "— pick a run —")</f>
        <v>Cosmic</v>
      </c>
      <c r="B2832" s="54" t="s">
        <v>250</v>
      </c>
      <c r="C2832" s="53" t="str">
        <f t="array" ref="C2832">IFERROR(_xlfn.XLOOKUP(B2832, Runs[Run ID], Runs[Title]), "— pick a run —")</f>
        <v>Engleheart's Silver Surfer</v>
      </c>
      <c r="D2832" s="74" t="s">
        <v>13477</v>
      </c>
      <c r="E2832" s="58" t="b">
        <v>0</v>
      </c>
      <c r="F2832" s="25">
        <f t="shared" si="1"/>
        <v>3</v>
      </c>
      <c r="G2832" s="21" t="s">
        <v>58</v>
      </c>
      <c r="H2832" s="23"/>
      <c r="I2832" s="28"/>
    </row>
    <row r="2833" ht="22.5" customHeight="1">
      <c r="A2833" s="53" t="str">
        <f t="array" ref="A2833">IFERROR(_xlfn.XLOOKUP(B2833, Runs[Run ID], Runs[Track]), "— pick a run —")</f>
        <v>Cosmic</v>
      </c>
      <c r="B2833" s="54" t="s">
        <v>250</v>
      </c>
      <c r="C2833" s="53" t="str">
        <f t="array" ref="C2833">IFERROR(_xlfn.XLOOKUP(B2833, Runs[Run ID], Runs[Title]), "— pick a run —")</f>
        <v>Engleheart's Silver Surfer</v>
      </c>
      <c r="D2833" s="74" t="s">
        <v>13478</v>
      </c>
      <c r="E2833" s="58" t="b">
        <v>0</v>
      </c>
      <c r="F2833" s="25">
        <f t="shared" si="1"/>
        <v>4</v>
      </c>
      <c r="G2833" s="21" t="s">
        <v>58</v>
      </c>
      <c r="H2833" s="23"/>
      <c r="I2833" s="28"/>
    </row>
    <row r="2834" ht="22.5" customHeight="1">
      <c r="A2834" s="53" t="str">
        <f t="array" ref="A2834">IFERROR(_xlfn.XLOOKUP(B2834, Runs[Run ID], Runs[Track]), "— pick a run —")</f>
        <v>Cosmic</v>
      </c>
      <c r="B2834" s="54" t="s">
        <v>250</v>
      </c>
      <c r="C2834" s="53" t="str">
        <f t="array" ref="C2834">IFERROR(_xlfn.XLOOKUP(B2834, Runs[Run ID], Runs[Title]), "— pick a run —")</f>
        <v>Engleheart's Silver Surfer</v>
      </c>
      <c r="D2834" s="74" t="s">
        <v>13479</v>
      </c>
      <c r="E2834" s="58" t="b">
        <v>0</v>
      </c>
      <c r="F2834" s="25">
        <f t="shared" si="1"/>
        <v>5</v>
      </c>
      <c r="G2834" s="21" t="s">
        <v>58</v>
      </c>
      <c r="H2834" s="23"/>
      <c r="I2834" s="28"/>
    </row>
    <row r="2835" ht="22.5" customHeight="1">
      <c r="A2835" s="53" t="str">
        <f t="array" ref="A2835">IFERROR(_xlfn.XLOOKUP(B2835, Runs[Run ID], Runs[Track]), "— pick a run —")</f>
        <v>Cosmic</v>
      </c>
      <c r="B2835" s="54" t="s">
        <v>250</v>
      </c>
      <c r="C2835" s="53" t="str">
        <f t="array" ref="C2835">IFERROR(_xlfn.XLOOKUP(B2835, Runs[Run ID], Runs[Title]), "— pick a run —")</f>
        <v>Engleheart's Silver Surfer</v>
      </c>
      <c r="D2835" s="74" t="s">
        <v>13480</v>
      </c>
      <c r="E2835" s="58" t="b">
        <v>0</v>
      </c>
      <c r="F2835" s="25">
        <f t="shared" si="1"/>
        <v>6</v>
      </c>
      <c r="G2835" s="21" t="s">
        <v>58</v>
      </c>
      <c r="H2835" s="23"/>
      <c r="I2835" s="28"/>
    </row>
    <row r="2836" ht="22.5" customHeight="1">
      <c r="A2836" s="53" t="str">
        <f t="array" ref="A2836">IFERROR(_xlfn.XLOOKUP(B2836, Runs[Run ID], Runs[Track]), "— pick a run —")</f>
        <v>Cosmic</v>
      </c>
      <c r="B2836" s="54" t="s">
        <v>250</v>
      </c>
      <c r="C2836" s="53" t="str">
        <f t="array" ref="C2836">IFERROR(_xlfn.XLOOKUP(B2836, Runs[Run ID], Runs[Title]), "— pick a run —")</f>
        <v>Engleheart's Silver Surfer</v>
      </c>
      <c r="D2836" s="74" t="s">
        <v>13481</v>
      </c>
      <c r="E2836" s="58" t="b">
        <v>0</v>
      </c>
      <c r="F2836" s="25">
        <f t="shared" si="1"/>
        <v>7</v>
      </c>
      <c r="G2836" s="21" t="s">
        <v>58</v>
      </c>
      <c r="H2836" s="23"/>
      <c r="I2836" s="28"/>
    </row>
    <row r="2837" ht="22.5" customHeight="1">
      <c r="A2837" s="53" t="str">
        <f t="array" ref="A2837">IFERROR(_xlfn.XLOOKUP(B2837, Runs[Run ID], Runs[Track]), "— pick a run —")</f>
        <v>Cosmic</v>
      </c>
      <c r="B2837" s="54" t="s">
        <v>250</v>
      </c>
      <c r="C2837" s="53" t="str">
        <f t="array" ref="C2837">IFERROR(_xlfn.XLOOKUP(B2837, Runs[Run ID], Runs[Title]), "— pick a run —")</f>
        <v>Engleheart's Silver Surfer</v>
      </c>
      <c r="D2837" s="74" t="s">
        <v>13482</v>
      </c>
      <c r="E2837" s="58" t="b">
        <v>0</v>
      </c>
      <c r="F2837" s="25">
        <f t="shared" si="1"/>
        <v>8</v>
      </c>
      <c r="G2837" s="21" t="s">
        <v>58</v>
      </c>
      <c r="H2837" s="23"/>
      <c r="I2837" s="28"/>
    </row>
    <row r="2838" ht="22.5" customHeight="1">
      <c r="A2838" s="53" t="str">
        <f t="array" ref="A2838">IFERROR(_xlfn.XLOOKUP(B2838, Runs[Run ID], Runs[Track]), "— pick a run —")</f>
        <v>Cosmic</v>
      </c>
      <c r="B2838" s="54" t="s">
        <v>250</v>
      </c>
      <c r="C2838" s="53" t="str">
        <f t="array" ref="C2838">IFERROR(_xlfn.XLOOKUP(B2838, Runs[Run ID], Runs[Title]), "— pick a run —")</f>
        <v>Engleheart's Silver Surfer</v>
      </c>
      <c r="D2838" s="74" t="s">
        <v>13483</v>
      </c>
      <c r="E2838" s="58" t="b">
        <v>0</v>
      </c>
      <c r="F2838" s="25">
        <f t="shared" si="1"/>
        <v>9</v>
      </c>
      <c r="G2838" s="21" t="s">
        <v>58</v>
      </c>
      <c r="H2838" s="23"/>
      <c r="I2838" s="28"/>
    </row>
    <row r="2839" ht="22.5" customHeight="1">
      <c r="A2839" s="53" t="str">
        <f t="array" ref="A2839">IFERROR(_xlfn.XLOOKUP(B2839, Runs[Run ID], Runs[Track]), "— pick a run —")</f>
        <v>Cosmic</v>
      </c>
      <c r="B2839" s="54" t="s">
        <v>250</v>
      </c>
      <c r="C2839" s="53" t="str">
        <f t="array" ref="C2839">IFERROR(_xlfn.XLOOKUP(B2839, Runs[Run ID], Runs[Title]), "— pick a run —")</f>
        <v>Engleheart's Silver Surfer</v>
      </c>
      <c r="D2839" s="74" t="s">
        <v>13484</v>
      </c>
      <c r="E2839" s="58" t="b">
        <v>0</v>
      </c>
      <c r="F2839" s="25">
        <f t="shared" si="1"/>
        <v>10</v>
      </c>
      <c r="G2839" s="21" t="s">
        <v>58</v>
      </c>
      <c r="H2839" s="23"/>
      <c r="I2839" s="28"/>
    </row>
    <row r="2840" ht="22.5" customHeight="1">
      <c r="A2840" s="53" t="str">
        <f t="array" ref="A2840">IFERROR(_xlfn.XLOOKUP(B2840, Runs[Run ID], Runs[Track]), "— pick a run —")</f>
        <v>Cosmic</v>
      </c>
      <c r="B2840" s="54" t="s">
        <v>250</v>
      </c>
      <c r="C2840" s="53" t="str">
        <f t="array" ref="C2840">IFERROR(_xlfn.XLOOKUP(B2840, Runs[Run ID], Runs[Title]), "— pick a run —")</f>
        <v>Engleheart's Silver Surfer</v>
      </c>
      <c r="D2840" s="74" t="s">
        <v>13485</v>
      </c>
      <c r="E2840" s="58" t="b">
        <v>0</v>
      </c>
      <c r="F2840" s="25">
        <f t="shared" si="1"/>
        <v>11</v>
      </c>
      <c r="G2840" s="21" t="s">
        <v>58</v>
      </c>
      <c r="H2840" s="23"/>
      <c r="I2840" s="28"/>
    </row>
    <row r="2841" ht="22.5" customHeight="1">
      <c r="A2841" s="53" t="str">
        <f t="array" ref="A2841">IFERROR(_xlfn.XLOOKUP(B2841, Runs[Run ID], Runs[Track]), "— pick a run —")</f>
        <v>Cosmic</v>
      </c>
      <c r="B2841" s="54" t="s">
        <v>250</v>
      </c>
      <c r="C2841" s="53" t="str">
        <f t="array" ref="C2841">IFERROR(_xlfn.XLOOKUP(B2841, Runs[Run ID], Runs[Title]), "— pick a run —")</f>
        <v>Engleheart's Silver Surfer</v>
      </c>
      <c r="D2841" s="74" t="s">
        <v>13486</v>
      </c>
      <c r="E2841" s="58" t="b">
        <v>0</v>
      </c>
      <c r="F2841" s="25">
        <f t="shared" si="1"/>
        <v>12</v>
      </c>
      <c r="G2841" s="21" t="s">
        <v>58</v>
      </c>
      <c r="H2841" s="23"/>
      <c r="I2841" s="28"/>
    </row>
    <row r="2842" ht="22.5" customHeight="1">
      <c r="A2842" s="53" t="str">
        <f t="array" ref="A2842">IFERROR(_xlfn.XLOOKUP(B2842, Runs[Run ID], Runs[Track]), "— pick a run —")</f>
        <v>Cosmic</v>
      </c>
      <c r="B2842" s="54" t="s">
        <v>250</v>
      </c>
      <c r="C2842" s="53" t="str">
        <f t="array" ref="C2842">IFERROR(_xlfn.XLOOKUP(B2842, Runs[Run ID], Runs[Title]), "— pick a run —")</f>
        <v>Engleheart's Silver Surfer</v>
      </c>
      <c r="D2842" s="74" t="s">
        <v>13487</v>
      </c>
      <c r="E2842" s="58" t="b">
        <v>0</v>
      </c>
      <c r="F2842" s="25">
        <f t="shared" si="1"/>
        <v>13</v>
      </c>
      <c r="G2842" s="21" t="s">
        <v>58</v>
      </c>
      <c r="H2842" s="23"/>
      <c r="I2842" s="28"/>
    </row>
    <row r="2843" ht="22.5" customHeight="1">
      <c r="A2843" s="53" t="str">
        <f t="array" ref="A2843">IFERROR(_xlfn.XLOOKUP(B2843, Runs[Run ID], Runs[Track]), "— pick a run —")</f>
        <v>Cosmic</v>
      </c>
      <c r="B2843" s="54" t="s">
        <v>250</v>
      </c>
      <c r="C2843" s="53" t="str">
        <f t="array" ref="C2843">IFERROR(_xlfn.XLOOKUP(B2843, Runs[Run ID], Runs[Title]), "— pick a run —")</f>
        <v>Engleheart's Silver Surfer</v>
      </c>
      <c r="D2843" s="74" t="s">
        <v>13488</v>
      </c>
      <c r="E2843" s="58" t="b">
        <v>0</v>
      </c>
      <c r="F2843" s="25">
        <f t="shared" si="1"/>
        <v>14</v>
      </c>
      <c r="G2843" s="21" t="s">
        <v>58</v>
      </c>
      <c r="H2843" s="23"/>
      <c r="I2843" s="28"/>
    </row>
    <row r="2844" ht="22.5" customHeight="1">
      <c r="A2844" s="53" t="str">
        <f t="array" ref="A2844">IFERROR(_xlfn.XLOOKUP(B2844, Runs[Run ID], Runs[Track]), "— pick a run —")</f>
        <v>Cosmic</v>
      </c>
      <c r="B2844" s="54" t="s">
        <v>250</v>
      </c>
      <c r="C2844" s="53" t="str">
        <f t="array" ref="C2844">IFERROR(_xlfn.XLOOKUP(B2844, Runs[Run ID], Runs[Title]), "— pick a run —")</f>
        <v>Engleheart's Silver Surfer</v>
      </c>
      <c r="D2844" s="74" t="s">
        <v>13489</v>
      </c>
      <c r="E2844" s="58" t="b">
        <v>0</v>
      </c>
      <c r="F2844" s="25">
        <f t="shared" si="1"/>
        <v>15</v>
      </c>
      <c r="G2844" s="21" t="s">
        <v>58</v>
      </c>
      <c r="H2844" s="23"/>
      <c r="I2844" s="28"/>
    </row>
    <row r="2845" ht="22.5" customHeight="1">
      <c r="A2845" s="53" t="str">
        <f t="array" ref="A2845">IFERROR(_xlfn.XLOOKUP(B2845, Runs[Run ID], Runs[Track]), "— pick a run —")</f>
        <v>Cosmic</v>
      </c>
      <c r="B2845" s="54" t="s">
        <v>250</v>
      </c>
      <c r="C2845" s="53" t="str">
        <f t="array" ref="C2845">IFERROR(_xlfn.XLOOKUP(B2845, Runs[Run ID], Runs[Title]), "— pick a run —")</f>
        <v>Engleheart's Silver Surfer</v>
      </c>
      <c r="D2845" s="74" t="s">
        <v>13490</v>
      </c>
      <c r="E2845" s="58" t="b">
        <v>0</v>
      </c>
      <c r="F2845" s="25">
        <f t="shared" si="1"/>
        <v>16</v>
      </c>
      <c r="G2845" s="21" t="s">
        <v>58</v>
      </c>
      <c r="H2845" s="23"/>
      <c r="I2845" s="28"/>
    </row>
    <row r="2846" ht="22.5" customHeight="1">
      <c r="A2846" s="53" t="str">
        <f t="array" ref="A2846">IFERROR(_xlfn.XLOOKUP(B2846, Runs[Run ID], Runs[Track]), "— pick a run —")</f>
        <v>Cosmic</v>
      </c>
      <c r="B2846" s="54" t="s">
        <v>250</v>
      </c>
      <c r="C2846" s="53" t="str">
        <f t="array" ref="C2846">IFERROR(_xlfn.XLOOKUP(B2846, Runs[Run ID], Runs[Title]), "— pick a run —")</f>
        <v>Engleheart's Silver Surfer</v>
      </c>
      <c r="D2846" s="74" t="s">
        <v>13491</v>
      </c>
      <c r="E2846" s="58" t="b">
        <v>0</v>
      </c>
      <c r="F2846" s="25">
        <f t="shared" si="1"/>
        <v>17</v>
      </c>
      <c r="G2846" s="21" t="s">
        <v>58</v>
      </c>
      <c r="H2846" s="23"/>
      <c r="I2846" s="28"/>
    </row>
    <row r="2847" ht="22.5" customHeight="1">
      <c r="A2847" s="53" t="str">
        <f t="array" ref="A2847">IFERROR(_xlfn.XLOOKUP(B2847, Runs[Run ID], Runs[Track]), "— pick a run —")</f>
        <v>Cosmic</v>
      </c>
      <c r="B2847" s="54" t="s">
        <v>250</v>
      </c>
      <c r="C2847" s="53" t="str">
        <f t="array" ref="C2847">IFERROR(_xlfn.XLOOKUP(B2847, Runs[Run ID], Runs[Title]), "— pick a run —")</f>
        <v>Engleheart's Silver Surfer</v>
      </c>
      <c r="D2847" s="74" t="s">
        <v>13492</v>
      </c>
      <c r="E2847" s="58" t="b">
        <v>0</v>
      </c>
      <c r="F2847" s="25">
        <f t="shared" si="1"/>
        <v>18</v>
      </c>
      <c r="G2847" s="21" t="s">
        <v>58</v>
      </c>
      <c r="H2847" s="23"/>
      <c r="I2847" s="28"/>
    </row>
    <row r="2848" ht="22.5" customHeight="1">
      <c r="A2848" s="53" t="str">
        <f t="array" ref="A2848">IFERROR(_xlfn.XLOOKUP(B2848, Runs[Run ID], Runs[Track]), "— pick a run —")</f>
        <v>Cosmic</v>
      </c>
      <c r="B2848" s="54" t="s">
        <v>250</v>
      </c>
      <c r="C2848" s="53" t="str">
        <f t="array" ref="C2848">IFERROR(_xlfn.XLOOKUP(B2848, Runs[Run ID], Runs[Title]), "— pick a run —")</f>
        <v>Engleheart's Silver Surfer</v>
      </c>
      <c r="D2848" s="74" t="s">
        <v>13493</v>
      </c>
      <c r="E2848" s="58" t="b">
        <v>0</v>
      </c>
      <c r="F2848" s="25">
        <f t="shared" si="1"/>
        <v>19</v>
      </c>
      <c r="G2848" s="21" t="s">
        <v>58</v>
      </c>
      <c r="H2848" s="23"/>
      <c r="I2848" s="28"/>
    </row>
    <row r="2849" ht="22.5" customHeight="1">
      <c r="A2849" s="53" t="str">
        <f t="array" ref="A2849">IFERROR(_xlfn.XLOOKUP(B2849, Runs[Run ID], Runs[Track]), "— pick a run —")</f>
        <v>Cosmic</v>
      </c>
      <c r="B2849" s="54" t="s">
        <v>250</v>
      </c>
      <c r="C2849" s="53" t="str">
        <f t="array" ref="C2849">IFERROR(_xlfn.XLOOKUP(B2849, Runs[Run ID], Runs[Title]), "— pick a run —")</f>
        <v>Engleheart's Silver Surfer</v>
      </c>
      <c r="D2849" s="74" t="s">
        <v>13494</v>
      </c>
      <c r="E2849" s="58" t="b">
        <v>0</v>
      </c>
      <c r="F2849" s="25">
        <f t="shared" si="1"/>
        <v>20</v>
      </c>
      <c r="G2849" s="21" t="s">
        <v>58</v>
      </c>
      <c r="H2849" s="23"/>
      <c r="I2849" s="28"/>
    </row>
    <row r="2850" ht="22.5" customHeight="1">
      <c r="A2850" s="53" t="str">
        <f t="array" ref="A2850">IFERROR(_xlfn.XLOOKUP(B2850, Runs[Run ID], Runs[Track]), "— pick a run —")</f>
        <v>Cosmic</v>
      </c>
      <c r="B2850" s="54" t="s">
        <v>250</v>
      </c>
      <c r="C2850" s="53" t="str">
        <f t="array" ref="C2850">IFERROR(_xlfn.XLOOKUP(B2850, Runs[Run ID], Runs[Title]), "— pick a run —")</f>
        <v>Engleheart's Silver Surfer</v>
      </c>
      <c r="D2850" s="74" t="s">
        <v>13495</v>
      </c>
      <c r="E2850" s="58" t="b">
        <v>0</v>
      </c>
      <c r="F2850" s="25">
        <f t="shared" si="1"/>
        <v>21</v>
      </c>
      <c r="G2850" s="21" t="s">
        <v>58</v>
      </c>
      <c r="H2850" s="23"/>
      <c r="I2850" s="28"/>
    </row>
    <row r="2851" ht="22.5" customHeight="1">
      <c r="A2851" s="53" t="str">
        <f t="array" ref="A2851">IFERROR(_xlfn.XLOOKUP(B2851, Runs[Run ID], Runs[Track]), "— pick a run —")</f>
        <v>Cosmic</v>
      </c>
      <c r="B2851" s="54" t="s">
        <v>250</v>
      </c>
      <c r="C2851" s="53" t="str">
        <f t="array" ref="C2851">IFERROR(_xlfn.XLOOKUP(B2851, Runs[Run ID], Runs[Title]), "— pick a run —")</f>
        <v>Engleheart's Silver Surfer</v>
      </c>
      <c r="D2851" s="74" t="s">
        <v>13496</v>
      </c>
      <c r="E2851" s="58" t="b">
        <v>0</v>
      </c>
      <c r="F2851" s="25">
        <f t="shared" si="1"/>
        <v>22</v>
      </c>
      <c r="G2851" s="21" t="s">
        <v>58</v>
      </c>
      <c r="H2851" s="23"/>
      <c r="I2851" s="28"/>
    </row>
    <row r="2852" ht="22.5" customHeight="1">
      <c r="A2852" s="53" t="str">
        <f t="array" ref="A2852">IFERROR(_xlfn.XLOOKUP(B2852, Runs[Run ID], Runs[Track]), "— pick a run —")</f>
        <v>Cosmic</v>
      </c>
      <c r="B2852" s="54" t="s">
        <v>250</v>
      </c>
      <c r="C2852" s="53" t="str">
        <f t="array" ref="C2852">IFERROR(_xlfn.XLOOKUP(B2852, Runs[Run ID], Runs[Title]), "— pick a run —")</f>
        <v>Engleheart's Silver Surfer</v>
      </c>
      <c r="D2852" s="74" t="s">
        <v>13497</v>
      </c>
      <c r="E2852" s="58" t="b">
        <v>0</v>
      </c>
      <c r="F2852" s="25">
        <f t="shared" si="1"/>
        <v>23</v>
      </c>
      <c r="G2852" s="21" t="s">
        <v>58</v>
      </c>
      <c r="H2852" s="23"/>
      <c r="I2852" s="28"/>
    </row>
    <row r="2853" ht="22.5" customHeight="1">
      <c r="A2853" s="53" t="str">
        <f t="array" ref="A2853">IFERROR(_xlfn.XLOOKUP(B2853, Runs[Run ID], Runs[Track]), "— pick a run —")</f>
        <v>Cosmic</v>
      </c>
      <c r="B2853" s="54" t="s">
        <v>250</v>
      </c>
      <c r="C2853" s="53" t="str">
        <f t="array" ref="C2853">IFERROR(_xlfn.XLOOKUP(B2853, Runs[Run ID], Runs[Title]), "— pick a run —")</f>
        <v>Engleheart's Silver Surfer</v>
      </c>
      <c r="D2853" s="74" t="s">
        <v>13498</v>
      </c>
      <c r="E2853" s="58" t="b">
        <v>0</v>
      </c>
      <c r="F2853" s="25">
        <f t="shared" si="1"/>
        <v>24</v>
      </c>
      <c r="G2853" s="21" t="s">
        <v>58</v>
      </c>
      <c r="H2853" s="23"/>
      <c r="I2853" s="28"/>
    </row>
    <row r="2854" ht="22.5" customHeight="1">
      <c r="A2854" s="53" t="str">
        <f t="array" ref="A2854">IFERROR(_xlfn.XLOOKUP(B2854, Runs[Run ID], Runs[Track]), "— pick a run —")</f>
        <v>Cosmic</v>
      </c>
      <c r="B2854" s="54" t="s">
        <v>250</v>
      </c>
      <c r="C2854" s="53" t="str">
        <f t="array" ref="C2854">IFERROR(_xlfn.XLOOKUP(B2854, Runs[Run ID], Runs[Title]), "— pick a run —")</f>
        <v>Engleheart's Silver Surfer</v>
      </c>
      <c r="D2854" s="74" t="s">
        <v>13499</v>
      </c>
      <c r="E2854" s="58" t="b">
        <v>0</v>
      </c>
      <c r="F2854" s="25">
        <f t="shared" si="1"/>
        <v>25</v>
      </c>
      <c r="G2854" s="21" t="s">
        <v>58</v>
      </c>
      <c r="H2854" s="23"/>
      <c r="I2854" s="28"/>
    </row>
    <row r="2855" ht="22.5" customHeight="1">
      <c r="A2855" s="53" t="str">
        <f t="array" ref="A2855">IFERROR(_xlfn.XLOOKUP(B2855, Runs[Run ID], Runs[Track]), "— pick a run —")</f>
        <v>Cosmic</v>
      </c>
      <c r="B2855" s="54" t="s">
        <v>250</v>
      </c>
      <c r="C2855" s="53" t="str">
        <f t="array" ref="C2855">IFERROR(_xlfn.XLOOKUP(B2855, Runs[Run ID], Runs[Title]), "— pick a run —")</f>
        <v>Engleheart's Silver Surfer</v>
      </c>
      <c r="D2855" s="74" t="s">
        <v>13500</v>
      </c>
      <c r="E2855" s="58" t="b">
        <v>0</v>
      </c>
      <c r="F2855" s="25">
        <f t="shared" si="1"/>
        <v>26</v>
      </c>
      <c r="G2855" s="21" t="s">
        <v>58</v>
      </c>
      <c r="H2855" s="23"/>
      <c r="I2855" s="28"/>
    </row>
    <row r="2856" ht="22.5" customHeight="1">
      <c r="A2856" s="53" t="str">
        <f t="array" ref="A2856">IFERROR(_xlfn.XLOOKUP(B2856, Runs[Run ID], Runs[Track]), "— pick a run —")</f>
        <v>Cosmic</v>
      </c>
      <c r="B2856" s="54" t="s">
        <v>250</v>
      </c>
      <c r="C2856" s="53" t="str">
        <f t="array" ref="C2856">IFERROR(_xlfn.XLOOKUP(B2856, Runs[Run ID], Runs[Title]), "— pick a run —")</f>
        <v>Engleheart's Silver Surfer</v>
      </c>
      <c r="D2856" s="74" t="s">
        <v>13501</v>
      </c>
      <c r="E2856" s="58" t="b">
        <v>0</v>
      </c>
      <c r="F2856" s="25">
        <f t="shared" si="1"/>
        <v>27</v>
      </c>
      <c r="G2856" s="21" t="s">
        <v>58</v>
      </c>
      <c r="H2856" s="23"/>
      <c r="I2856" s="28"/>
    </row>
    <row r="2857" ht="22.5" customHeight="1">
      <c r="A2857" s="53" t="str">
        <f t="array" ref="A2857">IFERROR(_xlfn.XLOOKUP(B2857, Runs[Run ID], Runs[Track]), "— pick a run —")</f>
        <v>Cosmic</v>
      </c>
      <c r="B2857" s="54" t="s">
        <v>250</v>
      </c>
      <c r="C2857" s="53" t="str">
        <f t="array" ref="C2857">IFERROR(_xlfn.XLOOKUP(B2857, Runs[Run ID], Runs[Title]), "— pick a run —")</f>
        <v>Engleheart's Silver Surfer</v>
      </c>
      <c r="D2857" s="74" t="s">
        <v>13502</v>
      </c>
      <c r="E2857" s="58" t="b">
        <v>0</v>
      </c>
      <c r="F2857" s="25">
        <f t="shared" si="1"/>
        <v>28</v>
      </c>
      <c r="G2857" s="21" t="s">
        <v>58</v>
      </c>
      <c r="H2857" s="23"/>
      <c r="I2857" s="28"/>
    </row>
    <row r="2858" ht="22.5" customHeight="1">
      <c r="A2858" s="53" t="str">
        <f t="array" ref="A2858">IFERROR(_xlfn.XLOOKUP(B2858, Runs[Run ID], Runs[Track]), "— pick a run —")</f>
        <v>Cosmic</v>
      </c>
      <c r="B2858" s="54" t="s">
        <v>250</v>
      </c>
      <c r="C2858" s="53" t="str">
        <f t="array" ref="C2858">IFERROR(_xlfn.XLOOKUP(B2858, Runs[Run ID], Runs[Title]), "— pick a run —")</f>
        <v>Engleheart's Silver Surfer</v>
      </c>
      <c r="D2858" s="74" t="s">
        <v>13503</v>
      </c>
      <c r="E2858" s="58" t="b">
        <v>0</v>
      </c>
      <c r="F2858" s="25">
        <f t="shared" si="1"/>
        <v>29</v>
      </c>
      <c r="G2858" s="21" t="s">
        <v>58</v>
      </c>
      <c r="H2858" s="23"/>
      <c r="I2858" s="28"/>
    </row>
    <row r="2859" ht="22.5" customHeight="1">
      <c r="A2859" s="53" t="str">
        <f t="array" ref="A2859">IFERROR(_xlfn.XLOOKUP(B2859, Runs[Run ID], Runs[Track]), "— pick a run —")</f>
        <v>Cosmic</v>
      </c>
      <c r="B2859" s="54" t="s">
        <v>250</v>
      </c>
      <c r="C2859" s="53" t="str">
        <f t="array" ref="C2859">IFERROR(_xlfn.XLOOKUP(B2859, Runs[Run ID], Runs[Title]), "— pick a run —")</f>
        <v>Engleheart's Silver Surfer</v>
      </c>
      <c r="D2859" s="74" t="s">
        <v>13504</v>
      </c>
      <c r="E2859" s="58" t="b">
        <v>0</v>
      </c>
      <c r="F2859" s="25">
        <f t="shared" si="1"/>
        <v>30</v>
      </c>
      <c r="G2859" s="21" t="s">
        <v>58</v>
      </c>
      <c r="H2859" s="23"/>
      <c r="I2859" s="28"/>
    </row>
    <row r="2860" ht="22.5" customHeight="1">
      <c r="A2860" s="53" t="str">
        <f t="array" ref="A2860">IFERROR(_xlfn.XLOOKUP(B2860, Runs[Run ID], Runs[Track]), "— pick a run —")</f>
        <v>Cosmic</v>
      </c>
      <c r="B2860" s="54" t="s">
        <v>250</v>
      </c>
      <c r="C2860" s="53" t="str">
        <f t="array" ref="C2860">IFERROR(_xlfn.XLOOKUP(B2860, Runs[Run ID], Runs[Title]), "— pick a run —")</f>
        <v>Engleheart's Silver Surfer</v>
      </c>
      <c r="D2860" s="74" t="s">
        <v>13505</v>
      </c>
      <c r="E2860" s="58" t="b">
        <v>0</v>
      </c>
      <c r="F2860" s="25">
        <f t="shared" si="1"/>
        <v>31</v>
      </c>
      <c r="G2860" s="21" t="s">
        <v>58</v>
      </c>
      <c r="H2860" s="23"/>
      <c r="I2860" s="28"/>
    </row>
    <row r="2861" ht="22.5" customHeight="1">
      <c r="A2861" s="53" t="str">
        <f t="array" ref="A2861">IFERROR(_xlfn.XLOOKUP(B2861, Runs[Run ID], Runs[Track]), "— pick a run —")</f>
        <v>Cosmic</v>
      </c>
      <c r="B2861" s="54" t="s">
        <v>256</v>
      </c>
      <c r="C2861" s="53" t="str">
        <f t="array" ref="C2861">IFERROR(_xlfn.XLOOKUP(B2861, Runs[Run ID], Runs[Title]), "— pick a run —")</f>
        <v>Infinity Gauntlet </v>
      </c>
      <c r="D2861" s="74" t="s">
        <v>13506</v>
      </c>
      <c r="E2861" s="58" t="b">
        <v>0</v>
      </c>
      <c r="F2861" s="25">
        <f t="shared" si="1"/>
        <v>1</v>
      </c>
      <c r="G2861" s="21" t="s">
        <v>58</v>
      </c>
      <c r="H2861" s="23" t="s">
        <v>13507</v>
      </c>
      <c r="I2861" s="28"/>
    </row>
    <row r="2862" ht="22.5" customHeight="1">
      <c r="A2862" s="53" t="str">
        <f t="array" ref="A2862">IFERROR(_xlfn.XLOOKUP(B2862, Runs[Run ID], Runs[Track]), "— pick a run —")</f>
        <v>Cosmic</v>
      </c>
      <c r="B2862" s="54" t="s">
        <v>256</v>
      </c>
      <c r="C2862" s="53" t="str">
        <f t="array" ref="C2862">IFERROR(_xlfn.XLOOKUP(B2862, Runs[Run ID], Runs[Title]), "— pick a run —")</f>
        <v>Infinity Gauntlet </v>
      </c>
      <c r="D2862" s="74" t="s">
        <v>13508</v>
      </c>
      <c r="E2862" s="58" t="b">
        <v>0</v>
      </c>
      <c r="F2862" s="25">
        <f t="shared" si="1"/>
        <v>2</v>
      </c>
      <c r="G2862" s="21" t="s">
        <v>58</v>
      </c>
      <c r="H2862" s="23"/>
      <c r="I2862" s="28"/>
    </row>
    <row r="2863" ht="22.5" customHeight="1">
      <c r="A2863" s="53" t="str">
        <f t="array" ref="A2863">IFERROR(_xlfn.XLOOKUP(B2863, Runs[Run ID], Runs[Track]), "— pick a run —")</f>
        <v>Cosmic</v>
      </c>
      <c r="B2863" s="54" t="s">
        <v>256</v>
      </c>
      <c r="C2863" s="53" t="str">
        <f t="array" ref="C2863">IFERROR(_xlfn.XLOOKUP(B2863, Runs[Run ID], Runs[Title]), "— pick a run —")</f>
        <v>Infinity Gauntlet </v>
      </c>
      <c r="D2863" s="74" t="s">
        <v>13509</v>
      </c>
      <c r="E2863" s="58" t="b">
        <v>0</v>
      </c>
      <c r="F2863" s="25">
        <f t="shared" si="1"/>
        <v>3</v>
      </c>
      <c r="G2863" s="21" t="s">
        <v>58</v>
      </c>
      <c r="H2863" s="23"/>
      <c r="I2863" s="28"/>
    </row>
    <row r="2864" ht="22.5" customHeight="1">
      <c r="A2864" s="53" t="str">
        <f t="array" ref="A2864">IFERROR(_xlfn.XLOOKUP(B2864, Runs[Run ID], Runs[Track]), "— pick a run —")</f>
        <v>Cosmic</v>
      </c>
      <c r="B2864" s="54" t="s">
        <v>256</v>
      </c>
      <c r="C2864" s="53" t="str">
        <f t="array" ref="C2864">IFERROR(_xlfn.XLOOKUP(B2864, Runs[Run ID], Runs[Title]), "— pick a run —")</f>
        <v>Infinity Gauntlet </v>
      </c>
      <c r="D2864" s="74" t="s">
        <v>13510</v>
      </c>
      <c r="E2864" s="58" t="b">
        <v>0</v>
      </c>
      <c r="F2864" s="25">
        <f t="shared" si="1"/>
        <v>4</v>
      </c>
      <c r="G2864" s="21" t="s">
        <v>58</v>
      </c>
      <c r="H2864" s="23"/>
      <c r="I2864" s="28"/>
    </row>
    <row r="2865" ht="22.5" customHeight="1">
      <c r="A2865" s="53" t="str">
        <f t="array" ref="A2865">IFERROR(_xlfn.XLOOKUP(B2865, Runs[Run ID], Runs[Track]), "— pick a run —")</f>
        <v>Cosmic</v>
      </c>
      <c r="B2865" s="54" t="s">
        <v>256</v>
      </c>
      <c r="C2865" s="53" t="str">
        <f t="array" ref="C2865">IFERROR(_xlfn.XLOOKUP(B2865, Runs[Run ID], Runs[Title]), "— pick a run —")</f>
        <v>Infinity Gauntlet </v>
      </c>
      <c r="D2865" s="74" t="s">
        <v>13511</v>
      </c>
      <c r="E2865" s="58" t="b">
        <v>0</v>
      </c>
      <c r="F2865" s="25">
        <f t="shared" si="1"/>
        <v>5</v>
      </c>
      <c r="G2865" s="21" t="s">
        <v>58</v>
      </c>
      <c r="H2865" s="23"/>
      <c r="I2865" s="28"/>
    </row>
    <row r="2866" ht="22.5" customHeight="1">
      <c r="A2866" s="53" t="str">
        <f t="array" ref="A2866">IFERROR(_xlfn.XLOOKUP(B2866, Runs[Run ID], Runs[Track]), "— pick a run —")</f>
        <v>Cosmic</v>
      </c>
      <c r="B2866" s="54" t="s">
        <v>256</v>
      </c>
      <c r="C2866" s="53" t="str">
        <f t="array" ref="C2866">IFERROR(_xlfn.XLOOKUP(B2866, Runs[Run ID], Runs[Title]), "— pick a run —")</f>
        <v>Infinity Gauntlet </v>
      </c>
      <c r="D2866" s="74" t="s">
        <v>4368</v>
      </c>
      <c r="E2866" s="58" t="b">
        <v>0</v>
      </c>
      <c r="F2866" s="25">
        <f t="shared" si="1"/>
        <v>6</v>
      </c>
      <c r="G2866" s="21" t="s">
        <v>58</v>
      </c>
      <c r="H2866" s="23" t="s">
        <v>13512</v>
      </c>
      <c r="I2866" s="28"/>
    </row>
    <row r="2867" ht="22.5" customHeight="1">
      <c r="A2867" s="53" t="str">
        <f t="array" ref="A2867">IFERROR(_xlfn.XLOOKUP(B2867, Runs[Run ID], Runs[Track]), "— pick a run —")</f>
        <v>Cosmic</v>
      </c>
      <c r="B2867" s="54" t="s">
        <v>256</v>
      </c>
      <c r="C2867" s="53" t="str">
        <f t="array" ref="C2867">IFERROR(_xlfn.XLOOKUP(B2867, Runs[Run ID], Runs[Title]), "— pick a run —")</f>
        <v>Infinity Gauntlet </v>
      </c>
      <c r="D2867" s="74" t="s">
        <v>4394</v>
      </c>
      <c r="E2867" s="58" t="b">
        <v>0</v>
      </c>
      <c r="F2867" s="25">
        <f t="shared" si="1"/>
        <v>7</v>
      </c>
      <c r="G2867" s="21" t="s">
        <v>58</v>
      </c>
      <c r="H2867" s="23"/>
      <c r="I2867" s="28"/>
    </row>
    <row r="2868" ht="22.5" customHeight="1">
      <c r="A2868" s="53" t="str">
        <f t="array" ref="A2868">IFERROR(_xlfn.XLOOKUP(B2868, Runs[Run ID], Runs[Track]), "— pick a run —")</f>
        <v>Cosmic</v>
      </c>
      <c r="B2868" s="54" t="s">
        <v>256</v>
      </c>
      <c r="C2868" s="53" t="str">
        <f t="array" ref="C2868">IFERROR(_xlfn.XLOOKUP(B2868, Runs[Run ID], Runs[Title]), "— pick a run —")</f>
        <v>Infinity Gauntlet </v>
      </c>
      <c r="D2868" s="74" t="s">
        <v>13513</v>
      </c>
      <c r="E2868" s="58" t="b">
        <v>0</v>
      </c>
      <c r="F2868" s="25">
        <f t="shared" si="1"/>
        <v>8</v>
      </c>
      <c r="G2868" s="21" t="s">
        <v>58</v>
      </c>
      <c r="H2868" s="23" t="s">
        <v>13514</v>
      </c>
      <c r="I2868" s="28"/>
    </row>
    <row r="2869" ht="22.5" customHeight="1">
      <c r="A2869" s="53" t="str">
        <f t="array" ref="A2869">IFERROR(_xlfn.XLOOKUP(B2869, Runs[Run ID], Runs[Track]), "— pick a run —")</f>
        <v>Cosmic</v>
      </c>
      <c r="B2869" s="54" t="s">
        <v>256</v>
      </c>
      <c r="C2869" s="53" t="str">
        <f t="array" ref="C2869">IFERROR(_xlfn.XLOOKUP(B2869, Runs[Run ID], Runs[Title]), "— pick a run —")</f>
        <v>Infinity Gauntlet </v>
      </c>
      <c r="D2869" s="74" t="s">
        <v>13515</v>
      </c>
      <c r="E2869" s="58" t="b">
        <v>0</v>
      </c>
      <c r="F2869" s="25">
        <f t="shared" si="1"/>
        <v>9</v>
      </c>
      <c r="G2869" s="21" t="s">
        <v>1002</v>
      </c>
      <c r="H2869" s="23" t="s">
        <v>13516</v>
      </c>
      <c r="I2869" s="28"/>
    </row>
    <row r="2870" ht="22.5" customHeight="1">
      <c r="A2870" s="53" t="str">
        <f t="array" ref="A2870">IFERROR(_xlfn.XLOOKUP(B2870, Runs[Run ID], Runs[Track]), "— pick a run —")</f>
        <v>Cosmic</v>
      </c>
      <c r="B2870" s="54" t="s">
        <v>256</v>
      </c>
      <c r="C2870" s="53" t="str">
        <f t="array" ref="C2870">IFERROR(_xlfn.XLOOKUP(B2870, Runs[Run ID], Runs[Title]), "— pick a run —")</f>
        <v>Infinity Gauntlet </v>
      </c>
      <c r="D2870" s="74" t="s">
        <v>13517</v>
      </c>
      <c r="E2870" s="58" t="b">
        <v>0</v>
      </c>
      <c r="F2870" s="25">
        <f t="shared" si="1"/>
        <v>10</v>
      </c>
      <c r="G2870" s="21" t="s">
        <v>1002</v>
      </c>
      <c r="H2870" s="23"/>
      <c r="I2870" s="28"/>
    </row>
    <row r="2871" ht="22.5" customHeight="1">
      <c r="A2871" s="53" t="str">
        <f t="array" ref="A2871">IFERROR(_xlfn.XLOOKUP(B2871, Runs[Run ID], Runs[Track]), "— pick a run —")</f>
        <v>Cosmic</v>
      </c>
      <c r="B2871" s="54" t="s">
        <v>256</v>
      </c>
      <c r="C2871" s="53" t="str">
        <f t="array" ref="C2871">IFERROR(_xlfn.XLOOKUP(B2871, Runs[Run ID], Runs[Title]), "— pick a run —")</f>
        <v>Infinity Gauntlet </v>
      </c>
      <c r="D2871" s="74" t="s">
        <v>13518</v>
      </c>
      <c r="E2871" s="58" t="b">
        <v>0</v>
      </c>
      <c r="F2871" s="25">
        <f t="shared" si="1"/>
        <v>11</v>
      </c>
      <c r="G2871" s="21" t="s">
        <v>1002</v>
      </c>
      <c r="H2871" s="23"/>
      <c r="I2871" s="28"/>
    </row>
    <row r="2872" ht="22.5" customHeight="1">
      <c r="A2872" s="53" t="str">
        <f t="array" ref="A2872">IFERROR(_xlfn.XLOOKUP(B2872, Runs[Run ID], Runs[Track]), "— pick a run —")</f>
        <v>Cosmic</v>
      </c>
      <c r="B2872" s="54" t="s">
        <v>256</v>
      </c>
      <c r="C2872" s="53" t="str">
        <f t="array" ref="C2872">IFERROR(_xlfn.XLOOKUP(B2872, Runs[Run ID], Runs[Title]), "— pick a run —")</f>
        <v>Infinity Gauntlet </v>
      </c>
      <c r="D2872" s="74" t="s">
        <v>13519</v>
      </c>
      <c r="E2872" s="58" t="b">
        <v>0</v>
      </c>
      <c r="F2872" s="25">
        <f t="shared" si="1"/>
        <v>12</v>
      </c>
      <c r="G2872" s="21" t="s">
        <v>58</v>
      </c>
      <c r="H2872" s="23" t="s">
        <v>13520</v>
      </c>
      <c r="I2872" s="28"/>
    </row>
    <row r="2873" ht="22.5" customHeight="1">
      <c r="A2873" s="53" t="str">
        <f t="array" ref="A2873">IFERROR(_xlfn.XLOOKUP(B2873, Runs[Run ID], Runs[Track]), "— pick a run —")</f>
        <v>Cosmic</v>
      </c>
      <c r="B2873" s="54" t="s">
        <v>256</v>
      </c>
      <c r="C2873" s="53" t="str">
        <f t="array" ref="C2873">IFERROR(_xlfn.XLOOKUP(B2873, Runs[Run ID], Runs[Title]), "— pick a run —")</f>
        <v>Infinity Gauntlet </v>
      </c>
      <c r="D2873" s="74" t="s">
        <v>13521</v>
      </c>
      <c r="E2873" s="58" t="b">
        <v>0</v>
      </c>
      <c r="F2873" s="25">
        <f t="shared" si="1"/>
        <v>13</v>
      </c>
      <c r="G2873" s="21" t="s">
        <v>58</v>
      </c>
      <c r="H2873" s="23"/>
      <c r="I2873" s="28"/>
    </row>
    <row r="2874" ht="22.5" customHeight="1">
      <c r="A2874" s="53" t="str">
        <f t="array" ref="A2874">IFERROR(_xlfn.XLOOKUP(B2874, Runs[Run ID], Runs[Track]), "— pick a run —")</f>
        <v>Cosmic</v>
      </c>
      <c r="B2874" s="54" t="s">
        <v>256</v>
      </c>
      <c r="C2874" s="53" t="str">
        <f t="array" ref="C2874">IFERROR(_xlfn.XLOOKUP(B2874, Runs[Run ID], Runs[Title]), "— pick a run —")</f>
        <v>Infinity Gauntlet </v>
      </c>
      <c r="D2874" s="74" t="s">
        <v>13522</v>
      </c>
      <c r="E2874" s="58" t="b">
        <v>0</v>
      </c>
      <c r="F2874" s="25">
        <f t="shared" si="1"/>
        <v>14</v>
      </c>
      <c r="G2874" s="21" t="s">
        <v>58</v>
      </c>
      <c r="H2874" s="23"/>
      <c r="I2874" s="28"/>
    </row>
    <row r="2875" ht="22.5" customHeight="1">
      <c r="A2875" s="53" t="str">
        <f t="array" ref="A2875">IFERROR(_xlfn.XLOOKUP(B2875, Runs[Run ID], Runs[Track]), "— pick a run —")</f>
        <v>Cosmic</v>
      </c>
      <c r="B2875" s="54" t="s">
        <v>256</v>
      </c>
      <c r="C2875" s="53" t="str">
        <f t="array" ref="C2875">IFERROR(_xlfn.XLOOKUP(B2875, Runs[Run ID], Runs[Title]), "— pick a run —")</f>
        <v>Infinity Gauntlet </v>
      </c>
      <c r="D2875" s="74" t="s">
        <v>13523</v>
      </c>
      <c r="E2875" s="58" t="b">
        <v>0</v>
      </c>
      <c r="F2875" s="25">
        <f t="shared" si="1"/>
        <v>15</v>
      </c>
      <c r="G2875" s="21" t="s">
        <v>58</v>
      </c>
      <c r="H2875" s="23"/>
      <c r="I2875" s="28"/>
    </row>
    <row r="2876" ht="22.5" customHeight="1">
      <c r="A2876" s="53" t="str">
        <f t="array" ref="A2876">IFERROR(_xlfn.XLOOKUP(B2876, Runs[Run ID], Runs[Track]), "— pick a run —")</f>
        <v>Cosmic</v>
      </c>
      <c r="B2876" s="54" t="s">
        <v>256</v>
      </c>
      <c r="C2876" s="53" t="str">
        <f t="array" ref="C2876">IFERROR(_xlfn.XLOOKUP(B2876, Runs[Run ID], Runs[Title]), "— pick a run —")</f>
        <v>Infinity Gauntlet </v>
      </c>
      <c r="D2876" s="74" t="s">
        <v>13524</v>
      </c>
      <c r="E2876" s="58" t="b">
        <v>0</v>
      </c>
      <c r="F2876" s="25">
        <f t="shared" si="1"/>
        <v>16</v>
      </c>
      <c r="G2876" s="21" t="s">
        <v>58</v>
      </c>
      <c r="H2876" s="23"/>
      <c r="I2876" s="28"/>
    </row>
    <row r="2877" ht="22.5" customHeight="1">
      <c r="A2877" s="53" t="str">
        <f t="array" ref="A2877">IFERROR(_xlfn.XLOOKUP(B2877, Runs[Run ID], Runs[Track]), "— pick a run —")</f>
        <v>Cosmic</v>
      </c>
      <c r="B2877" s="54" t="s">
        <v>256</v>
      </c>
      <c r="C2877" s="53" t="str">
        <f t="array" ref="C2877">IFERROR(_xlfn.XLOOKUP(B2877, Runs[Run ID], Runs[Title]), "— pick a run —")</f>
        <v>Infinity Gauntlet </v>
      </c>
      <c r="D2877" s="74" t="s">
        <v>13525</v>
      </c>
      <c r="E2877" s="58" t="b">
        <v>0</v>
      </c>
      <c r="F2877" s="25">
        <f t="shared" si="1"/>
        <v>17</v>
      </c>
      <c r="G2877" s="21" t="s">
        <v>443</v>
      </c>
      <c r="H2877" s="23" t="s">
        <v>13526</v>
      </c>
      <c r="I2877" s="28"/>
    </row>
    <row r="2878" ht="22.5" customHeight="1">
      <c r="A2878" s="53" t="str">
        <f t="array" ref="A2878">IFERROR(_xlfn.XLOOKUP(B2878, Runs[Run ID], Runs[Track]), "— pick a run —")</f>
        <v>Cosmic</v>
      </c>
      <c r="B2878" s="54" t="s">
        <v>256</v>
      </c>
      <c r="C2878" s="53" t="str">
        <f t="array" ref="C2878">IFERROR(_xlfn.XLOOKUP(B2878, Runs[Run ID], Runs[Title]), "— pick a run —")</f>
        <v>Infinity Gauntlet </v>
      </c>
      <c r="D2878" s="74" t="s">
        <v>13527</v>
      </c>
      <c r="E2878" s="58" t="b">
        <v>0</v>
      </c>
      <c r="F2878" s="25">
        <f t="shared" si="1"/>
        <v>18</v>
      </c>
      <c r="G2878" s="21" t="s">
        <v>58</v>
      </c>
      <c r="H2878" s="23" t="s">
        <v>13528</v>
      </c>
      <c r="I2878" s="28"/>
    </row>
    <row r="2879" ht="22.5" customHeight="1">
      <c r="A2879" s="53" t="str">
        <f t="array" ref="A2879">IFERROR(_xlfn.XLOOKUP(B2879, Runs[Run ID], Runs[Track]), "— pick a run —")</f>
        <v>Cosmic</v>
      </c>
      <c r="B2879" s="54" t="s">
        <v>256</v>
      </c>
      <c r="C2879" s="53" t="str">
        <f t="array" ref="C2879">IFERROR(_xlfn.XLOOKUP(B2879, Runs[Run ID], Runs[Title]), "— pick a run —")</f>
        <v>Infinity Gauntlet </v>
      </c>
      <c r="D2879" s="74" t="s">
        <v>13529</v>
      </c>
      <c r="E2879" s="58" t="b">
        <v>0</v>
      </c>
      <c r="F2879" s="25">
        <f t="shared" si="1"/>
        <v>19</v>
      </c>
      <c r="G2879" s="21" t="s">
        <v>58</v>
      </c>
      <c r="H2879" s="23" t="s">
        <v>13530</v>
      </c>
      <c r="I2879" s="28"/>
    </row>
    <row r="2880" ht="22.5" customHeight="1">
      <c r="A2880" s="53" t="str">
        <f t="array" ref="A2880">IFERROR(_xlfn.XLOOKUP(B2880, Runs[Run ID], Runs[Track]), "— pick a run —")</f>
        <v>Cosmic</v>
      </c>
      <c r="B2880" s="54" t="s">
        <v>256</v>
      </c>
      <c r="C2880" s="53" t="str">
        <f t="array" ref="C2880">IFERROR(_xlfn.XLOOKUP(B2880, Runs[Run ID], Runs[Title]), "— pick a run —")</f>
        <v>Infinity Gauntlet </v>
      </c>
      <c r="D2880" s="74" t="s">
        <v>13531</v>
      </c>
      <c r="E2880" s="58" t="b">
        <v>0</v>
      </c>
      <c r="F2880" s="25">
        <f t="shared" si="1"/>
        <v>20</v>
      </c>
      <c r="G2880" s="21" t="s">
        <v>58</v>
      </c>
      <c r="H2880" s="23"/>
      <c r="I2880" s="28"/>
    </row>
    <row r="2881" ht="22.5" customHeight="1">
      <c r="A2881" s="53" t="str">
        <f t="array" ref="A2881">IFERROR(_xlfn.XLOOKUP(B2881, Runs[Run ID], Runs[Track]), "— pick a run —")</f>
        <v>Cosmic</v>
      </c>
      <c r="B2881" s="54" t="s">
        <v>256</v>
      </c>
      <c r="C2881" s="53" t="str">
        <f t="array" ref="C2881">IFERROR(_xlfn.XLOOKUP(B2881, Runs[Run ID], Runs[Title]), "— pick a run —")</f>
        <v>Infinity Gauntlet </v>
      </c>
      <c r="D2881" s="74" t="s">
        <v>13532</v>
      </c>
      <c r="E2881" s="58" t="b">
        <v>0</v>
      </c>
      <c r="F2881" s="25">
        <f t="shared" si="1"/>
        <v>21</v>
      </c>
      <c r="G2881" s="21" t="s">
        <v>58</v>
      </c>
      <c r="H2881" s="23"/>
      <c r="I2881" s="28"/>
    </row>
    <row r="2882" ht="22.5" customHeight="1">
      <c r="A2882" s="53" t="str">
        <f t="array" ref="A2882">IFERROR(_xlfn.XLOOKUP(B2882, Runs[Run ID], Runs[Track]), "— pick a run —")</f>
        <v>Cosmic</v>
      </c>
      <c r="B2882" s="54" t="s">
        <v>256</v>
      </c>
      <c r="C2882" s="53" t="str">
        <f t="array" ref="C2882">IFERROR(_xlfn.XLOOKUP(B2882, Runs[Run ID], Runs[Title]), "— pick a run —")</f>
        <v>Infinity Gauntlet </v>
      </c>
      <c r="D2882" s="74" t="s">
        <v>13533</v>
      </c>
      <c r="E2882" s="58" t="b">
        <v>0</v>
      </c>
      <c r="F2882" s="25">
        <f t="shared" si="1"/>
        <v>22</v>
      </c>
      <c r="G2882" s="21" t="s">
        <v>58</v>
      </c>
      <c r="H2882" s="23"/>
      <c r="I2882" s="28"/>
    </row>
    <row r="2883" ht="22.5" customHeight="1">
      <c r="A2883" s="53" t="str">
        <f t="array" ref="A2883">IFERROR(_xlfn.XLOOKUP(B2883, Runs[Run ID], Runs[Track]), "— pick a run —")</f>
        <v>Cosmic</v>
      </c>
      <c r="B2883" s="54" t="s">
        <v>256</v>
      </c>
      <c r="C2883" s="53" t="str">
        <f t="array" ref="C2883">IFERROR(_xlfn.XLOOKUP(B2883, Runs[Run ID], Runs[Title]), "— pick a run —")</f>
        <v>Infinity Gauntlet </v>
      </c>
      <c r="D2883" s="74" t="s">
        <v>13534</v>
      </c>
      <c r="E2883" s="58" t="b">
        <v>0</v>
      </c>
      <c r="F2883" s="25">
        <f t="shared" si="1"/>
        <v>23</v>
      </c>
      <c r="G2883" s="21" t="s">
        <v>58</v>
      </c>
      <c r="H2883" s="23"/>
      <c r="I2883" s="28"/>
    </row>
    <row r="2884" ht="22.5" customHeight="1">
      <c r="A2884" s="53" t="str">
        <f t="array" ref="A2884">IFERROR(_xlfn.XLOOKUP(B2884, Runs[Run ID], Runs[Track]), "— pick a run —")</f>
        <v>Cosmic</v>
      </c>
      <c r="B2884" s="54" t="s">
        <v>256</v>
      </c>
      <c r="C2884" s="53" t="str">
        <f t="array" ref="C2884">IFERROR(_xlfn.XLOOKUP(B2884, Runs[Run ID], Runs[Title]), "— pick a run —")</f>
        <v>Infinity Gauntlet </v>
      </c>
      <c r="D2884" s="74" t="s">
        <v>13535</v>
      </c>
      <c r="E2884" s="58" t="b">
        <v>0</v>
      </c>
      <c r="F2884" s="25">
        <f t="shared" si="1"/>
        <v>24</v>
      </c>
      <c r="G2884" s="21" t="s">
        <v>58</v>
      </c>
      <c r="H2884" s="23"/>
      <c r="I2884" s="28"/>
    </row>
    <row r="2885" ht="22.5" customHeight="1">
      <c r="A2885" s="53" t="str">
        <f t="array" ref="A2885">IFERROR(_xlfn.XLOOKUP(B2885, Runs[Run ID], Runs[Track]), "— pick a run —")</f>
        <v>Cosmic</v>
      </c>
      <c r="B2885" s="54" t="s">
        <v>256</v>
      </c>
      <c r="C2885" s="53" t="str">
        <f t="array" ref="C2885">IFERROR(_xlfn.XLOOKUP(B2885, Runs[Run ID], Runs[Title]), "— pick a run —")</f>
        <v>Infinity Gauntlet </v>
      </c>
      <c r="D2885" s="74" t="s">
        <v>4955</v>
      </c>
      <c r="E2885" s="58" t="b">
        <v>0</v>
      </c>
      <c r="F2885" s="25">
        <f t="shared" si="1"/>
        <v>25</v>
      </c>
      <c r="G2885" s="21" t="s">
        <v>58</v>
      </c>
      <c r="H2885" s="23" t="s">
        <v>13536</v>
      </c>
      <c r="I2885" s="28"/>
    </row>
    <row r="2886" ht="22.5" customHeight="1">
      <c r="A2886" s="53" t="str">
        <f t="array" ref="A2886">IFERROR(_xlfn.XLOOKUP(B2886, Runs[Run ID], Runs[Track]), "— pick a run —")</f>
        <v>Cosmic</v>
      </c>
      <c r="B2886" s="54" t="s">
        <v>256</v>
      </c>
      <c r="C2886" s="53" t="str">
        <f t="array" ref="C2886">IFERROR(_xlfn.XLOOKUP(B2886, Runs[Run ID], Runs[Title]), "— pick a run —")</f>
        <v>Infinity Gauntlet </v>
      </c>
      <c r="D2886" s="74" t="s">
        <v>4982</v>
      </c>
      <c r="E2886" s="58" t="b">
        <v>0</v>
      </c>
      <c r="F2886" s="25">
        <f t="shared" si="1"/>
        <v>26</v>
      </c>
      <c r="G2886" s="21" t="s">
        <v>58</v>
      </c>
      <c r="H2886" s="23"/>
      <c r="I2886" s="28"/>
    </row>
    <row r="2887" ht="22.5" customHeight="1">
      <c r="A2887" s="53" t="str">
        <f t="array" ref="A2887">IFERROR(_xlfn.XLOOKUP(B2887, Runs[Run ID], Runs[Track]), "— pick a run —")</f>
        <v>Cosmic</v>
      </c>
      <c r="B2887" s="54" t="s">
        <v>256</v>
      </c>
      <c r="C2887" s="53" t="str">
        <f t="array" ref="C2887">IFERROR(_xlfn.XLOOKUP(B2887, Runs[Run ID], Runs[Title]), "— pick a run —")</f>
        <v>Infinity Gauntlet </v>
      </c>
      <c r="D2887" s="74" t="s">
        <v>5007</v>
      </c>
      <c r="E2887" s="58" t="b">
        <v>0</v>
      </c>
      <c r="F2887" s="25">
        <f t="shared" si="1"/>
        <v>27</v>
      </c>
      <c r="G2887" s="21" t="s">
        <v>58</v>
      </c>
      <c r="H2887" s="23"/>
      <c r="I2887" s="28"/>
    </row>
    <row r="2888" ht="22.5" customHeight="1">
      <c r="A2888" s="53" t="str">
        <f t="array" ref="A2888">IFERROR(_xlfn.XLOOKUP(B2888, Runs[Run ID], Runs[Track]), "— pick a run —")</f>
        <v>Cosmic</v>
      </c>
      <c r="B2888" s="54" t="s">
        <v>256</v>
      </c>
      <c r="C2888" s="53" t="str">
        <f t="array" ref="C2888">IFERROR(_xlfn.XLOOKUP(B2888, Runs[Run ID], Runs[Title]), "— pick a run —")</f>
        <v>Infinity Gauntlet </v>
      </c>
      <c r="D2888" s="74" t="s">
        <v>5033</v>
      </c>
      <c r="E2888" s="58" t="b">
        <v>0</v>
      </c>
      <c r="F2888" s="25">
        <f t="shared" si="1"/>
        <v>28</v>
      </c>
      <c r="G2888" s="21" t="s">
        <v>58</v>
      </c>
      <c r="H2888" s="23"/>
      <c r="I2888" s="28"/>
    </row>
    <row r="2889" ht="22.5" customHeight="1">
      <c r="A2889" s="53" t="str">
        <f t="array" ref="A2889">IFERROR(_xlfn.XLOOKUP(B2889, Runs[Run ID], Runs[Track]), "— pick a run —")</f>
        <v>Cosmic</v>
      </c>
      <c r="B2889" s="54" t="s">
        <v>256</v>
      </c>
      <c r="C2889" s="53" t="str">
        <f t="array" ref="C2889">IFERROR(_xlfn.XLOOKUP(B2889, Runs[Run ID], Runs[Title]), "— pick a run —")</f>
        <v>Infinity Gauntlet </v>
      </c>
      <c r="D2889" s="74" t="s">
        <v>5060</v>
      </c>
      <c r="E2889" s="58" t="b">
        <v>0</v>
      </c>
      <c r="F2889" s="25">
        <f t="shared" si="1"/>
        <v>29</v>
      </c>
      <c r="G2889" s="21" t="s">
        <v>58</v>
      </c>
      <c r="H2889" s="23"/>
      <c r="I2889" s="28"/>
    </row>
    <row r="2890" ht="22.5" customHeight="1">
      <c r="A2890" s="53" t="str">
        <f t="array" ref="A2890">IFERROR(_xlfn.XLOOKUP(B2890, Runs[Run ID], Runs[Track]), "— pick a run —")</f>
        <v>Cosmic</v>
      </c>
      <c r="B2890" s="54" t="s">
        <v>256</v>
      </c>
      <c r="C2890" s="53" t="str">
        <f t="array" ref="C2890">IFERROR(_xlfn.XLOOKUP(B2890, Runs[Run ID], Runs[Title]), "— pick a run —")</f>
        <v>Infinity Gauntlet </v>
      </c>
      <c r="D2890" s="74" t="s">
        <v>5091</v>
      </c>
      <c r="E2890" s="58" t="b">
        <v>0</v>
      </c>
      <c r="F2890" s="25">
        <f t="shared" si="1"/>
        <v>30</v>
      </c>
      <c r="G2890" s="21" t="s">
        <v>58</v>
      </c>
      <c r="H2890" s="23"/>
      <c r="I2890" s="28"/>
    </row>
    <row r="2891" ht="22.5" customHeight="1">
      <c r="A2891" s="53" t="str">
        <f t="array" ref="A2891">IFERROR(_xlfn.XLOOKUP(B2891, Runs[Run ID], Runs[Track]), "— pick a run —")</f>
        <v>Cosmic</v>
      </c>
      <c r="B2891" s="54" t="s">
        <v>256</v>
      </c>
      <c r="C2891" s="53" t="str">
        <f t="array" ref="C2891">IFERROR(_xlfn.XLOOKUP(B2891, Runs[Run ID], Runs[Title]), "— pick a run —")</f>
        <v>Infinity Gauntlet </v>
      </c>
      <c r="D2891" s="74" t="s">
        <v>5118</v>
      </c>
      <c r="E2891" s="58" t="b">
        <v>0</v>
      </c>
      <c r="F2891" s="25">
        <f t="shared" si="1"/>
        <v>31</v>
      </c>
      <c r="G2891" s="21" t="s">
        <v>58</v>
      </c>
      <c r="H2891" s="23"/>
      <c r="I2891" s="28"/>
    </row>
    <row r="2892" ht="22.5" customHeight="1">
      <c r="A2892" s="53" t="str">
        <f t="array" ref="A2892">IFERROR(_xlfn.XLOOKUP(B2892, Runs[Run ID], Runs[Track]), "— pick a run —")</f>
        <v>Cosmic</v>
      </c>
      <c r="B2892" s="54" t="s">
        <v>258</v>
      </c>
      <c r="C2892" s="53" t="str">
        <f t="array" ref="C2892">IFERROR(_xlfn.XLOOKUP(B2892, Runs[Run ID], Runs[Title]), "— pick a run —")</f>
        <v>Infinity War</v>
      </c>
      <c r="D2892" s="74" t="s">
        <v>5170</v>
      </c>
      <c r="E2892" s="58" t="b">
        <v>0</v>
      </c>
      <c r="F2892" s="25">
        <f t="shared" si="1"/>
        <v>1</v>
      </c>
      <c r="G2892" s="21" t="s">
        <v>58</v>
      </c>
      <c r="H2892" s="23" t="s">
        <v>13537</v>
      </c>
      <c r="I2892" s="28"/>
    </row>
    <row r="2893" ht="22.5" customHeight="1">
      <c r="A2893" s="53" t="str">
        <f t="array" ref="A2893">IFERROR(_xlfn.XLOOKUP(B2893, Runs[Run ID], Runs[Track]), "— pick a run —")</f>
        <v>Cosmic</v>
      </c>
      <c r="B2893" s="54" t="s">
        <v>258</v>
      </c>
      <c r="C2893" s="53" t="str">
        <f t="array" ref="C2893">IFERROR(_xlfn.XLOOKUP(B2893, Runs[Run ID], Runs[Title]), "— pick a run —")</f>
        <v>Infinity War</v>
      </c>
      <c r="D2893" s="74" t="s">
        <v>5198</v>
      </c>
      <c r="E2893" s="58" t="b">
        <v>0</v>
      </c>
      <c r="F2893" s="25">
        <f t="shared" si="1"/>
        <v>2</v>
      </c>
      <c r="G2893" s="21" t="s">
        <v>58</v>
      </c>
      <c r="H2893" s="23"/>
      <c r="I2893" s="28"/>
    </row>
    <row r="2894" ht="22.5" customHeight="1">
      <c r="A2894" s="53" t="str">
        <f t="array" ref="A2894">IFERROR(_xlfn.XLOOKUP(B2894, Runs[Run ID], Runs[Track]), "— pick a run —")</f>
        <v>Cosmic</v>
      </c>
      <c r="B2894" s="54" t="s">
        <v>258</v>
      </c>
      <c r="C2894" s="53" t="str">
        <f t="array" ref="C2894">IFERROR(_xlfn.XLOOKUP(B2894, Runs[Run ID], Runs[Title]), "— pick a run —")</f>
        <v>Infinity War</v>
      </c>
      <c r="D2894" s="74" t="s">
        <v>5228</v>
      </c>
      <c r="E2894" s="58" t="b">
        <v>0</v>
      </c>
      <c r="F2894" s="25">
        <f t="shared" si="1"/>
        <v>3</v>
      </c>
      <c r="G2894" s="21" t="s">
        <v>58</v>
      </c>
      <c r="H2894" s="23"/>
      <c r="I2894" s="28"/>
    </row>
    <row r="2895" ht="22.5" customHeight="1">
      <c r="A2895" s="53" t="str">
        <f t="array" ref="A2895">IFERROR(_xlfn.XLOOKUP(B2895, Runs[Run ID], Runs[Track]), "— pick a run —")</f>
        <v>Cosmic</v>
      </c>
      <c r="B2895" s="54" t="s">
        <v>258</v>
      </c>
      <c r="C2895" s="53" t="str">
        <f t="array" ref="C2895">IFERROR(_xlfn.XLOOKUP(B2895, Runs[Run ID], Runs[Title]), "— pick a run —")</f>
        <v>Infinity War</v>
      </c>
      <c r="D2895" s="74" t="s">
        <v>5254</v>
      </c>
      <c r="E2895" s="58" t="b">
        <v>0</v>
      </c>
      <c r="F2895" s="25">
        <f t="shared" si="1"/>
        <v>4</v>
      </c>
      <c r="G2895" s="21" t="s">
        <v>58</v>
      </c>
      <c r="H2895" s="23"/>
      <c r="I2895" s="28"/>
    </row>
    <row r="2896" ht="22.5" customHeight="1">
      <c r="A2896" s="53" t="str">
        <f t="array" ref="A2896">IFERROR(_xlfn.XLOOKUP(B2896, Runs[Run ID], Runs[Track]), "— pick a run —")</f>
        <v>Cosmic</v>
      </c>
      <c r="B2896" s="54" t="s">
        <v>258</v>
      </c>
      <c r="C2896" s="53" t="str">
        <f t="array" ref="C2896">IFERROR(_xlfn.XLOOKUP(B2896, Runs[Run ID], Runs[Title]), "— pick a run —")</f>
        <v>Infinity War</v>
      </c>
      <c r="D2896" s="74" t="s">
        <v>5280</v>
      </c>
      <c r="E2896" s="58" t="b">
        <v>0</v>
      </c>
      <c r="F2896" s="25">
        <f t="shared" si="1"/>
        <v>5</v>
      </c>
      <c r="G2896" s="21" t="s">
        <v>58</v>
      </c>
      <c r="H2896" s="23"/>
      <c r="I2896" s="28"/>
    </row>
    <row r="2897" ht="22.5" customHeight="1">
      <c r="A2897" s="53" t="str">
        <f t="array" ref="A2897">IFERROR(_xlfn.XLOOKUP(B2897, Runs[Run ID], Runs[Track]), "— pick a run —")</f>
        <v>Cosmic</v>
      </c>
      <c r="B2897" s="54" t="s">
        <v>258</v>
      </c>
      <c r="C2897" s="53" t="str">
        <f t="array" ref="C2897">IFERROR(_xlfn.XLOOKUP(B2897, Runs[Run ID], Runs[Title]), "— pick a run —")</f>
        <v>Infinity War</v>
      </c>
      <c r="D2897" s="74" t="s">
        <v>5306</v>
      </c>
      <c r="E2897" s="58" t="b">
        <v>0</v>
      </c>
      <c r="F2897" s="25">
        <f t="shared" si="1"/>
        <v>6</v>
      </c>
      <c r="G2897" s="21" t="s">
        <v>58</v>
      </c>
      <c r="H2897" s="23"/>
      <c r="I2897" s="28"/>
    </row>
    <row r="2898" ht="22.5" customHeight="1">
      <c r="A2898" s="53" t="str">
        <f t="array" ref="A2898">IFERROR(_xlfn.XLOOKUP(B2898, Runs[Run ID], Runs[Track]), "— pick a run —")</f>
        <v>Cosmic</v>
      </c>
      <c r="B2898" s="54" t="s">
        <v>258</v>
      </c>
      <c r="C2898" s="53" t="str">
        <f t="array" ref="C2898">IFERROR(_xlfn.XLOOKUP(B2898, Runs[Run ID], Runs[Title]), "— pick a run —")</f>
        <v>Infinity War</v>
      </c>
      <c r="D2898" s="74" t="s">
        <v>5333</v>
      </c>
      <c r="E2898" s="58" t="b">
        <v>0</v>
      </c>
      <c r="F2898" s="25">
        <f t="shared" si="1"/>
        <v>7</v>
      </c>
      <c r="G2898" s="21" t="s">
        <v>58</v>
      </c>
      <c r="H2898" s="23"/>
      <c r="I2898" s="28"/>
    </row>
    <row r="2899" ht="22.5" customHeight="1">
      <c r="A2899" s="53" t="str">
        <f t="array" ref="A2899">IFERROR(_xlfn.XLOOKUP(B2899, Runs[Run ID], Runs[Track]), "— pick a run —")</f>
        <v>Cosmic</v>
      </c>
      <c r="B2899" s="54" t="s">
        <v>258</v>
      </c>
      <c r="C2899" s="53" t="str">
        <f t="array" ref="C2899">IFERROR(_xlfn.XLOOKUP(B2899, Runs[Run ID], Runs[Title]), "— pick a run —")</f>
        <v>Infinity War</v>
      </c>
      <c r="D2899" s="74" t="s">
        <v>5361</v>
      </c>
      <c r="E2899" s="58" t="b">
        <v>0</v>
      </c>
      <c r="F2899" s="25">
        <f t="shared" si="1"/>
        <v>8</v>
      </c>
      <c r="G2899" s="21" t="s">
        <v>58</v>
      </c>
      <c r="H2899" s="23"/>
      <c r="I2899" s="28"/>
    </row>
    <row r="2900" ht="22.5" customHeight="1">
      <c r="A2900" s="53" t="str">
        <f t="array" ref="A2900">IFERROR(_xlfn.XLOOKUP(B2900, Runs[Run ID], Runs[Track]), "— pick a run —")</f>
        <v>Cosmic</v>
      </c>
      <c r="B2900" s="54" t="s">
        <v>258</v>
      </c>
      <c r="C2900" s="53" t="str">
        <f t="array" ref="C2900">IFERROR(_xlfn.XLOOKUP(B2900, Runs[Run ID], Runs[Title]), "— pick a run —")</f>
        <v>Infinity War</v>
      </c>
      <c r="D2900" s="74" t="s">
        <v>5387</v>
      </c>
      <c r="E2900" s="58" t="b">
        <v>0</v>
      </c>
      <c r="F2900" s="25">
        <f t="shared" si="1"/>
        <v>9</v>
      </c>
      <c r="G2900" s="21" t="s">
        <v>58</v>
      </c>
      <c r="H2900" s="23"/>
      <c r="I2900" s="28"/>
    </row>
    <row r="2901" ht="22.5" customHeight="1">
      <c r="A2901" s="53" t="str">
        <f t="array" ref="A2901">IFERROR(_xlfn.XLOOKUP(B2901, Runs[Run ID], Runs[Track]), "— pick a run —")</f>
        <v>Cosmic</v>
      </c>
      <c r="B2901" s="54" t="s">
        <v>258</v>
      </c>
      <c r="C2901" s="53" t="str">
        <f t="array" ref="C2901">IFERROR(_xlfn.XLOOKUP(B2901, Runs[Run ID], Runs[Title]), "— pick a run —")</f>
        <v>Infinity War</v>
      </c>
      <c r="D2901" s="74" t="s">
        <v>5413</v>
      </c>
      <c r="E2901" s="58" t="b">
        <v>0</v>
      </c>
      <c r="F2901" s="25">
        <f t="shared" si="1"/>
        <v>10</v>
      </c>
      <c r="G2901" s="21" t="s">
        <v>58</v>
      </c>
      <c r="H2901" s="23" t="s">
        <v>13538</v>
      </c>
      <c r="I2901" s="28"/>
    </row>
    <row r="2902" ht="22.5" customHeight="1">
      <c r="A2902" s="53" t="str">
        <f t="array" ref="A2902">IFERROR(_xlfn.XLOOKUP(B2902, Runs[Run ID], Runs[Track]), "— pick a run —")</f>
        <v>Cosmic</v>
      </c>
      <c r="B2902" s="54" t="s">
        <v>258</v>
      </c>
      <c r="C2902" s="53" t="str">
        <f t="array" ref="C2902">IFERROR(_xlfn.XLOOKUP(B2902, Runs[Run ID], Runs[Title]), "— pick a run —")</f>
        <v>Infinity War</v>
      </c>
      <c r="D2902" s="74" t="s">
        <v>5437</v>
      </c>
      <c r="E2902" s="58" t="b">
        <v>0</v>
      </c>
      <c r="F2902" s="25">
        <f t="shared" si="1"/>
        <v>11</v>
      </c>
      <c r="G2902" s="21" t="s">
        <v>58</v>
      </c>
      <c r="H2902" s="23"/>
      <c r="I2902" s="28"/>
    </row>
    <row r="2903" ht="22.5" customHeight="1">
      <c r="A2903" s="53" t="str">
        <f t="array" ref="A2903">IFERROR(_xlfn.XLOOKUP(B2903, Runs[Run ID], Runs[Track]), "— pick a run —")</f>
        <v>Cosmic</v>
      </c>
      <c r="B2903" s="54" t="s">
        <v>258</v>
      </c>
      <c r="C2903" s="53" t="str">
        <f t="array" ref="C2903">IFERROR(_xlfn.XLOOKUP(B2903, Runs[Run ID], Runs[Title]), "— pick a run —")</f>
        <v>Infinity War</v>
      </c>
      <c r="D2903" s="74" t="s">
        <v>5462</v>
      </c>
      <c r="E2903" s="58" t="b">
        <v>0</v>
      </c>
      <c r="F2903" s="25">
        <f t="shared" si="1"/>
        <v>12</v>
      </c>
      <c r="G2903" s="21" t="s">
        <v>58</v>
      </c>
      <c r="H2903" s="23"/>
      <c r="I2903" s="28"/>
    </row>
    <row r="2904" ht="22.5" customHeight="1">
      <c r="A2904" s="53" t="str">
        <f t="array" ref="A2904">IFERROR(_xlfn.XLOOKUP(B2904, Runs[Run ID], Runs[Track]), "— pick a run —")</f>
        <v>Cosmic</v>
      </c>
      <c r="B2904" s="54" t="s">
        <v>258</v>
      </c>
      <c r="C2904" s="53" t="str">
        <f t="array" ref="C2904">IFERROR(_xlfn.XLOOKUP(B2904, Runs[Run ID], Runs[Title]), "— pick a run —")</f>
        <v>Infinity War</v>
      </c>
      <c r="D2904" s="74" t="s">
        <v>5489</v>
      </c>
      <c r="E2904" s="58" t="b">
        <v>0</v>
      </c>
      <c r="F2904" s="25">
        <f t="shared" si="1"/>
        <v>13</v>
      </c>
      <c r="G2904" s="21" t="s">
        <v>58</v>
      </c>
      <c r="H2904" s="23"/>
      <c r="I2904" s="28"/>
    </row>
    <row r="2905" ht="22.5" customHeight="1">
      <c r="A2905" s="53" t="str">
        <f t="array" ref="A2905">IFERROR(_xlfn.XLOOKUP(B2905, Runs[Run ID], Runs[Track]), "— pick a run —")</f>
        <v>Cosmic</v>
      </c>
      <c r="B2905" s="54" t="s">
        <v>258</v>
      </c>
      <c r="C2905" s="53" t="str">
        <f t="array" ref="C2905">IFERROR(_xlfn.XLOOKUP(B2905, Runs[Run ID], Runs[Title]), "— pick a run —")</f>
        <v>Infinity War</v>
      </c>
      <c r="D2905" s="74" t="s">
        <v>5514</v>
      </c>
      <c r="E2905" s="58" t="b">
        <v>0</v>
      </c>
      <c r="F2905" s="25">
        <f t="shared" si="1"/>
        <v>14</v>
      </c>
      <c r="G2905" s="21" t="s">
        <v>58</v>
      </c>
      <c r="H2905" s="23"/>
      <c r="I2905" s="28"/>
    </row>
    <row r="2906" ht="22.5" customHeight="1">
      <c r="A2906" s="53" t="str">
        <f t="array" ref="A2906">IFERROR(_xlfn.XLOOKUP(B2906, Runs[Run ID], Runs[Track]), "— pick a run —")</f>
        <v>Cosmic</v>
      </c>
      <c r="B2906" s="54" t="s">
        <v>258</v>
      </c>
      <c r="C2906" s="53" t="str">
        <f t="array" ref="C2906">IFERROR(_xlfn.XLOOKUP(B2906, Runs[Run ID], Runs[Title]), "— pick a run —")</f>
        <v>Infinity War</v>
      </c>
      <c r="D2906" s="74" t="s">
        <v>5539</v>
      </c>
      <c r="E2906" s="58" t="b">
        <v>0</v>
      </c>
      <c r="F2906" s="25">
        <f t="shared" si="1"/>
        <v>15</v>
      </c>
      <c r="G2906" s="21" t="s">
        <v>58</v>
      </c>
      <c r="H2906" s="23"/>
      <c r="I2906" s="28"/>
    </row>
    <row r="2907" ht="22.5" customHeight="1">
      <c r="A2907" s="53" t="str">
        <f t="array" ref="A2907">IFERROR(_xlfn.XLOOKUP(B2907, Runs[Run ID], Runs[Track]), "— pick a run —")</f>
        <v>Cosmic</v>
      </c>
      <c r="B2907" s="54" t="s">
        <v>258</v>
      </c>
      <c r="C2907" s="53" t="str">
        <f t="array" ref="C2907">IFERROR(_xlfn.XLOOKUP(B2907, Runs[Run ID], Runs[Title]), "— pick a run —")</f>
        <v>Infinity War</v>
      </c>
      <c r="D2907" s="74" t="s">
        <v>5564</v>
      </c>
      <c r="E2907" s="58" t="b">
        <v>0</v>
      </c>
      <c r="F2907" s="25">
        <f t="shared" si="1"/>
        <v>16</v>
      </c>
      <c r="G2907" s="21" t="s">
        <v>58</v>
      </c>
      <c r="H2907" s="23"/>
      <c r="I2907" s="28"/>
    </row>
    <row r="2908" ht="22.5" customHeight="1">
      <c r="A2908" s="53" t="str">
        <f t="array" ref="A2908">IFERROR(_xlfn.XLOOKUP(B2908, Runs[Run ID], Runs[Track]), "— pick a run —")</f>
        <v>Cosmic</v>
      </c>
      <c r="B2908" s="54" t="s">
        <v>258</v>
      </c>
      <c r="C2908" s="53" t="str">
        <f t="array" ref="C2908">IFERROR(_xlfn.XLOOKUP(B2908, Runs[Run ID], Runs[Title]), "— pick a run —")</f>
        <v>Infinity War</v>
      </c>
      <c r="D2908" s="74" t="s">
        <v>13539</v>
      </c>
      <c r="E2908" s="58" t="b">
        <v>0</v>
      </c>
      <c r="F2908" s="25">
        <f t="shared" si="1"/>
        <v>17</v>
      </c>
      <c r="G2908" s="21" t="s">
        <v>443</v>
      </c>
      <c r="H2908" s="23" t="s">
        <v>13540</v>
      </c>
      <c r="I2908" s="28"/>
    </row>
    <row r="2909" ht="22.5" customHeight="1">
      <c r="A2909" s="53" t="str">
        <f t="array" ref="A2909">IFERROR(_xlfn.XLOOKUP(B2909, Runs[Run ID], Runs[Track]), "— pick a run —")</f>
        <v>Cosmic</v>
      </c>
      <c r="B2909" s="54" t="s">
        <v>258</v>
      </c>
      <c r="C2909" s="53" t="str">
        <f t="array" ref="C2909">IFERROR(_xlfn.XLOOKUP(B2909, Runs[Run ID], Runs[Title]), "— pick a run —")</f>
        <v>Infinity War</v>
      </c>
      <c r="D2909" s="74" t="s">
        <v>13541</v>
      </c>
      <c r="E2909" s="58" t="b">
        <v>0</v>
      </c>
      <c r="F2909" s="25">
        <f t="shared" si="1"/>
        <v>18</v>
      </c>
      <c r="G2909" s="21" t="s">
        <v>443</v>
      </c>
      <c r="H2909" s="23" t="s">
        <v>13542</v>
      </c>
      <c r="I2909" s="28"/>
    </row>
    <row r="2910" ht="22.5" customHeight="1">
      <c r="A2910" s="53" t="str">
        <f t="array" ref="A2910">IFERROR(_xlfn.XLOOKUP(B2910, Runs[Run ID], Runs[Track]), "— pick a run —")</f>
        <v>Cosmic</v>
      </c>
      <c r="B2910" s="54" t="s">
        <v>258</v>
      </c>
      <c r="C2910" s="53" t="str">
        <f t="array" ref="C2910">IFERROR(_xlfn.XLOOKUP(B2910, Runs[Run ID], Runs[Title]), "— pick a run —")</f>
        <v>Infinity War</v>
      </c>
      <c r="D2910" s="74" t="s">
        <v>13543</v>
      </c>
      <c r="E2910" s="58" t="b">
        <v>0</v>
      </c>
      <c r="F2910" s="25">
        <f t="shared" si="1"/>
        <v>19</v>
      </c>
      <c r="G2910" s="21" t="s">
        <v>443</v>
      </c>
      <c r="H2910" s="23"/>
      <c r="I2910" s="28"/>
    </row>
    <row r="2911" ht="22.5" customHeight="1">
      <c r="A2911" s="53" t="str">
        <f t="array" ref="A2911">IFERROR(_xlfn.XLOOKUP(B2911, Runs[Run ID], Runs[Track]), "— pick a run —")</f>
        <v>Cosmic</v>
      </c>
      <c r="B2911" s="54" t="s">
        <v>258</v>
      </c>
      <c r="C2911" s="53" t="str">
        <f t="array" ref="C2911">IFERROR(_xlfn.XLOOKUP(B2911, Runs[Run ID], Runs[Title]), "— pick a run —")</f>
        <v>Infinity War</v>
      </c>
      <c r="D2911" s="74" t="s">
        <v>13544</v>
      </c>
      <c r="E2911" s="58" t="b">
        <v>0</v>
      </c>
      <c r="F2911" s="25">
        <f t="shared" si="1"/>
        <v>20</v>
      </c>
      <c r="G2911" s="21" t="s">
        <v>443</v>
      </c>
      <c r="H2911" s="23"/>
      <c r="I2911" s="28"/>
    </row>
    <row r="2912" ht="22.5" customHeight="1">
      <c r="A2912" s="53" t="str">
        <f t="array" ref="A2912">IFERROR(_xlfn.XLOOKUP(B2912, Runs[Run ID], Runs[Track]), "— pick a run —")</f>
        <v>Cosmic</v>
      </c>
      <c r="B2912" s="54" t="s">
        <v>258</v>
      </c>
      <c r="C2912" s="53" t="str">
        <f t="array" ref="C2912">IFERROR(_xlfn.XLOOKUP(B2912, Runs[Run ID], Runs[Title]), "— pick a run —")</f>
        <v>Infinity War</v>
      </c>
      <c r="D2912" s="74" t="s">
        <v>13545</v>
      </c>
      <c r="E2912" s="58" t="b">
        <v>0</v>
      </c>
      <c r="F2912" s="25">
        <f t="shared" si="1"/>
        <v>21</v>
      </c>
      <c r="G2912" s="21" t="s">
        <v>443</v>
      </c>
      <c r="H2912" s="23"/>
      <c r="I2912" s="28"/>
    </row>
    <row r="2913" ht="22.5" customHeight="1">
      <c r="A2913" s="53" t="str">
        <f t="array" ref="A2913">IFERROR(_xlfn.XLOOKUP(B2913, Runs[Run ID], Runs[Track]), "— pick a run —")</f>
        <v>Cosmic</v>
      </c>
      <c r="B2913" s="54" t="s">
        <v>259</v>
      </c>
      <c r="C2913" s="53" t="str">
        <f t="array" ref="C2913">IFERROR(_xlfn.XLOOKUP(B2913, Runs[Run ID], Runs[Title]), "— pick a run —")</f>
        <v>Infinity Crusade </v>
      </c>
      <c r="D2913" s="74" t="s">
        <v>5751</v>
      </c>
      <c r="E2913" s="58" t="b">
        <v>0</v>
      </c>
      <c r="F2913" s="25">
        <f t="shared" si="1"/>
        <v>1</v>
      </c>
      <c r="G2913" s="21" t="s">
        <v>58</v>
      </c>
      <c r="H2913" s="23" t="s">
        <v>13546</v>
      </c>
      <c r="I2913" s="28"/>
    </row>
    <row r="2914" ht="22.5" customHeight="1">
      <c r="A2914" s="53" t="str">
        <f t="array" ref="A2914">IFERROR(_xlfn.XLOOKUP(B2914, Runs[Run ID], Runs[Track]), "— pick a run —")</f>
        <v>Cosmic</v>
      </c>
      <c r="B2914" s="54" t="s">
        <v>259</v>
      </c>
      <c r="C2914" s="53" t="str">
        <f t="array" ref="C2914">IFERROR(_xlfn.XLOOKUP(B2914, Runs[Run ID], Runs[Title]), "— pick a run —")</f>
        <v>Infinity Crusade </v>
      </c>
      <c r="D2914" s="74" t="s">
        <v>5776</v>
      </c>
      <c r="E2914" s="58" t="b">
        <v>0</v>
      </c>
      <c r="F2914" s="25">
        <f t="shared" si="1"/>
        <v>2</v>
      </c>
      <c r="G2914" s="21" t="s">
        <v>58</v>
      </c>
      <c r="H2914" s="23"/>
      <c r="I2914" s="28"/>
    </row>
    <row r="2915" ht="22.5" customHeight="1">
      <c r="A2915" s="53" t="str">
        <f t="array" ref="A2915">IFERROR(_xlfn.XLOOKUP(B2915, Runs[Run ID], Runs[Track]), "— pick a run —")</f>
        <v>Cosmic</v>
      </c>
      <c r="B2915" s="54" t="s">
        <v>259</v>
      </c>
      <c r="C2915" s="53" t="str">
        <f t="array" ref="C2915">IFERROR(_xlfn.XLOOKUP(B2915, Runs[Run ID], Runs[Title]), "— pick a run —")</f>
        <v>Infinity Crusade </v>
      </c>
      <c r="D2915" s="74" t="s">
        <v>5802</v>
      </c>
      <c r="E2915" s="58" t="b">
        <v>0</v>
      </c>
      <c r="F2915" s="25">
        <f t="shared" si="1"/>
        <v>3</v>
      </c>
      <c r="G2915" s="21" t="s">
        <v>58</v>
      </c>
      <c r="H2915" s="23"/>
      <c r="I2915" s="28"/>
    </row>
    <row r="2916" ht="22.5" customHeight="1">
      <c r="A2916" s="53" t="str">
        <f t="array" ref="A2916">IFERROR(_xlfn.XLOOKUP(B2916, Runs[Run ID], Runs[Track]), "— pick a run —")</f>
        <v>Cosmic</v>
      </c>
      <c r="B2916" s="54" t="s">
        <v>259</v>
      </c>
      <c r="C2916" s="53" t="str">
        <f t="array" ref="C2916">IFERROR(_xlfn.XLOOKUP(B2916, Runs[Run ID], Runs[Title]), "— pick a run —")</f>
        <v>Infinity Crusade </v>
      </c>
      <c r="D2916" s="74" t="s">
        <v>5825</v>
      </c>
      <c r="E2916" s="58" t="b">
        <v>0</v>
      </c>
      <c r="F2916" s="25">
        <f t="shared" si="1"/>
        <v>4</v>
      </c>
      <c r="G2916" s="21" t="s">
        <v>58</v>
      </c>
      <c r="H2916" s="23"/>
      <c r="I2916" s="28"/>
    </row>
    <row r="2917" ht="22.5" customHeight="1">
      <c r="A2917" s="53" t="str">
        <f t="array" ref="A2917">IFERROR(_xlfn.XLOOKUP(B2917, Runs[Run ID], Runs[Track]), "— pick a run —")</f>
        <v>Cosmic</v>
      </c>
      <c r="B2917" s="54" t="s">
        <v>259</v>
      </c>
      <c r="C2917" s="53" t="str">
        <f t="array" ref="C2917">IFERROR(_xlfn.XLOOKUP(B2917, Runs[Run ID], Runs[Title]), "— pick a run —")</f>
        <v>Infinity Crusade </v>
      </c>
      <c r="D2917" s="74" t="s">
        <v>5849</v>
      </c>
      <c r="E2917" s="58" t="b">
        <v>0</v>
      </c>
      <c r="F2917" s="25">
        <f t="shared" si="1"/>
        <v>5</v>
      </c>
      <c r="G2917" s="21" t="s">
        <v>58</v>
      </c>
      <c r="H2917" s="23"/>
      <c r="I2917" s="28"/>
    </row>
    <row r="2918" ht="22.5" customHeight="1">
      <c r="A2918" s="53" t="str">
        <f t="array" ref="A2918">IFERROR(_xlfn.XLOOKUP(B2918, Runs[Run ID], Runs[Track]), "— pick a run —")</f>
        <v>Cosmic</v>
      </c>
      <c r="B2918" s="54" t="s">
        <v>259</v>
      </c>
      <c r="C2918" s="53" t="str">
        <f t="array" ref="C2918">IFERROR(_xlfn.XLOOKUP(B2918, Runs[Run ID], Runs[Title]), "— pick a run —")</f>
        <v>Infinity Crusade </v>
      </c>
      <c r="D2918" s="74" t="s">
        <v>5877</v>
      </c>
      <c r="E2918" s="58" t="b">
        <v>0</v>
      </c>
      <c r="F2918" s="25">
        <f t="shared" si="1"/>
        <v>6</v>
      </c>
      <c r="G2918" s="21" t="s">
        <v>58</v>
      </c>
      <c r="H2918" s="23"/>
      <c r="I2918" s="28"/>
    </row>
    <row r="2919" ht="22.5" customHeight="1">
      <c r="A2919" s="53" t="str">
        <f t="array" ref="A2919">IFERROR(_xlfn.XLOOKUP(B2919, Runs[Run ID], Runs[Track]), "— pick a run —")</f>
        <v>Cosmic</v>
      </c>
      <c r="B2919" s="54" t="s">
        <v>259</v>
      </c>
      <c r="C2919" s="53" t="str">
        <f t="array" ref="C2919">IFERROR(_xlfn.XLOOKUP(B2919, Runs[Run ID], Runs[Title]), "— pick a run —")</f>
        <v>Infinity Crusade </v>
      </c>
      <c r="D2919" s="74" t="s">
        <v>5904</v>
      </c>
      <c r="E2919" s="58" t="b">
        <v>0</v>
      </c>
      <c r="F2919" s="25">
        <f t="shared" si="1"/>
        <v>7</v>
      </c>
      <c r="G2919" s="21" t="s">
        <v>58</v>
      </c>
      <c r="H2919" s="23"/>
      <c r="I2919" s="28"/>
    </row>
    <row r="2920" ht="22.5" customHeight="1">
      <c r="A2920" s="53" t="str">
        <f t="array" ref="A2920">IFERROR(_xlfn.XLOOKUP(B2920, Runs[Run ID], Runs[Track]), "— pick a run —")</f>
        <v>Cosmic</v>
      </c>
      <c r="B2920" s="54" t="s">
        <v>259</v>
      </c>
      <c r="C2920" s="53" t="str">
        <f t="array" ref="C2920">IFERROR(_xlfn.XLOOKUP(B2920, Runs[Run ID], Runs[Title]), "— pick a run —")</f>
        <v>Infinity Crusade </v>
      </c>
      <c r="D2920" s="74" t="s">
        <v>5928</v>
      </c>
      <c r="E2920" s="58" t="b">
        <v>0</v>
      </c>
      <c r="F2920" s="25">
        <f t="shared" si="1"/>
        <v>8</v>
      </c>
      <c r="G2920" s="21" t="s">
        <v>58</v>
      </c>
      <c r="H2920" s="23"/>
      <c r="I2920" s="28"/>
    </row>
    <row r="2921" ht="22.5" customHeight="1">
      <c r="A2921" s="53" t="str">
        <f t="array" ref="A2921">IFERROR(_xlfn.XLOOKUP(B2921, Runs[Run ID], Runs[Track]), "— pick a run —")</f>
        <v>Cosmic</v>
      </c>
      <c r="B2921" s="54" t="s">
        <v>259</v>
      </c>
      <c r="C2921" s="53" t="str">
        <f t="array" ref="C2921">IFERROR(_xlfn.XLOOKUP(B2921, Runs[Run ID], Runs[Title]), "— pick a run —")</f>
        <v>Infinity Crusade </v>
      </c>
      <c r="D2921" s="74" t="s">
        <v>5951</v>
      </c>
      <c r="E2921" s="58" t="b">
        <v>0</v>
      </c>
      <c r="F2921" s="25">
        <f t="shared" si="1"/>
        <v>9</v>
      </c>
      <c r="G2921" s="21" t="s">
        <v>58</v>
      </c>
      <c r="H2921" s="23"/>
      <c r="I2921" s="28"/>
    </row>
    <row r="2922" ht="22.5" customHeight="1">
      <c r="A2922" s="53" t="str">
        <f t="array" ref="A2922">IFERROR(_xlfn.XLOOKUP(B2922, Runs[Run ID], Runs[Track]), "— pick a run —")</f>
        <v>Cosmic</v>
      </c>
      <c r="B2922" s="54" t="s">
        <v>259</v>
      </c>
      <c r="C2922" s="53" t="str">
        <f t="array" ref="C2922">IFERROR(_xlfn.XLOOKUP(B2922, Runs[Run ID], Runs[Title]), "— pick a run —")</f>
        <v>Infinity Crusade </v>
      </c>
      <c r="D2922" s="74" t="s">
        <v>5976</v>
      </c>
      <c r="E2922" s="58" t="b">
        <v>0</v>
      </c>
      <c r="F2922" s="25">
        <f t="shared" si="1"/>
        <v>10</v>
      </c>
      <c r="G2922" s="21" t="s">
        <v>58</v>
      </c>
      <c r="H2922" s="23"/>
      <c r="I2922" s="28"/>
    </row>
    <row r="2923" ht="22.5" customHeight="1">
      <c r="A2923" s="53" t="str">
        <f t="array" ref="A2923">IFERROR(_xlfn.XLOOKUP(B2923, Runs[Run ID], Runs[Track]), "— pick a run —")</f>
        <v>Cosmic</v>
      </c>
      <c r="B2923" s="54" t="s">
        <v>259</v>
      </c>
      <c r="C2923" s="53" t="str">
        <f t="array" ref="C2923">IFERROR(_xlfn.XLOOKUP(B2923, Runs[Run ID], Runs[Title]), "— pick a run —")</f>
        <v>Infinity Crusade </v>
      </c>
      <c r="D2923" s="74" t="s">
        <v>6001</v>
      </c>
      <c r="E2923" s="58" t="b">
        <v>0</v>
      </c>
      <c r="F2923" s="25">
        <f t="shared" si="1"/>
        <v>11</v>
      </c>
      <c r="G2923" s="21" t="s">
        <v>58</v>
      </c>
      <c r="H2923" s="23"/>
      <c r="I2923" s="28"/>
    </row>
    <row r="2924" ht="22.5" customHeight="1">
      <c r="A2924" s="53" t="str">
        <f t="array" ref="A2924">IFERROR(_xlfn.XLOOKUP(B2924, Runs[Run ID], Runs[Track]), "— pick a run —")</f>
        <v>Cosmic</v>
      </c>
      <c r="B2924" s="54" t="s">
        <v>259</v>
      </c>
      <c r="C2924" s="53" t="str">
        <f t="array" ref="C2924">IFERROR(_xlfn.XLOOKUP(B2924, Runs[Run ID], Runs[Title]), "— pick a run —")</f>
        <v>Infinity Crusade </v>
      </c>
      <c r="D2924" s="74" t="s">
        <v>6030</v>
      </c>
      <c r="E2924" s="58" t="b">
        <v>0</v>
      </c>
      <c r="F2924" s="25">
        <f t="shared" si="1"/>
        <v>12</v>
      </c>
      <c r="G2924" s="21" t="s">
        <v>58</v>
      </c>
      <c r="H2924" s="23"/>
      <c r="I2924" s="28"/>
    </row>
    <row r="2925" ht="22.5" customHeight="1">
      <c r="A2925" s="53" t="str">
        <f t="array" ref="A2925">IFERROR(_xlfn.XLOOKUP(B2925, Runs[Run ID], Runs[Track]), "— pick a run —")</f>
        <v>Cosmic</v>
      </c>
      <c r="B2925" s="54" t="s">
        <v>259</v>
      </c>
      <c r="C2925" s="53" t="str">
        <f t="array" ref="C2925">IFERROR(_xlfn.XLOOKUP(B2925, Runs[Run ID], Runs[Title]), "— pick a run —")</f>
        <v>Infinity Crusade </v>
      </c>
      <c r="D2925" s="74" t="s">
        <v>6057</v>
      </c>
      <c r="E2925" s="58" t="b">
        <v>0</v>
      </c>
      <c r="F2925" s="25">
        <f t="shared" si="1"/>
        <v>13</v>
      </c>
      <c r="G2925" s="21" t="s">
        <v>58</v>
      </c>
      <c r="H2925" s="23"/>
      <c r="I2925" s="28"/>
    </row>
    <row r="2926" ht="22.5" customHeight="1">
      <c r="A2926" s="53" t="str">
        <f t="array" ref="A2926">IFERROR(_xlfn.XLOOKUP(B2926, Runs[Run ID], Runs[Track]), "— pick a run —")</f>
        <v>Cosmic</v>
      </c>
      <c r="B2926" s="54" t="s">
        <v>259</v>
      </c>
      <c r="C2926" s="53" t="str">
        <f t="array" ref="C2926">IFERROR(_xlfn.XLOOKUP(B2926, Runs[Run ID], Runs[Title]), "— pick a run —")</f>
        <v>Infinity Crusade </v>
      </c>
      <c r="D2926" s="74" t="s">
        <v>6082</v>
      </c>
      <c r="E2926" s="58" t="b">
        <v>0</v>
      </c>
      <c r="F2926" s="25">
        <f t="shared" si="1"/>
        <v>14</v>
      </c>
      <c r="G2926" s="21" t="s">
        <v>58</v>
      </c>
      <c r="H2926" s="23"/>
      <c r="I2926" s="28"/>
    </row>
    <row r="2927" ht="22.5" customHeight="1">
      <c r="A2927" s="53" t="str">
        <f t="array" ref="A2927">IFERROR(_xlfn.XLOOKUP(B2927, Runs[Run ID], Runs[Track]), "— pick a run —")</f>
        <v>Cosmic</v>
      </c>
      <c r="B2927" s="54" t="s">
        <v>259</v>
      </c>
      <c r="C2927" s="53" t="str">
        <f t="array" ref="C2927">IFERROR(_xlfn.XLOOKUP(B2927, Runs[Run ID], Runs[Title]), "— pick a run —")</f>
        <v>Infinity Crusade </v>
      </c>
      <c r="D2927" s="74" t="s">
        <v>6106</v>
      </c>
      <c r="E2927" s="58" t="b">
        <v>0</v>
      </c>
      <c r="F2927" s="25">
        <f t="shared" si="1"/>
        <v>15</v>
      </c>
      <c r="G2927" s="21" t="s">
        <v>58</v>
      </c>
      <c r="H2927" s="23"/>
      <c r="I2927" s="28"/>
    </row>
    <row r="2928" ht="22.5" customHeight="1">
      <c r="A2928" s="53" t="str">
        <f t="array" ref="A2928">IFERROR(_xlfn.XLOOKUP(B2928, Runs[Run ID], Runs[Track]), "— pick a run —")</f>
        <v>Cosmic</v>
      </c>
      <c r="B2928" s="54" t="s">
        <v>259</v>
      </c>
      <c r="C2928" s="53" t="str">
        <f t="array" ref="C2928">IFERROR(_xlfn.XLOOKUP(B2928, Runs[Run ID], Runs[Title]), "— pick a run —")</f>
        <v>Infinity Crusade </v>
      </c>
      <c r="D2928" s="74" t="s">
        <v>6127</v>
      </c>
      <c r="E2928" s="58" t="b">
        <v>0</v>
      </c>
      <c r="F2928" s="25">
        <f t="shared" si="1"/>
        <v>16</v>
      </c>
      <c r="G2928" s="21" t="s">
        <v>58</v>
      </c>
      <c r="H2928" s="23"/>
      <c r="I2928" s="28"/>
    </row>
    <row r="2929" ht="22.5" customHeight="1">
      <c r="A2929" s="53" t="str">
        <f t="array" ref="A2929">IFERROR(_xlfn.XLOOKUP(B2929, Runs[Run ID], Runs[Track]), "— pick a run —")</f>
        <v>Cosmic</v>
      </c>
      <c r="B2929" s="54" t="s">
        <v>259</v>
      </c>
      <c r="C2929" s="53" t="str">
        <f t="array" ref="C2929">IFERROR(_xlfn.XLOOKUP(B2929, Runs[Run ID], Runs[Title]), "— pick a run —")</f>
        <v>Infinity Crusade </v>
      </c>
      <c r="D2929" s="74" t="s">
        <v>6151</v>
      </c>
      <c r="E2929" s="58" t="b">
        <v>0</v>
      </c>
      <c r="F2929" s="25">
        <f t="shared" si="1"/>
        <v>17</v>
      </c>
      <c r="G2929" s="21" t="s">
        <v>58</v>
      </c>
      <c r="H2929" s="23" t="s">
        <v>13547</v>
      </c>
      <c r="I2929" s="28"/>
    </row>
    <row r="2930" ht="22.5" customHeight="1">
      <c r="A2930" s="53" t="str">
        <f t="array" ref="A2930">IFERROR(_xlfn.XLOOKUP(B2930, Runs[Run ID], Runs[Track]), "— pick a run —")</f>
        <v>Cosmic</v>
      </c>
      <c r="B2930" s="54" t="s">
        <v>259</v>
      </c>
      <c r="C2930" s="53" t="str">
        <f t="array" ref="C2930">IFERROR(_xlfn.XLOOKUP(B2930, Runs[Run ID], Runs[Title]), "— pick a run —")</f>
        <v>Infinity Crusade </v>
      </c>
      <c r="D2930" s="74" t="s">
        <v>6173</v>
      </c>
      <c r="E2930" s="58" t="b">
        <v>0</v>
      </c>
      <c r="F2930" s="25">
        <f t="shared" si="1"/>
        <v>18</v>
      </c>
      <c r="G2930" s="21" t="s">
        <v>58</v>
      </c>
      <c r="H2930" s="23"/>
      <c r="I2930" s="28"/>
    </row>
    <row r="2931" ht="22.5" customHeight="1">
      <c r="A2931" s="53" t="str">
        <f t="array" ref="A2931">IFERROR(_xlfn.XLOOKUP(B2931, Runs[Run ID], Runs[Track]), "— pick a run —")</f>
        <v>Cosmic</v>
      </c>
      <c r="B2931" s="54" t="s">
        <v>259</v>
      </c>
      <c r="C2931" s="53" t="str">
        <f t="array" ref="C2931">IFERROR(_xlfn.XLOOKUP(B2931, Runs[Run ID], Runs[Title]), "— pick a run —")</f>
        <v>Infinity Crusade </v>
      </c>
      <c r="D2931" s="74" t="s">
        <v>6194</v>
      </c>
      <c r="E2931" s="58" t="b">
        <v>0</v>
      </c>
      <c r="F2931" s="25">
        <f t="shared" si="1"/>
        <v>19</v>
      </c>
      <c r="G2931" s="21" t="s">
        <v>58</v>
      </c>
      <c r="H2931" s="23"/>
      <c r="I2931" s="28"/>
    </row>
    <row r="2932" ht="22.5" customHeight="1">
      <c r="A2932" s="53" t="str">
        <f t="array" ref="A2932">IFERROR(_xlfn.XLOOKUP(B2932, Runs[Run ID], Runs[Track]), "— pick a run —")</f>
        <v>Cosmic</v>
      </c>
      <c r="B2932" s="54" t="s">
        <v>259</v>
      </c>
      <c r="C2932" s="53" t="str">
        <f t="array" ref="C2932">IFERROR(_xlfn.XLOOKUP(B2932, Runs[Run ID], Runs[Title]), "— pick a run —")</f>
        <v>Infinity Crusade </v>
      </c>
      <c r="D2932" s="74" t="s">
        <v>6216</v>
      </c>
      <c r="E2932" s="58" t="b">
        <v>0</v>
      </c>
      <c r="F2932" s="25">
        <f t="shared" si="1"/>
        <v>20</v>
      </c>
      <c r="G2932" s="21" t="s">
        <v>58</v>
      </c>
      <c r="H2932" s="23"/>
      <c r="I2932" s="28"/>
    </row>
    <row r="2933" ht="22.5" customHeight="1">
      <c r="A2933" s="53" t="str">
        <f t="array" ref="A2933">IFERROR(_xlfn.XLOOKUP(B2933, Runs[Run ID], Runs[Track]), "— pick a run —")</f>
        <v>Cosmic</v>
      </c>
      <c r="B2933" s="54" t="s">
        <v>259</v>
      </c>
      <c r="C2933" s="53" t="str">
        <f t="array" ref="C2933">IFERROR(_xlfn.XLOOKUP(B2933, Runs[Run ID], Runs[Title]), "— pick a run —")</f>
        <v>Infinity Crusade </v>
      </c>
      <c r="D2933" s="74" t="s">
        <v>6239</v>
      </c>
      <c r="E2933" s="58" t="b">
        <v>0</v>
      </c>
      <c r="F2933" s="25">
        <f t="shared" si="1"/>
        <v>21</v>
      </c>
      <c r="G2933" s="21" t="s">
        <v>58</v>
      </c>
      <c r="H2933" s="23"/>
      <c r="I2933" s="28"/>
    </row>
    <row r="2934" ht="22.5" customHeight="1">
      <c r="A2934" s="53" t="str">
        <f t="array" ref="A2934">IFERROR(_xlfn.XLOOKUP(B2934, Runs[Run ID], Runs[Track]), "— pick a run —")</f>
        <v>Cosmic</v>
      </c>
      <c r="B2934" s="54" t="s">
        <v>259</v>
      </c>
      <c r="C2934" s="53" t="str">
        <f t="array" ref="C2934">IFERROR(_xlfn.XLOOKUP(B2934, Runs[Run ID], Runs[Title]), "— pick a run —")</f>
        <v>Infinity Crusade </v>
      </c>
      <c r="D2934" s="74" t="s">
        <v>6263</v>
      </c>
      <c r="E2934" s="58" t="b">
        <v>0</v>
      </c>
      <c r="F2934" s="25">
        <f t="shared" si="1"/>
        <v>22</v>
      </c>
      <c r="G2934" s="21" t="s">
        <v>58</v>
      </c>
      <c r="H2934" s="23"/>
      <c r="I2934" s="28"/>
    </row>
    <row r="2935" ht="22.5" customHeight="1">
      <c r="A2935" s="53" t="str">
        <f t="array" ref="A2935">IFERROR(_xlfn.XLOOKUP(B2935, Runs[Run ID], Runs[Track]), "— pick a run —")</f>
        <v>Cosmic</v>
      </c>
      <c r="B2935" s="54" t="s">
        <v>259</v>
      </c>
      <c r="C2935" s="53" t="str">
        <f t="array" ref="C2935">IFERROR(_xlfn.XLOOKUP(B2935, Runs[Run ID], Runs[Title]), "— pick a run —")</f>
        <v>Infinity Crusade </v>
      </c>
      <c r="D2935" s="74" t="s">
        <v>6288</v>
      </c>
      <c r="E2935" s="58" t="b">
        <v>0</v>
      </c>
      <c r="F2935" s="25">
        <f t="shared" si="1"/>
        <v>23</v>
      </c>
      <c r="G2935" s="21" t="s">
        <v>1002</v>
      </c>
      <c r="H2935" s="23" t="s">
        <v>13548</v>
      </c>
      <c r="I2935" s="28"/>
    </row>
    <row r="2936" ht="22.5" customHeight="1">
      <c r="A2936" s="53" t="str">
        <f t="array" ref="A2936">IFERROR(_xlfn.XLOOKUP(B2936, Runs[Run ID], Runs[Track]), "— pick a run —")</f>
        <v>Cosmic</v>
      </c>
      <c r="B2936" s="54" t="s">
        <v>259</v>
      </c>
      <c r="C2936" s="53" t="str">
        <f t="array" ref="C2936">IFERROR(_xlfn.XLOOKUP(B2936, Runs[Run ID], Runs[Title]), "— pick a run —")</f>
        <v>Infinity Crusade </v>
      </c>
      <c r="D2936" s="74" t="s">
        <v>6313</v>
      </c>
      <c r="E2936" s="58" t="b">
        <v>0</v>
      </c>
      <c r="F2936" s="25">
        <f t="shared" si="1"/>
        <v>24</v>
      </c>
      <c r="G2936" s="21" t="s">
        <v>1002</v>
      </c>
      <c r="H2936" s="23"/>
      <c r="I2936" s="28"/>
    </row>
    <row r="2937" ht="22.5" customHeight="1">
      <c r="A2937" s="53" t="str">
        <f t="array" ref="A2937">IFERROR(_xlfn.XLOOKUP(B2937, Runs[Run ID], Runs[Track]), "— pick a run —")</f>
        <v>Cosmic</v>
      </c>
      <c r="B2937" s="54" t="s">
        <v>259</v>
      </c>
      <c r="C2937" s="53" t="str">
        <f t="array" ref="C2937">IFERROR(_xlfn.XLOOKUP(B2937, Runs[Run ID], Runs[Title]), "— pick a run —")</f>
        <v>Infinity Crusade </v>
      </c>
      <c r="D2937" s="74" t="s">
        <v>6337</v>
      </c>
      <c r="E2937" s="58" t="b">
        <v>0</v>
      </c>
      <c r="F2937" s="25">
        <f t="shared" si="1"/>
        <v>25</v>
      </c>
      <c r="G2937" s="21" t="s">
        <v>1002</v>
      </c>
      <c r="H2937" s="23"/>
      <c r="I2937" s="28"/>
    </row>
    <row r="2938" ht="22.5" customHeight="1">
      <c r="A2938" s="53" t="str">
        <f t="array" ref="A2938">IFERROR(_xlfn.XLOOKUP(B2938, Runs[Run ID], Runs[Track]), "— pick a run —")</f>
        <v>Cosmic</v>
      </c>
      <c r="B2938" s="54" t="s">
        <v>259</v>
      </c>
      <c r="C2938" s="53" t="str">
        <f t="array" ref="C2938">IFERROR(_xlfn.XLOOKUP(B2938, Runs[Run ID], Runs[Title]), "— pick a run —")</f>
        <v>Infinity Crusade </v>
      </c>
      <c r="D2938" s="74" t="s">
        <v>6359</v>
      </c>
      <c r="E2938" s="58" t="b">
        <v>0</v>
      </c>
      <c r="F2938" s="25">
        <f t="shared" si="1"/>
        <v>26</v>
      </c>
      <c r="G2938" s="21" t="s">
        <v>1002</v>
      </c>
      <c r="H2938" s="23"/>
      <c r="I2938" s="28"/>
    </row>
    <row r="2939" ht="22.5" customHeight="1">
      <c r="A2939" s="53" t="str">
        <f t="array" ref="A2939">IFERROR(_xlfn.XLOOKUP(B2939, Runs[Run ID], Runs[Track]), "— pick a run —")</f>
        <v>Cosmic</v>
      </c>
      <c r="B2939" s="54" t="s">
        <v>259</v>
      </c>
      <c r="C2939" s="53" t="str">
        <f t="array" ref="C2939">IFERROR(_xlfn.XLOOKUP(B2939, Runs[Run ID], Runs[Title]), "— pick a run —")</f>
        <v>Infinity Crusade </v>
      </c>
      <c r="D2939" s="74" t="s">
        <v>6382</v>
      </c>
      <c r="E2939" s="58" t="b">
        <v>0</v>
      </c>
      <c r="F2939" s="25">
        <f t="shared" si="1"/>
        <v>27</v>
      </c>
      <c r="G2939" s="21" t="s">
        <v>1002</v>
      </c>
      <c r="H2939" s="23"/>
      <c r="I2939" s="28"/>
    </row>
    <row r="2940" ht="22.5" customHeight="1">
      <c r="A2940" s="53" t="str">
        <f t="array" ref="A2940">IFERROR(_xlfn.XLOOKUP(B2940, Runs[Run ID], Runs[Track]), "— pick a run —")</f>
        <v>Cosmic</v>
      </c>
      <c r="B2940" s="54" t="s">
        <v>259</v>
      </c>
      <c r="C2940" s="53" t="str">
        <f t="array" ref="C2940">IFERROR(_xlfn.XLOOKUP(B2940, Runs[Run ID], Runs[Title]), "— pick a run —")</f>
        <v>Infinity Crusade </v>
      </c>
      <c r="D2940" s="74" t="s">
        <v>6405</v>
      </c>
      <c r="E2940" s="58" t="b">
        <v>0</v>
      </c>
      <c r="F2940" s="25">
        <f t="shared" si="1"/>
        <v>28</v>
      </c>
      <c r="G2940" s="21" t="s">
        <v>1002</v>
      </c>
      <c r="H2940" s="23"/>
      <c r="I2940" s="28"/>
    </row>
    <row r="2941" ht="22.5" customHeight="1">
      <c r="A2941" s="53" t="str">
        <f t="array" ref="A2941">IFERROR(_xlfn.XLOOKUP(B2941, Runs[Run ID], Runs[Track]), "— pick a run —")</f>
        <v>Cosmic</v>
      </c>
      <c r="B2941" s="54" t="s">
        <v>259</v>
      </c>
      <c r="C2941" s="53" t="str">
        <f t="array" ref="C2941">IFERROR(_xlfn.XLOOKUP(B2941, Runs[Run ID], Runs[Title]), "— pick a run —")</f>
        <v>Infinity Crusade </v>
      </c>
      <c r="D2941" s="74" t="s">
        <v>6427</v>
      </c>
      <c r="E2941" s="58" t="b">
        <v>0</v>
      </c>
      <c r="F2941" s="25">
        <f t="shared" si="1"/>
        <v>29</v>
      </c>
      <c r="G2941" s="21" t="s">
        <v>1002</v>
      </c>
      <c r="H2941" s="23"/>
      <c r="I2941" s="28"/>
    </row>
    <row r="2942" ht="22.5" customHeight="1">
      <c r="A2942" s="53" t="str">
        <f t="array" ref="A2942">IFERROR(_xlfn.XLOOKUP(B2942, Runs[Run ID], Runs[Track]), "— pick a run —")</f>
        <v>Cosmic</v>
      </c>
      <c r="B2942" s="54" t="s">
        <v>259</v>
      </c>
      <c r="C2942" s="53" t="str">
        <f t="array" ref="C2942">IFERROR(_xlfn.XLOOKUP(B2942, Runs[Run ID], Runs[Title]), "— pick a run —")</f>
        <v>Infinity Crusade </v>
      </c>
      <c r="D2942" s="74" t="s">
        <v>6449</v>
      </c>
      <c r="E2942" s="58" t="b">
        <v>0</v>
      </c>
      <c r="F2942" s="25">
        <f t="shared" si="1"/>
        <v>30</v>
      </c>
      <c r="G2942" s="21" t="s">
        <v>1002</v>
      </c>
      <c r="H2942" s="23"/>
      <c r="I2942" s="28"/>
    </row>
    <row r="2943" ht="22.5" customHeight="1">
      <c r="A2943" s="53" t="str">
        <f t="array" ref="A2943">IFERROR(_xlfn.XLOOKUP(B2943, Runs[Run ID], Runs[Track]), "— pick a run —")</f>
        <v>Cosmic</v>
      </c>
      <c r="B2943" s="54" t="s">
        <v>259</v>
      </c>
      <c r="C2943" s="53" t="str">
        <f t="array" ref="C2943">IFERROR(_xlfn.XLOOKUP(B2943, Runs[Run ID], Runs[Title]), "— pick a run —")</f>
        <v>Infinity Crusade </v>
      </c>
      <c r="D2943" s="74" t="s">
        <v>6471</v>
      </c>
      <c r="E2943" s="58" t="b">
        <v>0</v>
      </c>
      <c r="F2943" s="25">
        <f t="shared" si="1"/>
        <v>31</v>
      </c>
      <c r="G2943" s="21" t="s">
        <v>1002</v>
      </c>
      <c r="H2943" s="23"/>
      <c r="I2943" s="28"/>
    </row>
    <row r="2944" ht="22.5" customHeight="1">
      <c r="A2944" s="53" t="str">
        <f t="array" ref="A2944">IFERROR(_xlfn.XLOOKUP(B2944, Runs[Run ID], Runs[Track]), "— pick a run —")</f>
        <v>Cosmic</v>
      </c>
      <c r="B2944" s="54" t="s">
        <v>259</v>
      </c>
      <c r="C2944" s="53" t="str">
        <f t="array" ref="C2944">IFERROR(_xlfn.XLOOKUP(B2944, Runs[Run ID], Runs[Title]), "— pick a run —")</f>
        <v>Infinity Crusade </v>
      </c>
      <c r="D2944" s="74" t="s">
        <v>6493</v>
      </c>
      <c r="E2944" s="58" t="b">
        <v>0</v>
      </c>
      <c r="F2944" s="25">
        <f t="shared" si="1"/>
        <v>32</v>
      </c>
      <c r="G2944" s="21" t="s">
        <v>1002</v>
      </c>
      <c r="H2944" s="23"/>
      <c r="I2944" s="28"/>
    </row>
    <row r="2945" ht="22.5" customHeight="1">
      <c r="A2945" s="53" t="str">
        <f t="array" ref="A2945">IFERROR(_xlfn.XLOOKUP(B2945, Runs[Run ID], Runs[Track]), "— pick a run —")</f>
        <v>Cosmic</v>
      </c>
      <c r="B2945" s="54" t="s">
        <v>259</v>
      </c>
      <c r="C2945" s="53" t="str">
        <f t="array" ref="C2945">IFERROR(_xlfn.XLOOKUP(B2945, Runs[Run ID], Runs[Title]), "— pick a run —")</f>
        <v>Infinity Crusade </v>
      </c>
      <c r="D2945" s="74" t="s">
        <v>6516</v>
      </c>
      <c r="E2945" s="58" t="b">
        <v>0</v>
      </c>
      <c r="F2945" s="25">
        <f t="shared" si="1"/>
        <v>33</v>
      </c>
      <c r="G2945" s="21" t="s">
        <v>1002</v>
      </c>
      <c r="H2945" s="23"/>
      <c r="I2945" s="28"/>
    </row>
    <row r="2946" ht="22.5" customHeight="1">
      <c r="A2946" s="53" t="str">
        <f t="array" ref="A2946">IFERROR(_xlfn.XLOOKUP(B2946, Runs[Run ID], Runs[Track]), "— pick a run —")</f>
        <v>Cosmic</v>
      </c>
      <c r="B2946" s="54" t="s">
        <v>259</v>
      </c>
      <c r="C2946" s="53" t="str">
        <f t="array" ref="C2946">IFERROR(_xlfn.XLOOKUP(B2946, Runs[Run ID], Runs[Title]), "— pick a run —")</f>
        <v>Infinity Crusade </v>
      </c>
      <c r="D2946" s="74" t="s">
        <v>6537</v>
      </c>
      <c r="E2946" s="58" t="b">
        <v>0</v>
      </c>
      <c r="F2946" s="25">
        <f t="shared" si="1"/>
        <v>34</v>
      </c>
      <c r="G2946" s="21" t="s">
        <v>1002</v>
      </c>
      <c r="H2946" s="23"/>
      <c r="I2946" s="28"/>
    </row>
    <row r="2947" ht="22.5" customHeight="1">
      <c r="A2947" s="53" t="str">
        <f t="array" ref="A2947">IFERROR(_xlfn.XLOOKUP(B2947, Runs[Run ID], Runs[Track]), "— pick a run —")</f>
        <v>Cosmic</v>
      </c>
      <c r="B2947" s="54" t="s">
        <v>259</v>
      </c>
      <c r="C2947" s="53" t="str">
        <f t="array" ref="C2947">IFERROR(_xlfn.XLOOKUP(B2947, Runs[Run ID], Runs[Title]), "— pick a run —")</f>
        <v>Infinity Crusade </v>
      </c>
      <c r="D2947" s="74" t="s">
        <v>6560</v>
      </c>
      <c r="E2947" s="58" t="b">
        <v>0</v>
      </c>
      <c r="F2947" s="25">
        <f t="shared" si="1"/>
        <v>35</v>
      </c>
      <c r="G2947" s="21" t="s">
        <v>1002</v>
      </c>
      <c r="H2947" s="23"/>
      <c r="I2947" s="28"/>
    </row>
    <row r="2948" ht="22.5" customHeight="1">
      <c r="A2948" s="53" t="str">
        <f t="array" ref="A2948">IFERROR(_xlfn.XLOOKUP(B2948, Runs[Run ID], Runs[Track]), "— pick a run —")</f>
        <v>Cosmic</v>
      </c>
      <c r="B2948" s="54" t="s">
        <v>259</v>
      </c>
      <c r="C2948" s="53" t="str">
        <f t="array" ref="C2948">IFERROR(_xlfn.XLOOKUP(B2948, Runs[Run ID], Runs[Title]), "— pick a run —")</f>
        <v>Infinity Crusade </v>
      </c>
      <c r="D2948" s="74" t="s">
        <v>6582</v>
      </c>
      <c r="E2948" s="58" t="b">
        <v>0</v>
      </c>
      <c r="F2948" s="25">
        <f t="shared" si="1"/>
        <v>36</v>
      </c>
      <c r="G2948" s="21" t="s">
        <v>1002</v>
      </c>
      <c r="H2948" s="23"/>
      <c r="I2948" s="28"/>
    </row>
    <row r="2949" ht="22.5" customHeight="1">
      <c r="A2949" s="53" t="str">
        <f t="array" ref="A2949">IFERROR(_xlfn.XLOOKUP(B2949, Runs[Run ID], Runs[Track]), "— pick a run —")</f>
        <v>Cosmic</v>
      </c>
      <c r="B2949" s="54" t="s">
        <v>259</v>
      </c>
      <c r="C2949" s="53" t="str">
        <f t="array" ref="C2949">IFERROR(_xlfn.XLOOKUP(B2949, Runs[Run ID], Runs[Title]), "— pick a run —")</f>
        <v>Infinity Crusade </v>
      </c>
      <c r="D2949" s="74" t="s">
        <v>6603</v>
      </c>
      <c r="E2949" s="58" t="b">
        <v>0</v>
      </c>
      <c r="F2949" s="25">
        <f t="shared" si="1"/>
        <v>37</v>
      </c>
      <c r="G2949" s="21" t="s">
        <v>1002</v>
      </c>
      <c r="H2949" s="23"/>
      <c r="I2949" s="28"/>
    </row>
    <row r="2950" ht="22.5" customHeight="1">
      <c r="A2950" s="53" t="str">
        <f t="array" ref="A2950">IFERROR(_xlfn.XLOOKUP(B2950, Runs[Run ID], Runs[Track]), "— pick a run —")</f>
        <v>Cosmic</v>
      </c>
      <c r="B2950" s="54" t="s">
        <v>259</v>
      </c>
      <c r="C2950" s="53" t="str">
        <f t="array" ref="C2950">IFERROR(_xlfn.XLOOKUP(B2950, Runs[Run ID], Runs[Title]), "— pick a run —")</f>
        <v>Infinity Crusade </v>
      </c>
      <c r="D2950" s="74" t="s">
        <v>6623</v>
      </c>
      <c r="E2950" s="58" t="b">
        <v>0</v>
      </c>
      <c r="F2950" s="25">
        <f t="shared" si="1"/>
        <v>38</v>
      </c>
      <c r="G2950" s="21" t="s">
        <v>1002</v>
      </c>
      <c r="H2950" s="23"/>
      <c r="I2950" s="28"/>
    </row>
    <row r="2951" ht="22.5" customHeight="1">
      <c r="A2951" s="53" t="str">
        <f t="array" ref="A2951">IFERROR(_xlfn.XLOOKUP(B2951, Runs[Run ID], Runs[Track]), "— pick a run —")</f>
        <v>Cosmic</v>
      </c>
      <c r="B2951" s="54" t="s">
        <v>259</v>
      </c>
      <c r="C2951" s="53" t="str">
        <f t="array" ref="C2951">IFERROR(_xlfn.XLOOKUP(B2951, Runs[Run ID], Runs[Title]), "— pick a run —")</f>
        <v>Infinity Crusade </v>
      </c>
      <c r="D2951" s="74" t="s">
        <v>6643</v>
      </c>
      <c r="E2951" s="58" t="b">
        <v>0</v>
      </c>
      <c r="F2951" s="25">
        <f t="shared" si="1"/>
        <v>39</v>
      </c>
      <c r="G2951" s="21" t="s">
        <v>1002</v>
      </c>
      <c r="H2951" s="23"/>
      <c r="I2951" s="28"/>
    </row>
    <row r="2952" ht="22.5" customHeight="1">
      <c r="A2952" s="53" t="str">
        <f t="array" ref="A2952">IFERROR(_xlfn.XLOOKUP(B2952, Runs[Run ID], Runs[Track]), "— pick a run —")</f>
        <v>Cosmic</v>
      </c>
      <c r="B2952" s="54" t="s">
        <v>263</v>
      </c>
      <c r="C2952" s="53" t="str">
        <f t="array" ref="C2952">IFERROR(_xlfn.XLOOKUP(B2952, Runs[Run ID], Runs[Title]), "— pick a run —")</f>
        <v>Infinity Epilogue </v>
      </c>
      <c r="D2952" s="74" t="s">
        <v>6683</v>
      </c>
      <c r="E2952" s="58" t="b">
        <v>0</v>
      </c>
      <c r="F2952" s="25">
        <f t="shared" si="1"/>
        <v>1</v>
      </c>
      <c r="G2952" s="21" t="s">
        <v>58</v>
      </c>
      <c r="H2952" s="23" t="s">
        <v>13549</v>
      </c>
      <c r="I2952" s="28"/>
    </row>
    <row r="2953" ht="22.5" customHeight="1">
      <c r="A2953" s="53" t="str">
        <f t="array" ref="A2953">IFERROR(_xlfn.XLOOKUP(B2953, Runs[Run ID], Runs[Track]), "— pick a run —")</f>
        <v>Cosmic</v>
      </c>
      <c r="B2953" s="54" t="s">
        <v>263</v>
      </c>
      <c r="C2953" s="53" t="str">
        <f t="array" ref="C2953">IFERROR(_xlfn.XLOOKUP(B2953, Runs[Run ID], Runs[Title]), "— pick a run —")</f>
        <v>Infinity Epilogue </v>
      </c>
      <c r="D2953" s="74" t="s">
        <v>6703</v>
      </c>
      <c r="E2953" s="58" t="b">
        <v>0</v>
      </c>
      <c r="F2953" s="25">
        <f t="shared" si="1"/>
        <v>2</v>
      </c>
      <c r="G2953" s="21" t="s">
        <v>58</v>
      </c>
      <c r="H2953" s="23"/>
      <c r="I2953" s="28"/>
    </row>
    <row r="2954" ht="22.5" customHeight="1">
      <c r="A2954" s="53" t="str">
        <f t="array" ref="A2954">IFERROR(_xlfn.XLOOKUP(B2954, Runs[Run ID], Runs[Track]), "— pick a run —")</f>
        <v>Cosmic</v>
      </c>
      <c r="B2954" s="54" t="s">
        <v>263</v>
      </c>
      <c r="C2954" s="53" t="str">
        <f t="array" ref="C2954">IFERROR(_xlfn.XLOOKUP(B2954, Runs[Run ID], Runs[Title]), "— pick a run —")</f>
        <v>Infinity Epilogue </v>
      </c>
      <c r="D2954" s="74" t="s">
        <v>6723</v>
      </c>
      <c r="E2954" s="58" t="b">
        <v>0</v>
      </c>
      <c r="F2954" s="25">
        <f t="shared" si="1"/>
        <v>3</v>
      </c>
      <c r="G2954" s="21" t="s">
        <v>58</v>
      </c>
      <c r="H2954" s="23"/>
      <c r="I2954" s="28"/>
    </row>
    <row r="2955" ht="22.5" customHeight="1">
      <c r="A2955" s="53" t="str">
        <f t="array" ref="A2955">IFERROR(_xlfn.XLOOKUP(B2955, Runs[Run ID], Runs[Track]), "— pick a run —")</f>
        <v>Cosmic</v>
      </c>
      <c r="B2955" s="54" t="s">
        <v>263</v>
      </c>
      <c r="C2955" s="53" t="str">
        <f t="array" ref="C2955">IFERROR(_xlfn.XLOOKUP(B2955, Runs[Run ID], Runs[Title]), "— pick a run —")</f>
        <v>Infinity Epilogue </v>
      </c>
      <c r="D2955" s="74" t="s">
        <v>6741</v>
      </c>
      <c r="E2955" s="58" t="b">
        <v>0</v>
      </c>
      <c r="F2955" s="25">
        <f t="shared" si="1"/>
        <v>4</v>
      </c>
      <c r="G2955" s="21" t="s">
        <v>58</v>
      </c>
      <c r="H2955" s="23"/>
      <c r="I2955" s="28"/>
    </row>
    <row r="2956" ht="22.5" customHeight="1">
      <c r="A2956" s="53" t="str">
        <f t="array" ref="A2956">IFERROR(_xlfn.XLOOKUP(B2956, Runs[Run ID], Runs[Track]), "— pick a run —")</f>
        <v>Cosmic</v>
      </c>
      <c r="B2956" s="54" t="s">
        <v>263</v>
      </c>
      <c r="C2956" s="53" t="str">
        <f t="array" ref="C2956">IFERROR(_xlfn.XLOOKUP(B2956, Runs[Run ID], Runs[Title]), "— pick a run —")</f>
        <v>Infinity Epilogue </v>
      </c>
      <c r="D2956" s="74" t="s">
        <v>6762</v>
      </c>
      <c r="E2956" s="58" t="b">
        <v>0</v>
      </c>
      <c r="F2956" s="25">
        <f t="shared" si="1"/>
        <v>5</v>
      </c>
      <c r="G2956" s="21" t="s">
        <v>58</v>
      </c>
      <c r="H2956" s="23"/>
      <c r="I2956" s="28"/>
    </row>
    <row r="2957" ht="22.5" customHeight="1">
      <c r="A2957" s="53" t="str">
        <f t="array" ref="A2957">IFERROR(_xlfn.XLOOKUP(B2957, Runs[Run ID], Runs[Track]), "— pick a run —")</f>
        <v>Cosmic</v>
      </c>
      <c r="B2957" s="54" t="s">
        <v>263</v>
      </c>
      <c r="C2957" s="53" t="str">
        <f t="array" ref="C2957">IFERROR(_xlfn.XLOOKUP(B2957, Runs[Run ID], Runs[Title]), "— pick a run —")</f>
        <v>Infinity Epilogue </v>
      </c>
      <c r="D2957" s="74" t="s">
        <v>6780</v>
      </c>
      <c r="E2957" s="58" t="b">
        <v>0</v>
      </c>
      <c r="F2957" s="25">
        <f t="shared" si="1"/>
        <v>6</v>
      </c>
      <c r="G2957" s="21" t="s">
        <v>58</v>
      </c>
      <c r="H2957" s="23"/>
      <c r="I2957" s="28"/>
    </row>
    <row r="2958" ht="22.5" customHeight="1">
      <c r="A2958" s="53" t="str">
        <f t="array" ref="A2958">IFERROR(_xlfn.XLOOKUP(B2958, Runs[Run ID], Runs[Track]), "— pick a run —")</f>
        <v>Cosmic</v>
      </c>
      <c r="B2958" s="54" t="s">
        <v>263</v>
      </c>
      <c r="C2958" s="53" t="str">
        <f t="array" ref="C2958">IFERROR(_xlfn.XLOOKUP(B2958, Runs[Run ID], Runs[Title]), "— pick a run —")</f>
        <v>Infinity Epilogue </v>
      </c>
      <c r="D2958" s="74" t="s">
        <v>13550</v>
      </c>
      <c r="E2958" s="58" t="b">
        <v>0</v>
      </c>
      <c r="F2958" s="25">
        <f t="shared" si="1"/>
        <v>7</v>
      </c>
      <c r="G2958" s="21" t="s">
        <v>443</v>
      </c>
      <c r="H2958" s="23" t="s">
        <v>13551</v>
      </c>
      <c r="I2958" s="28"/>
    </row>
    <row r="2959" ht="22.5" customHeight="1">
      <c r="A2959" s="53" t="str">
        <f t="array" ref="A2959">IFERROR(_xlfn.XLOOKUP(B2959, Runs[Run ID], Runs[Track]), "— pick a run —")</f>
        <v>Cosmic</v>
      </c>
      <c r="B2959" s="54" t="s">
        <v>263</v>
      </c>
      <c r="C2959" s="53" t="str">
        <f t="array" ref="C2959">IFERROR(_xlfn.XLOOKUP(B2959, Runs[Run ID], Runs[Title]), "— pick a run —")</f>
        <v>Infinity Epilogue </v>
      </c>
      <c r="D2959" s="74" t="s">
        <v>13552</v>
      </c>
      <c r="E2959" s="58" t="b">
        <v>0</v>
      </c>
      <c r="F2959" s="25">
        <f t="shared" si="1"/>
        <v>8</v>
      </c>
      <c r="G2959" s="21" t="s">
        <v>443</v>
      </c>
      <c r="H2959" s="23"/>
      <c r="I2959" s="28"/>
    </row>
    <row r="2960" ht="22.5" customHeight="1">
      <c r="A2960" s="53" t="str">
        <f t="array" ref="A2960">IFERROR(_xlfn.XLOOKUP(B2960, Runs[Run ID], Runs[Track]), "— pick a run —")</f>
        <v>Cosmic</v>
      </c>
      <c r="B2960" s="54" t="s">
        <v>263</v>
      </c>
      <c r="C2960" s="53" t="str">
        <f t="array" ref="C2960">IFERROR(_xlfn.XLOOKUP(B2960, Runs[Run ID], Runs[Title]), "— pick a run —")</f>
        <v>Infinity Epilogue </v>
      </c>
      <c r="D2960" s="74" t="s">
        <v>13553</v>
      </c>
      <c r="E2960" s="58" t="b">
        <v>0</v>
      </c>
      <c r="F2960" s="25">
        <f t="shared" si="1"/>
        <v>9</v>
      </c>
      <c r="G2960" s="21" t="s">
        <v>443</v>
      </c>
      <c r="H2960" s="23"/>
      <c r="I2960" s="28"/>
    </row>
    <row r="2961" ht="22.5" customHeight="1">
      <c r="A2961" s="53" t="str">
        <f t="array" ref="A2961">IFERROR(_xlfn.XLOOKUP(B2961, Runs[Run ID], Runs[Track]), "— pick a run —")</f>
        <v>Cosmic</v>
      </c>
      <c r="B2961" s="54" t="s">
        <v>263</v>
      </c>
      <c r="C2961" s="53" t="str">
        <f t="array" ref="C2961">IFERROR(_xlfn.XLOOKUP(B2961, Runs[Run ID], Runs[Title]), "— pick a run —")</f>
        <v>Infinity Epilogue </v>
      </c>
      <c r="D2961" s="74" t="s">
        <v>13554</v>
      </c>
      <c r="E2961" s="58" t="b">
        <v>0</v>
      </c>
      <c r="F2961" s="25">
        <f t="shared" si="1"/>
        <v>10</v>
      </c>
      <c r="G2961" s="21" t="s">
        <v>443</v>
      </c>
      <c r="H2961" s="23"/>
      <c r="I2961" s="28"/>
    </row>
    <row r="2962" ht="22.5" customHeight="1">
      <c r="A2962" s="53" t="str">
        <f t="array" ref="A2962">IFERROR(_xlfn.XLOOKUP(B2962, Runs[Run ID], Runs[Track]), "— pick a run —")</f>
        <v>Cosmic</v>
      </c>
      <c r="B2962" s="54" t="s">
        <v>263</v>
      </c>
      <c r="C2962" s="53" t="str">
        <f t="array" ref="C2962">IFERROR(_xlfn.XLOOKUP(B2962, Runs[Run ID], Runs[Title]), "— pick a run —")</f>
        <v>Infinity Epilogue </v>
      </c>
      <c r="D2962" s="74" t="s">
        <v>13555</v>
      </c>
      <c r="E2962" s="58" t="b">
        <v>0</v>
      </c>
      <c r="F2962" s="25">
        <f t="shared" si="1"/>
        <v>11</v>
      </c>
      <c r="G2962" s="21" t="s">
        <v>443</v>
      </c>
      <c r="H2962" s="23"/>
      <c r="I2962" s="28"/>
    </row>
    <row r="2963" ht="22.5" customHeight="1">
      <c r="A2963" s="53" t="str">
        <f t="array" ref="A2963">IFERROR(_xlfn.XLOOKUP(B2963, Runs[Run ID], Runs[Track]), "— pick a run —")</f>
        <v>Cosmic</v>
      </c>
      <c r="B2963" s="54" t="s">
        <v>263</v>
      </c>
      <c r="C2963" s="53" t="str">
        <f t="array" ref="C2963">IFERROR(_xlfn.XLOOKUP(B2963, Runs[Run ID], Runs[Title]), "— pick a run —")</f>
        <v>Infinity Epilogue </v>
      </c>
      <c r="D2963" s="74" t="s">
        <v>13556</v>
      </c>
      <c r="E2963" s="58" t="b">
        <v>0</v>
      </c>
      <c r="F2963" s="25">
        <f t="shared" si="1"/>
        <v>12</v>
      </c>
      <c r="G2963" s="21" t="s">
        <v>443</v>
      </c>
      <c r="H2963" s="23"/>
      <c r="I2963" s="28"/>
    </row>
    <row r="2964" ht="22.5" customHeight="1">
      <c r="A2964" s="53" t="str">
        <f t="array" ref="A2964">IFERROR(_xlfn.XLOOKUP(B2964, Runs[Run ID], Runs[Track]), "— pick a run —")</f>
        <v>Cosmic</v>
      </c>
      <c r="B2964" s="54" t="s">
        <v>263</v>
      </c>
      <c r="C2964" s="53" t="str">
        <f t="array" ref="C2964">IFERROR(_xlfn.XLOOKUP(B2964, Runs[Run ID], Runs[Title]), "— pick a run —")</f>
        <v>Infinity Epilogue </v>
      </c>
      <c r="D2964" s="74" t="s">
        <v>6915</v>
      </c>
      <c r="E2964" s="58" t="b">
        <v>0</v>
      </c>
      <c r="F2964" s="25">
        <f t="shared" si="1"/>
        <v>13</v>
      </c>
      <c r="G2964" s="21" t="s">
        <v>58</v>
      </c>
      <c r="H2964" s="23" t="s">
        <v>13557</v>
      </c>
      <c r="I2964" s="28"/>
    </row>
    <row r="2965" ht="22.5" customHeight="1">
      <c r="A2965" s="53" t="str">
        <f t="array" ref="A2965">IFERROR(_xlfn.XLOOKUP(B2965, Runs[Run ID], Runs[Track]), "— pick a run —")</f>
        <v>Cosmic</v>
      </c>
      <c r="B2965" s="54" t="s">
        <v>263</v>
      </c>
      <c r="C2965" s="53" t="str">
        <f t="array" ref="C2965">IFERROR(_xlfn.XLOOKUP(B2965, Runs[Run ID], Runs[Title]), "— pick a run —")</f>
        <v>Infinity Epilogue </v>
      </c>
      <c r="D2965" s="74" t="s">
        <v>6935</v>
      </c>
      <c r="E2965" s="58" t="b">
        <v>0</v>
      </c>
      <c r="F2965" s="25">
        <f t="shared" si="1"/>
        <v>14</v>
      </c>
      <c r="G2965" s="21" t="s">
        <v>58</v>
      </c>
      <c r="H2965" s="23"/>
      <c r="I2965" s="28"/>
    </row>
    <row r="2966" ht="22.5" customHeight="1">
      <c r="A2966" s="53" t="str">
        <f t="array" ref="A2966">IFERROR(_xlfn.XLOOKUP(B2966, Runs[Run ID], Runs[Track]), "— pick a run —")</f>
        <v>Cosmic</v>
      </c>
      <c r="B2966" s="54" t="s">
        <v>263</v>
      </c>
      <c r="C2966" s="53" t="str">
        <f t="array" ref="C2966">IFERROR(_xlfn.XLOOKUP(B2966, Runs[Run ID], Runs[Title]), "— pick a run —")</f>
        <v>Infinity Epilogue </v>
      </c>
      <c r="D2966" s="74" t="s">
        <v>6957</v>
      </c>
      <c r="E2966" s="58" t="b">
        <v>0</v>
      </c>
      <c r="F2966" s="25">
        <f t="shared" si="1"/>
        <v>15</v>
      </c>
      <c r="G2966" s="21" t="s">
        <v>58</v>
      </c>
      <c r="H2966" s="23"/>
      <c r="I2966" s="28"/>
    </row>
    <row r="2967" ht="22.5" customHeight="1">
      <c r="A2967" s="53" t="str">
        <f t="array" ref="A2967">IFERROR(_xlfn.XLOOKUP(B2967, Runs[Run ID], Runs[Track]), "— pick a run —")</f>
        <v>Cosmic</v>
      </c>
      <c r="B2967" s="54" t="s">
        <v>263</v>
      </c>
      <c r="C2967" s="53" t="str">
        <f t="array" ref="C2967">IFERROR(_xlfn.XLOOKUP(B2967, Runs[Run ID], Runs[Title]), "— pick a run —")</f>
        <v>Infinity Epilogue </v>
      </c>
      <c r="D2967" s="74" t="s">
        <v>6975</v>
      </c>
      <c r="E2967" s="58" t="b">
        <v>0</v>
      </c>
      <c r="F2967" s="25">
        <f t="shared" si="1"/>
        <v>16</v>
      </c>
      <c r="G2967" s="21" t="s">
        <v>58</v>
      </c>
      <c r="H2967" s="23"/>
      <c r="I2967" s="28"/>
    </row>
    <row r="2968" ht="22.5" customHeight="1">
      <c r="A2968" s="53" t="str">
        <f t="array" ref="A2968">IFERROR(_xlfn.XLOOKUP(B2968, Runs[Run ID], Runs[Track]), "— pick a run —")</f>
        <v>Cosmic</v>
      </c>
      <c r="B2968" s="54" t="s">
        <v>263</v>
      </c>
      <c r="C2968" s="53" t="str">
        <f t="array" ref="C2968">IFERROR(_xlfn.XLOOKUP(B2968, Runs[Run ID], Runs[Title]), "— pick a run —")</f>
        <v>Infinity Epilogue </v>
      </c>
      <c r="D2968" s="74" t="s">
        <v>6994</v>
      </c>
      <c r="E2968" s="58" t="b">
        <v>0</v>
      </c>
      <c r="F2968" s="25">
        <f t="shared" si="1"/>
        <v>17</v>
      </c>
      <c r="G2968" s="21" t="s">
        <v>58</v>
      </c>
      <c r="H2968" s="23"/>
      <c r="I2968" s="28"/>
    </row>
    <row r="2969" ht="22.5" customHeight="1">
      <c r="A2969" s="53" t="str">
        <f t="array" ref="A2969">IFERROR(_xlfn.XLOOKUP(B2969, Runs[Run ID], Runs[Track]), "— pick a run —")</f>
        <v>Cosmic</v>
      </c>
      <c r="B2969" s="54" t="s">
        <v>263</v>
      </c>
      <c r="C2969" s="53" t="str">
        <f t="array" ref="C2969">IFERROR(_xlfn.XLOOKUP(B2969, Runs[Run ID], Runs[Title]), "— pick a run —")</f>
        <v>Infinity Epilogue </v>
      </c>
      <c r="D2969" s="74" t="s">
        <v>7015</v>
      </c>
      <c r="E2969" s="58" t="b">
        <v>0</v>
      </c>
      <c r="F2969" s="25">
        <f t="shared" si="1"/>
        <v>18</v>
      </c>
      <c r="G2969" s="21" t="s">
        <v>58</v>
      </c>
      <c r="H2969" s="23"/>
      <c r="I2969" s="28"/>
    </row>
    <row r="2970" ht="22.5" customHeight="1">
      <c r="A2970" s="53" t="str">
        <f t="array" ref="A2970">IFERROR(_xlfn.XLOOKUP(B2970, Runs[Run ID], Runs[Track]), "— pick a run —")</f>
        <v>Cosmic</v>
      </c>
      <c r="B2970" s="54" t="s">
        <v>268</v>
      </c>
      <c r="C2970" s="53" t="str">
        <f t="array" ref="C2970">IFERROR(_xlfn.XLOOKUP(B2970, Runs[Run ID], Runs[Title]), "— pick a run —")</f>
        <v>Annihilation</v>
      </c>
      <c r="D2970" s="74" t="s">
        <v>7411</v>
      </c>
      <c r="E2970" s="58" t="b">
        <v>0</v>
      </c>
      <c r="F2970" s="25">
        <f t="shared" si="1"/>
        <v>1</v>
      </c>
      <c r="G2970" s="21" t="s">
        <v>443</v>
      </c>
      <c r="H2970" s="23" t="s">
        <v>13558</v>
      </c>
      <c r="I2970" s="28"/>
    </row>
    <row r="2971" ht="22.5" customHeight="1">
      <c r="A2971" s="53" t="str">
        <f t="array" ref="A2971">IFERROR(_xlfn.XLOOKUP(B2971, Runs[Run ID], Runs[Track]), "— pick a run —")</f>
        <v>Cosmic</v>
      </c>
      <c r="B2971" s="54" t="s">
        <v>268</v>
      </c>
      <c r="C2971" s="53" t="str">
        <f t="array" ref="C2971">IFERROR(_xlfn.XLOOKUP(B2971, Runs[Run ID], Runs[Title]), "— pick a run —")</f>
        <v>Annihilation</v>
      </c>
      <c r="D2971" s="74" t="s">
        <v>7428</v>
      </c>
      <c r="E2971" s="58" t="b">
        <v>0</v>
      </c>
      <c r="F2971" s="25">
        <f t="shared" si="1"/>
        <v>2</v>
      </c>
      <c r="G2971" s="21" t="s">
        <v>443</v>
      </c>
      <c r="H2971" s="23"/>
      <c r="I2971" s="28"/>
    </row>
    <row r="2972" ht="22.5" customHeight="1">
      <c r="A2972" s="53" t="str">
        <f t="array" ref="A2972">IFERROR(_xlfn.XLOOKUP(B2972, Runs[Run ID], Runs[Track]), "— pick a run —")</f>
        <v>Cosmic</v>
      </c>
      <c r="B2972" s="54" t="s">
        <v>268</v>
      </c>
      <c r="C2972" s="53" t="str">
        <f t="array" ref="C2972">IFERROR(_xlfn.XLOOKUP(B2972, Runs[Run ID], Runs[Title]), "— pick a run —")</f>
        <v>Annihilation</v>
      </c>
      <c r="D2972" s="74" t="s">
        <v>7446</v>
      </c>
      <c r="E2972" s="58" t="b">
        <v>0</v>
      </c>
      <c r="F2972" s="25">
        <f t="shared" si="1"/>
        <v>3</v>
      </c>
      <c r="G2972" s="21" t="s">
        <v>443</v>
      </c>
      <c r="H2972" s="23"/>
      <c r="I2972" s="28"/>
    </row>
    <row r="2973" ht="22.5" customHeight="1">
      <c r="A2973" s="53" t="str">
        <f t="array" ref="A2973">IFERROR(_xlfn.XLOOKUP(B2973, Runs[Run ID], Runs[Track]), "— pick a run —")</f>
        <v>Cosmic</v>
      </c>
      <c r="B2973" s="54" t="s">
        <v>268</v>
      </c>
      <c r="C2973" s="53" t="str">
        <f t="array" ref="C2973">IFERROR(_xlfn.XLOOKUP(B2973, Runs[Run ID], Runs[Title]), "— pick a run —")</f>
        <v>Annihilation</v>
      </c>
      <c r="D2973" s="74" t="s">
        <v>7463</v>
      </c>
      <c r="E2973" s="58" t="b">
        <v>0</v>
      </c>
      <c r="F2973" s="25">
        <f t="shared" si="1"/>
        <v>4</v>
      </c>
      <c r="G2973" s="21" t="s">
        <v>443</v>
      </c>
      <c r="H2973" s="23"/>
      <c r="I2973" s="28"/>
    </row>
    <row r="2974" ht="22.5" customHeight="1">
      <c r="A2974" s="53" t="str">
        <f t="array" ref="A2974">IFERROR(_xlfn.XLOOKUP(B2974, Runs[Run ID], Runs[Track]), "— pick a run —")</f>
        <v>Cosmic</v>
      </c>
      <c r="B2974" s="54" t="s">
        <v>268</v>
      </c>
      <c r="C2974" s="53" t="str">
        <f t="array" ref="C2974">IFERROR(_xlfn.XLOOKUP(B2974, Runs[Run ID], Runs[Title]), "— pick a run —")</f>
        <v>Annihilation</v>
      </c>
      <c r="D2974" s="74" t="s">
        <v>7478</v>
      </c>
      <c r="E2974" s="58" t="b">
        <v>0</v>
      </c>
      <c r="F2974" s="25">
        <f t="shared" si="1"/>
        <v>5</v>
      </c>
      <c r="G2974" s="21" t="s">
        <v>443</v>
      </c>
      <c r="H2974" s="23"/>
      <c r="I2974" s="28"/>
    </row>
    <row r="2975" ht="22.5" customHeight="1">
      <c r="A2975" s="53" t="str">
        <f t="array" ref="A2975">IFERROR(_xlfn.XLOOKUP(B2975, Runs[Run ID], Runs[Track]), "— pick a run —")</f>
        <v>Cosmic</v>
      </c>
      <c r="B2975" s="54" t="s">
        <v>268</v>
      </c>
      <c r="C2975" s="53" t="str">
        <f t="array" ref="C2975">IFERROR(_xlfn.XLOOKUP(B2975, Runs[Run ID], Runs[Title]), "— pick a run —")</f>
        <v>Annihilation</v>
      </c>
      <c r="D2975" s="74" t="s">
        <v>7495</v>
      </c>
      <c r="E2975" s="58" t="b">
        <v>0</v>
      </c>
      <c r="F2975" s="25">
        <f t="shared" si="1"/>
        <v>6</v>
      </c>
      <c r="G2975" s="21" t="s">
        <v>443</v>
      </c>
      <c r="H2975" s="23"/>
      <c r="I2975" s="28"/>
    </row>
    <row r="2976" ht="22.5" customHeight="1">
      <c r="A2976" s="53" t="str">
        <f t="array" ref="A2976">IFERROR(_xlfn.XLOOKUP(B2976, Runs[Run ID], Runs[Track]), "— pick a run —")</f>
        <v>Cosmic</v>
      </c>
      <c r="B2976" s="54" t="s">
        <v>268</v>
      </c>
      <c r="C2976" s="53" t="str">
        <f t="array" ref="C2976">IFERROR(_xlfn.XLOOKUP(B2976, Runs[Run ID], Runs[Title]), "— pick a run —")</f>
        <v>Annihilation</v>
      </c>
      <c r="D2976" s="74" t="s">
        <v>7513</v>
      </c>
      <c r="E2976" s="58" t="b">
        <v>0</v>
      </c>
      <c r="F2976" s="25">
        <f t="shared" si="1"/>
        <v>7</v>
      </c>
      <c r="G2976" s="21" t="s">
        <v>443</v>
      </c>
      <c r="H2976" s="23" t="s">
        <v>13559</v>
      </c>
      <c r="I2976" s="28"/>
    </row>
    <row r="2977" ht="22.5" customHeight="1">
      <c r="A2977" s="53" t="str">
        <f t="array" ref="A2977">IFERROR(_xlfn.XLOOKUP(B2977, Runs[Run ID], Runs[Track]), "— pick a run —")</f>
        <v>Cosmic</v>
      </c>
      <c r="B2977" s="54" t="s">
        <v>268</v>
      </c>
      <c r="C2977" s="53" t="str">
        <f t="array" ref="C2977">IFERROR(_xlfn.XLOOKUP(B2977, Runs[Run ID], Runs[Title]), "— pick a run —")</f>
        <v>Annihilation</v>
      </c>
      <c r="D2977" s="74" t="s">
        <v>7532</v>
      </c>
      <c r="E2977" s="58" t="b">
        <v>0</v>
      </c>
      <c r="F2977" s="25">
        <f t="shared" si="1"/>
        <v>8</v>
      </c>
      <c r="G2977" s="21" t="s">
        <v>443</v>
      </c>
      <c r="H2977" s="23"/>
      <c r="I2977" s="28"/>
    </row>
    <row r="2978" ht="22.5" customHeight="1">
      <c r="A2978" s="53" t="str">
        <f t="array" ref="A2978">IFERROR(_xlfn.XLOOKUP(B2978, Runs[Run ID], Runs[Track]), "— pick a run —")</f>
        <v>Cosmic</v>
      </c>
      <c r="B2978" s="54" t="s">
        <v>268</v>
      </c>
      <c r="C2978" s="53" t="str">
        <f t="array" ref="C2978">IFERROR(_xlfn.XLOOKUP(B2978, Runs[Run ID], Runs[Title]), "— pick a run —")</f>
        <v>Annihilation</v>
      </c>
      <c r="D2978" s="74" t="s">
        <v>7549</v>
      </c>
      <c r="E2978" s="58" t="b">
        <v>0</v>
      </c>
      <c r="F2978" s="25">
        <f t="shared" si="1"/>
        <v>9</v>
      </c>
      <c r="G2978" s="21" t="s">
        <v>443</v>
      </c>
      <c r="H2978" s="23"/>
      <c r="I2978" s="28"/>
    </row>
    <row r="2979" ht="22.5" customHeight="1">
      <c r="A2979" s="53" t="str">
        <f t="array" ref="A2979">IFERROR(_xlfn.XLOOKUP(B2979, Runs[Run ID], Runs[Track]), "— pick a run —")</f>
        <v>Cosmic</v>
      </c>
      <c r="B2979" s="54" t="s">
        <v>268</v>
      </c>
      <c r="C2979" s="53" t="str">
        <f t="array" ref="C2979">IFERROR(_xlfn.XLOOKUP(B2979, Runs[Run ID], Runs[Title]), "— pick a run —")</f>
        <v>Annihilation</v>
      </c>
      <c r="D2979" s="74" t="s">
        <v>7566</v>
      </c>
      <c r="E2979" s="58" t="b">
        <v>0</v>
      </c>
      <c r="F2979" s="25">
        <f t="shared" si="1"/>
        <v>10</v>
      </c>
      <c r="G2979" s="21" t="s">
        <v>443</v>
      </c>
      <c r="H2979" s="23"/>
      <c r="I2979" s="28"/>
    </row>
    <row r="2980" ht="22.5" customHeight="1">
      <c r="A2980" s="53" t="str">
        <f t="array" ref="A2980">IFERROR(_xlfn.XLOOKUP(B2980, Runs[Run ID], Runs[Track]), "— pick a run —")</f>
        <v>Cosmic</v>
      </c>
      <c r="B2980" s="54" t="s">
        <v>268</v>
      </c>
      <c r="C2980" s="53" t="str">
        <f t="array" ref="C2980">IFERROR(_xlfn.XLOOKUP(B2980, Runs[Run ID], Runs[Title]), "— pick a run —")</f>
        <v>Annihilation</v>
      </c>
      <c r="D2980" s="74" t="s">
        <v>7584</v>
      </c>
      <c r="E2980" s="58" t="b">
        <v>0</v>
      </c>
      <c r="F2980" s="25">
        <f t="shared" si="1"/>
        <v>11</v>
      </c>
      <c r="G2980" s="21" t="s">
        <v>58</v>
      </c>
      <c r="H2980" s="23"/>
      <c r="I2980" s="28"/>
    </row>
    <row r="2981" ht="22.5" customHeight="1">
      <c r="A2981" s="53" t="str">
        <f t="array" ref="A2981">IFERROR(_xlfn.XLOOKUP(B2981, Runs[Run ID], Runs[Track]), "— pick a run —")</f>
        <v>Cosmic</v>
      </c>
      <c r="B2981" s="54" t="s">
        <v>268</v>
      </c>
      <c r="C2981" s="53" t="str">
        <f t="array" ref="C2981">IFERROR(_xlfn.XLOOKUP(B2981, Runs[Run ID], Runs[Title]), "— pick a run —")</f>
        <v>Annihilation</v>
      </c>
      <c r="D2981" s="74" t="s">
        <v>7599</v>
      </c>
      <c r="E2981" s="58" t="b">
        <v>0</v>
      </c>
      <c r="F2981" s="25">
        <f t="shared" si="1"/>
        <v>12</v>
      </c>
      <c r="G2981" s="21" t="s">
        <v>58</v>
      </c>
      <c r="H2981" s="23" t="s">
        <v>13560</v>
      </c>
      <c r="I2981" s="28"/>
    </row>
    <row r="2982" ht="22.5" customHeight="1">
      <c r="A2982" s="53" t="str">
        <f t="array" ref="A2982">IFERROR(_xlfn.XLOOKUP(B2982, Runs[Run ID], Runs[Track]), "— pick a run —")</f>
        <v>Cosmic</v>
      </c>
      <c r="B2982" s="54" t="s">
        <v>268</v>
      </c>
      <c r="C2982" s="53" t="str">
        <f t="array" ref="C2982">IFERROR(_xlfn.XLOOKUP(B2982, Runs[Run ID], Runs[Title]), "— pick a run —")</f>
        <v>Annihilation</v>
      </c>
      <c r="D2982" s="74" t="s">
        <v>7615</v>
      </c>
      <c r="E2982" s="58" t="b">
        <v>0</v>
      </c>
      <c r="F2982" s="25">
        <f t="shared" si="1"/>
        <v>13</v>
      </c>
      <c r="G2982" s="21" t="s">
        <v>58</v>
      </c>
      <c r="H2982" s="23"/>
      <c r="I2982" s="28"/>
    </row>
    <row r="2983" ht="22.5" customHeight="1">
      <c r="A2983" s="53" t="str">
        <f t="array" ref="A2983">IFERROR(_xlfn.XLOOKUP(B2983, Runs[Run ID], Runs[Track]), "— pick a run —")</f>
        <v>Cosmic</v>
      </c>
      <c r="B2983" s="54" t="s">
        <v>268</v>
      </c>
      <c r="C2983" s="53" t="str">
        <f t="array" ref="C2983">IFERROR(_xlfn.XLOOKUP(B2983, Runs[Run ID], Runs[Title]), "— pick a run —")</f>
        <v>Annihilation</v>
      </c>
      <c r="D2983" s="74" t="s">
        <v>7632</v>
      </c>
      <c r="E2983" s="58" t="b">
        <v>0</v>
      </c>
      <c r="F2983" s="25">
        <f t="shared" si="1"/>
        <v>14</v>
      </c>
      <c r="G2983" s="21" t="s">
        <v>58</v>
      </c>
      <c r="H2983" s="23"/>
      <c r="I2983" s="28"/>
    </row>
    <row r="2984" ht="22.5" customHeight="1">
      <c r="A2984" s="53" t="str">
        <f t="array" ref="A2984">IFERROR(_xlfn.XLOOKUP(B2984, Runs[Run ID], Runs[Track]), "— pick a run —")</f>
        <v>Cosmic</v>
      </c>
      <c r="B2984" s="54" t="s">
        <v>268</v>
      </c>
      <c r="C2984" s="53" t="str">
        <f t="array" ref="C2984">IFERROR(_xlfn.XLOOKUP(B2984, Runs[Run ID], Runs[Title]), "— pick a run —")</f>
        <v>Annihilation</v>
      </c>
      <c r="D2984" s="74" t="s">
        <v>7651</v>
      </c>
      <c r="E2984" s="58" t="b">
        <v>0</v>
      </c>
      <c r="F2984" s="25">
        <f t="shared" si="1"/>
        <v>15</v>
      </c>
      <c r="G2984" s="21" t="s">
        <v>58</v>
      </c>
      <c r="H2984" s="23"/>
      <c r="I2984" s="28"/>
    </row>
    <row r="2985" ht="22.5" customHeight="1">
      <c r="A2985" s="53" t="str">
        <f t="array" ref="A2985">IFERROR(_xlfn.XLOOKUP(B2985, Runs[Run ID], Runs[Track]), "— pick a run —")</f>
        <v>Cosmic</v>
      </c>
      <c r="B2985" s="54" t="s">
        <v>268</v>
      </c>
      <c r="C2985" s="53" t="str">
        <f t="array" ref="C2985">IFERROR(_xlfn.XLOOKUP(B2985, Runs[Run ID], Runs[Title]), "— pick a run —")</f>
        <v>Annihilation</v>
      </c>
      <c r="D2985" s="74" t="s">
        <v>7738</v>
      </c>
      <c r="E2985" s="58" t="b">
        <v>0</v>
      </c>
      <c r="F2985" s="25">
        <f t="shared" si="1"/>
        <v>16</v>
      </c>
      <c r="G2985" s="21" t="s">
        <v>58</v>
      </c>
      <c r="H2985" s="23" t="s">
        <v>13561</v>
      </c>
      <c r="I2985" s="28"/>
    </row>
    <row r="2986" ht="22.5" customHeight="1">
      <c r="A2986" s="53" t="str">
        <f t="array" ref="A2986">IFERROR(_xlfn.XLOOKUP(B2986, Runs[Run ID], Runs[Track]), "— pick a run —")</f>
        <v>Cosmic</v>
      </c>
      <c r="B2986" s="54" t="s">
        <v>268</v>
      </c>
      <c r="C2986" s="53" t="str">
        <f t="array" ref="C2986">IFERROR(_xlfn.XLOOKUP(B2986, Runs[Run ID], Runs[Title]), "— pick a run —")</f>
        <v>Annihilation</v>
      </c>
      <c r="D2986" s="74" t="s">
        <v>7754</v>
      </c>
      <c r="E2986" s="58" t="b">
        <v>0</v>
      </c>
      <c r="F2986" s="25">
        <f t="shared" si="1"/>
        <v>17</v>
      </c>
      <c r="G2986" s="21" t="s">
        <v>58</v>
      </c>
      <c r="H2986" s="23"/>
      <c r="I2986" s="28"/>
    </row>
    <row r="2987" ht="22.5" customHeight="1">
      <c r="A2987" s="53" t="str">
        <f t="array" ref="A2987">IFERROR(_xlfn.XLOOKUP(B2987, Runs[Run ID], Runs[Track]), "— pick a run —")</f>
        <v>Cosmic</v>
      </c>
      <c r="B2987" s="54" t="s">
        <v>268</v>
      </c>
      <c r="C2987" s="53" t="str">
        <f t="array" ref="C2987">IFERROR(_xlfn.XLOOKUP(B2987, Runs[Run ID], Runs[Title]), "— pick a run —")</f>
        <v>Annihilation</v>
      </c>
      <c r="D2987" s="74" t="s">
        <v>7772</v>
      </c>
      <c r="E2987" s="58" t="b">
        <v>0</v>
      </c>
      <c r="F2987" s="25">
        <f t="shared" si="1"/>
        <v>18</v>
      </c>
      <c r="G2987" s="21" t="s">
        <v>58</v>
      </c>
      <c r="H2987" s="23"/>
      <c r="I2987" s="28"/>
    </row>
    <row r="2988" ht="22.5" customHeight="1">
      <c r="A2988" s="53" t="str">
        <f t="array" ref="A2988">IFERROR(_xlfn.XLOOKUP(B2988, Runs[Run ID], Runs[Track]), "— pick a run —")</f>
        <v>Cosmic</v>
      </c>
      <c r="B2988" s="54" t="s">
        <v>268</v>
      </c>
      <c r="C2988" s="53" t="str">
        <f t="array" ref="C2988">IFERROR(_xlfn.XLOOKUP(B2988, Runs[Run ID], Runs[Title]), "— pick a run —")</f>
        <v>Annihilation</v>
      </c>
      <c r="D2988" s="74" t="s">
        <v>7789</v>
      </c>
      <c r="E2988" s="58" t="b">
        <v>0</v>
      </c>
      <c r="F2988" s="25">
        <f t="shared" si="1"/>
        <v>19</v>
      </c>
      <c r="G2988" s="21" t="s">
        <v>58</v>
      </c>
      <c r="H2988" s="23"/>
      <c r="I2988" s="28"/>
    </row>
    <row r="2989" ht="22.5" customHeight="1">
      <c r="A2989" s="53" t="str">
        <f t="array" ref="A2989">IFERROR(_xlfn.XLOOKUP(B2989, Runs[Run ID], Runs[Track]), "— pick a run —")</f>
        <v>Cosmic</v>
      </c>
      <c r="B2989" s="54" t="s">
        <v>268</v>
      </c>
      <c r="C2989" s="53" t="str">
        <f t="array" ref="C2989">IFERROR(_xlfn.XLOOKUP(B2989, Runs[Run ID], Runs[Title]), "— pick a run —")</f>
        <v>Annihilation</v>
      </c>
      <c r="D2989" s="74" t="s">
        <v>7670</v>
      </c>
      <c r="E2989" s="58" t="b">
        <v>0</v>
      </c>
      <c r="F2989" s="25">
        <f t="shared" si="1"/>
        <v>20</v>
      </c>
      <c r="G2989" s="21" t="s">
        <v>443</v>
      </c>
      <c r="H2989" s="23" t="s">
        <v>13562</v>
      </c>
      <c r="I2989" s="28"/>
    </row>
    <row r="2990" ht="22.5" customHeight="1">
      <c r="A2990" s="53" t="str">
        <f t="array" ref="A2990">IFERROR(_xlfn.XLOOKUP(B2990, Runs[Run ID], Runs[Track]), "— pick a run —")</f>
        <v>Cosmic</v>
      </c>
      <c r="B2990" s="54" t="s">
        <v>268</v>
      </c>
      <c r="C2990" s="53" t="str">
        <f t="array" ref="C2990">IFERROR(_xlfn.XLOOKUP(B2990, Runs[Run ID], Runs[Title]), "— pick a run —")</f>
        <v>Annihilation</v>
      </c>
      <c r="D2990" s="74" t="s">
        <v>7687</v>
      </c>
      <c r="E2990" s="58" t="b">
        <v>0</v>
      </c>
      <c r="F2990" s="25">
        <f t="shared" si="1"/>
        <v>21</v>
      </c>
      <c r="G2990" s="21" t="s">
        <v>443</v>
      </c>
      <c r="H2990" s="23"/>
      <c r="I2990" s="28"/>
    </row>
    <row r="2991" ht="22.5" customHeight="1">
      <c r="A2991" s="53" t="str">
        <f t="array" ref="A2991">IFERROR(_xlfn.XLOOKUP(B2991, Runs[Run ID], Runs[Track]), "— pick a run —")</f>
        <v>Cosmic</v>
      </c>
      <c r="B2991" s="54" t="s">
        <v>268</v>
      </c>
      <c r="C2991" s="53" t="str">
        <f t="array" ref="C2991">IFERROR(_xlfn.XLOOKUP(B2991, Runs[Run ID], Runs[Title]), "— pick a run —")</f>
        <v>Annihilation</v>
      </c>
      <c r="D2991" s="74" t="s">
        <v>7704</v>
      </c>
      <c r="E2991" s="58" t="b">
        <v>0</v>
      </c>
      <c r="F2991" s="25">
        <f t="shared" si="1"/>
        <v>22</v>
      </c>
      <c r="G2991" s="21" t="s">
        <v>443</v>
      </c>
      <c r="H2991" s="23"/>
      <c r="I2991" s="28"/>
    </row>
    <row r="2992" ht="22.5" customHeight="1">
      <c r="A2992" s="53" t="str">
        <f t="array" ref="A2992">IFERROR(_xlfn.XLOOKUP(B2992, Runs[Run ID], Runs[Track]), "— pick a run —")</f>
        <v>Cosmic</v>
      </c>
      <c r="B2992" s="54" t="s">
        <v>268</v>
      </c>
      <c r="C2992" s="53" t="str">
        <f t="array" ref="C2992">IFERROR(_xlfn.XLOOKUP(B2992, Runs[Run ID], Runs[Title]), "— pick a run —")</f>
        <v>Annihilation</v>
      </c>
      <c r="D2992" s="74" t="s">
        <v>7720</v>
      </c>
      <c r="E2992" s="58" t="b">
        <v>0</v>
      </c>
      <c r="F2992" s="25">
        <f t="shared" si="1"/>
        <v>23</v>
      </c>
      <c r="G2992" s="21" t="s">
        <v>443</v>
      </c>
      <c r="H2992" s="23"/>
      <c r="I2992" s="28"/>
    </row>
    <row r="2993" ht="22.5" customHeight="1">
      <c r="A2993" s="53" t="str">
        <f t="array" ref="A2993">IFERROR(_xlfn.XLOOKUP(B2993, Runs[Run ID], Runs[Track]), "— pick a run —")</f>
        <v>Cosmic</v>
      </c>
      <c r="B2993" s="54" t="s">
        <v>268</v>
      </c>
      <c r="C2993" s="53" t="str">
        <f t="array" ref="C2993">IFERROR(_xlfn.XLOOKUP(B2993, Runs[Run ID], Runs[Title]), "— pick a run —")</f>
        <v>Annihilation</v>
      </c>
      <c r="D2993" s="74" t="s">
        <v>7806</v>
      </c>
      <c r="E2993" s="58" t="b">
        <v>0</v>
      </c>
      <c r="F2993" s="25">
        <f t="shared" si="1"/>
        <v>24</v>
      </c>
      <c r="G2993" s="21" t="s">
        <v>443</v>
      </c>
      <c r="H2993" s="23" t="s">
        <v>13563</v>
      </c>
      <c r="I2993" s="28"/>
    </row>
    <row r="2994" ht="22.5" customHeight="1">
      <c r="A2994" s="53" t="str">
        <f t="array" ref="A2994">IFERROR(_xlfn.XLOOKUP(B2994, Runs[Run ID], Runs[Track]), "— pick a run —")</f>
        <v>Cosmic</v>
      </c>
      <c r="B2994" s="54" t="s">
        <v>268</v>
      </c>
      <c r="C2994" s="53" t="str">
        <f t="array" ref="C2994">IFERROR(_xlfn.XLOOKUP(B2994, Runs[Run ID], Runs[Title]), "— pick a run —")</f>
        <v>Annihilation</v>
      </c>
      <c r="D2994" s="74" t="s">
        <v>7823</v>
      </c>
      <c r="E2994" s="58" t="b">
        <v>0</v>
      </c>
      <c r="F2994" s="25">
        <f t="shared" si="1"/>
        <v>25</v>
      </c>
      <c r="G2994" s="21" t="s">
        <v>443</v>
      </c>
      <c r="H2994" s="23"/>
      <c r="I2994" s="28"/>
    </row>
    <row r="2995" ht="22.5" customHeight="1">
      <c r="A2995" s="53" t="str">
        <f t="array" ref="A2995">IFERROR(_xlfn.XLOOKUP(B2995, Runs[Run ID], Runs[Track]), "— pick a run —")</f>
        <v>Cosmic</v>
      </c>
      <c r="B2995" s="54" t="s">
        <v>268</v>
      </c>
      <c r="C2995" s="53" t="str">
        <f t="array" ref="C2995">IFERROR(_xlfn.XLOOKUP(B2995, Runs[Run ID], Runs[Title]), "— pick a run —")</f>
        <v>Annihilation</v>
      </c>
      <c r="D2995" s="74" t="s">
        <v>7840</v>
      </c>
      <c r="E2995" s="58" t="b">
        <v>0</v>
      </c>
      <c r="F2995" s="25">
        <f t="shared" si="1"/>
        <v>26</v>
      </c>
      <c r="G2995" s="21" t="s">
        <v>443</v>
      </c>
      <c r="H2995" s="23"/>
      <c r="I2995" s="28"/>
    </row>
    <row r="2996" ht="22.5" customHeight="1">
      <c r="A2996" s="53" t="str">
        <f t="array" ref="A2996">IFERROR(_xlfn.XLOOKUP(B2996, Runs[Run ID], Runs[Track]), "— pick a run —")</f>
        <v>Cosmic</v>
      </c>
      <c r="B2996" s="54" t="s">
        <v>268</v>
      </c>
      <c r="C2996" s="53" t="str">
        <f t="array" ref="C2996">IFERROR(_xlfn.XLOOKUP(B2996, Runs[Run ID], Runs[Title]), "— pick a run —")</f>
        <v>Annihilation</v>
      </c>
      <c r="D2996" s="74" t="s">
        <v>7858</v>
      </c>
      <c r="E2996" s="58" t="b">
        <v>0</v>
      </c>
      <c r="F2996" s="25">
        <f t="shared" si="1"/>
        <v>27</v>
      </c>
      <c r="G2996" s="21" t="s">
        <v>443</v>
      </c>
      <c r="H2996" s="23"/>
      <c r="I2996" s="28"/>
    </row>
    <row r="2997" ht="22.5" customHeight="1">
      <c r="A2997" s="53" t="str">
        <f t="array" ref="A2997">IFERROR(_xlfn.XLOOKUP(B2997, Runs[Run ID], Runs[Track]), "— pick a run —")</f>
        <v>Cosmic</v>
      </c>
      <c r="B2997" s="54" t="s">
        <v>268</v>
      </c>
      <c r="C2997" s="53" t="str">
        <f t="array" ref="C2997">IFERROR(_xlfn.XLOOKUP(B2997, Runs[Run ID], Runs[Title]), "— pick a run —")</f>
        <v>Annihilation</v>
      </c>
      <c r="D2997" s="74" t="s">
        <v>7876</v>
      </c>
      <c r="E2997" s="58" t="b">
        <v>0</v>
      </c>
      <c r="F2997" s="25">
        <f t="shared" si="1"/>
        <v>28</v>
      </c>
      <c r="G2997" s="21" t="s">
        <v>58</v>
      </c>
      <c r="H2997" s="23"/>
      <c r="I2997" s="28"/>
    </row>
    <row r="2998" ht="22.5" customHeight="1">
      <c r="A2998" s="53" t="str">
        <f t="array" ref="A2998">IFERROR(_xlfn.XLOOKUP(B2998, Runs[Run ID], Runs[Track]), "— pick a run —")</f>
        <v>Cosmic</v>
      </c>
      <c r="B2998" s="54" t="s">
        <v>268</v>
      </c>
      <c r="C2998" s="53" t="str">
        <f t="array" ref="C2998">IFERROR(_xlfn.XLOOKUP(B2998, Runs[Run ID], Runs[Title]), "— pick a run —")</f>
        <v>Annihilation</v>
      </c>
      <c r="D2998" s="74" t="s">
        <v>7894</v>
      </c>
      <c r="E2998" s="58" t="b">
        <v>0</v>
      </c>
      <c r="F2998" s="25">
        <f t="shared" si="1"/>
        <v>29</v>
      </c>
      <c r="G2998" s="21" t="s">
        <v>58</v>
      </c>
      <c r="H2998" s="23"/>
      <c r="I2998" s="28"/>
    </row>
    <row r="2999" ht="22.5" customHeight="1">
      <c r="A2999" s="53" t="str">
        <f t="array" ref="A2999">IFERROR(_xlfn.XLOOKUP(B2999, Runs[Run ID], Runs[Track]), "— pick a run —")</f>
        <v>Cosmic</v>
      </c>
      <c r="B2999" s="54" t="s">
        <v>268</v>
      </c>
      <c r="C2999" s="53" t="str">
        <f t="array" ref="C2999">IFERROR(_xlfn.XLOOKUP(B2999, Runs[Run ID], Runs[Title]), "— pick a run —")</f>
        <v>Annihilation</v>
      </c>
      <c r="D2999" s="74" t="s">
        <v>7910</v>
      </c>
      <c r="E2999" s="58" t="b">
        <v>0</v>
      </c>
      <c r="F2999" s="25">
        <f t="shared" si="1"/>
        <v>30</v>
      </c>
      <c r="G2999" s="21" t="s">
        <v>58</v>
      </c>
      <c r="H2999" s="23"/>
      <c r="I2999" s="28"/>
    </row>
    <row r="3000" ht="22.5" customHeight="1">
      <c r="A3000" s="53" t="str">
        <f t="array" ref="A3000">IFERROR(_xlfn.XLOOKUP(B3000, Runs[Run ID], Runs[Track]), "— pick a run —")</f>
        <v>Cosmic</v>
      </c>
      <c r="B3000" s="54" t="s">
        <v>268</v>
      </c>
      <c r="C3000" s="53" t="str">
        <f t="array" ref="C3000">IFERROR(_xlfn.XLOOKUP(B3000, Runs[Run ID], Runs[Title]), "— pick a run —")</f>
        <v>Annihilation</v>
      </c>
      <c r="D3000" s="74" t="s">
        <v>7927</v>
      </c>
      <c r="E3000" s="58" t="b">
        <v>0</v>
      </c>
      <c r="F3000" s="25">
        <f t="shared" si="1"/>
        <v>31</v>
      </c>
      <c r="G3000" s="21" t="s">
        <v>58</v>
      </c>
      <c r="H3000" s="23"/>
      <c r="I3000" s="28"/>
    </row>
    <row r="3001" ht="22.5" customHeight="1">
      <c r="A3001" s="53" t="str">
        <f t="array" ref="A3001">IFERROR(_xlfn.XLOOKUP(B3001, Runs[Run ID], Runs[Track]), "— pick a run —")</f>
        <v>Cosmic</v>
      </c>
      <c r="B3001" s="54" t="s">
        <v>268</v>
      </c>
      <c r="C3001" s="53" t="str">
        <f t="array" ref="C3001">IFERROR(_xlfn.XLOOKUP(B3001, Runs[Run ID], Runs[Title]), "— pick a run —")</f>
        <v>Annihilation</v>
      </c>
      <c r="D3001" s="74" t="s">
        <v>7944</v>
      </c>
      <c r="E3001" s="58" t="b">
        <v>0</v>
      </c>
      <c r="F3001" s="25">
        <f t="shared" si="1"/>
        <v>32</v>
      </c>
      <c r="G3001" s="21" t="s">
        <v>58</v>
      </c>
      <c r="H3001" s="23"/>
      <c r="I3001" s="28"/>
    </row>
    <row r="3002" ht="22.5" customHeight="1">
      <c r="A3002" s="53" t="str">
        <f t="array" ref="A3002">IFERROR(_xlfn.XLOOKUP(B3002, Runs[Run ID], Runs[Track]), "— pick a run —")</f>
        <v>Cosmic</v>
      </c>
      <c r="B3002" s="54" t="s">
        <v>268</v>
      </c>
      <c r="C3002" s="53" t="str">
        <f t="array" ref="C3002">IFERROR(_xlfn.XLOOKUP(B3002, Runs[Run ID], Runs[Title]), "— pick a run —")</f>
        <v>Annihilation</v>
      </c>
      <c r="D3002" s="74" t="s">
        <v>7960</v>
      </c>
      <c r="E3002" s="58" t="b">
        <v>0</v>
      </c>
      <c r="F3002" s="25">
        <f t="shared" si="1"/>
        <v>33</v>
      </c>
      <c r="G3002" s="21" t="s">
        <v>58</v>
      </c>
      <c r="H3002" s="23"/>
      <c r="I3002" s="28"/>
    </row>
    <row r="3003" ht="22.5" customHeight="1">
      <c r="A3003" s="53" t="str">
        <f t="array" ref="A3003">IFERROR(_xlfn.XLOOKUP(B3003, Runs[Run ID], Runs[Track]), "— pick a run —")</f>
        <v>Cosmic</v>
      </c>
      <c r="B3003" s="54" t="s">
        <v>268</v>
      </c>
      <c r="C3003" s="53" t="str">
        <f t="array" ref="C3003">IFERROR(_xlfn.XLOOKUP(B3003, Runs[Run ID], Runs[Title]), "— pick a run —")</f>
        <v>Annihilation</v>
      </c>
      <c r="D3003" s="74" t="s">
        <v>7976</v>
      </c>
      <c r="E3003" s="58" t="b">
        <v>0</v>
      </c>
      <c r="F3003" s="25">
        <f t="shared" si="1"/>
        <v>34</v>
      </c>
      <c r="G3003" s="21" t="s">
        <v>1002</v>
      </c>
      <c r="H3003" s="23" t="s">
        <v>13564</v>
      </c>
      <c r="I3003" s="28"/>
    </row>
    <row r="3004" ht="22.5" customHeight="1">
      <c r="A3004" s="53" t="str">
        <f t="array" ref="A3004">IFERROR(_xlfn.XLOOKUP(B3004, Runs[Run ID], Runs[Track]), "— pick a run —")</f>
        <v>Cosmic</v>
      </c>
      <c r="B3004" s="54" t="s">
        <v>268</v>
      </c>
      <c r="C3004" s="53" t="str">
        <f t="array" ref="C3004">IFERROR(_xlfn.XLOOKUP(B3004, Runs[Run ID], Runs[Title]), "— pick a run —")</f>
        <v>Annihilation</v>
      </c>
      <c r="D3004" s="74" t="s">
        <v>7993</v>
      </c>
      <c r="E3004" s="58" t="b">
        <v>0</v>
      </c>
      <c r="F3004" s="25">
        <f t="shared" si="1"/>
        <v>35</v>
      </c>
      <c r="G3004" s="21" t="s">
        <v>1002</v>
      </c>
      <c r="H3004" s="23"/>
      <c r="I3004" s="28"/>
    </row>
    <row r="3005" ht="22.5" customHeight="1">
      <c r="A3005" s="53" t="str">
        <f t="array" ref="A3005">IFERROR(_xlfn.XLOOKUP(B3005, Runs[Run ID], Runs[Track]), "— pick a run —")</f>
        <v>Cosmic</v>
      </c>
      <c r="B3005" s="54" t="s">
        <v>268</v>
      </c>
      <c r="C3005" s="53" t="str">
        <f t="array" ref="C3005">IFERROR(_xlfn.XLOOKUP(B3005, Runs[Run ID], Runs[Title]), "— pick a run —")</f>
        <v>Annihilation</v>
      </c>
      <c r="D3005" s="74" t="s">
        <v>8029</v>
      </c>
      <c r="E3005" s="58" t="b">
        <v>0</v>
      </c>
      <c r="F3005" s="25">
        <f t="shared" si="1"/>
        <v>36</v>
      </c>
      <c r="G3005" s="21" t="s">
        <v>58</v>
      </c>
      <c r="H3005" s="23" t="s">
        <v>13565</v>
      </c>
      <c r="I3005" s="28"/>
    </row>
    <row r="3006" ht="22.5" customHeight="1">
      <c r="A3006" s="53" t="str">
        <f t="array" ref="A3006">IFERROR(_xlfn.XLOOKUP(B3006, Runs[Run ID], Runs[Track]), "— pick a run —")</f>
        <v>Cosmic</v>
      </c>
      <c r="B3006" s="54" t="s">
        <v>268</v>
      </c>
      <c r="C3006" s="53" t="str">
        <f t="array" ref="C3006">IFERROR(_xlfn.XLOOKUP(B3006, Runs[Run ID], Runs[Title]), "— pick a run —")</f>
        <v>Annihilation</v>
      </c>
      <c r="D3006" s="74" t="s">
        <v>8046</v>
      </c>
      <c r="E3006" s="58" t="b">
        <v>0</v>
      </c>
      <c r="F3006" s="25">
        <f t="shared" si="1"/>
        <v>37</v>
      </c>
      <c r="G3006" s="21" t="s">
        <v>58</v>
      </c>
      <c r="H3006" s="23"/>
      <c r="I3006" s="28"/>
    </row>
    <row r="3007" ht="22.5" customHeight="1">
      <c r="A3007" s="53" t="str">
        <f t="array" ref="A3007">IFERROR(_xlfn.XLOOKUP(B3007, Runs[Run ID], Runs[Track]), "— pick a run —")</f>
        <v>Cosmic</v>
      </c>
      <c r="B3007" s="54" t="s">
        <v>268</v>
      </c>
      <c r="C3007" s="53" t="str">
        <f t="array" ref="C3007">IFERROR(_xlfn.XLOOKUP(B3007, Runs[Run ID], Runs[Title]), "— pick a run —")</f>
        <v>Annihilation</v>
      </c>
      <c r="D3007" s="74" t="s">
        <v>8065</v>
      </c>
      <c r="E3007" s="58" t="b">
        <v>0</v>
      </c>
      <c r="F3007" s="25">
        <f t="shared" si="1"/>
        <v>38</v>
      </c>
      <c r="G3007" s="21" t="s">
        <v>58</v>
      </c>
      <c r="H3007" s="23"/>
      <c r="I3007" s="28"/>
    </row>
    <row r="3008" ht="22.5" customHeight="1">
      <c r="A3008" s="53" t="str">
        <f t="array" ref="A3008">IFERROR(_xlfn.XLOOKUP(B3008, Runs[Run ID], Runs[Track]), "— pick a run —")</f>
        <v>Cosmic</v>
      </c>
      <c r="B3008" s="54" t="s">
        <v>266</v>
      </c>
      <c r="C3008" s="53" t="str">
        <f t="array" ref="C3008">IFERROR(_xlfn.XLOOKUP(B3008, Runs[Run ID], Runs[Title]), "— pick a run —")</f>
        <v>Pre-Annihilators</v>
      </c>
      <c r="D3008" s="74" t="s">
        <v>13566</v>
      </c>
      <c r="E3008" s="58" t="b">
        <v>0</v>
      </c>
      <c r="F3008" s="25">
        <f t="shared" si="1"/>
        <v>1</v>
      </c>
      <c r="G3008" s="21" t="s">
        <v>443</v>
      </c>
      <c r="H3008" s="23" t="s">
        <v>13567</v>
      </c>
      <c r="I3008" s="28"/>
    </row>
    <row r="3009" ht="22.5" customHeight="1">
      <c r="A3009" s="53" t="str">
        <f t="array" ref="A3009">IFERROR(_xlfn.XLOOKUP(B3009, Runs[Run ID], Runs[Track]), "— pick a run —")</f>
        <v>Cosmic</v>
      </c>
      <c r="B3009" s="54" t="s">
        <v>266</v>
      </c>
      <c r="C3009" s="53" t="str">
        <f t="array" ref="C3009">IFERROR(_xlfn.XLOOKUP(B3009, Runs[Run ID], Runs[Title]), "— pick a run —")</f>
        <v>Pre-Annihilators</v>
      </c>
      <c r="D3009" s="74" t="s">
        <v>13568</v>
      </c>
      <c r="E3009" s="58" t="b">
        <v>0</v>
      </c>
      <c r="F3009" s="25">
        <f t="shared" si="1"/>
        <v>2</v>
      </c>
      <c r="G3009" s="21" t="s">
        <v>443</v>
      </c>
      <c r="H3009" s="23"/>
      <c r="I3009" s="28"/>
    </row>
    <row r="3010" ht="22.5" customHeight="1">
      <c r="A3010" s="53" t="str">
        <f t="array" ref="A3010">IFERROR(_xlfn.XLOOKUP(B3010, Runs[Run ID], Runs[Track]), "— pick a run —")</f>
        <v>Cosmic</v>
      </c>
      <c r="B3010" s="54" t="s">
        <v>266</v>
      </c>
      <c r="C3010" s="53" t="str">
        <f t="array" ref="C3010">IFERROR(_xlfn.XLOOKUP(B3010, Runs[Run ID], Runs[Title]), "— pick a run —")</f>
        <v>Pre-Annihilators</v>
      </c>
      <c r="D3010" s="74" t="s">
        <v>13569</v>
      </c>
      <c r="E3010" s="58" t="b">
        <v>0</v>
      </c>
      <c r="F3010" s="25">
        <f t="shared" si="1"/>
        <v>3</v>
      </c>
      <c r="G3010" s="21" t="s">
        <v>443</v>
      </c>
      <c r="H3010" s="23"/>
      <c r="I3010" s="28"/>
    </row>
    <row r="3011" ht="22.5" customHeight="1">
      <c r="A3011" s="53" t="str">
        <f t="array" ref="A3011">IFERROR(_xlfn.XLOOKUP(B3011, Runs[Run ID], Runs[Track]), "— pick a run —")</f>
        <v>Cosmic</v>
      </c>
      <c r="B3011" s="54" t="s">
        <v>266</v>
      </c>
      <c r="C3011" s="53" t="str">
        <f t="array" ref="C3011">IFERROR(_xlfn.XLOOKUP(B3011, Runs[Run ID], Runs[Title]), "— pick a run —")</f>
        <v>Pre-Annihilators</v>
      </c>
      <c r="D3011" s="74" t="s">
        <v>13570</v>
      </c>
      <c r="E3011" s="58" t="b">
        <v>0</v>
      </c>
      <c r="F3011" s="25">
        <f t="shared" si="1"/>
        <v>4</v>
      </c>
      <c r="G3011" s="21" t="s">
        <v>443</v>
      </c>
      <c r="H3011" s="23"/>
      <c r="I3011" s="28"/>
    </row>
    <row r="3012" ht="22.5" customHeight="1">
      <c r="A3012" s="53" t="str">
        <f t="array" ref="A3012">IFERROR(_xlfn.XLOOKUP(B3012, Runs[Run ID], Runs[Track]), "— pick a run —")</f>
        <v>Cosmic</v>
      </c>
      <c r="B3012" s="54" t="s">
        <v>266</v>
      </c>
      <c r="C3012" s="53" t="str">
        <f t="array" ref="C3012">IFERROR(_xlfn.XLOOKUP(B3012, Runs[Run ID], Runs[Title]), "— pick a run —")</f>
        <v>Pre-Annihilators</v>
      </c>
      <c r="D3012" s="74" t="s">
        <v>13571</v>
      </c>
      <c r="E3012" s="58" t="b">
        <v>0</v>
      </c>
      <c r="F3012" s="25">
        <f t="shared" si="1"/>
        <v>5</v>
      </c>
      <c r="G3012" s="21" t="s">
        <v>443</v>
      </c>
      <c r="H3012" s="23"/>
      <c r="I3012" s="28"/>
    </row>
    <row r="3013" ht="22.5" customHeight="1">
      <c r="A3013" s="53" t="str">
        <f t="array" ref="A3013">IFERROR(_xlfn.XLOOKUP(B3013, Runs[Run ID], Runs[Track]), "— pick a run —")</f>
        <v>Cosmic</v>
      </c>
      <c r="B3013" s="54" t="s">
        <v>266</v>
      </c>
      <c r="C3013" s="53" t="str">
        <f t="array" ref="C3013">IFERROR(_xlfn.XLOOKUP(B3013, Runs[Run ID], Runs[Title]), "— pick a run —")</f>
        <v>Pre-Annihilators</v>
      </c>
      <c r="D3013" s="74" t="s">
        <v>13572</v>
      </c>
      <c r="E3013" s="58" t="b">
        <v>0</v>
      </c>
      <c r="F3013" s="25">
        <f t="shared" si="1"/>
        <v>6</v>
      </c>
      <c r="G3013" s="21" t="s">
        <v>443</v>
      </c>
      <c r="H3013" s="23"/>
      <c r="I3013" s="28"/>
    </row>
    <row r="3014" ht="22.5" customHeight="1">
      <c r="A3014" s="53" t="str">
        <f t="array" ref="A3014">IFERROR(_xlfn.XLOOKUP(B3014, Runs[Run ID], Runs[Track]), "— pick a run —")</f>
        <v>Cosmic</v>
      </c>
      <c r="B3014" s="54" t="s">
        <v>266</v>
      </c>
      <c r="C3014" s="53" t="str">
        <f t="array" ref="C3014">IFERROR(_xlfn.XLOOKUP(B3014, Runs[Run ID], Runs[Title]), "— pick a run —")</f>
        <v>Pre-Annihilators</v>
      </c>
      <c r="D3014" s="74" t="s">
        <v>8267</v>
      </c>
      <c r="E3014" s="58" t="b">
        <v>0</v>
      </c>
      <c r="F3014" s="25">
        <f t="shared" si="1"/>
        <v>7</v>
      </c>
      <c r="G3014" s="21" t="s">
        <v>443</v>
      </c>
      <c r="H3014" s="23" t="s">
        <v>13573</v>
      </c>
      <c r="I3014" s="28"/>
    </row>
    <row r="3015" ht="22.5" customHeight="1">
      <c r="A3015" s="53" t="str">
        <f t="array" ref="A3015">IFERROR(_xlfn.XLOOKUP(B3015, Runs[Run ID], Runs[Track]), "— pick a run —")</f>
        <v>Cosmic</v>
      </c>
      <c r="B3015" s="54" t="s">
        <v>266</v>
      </c>
      <c r="C3015" s="53" t="str">
        <f t="array" ref="C3015">IFERROR(_xlfn.XLOOKUP(B3015, Runs[Run ID], Runs[Title]), "— pick a run —")</f>
        <v>Pre-Annihilators</v>
      </c>
      <c r="D3015" s="74" t="s">
        <v>8296</v>
      </c>
      <c r="E3015" s="58" t="b">
        <v>0</v>
      </c>
      <c r="F3015" s="25">
        <f t="shared" si="1"/>
        <v>8</v>
      </c>
      <c r="G3015" s="21" t="s">
        <v>443</v>
      </c>
      <c r="H3015" s="23"/>
      <c r="I3015" s="28"/>
    </row>
    <row r="3016" ht="22.5" customHeight="1">
      <c r="A3016" s="53" t="str">
        <f t="array" ref="A3016">IFERROR(_xlfn.XLOOKUP(B3016, Runs[Run ID], Runs[Track]), "— pick a run —")</f>
        <v>Cosmic</v>
      </c>
      <c r="B3016" s="54" t="s">
        <v>266</v>
      </c>
      <c r="C3016" s="53" t="str">
        <f t="array" ref="C3016">IFERROR(_xlfn.XLOOKUP(B3016, Runs[Run ID], Runs[Title]), "— pick a run —")</f>
        <v>Pre-Annihilators</v>
      </c>
      <c r="D3016" s="74" t="s">
        <v>8310</v>
      </c>
      <c r="E3016" s="58" t="b">
        <v>0</v>
      </c>
      <c r="F3016" s="25">
        <f t="shared" si="1"/>
        <v>9</v>
      </c>
      <c r="G3016" s="21" t="s">
        <v>443</v>
      </c>
      <c r="H3016" s="23"/>
      <c r="I3016" s="28"/>
    </row>
    <row r="3017" ht="22.5" customHeight="1">
      <c r="A3017" s="53" t="str">
        <f t="array" ref="A3017">IFERROR(_xlfn.XLOOKUP(B3017, Runs[Run ID], Runs[Track]), "— pick a run —")</f>
        <v>Cosmic</v>
      </c>
      <c r="B3017" s="54" t="s">
        <v>266</v>
      </c>
      <c r="C3017" s="53" t="str">
        <f t="array" ref="C3017">IFERROR(_xlfn.XLOOKUP(B3017, Runs[Run ID], Runs[Title]), "— pick a run —")</f>
        <v>Pre-Annihilators</v>
      </c>
      <c r="D3017" s="74" t="s">
        <v>13574</v>
      </c>
      <c r="E3017" s="58" t="b">
        <v>0</v>
      </c>
      <c r="F3017" s="25">
        <f t="shared" si="1"/>
        <v>10</v>
      </c>
      <c r="G3017" s="21" t="s">
        <v>443</v>
      </c>
      <c r="H3017" s="23" t="s">
        <v>13575</v>
      </c>
      <c r="I3017" s="28"/>
    </row>
    <row r="3018" ht="22.5" customHeight="1">
      <c r="A3018" s="53" t="str">
        <f t="array" ref="A3018">IFERROR(_xlfn.XLOOKUP(B3018, Runs[Run ID], Runs[Track]), "— pick a run —")</f>
        <v>Cosmic</v>
      </c>
      <c r="B3018" s="54" t="s">
        <v>266</v>
      </c>
      <c r="C3018" s="53" t="str">
        <f t="array" ref="C3018">IFERROR(_xlfn.XLOOKUP(B3018, Runs[Run ID], Runs[Title]), "— pick a run —")</f>
        <v>Pre-Annihilators</v>
      </c>
      <c r="D3018" s="74" t="s">
        <v>9923</v>
      </c>
      <c r="E3018" s="58" t="b">
        <v>0</v>
      </c>
      <c r="F3018" s="25">
        <f t="shared" si="1"/>
        <v>11</v>
      </c>
      <c r="G3018" s="21" t="s">
        <v>1002</v>
      </c>
      <c r="H3018" s="23" t="s">
        <v>13576</v>
      </c>
      <c r="I3018" s="28"/>
    </row>
    <row r="3019" ht="22.5" customHeight="1">
      <c r="A3019" s="53" t="str">
        <f t="array" ref="A3019">IFERROR(_xlfn.XLOOKUP(B3019, Runs[Run ID], Runs[Track]), "— pick a run —")</f>
        <v>Cosmic</v>
      </c>
      <c r="B3019" s="54" t="s">
        <v>266</v>
      </c>
      <c r="C3019" s="53" t="str">
        <f t="array" ref="C3019">IFERROR(_xlfn.XLOOKUP(B3019, Runs[Run ID], Runs[Title]), "— pick a run —")</f>
        <v>Pre-Annihilators</v>
      </c>
      <c r="D3019" s="74" t="s">
        <v>9931</v>
      </c>
      <c r="E3019" s="58" t="b">
        <v>0</v>
      </c>
      <c r="F3019" s="25">
        <f t="shared" si="1"/>
        <v>12</v>
      </c>
      <c r="G3019" s="21" t="s">
        <v>1002</v>
      </c>
      <c r="H3019" s="23"/>
      <c r="I3019" s="28"/>
    </row>
    <row r="3020" ht="22.5" customHeight="1">
      <c r="A3020" s="53" t="str">
        <f t="array" ref="A3020">IFERROR(_xlfn.XLOOKUP(B3020, Runs[Run ID], Runs[Track]), "— pick a run —")</f>
        <v>Cosmic</v>
      </c>
      <c r="B3020" s="54" t="s">
        <v>266</v>
      </c>
      <c r="C3020" s="53" t="str">
        <f t="array" ref="C3020">IFERROR(_xlfn.XLOOKUP(B3020, Runs[Run ID], Runs[Title]), "— pick a run —")</f>
        <v>Pre-Annihilators</v>
      </c>
      <c r="D3020" s="74" t="s">
        <v>9940</v>
      </c>
      <c r="E3020" s="58" t="b">
        <v>0</v>
      </c>
      <c r="F3020" s="25">
        <f t="shared" si="1"/>
        <v>13</v>
      </c>
      <c r="G3020" s="21" t="s">
        <v>1002</v>
      </c>
      <c r="H3020" s="23"/>
      <c r="I3020" s="28"/>
    </row>
    <row r="3021" ht="22.5" customHeight="1">
      <c r="A3021" s="53" t="str">
        <f t="array" ref="A3021">IFERROR(_xlfn.XLOOKUP(B3021, Runs[Run ID], Runs[Track]), "— pick a run —")</f>
        <v>Cosmic</v>
      </c>
      <c r="B3021" s="54" t="s">
        <v>266</v>
      </c>
      <c r="C3021" s="53" t="str">
        <f t="array" ref="C3021">IFERROR(_xlfn.XLOOKUP(B3021, Runs[Run ID], Runs[Title]), "— pick a run —")</f>
        <v>Pre-Annihilators</v>
      </c>
      <c r="D3021" s="74" t="s">
        <v>9950</v>
      </c>
      <c r="E3021" s="58" t="b">
        <v>0</v>
      </c>
      <c r="F3021" s="25">
        <f t="shared" si="1"/>
        <v>14</v>
      </c>
      <c r="G3021" s="21" t="s">
        <v>1002</v>
      </c>
      <c r="H3021" s="23"/>
      <c r="I3021" s="28"/>
    </row>
    <row r="3022" ht="22.5" customHeight="1">
      <c r="A3022" s="53" t="str">
        <f t="array" ref="A3022">IFERROR(_xlfn.XLOOKUP(B3022, Runs[Run ID], Runs[Track]), "— pick a run —")</f>
        <v>Cosmic</v>
      </c>
      <c r="B3022" s="54" t="s">
        <v>154</v>
      </c>
      <c r="C3022" s="53" t="str">
        <f t="array" ref="C3022">IFERROR(_xlfn.XLOOKUP(B3022, Runs[Run ID], Runs[Title]), "— pick a run —")</f>
        <v>Annihilation: Conquest</v>
      </c>
      <c r="D3022" s="74" t="s">
        <v>13577</v>
      </c>
      <c r="E3022" s="58" t="b">
        <v>0</v>
      </c>
      <c r="F3022" s="25">
        <f t="shared" si="1"/>
        <v>1</v>
      </c>
      <c r="G3022" s="21" t="s">
        <v>443</v>
      </c>
      <c r="H3022" s="23" t="s">
        <v>13578</v>
      </c>
      <c r="I3022" s="28"/>
    </row>
    <row r="3023" ht="22.5" customHeight="1">
      <c r="A3023" s="53" t="str">
        <f t="array" ref="A3023">IFERROR(_xlfn.XLOOKUP(B3023, Runs[Run ID], Runs[Track]), "— pick a run —")</f>
        <v>Cosmic</v>
      </c>
      <c r="B3023" s="54" t="s">
        <v>154</v>
      </c>
      <c r="C3023" s="53" t="str">
        <f t="array" ref="C3023">IFERROR(_xlfn.XLOOKUP(B3023, Runs[Run ID], Runs[Title]), "— pick a run —")</f>
        <v>Annihilation: Conquest</v>
      </c>
      <c r="D3023" s="74" t="s">
        <v>13579</v>
      </c>
      <c r="E3023" s="58" t="b">
        <v>0</v>
      </c>
      <c r="F3023" s="25">
        <f t="shared" si="1"/>
        <v>2</v>
      </c>
      <c r="G3023" s="21" t="s">
        <v>58</v>
      </c>
      <c r="H3023" s="23"/>
      <c r="I3023" s="28"/>
    </row>
    <row r="3024" ht="22.5" customHeight="1">
      <c r="A3024" s="53" t="str">
        <f t="array" ref="A3024">IFERROR(_xlfn.XLOOKUP(B3024, Runs[Run ID], Runs[Track]), "— pick a run —")</f>
        <v>Cosmic</v>
      </c>
      <c r="B3024" s="54" t="s">
        <v>154</v>
      </c>
      <c r="C3024" s="53" t="str">
        <f t="array" ref="C3024">IFERROR(_xlfn.XLOOKUP(B3024, Runs[Run ID], Runs[Title]), "— pick a run —")</f>
        <v>Annihilation: Conquest</v>
      </c>
      <c r="D3024" s="74" t="s">
        <v>8133</v>
      </c>
      <c r="E3024" s="58" t="b">
        <v>0</v>
      </c>
      <c r="F3024" s="25">
        <f t="shared" si="1"/>
        <v>3</v>
      </c>
      <c r="G3024" s="21" t="s">
        <v>58</v>
      </c>
      <c r="H3024" s="23" t="s">
        <v>13580</v>
      </c>
      <c r="I3024" s="28"/>
    </row>
    <row r="3025" ht="22.5" customHeight="1">
      <c r="A3025" s="53" t="str">
        <f t="array" ref="A3025">IFERROR(_xlfn.XLOOKUP(B3025, Runs[Run ID], Runs[Track]), "— pick a run —")</f>
        <v>Cosmic</v>
      </c>
      <c r="B3025" s="54" t="s">
        <v>154</v>
      </c>
      <c r="C3025" s="53" t="str">
        <f t="array" ref="C3025">IFERROR(_xlfn.XLOOKUP(B3025, Runs[Run ID], Runs[Title]), "— pick a run —")</f>
        <v>Annihilation: Conquest</v>
      </c>
      <c r="D3025" s="74" t="s">
        <v>8149</v>
      </c>
      <c r="E3025" s="58" t="b">
        <v>0</v>
      </c>
      <c r="F3025" s="25">
        <f t="shared" si="1"/>
        <v>4</v>
      </c>
      <c r="G3025" s="21" t="s">
        <v>58</v>
      </c>
      <c r="H3025" s="23"/>
      <c r="I3025" s="28"/>
    </row>
    <row r="3026" ht="22.5" customHeight="1">
      <c r="A3026" s="53" t="str">
        <f t="array" ref="A3026">IFERROR(_xlfn.XLOOKUP(B3026, Runs[Run ID], Runs[Track]), "— pick a run —")</f>
        <v>Cosmic</v>
      </c>
      <c r="B3026" s="54" t="s">
        <v>154</v>
      </c>
      <c r="C3026" s="53" t="str">
        <f t="array" ref="C3026">IFERROR(_xlfn.XLOOKUP(B3026, Runs[Run ID], Runs[Title]), "— pick a run —")</f>
        <v>Annihilation: Conquest</v>
      </c>
      <c r="D3026" s="74" t="s">
        <v>8165</v>
      </c>
      <c r="E3026" s="58" t="b">
        <v>0</v>
      </c>
      <c r="F3026" s="25">
        <f t="shared" si="1"/>
        <v>5</v>
      </c>
      <c r="G3026" s="21" t="s">
        <v>58</v>
      </c>
      <c r="H3026" s="23"/>
      <c r="I3026" s="28"/>
    </row>
    <row r="3027" ht="22.5" customHeight="1">
      <c r="A3027" s="53" t="str">
        <f t="array" ref="A3027">IFERROR(_xlfn.XLOOKUP(B3027, Runs[Run ID], Runs[Track]), "— pick a run —")</f>
        <v>Cosmic</v>
      </c>
      <c r="B3027" s="54" t="s">
        <v>154</v>
      </c>
      <c r="C3027" s="53" t="str">
        <f t="array" ref="C3027">IFERROR(_xlfn.XLOOKUP(B3027, Runs[Run ID], Runs[Title]), "— pick a run —")</f>
        <v>Annihilation: Conquest</v>
      </c>
      <c r="D3027" s="74" t="s">
        <v>8181</v>
      </c>
      <c r="E3027" s="58" t="b">
        <v>0</v>
      </c>
      <c r="F3027" s="25">
        <f t="shared" si="1"/>
        <v>6</v>
      </c>
      <c r="G3027" s="21" t="s">
        <v>58</v>
      </c>
      <c r="H3027" s="23"/>
      <c r="I3027" s="28"/>
    </row>
    <row r="3028" ht="22.5" customHeight="1">
      <c r="A3028" s="53" t="str">
        <f t="array" ref="A3028">IFERROR(_xlfn.XLOOKUP(B3028, Runs[Run ID], Runs[Track]), "— pick a run —")</f>
        <v>Cosmic</v>
      </c>
      <c r="B3028" s="54" t="s">
        <v>154</v>
      </c>
      <c r="C3028" s="53" t="str">
        <f t="array" ref="C3028">IFERROR(_xlfn.XLOOKUP(B3028, Runs[Run ID], Runs[Title]), "— pick a run —")</f>
        <v>Annihilation: Conquest</v>
      </c>
      <c r="D3028" s="74" t="s">
        <v>13581</v>
      </c>
      <c r="E3028" s="58" t="b">
        <v>0</v>
      </c>
      <c r="F3028" s="25">
        <f t="shared" si="1"/>
        <v>7</v>
      </c>
      <c r="G3028" s="21" t="s">
        <v>58</v>
      </c>
      <c r="H3028" s="23" t="s">
        <v>13582</v>
      </c>
      <c r="I3028" s="28"/>
    </row>
    <row r="3029" ht="22.5" customHeight="1">
      <c r="A3029" s="53" t="str">
        <f t="array" ref="A3029">IFERROR(_xlfn.XLOOKUP(B3029, Runs[Run ID], Runs[Track]), "— pick a run —")</f>
        <v>Cosmic</v>
      </c>
      <c r="B3029" s="54" t="s">
        <v>154</v>
      </c>
      <c r="C3029" s="53" t="str">
        <f t="array" ref="C3029">IFERROR(_xlfn.XLOOKUP(B3029, Runs[Run ID], Runs[Title]), "— pick a run —")</f>
        <v>Annihilation: Conquest</v>
      </c>
      <c r="D3029" s="74" t="s">
        <v>13583</v>
      </c>
      <c r="E3029" s="58" t="b">
        <v>0</v>
      </c>
      <c r="F3029" s="25">
        <f t="shared" si="1"/>
        <v>8</v>
      </c>
      <c r="G3029" s="21" t="s">
        <v>58</v>
      </c>
      <c r="H3029" s="23"/>
      <c r="I3029" s="28"/>
    </row>
    <row r="3030" ht="22.5" customHeight="1">
      <c r="A3030" s="53" t="str">
        <f t="array" ref="A3030">IFERROR(_xlfn.XLOOKUP(B3030, Runs[Run ID], Runs[Track]), "— pick a run —")</f>
        <v>Cosmic</v>
      </c>
      <c r="B3030" s="54" t="s">
        <v>154</v>
      </c>
      <c r="C3030" s="53" t="str">
        <f t="array" ref="C3030">IFERROR(_xlfn.XLOOKUP(B3030, Runs[Run ID], Runs[Title]), "— pick a run —")</f>
        <v>Annihilation: Conquest</v>
      </c>
      <c r="D3030" s="74" t="s">
        <v>13584</v>
      </c>
      <c r="E3030" s="58" t="b">
        <v>0</v>
      </c>
      <c r="F3030" s="25">
        <f t="shared" si="1"/>
        <v>9</v>
      </c>
      <c r="G3030" s="21" t="s">
        <v>58</v>
      </c>
      <c r="H3030" s="23"/>
      <c r="I3030" s="28"/>
    </row>
    <row r="3031" ht="22.5" customHeight="1">
      <c r="A3031" s="53" t="str">
        <f t="array" ref="A3031">IFERROR(_xlfn.XLOOKUP(B3031, Runs[Run ID], Runs[Track]), "— pick a run —")</f>
        <v>Cosmic</v>
      </c>
      <c r="B3031" s="54" t="s">
        <v>154</v>
      </c>
      <c r="C3031" s="53" t="str">
        <f t="array" ref="C3031">IFERROR(_xlfn.XLOOKUP(B3031, Runs[Run ID], Runs[Title]), "— pick a run —")</f>
        <v>Annihilation: Conquest</v>
      </c>
      <c r="D3031" s="74" t="s">
        <v>13585</v>
      </c>
      <c r="E3031" s="58" t="b">
        <v>0</v>
      </c>
      <c r="F3031" s="25">
        <f t="shared" si="1"/>
        <v>10</v>
      </c>
      <c r="G3031" s="21" t="s">
        <v>58</v>
      </c>
      <c r="H3031" s="23"/>
      <c r="I3031" s="28"/>
    </row>
    <row r="3032" ht="22.5" customHeight="1">
      <c r="A3032" s="53" t="str">
        <f t="array" ref="A3032">IFERROR(_xlfn.XLOOKUP(B3032, Runs[Run ID], Runs[Track]), "— pick a run —")</f>
        <v>Cosmic</v>
      </c>
      <c r="B3032" s="54" t="s">
        <v>154</v>
      </c>
      <c r="C3032" s="53" t="str">
        <f t="array" ref="C3032">IFERROR(_xlfn.XLOOKUP(B3032, Runs[Run ID], Runs[Title]), "— pick a run —")</f>
        <v>Annihilation: Conquest</v>
      </c>
      <c r="D3032" s="74" t="s">
        <v>8264</v>
      </c>
      <c r="E3032" s="58" t="b">
        <v>0</v>
      </c>
      <c r="F3032" s="25">
        <f t="shared" si="1"/>
        <v>11</v>
      </c>
      <c r="G3032" s="21" t="s">
        <v>443</v>
      </c>
      <c r="H3032" s="23"/>
      <c r="I3032" s="28"/>
    </row>
    <row r="3033" ht="22.5" customHeight="1">
      <c r="A3033" s="53" t="str">
        <f t="array" ref="A3033">IFERROR(_xlfn.XLOOKUP(B3033, Runs[Run ID], Runs[Track]), "— pick a run —")</f>
        <v>Cosmic</v>
      </c>
      <c r="B3033" s="54" t="s">
        <v>154</v>
      </c>
      <c r="C3033" s="53" t="str">
        <f t="array" ref="C3033">IFERROR(_xlfn.XLOOKUP(B3033, Runs[Run ID], Runs[Title]), "— pick a run —")</f>
        <v>Annihilation: Conquest</v>
      </c>
      <c r="D3033" s="74" t="s">
        <v>8279</v>
      </c>
      <c r="E3033" s="58" t="b">
        <v>0</v>
      </c>
      <c r="F3033" s="25">
        <f t="shared" si="1"/>
        <v>12</v>
      </c>
      <c r="G3033" s="21" t="s">
        <v>443</v>
      </c>
      <c r="H3033" s="23"/>
      <c r="I3033" s="28"/>
    </row>
    <row r="3034" ht="22.5" customHeight="1">
      <c r="A3034" s="53" t="str">
        <f t="array" ref="A3034">IFERROR(_xlfn.XLOOKUP(B3034, Runs[Run ID], Runs[Track]), "— pick a run —")</f>
        <v>Cosmic</v>
      </c>
      <c r="B3034" s="54" t="s">
        <v>154</v>
      </c>
      <c r="C3034" s="53" t="str">
        <f t="array" ref="C3034">IFERROR(_xlfn.XLOOKUP(B3034, Runs[Run ID], Runs[Title]), "— pick a run —")</f>
        <v>Annihilation: Conquest</v>
      </c>
      <c r="D3034" s="74" t="s">
        <v>8293</v>
      </c>
      <c r="E3034" s="58" t="b">
        <v>0</v>
      </c>
      <c r="F3034" s="25">
        <f t="shared" si="1"/>
        <v>13</v>
      </c>
      <c r="G3034" s="21" t="s">
        <v>443</v>
      </c>
      <c r="H3034" s="23"/>
      <c r="I3034" s="28"/>
    </row>
    <row r="3035" ht="22.5" customHeight="1">
      <c r="A3035" s="53" t="str">
        <f t="array" ref="A3035">IFERROR(_xlfn.XLOOKUP(B3035, Runs[Run ID], Runs[Track]), "— pick a run —")</f>
        <v>Cosmic</v>
      </c>
      <c r="B3035" s="54" t="s">
        <v>154</v>
      </c>
      <c r="C3035" s="53" t="str">
        <f t="array" ref="C3035">IFERROR(_xlfn.XLOOKUP(B3035, Runs[Run ID], Runs[Title]), "— pick a run —")</f>
        <v>Annihilation: Conquest</v>
      </c>
      <c r="D3035" s="74" t="s">
        <v>8308</v>
      </c>
      <c r="E3035" s="58" t="b">
        <v>0</v>
      </c>
      <c r="F3035" s="25">
        <f t="shared" si="1"/>
        <v>14</v>
      </c>
      <c r="G3035" s="21" t="s">
        <v>443</v>
      </c>
      <c r="H3035" s="23"/>
      <c r="I3035" s="28"/>
    </row>
    <row r="3036" ht="22.5" customHeight="1">
      <c r="A3036" s="53" t="str">
        <f t="array" ref="A3036">IFERROR(_xlfn.XLOOKUP(B3036, Runs[Run ID], Runs[Track]), "— pick a run —")</f>
        <v>Cosmic</v>
      </c>
      <c r="B3036" s="54" t="s">
        <v>154</v>
      </c>
      <c r="C3036" s="53" t="str">
        <f t="array" ref="C3036">IFERROR(_xlfn.XLOOKUP(B3036, Runs[Run ID], Runs[Title]), "— pick a run —")</f>
        <v>Annihilation: Conquest</v>
      </c>
      <c r="D3036" s="74" t="s">
        <v>8322</v>
      </c>
      <c r="E3036" s="58" t="b">
        <v>0</v>
      </c>
      <c r="F3036" s="25">
        <f t="shared" si="1"/>
        <v>15</v>
      </c>
      <c r="G3036" s="21" t="s">
        <v>58</v>
      </c>
      <c r="H3036" s="23"/>
      <c r="I3036" s="28"/>
    </row>
    <row r="3037" ht="22.5" customHeight="1">
      <c r="A3037" s="53" t="str">
        <f t="array" ref="A3037">IFERROR(_xlfn.XLOOKUP(B3037, Runs[Run ID], Runs[Track]), "— pick a run —")</f>
        <v>Cosmic</v>
      </c>
      <c r="B3037" s="54" t="s">
        <v>154</v>
      </c>
      <c r="C3037" s="53" t="str">
        <f t="array" ref="C3037">IFERROR(_xlfn.XLOOKUP(B3037, Runs[Run ID], Runs[Title]), "— pick a run —")</f>
        <v>Annihilation: Conquest</v>
      </c>
      <c r="D3037" s="74" t="s">
        <v>8336</v>
      </c>
      <c r="E3037" s="58" t="b">
        <v>0</v>
      </c>
      <c r="F3037" s="25">
        <f t="shared" si="1"/>
        <v>16</v>
      </c>
      <c r="G3037" s="21" t="s">
        <v>58</v>
      </c>
      <c r="H3037" s="23"/>
      <c r="I3037" s="28"/>
    </row>
    <row r="3038" ht="22.5" customHeight="1">
      <c r="A3038" s="53" t="str">
        <f t="array" ref="A3038">IFERROR(_xlfn.XLOOKUP(B3038, Runs[Run ID], Runs[Track]), "— pick a run —")</f>
        <v>Cosmic</v>
      </c>
      <c r="B3038" s="54" t="s">
        <v>154</v>
      </c>
      <c r="C3038" s="53" t="str">
        <f t="array" ref="C3038">IFERROR(_xlfn.XLOOKUP(B3038, Runs[Run ID], Runs[Title]), "— pick a run —")</f>
        <v>Annihilation: Conquest</v>
      </c>
      <c r="D3038" s="74" t="s">
        <v>8351</v>
      </c>
      <c r="E3038" s="58" t="b">
        <v>0</v>
      </c>
      <c r="F3038" s="25">
        <f t="shared" si="1"/>
        <v>17</v>
      </c>
      <c r="G3038" s="21" t="s">
        <v>58</v>
      </c>
      <c r="H3038" s="23"/>
      <c r="I3038" s="28"/>
    </row>
    <row r="3039" ht="22.5" customHeight="1">
      <c r="A3039" s="53" t="str">
        <f t="array" ref="A3039">IFERROR(_xlfn.XLOOKUP(B3039, Runs[Run ID], Runs[Track]), "— pick a run —")</f>
        <v>Cosmic</v>
      </c>
      <c r="B3039" s="54" t="s">
        <v>154</v>
      </c>
      <c r="C3039" s="53" t="str">
        <f t="array" ref="C3039">IFERROR(_xlfn.XLOOKUP(B3039, Runs[Run ID], Runs[Title]), "— pick a run —")</f>
        <v>Annihilation: Conquest</v>
      </c>
      <c r="D3039" s="74" t="s">
        <v>8365</v>
      </c>
      <c r="E3039" s="58" t="b">
        <v>0</v>
      </c>
      <c r="F3039" s="25">
        <f t="shared" si="1"/>
        <v>18</v>
      </c>
      <c r="G3039" s="21" t="s">
        <v>58</v>
      </c>
      <c r="H3039" s="23"/>
      <c r="I3039" s="28"/>
    </row>
    <row r="3040" ht="22.5" customHeight="1">
      <c r="A3040" s="53" t="str">
        <f t="array" ref="A3040">IFERROR(_xlfn.XLOOKUP(B3040, Runs[Run ID], Runs[Track]), "— pick a run —")</f>
        <v>Cosmic</v>
      </c>
      <c r="B3040" s="54" t="s">
        <v>154</v>
      </c>
      <c r="C3040" s="53" t="str">
        <f t="array" ref="C3040">IFERROR(_xlfn.XLOOKUP(B3040, Runs[Run ID], Runs[Title]), "— pick a run —")</f>
        <v>Annihilation: Conquest</v>
      </c>
      <c r="D3040" s="74" t="s">
        <v>8379</v>
      </c>
      <c r="E3040" s="58" t="b">
        <v>0</v>
      </c>
      <c r="F3040" s="25">
        <f t="shared" si="1"/>
        <v>19</v>
      </c>
      <c r="G3040" s="21" t="s">
        <v>58</v>
      </c>
      <c r="H3040" s="23"/>
      <c r="I3040" s="28"/>
    </row>
    <row r="3041" ht="22.5" customHeight="1">
      <c r="A3041" s="53" t="str">
        <f t="array" ref="A3041">IFERROR(_xlfn.XLOOKUP(B3041, Runs[Run ID], Runs[Track]), "— pick a run —")</f>
        <v>Cosmic</v>
      </c>
      <c r="B3041" s="54" t="s">
        <v>154</v>
      </c>
      <c r="C3041" s="53" t="str">
        <f t="array" ref="C3041">IFERROR(_xlfn.XLOOKUP(B3041, Runs[Run ID], Runs[Title]), "— pick a run —")</f>
        <v>Annihilation: Conquest</v>
      </c>
      <c r="D3041" s="74" t="s">
        <v>8393</v>
      </c>
      <c r="E3041" s="58" t="b">
        <v>0</v>
      </c>
      <c r="F3041" s="25">
        <f t="shared" si="1"/>
        <v>20</v>
      </c>
      <c r="G3041" s="21" t="s">
        <v>58</v>
      </c>
      <c r="H3041" s="23"/>
      <c r="I3041" s="28"/>
    </row>
    <row r="3042" ht="22.5" customHeight="1">
      <c r="A3042" s="53" t="str">
        <f t="array" ref="A3042">IFERROR(_xlfn.XLOOKUP(B3042, Runs[Run ID], Runs[Track]), "— pick a run —")</f>
        <v>Cosmic</v>
      </c>
      <c r="B3042" s="54" t="s">
        <v>154</v>
      </c>
      <c r="C3042" s="53" t="str">
        <f t="array" ref="C3042">IFERROR(_xlfn.XLOOKUP(B3042, Runs[Run ID], Runs[Title]), "— pick a run —")</f>
        <v>Annihilation: Conquest</v>
      </c>
      <c r="D3042" s="74" t="s">
        <v>8407</v>
      </c>
      <c r="E3042" s="58" t="b">
        <v>0</v>
      </c>
      <c r="F3042" s="25">
        <f t="shared" si="1"/>
        <v>21</v>
      </c>
      <c r="G3042" s="21" t="s">
        <v>58</v>
      </c>
      <c r="H3042" s="23"/>
      <c r="I3042" s="28"/>
    </row>
    <row r="3043" ht="22.5" customHeight="1">
      <c r="A3043" s="53" t="str">
        <f t="array" ref="A3043">IFERROR(_xlfn.XLOOKUP(B3043, Runs[Run ID], Runs[Track]), "— pick a run —")</f>
        <v>Cosmic</v>
      </c>
      <c r="B3043" s="54" t="s">
        <v>154</v>
      </c>
      <c r="C3043" s="53" t="str">
        <f t="array" ref="C3043">IFERROR(_xlfn.XLOOKUP(B3043, Runs[Run ID], Runs[Title]), "— pick a run —")</f>
        <v>Annihilation: Conquest</v>
      </c>
      <c r="D3043" s="74" t="s">
        <v>13586</v>
      </c>
      <c r="E3043" s="58" t="b">
        <v>0</v>
      </c>
      <c r="F3043" s="25">
        <f t="shared" si="1"/>
        <v>22</v>
      </c>
      <c r="G3043" s="21" t="s">
        <v>58</v>
      </c>
      <c r="H3043" s="23"/>
      <c r="I3043" s="28"/>
    </row>
    <row r="3044" ht="22.5" customHeight="1">
      <c r="A3044" s="53" t="str">
        <f t="array" ref="A3044">IFERROR(_xlfn.XLOOKUP(B3044, Runs[Run ID], Runs[Track]), "— pick a run —")</f>
        <v>Cosmic</v>
      </c>
      <c r="B3044" s="54" t="s">
        <v>154</v>
      </c>
      <c r="C3044" s="53" t="str">
        <f t="array" ref="C3044">IFERROR(_xlfn.XLOOKUP(B3044, Runs[Run ID], Runs[Title]), "— pick a run —")</f>
        <v>Annihilation: Conquest</v>
      </c>
      <c r="D3044" s="74" t="s">
        <v>8438</v>
      </c>
      <c r="E3044" s="58" t="b">
        <v>0</v>
      </c>
      <c r="F3044" s="25">
        <f t="shared" si="1"/>
        <v>23</v>
      </c>
      <c r="G3044" s="21" t="s">
        <v>58</v>
      </c>
      <c r="H3044" s="23"/>
      <c r="I3044" s="28"/>
    </row>
    <row r="3045" ht="22.5" customHeight="1">
      <c r="A3045" s="53" t="str">
        <f t="array" ref="A3045">IFERROR(_xlfn.XLOOKUP(B3045, Runs[Run ID], Runs[Track]), "— pick a run —")</f>
        <v>Cosmic</v>
      </c>
      <c r="B3045" s="54" t="s">
        <v>154</v>
      </c>
      <c r="C3045" s="53" t="str">
        <f t="array" ref="C3045">IFERROR(_xlfn.XLOOKUP(B3045, Runs[Run ID], Runs[Title]), "— pick a run —")</f>
        <v>Annihilation: Conquest</v>
      </c>
      <c r="D3045" s="74" t="s">
        <v>8454</v>
      </c>
      <c r="E3045" s="58" t="b">
        <v>0</v>
      </c>
      <c r="F3045" s="25">
        <f t="shared" si="1"/>
        <v>24</v>
      </c>
      <c r="G3045" s="21" t="s">
        <v>58</v>
      </c>
      <c r="H3045" s="23"/>
      <c r="I3045" s="28"/>
    </row>
    <row r="3046" ht="22.5" customHeight="1">
      <c r="A3046" s="53" t="str">
        <f t="array" ref="A3046">IFERROR(_xlfn.XLOOKUP(B3046, Runs[Run ID], Runs[Track]), "— pick a run —")</f>
        <v>Cosmic</v>
      </c>
      <c r="B3046" s="54" t="s">
        <v>154</v>
      </c>
      <c r="C3046" s="53" t="str">
        <f t="array" ref="C3046">IFERROR(_xlfn.XLOOKUP(B3046, Runs[Run ID], Runs[Title]), "— pick a run —")</f>
        <v>Annihilation: Conquest</v>
      </c>
      <c r="D3046" s="74" t="s">
        <v>8469</v>
      </c>
      <c r="E3046" s="58" t="b">
        <v>0</v>
      </c>
      <c r="F3046" s="25">
        <f t="shared" si="1"/>
        <v>25</v>
      </c>
      <c r="G3046" s="21" t="s">
        <v>58</v>
      </c>
      <c r="H3046" s="23"/>
      <c r="I3046" s="28"/>
    </row>
    <row r="3047" ht="22.5" customHeight="1">
      <c r="A3047" s="53" t="str">
        <f t="array" ref="A3047">IFERROR(_xlfn.XLOOKUP(B3047, Runs[Run ID], Runs[Track]), "— pick a run —")</f>
        <v>Cosmic</v>
      </c>
      <c r="B3047" s="54" t="s">
        <v>154</v>
      </c>
      <c r="C3047" s="53" t="str">
        <f t="array" ref="C3047">IFERROR(_xlfn.XLOOKUP(B3047, Runs[Run ID], Runs[Title]), "— pick a run —")</f>
        <v>Annihilation: Conquest</v>
      </c>
      <c r="D3047" s="74" t="s">
        <v>8483</v>
      </c>
      <c r="E3047" s="58" t="b">
        <v>0</v>
      </c>
      <c r="F3047" s="25">
        <f t="shared" si="1"/>
        <v>26</v>
      </c>
      <c r="G3047" s="21" t="s">
        <v>58</v>
      </c>
      <c r="H3047" s="23"/>
      <c r="I3047" s="28"/>
    </row>
    <row r="3048" ht="22.5" customHeight="1">
      <c r="A3048" s="53" t="str">
        <f t="array" ref="A3048">IFERROR(_xlfn.XLOOKUP(B3048, Runs[Run ID], Runs[Track]), "— pick a run —")</f>
        <v>Cosmic</v>
      </c>
      <c r="B3048" s="54" t="s">
        <v>154</v>
      </c>
      <c r="C3048" s="53" t="str">
        <f t="array" ref="C3048">IFERROR(_xlfn.XLOOKUP(B3048, Runs[Run ID], Runs[Title]), "— pick a run —")</f>
        <v>Annihilation: Conquest</v>
      </c>
      <c r="D3048" s="74" t="s">
        <v>8497</v>
      </c>
      <c r="E3048" s="58" t="b">
        <v>0</v>
      </c>
      <c r="F3048" s="25">
        <f t="shared" si="1"/>
        <v>27</v>
      </c>
      <c r="G3048" s="21" t="s">
        <v>58</v>
      </c>
      <c r="H3048" s="23"/>
      <c r="I3048" s="28"/>
    </row>
    <row r="3049" ht="22.5" customHeight="1">
      <c r="A3049" s="53" t="str">
        <f t="array" ref="A3049">IFERROR(_xlfn.XLOOKUP(B3049, Runs[Run ID], Runs[Track]), "— pick a run —")</f>
        <v>Cosmic</v>
      </c>
      <c r="B3049" s="54" t="s">
        <v>154</v>
      </c>
      <c r="C3049" s="53" t="str">
        <f t="array" ref="C3049">IFERROR(_xlfn.XLOOKUP(B3049, Runs[Run ID], Runs[Title]), "— pick a run —")</f>
        <v>Annihilation: Conquest</v>
      </c>
      <c r="D3049" s="74" t="s">
        <v>8510</v>
      </c>
      <c r="E3049" s="58" t="b">
        <v>0</v>
      </c>
      <c r="F3049" s="25">
        <f t="shared" si="1"/>
        <v>28</v>
      </c>
      <c r="G3049" s="21" t="s">
        <v>58</v>
      </c>
      <c r="H3049" s="23"/>
      <c r="I3049" s="28"/>
    </row>
    <row r="3050" ht="22.5" customHeight="1">
      <c r="A3050" s="53" t="str">
        <f t="array" ref="A3050">IFERROR(_xlfn.XLOOKUP(B3050, Runs[Run ID], Runs[Track]), "— pick a run —")</f>
        <v>Cosmic</v>
      </c>
      <c r="B3050" s="54" t="s">
        <v>154</v>
      </c>
      <c r="C3050" s="53" t="str">
        <f t="array" ref="C3050">IFERROR(_xlfn.XLOOKUP(B3050, Runs[Run ID], Runs[Title]), "— pick a run —")</f>
        <v>Annihilation: Conquest</v>
      </c>
      <c r="D3050" s="74" t="s">
        <v>8523</v>
      </c>
      <c r="E3050" s="58" t="b">
        <v>0</v>
      </c>
      <c r="F3050" s="25">
        <f t="shared" si="1"/>
        <v>29</v>
      </c>
      <c r="G3050" s="21" t="s">
        <v>58</v>
      </c>
      <c r="H3050" s="23"/>
      <c r="I3050" s="28"/>
    </row>
    <row r="3051" ht="22.5" customHeight="1">
      <c r="A3051" s="53" t="str">
        <f t="array" ref="A3051">IFERROR(_xlfn.XLOOKUP(B3051, Runs[Run ID], Runs[Track]), "— pick a run —")</f>
        <v>Cosmic</v>
      </c>
      <c r="B3051" s="54" t="s">
        <v>154</v>
      </c>
      <c r="C3051" s="53" t="str">
        <f t="array" ref="C3051">IFERROR(_xlfn.XLOOKUP(B3051, Runs[Run ID], Runs[Title]), "— pick a run —")</f>
        <v>Annihilation: Conquest</v>
      </c>
      <c r="D3051" s="74" t="s">
        <v>8538</v>
      </c>
      <c r="E3051" s="58" t="b">
        <v>0</v>
      </c>
      <c r="F3051" s="25">
        <f t="shared" si="1"/>
        <v>30</v>
      </c>
      <c r="G3051" s="21" t="s">
        <v>58</v>
      </c>
      <c r="H3051" s="23"/>
      <c r="I3051" s="28"/>
    </row>
    <row r="3052" ht="22.5" customHeight="1">
      <c r="A3052" s="53" t="str">
        <f t="array" ref="A3052">IFERROR(_xlfn.XLOOKUP(B3052, Runs[Run ID], Runs[Track]), "— pick a run —")</f>
        <v>Cosmic</v>
      </c>
      <c r="B3052" s="54" t="s">
        <v>154</v>
      </c>
      <c r="C3052" s="53" t="str">
        <f t="array" ref="C3052">IFERROR(_xlfn.XLOOKUP(B3052, Runs[Run ID], Runs[Title]), "— pick a run —")</f>
        <v>Annihilation: Conquest</v>
      </c>
      <c r="D3052" s="74" t="s">
        <v>8553</v>
      </c>
      <c r="E3052" s="58" t="b">
        <v>0</v>
      </c>
      <c r="F3052" s="25">
        <f t="shared" si="1"/>
        <v>31</v>
      </c>
      <c r="G3052" s="21" t="s">
        <v>58</v>
      </c>
      <c r="H3052" s="23" t="s">
        <v>13587</v>
      </c>
      <c r="I3052" s="28"/>
    </row>
    <row r="3053" ht="22.5" customHeight="1">
      <c r="A3053" s="53" t="str">
        <f t="array" ref="A3053">IFERROR(_xlfn.XLOOKUP(B3053, Runs[Run ID], Runs[Track]), "— pick a run —")</f>
        <v>Cosmic</v>
      </c>
      <c r="B3053" s="54" t="s">
        <v>154</v>
      </c>
      <c r="C3053" s="53" t="str">
        <f t="array" ref="C3053">IFERROR(_xlfn.XLOOKUP(B3053, Runs[Run ID], Runs[Title]), "— pick a run —")</f>
        <v>Annihilation: Conquest</v>
      </c>
      <c r="D3053" s="74" t="s">
        <v>8568</v>
      </c>
      <c r="E3053" s="58" t="b">
        <v>0</v>
      </c>
      <c r="F3053" s="25">
        <f t="shared" si="1"/>
        <v>32</v>
      </c>
      <c r="G3053" s="21" t="s">
        <v>58</v>
      </c>
      <c r="H3053" s="23"/>
      <c r="I3053" s="28"/>
    </row>
    <row r="3054" ht="22.5" customHeight="1">
      <c r="A3054" s="53" t="str">
        <f t="array" ref="A3054">IFERROR(_xlfn.XLOOKUP(B3054, Runs[Run ID], Runs[Track]), "— pick a run —")</f>
        <v>Cosmic</v>
      </c>
      <c r="B3054" s="54" t="s">
        <v>154</v>
      </c>
      <c r="C3054" s="53" t="str">
        <f t="array" ref="C3054">IFERROR(_xlfn.XLOOKUP(B3054, Runs[Run ID], Runs[Title]), "— pick a run —")</f>
        <v>Annihilation: Conquest</v>
      </c>
      <c r="D3054" s="74" t="s">
        <v>8583</v>
      </c>
      <c r="E3054" s="58" t="b">
        <v>0</v>
      </c>
      <c r="F3054" s="25">
        <f t="shared" si="1"/>
        <v>33</v>
      </c>
      <c r="G3054" s="21" t="s">
        <v>58</v>
      </c>
      <c r="H3054" s="23"/>
      <c r="I3054" s="28"/>
    </row>
    <row r="3055" ht="22.5" customHeight="1">
      <c r="A3055" s="53" t="str">
        <f t="array" ref="A3055">IFERROR(_xlfn.XLOOKUP(B3055, Runs[Run ID], Runs[Track]), "— pick a run —")</f>
        <v>Cosmic</v>
      </c>
      <c r="B3055" s="54" t="s">
        <v>154</v>
      </c>
      <c r="C3055" s="53" t="str">
        <f t="array" ref="C3055">IFERROR(_xlfn.XLOOKUP(B3055, Runs[Run ID], Runs[Title]), "— pick a run —")</f>
        <v>Annihilation: Conquest</v>
      </c>
      <c r="D3055" s="74" t="s">
        <v>8596</v>
      </c>
      <c r="E3055" s="58" t="b">
        <v>0</v>
      </c>
      <c r="F3055" s="25">
        <f t="shared" si="1"/>
        <v>34</v>
      </c>
      <c r="G3055" s="21" t="s">
        <v>58</v>
      </c>
      <c r="H3055" s="23"/>
      <c r="I3055" s="28"/>
    </row>
    <row r="3056" ht="22.5" customHeight="1">
      <c r="A3056" s="53" t="str">
        <f t="array" ref="A3056">IFERROR(_xlfn.XLOOKUP(B3056, Runs[Run ID], Runs[Track]), "— pick a run —")</f>
        <v>Cosmic</v>
      </c>
      <c r="B3056" s="54" t="s">
        <v>154</v>
      </c>
      <c r="C3056" s="53" t="str">
        <f t="array" ref="C3056">IFERROR(_xlfn.XLOOKUP(B3056, Runs[Run ID], Runs[Title]), "— pick a run —")</f>
        <v>Annihilation: Conquest</v>
      </c>
      <c r="D3056" s="74" t="s">
        <v>8609</v>
      </c>
      <c r="E3056" s="58" t="b">
        <v>0</v>
      </c>
      <c r="F3056" s="25">
        <f t="shared" si="1"/>
        <v>35</v>
      </c>
      <c r="G3056" s="21" t="s">
        <v>58</v>
      </c>
      <c r="H3056" s="23"/>
      <c r="I3056" s="28"/>
    </row>
    <row r="3057" ht="22.5" customHeight="1">
      <c r="A3057" s="53" t="str">
        <f t="array" ref="A3057">IFERROR(_xlfn.XLOOKUP(B3057, Runs[Run ID], Runs[Track]), "— pick a run —")</f>
        <v>Cosmic</v>
      </c>
      <c r="B3057" s="54" t="s">
        <v>154</v>
      </c>
      <c r="C3057" s="53" t="str">
        <f t="array" ref="C3057">IFERROR(_xlfn.XLOOKUP(B3057, Runs[Run ID], Runs[Title]), "— pick a run —")</f>
        <v>Annihilation: Conquest</v>
      </c>
      <c r="D3057" s="74" t="s">
        <v>8621</v>
      </c>
      <c r="E3057" s="58" t="b">
        <v>0</v>
      </c>
      <c r="F3057" s="25">
        <f t="shared" si="1"/>
        <v>36</v>
      </c>
      <c r="G3057" s="21" t="s">
        <v>58</v>
      </c>
      <c r="H3057" s="23"/>
      <c r="I3057" s="28"/>
    </row>
    <row r="3058" ht="22.5" customHeight="1">
      <c r="A3058" s="53" t="str">
        <f t="array" ref="A3058">IFERROR(_xlfn.XLOOKUP(B3058, Runs[Run ID], Runs[Track]), "— pick a run —")</f>
        <v>Cosmic</v>
      </c>
      <c r="B3058" s="54" t="s">
        <v>154</v>
      </c>
      <c r="C3058" s="53" t="str">
        <f t="array" ref="C3058">IFERROR(_xlfn.XLOOKUP(B3058, Runs[Run ID], Runs[Title]), "— pick a run —")</f>
        <v>Annihilation: Conquest</v>
      </c>
      <c r="D3058" s="74" t="s">
        <v>8635</v>
      </c>
      <c r="E3058" s="58" t="b">
        <v>0</v>
      </c>
      <c r="F3058" s="25">
        <f t="shared" si="1"/>
        <v>37</v>
      </c>
      <c r="G3058" s="21" t="s">
        <v>58</v>
      </c>
      <c r="H3058" s="23"/>
      <c r="I3058" s="28"/>
    </row>
    <row r="3059" ht="22.5" customHeight="1">
      <c r="A3059" s="53" t="str">
        <f t="array" ref="A3059">IFERROR(_xlfn.XLOOKUP(B3059, Runs[Run ID], Runs[Track]), "— pick a run —")</f>
        <v>Cosmic</v>
      </c>
      <c r="B3059" s="54" t="s">
        <v>154</v>
      </c>
      <c r="C3059" s="53" t="str">
        <f t="array" ref="C3059">IFERROR(_xlfn.XLOOKUP(B3059, Runs[Run ID], Runs[Title]), "— pick a run —")</f>
        <v>Annihilation: Conquest</v>
      </c>
      <c r="D3059" s="74" t="s">
        <v>8648</v>
      </c>
      <c r="E3059" s="58" t="b">
        <v>0</v>
      </c>
      <c r="F3059" s="25">
        <f t="shared" si="1"/>
        <v>38</v>
      </c>
      <c r="G3059" s="21" t="s">
        <v>58</v>
      </c>
      <c r="H3059" s="23"/>
      <c r="I3059" s="28"/>
    </row>
    <row r="3060" ht="22.5" customHeight="1">
      <c r="A3060" s="53" t="str">
        <f t="array" ref="A3060">IFERROR(_xlfn.XLOOKUP(B3060, Runs[Run ID], Runs[Track]), "— pick a run —")</f>
        <v>Cosmic</v>
      </c>
      <c r="B3060" s="54" t="s">
        <v>154</v>
      </c>
      <c r="C3060" s="53" t="str">
        <f t="array" ref="C3060">IFERROR(_xlfn.XLOOKUP(B3060, Runs[Run ID], Runs[Title]), "— pick a run —")</f>
        <v>Annihilation: Conquest</v>
      </c>
      <c r="D3060" s="74" t="s">
        <v>8660</v>
      </c>
      <c r="E3060" s="58" t="b">
        <v>0</v>
      </c>
      <c r="F3060" s="25">
        <f t="shared" si="1"/>
        <v>39</v>
      </c>
      <c r="G3060" s="21" t="s">
        <v>58</v>
      </c>
      <c r="H3060" s="23"/>
      <c r="I3060" s="28"/>
    </row>
    <row r="3061" ht="22.5" customHeight="1">
      <c r="A3061" s="53" t="str">
        <f t="array" ref="A3061">IFERROR(_xlfn.XLOOKUP(B3061, Runs[Run ID], Runs[Track]), "— pick a run —")</f>
        <v>Cosmic</v>
      </c>
      <c r="B3061" s="54" t="s">
        <v>154</v>
      </c>
      <c r="C3061" s="53" t="str">
        <f t="array" ref="C3061">IFERROR(_xlfn.XLOOKUP(B3061, Runs[Run ID], Runs[Title]), "— pick a run —")</f>
        <v>Annihilation: Conquest</v>
      </c>
      <c r="D3061" s="74" t="s">
        <v>8674</v>
      </c>
      <c r="E3061" s="58" t="b">
        <v>0</v>
      </c>
      <c r="F3061" s="25">
        <f t="shared" si="1"/>
        <v>40</v>
      </c>
      <c r="G3061" s="21" t="s">
        <v>58</v>
      </c>
      <c r="H3061" s="23"/>
      <c r="I3061" s="28"/>
    </row>
    <row r="3062" ht="22.5" customHeight="1">
      <c r="A3062" s="53" t="str">
        <f t="array" ref="A3062">IFERROR(_xlfn.XLOOKUP(B3062, Runs[Run ID], Runs[Track]), "— pick a run —")</f>
        <v>Cosmic</v>
      </c>
      <c r="B3062" s="54" t="s">
        <v>154</v>
      </c>
      <c r="C3062" s="53" t="str">
        <f t="array" ref="C3062">IFERROR(_xlfn.XLOOKUP(B3062, Runs[Run ID], Runs[Title]), "— pick a run —")</f>
        <v>Annihilation: Conquest</v>
      </c>
      <c r="D3062" s="74" t="s">
        <v>8689</v>
      </c>
      <c r="E3062" s="58" t="b">
        <v>0</v>
      </c>
      <c r="F3062" s="25">
        <f t="shared" si="1"/>
        <v>41</v>
      </c>
      <c r="G3062" s="21" t="s">
        <v>58</v>
      </c>
      <c r="H3062" s="23"/>
      <c r="I3062" s="28"/>
    </row>
    <row r="3063" ht="22.5" customHeight="1">
      <c r="A3063" s="53" t="str">
        <f t="array" ref="A3063">IFERROR(_xlfn.XLOOKUP(B3063, Runs[Run ID], Runs[Track]), "— pick a run —")</f>
        <v>Cosmic</v>
      </c>
      <c r="B3063" s="54" t="s">
        <v>154</v>
      </c>
      <c r="C3063" s="53" t="str">
        <f t="array" ref="C3063">IFERROR(_xlfn.XLOOKUP(B3063, Runs[Run ID], Runs[Title]), "— pick a run —")</f>
        <v>Annihilation: Conquest</v>
      </c>
      <c r="D3063" s="74" t="s">
        <v>8702</v>
      </c>
      <c r="E3063" s="58" t="b">
        <v>0</v>
      </c>
      <c r="F3063" s="25">
        <f t="shared" si="1"/>
        <v>42</v>
      </c>
      <c r="G3063" s="21" t="s">
        <v>58</v>
      </c>
      <c r="H3063" s="23"/>
      <c r="I3063" s="28"/>
    </row>
    <row r="3064" ht="22.5" customHeight="1">
      <c r="A3064" s="53" t="str">
        <f t="array" ref="A3064">IFERROR(_xlfn.XLOOKUP(B3064, Runs[Run ID], Runs[Track]), "— pick a run —")</f>
        <v>Cosmic</v>
      </c>
      <c r="B3064" s="54" t="s">
        <v>154</v>
      </c>
      <c r="C3064" s="53" t="str">
        <f t="array" ref="C3064">IFERROR(_xlfn.XLOOKUP(B3064, Runs[Run ID], Runs[Title]), "— pick a run —")</f>
        <v>Annihilation: Conquest</v>
      </c>
      <c r="D3064" s="74" t="s">
        <v>8716</v>
      </c>
      <c r="E3064" s="58" t="b">
        <v>0</v>
      </c>
      <c r="F3064" s="25">
        <f t="shared" si="1"/>
        <v>43</v>
      </c>
      <c r="G3064" s="21" t="s">
        <v>58</v>
      </c>
      <c r="H3064" s="23"/>
      <c r="I3064" s="28"/>
    </row>
    <row r="3065" ht="22.5" customHeight="1">
      <c r="A3065" s="53" t="str">
        <f t="array" ref="A3065">IFERROR(_xlfn.XLOOKUP(B3065, Runs[Run ID], Runs[Track]), "— pick a run —")</f>
        <v>Cosmic</v>
      </c>
      <c r="B3065" s="54" t="s">
        <v>154</v>
      </c>
      <c r="C3065" s="53" t="str">
        <f t="array" ref="C3065">IFERROR(_xlfn.XLOOKUP(B3065, Runs[Run ID], Runs[Title]), "— pick a run —")</f>
        <v>Annihilation: Conquest</v>
      </c>
      <c r="D3065" s="74" t="s">
        <v>8730</v>
      </c>
      <c r="E3065" s="58" t="b">
        <v>0</v>
      </c>
      <c r="F3065" s="25">
        <f t="shared" si="1"/>
        <v>44</v>
      </c>
      <c r="G3065" s="21" t="s">
        <v>58</v>
      </c>
      <c r="H3065" s="23"/>
      <c r="I3065" s="28"/>
    </row>
    <row r="3066" ht="22.5" customHeight="1">
      <c r="A3066" s="53" t="str">
        <f t="array" ref="A3066">IFERROR(_xlfn.XLOOKUP(B3066, Runs[Run ID], Runs[Track]), "— pick a run —")</f>
        <v>Cosmic</v>
      </c>
      <c r="B3066" s="54" t="s">
        <v>154</v>
      </c>
      <c r="C3066" s="53" t="str">
        <f t="array" ref="C3066">IFERROR(_xlfn.XLOOKUP(B3066, Runs[Run ID], Runs[Title]), "— pick a run —")</f>
        <v>Annihilation: Conquest</v>
      </c>
      <c r="D3066" s="74" t="s">
        <v>8743</v>
      </c>
      <c r="E3066" s="58" t="b">
        <v>0</v>
      </c>
      <c r="F3066" s="25">
        <f t="shared" si="1"/>
        <v>45</v>
      </c>
      <c r="G3066" s="21" t="s">
        <v>58</v>
      </c>
      <c r="H3066" s="23"/>
      <c r="I3066" s="28"/>
    </row>
    <row r="3067" ht="22.5" customHeight="1">
      <c r="A3067" s="53" t="str">
        <f t="array" ref="A3067">IFERROR(_xlfn.XLOOKUP(B3067, Runs[Run ID], Runs[Track]), "— pick a run —")</f>
        <v>Cosmic</v>
      </c>
      <c r="B3067" s="54" t="s">
        <v>154</v>
      </c>
      <c r="C3067" s="53" t="str">
        <f t="array" ref="C3067">IFERROR(_xlfn.XLOOKUP(B3067, Runs[Run ID], Runs[Title]), "— pick a run —")</f>
        <v>Annihilation: Conquest</v>
      </c>
      <c r="D3067" s="74" t="s">
        <v>8756</v>
      </c>
      <c r="E3067" s="58" t="b">
        <v>0</v>
      </c>
      <c r="F3067" s="25">
        <f t="shared" si="1"/>
        <v>46</v>
      </c>
      <c r="G3067" s="21" t="s">
        <v>58</v>
      </c>
      <c r="H3067" s="23"/>
      <c r="I3067" s="28"/>
    </row>
    <row r="3068" ht="22.5" customHeight="1">
      <c r="A3068" s="53" t="str">
        <f t="array" ref="A3068">IFERROR(_xlfn.XLOOKUP(B3068, Runs[Run ID], Runs[Track]), "— pick a run —")</f>
        <v>Cosmic</v>
      </c>
      <c r="B3068" s="54" t="s">
        <v>154</v>
      </c>
      <c r="C3068" s="53" t="str">
        <f t="array" ref="C3068">IFERROR(_xlfn.XLOOKUP(B3068, Runs[Run ID], Runs[Title]), "— pick a run —")</f>
        <v>Annihilation: Conquest</v>
      </c>
      <c r="D3068" s="74" t="s">
        <v>8771</v>
      </c>
      <c r="E3068" s="58" t="b">
        <v>0</v>
      </c>
      <c r="F3068" s="25">
        <f t="shared" si="1"/>
        <v>47</v>
      </c>
      <c r="G3068" s="21" t="s">
        <v>58</v>
      </c>
      <c r="H3068" s="23"/>
      <c r="I3068" s="28"/>
    </row>
    <row r="3069" ht="22.5" customHeight="1">
      <c r="A3069" s="53" t="str">
        <f t="array" ref="A3069">IFERROR(_xlfn.XLOOKUP(B3069, Runs[Run ID], Runs[Track]), "— pick a run —")</f>
        <v>Cosmic</v>
      </c>
      <c r="B3069" s="54" t="s">
        <v>169</v>
      </c>
      <c r="C3069" s="53" t="str">
        <f t="array" ref="C3069">IFERROR(_xlfn.XLOOKUP(B3069, Runs[Run ID], Runs[Title]), "— pick a run —")</f>
        <v>War of Kings</v>
      </c>
      <c r="D3069" s="74" t="s">
        <v>8851</v>
      </c>
      <c r="E3069" s="58" t="b">
        <v>0</v>
      </c>
      <c r="F3069" s="25">
        <f t="shared" si="1"/>
        <v>1</v>
      </c>
      <c r="G3069" s="21" t="s">
        <v>443</v>
      </c>
      <c r="H3069" s="23"/>
      <c r="I3069" s="28"/>
    </row>
    <row r="3070" ht="22.5" customHeight="1">
      <c r="A3070" s="53" t="str">
        <f t="array" ref="A3070">IFERROR(_xlfn.XLOOKUP(B3070, Runs[Run ID], Runs[Track]), "— pick a run —")</f>
        <v>Cosmic</v>
      </c>
      <c r="B3070" s="54" t="s">
        <v>169</v>
      </c>
      <c r="C3070" s="53" t="str">
        <f t="array" ref="C3070">IFERROR(_xlfn.XLOOKUP(B3070, Runs[Run ID], Runs[Title]), "— pick a run —")</f>
        <v>War of Kings</v>
      </c>
      <c r="D3070" s="74" t="s">
        <v>8866</v>
      </c>
      <c r="E3070" s="58" t="b">
        <v>0</v>
      </c>
      <c r="F3070" s="25">
        <f t="shared" si="1"/>
        <v>2</v>
      </c>
      <c r="G3070" s="21" t="s">
        <v>443</v>
      </c>
      <c r="H3070" s="23"/>
      <c r="I3070" s="28"/>
    </row>
    <row r="3071" ht="22.5" customHeight="1">
      <c r="A3071" s="53" t="str">
        <f t="array" ref="A3071">IFERROR(_xlfn.XLOOKUP(B3071, Runs[Run ID], Runs[Track]), "— pick a run —")</f>
        <v>Cosmic</v>
      </c>
      <c r="B3071" s="54" t="s">
        <v>169</v>
      </c>
      <c r="C3071" s="53" t="str">
        <f t="array" ref="C3071">IFERROR(_xlfn.XLOOKUP(B3071, Runs[Run ID], Runs[Title]), "— pick a run —")</f>
        <v>War of Kings</v>
      </c>
      <c r="D3071" s="74" t="s">
        <v>8876</v>
      </c>
      <c r="E3071" s="58" t="b">
        <v>0</v>
      </c>
      <c r="F3071" s="25">
        <f t="shared" si="1"/>
        <v>3</v>
      </c>
      <c r="G3071" s="21" t="s">
        <v>443</v>
      </c>
      <c r="H3071" s="23"/>
      <c r="I3071" s="28"/>
    </row>
    <row r="3072" ht="22.5" customHeight="1">
      <c r="A3072" s="53" t="str">
        <f t="array" ref="A3072">IFERROR(_xlfn.XLOOKUP(B3072, Runs[Run ID], Runs[Track]), "— pick a run —")</f>
        <v>Cosmic</v>
      </c>
      <c r="B3072" s="54" t="s">
        <v>169</v>
      </c>
      <c r="C3072" s="53" t="str">
        <f t="array" ref="C3072">IFERROR(_xlfn.XLOOKUP(B3072, Runs[Run ID], Runs[Title]), "— pick a run —")</f>
        <v>War of Kings</v>
      </c>
      <c r="D3072" s="74" t="s">
        <v>8887</v>
      </c>
      <c r="E3072" s="58" t="b">
        <v>0</v>
      </c>
      <c r="F3072" s="25">
        <f t="shared" si="1"/>
        <v>4</v>
      </c>
      <c r="G3072" s="21" t="s">
        <v>443</v>
      </c>
      <c r="H3072" s="23"/>
      <c r="I3072" s="28"/>
    </row>
    <row r="3073" ht="22.5" customHeight="1">
      <c r="A3073" s="53" t="str">
        <f t="array" ref="A3073">IFERROR(_xlfn.XLOOKUP(B3073, Runs[Run ID], Runs[Track]), "— pick a run —")</f>
        <v>Cosmic</v>
      </c>
      <c r="B3073" s="54" t="s">
        <v>169</v>
      </c>
      <c r="C3073" s="53" t="str">
        <f t="array" ref="C3073">IFERROR(_xlfn.XLOOKUP(B3073, Runs[Run ID], Runs[Title]), "— pick a run —")</f>
        <v>War of Kings</v>
      </c>
      <c r="D3073" s="74" t="s">
        <v>8896</v>
      </c>
      <c r="E3073" s="58" t="b">
        <v>0</v>
      </c>
      <c r="F3073" s="25">
        <f t="shared" si="1"/>
        <v>5</v>
      </c>
      <c r="G3073" s="21" t="s">
        <v>443</v>
      </c>
      <c r="H3073" s="23"/>
      <c r="I3073" s="28"/>
    </row>
    <row r="3074" ht="22.5" customHeight="1">
      <c r="A3074" s="53" t="str">
        <f t="array" ref="A3074">IFERROR(_xlfn.XLOOKUP(B3074, Runs[Run ID], Runs[Track]), "— pick a run —")</f>
        <v>Cosmic</v>
      </c>
      <c r="B3074" s="54" t="s">
        <v>169</v>
      </c>
      <c r="C3074" s="53" t="str">
        <f t="array" ref="C3074">IFERROR(_xlfn.XLOOKUP(B3074, Runs[Run ID], Runs[Title]), "— pick a run —")</f>
        <v>War of Kings</v>
      </c>
      <c r="D3074" s="74" t="s">
        <v>8905</v>
      </c>
      <c r="E3074" s="58" t="b">
        <v>0</v>
      </c>
      <c r="F3074" s="25">
        <f t="shared" si="1"/>
        <v>6</v>
      </c>
      <c r="G3074" s="21" t="s">
        <v>443</v>
      </c>
      <c r="H3074" s="23"/>
      <c r="I3074" s="28"/>
    </row>
    <row r="3075" ht="22.5" customHeight="1">
      <c r="A3075" s="53" t="str">
        <f t="array" ref="A3075">IFERROR(_xlfn.XLOOKUP(B3075, Runs[Run ID], Runs[Track]), "— pick a run —")</f>
        <v>Cosmic</v>
      </c>
      <c r="B3075" s="54" t="s">
        <v>169</v>
      </c>
      <c r="C3075" s="53" t="str">
        <f t="array" ref="C3075">IFERROR(_xlfn.XLOOKUP(B3075, Runs[Run ID], Runs[Title]), "— pick a run —")</f>
        <v>War of Kings</v>
      </c>
      <c r="D3075" s="74" t="s">
        <v>8917</v>
      </c>
      <c r="E3075" s="58" t="b">
        <v>0</v>
      </c>
      <c r="F3075" s="25">
        <f t="shared" si="1"/>
        <v>7</v>
      </c>
      <c r="G3075" s="21" t="s">
        <v>443</v>
      </c>
      <c r="H3075" s="23"/>
      <c r="I3075" s="28"/>
    </row>
    <row r="3076" ht="22.5" customHeight="1">
      <c r="A3076" s="53" t="str">
        <f t="array" ref="A3076">IFERROR(_xlfn.XLOOKUP(B3076, Runs[Run ID], Runs[Track]), "— pick a run —")</f>
        <v>Cosmic</v>
      </c>
      <c r="B3076" s="54" t="s">
        <v>169</v>
      </c>
      <c r="C3076" s="53" t="str">
        <f t="array" ref="C3076">IFERROR(_xlfn.XLOOKUP(B3076, Runs[Run ID], Runs[Title]), "— pick a run —")</f>
        <v>War of Kings</v>
      </c>
      <c r="D3076" s="74" t="s">
        <v>8929</v>
      </c>
      <c r="E3076" s="58" t="b">
        <v>0</v>
      </c>
      <c r="F3076" s="25">
        <f t="shared" si="1"/>
        <v>8</v>
      </c>
      <c r="G3076" s="21" t="s">
        <v>443</v>
      </c>
      <c r="H3076" s="23"/>
      <c r="I3076" s="28"/>
    </row>
    <row r="3077" ht="22.5" customHeight="1">
      <c r="A3077" s="53" t="str">
        <f t="array" ref="A3077">IFERROR(_xlfn.XLOOKUP(B3077, Runs[Run ID], Runs[Track]), "— pick a run —")</f>
        <v>Cosmic</v>
      </c>
      <c r="B3077" s="54" t="s">
        <v>169</v>
      </c>
      <c r="C3077" s="53" t="str">
        <f t="array" ref="C3077">IFERROR(_xlfn.XLOOKUP(B3077, Runs[Run ID], Runs[Title]), "— pick a run —")</f>
        <v>War of Kings</v>
      </c>
      <c r="D3077" s="74" t="s">
        <v>8941</v>
      </c>
      <c r="E3077" s="58" t="b">
        <v>0</v>
      </c>
      <c r="F3077" s="25">
        <f t="shared" si="1"/>
        <v>9</v>
      </c>
      <c r="G3077" s="21" t="s">
        <v>443</v>
      </c>
      <c r="H3077" s="23"/>
      <c r="I3077" s="28"/>
    </row>
    <row r="3078" ht="22.5" customHeight="1">
      <c r="A3078" s="53" t="str">
        <f t="array" ref="A3078">IFERROR(_xlfn.XLOOKUP(B3078, Runs[Run ID], Runs[Track]), "— pick a run —")</f>
        <v>Cosmic</v>
      </c>
      <c r="B3078" s="54" t="s">
        <v>169</v>
      </c>
      <c r="C3078" s="53" t="str">
        <f t="array" ref="C3078">IFERROR(_xlfn.XLOOKUP(B3078, Runs[Run ID], Runs[Title]), "— pick a run —")</f>
        <v>War of Kings</v>
      </c>
      <c r="D3078" s="74" t="s">
        <v>8953</v>
      </c>
      <c r="E3078" s="58" t="b">
        <v>0</v>
      </c>
      <c r="F3078" s="25">
        <f t="shared" si="1"/>
        <v>10</v>
      </c>
      <c r="G3078" s="21" t="s">
        <v>1002</v>
      </c>
      <c r="H3078" s="23" t="s">
        <v>13588</v>
      </c>
      <c r="I3078" s="28"/>
    </row>
    <row r="3079" ht="22.5" customHeight="1">
      <c r="A3079" s="53" t="str">
        <f t="array" ref="A3079">IFERROR(_xlfn.XLOOKUP(B3079, Runs[Run ID], Runs[Track]), "— pick a run —")</f>
        <v>Cosmic</v>
      </c>
      <c r="B3079" s="54" t="s">
        <v>169</v>
      </c>
      <c r="C3079" s="53" t="str">
        <f t="array" ref="C3079">IFERROR(_xlfn.XLOOKUP(B3079, Runs[Run ID], Runs[Title]), "— pick a run —")</f>
        <v>War of Kings</v>
      </c>
      <c r="D3079" s="74" t="s">
        <v>13589</v>
      </c>
      <c r="E3079" s="58" t="b">
        <v>0</v>
      </c>
      <c r="F3079" s="25">
        <f t="shared" si="1"/>
        <v>11</v>
      </c>
      <c r="G3079" s="21" t="s">
        <v>58</v>
      </c>
      <c r="H3079" s="23"/>
      <c r="I3079" s="28"/>
    </row>
    <row r="3080" ht="22.5" customHeight="1">
      <c r="A3080" s="53" t="str">
        <f t="array" ref="A3080">IFERROR(_xlfn.XLOOKUP(B3080, Runs[Run ID], Runs[Track]), "— pick a run —")</f>
        <v>Cosmic</v>
      </c>
      <c r="B3080" s="54" t="s">
        <v>169</v>
      </c>
      <c r="C3080" s="53" t="str">
        <f t="array" ref="C3080">IFERROR(_xlfn.XLOOKUP(B3080, Runs[Run ID], Runs[Title]), "— pick a run —")</f>
        <v>War of Kings</v>
      </c>
      <c r="D3080" s="74" t="s">
        <v>8978</v>
      </c>
      <c r="E3080" s="58" t="b">
        <v>0</v>
      </c>
      <c r="F3080" s="25">
        <f t="shared" si="1"/>
        <v>12</v>
      </c>
      <c r="G3080" s="21" t="s">
        <v>58</v>
      </c>
      <c r="H3080" s="23"/>
      <c r="I3080" s="28"/>
    </row>
    <row r="3081" ht="22.5" customHeight="1">
      <c r="A3081" s="53" t="str">
        <f t="array" ref="A3081">IFERROR(_xlfn.XLOOKUP(B3081, Runs[Run ID], Runs[Track]), "— pick a run —")</f>
        <v>Cosmic</v>
      </c>
      <c r="B3081" s="54" t="s">
        <v>169</v>
      </c>
      <c r="C3081" s="53" t="str">
        <f t="array" ref="C3081">IFERROR(_xlfn.XLOOKUP(B3081, Runs[Run ID], Runs[Title]), "— pick a run —")</f>
        <v>War of Kings</v>
      </c>
      <c r="D3081" s="74" t="s">
        <v>8990</v>
      </c>
      <c r="E3081" s="58" t="b">
        <v>0</v>
      </c>
      <c r="F3081" s="25">
        <f t="shared" si="1"/>
        <v>13</v>
      </c>
      <c r="G3081" s="21" t="s">
        <v>58</v>
      </c>
      <c r="H3081" s="23"/>
      <c r="I3081" s="28"/>
    </row>
    <row r="3082" ht="22.5" customHeight="1">
      <c r="A3082" s="53" t="str">
        <f t="array" ref="A3082">IFERROR(_xlfn.XLOOKUP(B3082, Runs[Run ID], Runs[Track]), "— pick a run —")</f>
        <v>Cosmic</v>
      </c>
      <c r="B3082" s="54" t="s">
        <v>169</v>
      </c>
      <c r="C3082" s="53" t="str">
        <f t="array" ref="C3082">IFERROR(_xlfn.XLOOKUP(B3082, Runs[Run ID], Runs[Title]), "— pick a run —")</f>
        <v>War of Kings</v>
      </c>
      <c r="D3082" s="74" t="s">
        <v>9004</v>
      </c>
      <c r="E3082" s="58" t="b">
        <v>0</v>
      </c>
      <c r="F3082" s="25">
        <f t="shared" si="1"/>
        <v>14</v>
      </c>
      <c r="G3082" s="21" t="s">
        <v>58</v>
      </c>
      <c r="H3082" s="23"/>
      <c r="I3082" s="28"/>
    </row>
    <row r="3083" ht="22.5" customHeight="1">
      <c r="A3083" s="53" t="str">
        <f t="array" ref="A3083">IFERROR(_xlfn.XLOOKUP(B3083, Runs[Run ID], Runs[Track]), "— pick a run —")</f>
        <v>Cosmic</v>
      </c>
      <c r="B3083" s="54" t="s">
        <v>169</v>
      </c>
      <c r="C3083" s="53" t="str">
        <f t="array" ref="C3083">IFERROR(_xlfn.XLOOKUP(B3083, Runs[Run ID], Runs[Title]), "— pick a run —")</f>
        <v>War of Kings</v>
      </c>
      <c r="D3083" s="74" t="s">
        <v>9016</v>
      </c>
      <c r="E3083" s="58" t="b">
        <v>0</v>
      </c>
      <c r="F3083" s="25">
        <f t="shared" si="1"/>
        <v>15</v>
      </c>
      <c r="G3083" s="21" t="s">
        <v>58</v>
      </c>
      <c r="H3083" s="23"/>
      <c r="I3083" s="28"/>
    </row>
    <row r="3084" ht="22.5" customHeight="1">
      <c r="A3084" s="53" t="str">
        <f t="array" ref="A3084">IFERROR(_xlfn.XLOOKUP(B3084, Runs[Run ID], Runs[Track]), "— pick a run —")</f>
        <v>Cosmic</v>
      </c>
      <c r="B3084" s="54" t="s">
        <v>169</v>
      </c>
      <c r="C3084" s="53" t="str">
        <f t="array" ref="C3084">IFERROR(_xlfn.XLOOKUP(B3084, Runs[Run ID], Runs[Title]), "— pick a run —")</f>
        <v>War of Kings</v>
      </c>
      <c r="D3084" s="74" t="s">
        <v>9028</v>
      </c>
      <c r="E3084" s="58" t="b">
        <v>0</v>
      </c>
      <c r="F3084" s="25">
        <f t="shared" si="1"/>
        <v>16</v>
      </c>
      <c r="G3084" s="21" t="s">
        <v>58</v>
      </c>
      <c r="H3084" s="23"/>
      <c r="I3084" s="28"/>
    </row>
    <row r="3085" ht="22.5" customHeight="1">
      <c r="A3085" s="53" t="str">
        <f t="array" ref="A3085">IFERROR(_xlfn.XLOOKUP(B3085, Runs[Run ID], Runs[Track]), "— pick a run —")</f>
        <v>Cosmic</v>
      </c>
      <c r="B3085" s="54" t="s">
        <v>169</v>
      </c>
      <c r="C3085" s="53" t="str">
        <f t="array" ref="C3085">IFERROR(_xlfn.XLOOKUP(B3085, Runs[Run ID], Runs[Title]), "— pick a run —")</f>
        <v>War of Kings</v>
      </c>
      <c r="D3085" s="74" t="s">
        <v>9039</v>
      </c>
      <c r="E3085" s="58" t="b">
        <v>0</v>
      </c>
      <c r="F3085" s="25">
        <f t="shared" si="1"/>
        <v>17</v>
      </c>
      <c r="G3085" s="21" t="s">
        <v>58</v>
      </c>
      <c r="H3085" s="23"/>
      <c r="I3085" s="28"/>
    </row>
    <row r="3086" ht="22.5" customHeight="1">
      <c r="A3086" s="53" t="str">
        <f t="array" ref="A3086">IFERROR(_xlfn.XLOOKUP(B3086, Runs[Run ID], Runs[Track]), "— pick a run —")</f>
        <v>Cosmic</v>
      </c>
      <c r="B3086" s="54" t="s">
        <v>169</v>
      </c>
      <c r="C3086" s="53" t="str">
        <f t="array" ref="C3086">IFERROR(_xlfn.XLOOKUP(B3086, Runs[Run ID], Runs[Title]), "— pick a run —")</f>
        <v>War of Kings</v>
      </c>
      <c r="D3086" s="74" t="s">
        <v>9049</v>
      </c>
      <c r="E3086" s="58" t="b">
        <v>0</v>
      </c>
      <c r="F3086" s="25">
        <f t="shared" si="1"/>
        <v>18</v>
      </c>
      <c r="G3086" s="21" t="s">
        <v>1002</v>
      </c>
      <c r="H3086" s="23" t="s">
        <v>13590</v>
      </c>
      <c r="I3086" s="28"/>
    </row>
    <row r="3087" ht="22.5" customHeight="1">
      <c r="A3087" s="53" t="str">
        <f t="array" ref="A3087">IFERROR(_xlfn.XLOOKUP(B3087, Runs[Run ID], Runs[Track]), "— pick a run —")</f>
        <v>Cosmic</v>
      </c>
      <c r="B3087" s="54" t="s">
        <v>169</v>
      </c>
      <c r="C3087" s="53" t="str">
        <f t="array" ref="C3087">IFERROR(_xlfn.XLOOKUP(B3087, Runs[Run ID], Runs[Title]), "— pick a run —")</f>
        <v>War of Kings</v>
      </c>
      <c r="D3087" s="74" t="s">
        <v>9059</v>
      </c>
      <c r="E3087" s="58" t="b">
        <v>0</v>
      </c>
      <c r="F3087" s="25">
        <f t="shared" si="1"/>
        <v>19</v>
      </c>
      <c r="G3087" s="21" t="s">
        <v>1002</v>
      </c>
      <c r="H3087" s="23"/>
      <c r="I3087" s="28"/>
    </row>
    <row r="3088" ht="22.5" customHeight="1">
      <c r="A3088" s="53" t="str">
        <f t="array" ref="A3088">IFERROR(_xlfn.XLOOKUP(B3088, Runs[Run ID], Runs[Track]), "— pick a run —")</f>
        <v>Cosmic</v>
      </c>
      <c r="B3088" s="54" t="s">
        <v>169</v>
      </c>
      <c r="C3088" s="53" t="str">
        <f t="array" ref="C3088">IFERROR(_xlfn.XLOOKUP(B3088, Runs[Run ID], Runs[Title]), "— pick a run —")</f>
        <v>War of Kings</v>
      </c>
      <c r="D3088" s="74" t="s">
        <v>13591</v>
      </c>
      <c r="E3088" s="58" t="b">
        <v>0</v>
      </c>
      <c r="F3088" s="25">
        <f t="shared" si="1"/>
        <v>20</v>
      </c>
      <c r="G3088" s="21" t="s">
        <v>1002</v>
      </c>
      <c r="H3088" s="23"/>
      <c r="I3088" s="28"/>
    </row>
    <row r="3089" ht="22.5" customHeight="1">
      <c r="A3089" s="53" t="str">
        <f t="array" ref="A3089">IFERROR(_xlfn.XLOOKUP(B3089, Runs[Run ID], Runs[Track]), "— pick a run —")</f>
        <v>Cosmic</v>
      </c>
      <c r="B3089" s="54" t="s">
        <v>169</v>
      </c>
      <c r="C3089" s="53" t="str">
        <f t="array" ref="C3089">IFERROR(_xlfn.XLOOKUP(B3089, Runs[Run ID], Runs[Title]), "— pick a run —")</f>
        <v>War of Kings</v>
      </c>
      <c r="D3089" s="74" t="s">
        <v>9079</v>
      </c>
      <c r="E3089" s="58" t="b">
        <v>0</v>
      </c>
      <c r="F3089" s="25">
        <f t="shared" si="1"/>
        <v>21</v>
      </c>
      <c r="G3089" s="21" t="s">
        <v>1002</v>
      </c>
      <c r="H3089" s="23"/>
      <c r="I3089" s="28"/>
    </row>
    <row r="3090" ht="22.5" customHeight="1">
      <c r="A3090" s="53" t="str">
        <f t="array" ref="A3090">IFERROR(_xlfn.XLOOKUP(B3090, Runs[Run ID], Runs[Track]), "— pick a run —")</f>
        <v>Cosmic</v>
      </c>
      <c r="B3090" s="54" t="s">
        <v>169</v>
      </c>
      <c r="C3090" s="53" t="str">
        <f t="array" ref="C3090">IFERROR(_xlfn.XLOOKUP(B3090, Runs[Run ID], Runs[Title]), "— pick a run —")</f>
        <v>War of Kings</v>
      </c>
      <c r="D3090" s="74" t="s">
        <v>9091</v>
      </c>
      <c r="E3090" s="58" t="b">
        <v>0</v>
      </c>
      <c r="F3090" s="25">
        <f t="shared" si="1"/>
        <v>22</v>
      </c>
      <c r="G3090" s="21" t="s">
        <v>1002</v>
      </c>
      <c r="H3090" s="23"/>
      <c r="I3090" s="28"/>
    </row>
    <row r="3091" ht="22.5" customHeight="1">
      <c r="A3091" s="53" t="str">
        <f t="array" ref="A3091">IFERROR(_xlfn.XLOOKUP(B3091, Runs[Run ID], Runs[Track]), "— pick a run —")</f>
        <v>Cosmic</v>
      </c>
      <c r="B3091" s="54" t="s">
        <v>169</v>
      </c>
      <c r="C3091" s="53" t="str">
        <f t="array" ref="C3091">IFERROR(_xlfn.XLOOKUP(B3091, Runs[Run ID], Runs[Title]), "— pick a run —")</f>
        <v>War of Kings</v>
      </c>
      <c r="D3091" s="74" t="s">
        <v>9106</v>
      </c>
      <c r="E3091" s="58" t="b">
        <v>0</v>
      </c>
      <c r="F3091" s="25">
        <f t="shared" si="1"/>
        <v>23</v>
      </c>
      <c r="G3091" s="21" t="s">
        <v>58</v>
      </c>
      <c r="H3091" s="23"/>
      <c r="I3091" s="28"/>
    </row>
    <row r="3092" ht="22.5" customHeight="1">
      <c r="A3092" s="53" t="str">
        <f t="array" ref="A3092">IFERROR(_xlfn.XLOOKUP(B3092, Runs[Run ID], Runs[Track]), "— pick a run —")</f>
        <v>Cosmic</v>
      </c>
      <c r="B3092" s="54" t="s">
        <v>169</v>
      </c>
      <c r="C3092" s="53" t="str">
        <f t="array" ref="C3092">IFERROR(_xlfn.XLOOKUP(B3092, Runs[Run ID], Runs[Title]), "— pick a run —")</f>
        <v>War of Kings</v>
      </c>
      <c r="D3092" s="74" t="s">
        <v>9118</v>
      </c>
      <c r="E3092" s="58" t="b">
        <v>0</v>
      </c>
      <c r="F3092" s="25">
        <f t="shared" si="1"/>
        <v>24</v>
      </c>
      <c r="G3092" s="21" t="s">
        <v>58</v>
      </c>
      <c r="H3092" s="23"/>
      <c r="I3092" s="28"/>
    </row>
    <row r="3093" ht="22.5" customHeight="1">
      <c r="A3093" s="53" t="str">
        <f t="array" ref="A3093">IFERROR(_xlfn.XLOOKUP(B3093, Runs[Run ID], Runs[Track]), "— pick a run —")</f>
        <v>Cosmic</v>
      </c>
      <c r="B3093" s="54" t="s">
        <v>169</v>
      </c>
      <c r="C3093" s="53" t="str">
        <f t="array" ref="C3093">IFERROR(_xlfn.XLOOKUP(B3093, Runs[Run ID], Runs[Title]), "— pick a run —")</f>
        <v>War of Kings</v>
      </c>
      <c r="D3093" s="74" t="s">
        <v>9132</v>
      </c>
      <c r="E3093" s="58" t="b">
        <v>0</v>
      </c>
      <c r="F3093" s="25">
        <f t="shared" si="1"/>
        <v>25</v>
      </c>
      <c r="G3093" s="21" t="s">
        <v>58</v>
      </c>
      <c r="H3093" s="23"/>
      <c r="I3093" s="28"/>
    </row>
    <row r="3094" ht="22.5" customHeight="1">
      <c r="A3094" s="53" t="str">
        <f t="array" ref="A3094">IFERROR(_xlfn.XLOOKUP(B3094, Runs[Run ID], Runs[Track]), "— pick a run —")</f>
        <v>Cosmic</v>
      </c>
      <c r="B3094" s="54" t="s">
        <v>169</v>
      </c>
      <c r="C3094" s="53" t="str">
        <f t="array" ref="C3094">IFERROR(_xlfn.XLOOKUP(B3094, Runs[Run ID], Runs[Title]), "— pick a run —")</f>
        <v>War of Kings</v>
      </c>
      <c r="D3094" s="74" t="s">
        <v>9144</v>
      </c>
      <c r="E3094" s="58" t="b">
        <v>0</v>
      </c>
      <c r="F3094" s="25">
        <f t="shared" si="1"/>
        <v>26</v>
      </c>
      <c r="G3094" s="21" t="s">
        <v>58</v>
      </c>
      <c r="H3094" s="23"/>
      <c r="I3094" s="28"/>
    </row>
    <row r="3095" ht="22.5" customHeight="1">
      <c r="A3095" s="53" t="str">
        <f t="array" ref="A3095">IFERROR(_xlfn.XLOOKUP(B3095, Runs[Run ID], Runs[Track]), "— pick a run —")</f>
        <v>Cosmic</v>
      </c>
      <c r="B3095" s="54" t="s">
        <v>169</v>
      </c>
      <c r="C3095" s="53" t="str">
        <f t="array" ref="C3095">IFERROR(_xlfn.XLOOKUP(B3095, Runs[Run ID], Runs[Title]), "— pick a run —")</f>
        <v>War of Kings</v>
      </c>
      <c r="D3095" s="74" t="s">
        <v>9155</v>
      </c>
      <c r="E3095" s="58" t="b">
        <v>0</v>
      </c>
      <c r="F3095" s="25">
        <f t="shared" si="1"/>
        <v>27</v>
      </c>
      <c r="G3095" s="21" t="s">
        <v>58</v>
      </c>
      <c r="H3095" s="23"/>
      <c r="I3095" s="28"/>
    </row>
    <row r="3096" ht="22.5" customHeight="1">
      <c r="A3096" s="53" t="str">
        <f t="array" ref="A3096">IFERROR(_xlfn.XLOOKUP(B3096, Runs[Run ID], Runs[Track]), "— pick a run —")</f>
        <v>Cosmic</v>
      </c>
      <c r="B3096" s="54" t="s">
        <v>169</v>
      </c>
      <c r="C3096" s="53" t="str">
        <f t="array" ref="C3096">IFERROR(_xlfn.XLOOKUP(B3096, Runs[Run ID], Runs[Title]), "— pick a run —")</f>
        <v>War of Kings</v>
      </c>
      <c r="D3096" s="74" t="s">
        <v>9166</v>
      </c>
      <c r="E3096" s="58" t="b">
        <v>0</v>
      </c>
      <c r="F3096" s="25">
        <f t="shared" si="1"/>
        <v>28</v>
      </c>
      <c r="G3096" s="21" t="s">
        <v>58</v>
      </c>
      <c r="H3096" s="23"/>
      <c r="I3096" s="28"/>
    </row>
    <row r="3097" ht="22.5" customHeight="1">
      <c r="A3097" s="53" t="str">
        <f t="array" ref="A3097">IFERROR(_xlfn.XLOOKUP(B3097, Runs[Run ID], Runs[Track]), "— pick a run —")</f>
        <v>Cosmic</v>
      </c>
      <c r="B3097" s="54" t="s">
        <v>169</v>
      </c>
      <c r="C3097" s="53" t="str">
        <f t="array" ref="C3097">IFERROR(_xlfn.XLOOKUP(B3097, Runs[Run ID], Runs[Title]), "— pick a run —")</f>
        <v>War of Kings</v>
      </c>
      <c r="D3097" s="74" t="s">
        <v>9177</v>
      </c>
      <c r="E3097" s="58" t="b">
        <v>0</v>
      </c>
      <c r="F3097" s="25">
        <f t="shared" si="1"/>
        <v>29</v>
      </c>
      <c r="G3097" s="21" t="s">
        <v>58</v>
      </c>
      <c r="H3097" s="23"/>
      <c r="I3097" s="28"/>
    </row>
    <row r="3098" ht="22.5" customHeight="1">
      <c r="A3098" s="53" t="str">
        <f t="array" ref="A3098">IFERROR(_xlfn.XLOOKUP(B3098, Runs[Run ID], Runs[Track]), "— pick a run —")</f>
        <v>Cosmic</v>
      </c>
      <c r="B3098" s="54" t="s">
        <v>169</v>
      </c>
      <c r="C3098" s="53" t="str">
        <f t="array" ref="C3098">IFERROR(_xlfn.XLOOKUP(B3098, Runs[Run ID], Runs[Title]), "— pick a run —")</f>
        <v>War of Kings</v>
      </c>
      <c r="D3098" s="74" t="s">
        <v>9188</v>
      </c>
      <c r="E3098" s="58" t="b">
        <v>0</v>
      </c>
      <c r="F3098" s="25">
        <f t="shared" si="1"/>
        <v>30</v>
      </c>
      <c r="G3098" s="21" t="s">
        <v>58</v>
      </c>
      <c r="H3098" s="23"/>
      <c r="I3098" s="28"/>
    </row>
    <row r="3099" ht="22.5" customHeight="1">
      <c r="A3099" s="53" t="str">
        <f t="array" ref="A3099">IFERROR(_xlfn.XLOOKUP(B3099, Runs[Run ID], Runs[Track]), "— pick a run —")</f>
        <v>Cosmic</v>
      </c>
      <c r="B3099" s="54" t="s">
        <v>169</v>
      </c>
      <c r="C3099" s="53" t="str">
        <f t="array" ref="C3099">IFERROR(_xlfn.XLOOKUP(B3099, Runs[Run ID], Runs[Title]), "— pick a run —")</f>
        <v>War of Kings</v>
      </c>
      <c r="D3099" s="74" t="s">
        <v>9197</v>
      </c>
      <c r="E3099" s="58" t="b">
        <v>0</v>
      </c>
      <c r="F3099" s="25">
        <f t="shared" si="1"/>
        <v>31</v>
      </c>
      <c r="G3099" s="21" t="s">
        <v>58</v>
      </c>
      <c r="H3099" s="23"/>
      <c r="I3099" s="28"/>
    </row>
    <row r="3100" ht="22.5" customHeight="1">
      <c r="A3100" s="53" t="str">
        <f t="array" ref="A3100">IFERROR(_xlfn.XLOOKUP(B3100, Runs[Run ID], Runs[Track]), "— pick a run —")</f>
        <v>Cosmic</v>
      </c>
      <c r="B3100" s="54" t="s">
        <v>169</v>
      </c>
      <c r="C3100" s="53" t="str">
        <f t="array" ref="C3100">IFERROR(_xlfn.XLOOKUP(B3100, Runs[Run ID], Runs[Title]), "— pick a run —")</f>
        <v>War of Kings</v>
      </c>
      <c r="D3100" s="74" t="s">
        <v>9208</v>
      </c>
      <c r="E3100" s="58" t="b">
        <v>0</v>
      </c>
      <c r="F3100" s="25">
        <f t="shared" si="1"/>
        <v>32</v>
      </c>
      <c r="G3100" s="21" t="s">
        <v>58</v>
      </c>
      <c r="H3100" s="23"/>
      <c r="I3100" s="28"/>
    </row>
    <row r="3101" ht="22.5" customHeight="1">
      <c r="A3101" s="53" t="str">
        <f t="array" ref="A3101">IFERROR(_xlfn.XLOOKUP(B3101, Runs[Run ID], Runs[Track]), "— pick a run —")</f>
        <v>Cosmic</v>
      </c>
      <c r="B3101" s="54" t="s">
        <v>169</v>
      </c>
      <c r="C3101" s="53" t="str">
        <f t="array" ref="C3101">IFERROR(_xlfn.XLOOKUP(B3101, Runs[Run ID], Runs[Title]), "— pick a run —")</f>
        <v>War of Kings</v>
      </c>
      <c r="D3101" s="74" t="s">
        <v>9221</v>
      </c>
      <c r="E3101" s="58" t="b">
        <v>0</v>
      </c>
      <c r="F3101" s="25">
        <f t="shared" si="1"/>
        <v>33</v>
      </c>
      <c r="G3101" s="21" t="s">
        <v>58</v>
      </c>
      <c r="H3101" s="23"/>
      <c r="I3101" s="28"/>
    </row>
    <row r="3102" ht="22.5" customHeight="1">
      <c r="A3102" s="53" t="str">
        <f t="array" ref="A3102">IFERROR(_xlfn.XLOOKUP(B3102, Runs[Run ID], Runs[Track]), "— pick a run —")</f>
        <v>Cosmic</v>
      </c>
      <c r="B3102" s="54" t="s">
        <v>169</v>
      </c>
      <c r="C3102" s="53" t="str">
        <f t="array" ref="C3102">IFERROR(_xlfn.XLOOKUP(B3102, Runs[Run ID], Runs[Title]), "— pick a run —")</f>
        <v>War of Kings</v>
      </c>
      <c r="D3102" s="74" t="s">
        <v>9233</v>
      </c>
      <c r="E3102" s="58" t="b">
        <v>0</v>
      </c>
      <c r="F3102" s="25">
        <f t="shared" si="1"/>
        <v>34</v>
      </c>
      <c r="G3102" s="21" t="s">
        <v>58</v>
      </c>
      <c r="H3102" s="23"/>
      <c r="I3102" s="28"/>
    </row>
    <row r="3103" ht="22.5" customHeight="1">
      <c r="A3103" s="53" t="str">
        <f t="array" ref="A3103">IFERROR(_xlfn.XLOOKUP(B3103, Runs[Run ID], Runs[Track]), "— pick a run —")</f>
        <v>Cosmic</v>
      </c>
      <c r="B3103" s="54" t="s">
        <v>169</v>
      </c>
      <c r="C3103" s="53" t="str">
        <f t="array" ref="C3103">IFERROR(_xlfn.XLOOKUP(B3103, Runs[Run ID], Runs[Title]), "— pick a run —")</f>
        <v>War of Kings</v>
      </c>
      <c r="D3103" s="74" t="s">
        <v>9245</v>
      </c>
      <c r="E3103" s="58" t="b">
        <v>0</v>
      </c>
      <c r="F3103" s="25">
        <f t="shared" si="1"/>
        <v>35</v>
      </c>
      <c r="G3103" s="21" t="s">
        <v>58</v>
      </c>
      <c r="H3103" s="23"/>
      <c r="I3103" s="28"/>
    </row>
    <row r="3104" ht="22.5" customHeight="1">
      <c r="A3104" s="53" t="str">
        <f t="array" ref="A3104">IFERROR(_xlfn.XLOOKUP(B3104, Runs[Run ID], Runs[Track]), "— pick a run —")</f>
        <v>Cosmic</v>
      </c>
      <c r="B3104" s="54" t="s">
        <v>169</v>
      </c>
      <c r="C3104" s="53" t="str">
        <f t="array" ref="C3104">IFERROR(_xlfn.XLOOKUP(B3104, Runs[Run ID], Runs[Title]), "— pick a run —")</f>
        <v>War of Kings</v>
      </c>
      <c r="D3104" s="74" t="s">
        <v>9256</v>
      </c>
      <c r="E3104" s="58" t="b">
        <v>0</v>
      </c>
      <c r="F3104" s="25">
        <f t="shared" si="1"/>
        <v>36</v>
      </c>
      <c r="G3104" s="21" t="s">
        <v>58</v>
      </c>
      <c r="H3104" s="23"/>
      <c r="I3104" s="28"/>
    </row>
    <row r="3105" ht="22.5" customHeight="1">
      <c r="A3105" s="53" t="str">
        <f t="array" ref="A3105">IFERROR(_xlfn.XLOOKUP(B3105, Runs[Run ID], Runs[Track]), "— pick a run —")</f>
        <v>Cosmic</v>
      </c>
      <c r="B3105" s="54" t="s">
        <v>169</v>
      </c>
      <c r="C3105" s="53" t="str">
        <f t="array" ref="C3105">IFERROR(_xlfn.XLOOKUP(B3105, Runs[Run ID], Runs[Title]), "— pick a run —")</f>
        <v>War of Kings</v>
      </c>
      <c r="D3105" s="74" t="s">
        <v>9267</v>
      </c>
      <c r="E3105" s="58" t="b">
        <v>0</v>
      </c>
      <c r="F3105" s="25">
        <f t="shared" si="1"/>
        <v>37</v>
      </c>
      <c r="G3105" s="21" t="s">
        <v>58</v>
      </c>
      <c r="H3105" s="23"/>
      <c r="I3105" s="28"/>
    </row>
    <row r="3106" ht="22.5" customHeight="1">
      <c r="A3106" s="53" t="str">
        <f t="array" ref="A3106">IFERROR(_xlfn.XLOOKUP(B3106, Runs[Run ID], Runs[Track]), "— pick a run —")</f>
        <v>Cosmic</v>
      </c>
      <c r="B3106" s="54" t="s">
        <v>169</v>
      </c>
      <c r="C3106" s="53" t="str">
        <f t="array" ref="C3106">IFERROR(_xlfn.XLOOKUP(B3106, Runs[Run ID], Runs[Title]), "— pick a run —")</f>
        <v>War of Kings</v>
      </c>
      <c r="D3106" s="74" t="s">
        <v>9278</v>
      </c>
      <c r="E3106" s="58" t="b">
        <v>0</v>
      </c>
      <c r="F3106" s="25">
        <f t="shared" si="1"/>
        <v>38</v>
      </c>
      <c r="G3106" s="21" t="s">
        <v>58</v>
      </c>
      <c r="H3106" s="23"/>
      <c r="I3106" s="28"/>
    </row>
    <row r="3107" ht="22.5" customHeight="1">
      <c r="A3107" s="53" t="str">
        <f t="array" ref="A3107">IFERROR(_xlfn.XLOOKUP(B3107, Runs[Run ID], Runs[Track]), "— pick a run —")</f>
        <v>Cosmic</v>
      </c>
      <c r="B3107" s="54" t="s">
        <v>169</v>
      </c>
      <c r="C3107" s="53" t="str">
        <f t="array" ref="C3107">IFERROR(_xlfn.XLOOKUP(B3107, Runs[Run ID], Runs[Title]), "— pick a run —")</f>
        <v>War of Kings</v>
      </c>
      <c r="D3107" s="74" t="s">
        <v>9289</v>
      </c>
      <c r="E3107" s="58" t="b">
        <v>0</v>
      </c>
      <c r="F3107" s="25">
        <f t="shared" si="1"/>
        <v>39</v>
      </c>
      <c r="G3107" s="21" t="s">
        <v>1002</v>
      </c>
      <c r="H3107" s="23" t="s">
        <v>13592</v>
      </c>
      <c r="I3107" s="28"/>
    </row>
    <row r="3108" ht="22.5" customHeight="1">
      <c r="A3108" s="53" t="str">
        <f t="array" ref="A3108">IFERROR(_xlfn.XLOOKUP(B3108, Runs[Run ID], Runs[Track]), "— pick a run —")</f>
        <v>Cosmic</v>
      </c>
      <c r="B3108" s="54" t="s">
        <v>169</v>
      </c>
      <c r="C3108" s="53" t="str">
        <f t="array" ref="C3108">IFERROR(_xlfn.XLOOKUP(B3108, Runs[Run ID], Runs[Title]), "— pick a run —")</f>
        <v>War of Kings</v>
      </c>
      <c r="D3108" s="74" t="s">
        <v>9301</v>
      </c>
      <c r="E3108" s="58" t="b">
        <v>0</v>
      </c>
      <c r="F3108" s="25">
        <f t="shared" si="1"/>
        <v>40</v>
      </c>
      <c r="G3108" s="21" t="s">
        <v>1002</v>
      </c>
      <c r="H3108" s="23"/>
      <c r="I3108" s="28"/>
    </row>
    <row r="3109" ht="22.5" customHeight="1">
      <c r="A3109" s="53" t="str">
        <f t="array" ref="A3109">IFERROR(_xlfn.XLOOKUP(B3109, Runs[Run ID], Runs[Track]), "— pick a run —")</f>
        <v>Cosmic</v>
      </c>
      <c r="B3109" s="54" t="s">
        <v>169</v>
      </c>
      <c r="C3109" s="53" t="str">
        <f t="array" ref="C3109">IFERROR(_xlfn.XLOOKUP(B3109, Runs[Run ID], Runs[Title]), "— pick a run —")</f>
        <v>War of Kings</v>
      </c>
      <c r="D3109" s="74" t="s">
        <v>9312</v>
      </c>
      <c r="E3109" s="58" t="b">
        <v>0</v>
      </c>
      <c r="F3109" s="25">
        <f t="shared" si="1"/>
        <v>41</v>
      </c>
      <c r="G3109" s="21" t="s">
        <v>1002</v>
      </c>
      <c r="H3109" s="23"/>
      <c r="I3109" s="28"/>
    </row>
    <row r="3110" ht="22.5" customHeight="1">
      <c r="A3110" s="53" t="str">
        <f t="array" ref="A3110">IFERROR(_xlfn.XLOOKUP(B3110, Runs[Run ID], Runs[Track]), "— pick a run —")</f>
        <v>Cosmic</v>
      </c>
      <c r="B3110" s="54" t="s">
        <v>169</v>
      </c>
      <c r="C3110" s="53" t="str">
        <f t="array" ref="C3110">IFERROR(_xlfn.XLOOKUP(B3110, Runs[Run ID], Runs[Title]), "— pick a run —")</f>
        <v>War of Kings</v>
      </c>
      <c r="D3110" s="74" t="s">
        <v>9324</v>
      </c>
      <c r="E3110" s="58" t="b">
        <v>0</v>
      </c>
      <c r="F3110" s="25">
        <f t="shared" si="1"/>
        <v>42</v>
      </c>
      <c r="G3110" s="21" t="s">
        <v>1002</v>
      </c>
      <c r="H3110" s="23"/>
      <c r="I3110" s="28"/>
    </row>
    <row r="3111" ht="22.5" customHeight="1">
      <c r="A3111" s="53" t="str">
        <f t="array" ref="A3111">IFERROR(_xlfn.XLOOKUP(B3111, Runs[Run ID], Runs[Track]), "— pick a run —")</f>
        <v>Cosmic</v>
      </c>
      <c r="B3111" s="54" t="s">
        <v>169</v>
      </c>
      <c r="C3111" s="53" t="str">
        <f t="array" ref="C3111">IFERROR(_xlfn.XLOOKUP(B3111, Runs[Run ID], Runs[Title]), "— pick a run —")</f>
        <v>War of Kings</v>
      </c>
      <c r="D3111" s="74" t="s">
        <v>13593</v>
      </c>
      <c r="E3111" s="58" t="b">
        <v>0</v>
      </c>
      <c r="F3111" s="25">
        <f t="shared" si="1"/>
        <v>43</v>
      </c>
      <c r="G3111" s="21" t="s">
        <v>58</v>
      </c>
      <c r="H3111" s="23"/>
      <c r="I3111" s="28"/>
    </row>
    <row r="3112" ht="22.5" customHeight="1">
      <c r="A3112" s="53" t="str">
        <f t="array" ref="A3112">IFERROR(_xlfn.XLOOKUP(B3112, Runs[Run ID], Runs[Track]), "— pick a run —")</f>
        <v>Cosmic</v>
      </c>
      <c r="B3112" s="54" t="s">
        <v>169</v>
      </c>
      <c r="C3112" s="53" t="str">
        <f t="array" ref="C3112">IFERROR(_xlfn.XLOOKUP(B3112, Runs[Run ID], Runs[Title]), "— pick a run —")</f>
        <v>War of Kings</v>
      </c>
      <c r="D3112" s="74" t="s">
        <v>13594</v>
      </c>
      <c r="E3112" s="58" t="b">
        <v>0</v>
      </c>
      <c r="F3112" s="25">
        <f t="shared" si="1"/>
        <v>44</v>
      </c>
      <c r="G3112" s="21" t="s">
        <v>58</v>
      </c>
      <c r="H3112" s="23"/>
      <c r="I3112" s="28"/>
    </row>
    <row r="3113" ht="22.5" customHeight="1">
      <c r="A3113" s="53" t="str">
        <f t="array" ref="A3113">IFERROR(_xlfn.XLOOKUP(B3113, Runs[Run ID], Runs[Track]), "— pick a run —")</f>
        <v>Cosmic</v>
      </c>
      <c r="B3113" s="54" t="s">
        <v>169</v>
      </c>
      <c r="C3113" s="53" t="str">
        <f t="array" ref="C3113">IFERROR(_xlfn.XLOOKUP(B3113, Runs[Run ID], Runs[Title]), "— pick a run —")</f>
        <v>War of Kings</v>
      </c>
      <c r="D3113" s="74" t="s">
        <v>13595</v>
      </c>
      <c r="E3113" s="58" t="b">
        <v>0</v>
      </c>
      <c r="F3113" s="25">
        <f t="shared" si="1"/>
        <v>45</v>
      </c>
      <c r="G3113" s="21" t="s">
        <v>58</v>
      </c>
      <c r="H3113" s="23"/>
      <c r="I3113" s="28"/>
    </row>
    <row r="3114" ht="22.5" customHeight="1">
      <c r="A3114" s="53" t="str">
        <f t="array" ref="A3114">IFERROR(_xlfn.XLOOKUP(B3114, Runs[Run ID], Runs[Track]), "— pick a run —")</f>
        <v>Cosmic</v>
      </c>
      <c r="B3114" s="54" t="s">
        <v>169</v>
      </c>
      <c r="C3114" s="53" t="str">
        <f t="array" ref="C3114">IFERROR(_xlfn.XLOOKUP(B3114, Runs[Run ID], Runs[Title]), "— pick a run —")</f>
        <v>War of Kings</v>
      </c>
      <c r="D3114" s="74" t="s">
        <v>13596</v>
      </c>
      <c r="E3114" s="58" t="b">
        <v>0</v>
      </c>
      <c r="F3114" s="25">
        <f t="shared" si="1"/>
        <v>46</v>
      </c>
      <c r="G3114" s="21" t="s">
        <v>58</v>
      </c>
      <c r="H3114" s="23"/>
      <c r="I3114" s="28"/>
    </row>
    <row r="3115" ht="22.5" customHeight="1">
      <c r="A3115" s="53" t="str">
        <f t="array" ref="A3115">IFERROR(_xlfn.XLOOKUP(B3115, Runs[Run ID], Runs[Track]), "— pick a run —")</f>
        <v>Cosmic</v>
      </c>
      <c r="B3115" s="54" t="s">
        <v>169</v>
      </c>
      <c r="C3115" s="53" t="str">
        <f t="array" ref="C3115">IFERROR(_xlfn.XLOOKUP(B3115, Runs[Run ID], Runs[Title]), "— pick a run —")</f>
        <v>War of Kings</v>
      </c>
      <c r="D3115" s="74" t="s">
        <v>9349</v>
      </c>
      <c r="E3115" s="58" t="b">
        <v>0</v>
      </c>
      <c r="F3115" s="25">
        <f t="shared" si="1"/>
        <v>47</v>
      </c>
      <c r="G3115" s="21" t="s">
        <v>58</v>
      </c>
      <c r="H3115" s="23" t="s">
        <v>13597</v>
      </c>
      <c r="I3115" s="28"/>
    </row>
    <row r="3116" ht="22.5" customHeight="1">
      <c r="A3116" s="53" t="str">
        <f t="array" ref="A3116">IFERROR(_xlfn.XLOOKUP(B3116, Runs[Run ID], Runs[Track]), "— pick a run —")</f>
        <v>Cosmic</v>
      </c>
      <c r="B3116" s="54" t="s">
        <v>169</v>
      </c>
      <c r="C3116" s="53" t="str">
        <f t="array" ref="C3116">IFERROR(_xlfn.XLOOKUP(B3116, Runs[Run ID], Runs[Title]), "— pick a run —")</f>
        <v>War of Kings</v>
      </c>
      <c r="D3116" s="74" t="s">
        <v>9362</v>
      </c>
      <c r="E3116" s="58" t="b">
        <v>0</v>
      </c>
      <c r="F3116" s="25">
        <f t="shared" si="1"/>
        <v>48</v>
      </c>
      <c r="G3116" s="21" t="s">
        <v>58</v>
      </c>
      <c r="H3116" s="23"/>
      <c r="I3116" s="28"/>
    </row>
    <row r="3117" ht="22.5" customHeight="1">
      <c r="A3117" s="53" t="str">
        <f t="array" ref="A3117">IFERROR(_xlfn.XLOOKUP(B3117, Runs[Run ID], Runs[Track]), "— pick a run —")</f>
        <v>Cosmic</v>
      </c>
      <c r="B3117" s="54" t="s">
        <v>169</v>
      </c>
      <c r="C3117" s="53" t="str">
        <f t="array" ref="C3117">IFERROR(_xlfn.XLOOKUP(B3117, Runs[Run ID], Runs[Title]), "— pick a run —")</f>
        <v>War of Kings</v>
      </c>
      <c r="D3117" s="74" t="s">
        <v>9375</v>
      </c>
      <c r="E3117" s="58" t="b">
        <v>0</v>
      </c>
      <c r="F3117" s="25">
        <f t="shared" si="1"/>
        <v>49</v>
      </c>
      <c r="G3117" s="21" t="s">
        <v>58</v>
      </c>
      <c r="H3117" s="23"/>
      <c r="I3117" s="28"/>
    </row>
    <row r="3118" ht="22.5" customHeight="1">
      <c r="A3118" s="53" t="str">
        <f t="array" ref="A3118">IFERROR(_xlfn.XLOOKUP(B3118, Runs[Run ID], Runs[Track]), "— pick a run —")</f>
        <v>Cosmic</v>
      </c>
      <c r="B3118" s="54" t="s">
        <v>169</v>
      </c>
      <c r="C3118" s="53" t="str">
        <f t="array" ref="C3118">IFERROR(_xlfn.XLOOKUP(B3118, Runs[Run ID], Runs[Title]), "— pick a run —")</f>
        <v>War of Kings</v>
      </c>
      <c r="D3118" s="74" t="s">
        <v>9387</v>
      </c>
      <c r="E3118" s="58" t="b">
        <v>0</v>
      </c>
      <c r="F3118" s="25">
        <f t="shared" si="1"/>
        <v>50</v>
      </c>
      <c r="G3118" s="21" t="s">
        <v>58</v>
      </c>
      <c r="H3118" s="23"/>
      <c r="I3118" s="28"/>
    </row>
    <row r="3119" ht="22.5" customHeight="1">
      <c r="A3119" s="53" t="str">
        <f t="array" ref="A3119">IFERROR(_xlfn.XLOOKUP(B3119, Runs[Run ID], Runs[Track]), "— pick a run —")</f>
        <v>Cosmic</v>
      </c>
      <c r="B3119" s="54" t="s">
        <v>169</v>
      </c>
      <c r="C3119" s="53" t="str">
        <f t="array" ref="C3119">IFERROR(_xlfn.XLOOKUP(B3119, Runs[Run ID], Runs[Title]), "— pick a run —")</f>
        <v>War of Kings</v>
      </c>
      <c r="D3119" s="74" t="s">
        <v>9399</v>
      </c>
      <c r="E3119" s="58" t="b">
        <v>0</v>
      </c>
      <c r="F3119" s="25">
        <f t="shared" si="1"/>
        <v>51</v>
      </c>
      <c r="G3119" s="21" t="s">
        <v>58</v>
      </c>
      <c r="H3119" s="23"/>
      <c r="I3119" s="28"/>
    </row>
    <row r="3120" ht="22.5" customHeight="1">
      <c r="A3120" s="53" t="str">
        <f t="array" ref="A3120">IFERROR(_xlfn.XLOOKUP(B3120, Runs[Run ID], Runs[Track]), "— pick a run —")</f>
        <v>Cosmic</v>
      </c>
      <c r="B3120" s="54" t="s">
        <v>169</v>
      </c>
      <c r="C3120" s="53" t="str">
        <f t="array" ref="C3120">IFERROR(_xlfn.XLOOKUP(B3120, Runs[Run ID], Runs[Title]), "— pick a run —")</f>
        <v>War of Kings</v>
      </c>
      <c r="D3120" s="74" t="s">
        <v>9411</v>
      </c>
      <c r="E3120" s="58" t="b">
        <v>0</v>
      </c>
      <c r="F3120" s="25">
        <f t="shared" si="1"/>
        <v>52</v>
      </c>
      <c r="G3120" s="21" t="s">
        <v>58</v>
      </c>
      <c r="H3120" s="23"/>
      <c r="I3120" s="28"/>
    </row>
    <row r="3121" ht="22.5" customHeight="1">
      <c r="A3121" s="53" t="str">
        <f t="array" ref="A3121">IFERROR(_xlfn.XLOOKUP(B3121, Runs[Run ID], Runs[Track]), "— pick a run —")</f>
        <v>Cosmic</v>
      </c>
      <c r="B3121" s="54" t="s">
        <v>273</v>
      </c>
      <c r="C3121" s="53" t="str">
        <f t="array" ref="C3121">IFERROR(_xlfn.XLOOKUP(B3121, Runs[Run ID], Runs[Title]), "— pick a run —")</f>
        <v>Realm of Kings</v>
      </c>
      <c r="D3121" s="74" t="s">
        <v>627</v>
      </c>
      <c r="E3121" s="58" t="b">
        <v>0</v>
      </c>
      <c r="F3121" s="25">
        <f t="shared" si="1"/>
        <v>1</v>
      </c>
      <c r="G3121" s="21" t="s">
        <v>58</v>
      </c>
      <c r="H3121" s="23"/>
      <c r="I3121" s="28"/>
    </row>
    <row r="3122" ht="22.5" customHeight="1">
      <c r="A3122" s="53" t="str">
        <f t="array" ref="A3122">IFERROR(_xlfn.XLOOKUP(B3122, Runs[Run ID], Runs[Track]), "— pick a run —")</f>
        <v>Cosmic</v>
      </c>
      <c r="B3122" s="54" t="s">
        <v>273</v>
      </c>
      <c r="C3122" s="53" t="str">
        <f t="array" ref="C3122">IFERROR(_xlfn.XLOOKUP(B3122, Runs[Run ID], Runs[Title]), "— pick a run —")</f>
        <v>Realm of Kings</v>
      </c>
      <c r="D3122" s="74" t="s">
        <v>9444</v>
      </c>
      <c r="E3122" s="58" t="b">
        <v>0</v>
      </c>
      <c r="F3122" s="25">
        <f t="shared" si="1"/>
        <v>2</v>
      </c>
      <c r="G3122" s="21" t="s">
        <v>58</v>
      </c>
      <c r="H3122" s="23"/>
      <c r="I3122" s="28"/>
    </row>
    <row r="3123" ht="22.5" customHeight="1">
      <c r="A3123" s="53" t="str">
        <f t="array" ref="A3123">IFERROR(_xlfn.XLOOKUP(B3123, Runs[Run ID], Runs[Track]), "— pick a run —")</f>
        <v>Cosmic</v>
      </c>
      <c r="B3123" s="54" t="s">
        <v>273</v>
      </c>
      <c r="C3123" s="53" t="str">
        <f t="array" ref="C3123">IFERROR(_xlfn.XLOOKUP(B3123, Runs[Run ID], Runs[Title]), "— pick a run —")</f>
        <v>Realm of Kings</v>
      </c>
      <c r="D3123" s="74" t="s">
        <v>9455</v>
      </c>
      <c r="E3123" s="58" t="b">
        <v>0</v>
      </c>
      <c r="F3123" s="25">
        <f t="shared" si="1"/>
        <v>3</v>
      </c>
      <c r="G3123" s="21" t="s">
        <v>58</v>
      </c>
      <c r="H3123" s="23"/>
      <c r="I3123" s="28"/>
    </row>
    <row r="3124" ht="22.5" customHeight="1">
      <c r="A3124" s="53" t="str">
        <f t="array" ref="A3124">IFERROR(_xlfn.XLOOKUP(B3124, Runs[Run ID], Runs[Track]), "— pick a run —")</f>
        <v>Cosmic</v>
      </c>
      <c r="B3124" s="54" t="s">
        <v>273</v>
      </c>
      <c r="C3124" s="53" t="str">
        <f t="array" ref="C3124">IFERROR(_xlfn.XLOOKUP(B3124, Runs[Run ID], Runs[Title]), "— pick a run —")</f>
        <v>Realm of Kings</v>
      </c>
      <c r="D3124" s="74" t="s">
        <v>9467</v>
      </c>
      <c r="E3124" s="58" t="b">
        <v>0</v>
      </c>
      <c r="F3124" s="25">
        <f t="shared" si="1"/>
        <v>4</v>
      </c>
      <c r="G3124" s="21" t="s">
        <v>58</v>
      </c>
      <c r="H3124" s="23"/>
      <c r="I3124" s="28"/>
    </row>
    <row r="3125" ht="22.5" customHeight="1">
      <c r="A3125" s="53" t="str">
        <f t="array" ref="A3125">IFERROR(_xlfn.XLOOKUP(B3125, Runs[Run ID], Runs[Track]), "— pick a run —")</f>
        <v>Cosmic</v>
      </c>
      <c r="B3125" s="54" t="s">
        <v>273</v>
      </c>
      <c r="C3125" s="53" t="str">
        <f t="array" ref="C3125">IFERROR(_xlfn.XLOOKUP(B3125, Runs[Run ID], Runs[Title]), "— pick a run —")</f>
        <v>Realm of Kings</v>
      </c>
      <c r="D3125" s="74" t="s">
        <v>9480</v>
      </c>
      <c r="E3125" s="58" t="b">
        <v>0</v>
      </c>
      <c r="F3125" s="25">
        <f t="shared" si="1"/>
        <v>5</v>
      </c>
      <c r="G3125" s="21" t="s">
        <v>58</v>
      </c>
      <c r="H3125" s="23"/>
      <c r="I3125" s="28"/>
    </row>
    <row r="3126" ht="22.5" customHeight="1">
      <c r="A3126" s="53" t="str">
        <f t="array" ref="A3126">IFERROR(_xlfn.XLOOKUP(B3126, Runs[Run ID], Runs[Track]), "— pick a run —")</f>
        <v>Cosmic</v>
      </c>
      <c r="B3126" s="54" t="s">
        <v>273</v>
      </c>
      <c r="C3126" s="53" t="str">
        <f t="array" ref="C3126">IFERROR(_xlfn.XLOOKUP(B3126, Runs[Run ID], Runs[Title]), "— pick a run —")</f>
        <v>Realm of Kings</v>
      </c>
      <c r="D3126" s="74" t="s">
        <v>9491</v>
      </c>
      <c r="E3126" s="58" t="b">
        <v>0</v>
      </c>
      <c r="F3126" s="25">
        <f t="shared" si="1"/>
        <v>6</v>
      </c>
      <c r="G3126" s="21" t="s">
        <v>58</v>
      </c>
      <c r="H3126" s="23"/>
      <c r="I3126" s="28"/>
    </row>
    <row r="3127" ht="22.5" customHeight="1">
      <c r="A3127" s="53" t="str">
        <f t="array" ref="A3127">IFERROR(_xlfn.XLOOKUP(B3127, Runs[Run ID], Runs[Track]), "— pick a run —")</f>
        <v>Cosmic</v>
      </c>
      <c r="B3127" s="54" t="s">
        <v>273</v>
      </c>
      <c r="C3127" s="53" t="str">
        <f t="array" ref="C3127">IFERROR(_xlfn.XLOOKUP(B3127, Runs[Run ID], Runs[Title]), "— pick a run —")</f>
        <v>Realm of Kings</v>
      </c>
      <c r="D3127" s="74" t="s">
        <v>9502</v>
      </c>
      <c r="E3127" s="58" t="b">
        <v>0</v>
      </c>
      <c r="F3127" s="25">
        <f t="shared" si="1"/>
        <v>7</v>
      </c>
      <c r="G3127" s="21" t="s">
        <v>58</v>
      </c>
      <c r="H3127" s="23"/>
      <c r="I3127" s="28"/>
    </row>
    <row r="3128" ht="22.5" customHeight="1">
      <c r="A3128" s="53" t="str">
        <f t="array" ref="A3128">IFERROR(_xlfn.XLOOKUP(B3128, Runs[Run ID], Runs[Track]), "— pick a run —")</f>
        <v>Cosmic</v>
      </c>
      <c r="B3128" s="54" t="s">
        <v>273</v>
      </c>
      <c r="C3128" s="53" t="str">
        <f t="array" ref="C3128">IFERROR(_xlfn.XLOOKUP(B3128, Runs[Run ID], Runs[Title]), "— pick a run —")</f>
        <v>Realm of Kings</v>
      </c>
      <c r="D3128" s="74" t="s">
        <v>9515</v>
      </c>
      <c r="E3128" s="58" t="b">
        <v>0</v>
      </c>
      <c r="F3128" s="25">
        <f t="shared" si="1"/>
        <v>8</v>
      </c>
      <c r="G3128" s="21" t="s">
        <v>58</v>
      </c>
      <c r="H3128" s="23"/>
      <c r="I3128" s="28"/>
    </row>
    <row r="3129" ht="22.5" customHeight="1">
      <c r="A3129" s="53" t="str">
        <f t="array" ref="A3129">IFERROR(_xlfn.XLOOKUP(B3129, Runs[Run ID], Runs[Track]), "— pick a run —")</f>
        <v>Cosmic</v>
      </c>
      <c r="B3129" s="54" t="s">
        <v>273</v>
      </c>
      <c r="C3129" s="53" t="str">
        <f t="array" ref="C3129">IFERROR(_xlfn.XLOOKUP(B3129, Runs[Run ID], Runs[Title]), "— pick a run —")</f>
        <v>Realm of Kings</v>
      </c>
      <c r="D3129" s="74" t="s">
        <v>9527</v>
      </c>
      <c r="E3129" s="58" t="b">
        <v>0</v>
      </c>
      <c r="F3129" s="25">
        <f t="shared" si="1"/>
        <v>9</v>
      </c>
      <c r="G3129" s="21" t="s">
        <v>58</v>
      </c>
      <c r="H3129" s="23"/>
      <c r="I3129" s="28"/>
    </row>
    <row r="3130" ht="22.5" customHeight="1">
      <c r="A3130" s="53" t="str">
        <f t="array" ref="A3130">IFERROR(_xlfn.XLOOKUP(B3130, Runs[Run ID], Runs[Track]), "— pick a run —")</f>
        <v>Cosmic</v>
      </c>
      <c r="B3130" s="54" t="s">
        <v>273</v>
      </c>
      <c r="C3130" s="53" t="str">
        <f t="array" ref="C3130">IFERROR(_xlfn.XLOOKUP(B3130, Runs[Run ID], Runs[Title]), "— pick a run —")</f>
        <v>Realm of Kings</v>
      </c>
      <c r="D3130" s="74" t="s">
        <v>9539</v>
      </c>
      <c r="E3130" s="58" t="b">
        <v>0</v>
      </c>
      <c r="F3130" s="25">
        <f t="shared" si="1"/>
        <v>10</v>
      </c>
      <c r="G3130" s="21" t="s">
        <v>58</v>
      </c>
      <c r="H3130" s="23"/>
      <c r="I3130" s="28"/>
    </row>
    <row r="3131" ht="22.5" customHeight="1">
      <c r="A3131" s="53" t="str">
        <f t="array" ref="A3131">IFERROR(_xlfn.XLOOKUP(B3131, Runs[Run ID], Runs[Track]), "— pick a run —")</f>
        <v>Cosmic</v>
      </c>
      <c r="B3131" s="54" t="s">
        <v>273</v>
      </c>
      <c r="C3131" s="53" t="str">
        <f t="array" ref="C3131">IFERROR(_xlfn.XLOOKUP(B3131, Runs[Run ID], Runs[Title]), "— pick a run —")</f>
        <v>Realm of Kings</v>
      </c>
      <c r="D3131" s="74" t="s">
        <v>9551</v>
      </c>
      <c r="E3131" s="58" t="b">
        <v>0</v>
      </c>
      <c r="F3131" s="25">
        <f t="shared" si="1"/>
        <v>11</v>
      </c>
      <c r="G3131" s="21" t="s">
        <v>443</v>
      </c>
      <c r="H3131" s="23"/>
      <c r="I3131" s="28"/>
    </row>
    <row r="3132" ht="22.5" customHeight="1">
      <c r="A3132" s="53" t="str">
        <f t="array" ref="A3132">IFERROR(_xlfn.XLOOKUP(B3132, Runs[Run ID], Runs[Track]), "— pick a run —")</f>
        <v>Cosmic</v>
      </c>
      <c r="B3132" s="54" t="s">
        <v>273</v>
      </c>
      <c r="C3132" s="53" t="str">
        <f t="array" ref="C3132">IFERROR(_xlfn.XLOOKUP(B3132, Runs[Run ID], Runs[Title]), "— pick a run —")</f>
        <v>Realm of Kings</v>
      </c>
      <c r="D3132" s="74" t="s">
        <v>9562</v>
      </c>
      <c r="E3132" s="58" t="b">
        <v>0</v>
      </c>
      <c r="F3132" s="25">
        <f t="shared" si="1"/>
        <v>12</v>
      </c>
      <c r="G3132" s="21" t="s">
        <v>443</v>
      </c>
      <c r="H3132" s="23"/>
      <c r="I3132" s="28"/>
    </row>
    <row r="3133" ht="22.5" customHeight="1">
      <c r="A3133" s="53" t="str">
        <f t="array" ref="A3133">IFERROR(_xlfn.XLOOKUP(B3133, Runs[Run ID], Runs[Track]), "— pick a run —")</f>
        <v>Cosmic</v>
      </c>
      <c r="B3133" s="54" t="s">
        <v>273</v>
      </c>
      <c r="C3133" s="53" t="str">
        <f t="array" ref="C3133">IFERROR(_xlfn.XLOOKUP(B3133, Runs[Run ID], Runs[Title]), "— pick a run —")</f>
        <v>Realm of Kings</v>
      </c>
      <c r="D3133" s="74" t="s">
        <v>9572</v>
      </c>
      <c r="E3133" s="58" t="b">
        <v>0</v>
      </c>
      <c r="F3133" s="25">
        <f t="shared" si="1"/>
        <v>13</v>
      </c>
      <c r="G3133" s="21" t="s">
        <v>443</v>
      </c>
      <c r="H3133" s="23"/>
      <c r="I3133" s="28"/>
    </row>
    <row r="3134" ht="22.5" customHeight="1">
      <c r="A3134" s="53" t="str">
        <f t="array" ref="A3134">IFERROR(_xlfn.XLOOKUP(B3134, Runs[Run ID], Runs[Track]), "— pick a run —")</f>
        <v>Cosmic</v>
      </c>
      <c r="B3134" s="54" t="s">
        <v>273</v>
      </c>
      <c r="C3134" s="53" t="str">
        <f t="array" ref="C3134">IFERROR(_xlfn.XLOOKUP(B3134, Runs[Run ID], Runs[Title]), "— pick a run —")</f>
        <v>Realm of Kings</v>
      </c>
      <c r="D3134" s="74" t="s">
        <v>9582</v>
      </c>
      <c r="E3134" s="58" t="b">
        <v>0</v>
      </c>
      <c r="F3134" s="25">
        <f t="shared" si="1"/>
        <v>14</v>
      </c>
      <c r="G3134" s="21" t="s">
        <v>443</v>
      </c>
      <c r="H3134" s="23"/>
      <c r="I3134" s="28"/>
    </row>
    <row r="3135" ht="22.5" customHeight="1">
      <c r="A3135" s="53" t="str">
        <f t="array" ref="A3135">IFERROR(_xlfn.XLOOKUP(B3135, Runs[Run ID], Runs[Track]), "— pick a run —")</f>
        <v>Cosmic</v>
      </c>
      <c r="B3135" s="54" t="s">
        <v>273</v>
      </c>
      <c r="C3135" s="53" t="str">
        <f t="array" ref="C3135">IFERROR(_xlfn.XLOOKUP(B3135, Runs[Run ID], Runs[Title]), "— pick a run —")</f>
        <v>Realm of Kings</v>
      </c>
      <c r="D3135" s="74" t="s">
        <v>9593</v>
      </c>
      <c r="E3135" s="58" t="b">
        <v>0</v>
      </c>
      <c r="F3135" s="25">
        <f t="shared" si="1"/>
        <v>15</v>
      </c>
      <c r="G3135" s="21" t="s">
        <v>443</v>
      </c>
      <c r="H3135" s="23"/>
      <c r="I3135" s="28"/>
    </row>
    <row r="3136" ht="22.5" customHeight="1">
      <c r="A3136" s="53" t="str">
        <f t="array" ref="A3136">IFERROR(_xlfn.XLOOKUP(B3136, Runs[Run ID], Runs[Track]), "— pick a run —")</f>
        <v>Cosmic</v>
      </c>
      <c r="B3136" s="54" t="s">
        <v>273</v>
      </c>
      <c r="C3136" s="53" t="str">
        <f t="array" ref="C3136">IFERROR(_xlfn.XLOOKUP(B3136, Runs[Run ID], Runs[Title]), "— pick a run —")</f>
        <v>Realm of Kings</v>
      </c>
      <c r="D3136" s="74" t="s">
        <v>9606</v>
      </c>
      <c r="E3136" s="58" t="b">
        <v>0</v>
      </c>
      <c r="F3136" s="25">
        <f t="shared" si="1"/>
        <v>16</v>
      </c>
      <c r="G3136" s="21" t="s">
        <v>443</v>
      </c>
      <c r="H3136" s="23"/>
      <c r="I3136" s="28"/>
    </row>
    <row r="3137" ht="22.5" customHeight="1">
      <c r="A3137" s="53" t="str">
        <f t="array" ref="A3137">IFERROR(_xlfn.XLOOKUP(B3137, Runs[Run ID], Runs[Track]), "— pick a run —")</f>
        <v>Cosmic</v>
      </c>
      <c r="B3137" s="54" t="s">
        <v>273</v>
      </c>
      <c r="C3137" s="53" t="str">
        <f t="array" ref="C3137">IFERROR(_xlfn.XLOOKUP(B3137, Runs[Run ID], Runs[Title]), "— pick a run —")</f>
        <v>Realm of Kings</v>
      </c>
      <c r="D3137" s="74" t="s">
        <v>9616</v>
      </c>
      <c r="E3137" s="58" t="b">
        <v>0</v>
      </c>
      <c r="F3137" s="25">
        <f t="shared" si="1"/>
        <v>17</v>
      </c>
      <c r="G3137" s="21" t="s">
        <v>443</v>
      </c>
      <c r="H3137" s="23"/>
      <c r="I3137" s="28"/>
    </row>
    <row r="3138" ht="22.5" customHeight="1">
      <c r="A3138" s="53" t="str">
        <f t="array" ref="A3138">IFERROR(_xlfn.XLOOKUP(B3138, Runs[Run ID], Runs[Track]), "— pick a run —")</f>
        <v>Cosmic</v>
      </c>
      <c r="B3138" s="54" t="s">
        <v>273</v>
      </c>
      <c r="C3138" s="53" t="str">
        <f t="array" ref="C3138">IFERROR(_xlfn.XLOOKUP(B3138, Runs[Run ID], Runs[Title]), "— pick a run —")</f>
        <v>Realm of Kings</v>
      </c>
      <c r="D3138" s="74" t="s">
        <v>9625</v>
      </c>
      <c r="E3138" s="58" t="b">
        <v>0</v>
      </c>
      <c r="F3138" s="25">
        <f t="shared" si="1"/>
        <v>18</v>
      </c>
      <c r="G3138" s="21" t="s">
        <v>443</v>
      </c>
      <c r="H3138" s="23"/>
      <c r="I3138" s="28"/>
    </row>
    <row r="3139" ht="22.5" customHeight="1">
      <c r="A3139" s="53" t="str">
        <f t="array" ref="A3139">IFERROR(_xlfn.XLOOKUP(B3139, Runs[Run ID], Runs[Track]), "— pick a run —")</f>
        <v>Cosmic</v>
      </c>
      <c r="B3139" s="54" t="s">
        <v>273</v>
      </c>
      <c r="C3139" s="53" t="str">
        <f t="array" ref="C3139">IFERROR(_xlfn.XLOOKUP(B3139, Runs[Run ID], Runs[Title]), "— pick a run —")</f>
        <v>Realm of Kings</v>
      </c>
      <c r="D3139" s="74" t="s">
        <v>9635</v>
      </c>
      <c r="E3139" s="58" t="b">
        <v>0</v>
      </c>
      <c r="F3139" s="25">
        <f t="shared" si="1"/>
        <v>19</v>
      </c>
      <c r="G3139" s="21" t="s">
        <v>443</v>
      </c>
      <c r="H3139" s="23"/>
      <c r="I3139" s="28"/>
    </row>
    <row r="3140" ht="22.5" customHeight="1">
      <c r="A3140" s="53" t="str">
        <f t="array" ref="A3140">IFERROR(_xlfn.XLOOKUP(B3140, Runs[Run ID], Runs[Track]), "— pick a run —")</f>
        <v>Cosmic</v>
      </c>
      <c r="B3140" s="54" t="s">
        <v>273</v>
      </c>
      <c r="C3140" s="53" t="str">
        <f t="array" ref="C3140">IFERROR(_xlfn.XLOOKUP(B3140, Runs[Run ID], Runs[Title]), "— pick a run —")</f>
        <v>Realm of Kings</v>
      </c>
      <c r="D3140" s="74" t="s">
        <v>9643</v>
      </c>
      <c r="E3140" s="58" t="b">
        <v>0</v>
      </c>
      <c r="F3140" s="25">
        <f t="shared" si="1"/>
        <v>20</v>
      </c>
      <c r="G3140" s="21" t="s">
        <v>443</v>
      </c>
      <c r="H3140" s="23"/>
      <c r="I3140" s="28"/>
    </row>
    <row r="3141" ht="22.5" customHeight="1">
      <c r="A3141" s="53" t="str">
        <f t="array" ref="A3141">IFERROR(_xlfn.XLOOKUP(B3141, Runs[Run ID], Runs[Track]), "— pick a run —")</f>
        <v>Cosmic</v>
      </c>
      <c r="B3141" s="54" t="s">
        <v>273</v>
      </c>
      <c r="C3141" s="53" t="str">
        <f t="array" ref="C3141">IFERROR(_xlfn.XLOOKUP(B3141, Runs[Run ID], Runs[Title]), "— pick a run —")</f>
        <v>Realm of Kings</v>
      </c>
      <c r="D3141" s="74" t="s">
        <v>9651</v>
      </c>
      <c r="E3141" s="58" t="b">
        <v>0</v>
      </c>
      <c r="F3141" s="25">
        <f t="shared" si="1"/>
        <v>21</v>
      </c>
      <c r="G3141" s="21" t="s">
        <v>1002</v>
      </c>
      <c r="H3141" s="23"/>
      <c r="I3141" s="28"/>
    </row>
    <row r="3142" ht="22.5" customHeight="1">
      <c r="A3142" s="53" t="str">
        <f t="array" ref="A3142">IFERROR(_xlfn.XLOOKUP(B3142, Runs[Run ID], Runs[Track]), "— pick a run —")</f>
        <v>Cosmic</v>
      </c>
      <c r="B3142" s="54" t="s">
        <v>273</v>
      </c>
      <c r="C3142" s="53" t="str">
        <f t="array" ref="C3142">IFERROR(_xlfn.XLOOKUP(B3142, Runs[Run ID], Runs[Title]), "— pick a run —")</f>
        <v>Realm of Kings</v>
      </c>
      <c r="D3142" s="74" t="s">
        <v>9660</v>
      </c>
      <c r="E3142" s="58" t="b">
        <v>0</v>
      </c>
      <c r="F3142" s="25">
        <f t="shared" si="1"/>
        <v>22</v>
      </c>
      <c r="G3142" s="21" t="s">
        <v>1002</v>
      </c>
      <c r="H3142" s="23"/>
      <c r="I3142" s="28"/>
    </row>
    <row r="3143" ht="22.5" customHeight="1">
      <c r="A3143" s="53" t="str">
        <f t="array" ref="A3143">IFERROR(_xlfn.XLOOKUP(B3143, Runs[Run ID], Runs[Track]), "— pick a run —")</f>
        <v>Cosmic</v>
      </c>
      <c r="B3143" s="54" t="s">
        <v>273</v>
      </c>
      <c r="C3143" s="53" t="str">
        <f t="array" ref="C3143">IFERROR(_xlfn.XLOOKUP(B3143, Runs[Run ID], Runs[Title]), "— pick a run —")</f>
        <v>Realm of Kings</v>
      </c>
      <c r="D3143" s="74" t="s">
        <v>9668</v>
      </c>
      <c r="E3143" s="58" t="b">
        <v>0</v>
      </c>
      <c r="F3143" s="25">
        <f t="shared" si="1"/>
        <v>23</v>
      </c>
      <c r="G3143" s="21" t="s">
        <v>1002</v>
      </c>
      <c r="H3143" s="23"/>
      <c r="I3143" s="28"/>
    </row>
    <row r="3144" ht="22.5" customHeight="1">
      <c r="A3144" s="53" t="str">
        <f t="array" ref="A3144">IFERROR(_xlfn.XLOOKUP(B3144, Runs[Run ID], Runs[Track]), "— pick a run —")</f>
        <v>Cosmic</v>
      </c>
      <c r="B3144" s="54" t="s">
        <v>273</v>
      </c>
      <c r="C3144" s="53" t="str">
        <f t="array" ref="C3144">IFERROR(_xlfn.XLOOKUP(B3144, Runs[Run ID], Runs[Title]), "— pick a run —")</f>
        <v>Realm of Kings</v>
      </c>
      <c r="D3144" s="74" t="s">
        <v>9676</v>
      </c>
      <c r="E3144" s="58" t="b">
        <v>0</v>
      </c>
      <c r="F3144" s="25">
        <f t="shared" si="1"/>
        <v>24</v>
      </c>
      <c r="G3144" s="21" t="s">
        <v>1002</v>
      </c>
      <c r="H3144" s="23"/>
      <c r="I3144" s="28"/>
    </row>
    <row r="3145" ht="22.5" customHeight="1">
      <c r="A3145" s="53" t="str">
        <f t="array" ref="A3145">IFERROR(_xlfn.XLOOKUP(B3145, Runs[Run ID], Runs[Track]), "— pick a run —")</f>
        <v>Cosmic</v>
      </c>
      <c r="B3145" s="54" t="s">
        <v>273</v>
      </c>
      <c r="C3145" s="53" t="str">
        <f t="array" ref="C3145">IFERROR(_xlfn.XLOOKUP(B3145, Runs[Run ID], Runs[Title]), "— pick a run —")</f>
        <v>Realm of Kings</v>
      </c>
      <c r="D3145" s="74" t="s">
        <v>9685</v>
      </c>
      <c r="E3145" s="58" t="b">
        <v>0</v>
      </c>
      <c r="F3145" s="25">
        <f t="shared" si="1"/>
        <v>25</v>
      </c>
      <c r="G3145" s="21" t="s">
        <v>58</v>
      </c>
      <c r="H3145" s="23"/>
      <c r="I3145" s="28"/>
    </row>
    <row r="3146" ht="22.5" customHeight="1">
      <c r="A3146" s="53" t="str">
        <f t="array" ref="A3146">IFERROR(_xlfn.XLOOKUP(B3146, Runs[Run ID], Runs[Track]), "— pick a run —")</f>
        <v>Cosmic</v>
      </c>
      <c r="B3146" s="54" t="s">
        <v>273</v>
      </c>
      <c r="C3146" s="53" t="str">
        <f t="array" ref="C3146">IFERROR(_xlfn.XLOOKUP(B3146, Runs[Run ID], Runs[Title]), "— pick a run —")</f>
        <v>Realm of Kings</v>
      </c>
      <c r="D3146" s="74" t="s">
        <v>9694</v>
      </c>
      <c r="E3146" s="58" t="b">
        <v>0</v>
      </c>
      <c r="F3146" s="25">
        <f t="shared" si="1"/>
        <v>26</v>
      </c>
      <c r="G3146" s="21" t="s">
        <v>58</v>
      </c>
      <c r="H3146" s="23"/>
      <c r="I3146" s="28"/>
    </row>
    <row r="3147" ht="22.5" customHeight="1">
      <c r="A3147" s="53" t="str">
        <f t="array" ref="A3147">IFERROR(_xlfn.XLOOKUP(B3147, Runs[Run ID], Runs[Track]), "— pick a run —")</f>
        <v>Cosmic</v>
      </c>
      <c r="B3147" s="54" t="s">
        <v>275</v>
      </c>
      <c r="C3147" s="53" t="str">
        <f t="array" ref="C3147">IFERROR(_xlfn.XLOOKUP(B3147, Runs[Run ID], Runs[Title]), "— pick a run —")</f>
        <v>The Thanos Imperative</v>
      </c>
      <c r="D3147" s="74" t="s">
        <v>9713</v>
      </c>
      <c r="E3147" s="58" t="b">
        <v>0</v>
      </c>
      <c r="F3147" s="25">
        <f t="shared" si="1"/>
        <v>1</v>
      </c>
      <c r="G3147" s="21" t="s">
        <v>58</v>
      </c>
      <c r="H3147" s="23"/>
      <c r="I3147" s="28"/>
    </row>
    <row r="3148" ht="22.5" customHeight="1">
      <c r="A3148" s="53" t="str">
        <f t="array" ref="A3148">IFERROR(_xlfn.XLOOKUP(B3148, Runs[Run ID], Runs[Track]), "— pick a run —")</f>
        <v>Cosmic</v>
      </c>
      <c r="B3148" s="54" t="s">
        <v>275</v>
      </c>
      <c r="C3148" s="53" t="str">
        <f t="array" ref="C3148">IFERROR(_xlfn.XLOOKUP(B3148, Runs[Run ID], Runs[Title]), "— pick a run —")</f>
        <v>The Thanos Imperative</v>
      </c>
      <c r="D3148" s="74" t="s">
        <v>9722</v>
      </c>
      <c r="E3148" s="58" t="b">
        <v>0</v>
      </c>
      <c r="F3148" s="25">
        <f t="shared" si="1"/>
        <v>2</v>
      </c>
      <c r="G3148" s="21" t="s">
        <v>58</v>
      </c>
      <c r="H3148" s="23" t="s">
        <v>13598</v>
      </c>
      <c r="I3148" s="28"/>
    </row>
    <row r="3149" ht="22.5" customHeight="1">
      <c r="A3149" s="53" t="str">
        <f t="array" ref="A3149">IFERROR(_xlfn.XLOOKUP(B3149, Runs[Run ID], Runs[Track]), "— pick a run —")</f>
        <v>Cosmic</v>
      </c>
      <c r="B3149" s="54" t="s">
        <v>275</v>
      </c>
      <c r="C3149" s="53" t="str">
        <f t="array" ref="C3149">IFERROR(_xlfn.XLOOKUP(B3149, Runs[Run ID], Runs[Title]), "— pick a run —")</f>
        <v>The Thanos Imperative</v>
      </c>
      <c r="D3149" s="74" t="s">
        <v>9732</v>
      </c>
      <c r="E3149" s="58" t="b">
        <v>0</v>
      </c>
      <c r="F3149" s="25">
        <f t="shared" si="1"/>
        <v>3</v>
      </c>
      <c r="G3149" s="21" t="s">
        <v>58</v>
      </c>
      <c r="H3149" s="23"/>
      <c r="I3149" s="28"/>
    </row>
    <row r="3150" ht="22.5" customHeight="1">
      <c r="A3150" s="53" t="str">
        <f t="array" ref="A3150">IFERROR(_xlfn.XLOOKUP(B3150, Runs[Run ID], Runs[Track]), "— pick a run —")</f>
        <v>Cosmic</v>
      </c>
      <c r="B3150" s="54" t="s">
        <v>275</v>
      </c>
      <c r="C3150" s="53" t="str">
        <f t="array" ref="C3150">IFERROR(_xlfn.XLOOKUP(B3150, Runs[Run ID], Runs[Title]), "— pick a run —")</f>
        <v>The Thanos Imperative</v>
      </c>
      <c r="D3150" s="74" t="s">
        <v>9741</v>
      </c>
      <c r="E3150" s="58" t="b">
        <v>0</v>
      </c>
      <c r="F3150" s="25">
        <f t="shared" si="1"/>
        <v>4</v>
      </c>
      <c r="G3150" s="21" t="s">
        <v>58</v>
      </c>
      <c r="H3150" s="23"/>
      <c r="I3150" s="28"/>
    </row>
    <row r="3151" ht="22.5" customHeight="1">
      <c r="A3151" s="53" t="str">
        <f t="array" ref="A3151">IFERROR(_xlfn.XLOOKUP(B3151, Runs[Run ID], Runs[Track]), "— pick a run —")</f>
        <v>Cosmic</v>
      </c>
      <c r="B3151" s="54" t="s">
        <v>275</v>
      </c>
      <c r="C3151" s="53" t="str">
        <f t="array" ref="C3151">IFERROR(_xlfn.XLOOKUP(B3151, Runs[Run ID], Runs[Title]), "— pick a run —")</f>
        <v>The Thanos Imperative</v>
      </c>
      <c r="D3151" s="74" t="s">
        <v>9749</v>
      </c>
      <c r="E3151" s="58" t="b">
        <v>0</v>
      </c>
      <c r="F3151" s="25">
        <f t="shared" si="1"/>
        <v>5</v>
      </c>
      <c r="G3151" s="21" t="s">
        <v>58</v>
      </c>
      <c r="H3151" s="23"/>
      <c r="I3151" s="28"/>
    </row>
    <row r="3152" ht="22.5" customHeight="1">
      <c r="A3152" s="53" t="str">
        <f t="array" ref="A3152">IFERROR(_xlfn.XLOOKUP(B3152, Runs[Run ID], Runs[Track]), "— pick a run —")</f>
        <v>Cosmic</v>
      </c>
      <c r="B3152" s="54" t="s">
        <v>275</v>
      </c>
      <c r="C3152" s="53" t="str">
        <f t="array" ref="C3152">IFERROR(_xlfn.XLOOKUP(B3152, Runs[Run ID], Runs[Title]), "— pick a run —")</f>
        <v>The Thanos Imperative</v>
      </c>
      <c r="D3152" s="74" t="s">
        <v>9757</v>
      </c>
      <c r="E3152" s="58" t="b">
        <v>0</v>
      </c>
      <c r="F3152" s="25">
        <f t="shared" si="1"/>
        <v>6</v>
      </c>
      <c r="G3152" s="21" t="s">
        <v>58</v>
      </c>
      <c r="H3152" s="23"/>
      <c r="I3152" s="28"/>
    </row>
    <row r="3153" ht="22.5" customHeight="1">
      <c r="A3153" s="53" t="str">
        <f t="array" ref="A3153">IFERROR(_xlfn.XLOOKUP(B3153, Runs[Run ID], Runs[Track]), "— pick a run —")</f>
        <v>Cosmic</v>
      </c>
      <c r="B3153" s="54" t="s">
        <v>275</v>
      </c>
      <c r="C3153" s="53" t="str">
        <f t="array" ref="C3153">IFERROR(_xlfn.XLOOKUP(B3153, Runs[Run ID], Runs[Title]), "— pick a run —")</f>
        <v>The Thanos Imperative</v>
      </c>
      <c r="D3153" s="74" t="s">
        <v>9766</v>
      </c>
      <c r="E3153" s="58" t="b">
        <v>0</v>
      </c>
      <c r="F3153" s="25">
        <f t="shared" si="1"/>
        <v>7</v>
      </c>
      <c r="G3153" s="21" t="s">
        <v>58</v>
      </c>
      <c r="H3153" s="23"/>
      <c r="I3153" s="28"/>
    </row>
    <row r="3154" ht="22.5" customHeight="1">
      <c r="A3154" s="53" t="str">
        <f t="array" ref="A3154">IFERROR(_xlfn.XLOOKUP(B3154, Runs[Run ID], Runs[Track]), "— pick a run —")</f>
        <v>Cosmic</v>
      </c>
      <c r="B3154" s="54" t="s">
        <v>275</v>
      </c>
      <c r="C3154" s="53" t="str">
        <f t="array" ref="C3154">IFERROR(_xlfn.XLOOKUP(B3154, Runs[Run ID], Runs[Title]), "— pick a run —")</f>
        <v>The Thanos Imperative</v>
      </c>
      <c r="D3154" s="74" t="s">
        <v>9774</v>
      </c>
      <c r="E3154" s="58" t="b">
        <v>0</v>
      </c>
      <c r="F3154" s="25">
        <f t="shared" si="1"/>
        <v>8</v>
      </c>
      <c r="G3154" s="21" t="s">
        <v>58</v>
      </c>
      <c r="H3154" s="23" t="s">
        <v>13599</v>
      </c>
      <c r="I3154" s="28"/>
    </row>
    <row r="3155" ht="22.5" customHeight="1">
      <c r="A3155" s="53" t="str">
        <f t="array" ref="A3155">IFERROR(_xlfn.XLOOKUP(B3155, Runs[Run ID], Runs[Track]), "— pick a run —")</f>
        <v>Cosmic</v>
      </c>
      <c r="B3155" s="54" t="s">
        <v>276</v>
      </c>
      <c r="C3155" s="53" t="str">
        <f t="array" ref="C3155">IFERROR(_xlfn.XLOOKUP(B3155, Runs[Run ID], Runs[Title]), "— pick a run —")</f>
        <v>The Annihilators</v>
      </c>
      <c r="D3155" s="74" t="s">
        <v>10016</v>
      </c>
      <c r="E3155" s="58" t="b">
        <v>0</v>
      </c>
      <c r="F3155" s="25">
        <f t="shared" si="1"/>
        <v>1</v>
      </c>
      <c r="G3155" s="21" t="s">
        <v>58</v>
      </c>
      <c r="H3155" s="23" t="s">
        <v>13600</v>
      </c>
      <c r="I3155" s="28"/>
    </row>
    <row r="3156" ht="22.5" customHeight="1">
      <c r="A3156" s="53" t="str">
        <f t="array" ref="A3156">IFERROR(_xlfn.XLOOKUP(B3156, Runs[Run ID], Runs[Track]), "— pick a run —")</f>
        <v>Cosmic</v>
      </c>
      <c r="B3156" s="54" t="s">
        <v>276</v>
      </c>
      <c r="C3156" s="53" t="str">
        <f t="array" ref="C3156">IFERROR(_xlfn.XLOOKUP(B3156, Runs[Run ID], Runs[Title]), "— pick a run —")</f>
        <v>The Annihilators</v>
      </c>
      <c r="D3156" s="74" t="s">
        <v>10024</v>
      </c>
      <c r="E3156" s="58" t="b">
        <v>0</v>
      </c>
      <c r="F3156" s="25">
        <f t="shared" si="1"/>
        <v>2</v>
      </c>
      <c r="G3156" s="21" t="s">
        <v>58</v>
      </c>
      <c r="H3156" s="23"/>
      <c r="I3156" s="28"/>
    </row>
    <row r="3157" ht="22.5" customHeight="1">
      <c r="A3157" s="53" t="str">
        <f t="array" ref="A3157">IFERROR(_xlfn.XLOOKUP(B3157, Runs[Run ID], Runs[Track]), "— pick a run —")</f>
        <v>Cosmic</v>
      </c>
      <c r="B3157" s="54" t="s">
        <v>276</v>
      </c>
      <c r="C3157" s="53" t="str">
        <f t="array" ref="C3157">IFERROR(_xlfn.XLOOKUP(B3157, Runs[Run ID], Runs[Title]), "— pick a run —")</f>
        <v>The Annihilators</v>
      </c>
      <c r="D3157" s="74" t="s">
        <v>10032</v>
      </c>
      <c r="E3157" s="58" t="b">
        <v>0</v>
      </c>
      <c r="F3157" s="25">
        <f t="shared" si="1"/>
        <v>3</v>
      </c>
      <c r="G3157" s="21" t="s">
        <v>58</v>
      </c>
      <c r="H3157" s="23"/>
      <c r="I3157" s="28"/>
    </row>
    <row r="3158" ht="22.5" customHeight="1">
      <c r="A3158" s="53" t="str">
        <f t="array" ref="A3158">IFERROR(_xlfn.XLOOKUP(B3158, Runs[Run ID], Runs[Track]), "— pick a run —")</f>
        <v>Cosmic</v>
      </c>
      <c r="B3158" s="54" t="s">
        <v>276</v>
      </c>
      <c r="C3158" s="53" t="str">
        <f t="array" ref="C3158">IFERROR(_xlfn.XLOOKUP(B3158, Runs[Run ID], Runs[Title]), "— pick a run —")</f>
        <v>The Annihilators</v>
      </c>
      <c r="D3158" s="74" t="s">
        <v>10040</v>
      </c>
      <c r="E3158" s="58" t="b">
        <v>0</v>
      </c>
      <c r="F3158" s="25">
        <f t="shared" si="1"/>
        <v>4</v>
      </c>
      <c r="G3158" s="21" t="s">
        <v>58</v>
      </c>
      <c r="H3158" s="23"/>
      <c r="I3158" s="28"/>
    </row>
    <row r="3159" ht="22.5" customHeight="1">
      <c r="A3159" s="53" t="str">
        <f t="array" ref="A3159">IFERROR(_xlfn.XLOOKUP(B3159, Runs[Run ID], Runs[Track]), "— pick a run —")</f>
        <v>Cosmic</v>
      </c>
      <c r="B3159" s="54" t="s">
        <v>276</v>
      </c>
      <c r="C3159" s="53" t="str">
        <f t="array" ref="C3159">IFERROR(_xlfn.XLOOKUP(B3159, Runs[Run ID], Runs[Title]), "— pick a run —")</f>
        <v>The Annihilators</v>
      </c>
      <c r="D3159" s="74" t="s">
        <v>10048</v>
      </c>
      <c r="E3159" s="58" t="b">
        <v>0</v>
      </c>
      <c r="F3159" s="25">
        <f t="shared" si="1"/>
        <v>5</v>
      </c>
      <c r="G3159" s="21" t="s">
        <v>58</v>
      </c>
      <c r="H3159" s="23" t="s">
        <v>13601</v>
      </c>
      <c r="I3159" s="28"/>
    </row>
    <row r="3160" ht="22.5" customHeight="1">
      <c r="A3160" s="53" t="str">
        <f t="array" ref="A3160">IFERROR(_xlfn.XLOOKUP(B3160, Runs[Run ID], Runs[Track]), "— pick a run —")</f>
        <v>Cosmic</v>
      </c>
      <c r="B3160" s="54" t="s">
        <v>276</v>
      </c>
      <c r="C3160" s="53" t="str">
        <f t="array" ref="C3160">IFERROR(_xlfn.XLOOKUP(B3160, Runs[Run ID], Runs[Title]), "— pick a run —")</f>
        <v>The Annihilators</v>
      </c>
      <c r="D3160" s="74" t="s">
        <v>10056</v>
      </c>
      <c r="E3160" s="58" t="b">
        <v>0</v>
      </c>
      <c r="F3160" s="25">
        <f t="shared" si="1"/>
        <v>6</v>
      </c>
      <c r="G3160" s="21" t="s">
        <v>58</v>
      </c>
      <c r="H3160" s="23"/>
      <c r="I3160" s="28"/>
    </row>
    <row r="3161" ht="22.5" customHeight="1">
      <c r="A3161" s="53" t="str">
        <f t="array" ref="A3161">IFERROR(_xlfn.XLOOKUP(B3161, Runs[Run ID], Runs[Track]), "— pick a run —")</f>
        <v>Cosmic</v>
      </c>
      <c r="B3161" s="54" t="s">
        <v>276</v>
      </c>
      <c r="C3161" s="53" t="str">
        <f t="array" ref="C3161">IFERROR(_xlfn.XLOOKUP(B3161, Runs[Run ID], Runs[Title]), "— pick a run —")</f>
        <v>The Annihilators</v>
      </c>
      <c r="D3161" s="74" t="s">
        <v>10064</v>
      </c>
      <c r="E3161" s="58" t="b">
        <v>0</v>
      </c>
      <c r="F3161" s="25">
        <f t="shared" si="1"/>
        <v>7</v>
      </c>
      <c r="G3161" s="21" t="s">
        <v>58</v>
      </c>
      <c r="H3161" s="23"/>
      <c r="I3161" s="28"/>
    </row>
    <row r="3162" ht="22.5" customHeight="1">
      <c r="A3162" s="53" t="str">
        <f t="array" ref="A3162">IFERROR(_xlfn.XLOOKUP(B3162, Runs[Run ID], Runs[Track]), "— pick a run —")</f>
        <v>Cosmic</v>
      </c>
      <c r="B3162" s="54" t="s">
        <v>276</v>
      </c>
      <c r="C3162" s="53" t="str">
        <f t="array" ref="C3162">IFERROR(_xlfn.XLOOKUP(B3162, Runs[Run ID], Runs[Title]), "— pick a run —")</f>
        <v>The Annihilators</v>
      </c>
      <c r="D3162" s="74" t="s">
        <v>10072</v>
      </c>
      <c r="E3162" s="58" t="b">
        <v>0</v>
      </c>
      <c r="F3162" s="25">
        <f t="shared" si="1"/>
        <v>8</v>
      </c>
      <c r="G3162" s="21" t="s">
        <v>58</v>
      </c>
      <c r="H3162" s="23"/>
      <c r="I3162" s="28"/>
    </row>
    <row r="3163" ht="22.5" customHeight="1">
      <c r="A3163" s="53" t="str">
        <f t="array" ref="A3163">IFERROR(_xlfn.XLOOKUP(B3163, Runs[Run ID], Runs[Track]), "— pick a run —")</f>
        <v>Cosmic</v>
      </c>
      <c r="B3163" s="54" t="s">
        <v>265</v>
      </c>
      <c r="C3163" s="53" t="str">
        <f t="array" ref="C3163">IFERROR(_xlfn.XLOOKUP(B3163, Runs[Run ID], Runs[Title]), "— pick a run —")</f>
        <v>Infinity Finale</v>
      </c>
      <c r="D3163" s="74" t="s">
        <v>13602</v>
      </c>
      <c r="E3163" s="58" t="b">
        <v>0</v>
      </c>
      <c r="F3163" s="25">
        <f t="shared" si="1"/>
        <v>1</v>
      </c>
      <c r="G3163" s="21" t="s">
        <v>58</v>
      </c>
      <c r="H3163" s="23" t="s">
        <v>13603</v>
      </c>
      <c r="I3163" s="28"/>
    </row>
    <row r="3164" ht="22.5" customHeight="1">
      <c r="A3164" s="53" t="str">
        <f t="array" ref="A3164">IFERROR(_xlfn.XLOOKUP(B3164, Runs[Run ID], Runs[Track]), "— pick a run —")</f>
        <v>Cosmic</v>
      </c>
      <c r="B3164" s="54" t="s">
        <v>265</v>
      </c>
      <c r="C3164" s="53" t="str">
        <f t="array" ref="C3164">IFERROR(_xlfn.XLOOKUP(B3164, Runs[Run ID], Runs[Title]), "— pick a run —")</f>
        <v>Infinity Finale</v>
      </c>
      <c r="D3164" s="74" t="s">
        <v>13604</v>
      </c>
      <c r="E3164" s="58" t="b">
        <v>0</v>
      </c>
      <c r="F3164" s="25">
        <f t="shared" si="1"/>
        <v>2</v>
      </c>
      <c r="G3164" s="21" t="s">
        <v>58</v>
      </c>
      <c r="H3164" s="23" t="s">
        <v>13605</v>
      </c>
      <c r="I3164" s="28"/>
    </row>
    <row r="3165" ht="22.5" customHeight="1">
      <c r="A3165" s="53" t="str">
        <f t="array" ref="A3165">IFERROR(_xlfn.XLOOKUP(B3165, Runs[Run ID], Runs[Track]), "— pick a run —")</f>
        <v>Cosmic</v>
      </c>
      <c r="B3165" s="54" t="s">
        <v>265</v>
      </c>
      <c r="C3165" s="53" t="str">
        <f t="array" ref="C3165">IFERROR(_xlfn.XLOOKUP(B3165, Runs[Run ID], Runs[Title]), "— pick a run —")</f>
        <v>Infinity Finale</v>
      </c>
      <c r="D3165" s="74" t="s">
        <v>7073</v>
      </c>
      <c r="E3165" s="58" t="b">
        <v>0</v>
      </c>
      <c r="F3165" s="25">
        <f t="shared" si="1"/>
        <v>3</v>
      </c>
      <c r="G3165" s="21" t="s">
        <v>58</v>
      </c>
      <c r="H3165" s="23" t="s">
        <v>13606</v>
      </c>
      <c r="I3165" s="28"/>
    </row>
    <row r="3166" ht="22.5" customHeight="1">
      <c r="A3166" s="53" t="str">
        <f t="array" ref="A3166">IFERROR(_xlfn.XLOOKUP(B3166, Runs[Run ID], Runs[Track]), "— pick a run —")</f>
        <v>Cosmic</v>
      </c>
      <c r="B3166" s="54" t="s">
        <v>265</v>
      </c>
      <c r="C3166" s="53" t="str">
        <f t="array" ref="C3166">IFERROR(_xlfn.XLOOKUP(B3166, Runs[Run ID], Runs[Title]), "— pick a run —")</f>
        <v>Infinity Finale</v>
      </c>
      <c r="D3166" s="74" t="s">
        <v>7091</v>
      </c>
      <c r="E3166" s="58" t="b">
        <v>0</v>
      </c>
      <c r="F3166" s="25">
        <f t="shared" si="1"/>
        <v>4</v>
      </c>
      <c r="G3166" s="21" t="s">
        <v>58</v>
      </c>
      <c r="H3166" s="23"/>
      <c r="I3166" s="28"/>
    </row>
    <row r="3167" ht="22.5" customHeight="1">
      <c r="A3167" s="53" t="str">
        <f t="array" ref="A3167">IFERROR(_xlfn.XLOOKUP(B3167, Runs[Run ID], Runs[Track]), "— pick a run —")</f>
        <v>Cosmic</v>
      </c>
      <c r="B3167" s="54" t="s">
        <v>265</v>
      </c>
      <c r="C3167" s="53" t="str">
        <f t="array" ref="C3167">IFERROR(_xlfn.XLOOKUP(B3167, Runs[Run ID], Runs[Title]), "— pick a run —")</f>
        <v>Infinity Finale</v>
      </c>
      <c r="D3167" s="74" t="s">
        <v>7112</v>
      </c>
      <c r="E3167" s="58" t="b">
        <v>0</v>
      </c>
      <c r="F3167" s="25">
        <f t="shared" si="1"/>
        <v>5</v>
      </c>
      <c r="G3167" s="21" t="s">
        <v>58</v>
      </c>
      <c r="H3167" s="23"/>
      <c r="I3167" s="28"/>
    </row>
    <row r="3168" ht="22.5" customHeight="1">
      <c r="A3168" s="53" t="str">
        <f t="array" ref="A3168">IFERROR(_xlfn.XLOOKUP(B3168, Runs[Run ID], Runs[Track]), "— pick a run —")</f>
        <v>Cosmic</v>
      </c>
      <c r="B3168" s="54" t="s">
        <v>265</v>
      </c>
      <c r="C3168" s="53" t="str">
        <f t="array" ref="C3168">IFERROR(_xlfn.XLOOKUP(B3168, Runs[Run ID], Runs[Title]), "— pick a run —")</f>
        <v>Infinity Finale</v>
      </c>
      <c r="D3168" s="74" t="s">
        <v>7134</v>
      </c>
      <c r="E3168" s="58" t="b">
        <v>0</v>
      </c>
      <c r="F3168" s="25">
        <f t="shared" si="1"/>
        <v>6</v>
      </c>
      <c r="G3168" s="21" t="s">
        <v>58</v>
      </c>
      <c r="H3168" s="23"/>
      <c r="I3168" s="28"/>
    </row>
    <row r="3169" ht="22.5" customHeight="1">
      <c r="A3169" s="53" t="str">
        <f t="array" ref="A3169">IFERROR(_xlfn.XLOOKUP(B3169, Runs[Run ID], Runs[Track]), "— pick a run —")</f>
        <v>Cosmic</v>
      </c>
      <c r="B3169" s="54" t="s">
        <v>265</v>
      </c>
      <c r="C3169" s="53" t="str">
        <f t="array" ref="C3169">IFERROR(_xlfn.XLOOKUP(B3169, Runs[Run ID], Runs[Title]), "— pick a run —")</f>
        <v>Infinity Finale</v>
      </c>
      <c r="D3169" s="74" t="s">
        <v>13607</v>
      </c>
      <c r="E3169" s="58" t="b">
        <v>0</v>
      </c>
      <c r="F3169" s="25">
        <f t="shared" si="1"/>
        <v>7</v>
      </c>
      <c r="G3169" s="21" t="s">
        <v>58</v>
      </c>
      <c r="H3169" s="23" t="s">
        <v>13608</v>
      </c>
      <c r="I3169" s="28"/>
    </row>
    <row r="3170" ht="22.5" customHeight="1">
      <c r="A3170" s="53" t="str">
        <f t="array" ref="A3170">IFERROR(_xlfn.XLOOKUP(B3170, Runs[Run ID], Runs[Track]), "— pick a run —")</f>
        <v>Cosmic</v>
      </c>
      <c r="B3170" s="54" t="s">
        <v>265</v>
      </c>
      <c r="C3170" s="53" t="str">
        <f t="array" ref="C3170">IFERROR(_xlfn.XLOOKUP(B3170, Runs[Run ID], Runs[Title]), "— pick a run —")</f>
        <v>Infinity Finale</v>
      </c>
      <c r="D3170" s="74" t="s">
        <v>13609</v>
      </c>
      <c r="E3170" s="58" t="b">
        <v>0</v>
      </c>
      <c r="F3170" s="25">
        <f t="shared" si="1"/>
        <v>8</v>
      </c>
      <c r="G3170" s="21" t="s">
        <v>58</v>
      </c>
      <c r="H3170" s="23" t="s">
        <v>13610</v>
      </c>
      <c r="I3170" s="28"/>
    </row>
    <row r="3171" ht="22.5" customHeight="1">
      <c r="A3171" s="53" t="str">
        <f t="array" ref="A3171">IFERROR(_xlfn.XLOOKUP(B3171, Runs[Run ID], Runs[Track]), "— pick a run —")</f>
        <v>Cosmic</v>
      </c>
      <c r="B3171" s="54" t="s">
        <v>265</v>
      </c>
      <c r="C3171" s="53" t="str">
        <f t="array" ref="C3171">IFERROR(_xlfn.XLOOKUP(B3171, Runs[Run ID], Runs[Title]), "— pick a run —")</f>
        <v>Infinity Finale</v>
      </c>
      <c r="D3171" s="74" t="s">
        <v>13611</v>
      </c>
      <c r="E3171" s="58" t="b">
        <v>0</v>
      </c>
      <c r="F3171" s="25">
        <f t="shared" si="1"/>
        <v>9</v>
      </c>
      <c r="G3171" s="21" t="s">
        <v>58</v>
      </c>
      <c r="H3171" s="23"/>
      <c r="I3171" s="28"/>
    </row>
    <row r="3172" ht="22.5" customHeight="1">
      <c r="A3172" s="53" t="str">
        <f t="array" ref="A3172">IFERROR(_xlfn.XLOOKUP(B3172, Runs[Run ID], Runs[Track]), "— pick a run —")</f>
        <v>Cosmic</v>
      </c>
      <c r="B3172" s="54" t="s">
        <v>265</v>
      </c>
      <c r="C3172" s="53" t="str">
        <f t="array" ref="C3172">IFERROR(_xlfn.XLOOKUP(B3172, Runs[Run ID], Runs[Title]), "— pick a run —")</f>
        <v>Infinity Finale</v>
      </c>
      <c r="D3172" s="74" t="s">
        <v>13612</v>
      </c>
      <c r="E3172" s="58" t="b">
        <v>0</v>
      </c>
      <c r="F3172" s="25">
        <f t="shared" si="1"/>
        <v>10</v>
      </c>
      <c r="G3172" s="21" t="s">
        <v>58</v>
      </c>
      <c r="H3172" s="23"/>
      <c r="I3172" s="28"/>
    </row>
    <row r="3173" ht="22.5" customHeight="1">
      <c r="A3173" s="53" t="str">
        <f t="array" ref="A3173">IFERROR(_xlfn.XLOOKUP(B3173, Runs[Run ID], Runs[Track]), "— pick a run —")</f>
        <v>Cosmic</v>
      </c>
      <c r="B3173" s="54" t="s">
        <v>265</v>
      </c>
      <c r="C3173" s="53" t="str">
        <f t="array" ref="C3173">IFERROR(_xlfn.XLOOKUP(B3173, Runs[Run ID], Runs[Title]), "— pick a run —")</f>
        <v>Infinity Finale</v>
      </c>
      <c r="D3173" s="74" t="s">
        <v>13613</v>
      </c>
      <c r="E3173" s="58" t="b">
        <v>0</v>
      </c>
      <c r="F3173" s="25">
        <f t="shared" si="1"/>
        <v>11</v>
      </c>
      <c r="G3173" s="21" t="s">
        <v>58</v>
      </c>
      <c r="H3173" s="23"/>
      <c r="I3173" s="28"/>
    </row>
    <row r="3174" ht="22.5" customHeight="1">
      <c r="A3174" s="53" t="str">
        <f t="array" ref="A3174">IFERROR(_xlfn.XLOOKUP(B3171, Runs[Run ID], Runs[Track]), "— pick a run —")</f>
        <v>Cosmic</v>
      </c>
      <c r="B3174" s="54" t="s">
        <v>265</v>
      </c>
      <c r="C3174" s="53" t="str">
        <f t="array" ref="C3174">IFERROR(_xlfn.XLOOKUP(B3174, Runs[Run ID], Runs[Title]), "— pick a run —")</f>
        <v>Infinity Finale</v>
      </c>
      <c r="D3174" s="74" t="s">
        <v>13614</v>
      </c>
      <c r="E3174" s="58" t="b">
        <v>0</v>
      </c>
      <c r="F3174" s="25">
        <f t="shared" si="1"/>
        <v>12</v>
      </c>
      <c r="G3174" s="21" t="s">
        <v>58</v>
      </c>
      <c r="H3174" s="23" t="s">
        <v>13615</v>
      </c>
      <c r="I3174" s="28"/>
    </row>
    <row r="3175" ht="22.5" customHeight="1">
      <c r="A3175" s="53" t="str">
        <f t="array" ref="A3175">IFERROR(_xlfn.XLOOKUP(B3175, Runs[Run ID], Runs[Track]), "— pick a run —")</f>
        <v>Cosmic</v>
      </c>
      <c r="B3175" s="54" t="s">
        <v>265</v>
      </c>
      <c r="C3175" s="53" t="str">
        <f t="array" ref="C3175">IFERROR(_xlfn.XLOOKUP(B3175, Runs[Run ID], Runs[Title]), "— pick a run —")</f>
        <v>Infinity Finale</v>
      </c>
      <c r="D3175" s="74" t="s">
        <v>13616</v>
      </c>
      <c r="E3175" s="58" t="b">
        <v>0</v>
      </c>
      <c r="F3175" s="25">
        <f t="shared" si="1"/>
        <v>13</v>
      </c>
      <c r="G3175" s="21" t="s">
        <v>443</v>
      </c>
      <c r="H3175" s="23" t="s">
        <v>13617</v>
      </c>
      <c r="I3175" s="28"/>
    </row>
    <row r="3176" ht="22.5" customHeight="1">
      <c r="A3176" s="53" t="str">
        <f t="array" ref="A3176">IFERROR(_xlfn.XLOOKUP(B3176, Runs[Run ID], Runs[Track]), "— pick a run —")</f>
        <v>Cosmic</v>
      </c>
      <c r="B3176" s="54" t="s">
        <v>265</v>
      </c>
      <c r="C3176" s="53" t="str">
        <f t="array" ref="C3176">IFERROR(_xlfn.XLOOKUP(B3176, Runs[Run ID], Runs[Title]), "— pick a run —")</f>
        <v>Infinity Finale</v>
      </c>
      <c r="D3176" s="74" t="s">
        <v>13618</v>
      </c>
      <c r="E3176" s="58" t="b">
        <v>0</v>
      </c>
      <c r="F3176" s="25">
        <f t="shared" si="1"/>
        <v>14</v>
      </c>
      <c r="G3176" s="21" t="s">
        <v>443</v>
      </c>
      <c r="H3176" s="23"/>
      <c r="I3176" s="28"/>
    </row>
    <row r="3177" ht="22.5" customHeight="1">
      <c r="A3177" s="53" t="str">
        <f t="array" ref="A3177">IFERROR(_xlfn.XLOOKUP(B3177, Runs[Run ID], Runs[Track]), "— pick a run —")</f>
        <v>Cosmic</v>
      </c>
      <c r="B3177" s="54" t="s">
        <v>265</v>
      </c>
      <c r="C3177" s="53" t="str">
        <f t="array" ref="C3177">IFERROR(_xlfn.XLOOKUP(B3177, Runs[Run ID], Runs[Title]), "— pick a run —")</f>
        <v>Infinity Finale</v>
      </c>
      <c r="D3177" s="74" t="s">
        <v>13619</v>
      </c>
      <c r="E3177" s="58" t="b">
        <v>0</v>
      </c>
      <c r="F3177" s="25">
        <f t="shared" si="1"/>
        <v>15</v>
      </c>
      <c r="G3177" s="21" t="s">
        <v>443</v>
      </c>
      <c r="H3177" s="23"/>
      <c r="I3177" s="28"/>
    </row>
    <row r="3178" ht="22.5" customHeight="1">
      <c r="A3178" s="53" t="str">
        <f t="array" ref="A3178">IFERROR(_xlfn.XLOOKUP(B3178, Runs[Run ID], Runs[Track]), "— pick a run —")</f>
        <v>Cosmic</v>
      </c>
      <c r="B3178" s="54" t="s">
        <v>265</v>
      </c>
      <c r="C3178" s="53" t="str">
        <f t="array" ref="C3178">IFERROR(_xlfn.XLOOKUP(B3178, Runs[Run ID], Runs[Title]), "— pick a run —")</f>
        <v>Infinity Finale</v>
      </c>
      <c r="D3178" s="74" t="s">
        <v>13620</v>
      </c>
      <c r="E3178" s="58" t="b">
        <v>0</v>
      </c>
      <c r="F3178" s="25">
        <f t="shared" si="1"/>
        <v>16</v>
      </c>
      <c r="G3178" s="21" t="s">
        <v>443</v>
      </c>
      <c r="H3178" s="23"/>
      <c r="I3178" s="28"/>
    </row>
    <row r="3179" ht="22.5" customHeight="1">
      <c r="A3179" s="53" t="str">
        <f t="array" ref="A3179">IFERROR(_xlfn.XLOOKUP(B3179, Runs[Run ID], Runs[Track]), "— pick a run —")</f>
        <v>Cosmic</v>
      </c>
      <c r="B3179" s="54" t="s">
        <v>265</v>
      </c>
      <c r="C3179" s="53" t="str">
        <f t="array" ref="C3179">IFERROR(_xlfn.XLOOKUP(B3179, Runs[Run ID], Runs[Title]), "— pick a run —")</f>
        <v>Infinity Finale</v>
      </c>
      <c r="D3179" s="74" t="s">
        <v>13621</v>
      </c>
      <c r="E3179" s="58" t="b">
        <v>0</v>
      </c>
      <c r="F3179" s="25">
        <f t="shared" si="1"/>
        <v>17</v>
      </c>
      <c r="G3179" s="21" t="s">
        <v>443</v>
      </c>
      <c r="H3179" s="23"/>
      <c r="I3179" s="28"/>
    </row>
    <row r="3180" ht="22.5" customHeight="1">
      <c r="A3180" s="53" t="str">
        <f t="array" ref="A3180">IFERROR(_xlfn.XLOOKUP(B3180, Runs[Run ID], Runs[Track]), "— pick a run —")</f>
        <v>Cosmic</v>
      </c>
      <c r="B3180" s="54" t="s">
        <v>265</v>
      </c>
      <c r="C3180" s="53" t="str">
        <f t="array" ref="C3180">IFERROR(_xlfn.XLOOKUP(B3180, Runs[Run ID], Runs[Title]), "— pick a run —")</f>
        <v>Infinity Finale</v>
      </c>
      <c r="D3180" s="74" t="s">
        <v>13622</v>
      </c>
      <c r="E3180" s="58" t="b">
        <v>0</v>
      </c>
      <c r="F3180" s="25">
        <f t="shared" si="1"/>
        <v>18</v>
      </c>
      <c r="G3180" s="21" t="s">
        <v>58</v>
      </c>
      <c r="H3180" s="23" t="s">
        <v>13623</v>
      </c>
      <c r="I3180" s="28"/>
    </row>
    <row r="3181" ht="22.5" customHeight="1">
      <c r="A3181" s="53" t="str">
        <f t="array" ref="A3181">IFERROR(_xlfn.XLOOKUP(B3181, Runs[Run ID], Runs[Track]), "— pick a run —")</f>
        <v>Cosmic</v>
      </c>
      <c r="B3181" s="54" t="s">
        <v>265</v>
      </c>
      <c r="C3181" s="53" t="str">
        <f t="array" ref="C3181">IFERROR(_xlfn.XLOOKUP(B3181, Runs[Run ID], Runs[Title]), "— pick a run —")</f>
        <v>Infinity Finale</v>
      </c>
      <c r="D3181" s="74" t="s">
        <v>13624</v>
      </c>
      <c r="E3181" s="58" t="b">
        <v>0</v>
      </c>
      <c r="F3181" s="25">
        <f t="shared" si="1"/>
        <v>19</v>
      </c>
      <c r="G3181" s="21" t="s">
        <v>58</v>
      </c>
      <c r="H3181" s="23" t="s">
        <v>13608</v>
      </c>
      <c r="I3181" s="28"/>
    </row>
    <row r="3182" ht="22.5" customHeight="1">
      <c r="A3182" s="53" t="str">
        <f t="array" ref="A3182">IFERROR(_xlfn.XLOOKUP(B3182, Runs[Run ID], Runs[Track]), "— pick a run —")</f>
        <v>Cosmic</v>
      </c>
      <c r="B3182" s="54" t="s">
        <v>265</v>
      </c>
      <c r="C3182" s="53" t="str">
        <f t="array" ref="C3182">IFERROR(_xlfn.XLOOKUP(B3182, Runs[Run ID], Runs[Title]), "— pick a run —")</f>
        <v>Infinity Finale</v>
      </c>
      <c r="D3182" s="74" t="s">
        <v>13625</v>
      </c>
      <c r="E3182" s="58" t="b">
        <v>0</v>
      </c>
      <c r="F3182" s="25">
        <f t="shared" si="1"/>
        <v>20</v>
      </c>
      <c r="G3182" s="21" t="s">
        <v>58</v>
      </c>
      <c r="H3182" s="23" t="s">
        <v>13626</v>
      </c>
      <c r="I3182" s="28"/>
    </row>
    <row r="3183" ht="22.5" customHeight="1">
      <c r="A3183" s="53" t="str">
        <f t="array" ref="A3183">IFERROR(_xlfn.XLOOKUP(B3183, Runs[Run ID], Runs[Track]), "— pick a run —")</f>
        <v>Cosmic</v>
      </c>
      <c r="B3183" s="54" t="s">
        <v>1499</v>
      </c>
      <c r="C3183" s="53" t="str">
        <f t="array" ref="C3183">IFERROR(_xlfn.XLOOKUP(B3183, Runs[Run ID], Runs[Title]), "— pick a run —")</f>
        <v>Slott's Silver Surfer</v>
      </c>
      <c r="D3183" s="74" t="s">
        <v>3293</v>
      </c>
      <c r="E3183" s="58" t="b">
        <v>0</v>
      </c>
      <c r="F3183" s="25">
        <f t="shared" si="1"/>
        <v>1</v>
      </c>
      <c r="G3183" s="21" t="s">
        <v>1002</v>
      </c>
      <c r="H3183" s="23" t="s">
        <v>13627</v>
      </c>
      <c r="I3183" s="28"/>
    </row>
    <row r="3184" ht="22.5" customHeight="1">
      <c r="A3184" s="53" t="str">
        <f t="array" ref="A3184">IFERROR(_xlfn.XLOOKUP(B3184, Runs[Run ID], Runs[Track]), "— pick a run —")</f>
        <v>Cosmic</v>
      </c>
      <c r="B3184" s="54" t="s">
        <v>1499</v>
      </c>
      <c r="C3184" s="53" t="str">
        <f t="array" ref="C3184">IFERROR(_xlfn.XLOOKUP(B3184, Runs[Run ID], Runs[Title]), "— pick a run —")</f>
        <v>Slott's Silver Surfer</v>
      </c>
      <c r="D3184" s="74" t="s">
        <v>3011</v>
      </c>
      <c r="E3184" s="58" t="b">
        <v>0</v>
      </c>
      <c r="F3184" s="25">
        <f t="shared" si="1"/>
        <v>2</v>
      </c>
      <c r="G3184" s="21" t="s">
        <v>58</v>
      </c>
      <c r="H3184" s="23" t="s">
        <v>13628</v>
      </c>
      <c r="I3184" s="28"/>
    </row>
    <row r="3185" ht="22.5" customHeight="1">
      <c r="A3185" s="53" t="str">
        <f t="array" ref="A3185">IFERROR(_xlfn.XLOOKUP(B3185, Runs[Run ID], Runs[Track]), "— pick a run —")</f>
        <v>Cosmic</v>
      </c>
      <c r="B3185" s="54" t="s">
        <v>1499</v>
      </c>
      <c r="C3185" s="53" t="str">
        <f t="array" ref="C3185">IFERROR(_xlfn.XLOOKUP(B3185, Runs[Run ID], Runs[Title]), "— pick a run —")</f>
        <v>Slott's Silver Surfer</v>
      </c>
      <c r="D3185" s="74" t="s">
        <v>3041</v>
      </c>
      <c r="E3185" s="58" t="b">
        <v>0</v>
      </c>
      <c r="F3185" s="25">
        <f t="shared" si="1"/>
        <v>3</v>
      </c>
      <c r="G3185" s="21" t="s">
        <v>58</v>
      </c>
      <c r="H3185" s="23"/>
      <c r="I3185" s="28"/>
    </row>
    <row r="3186" ht="22.5" customHeight="1">
      <c r="A3186" s="53" t="str">
        <f t="array" ref="A3186">IFERROR(_xlfn.XLOOKUP(B3186, Runs[Run ID], Runs[Track]), "— pick a run —")</f>
        <v>Cosmic</v>
      </c>
      <c r="B3186" s="54" t="s">
        <v>1499</v>
      </c>
      <c r="C3186" s="53" t="str">
        <f t="array" ref="C3186">IFERROR(_xlfn.XLOOKUP(B3186, Runs[Run ID], Runs[Title]), "— pick a run —")</f>
        <v>Slott's Silver Surfer</v>
      </c>
      <c r="D3186" s="74" t="s">
        <v>3069</v>
      </c>
      <c r="E3186" s="58" t="b">
        <v>0</v>
      </c>
      <c r="F3186" s="25">
        <f t="shared" si="1"/>
        <v>4</v>
      </c>
      <c r="G3186" s="21" t="s">
        <v>58</v>
      </c>
      <c r="H3186" s="23"/>
      <c r="I3186" s="28"/>
    </row>
    <row r="3187" ht="22.5" customHeight="1">
      <c r="A3187" s="53" t="str">
        <f t="array" ref="A3187">IFERROR(_xlfn.XLOOKUP(B3187, Runs[Run ID], Runs[Track]), "— pick a run —")</f>
        <v>Cosmic</v>
      </c>
      <c r="B3187" s="54" t="s">
        <v>1499</v>
      </c>
      <c r="C3187" s="53" t="str">
        <f t="array" ref="C3187">IFERROR(_xlfn.XLOOKUP(B3187, Runs[Run ID], Runs[Title]), "— pick a run —")</f>
        <v>Slott's Silver Surfer</v>
      </c>
      <c r="D3187" s="74" t="s">
        <v>3102</v>
      </c>
      <c r="E3187" s="58" t="b">
        <v>0</v>
      </c>
      <c r="F3187" s="25">
        <f t="shared" si="1"/>
        <v>5</v>
      </c>
      <c r="G3187" s="21" t="s">
        <v>58</v>
      </c>
      <c r="H3187" s="23"/>
      <c r="I3187" s="28"/>
    </row>
    <row r="3188" ht="22.5" customHeight="1">
      <c r="A3188" s="53" t="str">
        <f t="array" ref="A3188">IFERROR(_xlfn.XLOOKUP(B3188, Runs[Run ID], Runs[Track]), "— pick a run —")</f>
        <v>Cosmic</v>
      </c>
      <c r="B3188" s="54" t="s">
        <v>1499</v>
      </c>
      <c r="C3188" s="53" t="str">
        <f t="array" ref="C3188">IFERROR(_xlfn.XLOOKUP(B3188, Runs[Run ID], Runs[Title]), "— pick a run —")</f>
        <v>Slott's Silver Surfer</v>
      </c>
      <c r="D3188" s="74" t="s">
        <v>3131</v>
      </c>
      <c r="E3188" s="58" t="b">
        <v>0</v>
      </c>
      <c r="F3188" s="25">
        <f t="shared" si="1"/>
        <v>6</v>
      </c>
      <c r="G3188" s="21" t="s">
        <v>58</v>
      </c>
      <c r="H3188" s="23"/>
      <c r="I3188" s="28"/>
    </row>
    <row r="3189" ht="22.5" customHeight="1">
      <c r="A3189" s="53" t="str">
        <f t="array" ref="A3189">IFERROR(_xlfn.XLOOKUP(B3189, Runs[Run ID], Runs[Track]), "— pick a run —")</f>
        <v>Cosmic</v>
      </c>
      <c r="B3189" s="54" t="s">
        <v>1499</v>
      </c>
      <c r="C3189" s="53" t="str">
        <f t="array" ref="C3189">IFERROR(_xlfn.XLOOKUP(B3189, Runs[Run ID], Runs[Title]), "— pick a run —")</f>
        <v>Slott's Silver Surfer</v>
      </c>
      <c r="D3189" s="74" t="s">
        <v>3161</v>
      </c>
      <c r="E3189" s="58" t="b">
        <v>0</v>
      </c>
      <c r="F3189" s="25">
        <f t="shared" si="1"/>
        <v>7</v>
      </c>
      <c r="G3189" s="21" t="s">
        <v>58</v>
      </c>
      <c r="H3189" s="23"/>
      <c r="I3189" s="28"/>
    </row>
    <row r="3190" ht="22.5" customHeight="1">
      <c r="A3190" s="53" t="str">
        <f t="array" ref="A3190">IFERROR(_xlfn.XLOOKUP(B3190, Runs[Run ID], Runs[Track]), "— pick a run —")</f>
        <v>Cosmic</v>
      </c>
      <c r="B3190" s="54" t="s">
        <v>1499</v>
      </c>
      <c r="C3190" s="53" t="str">
        <f t="array" ref="C3190">IFERROR(_xlfn.XLOOKUP(B3190, Runs[Run ID], Runs[Title]), "— pick a run —")</f>
        <v>Slott's Silver Surfer</v>
      </c>
      <c r="D3190" s="74" t="s">
        <v>3189</v>
      </c>
      <c r="E3190" s="58" t="b">
        <v>0</v>
      </c>
      <c r="F3190" s="25">
        <f t="shared" si="1"/>
        <v>8</v>
      </c>
      <c r="G3190" s="21" t="s">
        <v>58</v>
      </c>
      <c r="H3190" s="23"/>
      <c r="I3190" s="28"/>
    </row>
    <row r="3191" ht="22.5" customHeight="1">
      <c r="A3191" s="53" t="str">
        <f t="array" ref="A3191">IFERROR(_xlfn.XLOOKUP(B3191, Runs[Run ID], Runs[Track]), "— pick a run —")</f>
        <v>Cosmic</v>
      </c>
      <c r="B3191" s="54" t="s">
        <v>1499</v>
      </c>
      <c r="C3191" s="53" t="str">
        <f t="array" ref="C3191">IFERROR(_xlfn.XLOOKUP(B3191, Runs[Run ID], Runs[Title]), "— pick a run —")</f>
        <v>Slott's Silver Surfer</v>
      </c>
      <c r="D3191" s="74" t="s">
        <v>3218</v>
      </c>
      <c r="E3191" s="58" t="b">
        <v>0</v>
      </c>
      <c r="F3191" s="25">
        <f t="shared" si="1"/>
        <v>9</v>
      </c>
      <c r="G3191" s="21" t="s">
        <v>58</v>
      </c>
      <c r="H3191" s="23"/>
      <c r="I3191" s="28"/>
    </row>
    <row r="3192" ht="22.5" customHeight="1">
      <c r="A3192" s="53" t="str">
        <f t="array" ref="A3192">IFERROR(_xlfn.XLOOKUP(B3192, Runs[Run ID], Runs[Track]), "— pick a run —")</f>
        <v>Cosmic</v>
      </c>
      <c r="B3192" s="54" t="s">
        <v>1499</v>
      </c>
      <c r="C3192" s="53" t="str">
        <f t="array" ref="C3192">IFERROR(_xlfn.XLOOKUP(B3192, Runs[Run ID], Runs[Title]), "— pick a run —")</f>
        <v>Slott's Silver Surfer</v>
      </c>
      <c r="D3192" s="74" t="s">
        <v>3247</v>
      </c>
      <c r="E3192" s="58" t="b">
        <v>0</v>
      </c>
      <c r="F3192" s="25">
        <f t="shared" si="1"/>
        <v>10</v>
      </c>
      <c r="G3192" s="21" t="s">
        <v>58</v>
      </c>
      <c r="H3192" s="23"/>
      <c r="I3192" s="28"/>
    </row>
    <row r="3193" ht="22.5" customHeight="1">
      <c r="A3193" s="53" t="str">
        <f t="array" ref="A3193">IFERROR(_xlfn.XLOOKUP(B3193, Runs[Run ID], Runs[Track]), "— pick a run —")</f>
        <v>Cosmic</v>
      </c>
      <c r="B3193" s="54" t="s">
        <v>1499</v>
      </c>
      <c r="C3193" s="53" t="str">
        <f t="array" ref="C3193">IFERROR(_xlfn.XLOOKUP(B3193, Runs[Run ID], Runs[Title]), "— pick a run —")</f>
        <v>Slott's Silver Surfer</v>
      </c>
      <c r="D3193" s="74" t="s">
        <v>3275</v>
      </c>
      <c r="E3193" s="58" t="b">
        <v>0</v>
      </c>
      <c r="F3193" s="25">
        <f t="shared" si="1"/>
        <v>11</v>
      </c>
      <c r="G3193" s="21" t="s">
        <v>58</v>
      </c>
      <c r="H3193" s="23"/>
      <c r="I3193" s="28"/>
    </row>
    <row r="3194" ht="22.5" customHeight="1">
      <c r="A3194" s="53" t="str">
        <f t="array" ref="A3194">IFERROR(_xlfn.XLOOKUP(B3194, Runs[Run ID], Runs[Track]), "— pick a run —")</f>
        <v>Cosmic</v>
      </c>
      <c r="B3194" s="54" t="s">
        <v>1499</v>
      </c>
      <c r="C3194" s="53" t="str">
        <f t="array" ref="C3194">IFERROR(_xlfn.XLOOKUP(B3194, Runs[Run ID], Runs[Title]), "— pick a run —")</f>
        <v>Slott's Silver Surfer</v>
      </c>
      <c r="D3194" s="74" t="s">
        <v>3309</v>
      </c>
      <c r="E3194" s="58" t="b">
        <v>0</v>
      </c>
      <c r="F3194" s="25">
        <f t="shared" si="1"/>
        <v>12</v>
      </c>
      <c r="G3194" s="21" t="s">
        <v>58</v>
      </c>
      <c r="H3194" s="23"/>
      <c r="I3194" s="28"/>
    </row>
    <row r="3195" ht="22.5" customHeight="1">
      <c r="A3195" s="53" t="str">
        <f t="array" ref="A3195">IFERROR(_xlfn.XLOOKUP(B3195, Runs[Run ID], Runs[Track]), "— pick a run —")</f>
        <v>Cosmic</v>
      </c>
      <c r="B3195" s="54" t="s">
        <v>1499</v>
      </c>
      <c r="C3195" s="53" t="str">
        <f t="array" ref="C3195">IFERROR(_xlfn.XLOOKUP(B3195, Runs[Run ID], Runs[Title]), "— pick a run —")</f>
        <v>Slott's Silver Surfer</v>
      </c>
      <c r="D3195" s="74" t="s">
        <v>3340</v>
      </c>
      <c r="E3195" s="58" t="b">
        <v>0</v>
      </c>
      <c r="F3195" s="25">
        <f t="shared" si="1"/>
        <v>13</v>
      </c>
      <c r="G3195" s="21" t="s">
        <v>58</v>
      </c>
      <c r="H3195" s="23"/>
      <c r="I3195" s="28"/>
    </row>
    <row r="3196" ht="22.5" customHeight="1">
      <c r="A3196" s="53" t="str">
        <f t="array" ref="A3196">IFERROR(_xlfn.XLOOKUP(B3196, Runs[Run ID], Runs[Track]), "— pick a run —")</f>
        <v>Cosmic</v>
      </c>
      <c r="B3196" s="54" t="s">
        <v>1499</v>
      </c>
      <c r="C3196" s="53" t="str">
        <f t="array" ref="C3196">IFERROR(_xlfn.XLOOKUP(B3196, Runs[Run ID], Runs[Title]), "— pick a run —")</f>
        <v>Slott's Silver Surfer</v>
      </c>
      <c r="D3196" s="74" t="s">
        <v>3369</v>
      </c>
      <c r="E3196" s="58" t="b">
        <v>0</v>
      </c>
      <c r="F3196" s="25">
        <f t="shared" si="1"/>
        <v>14</v>
      </c>
      <c r="G3196" s="21" t="s">
        <v>58</v>
      </c>
      <c r="H3196" s="23" t="s">
        <v>13629</v>
      </c>
      <c r="I3196" s="28"/>
    </row>
    <row r="3197" ht="22.5" customHeight="1">
      <c r="A3197" s="53" t="str">
        <f t="array" ref="A3197">IFERROR(_xlfn.XLOOKUP(B3197, Runs[Run ID], Runs[Track]), "— pick a run —")</f>
        <v>Cosmic</v>
      </c>
      <c r="B3197" s="54" t="s">
        <v>1499</v>
      </c>
      <c r="C3197" s="53" t="str">
        <f t="array" ref="C3197">IFERROR(_xlfn.XLOOKUP(B3197, Runs[Run ID], Runs[Title]), "— pick a run —")</f>
        <v>Slott's Silver Surfer</v>
      </c>
      <c r="D3197" s="74" t="s">
        <v>3400</v>
      </c>
      <c r="E3197" s="58" t="b">
        <v>0</v>
      </c>
      <c r="F3197" s="25">
        <f t="shared" si="1"/>
        <v>15</v>
      </c>
      <c r="G3197" s="21" t="s">
        <v>58</v>
      </c>
      <c r="H3197" s="23"/>
      <c r="I3197" s="28"/>
    </row>
    <row r="3198" ht="22.5" customHeight="1">
      <c r="A3198" s="53" t="str">
        <f t="array" ref="A3198">IFERROR(_xlfn.XLOOKUP(B3198, Runs[Run ID], Runs[Track]), "— pick a run —")</f>
        <v>Cosmic</v>
      </c>
      <c r="B3198" s="54" t="s">
        <v>1499</v>
      </c>
      <c r="C3198" s="53" t="str">
        <f t="array" ref="C3198">IFERROR(_xlfn.XLOOKUP(B3198, Runs[Run ID], Runs[Title]), "— pick a run —")</f>
        <v>Slott's Silver Surfer</v>
      </c>
      <c r="D3198" s="74" t="s">
        <v>3430</v>
      </c>
      <c r="E3198" s="58" t="b">
        <v>0</v>
      </c>
      <c r="F3198" s="25">
        <f t="shared" si="1"/>
        <v>16</v>
      </c>
      <c r="G3198" s="21" t="s">
        <v>58</v>
      </c>
      <c r="H3198" s="23"/>
      <c r="I3198" s="28"/>
    </row>
    <row r="3199" ht="22.5" customHeight="1">
      <c r="A3199" s="53" t="str">
        <f t="array" ref="A3199">IFERROR(_xlfn.XLOOKUP(B3199, Runs[Run ID], Runs[Track]), "— pick a run —")</f>
        <v>Cosmic</v>
      </c>
      <c r="B3199" s="54" t="s">
        <v>1499</v>
      </c>
      <c r="C3199" s="53" t="str">
        <f t="array" ref="C3199">IFERROR(_xlfn.XLOOKUP(B3199, Runs[Run ID], Runs[Title]), "— pick a run —")</f>
        <v>Slott's Silver Surfer</v>
      </c>
      <c r="D3199" s="74" t="s">
        <v>13630</v>
      </c>
      <c r="E3199" s="58" t="b">
        <v>0</v>
      </c>
      <c r="F3199" s="25">
        <f t="shared" si="1"/>
        <v>17</v>
      </c>
      <c r="G3199" s="21" t="s">
        <v>58</v>
      </c>
      <c r="H3199" s="23" t="s">
        <v>13631</v>
      </c>
      <c r="I3199" s="28"/>
    </row>
    <row r="3200" ht="22.5" customHeight="1">
      <c r="A3200" s="53" t="str">
        <f t="array" ref="A3200">IFERROR(_xlfn.XLOOKUP(B3200, Runs[Run ID], Runs[Track]), "— pick a run —")</f>
        <v>Cosmic</v>
      </c>
      <c r="B3200" s="54" t="s">
        <v>1499</v>
      </c>
      <c r="C3200" s="53" t="str">
        <f t="array" ref="C3200">IFERROR(_xlfn.XLOOKUP(B3200, Runs[Run ID], Runs[Title]), "— pick a run —")</f>
        <v>Slott's Silver Surfer</v>
      </c>
      <c r="D3200" s="74" t="s">
        <v>13632</v>
      </c>
      <c r="E3200" s="58" t="b">
        <v>0</v>
      </c>
      <c r="F3200" s="25">
        <f t="shared" si="1"/>
        <v>18</v>
      </c>
      <c r="G3200" s="21" t="s">
        <v>58</v>
      </c>
      <c r="H3200" s="23"/>
      <c r="I3200" s="28"/>
    </row>
    <row r="3201" ht="22.5" customHeight="1">
      <c r="A3201" s="53" t="str">
        <f t="array" ref="A3201">IFERROR(_xlfn.XLOOKUP(B3201, Runs[Run ID], Runs[Track]), "— pick a run —")</f>
        <v>Cosmic</v>
      </c>
      <c r="B3201" s="54" t="s">
        <v>1499</v>
      </c>
      <c r="C3201" s="53" t="str">
        <f t="array" ref="C3201">IFERROR(_xlfn.XLOOKUP(B3201, Runs[Run ID], Runs[Title]), "— pick a run —")</f>
        <v>Slott's Silver Surfer</v>
      </c>
      <c r="D3201" s="74" t="s">
        <v>13633</v>
      </c>
      <c r="E3201" s="58" t="b">
        <v>0</v>
      </c>
      <c r="F3201" s="25">
        <f t="shared" si="1"/>
        <v>19</v>
      </c>
      <c r="G3201" s="21" t="s">
        <v>58</v>
      </c>
      <c r="H3201" s="23"/>
      <c r="I3201" s="28"/>
    </row>
    <row r="3202" ht="22.5" customHeight="1">
      <c r="A3202" s="53" t="str">
        <f t="array" ref="A3202">IFERROR(_xlfn.XLOOKUP(B3202, Runs[Run ID], Runs[Track]), "— pick a run —")</f>
        <v>Cosmic</v>
      </c>
      <c r="B3202" s="54" t="s">
        <v>1499</v>
      </c>
      <c r="C3202" s="53" t="str">
        <f t="array" ref="C3202">IFERROR(_xlfn.XLOOKUP(B3202, Runs[Run ID], Runs[Title]), "— pick a run —")</f>
        <v>Slott's Silver Surfer</v>
      </c>
      <c r="D3202" s="74" t="s">
        <v>13634</v>
      </c>
      <c r="E3202" s="58" t="b">
        <v>0</v>
      </c>
      <c r="F3202" s="25">
        <f t="shared" si="1"/>
        <v>20</v>
      </c>
      <c r="G3202" s="21" t="s">
        <v>58</v>
      </c>
      <c r="H3202" s="23"/>
      <c r="I3202" s="28"/>
    </row>
    <row r="3203" ht="22.5" customHeight="1">
      <c r="A3203" s="53" t="str">
        <f t="array" ref="A3203">IFERROR(_xlfn.XLOOKUP(B3203, Runs[Run ID], Runs[Track]), "— pick a run —")</f>
        <v>Cosmic</v>
      </c>
      <c r="B3203" s="54" t="s">
        <v>1499</v>
      </c>
      <c r="C3203" s="53" t="str">
        <f t="array" ref="C3203">IFERROR(_xlfn.XLOOKUP(B3203, Runs[Run ID], Runs[Title]), "— pick a run —")</f>
        <v>Slott's Silver Surfer</v>
      </c>
      <c r="D3203" s="74" t="s">
        <v>13635</v>
      </c>
      <c r="E3203" s="58" t="b">
        <v>0</v>
      </c>
      <c r="F3203" s="25">
        <f t="shared" si="1"/>
        <v>21</v>
      </c>
      <c r="G3203" s="21" t="s">
        <v>58</v>
      </c>
      <c r="H3203" s="23"/>
      <c r="I3203" s="28"/>
    </row>
    <row r="3204" ht="22.5" customHeight="1">
      <c r="A3204" s="53" t="str">
        <f t="array" ref="A3204">IFERROR(_xlfn.XLOOKUP(B3204, Runs[Run ID], Runs[Track]), "— pick a run —")</f>
        <v>Cosmic</v>
      </c>
      <c r="B3204" s="54" t="s">
        <v>1499</v>
      </c>
      <c r="C3204" s="53" t="str">
        <f t="array" ref="C3204">IFERROR(_xlfn.XLOOKUP(B3204, Runs[Run ID], Runs[Title]), "— pick a run —")</f>
        <v>Slott's Silver Surfer</v>
      </c>
      <c r="D3204" s="74" t="s">
        <v>11525</v>
      </c>
      <c r="E3204" s="58" t="b">
        <v>0</v>
      </c>
      <c r="F3204" s="25">
        <f t="shared" si="1"/>
        <v>22</v>
      </c>
      <c r="G3204" s="21" t="s">
        <v>58</v>
      </c>
      <c r="H3204" s="23"/>
      <c r="I3204" s="28"/>
    </row>
    <row r="3205" ht="22.5" customHeight="1">
      <c r="A3205" s="53" t="str">
        <f t="array" ref="A3205">IFERROR(_xlfn.XLOOKUP(B3205, Runs[Run ID], Runs[Track]), "— pick a run —")</f>
        <v>Cosmic</v>
      </c>
      <c r="B3205" s="54" t="s">
        <v>1499</v>
      </c>
      <c r="C3205" s="53" t="str">
        <f t="array" ref="C3205">IFERROR(_xlfn.XLOOKUP(B3205, Runs[Run ID], Runs[Title]), "— pick a run —")</f>
        <v>Slott's Silver Surfer</v>
      </c>
      <c r="D3205" s="74" t="s">
        <v>13636</v>
      </c>
      <c r="E3205" s="58" t="b">
        <v>0</v>
      </c>
      <c r="F3205" s="25">
        <f t="shared" si="1"/>
        <v>23</v>
      </c>
      <c r="G3205" s="21" t="s">
        <v>58</v>
      </c>
      <c r="H3205" s="23"/>
      <c r="I3205" s="28"/>
    </row>
    <row r="3206" ht="22.5" customHeight="1">
      <c r="A3206" s="53" t="str">
        <f t="array" ref="A3206">IFERROR(_xlfn.XLOOKUP(B3206, Runs[Run ID], Runs[Track]), "— pick a run —")</f>
        <v>Cosmic</v>
      </c>
      <c r="B3206" s="54" t="s">
        <v>1499</v>
      </c>
      <c r="C3206" s="53" t="str">
        <f t="array" ref="C3206">IFERROR(_xlfn.XLOOKUP(B3206, Runs[Run ID], Runs[Title]), "— pick a run —")</f>
        <v>Slott's Silver Surfer</v>
      </c>
      <c r="D3206" s="74" t="s">
        <v>13637</v>
      </c>
      <c r="E3206" s="58" t="b">
        <v>0</v>
      </c>
      <c r="F3206" s="25">
        <f t="shared" si="1"/>
        <v>24</v>
      </c>
      <c r="G3206" s="21" t="s">
        <v>58</v>
      </c>
      <c r="H3206" s="23"/>
      <c r="I3206" s="28"/>
    </row>
    <row r="3207" ht="22.5" customHeight="1">
      <c r="A3207" s="53" t="str">
        <f t="array" ref="A3207">IFERROR(_xlfn.XLOOKUP(B3207, Runs[Run ID], Runs[Track]), "— pick a run —")</f>
        <v>Cosmic</v>
      </c>
      <c r="B3207" s="54" t="s">
        <v>1499</v>
      </c>
      <c r="C3207" s="53" t="str">
        <f t="array" ref="C3207">IFERROR(_xlfn.XLOOKUP(B3207, Runs[Run ID], Runs[Title]), "— pick a run —")</f>
        <v>Slott's Silver Surfer</v>
      </c>
      <c r="D3207" s="74" t="s">
        <v>13638</v>
      </c>
      <c r="E3207" s="58" t="b">
        <v>0</v>
      </c>
      <c r="F3207" s="25">
        <f t="shared" si="1"/>
        <v>25</v>
      </c>
      <c r="G3207" s="21" t="s">
        <v>58</v>
      </c>
      <c r="H3207" s="23"/>
      <c r="I3207" s="28"/>
    </row>
    <row r="3208" ht="22.5" customHeight="1">
      <c r="A3208" s="53" t="str">
        <f t="array" ref="A3208">IFERROR(_xlfn.XLOOKUP(B3208, Runs[Run ID], Runs[Track]), "— pick a run —")</f>
        <v>Cosmic</v>
      </c>
      <c r="B3208" s="54" t="s">
        <v>1499</v>
      </c>
      <c r="C3208" s="53" t="str">
        <f t="array" ref="C3208">IFERROR(_xlfn.XLOOKUP(B3208, Runs[Run ID], Runs[Title]), "— pick a run —")</f>
        <v>Slott's Silver Surfer</v>
      </c>
      <c r="D3208" s="74" t="s">
        <v>13639</v>
      </c>
      <c r="E3208" s="58" t="b">
        <v>0</v>
      </c>
      <c r="F3208" s="25">
        <f t="shared" si="1"/>
        <v>26</v>
      </c>
      <c r="G3208" s="21" t="s">
        <v>58</v>
      </c>
      <c r="H3208" s="23"/>
      <c r="I3208" s="28"/>
    </row>
    <row r="3209" ht="22.5" customHeight="1">
      <c r="A3209" s="53" t="str">
        <f t="array" ref="A3209">IFERROR(_xlfn.XLOOKUP(B3209, Runs[Run ID], Runs[Track]), "— pick a run —")</f>
        <v>Cosmic</v>
      </c>
      <c r="B3209" s="54" t="s">
        <v>1499</v>
      </c>
      <c r="C3209" s="53" t="str">
        <f t="array" ref="C3209">IFERROR(_xlfn.XLOOKUP(B3209, Runs[Run ID], Runs[Title]), "— pick a run —")</f>
        <v>Slott's Silver Surfer</v>
      </c>
      <c r="D3209" s="74" t="s">
        <v>13640</v>
      </c>
      <c r="E3209" s="58" t="b">
        <v>0</v>
      </c>
      <c r="F3209" s="25">
        <f t="shared" si="1"/>
        <v>27</v>
      </c>
      <c r="G3209" s="21" t="s">
        <v>58</v>
      </c>
      <c r="H3209" s="23"/>
      <c r="I3209" s="28"/>
    </row>
    <row r="3210" ht="22.5" customHeight="1">
      <c r="A3210" s="53" t="str">
        <f t="array" ref="A3210">IFERROR(_xlfn.XLOOKUP(B3210, Runs[Run ID], Runs[Track]), "— pick a run —")</f>
        <v>Cosmic</v>
      </c>
      <c r="B3210" s="54" t="s">
        <v>1499</v>
      </c>
      <c r="C3210" s="53" t="str">
        <f t="array" ref="C3210">IFERROR(_xlfn.XLOOKUP(B3210, Runs[Run ID], Runs[Title]), "— pick a run —")</f>
        <v>Slott's Silver Surfer</v>
      </c>
      <c r="D3210" s="74" t="s">
        <v>13641</v>
      </c>
      <c r="E3210" s="58" t="b">
        <v>0</v>
      </c>
      <c r="F3210" s="25">
        <f t="shared" si="1"/>
        <v>28</v>
      </c>
      <c r="G3210" s="21" t="s">
        <v>58</v>
      </c>
      <c r="H3210" s="23"/>
      <c r="I3210" s="28"/>
    </row>
    <row r="3211" ht="22.5" customHeight="1">
      <c r="A3211" s="53" t="str">
        <f t="array" ref="A3211">IFERROR(_xlfn.XLOOKUP(B3211, Runs[Run ID], Runs[Track]), "— pick a run —")</f>
        <v>Cosmic</v>
      </c>
      <c r="B3211" s="54" t="s">
        <v>1499</v>
      </c>
      <c r="C3211" s="53" t="str">
        <f t="array" ref="C3211">IFERROR(_xlfn.XLOOKUP(B3211, Runs[Run ID], Runs[Title]), "— pick a run —")</f>
        <v>Slott's Silver Surfer</v>
      </c>
      <c r="D3211" s="74" t="s">
        <v>13642</v>
      </c>
      <c r="E3211" s="58" t="b">
        <v>0</v>
      </c>
      <c r="F3211" s="25">
        <f t="shared" si="1"/>
        <v>29</v>
      </c>
      <c r="G3211" s="21" t="s">
        <v>58</v>
      </c>
      <c r="H3211" s="23" t="s">
        <v>13631</v>
      </c>
      <c r="I3211" s="28"/>
    </row>
    <row r="3212" ht="22.5" customHeight="1">
      <c r="A3212" s="53" t="str">
        <f t="array" ref="A3212">IFERROR(_xlfn.XLOOKUP(B3212, Runs[Run ID], Runs[Track]), "— pick a run —")</f>
        <v>Cosmic</v>
      </c>
      <c r="B3212" s="54" t="s">
        <v>1499</v>
      </c>
      <c r="C3212" s="53" t="str">
        <f t="array" ref="C3212">IFERROR(_xlfn.XLOOKUP(B3212, Runs[Run ID], Runs[Title]), "— pick a run —")</f>
        <v>Slott's Silver Surfer</v>
      </c>
      <c r="D3212" s="74" t="s">
        <v>13643</v>
      </c>
      <c r="E3212" s="58" t="b">
        <v>0</v>
      </c>
      <c r="F3212" s="25">
        <f t="shared" si="1"/>
        <v>30</v>
      </c>
      <c r="G3212" s="21" t="s">
        <v>58</v>
      </c>
      <c r="H3212" s="23" t="s">
        <v>13644</v>
      </c>
      <c r="I3212" s="28"/>
    </row>
    <row r="3213" ht="22.5" customHeight="1">
      <c r="A3213" s="53" t="str">
        <f t="array" ref="A3213">IFERROR(_xlfn.XLOOKUP(B3213, Runs[Run ID], Runs[Track]), "— pick a run —")</f>
        <v>Cosmic</v>
      </c>
      <c r="B3213" s="54" t="s">
        <v>159</v>
      </c>
      <c r="C3213" s="53" t="str">
        <f t="array" ref="C3213">IFERROR(_xlfn.XLOOKUP(B3213, Runs[Run ID], Runs[Title]), "— pick a run —")</f>
        <v>Cates' Thanos/Guardians </v>
      </c>
      <c r="D3213" s="74" t="s">
        <v>13645</v>
      </c>
      <c r="E3213" s="58" t="b">
        <v>0</v>
      </c>
      <c r="F3213" s="25">
        <f t="shared" si="1"/>
        <v>1</v>
      </c>
      <c r="G3213" s="21" t="s">
        <v>443</v>
      </c>
      <c r="H3213" s="23" t="s">
        <v>13646</v>
      </c>
      <c r="I3213" s="28"/>
    </row>
    <row r="3214" ht="22.5" customHeight="1">
      <c r="A3214" s="53" t="str">
        <f t="array" ref="A3214">IFERROR(_xlfn.XLOOKUP(B3214, Runs[Run ID], Runs[Track]), "— pick a run —")</f>
        <v>Cosmic</v>
      </c>
      <c r="B3214" s="54" t="s">
        <v>159</v>
      </c>
      <c r="C3214" s="53" t="str">
        <f t="array" ref="C3214">IFERROR(_xlfn.XLOOKUP(B3214, Runs[Run ID], Runs[Title]), "— pick a run —")</f>
        <v>Cates' Thanos/Guardians </v>
      </c>
      <c r="D3214" s="74" t="s">
        <v>13647</v>
      </c>
      <c r="E3214" s="58" t="b">
        <v>0</v>
      </c>
      <c r="F3214" s="25">
        <f t="shared" si="1"/>
        <v>2</v>
      </c>
      <c r="G3214" s="21" t="s">
        <v>443</v>
      </c>
      <c r="H3214" s="23"/>
      <c r="I3214" s="28"/>
    </row>
    <row r="3215" ht="22.5" customHeight="1">
      <c r="A3215" s="53" t="str">
        <f t="array" ref="A3215">IFERROR(_xlfn.XLOOKUP(B3215, Runs[Run ID], Runs[Track]), "— pick a run —")</f>
        <v>Cosmic</v>
      </c>
      <c r="B3215" s="54" t="s">
        <v>159</v>
      </c>
      <c r="C3215" s="53" t="str">
        <f t="array" ref="C3215">IFERROR(_xlfn.XLOOKUP(B3215, Runs[Run ID], Runs[Title]), "— pick a run —")</f>
        <v>Cates' Thanos/Guardians </v>
      </c>
      <c r="D3215" s="74" t="s">
        <v>13648</v>
      </c>
      <c r="E3215" s="58" t="b">
        <v>0</v>
      </c>
      <c r="F3215" s="25">
        <f t="shared" si="1"/>
        <v>3</v>
      </c>
      <c r="G3215" s="21" t="s">
        <v>443</v>
      </c>
      <c r="H3215" s="23"/>
      <c r="I3215" s="28"/>
    </row>
    <row r="3216" ht="22.5" customHeight="1">
      <c r="A3216" s="53" t="str">
        <f t="array" ref="A3216">IFERROR(_xlfn.XLOOKUP(B3216, Runs[Run ID], Runs[Track]), "— pick a run —")</f>
        <v>Cosmic</v>
      </c>
      <c r="B3216" s="54" t="s">
        <v>159</v>
      </c>
      <c r="C3216" s="53" t="str">
        <f t="array" ref="C3216">IFERROR(_xlfn.XLOOKUP(B3216, Runs[Run ID], Runs[Title]), "— pick a run —")</f>
        <v>Cates' Thanos/Guardians </v>
      </c>
      <c r="D3216" s="74" t="s">
        <v>13649</v>
      </c>
      <c r="E3216" s="58" t="b">
        <v>0</v>
      </c>
      <c r="F3216" s="25">
        <f t="shared" si="1"/>
        <v>4</v>
      </c>
      <c r="G3216" s="21" t="s">
        <v>443</v>
      </c>
      <c r="H3216" s="23"/>
      <c r="I3216" s="28"/>
    </row>
    <row r="3217" ht="22.5" customHeight="1">
      <c r="A3217" s="53" t="str">
        <f t="array" ref="A3217">IFERROR(_xlfn.XLOOKUP(B3217, Runs[Run ID], Runs[Track]), "— pick a run —")</f>
        <v>Cosmic</v>
      </c>
      <c r="B3217" s="54" t="s">
        <v>159</v>
      </c>
      <c r="C3217" s="53" t="str">
        <f t="array" ref="C3217">IFERROR(_xlfn.XLOOKUP(B3217, Runs[Run ID], Runs[Title]), "— pick a run —")</f>
        <v>Cates' Thanos/Guardians </v>
      </c>
      <c r="D3217" s="74" t="s">
        <v>13650</v>
      </c>
      <c r="E3217" s="58" t="b">
        <v>0</v>
      </c>
      <c r="F3217" s="25">
        <f t="shared" si="1"/>
        <v>5</v>
      </c>
      <c r="G3217" s="21" t="s">
        <v>443</v>
      </c>
      <c r="H3217" s="23"/>
      <c r="I3217" s="28"/>
    </row>
    <row r="3218" ht="22.5" customHeight="1">
      <c r="A3218" s="53" t="str">
        <f t="array" ref="A3218">IFERROR(_xlfn.XLOOKUP(B3218, Runs[Run ID], Runs[Track]), "— pick a run —")</f>
        <v>Cosmic</v>
      </c>
      <c r="B3218" s="54" t="s">
        <v>159</v>
      </c>
      <c r="C3218" s="53" t="str">
        <f t="array" ref="C3218">IFERROR(_xlfn.XLOOKUP(B3218, Runs[Run ID], Runs[Title]), "— pick a run —")</f>
        <v>Cates' Thanos/Guardians </v>
      </c>
      <c r="D3218" s="74" t="s">
        <v>13651</v>
      </c>
      <c r="E3218" s="58" t="b">
        <v>0</v>
      </c>
      <c r="F3218" s="25">
        <f t="shared" si="1"/>
        <v>6</v>
      </c>
      <c r="G3218" s="21" t="s">
        <v>443</v>
      </c>
      <c r="H3218" s="23"/>
      <c r="I3218" s="28"/>
    </row>
    <row r="3219" ht="22.5" customHeight="1">
      <c r="A3219" s="53" t="str">
        <f t="array" ref="A3219">IFERROR(_xlfn.XLOOKUP(B3219, Runs[Run ID], Runs[Track]), "— pick a run —")</f>
        <v>Cosmic</v>
      </c>
      <c r="B3219" s="54" t="s">
        <v>159</v>
      </c>
      <c r="C3219" s="53" t="str">
        <f t="array" ref="C3219">IFERROR(_xlfn.XLOOKUP(B3219, Runs[Run ID], Runs[Title]), "— pick a run —")</f>
        <v>Cates' Thanos/Guardians </v>
      </c>
      <c r="D3219" s="74" t="s">
        <v>13652</v>
      </c>
      <c r="E3219" s="58" t="b">
        <v>0</v>
      </c>
      <c r="F3219" s="25">
        <f t="shared" si="1"/>
        <v>7</v>
      </c>
      <c r="G3219" s="21" t="s">
        <v>443</v>
      </c>
      <c r="H3219" s="23"/>
      <c r="I3219" s="28"/>
    </row>
    <row r="3220" ht="22.5" customHeight="1">
      <c r="A3220" s="53" t="str">
        <f t="array" ref="A3220">IFERROR(_xlfn.XLOOKUP(B3220, Runs[Run ID], Runs[Track]), "— pick a run —")</f>
        <v>Cosmic</v>
      </c>
      <c r="B3220" s="54" t="s">
        <v>159</v>
      </c>
      <c r="C3220" s="53" t="str">
        <f t="array" ref="C3220">IFERROR(_xlfn.XLOOKUP(B3220, Runs[Run ID], Runs[Title]), "— pick a run —")</f>
        <v>Cates' Thanos/Guardians </v>
      </c>
      <c r="D3220" s="74" t="s">
        <v>13653</v>
      </c>
      <c r="E3220" s="58" t="b">
        <v>0</v>
      </c>
      <c r="F3220" s="25">
        <f t="shared" si="1"/>
        <v>8</v>
      </c>
      <c r="G3220" s="21" t="s">
        <v>443</v>
      </c>
      <c r="H3220" s="23"/>
      <c r="I3220" s="28"/>
    </row>
    <row r="3221" ht="22.5" customHeight="1">
      <c r="A3221" s="53" t="str">
        <f t="array" ref="A3221">IFERROR(_xlfn.XLOOKUP(B3221, Runs[Run ID], Runs[Track]), "— pick a run —")</f>
        <v>Cosmic</v>
      </c>
      <c r="B3221" s="54" t="s">
        <v>159</v>
      </c>
      <c r="C3221" s="53" t="str">
        <f t="array" ref="C3221">IFERROR(_xlfn.XLOOKUP(B3221, Runs[Run ID], Runs[Title]), "— pick a run —")</f>
        <v>Cates' Thanos/Guardians </v>
      </c>
      <c r="D3221" s="74" t="s">
        <v>13654</v>
      </c>
      <c r="E3221" s="58" t="b">
        <v>0</v>
      </c>
      <c r="F3221" s="25">
        <f t="shared" si="1"/>
        <v>9</v>
      </c>
      <c r="G3221" s="21" t="s">
        <v>443</v>
      </c>
      <c r="H3221" s="23"/>
      <c r="I3221" s="28"/>
    </row>
    <row r="3222" ht="22.5" customHeight="1">
      <c r="A3222" s="53" t="str">
        <f t="array" ref="A3222">IFERROR(_xlfn.XLOOKUP(B3222, Runs[Run ID], Runs[Track]), "— pick a run —")</f>
        <v>Cosmic</v>
      </c>
      <c r="B3222" s="54" t="s">
        <v>159</v>
      </c>
      <c r="C3222" s="53" t="str">
        <f t="array" ref="C3222">IFERROR(_xlfn.XLOOKUP(B3222, Runs[Run ID], Runs[Title]), "— pick a run —")</f>
        <v>Cates' Thanos/Guardians </v>
      </c>
      <c r="D3222" s="74" t="s">
        <v>13655</v>
      </c>
      <c r="E3222" s="58" t="b">
        <v>0</v>
      </c>
      <c r="F3222" s="25">
        <f t="shared" si="1"/>
        <v>10</v>
      </c>
      <c r="G3222" s="21" t="s">
        <v>443</v>
      </c>
      <c r="H3222" s="23"/>
      <c r="I3222" s="28"/>
    </row>
    <row r="3223" ht="22.5" customHeight="1">
      <c r="A3223" s="53" t="str">
        <f t="array" ref="A3223">IFERROR(_xlfn.XLOOKUP(B3223, Runs[Run ID], Runs[Track]), "— pick a run —")</f>
        <v>Cosmic</v>
      </c>
      <c r="B3223" s="54" t="s">
        <v>159</v>
      </c>
      <c r="C3223" s="53" t="str">
        <f t="array" ref="C3223">IFERROR(_xlfn.XLOOKUP(B3223, Runs[Run ID], Runs[Title]), "— pick a run —")</f>
        <v>Cates' Thanos/Guardians </v>
      </c>
      <c r="D3223" s="74" t="s">
        <v>13656</v>
      </c>
      <c r="E3223" s="58" t="b">
        <v>0</v>
      </c>
      <c r="F3223" s="25">
        <f t="shared" si="1"/>
        <v>11</v>
      </c>
      <c r="G3223" s="21" t="s">
        <v>443</v>
      </c>
      <c r="H3223" s="23"/>
      <c r="I3223" s="28"/>
    </row>
    <row r="3224" ht="22.5" customHeight="1">
      <c r="A3224" s="53" t="str">
        <f t="array" ref="A3224">IFERROR(_xlfn.XLOOKUP(B3224, Runs[Run ID], Runs[Track]), "— pick a run —")</f>
        <v>Cosmic</v>
      </c>
      <c r="B3224" s="54" t="s">
        <v>159</v>
      </c>
      <c r="C3224" s="53" t="str">
        <f t="array" ref="C3224">IFERROR(_xlfn.XLOOKUP(B3224, Runs[Run ID], Runs[Title]), "— pick a run —")</f>
        <v>Cates' Thanos/Guardians </v>
      </c>
      <c r="D3224" s="74" t="s">
        <v>13657</v>
      </c>
      <c r="E3224" s="58" t="b">
        <v>0</v>
      </c>
      <c r="F3224" s="25">
        <f t="shared" si="1"/>
        <v>12</v>
      </c>
      <c r="G3224" s="21" t="s">
        <v>443</v>
      </c>
      <c r="H3224" s="23"/>
      <c r="I3224" s="28"/>
    </row>
    <row r="3225" ht="22.5" customHeight="1">
      <c r="A3225" s="53" t="str">
        <f t="array" ref="A3225">IFERROR(_xlfn.XLOOKUP(B3225, Runs[Run ID], Runs[Track]), "— pick a run —")</f>
        <v>Cosmic</v>
      </c>
      <c r="B3225" s="54" t="s">
        <v>159</v>
      </c>
      <c r="C3225" s="53" t="str">
        <f t="array" ref="C3225">IFERROR(_xlfn.XLOOKUP(B3225, Runs[Run ID], Runs[Title]), "— pick a run —")</f>
        <v>Cates' Thanos/Guardians </v>
      </c>
      <c r="D3225" s="74" t="s">
        <v>13658</v>
      </c>
      <c r="E3225" s="58" t="b">
        <v>0</v>
      </c>
      <c r="F3225" s="25">
        <f t="shared" si="1"/>
        <v>13</v>
      </c>
      <c r="G3225" s="21" t="s">
        <v>58</v>
      </c>
      <c r="H3225" s="23" t="s">
        <v>13659</v>
      </c>
      <c r="I3225" s="28"/>
    </row>
    <row r="3226" ht="22.5" customHeight="1">
      <c r="A3226" s="53" t="str">
        <f t="array" ref="A3226">IFERROR(_xlfn.XLOOKUP(B3226, Runs[Run ID], Runs[Track]), "— pick a run —")</f>
        <v>Cosmic</v>
      </c>
      <c r="B3226" s="54" t="s">
        <v>159</v>
      </c>
      <c r="C3226" s="53" t="str">
        <f t="array" ref="C3226">IFERROR(_xlfn.XLOOKUP(B3226, Runs[Run ID], Runs[Title]), "— pick a run —")</f>
        <v>Cates' Thanos/Guardians </v>
      </c>
      <c r="D3226" s="74" t="s">
        <v>13660</v>
      </c>
      <c r="E3226" s="58" t="b">
        <v>0</v>
      </c>
      <c r="F3226" s="25">
        <f t="shared" si="1"/>
        <v>14</v>
      </c>
      <c r="G3226" s="21" t="s">
        <v>58</v>
      </c>
      <c r="H3226" s="23"/>
      <c r="I3226" s="28"/>
    </row>
    <row r="3227" ht="22.5" customHeight="1">
      <c r="A3227" s="53" t="str">
        <f t="array" ref="A3227">IFERROR(_xlfn.XLOOKUP(B3227, Runs[Run ID], Runs[Track]), "— pick a run —")</f>
        <v>Cosmic</v>
      </c>
      <c r="B3227" s="54" t="s">
        <v>159</v>
      </c>
      <c r="C3227" s="53" t="str">
        <f t="array" ref="C3227">IFERROR(_xlfn.XLOOKUP(B3227, Runs[Run ID], Runs[Title]), "— pick a run —")</f>
        <v>Cates' Thanos/Guardians </v>
      </c>
      <c r="D3227" s="74" t="s">
        <v>13661</v>
      </c>
      <c r="E3227" s="58" t="b">
        <v>0</v>
      </c>
      <c r="F3227" s="25">
        <f t="shared" si="1"/>
        <v>15</v>
      </c>
      <c r="G3227" s="21" t="s">
        <v>58</v>
      </c>
      <c r="H3227" s="23"/>
      <c r="I3227" s="28"/>
    </row>
    <row r="3228" ht="22.5" customHeight="1">
      <c r="A3228" s="53" t="str">
        <f t="array" ref="A3228">IFERROR(_xlfn.XLOOKUP(B3228, Runs[Run ID], Runs[Track]), "— pick a run —")</f>
        <v>Cosmic</v>
      </c>
      <c r="B3228" s="54" t="s">
        <v>159</v>
      </c>
      <c r="C3228" s="53" t="str">
        <f t="array" ref="C3228">IFERROR(_xlfn.XLOOKUP(B3228, Runs[Run ID], Runs[Title]), "— pick a run —")</f>
        <v>Cates' Thanos/Guardians </v>
      </c>
      <c r="D3228" s="74" t="s">
        <v>13662</v>
      </c>
      <c r="E3228" s="58" t="b">
        <v>0</v>
      </c>
      <c r="F3228" s="25">
        <f t="shared" si="1"/>
        <v>16</v>
      </c>
      <c r="G3228" s="21" t="s">
        <v>58</v>
      </c>
      <c r="H3228" s="23"/>
      <c r="I3228" s="28"/>
    </row>
    <row r="3229" ht="22.5" customHeight="1">
      <c r="A3229" s="53" t="str">
        <f t="array" ref="A3229">IFERROR(_xlfn.XLOOKUP(B3229, Runs[Run ID], Runs[Track]), "— pick a run —")</f>
        <v>Cosmic</v>
      </c>
      <c r="B3229" s="54" t="s">
        <v>159</v>
      </c>
      <c r="C3229" s="53" t="str">
        <f t="array" ref="C3229">IFERROR(_xlfn.XLOOKUP(B3229, Runs[Run ID], Runs[Title]), "— pick a run —")</f>
        <v>Cates' Thanos/Guardians </v>
      </c>
      <c r="D3229" s="74" t="s">
        <v>13663</v>
      </c>
      <c r="E3229" s="58" t="b">
        <v>0</v>
      </c>
      <c r="F3229" s="25">
        <f t="shared" si="1"/>
        <v>17</v>
      </c>
      <c r="G3229" s="21" t="s">
        <v>58</v>
      </c>
      <c r="H3229" s="23"/>
      <c r="I3229" s="28"/>
    </row>
    <row r="3230" ht="22.5" customHeight="1">
      <c r="A3230" s="53" t="str">
        <f t="array" ref="A3230">IFERROR(_xlfn.XLOOKUP(B3230, Runs[Run ID], Runs[Track]), "— pick a run —")</f>
        <v>Cosmic</v>
      </c>
      <c r="B3230" s="54" t="s">
        <v>159</v>
      </c>
      <c r="C3230" s="53" t="str">
        <f t="array" ref="C3230">IFERROR(_xlfn.XLOOKUP(B3230, Runs[Run ID], Runs[Title]), "— pick a run —")</f>
        <v>Cates' Thanos/Guardians </v>
      </c>
      <c r="D3230" s="74" t="s">
        <v>13664</v>
      </c>
      <c r="E3230" s="58" t="b">
        <v>0</v>
      </c>
      <c r="F3230" s="25">
        <f t="shared" si="1"/>
        <v>18</v>
      </c>
      <c r="G3230" s="21" t="s">
        <v>58</v>
      </c>
      <c r="H3230" s="23"/>
      <c r="I3230" s="28"/>
    </row>
    <row r="3231" ht="22.5" customHeight="1">
      <c r="A3231" s="53" t="str">
        <f t="array" ref="A3231">IFERROR(_xlfn.XLOOKUP(B3231, Runs[Run ID], Runs[Track]), "— pick a run —")</f>
        <v>Cosmic</v>
      </c>
      <c r="B3231" s="54" t="s">
        <v>159</v>
      </c>
      <c r="C3231" s="53" t="str">
        <f t="array" ref="C3231">IFERROR(_xlfn.XLOOKUP(B3231, Runs[Run ID], Runs[Title]), "— pick a run —")</f>
        <v>Cates' Thanos/Guardians </v>
      </c>
      <c r="D3231" s="74" t="s">
        <v>13665</v>
      </c>
      <c r="E3231" s="58" t="b">
        <v>0</v>
      </c>
      <c r="F3231" s="25">
        <f t="shared" si="1"/>
        <v>19</v>
      </c>
      <c r="G3231" s="21" t="s">
        <v>1002</v>
      </c>
      <c r="H3231" s="23" t="s">
        <v>13666</v>
      </c>
      <c r="I3231" s="28"/>
    </row>
    <row r="3232" ht="22.5" customHeight="1">
      <c r="A3232" s="53" t="str">
        <f t="array" ref="A3232">IFERROR(_xlfn.XLOOKUP(B3232, Runs[Run ID], Runs[Track]), "— pick a run —")</f>
        <v>Cosmic</v>
      </c>
      <c r="B3232" s="54" t="s">
        <v>159</v>
      </c>
      <c r="C3232" s="53" t="str">
        <f t="array" ref="C3232">IFERROR(_xlfn.XLOOKUP(B3232, Runs[Run ID], Runs[Title]), "— pick a run —")</f>
        <v>Cates' Thanos/Guardians </v>
      </c>
      <c r="D3232" s="74" t="s">
        <v>13667</v>
      </c>
      <c r="E3232" s="58" t="b">
        <v>0</v>
      </c>
      <c r="F3232" s="25">
        <f t="shared" si="1"/>
        <v>20</v>
      </c>
      <c r="G3232" s="21" t="s">
        <v>58</v>
      </c>
      <c r="H3232" s="23" t="s">
        <v>13668</v>
      </c>
      <c r="I3232" s="28"/>
    </row>
    <row r="3233" ht="22.5" customHeight="1">
      <c r="A3233" s="53" t="str">
        <f t="array" ref="A3233">IFERROR(_xlfn.XLOOKUP(B3233, Runs[Run ID], Runs[Track]), "— pick a run —")</f>
        <v>Cosmic</v>
      </c>
      <c r="B3233" s="54" t="s">
        <v>159</v>
      </c>
      <c r="C3233" s="53" t="str">
        <f t="array" ref="C3233">IFERROR(_xlfn.XLOOKUP(B3233, Runs[Run ID], Runs[Title]), "— pick a run —")</f>
        <v>Cates' Thanos/Guardians </v>
      </c>
      <c r="D3233" s="74" t="s">
        <v>13669</v>
      </c>
      <c r="E3233" s="58" t="b">
        <v>0</v>
      </c>
      <c r="F3233" s="25">
        <f t="shared" si="1"/>
        <v>21</v>
      </c>
      <c r="G3233" s="21" t="s">
        <v>58</v>
      </c>
      <c r="H3233" s="23"/>
      <c r="I3233" s="28"/>
    </row>
    <row r="3234" ht="22.5" customHeight="1">
      <c r="A3234" s="53" t="str">
        <f t="array" ref="A3234">IFERROR(_xlfn.XLOOKUP(B3234, Runs[Run ID], Runs[Track]), "— pick a run —")</f>
        <v>Cosmic</v>
      </c>
      <c r="B3234" s="54" t="s">
        <v>159</v>
      </c>
      <c r="C3234" s="53" t="str">
        <f t="array" ref="C3234">IFERROR(_xlfn.XLOOKUP(B3234, Runs[Run ID], Runs[Title]), "— pick a run —")</f>
        <v>Cates' Thanos/Guardians </v>
      </c>
      <c r="D3234" s="74" t="s">
        <v>13670</v>
      </c>
      <c r="E3234" s="58" t="b">
        <v>0</v>
      </c>
      <c r="F3234" s="25">
        <f t="shared" si="1"/>
        <v>22</v>
      </c>
      <c r="G3234" s="21" t="s">
        <v>58</v>
      </c>
      <c r="H3234" s="23"/>
      <c r="I3234" s="28"/>
    </row>
    <row r="3235" ht="22.5" customHeight="1">
      <c r="A3235" s="53" t="str">
        <f t="array" ref="A3235">IFERROR(_xlfn.XLOOKUP(B3235, Runs[Run ID], Runs[Track]), "— pick a run —")</f>
        <v>Cosmic</v>
      </c>
      <c r="B3235" s="54" t="s">
        <v>159</v>
      </c>
      <c r="C3235" s="53" t="str">
        <f t="array" ref="C3235">IFERROR(_xlfn.XLOOKUP(B3235, Runs[Run ID], Runs[Title]), "— pick a run —")</f>
        <v>Cates' Thanos/Guardians </v>
      </c>
      <c r="D3235" s="74" t="s">
        <v>13671</v>
      </c>
      <c r="E3235" s="58" t="b">
        <v>0</v>
      </c>
      <c r="F3235" s="25">
        <f t="shared" si="1"/>
        <v>23</v>
      </c>
      <c r="G3235" s="21" t="s">
        <v>58</v>
      </c>
      <c r="H3235" s="23"/>
      <c r="I3235" s="28"/>
    </row>
    <row r="3236" ht="22.5" customHeight="1">
      <c r="A3236" s="53" t="str">
        <f t="array" ref="A3236">IFERROR(_xlfn.XLOOKUP(B3236, Runs[Run ID], Runs[Track]), "— pick a run —")</f>
        <v>Cosmic</v>
      </c>
      <c r="B3236" s="54" t="s">
        <v>159</v>
      </c>
      <c r="C3236" s="53" t="str">
        <f t="array" ref="C3236">IFERROR(_xlfn.XLOOKUP(B3236, Runs[Run ID], Runs[Title]), "— pick a run —")</f>
        <v>Cates' Thanos/Guardians </v>
      </c>
      <c r="D3236" s="74" t="s">
        <v>13672</v>
      </c>
      <c r="E3236" s="58" t="b">
        <v>0</v>
      </c>
      <c r="F3236" s="25">
        <f t="shared" si="1"/>
        <v>24</v>
      </c>
      <c r="G3236" s="21" t="s">
        <v>58</v>
      </c>
      <c r="H3236" s="23"/>
      <c r="I3236" s="28"/>
    </row>
    <row r="3237" ht="22.5" customHeight="1">
      <c r="A3237" s="53" t="str">
        <f t="array" ref="A3237">IFERROR(_xlfn.XLOOKUP(B3237, Runs[Run ID], Runs[Track]), "— pick a run —")</f>
        <v>Cosmic</v>
      </c>
      <c r="B3237" s="54" t="s">
        <v>159</v>
      </c>
      <c r="C3237" s="53" t="str">
        <f t="array" ref="C3237">IFERROR(_xlfn.XLOOKUP(B3237, Runs[Run ID], Runs[Title]), "— pick a run —")</f>
        <v>Cates' Thanos/Guardians </v>
      </c>
      <c r="D3237" s="74" t="s">
        <v>13673</v>
      </c>
      <c r="E3237" s="58" t="b">
        <v>0</v>
      </c>
      <c r="F3237" s="25">
        <f t="shared" si="1"/>
        <v>25</v>
      </c>
      <c r="G3237" s="21" t="s">
        <v>58</v>
      </c>
      <c r="H3237" s="23" t="s">
        <v>13674</v>
      </c>
      <c r="I3237" s="28"/>
    </row>
    <row r="3238" ht="22.5" customHeight="1">
      <c r="A3238" s="53" t="str">
        <f t="array" ref="A3238">IFERROR(_xlfn.XLOOKUP(B3238, Runs[Run ID], Runs[Track]), "— pick a run —")</f>
        <v>Cosmic</v>
      </c>
      <c r="B3238" s="54" t="s">
        <v>159</v>
      </c>
      <c r="C3238" s="53" t="str">
        <f t="array" ref="C3238">IFERROR(_xlfn.XLOOKUP(B3238, Runs[Run ID], Runs[Title]), "— pick a run —")</f>
        <v>Cates' Thanos/Guardians </v>
      </c>
      <c r="D3238" s="74" t="s">
        <v>13675</v>
      </c>
      <c r="E3238" s="58" t="b">
        <v>0</v>
      </c>
      <c r="F3238" s="25">
        <f t="shared" si="1"/>
        <v>26</v>
      </c>
      <c r="G3238" s="21" t="s">
        <v>58</v>
      </c>
      <c r="H3238" s="23" t="s">
        <v>13676</v>
      </c>
      <c r="I3238" s="28"/>
    </row>
    <row r="3239" ht="22.5" customHeight="1">
      <c r="A3239" s="53" t="str">
        <f t="array" ref="A3239">IFERROR(_xlfn.XLOOKUP(B3239, Runs[Run ID], Runs[Track]), "— pick a run —")</f>
        <v>Cosmic</v>
      </c>
      <c r="B3239" s="54" t="s">
        <v>159</v>
      </c>
      <c r="C3239" s="53" t="str">
        <f t="array" ref="C3239">IFERROR(_xlfn.XLOOKUP(B3239, Runs[Run ID], Runs[Title]), "— pick a run —")</f>
        <v>Cates' Thanos/Guardians </v>
      </c>
      <c r="D3239" s="74" t="s">
        <v>10294</v>
      </c>
      <c r="E3239" s="58" t="b">
        <v>0</v>
      </c>
      <c r="F3239" s="25">
        <f t="shared" si="1"/>
        <v>27</v>
      </c>
      <c r="G3239" s="21" t="s">
        <v>58</v>
      </c>
      <c r="H3239" s="23"/>
      <c r="I3239" s="28"/>
    </row>
    <row r="3240" ht="22.5" customHeight="1">
      <c r="A3240" s="53" t="str">
        <f t="array" ref="A3240">IFERROR(_xlfn.XLOOKUP(B3240, Runs[Run ID], Runs[Track]), "— pick a run —")</f>
        <v>Cosmic</v>
      </c>
      <c r="B3240" s="54" t="s">
        <v>159</v>
      </c>
      <c r="C3240" s="53" t="str">
        <f t="array" ref="C3240">IFERROR(_xlfn.XLOOKUP(B3240, Runs[Run ID], Runs[Title]), "— pick a run —")</f>
        <v>Cates' Thanos/Guardians </v>
      </c>
      <c r="D3240" s="74" t="s">
        <v>10301</v>
      </c>
      <c r="E3240" s="58" t="b">
        <v>0</v>
      </c>
      <c r="F3240" s="25">
        <f t="shared" si="1"/>
        <v>28</v>
      </c>
      <c r="G3240" s="21" t="s">
        <v>58</v>
      </c>
      <c r="H3240" s="23"/>
      <c r="I3240" s="28"/>
    </row>
    <row r="3241" ht="22.5" customHeight="1">
      <c r="A3241" s="53" t="str">
        <f t="array" ref="A3241">IFERROR(_xlfn.XLOOKUP(B3241, Runs[Run ID], Runs[Track]), "— pick a run —")</f>
        <v>Cosmic</v>
      </c>
      <c r="B3241" s="54" t="s">
        <v>159</v>
      </c>
      <c r="C3241" s="53" t="str">
        <f t="array" ref="C3241">IFERROR(_xlfn.XLOOKUP(B3241, Runs[Run ID], Runs[Title]), "— pick a run —")</f>
        <v>Cates' Thanos/Guardians </v>
      </c>
      <c r="D3241" s="74" t="s">
        <v>10308</v>
      </c>
      <c r="E3241" s="58" t="b">
        <v>0</v>
      </c>
      <c r="F3241" s="25">
        <f t="shared" si="1"/>
        <v>29</v>
      </c>
      <c r="G3241" s="21" t="s">
        <v>58</v>
      </c>
      <c r="H3241" s="23"/>
      <c r="I3241" s="28"/>
    </row>
    <row r="3242" ht="22.5" customHeight="1">
      <c r="A3242" s="53" t="str">
        <f t="array" ref="A3242">IFERROR(_xlfn.XLOOKUP(B3242, Runs[Run ID], Runs[Track]), "— pick a run —")</f>
        <v>Cosmic</v>
      </c>
      <c r="B3242" s="54" t="s">
        <v>159</v>
      </c>
      <c r="C3242" s="53" t="str">
        <f t="array" ref="C3242">IFERROR(_xlfn.XLOOKUP(B3242, Runs[Run ID], Runs[Title]), "— pick a run —")</f>
        <v>Cates' Thanos/Guardians </v>
      </c>
      <c r="D3242" s="74" t="s">
        <v>10314</v>
      </c>
      <c r="E3242" s="58" t="b">
        <v>0</v>
      </c>
      <c r="F3242" s="25">
        <f t="shared" si="1"/>
        <v>30</v>
      </c>
      <c r="G3242" s="21" t="s">
        <v>58</v>
      </c>
      <c r="H3242" s="23"/>
      <c r="I3242" s="28"/>
    </row>
    <row r="3243" ht="22.5" customHeight="1">
      <c r="A3243" s="53" t="str">
        <f t="array" ref="A3243">IFERROR(_xlfn.XLOOKUP(B3243, Runs[Run ID], Runs[Track]), "— pick a run —")</f>
        <v>Cosmic</v>
      </c>
      <c r="B3243" s="54" t="s">
        <v>159</v>
      </c>
      <c r="C3243" s="53" t="str">
        <f t="array" ref="C3243">IFERROR(_xlfn.XLOOKUP(B3243, Runs[Run ID], Runs[Title]), "— pick a run —")</f>
        <v>Cates' Thanos/Guardians </v>
      </c>
      <c r="D3243" s="74" t="s">
        <v>10321</v>
      </c>
      <c r="E3243" s="58" t="b">
        <v>0</v>
      </c>
      <c r="F3243" s="25">
        <f t="shared" si="1"/>
        <v>31</v>
      </c>
      <c r="G3243" s="21" t="s">
        <v>58</v>
      </c>
      <c r="H3243" s="23"/>
      <c r="I3243" s="28"/>
    </row>
    <row r="3244" ht="22.5" customHeight="1">
      <c r="A3244" s="53" t="str">
        <f t="array" ref="A3244">IFERROR(_xlfn.XLOOKUP(B3244, Runs[Run ID], Runs[Track]), "— pick a run —")</f>
        <v>Cosmic</v>
      </c>
      <c r="B3244" s="54" t="s">
        <v>159</v>
      </c>
      <c r="C3244" s="53" t="str">
        <f t="array" ref="C3244">IFERROR(_xlfn.XLOOKUP(B3244, Runs[Run ID], Runs[Title]), "— pick a run —")</f>
        <v>Cates' Thanos/Guardians </v>
      </c>
      <c r="D3244" s="74" t="s">
        <v>10330</v>
      </c>
      <c r="E3244" s="58" t="b">
        <v>0</v>
      </c>
      <c r="F3244" s="25">
        <f t="shared" si="1"/>
        <v>32</v>
      </c>
      <c r="G3244" s="21" t="s">
        <v>58</v>
      </c>
      <c r="H3244" s="23"/>
      <c r="I3244" s="28"/>
    </row>
    <row r="3245" ht="22.5" customHeight="1">
      <c r="A3245" s="53" t="str">
        <f t="array" ref="A3245">IFERROR(_xlfn.XLOOKUP(B3245, Runs[Run ID], Runs[Track]), "— pick a run —")</f>
        <v>Cosmic</v>
      </c>
      <c r="B3245" s="54" t="s">
        <v>159</v>
      </c>
      <c r="C3245" s="53" t="str">
        <f t="array" ref="C3245">IFERROR(_xlfn.XLOOKUP(B3245, Runs[Run ID], Runs[Title]), "— pick a run —")</f>
        <v>Cates' Thanos/Guardians </v>
      </c>
      <c r="D3245" s="74" t="s">
        <v>10624</v>
      </c>
      <c r="E3245" s="58" t="b">
        <v>0</v>
      </c>
      <c r="F3245" s="25">
        <f t="shared" si="1"/>
        <v>33</v>
      </c>
      <c r="G3245" s="21" t="s">
        <v>443</v>
      </c>
      <c r="H3245" s="23" t="s">
        <v>13677</v>
      </c>
      <c r="I3245" s="28"/>
    </row>
    <row r="3246" ht="22.5" customHeight="1">
      <c r="A3246" s="53" t="str">
        <f t="array" ref="A3246">IFERROR(_xlfn.XLOOKUP(B3246, Runs[Run ID], Runs[Track]), "— pick a run —")</f>
        <v>Cosmic</v>
      </c>
      <c r="B3246" s="54" t="s">
        <v>159</v>
      </c>
      <c r="C3246" s="53" t="str">
        <f t="array" ref="C3246">IFERROR(_xlfn.XLOOKUP(B3246, Runs[Run ID], Runs[Title]), "— pick a run —")</f>
        <v>Cates' Thanos/Guardians </v>
      </c>
      <c r="D3246" s="74" t="s">
        <v>10628</v>
      </c>
      <c r="E3246" s="58" t="b">
        <v>0</v>
      </c>
      <c r="F3246" s="25">
        <f t="shared" si="1"/>
        <v>34</v>
      </c>
      <c r="G3246" s="21" t="s">
        <v>443</v>
      </c>
      <c r="H3246" s="23"/>
      <c r="I3246" s="28"/>
    </row>
    <row r="3247" ht="22.5" customHeight="1">
      <c r="A3247" s="53" t="str">
        <f t="array" ref="A3247">IFERROR(_xlfn.XLOOKUP(B3247, Runs[Run ID], Runs[Track]), "— pick a run —")</f>
        <v>Cosmic</v>
      </c>
      <c r="B3247" s="54" t="s">
        <v>159</v>
      </c>
      <c r="C3247" s="53" t="str">
        <f t="array" ref="C3247">IFERROR(_xlfn.XLOOKUP(B3247, Runs[Run ID], Runs[Title]), "— pick a run —")</f>
        <v>Cates' Thanos/Guardians </v>
      </c>
      <c r="D3247" s="74" t="s">
        <v>10632</v>
      </c>
      <c r="E3247" s="58" t="b">
        <v>0</v>
      </c>
      <c r="F3247" s="25">
        <f t="shared" si="1"/>
        <v>35</v>
      </c>
      <c r="G3247" s="21" t="s">
        <v>443</v>
      </c>
      <c r="H3247" s="23"/>
      <c r="I3247" s="28"/>
    </row>
    <row r="3248" ht="22.5" customHeight="1">
      <c r="A3248" s="53" t="str">
        <f t="array" ref="A3248">IFERROR(_xlfn.XLOOKUP(B3248, Runs[Run ID], Runs[Track]), "— pick a run —")</f>
        <v>Cosmic</v>
      </c>
      <c r="B3248" s="54" t="s">
        <v>159</v>
      </c>
      <c r="C3248" s="53" t="str">
        <f t="array" ref="C3248">IFERROR(_xlfn.XLOOKUP(B3248, Runs[Run ID], Runs[Title]), "— pick a run —")</f>
        <v>Cates' Thanos/Guardians </v>
      </c>
      <c r="D3248" s="74" t="s">
        <v>10638</v>
      </c>
      <c r="E3248" s="58" t="b">
        <v>0</v>
      </c>
      <c r="F3248" s="25">
        <f t="shared" si="1"/>
        <v>36</v>
      </c>
      <c r="G3248" s="21" t="s">
        <v>443</v>
      </c>
      <c r="H3248" s="23"/>
      <c r="I3248" s="28"/>
    </row>
    <row r="3249" ht="22.5" customHeight="1">
      <c r="A3249" s="53" t="str">
        <f t="array" ref="A3249">IFERROR(_xlfn.XLOOKUP(B3249, Runs[Run ID], Runs[Track]), "— pick a run —")</f>
        <v>Cosmic</v>
      </c>
      <c r="B3249" s="54" t="s">
        <v>159</v>
      </c>
      <c r="C3249" s="53" t="str">
        <f t="array" ref="C3249">IFERROR(_xlfn.XLOOKUP(B3249, Runs[Run ID], Runs[Title]), "— pick a run —")</f>
        <v>Cates' Thanos/Guardians </v>
      </c>
      <c r="D3249" s="74" t="s">
        <v>10645</v>
      </c>
      <c r="E3249" s="58" t="b">
        <v>0</v>
      </c>
      <c r="F3249" s="25">
        <f t="shared" si="1"/>
        <v>37</v>
      </c>
      <c r="G3249" s="21" t="s">
        <v>443</v>
      </c>
      <c r="H3249" s="23"/>
      <c r="I3249" s="28"/>
    </row>
    <row r="3250" ht="22.5" customHeight="1">
      <c r="A3250" s="53" t="str">
        <f t="array" ref="A3250">IFERROR(_xlfn.XLOOKUP(B3250, Runs[Run ID], Runs[Track]), "— pick a run —")</f>
        <v>Cosmic</v>
      </c>
      <c r="B3250" s="54" t="s">
        <v>159</v>
      </c>
      <c r="C3250" s="53" t="str">
        <f t="array" ref="C3250">IFERROR(_xlfn.XLOOKUP(B3250, Runs[Run ID], Runs[Title]), "— pick a run —")</f>
        <v>Cates' Thanos/Guardians </v>
      </c>
      <c r="D3250" s="74" t="s">
        <v>6594</v>
      </c>
      <c r="E3250" s="58" t="b">
        <v>0</v>
      </c>
      <c r="F3250" s="25">
        <f t="shared" si="1"/>
        <v>38</v>
      </c>
      <c r="G3250" s="21" t="s">
        <v>1002</v>
      </c>
      <c r="H3250" s="23" t="s">
        <v>13678</v>
      </c>
      <c r="I3250" s="28"/>
    </row>
    <row r="3251" ht="22.5" customHeight="1">
      <c r="A3251" s="53" t="str">
        <f t="array" ref="A3251">IFERROR(_xlfn.XLOOKUP(B3251, Runs[Run ID], Runs[Track]), "— pick a run —")</f>
        <v>Cosmic</v>
      </c>
      <c r="B3251" s="54" t="s">
        <v>159</v>
      </c>
      <c r="C3251" s="53" t="str">
        <f t="array" ref="C3251">IFERROR(_xlfn.XLOOKUP(B3251, Runs[Run ID], Runs[Title]), "— pick a run —")</f>
        <v>Cates' Thanos/Guardians </v>
      </c>
      <c r="D3251" s="74" t="s">
        <v>10344</v>
      </c>
      <c r="E3251" s="58" t="b">
        <v>0</v>
      </c>
      <c r="F3251" s="25">
        <f t="shared" si="1"/>
        <v>39</v>
      </c>
      <c r="G3251" s="21" t="s">
        <v>58</v>
      </c>
      <c r="H3251" s="23"/>
      <c r="I3251" s="28"/>
    </row>
    <row r="3252" ht="22.5" customHeight="1">
      <c r="A3252" s="53" t="str">
        <f t="array" ref="A3252">IFERROR(_xlfn.XLOOKUP(B3252, Runs[Run ID], Runs[Track]), "— pick a run —")</f>
        <v>Cosmic</v>
      </c>
      <c r="B3252" s="54" t="s">
        <v>159</v>
      </c>
      <c r="C3252" s="53" t="str">
        <f t="array" ref="C3252">IFERROR(_xlfn.XLOOKUP(B3252, Runs[Run ID], Runs[Title]), "— pick a run —")</f>
        <v>Cates' Thanos/Guardians </v>
      </c>
      <c r="D3252" s="74" t="s">
        <v>10349</v>
      </c>
      <c r="E3252" s="58" t="b">
        <v>0</v>
      </c>
      <c r="F3252" s="25">
        <f t="shared" si="1"/>
        <v>40</v>
      </c>
      <c r="G3252" s="21" t="s">
        <v>58</v>
      </c>
      <c r="H3252" s="23"/>
      <c r="I3252" s="28"/>
    </row>
    <row r="3253" ht="22.5" customHeight="1">
      <c r="A3253" s="53" t="str">
        <f t="array" ref="A3253">IFERROR(_xlfn.XLOOKUP(B3253, Runs[Run ID], Runs[Track]), "— pick a run —")</f>
        <v>Cosmic</v>
      </c>
      <c r="B3253" s="54" t="s">
        <v>159</v>
      </c>
      <c r="C3253" s="53" t="str">
        <f t="array" ref="C3253">IFERROR(_xlfn.XLOOKUP(B3253, Runs[Run ID], Runs[Title]), "— pick a run —")</f>
        <v>Cates' Thanos/Guardians </v>
      </c>
      <c r="D3253" s="74" t="s">
        <v>10354</v>
      </c>
      <c r="E3253" s="58" t="b">
        <v>0</v>
      </c>
      <c r="F3253" s="25">
        <f t="shared" si="1"/>
        <v>41</v>
      </c>
      <c r="G3253" s="21" t="s">
        <v>58</v>
      </c>
      <c r="H3253" s="23"/>
      <c r="I3253" s="28"/>
    </row>
    <row r="3254" ht="22.5" customHeight="1">
      <c r="A3254" s="53" t="str">
        <f t="array" ref="A3254">IFERROR(_xlfn.XLOOKUP(B3254, Runs[Run ID], Runs[Track]), "— pick a run —")</f>
        <v>Cosmic</v>
      </c>
      <c r="B3254" s="54" t="s">
        <v>159</v>
      </c>
      <c r="C3254" s="53" t="str">
        <f t="array" ref="C3254">IFERROR(_xlfn.XLOOKUP(B3254, Runs[Run ID], Runs[Title]), "— pick a run —")</f>
        <v>Cates' Thanos/Guardians </v>
      </c>
      <c r="D3254" s="74" t="s">
        <v>10360</v>
      </c>
      <c r="E3254" s="58" t="b">
        <v>0</v>
      </c>
      <c r="F3254" s="25">
        <f t="shared" si="1"/>
        <v>42</v>
      </c>
      <c r="G3254" s="21" t="s">
        <v>58</v>
      </c>
      <c r="H3254" s="23"/>
      <c r="I3254" s="28"/>
    </row>
    <row r="3255" ht="22.5" customHeight="1">
      <c r="A3255" s="53" t="str">
        <f t="array" ref="A3255">IFERROR(_xlfn.XLOOKUP(B3255, Runs[Run ID], Runs[Track]), "— pick a run —")</f>
        <v>Cosmic</v>
      </c>
      <c r="B3255" s="54" t="s">
        <v>159</v>
      </c>
      <c r="C3255" s="53" t="str">
        <f t="array" ref="C3255">IFERROR(_xlfn.XLOOKUP(B3255, Runs[Run ID], Runs[Title]), "— pick a run —")</f>
        <v>Cates' Thanos/Guardians </v>
      </c>
      <c r="D3255" s="74" t="s">
        <v>10366</v>
      </c>
      <c r="E3255" s="58" t="b">
        <v>0</v>
      </c>
      <c r="F3255" s="25">
        <f t="shared" si="1"/>
        <v>43</v>
      </c>
      <c r="G3255" s="21" t="s">
        <v>58</v>
      </c>
      <c r="H3255" s="23"/>
      <c r="I3255" s="28"/>
    </row>
    <row r="3256" ht="22.5" customHeight="1">
      <c r="A3256" s="53" t="str">
        <f t="array" ref="A3256">IFERROR(_xlfn.XLOOKUP(B3256, Runs[Run ID], Runs[Track]), "— pick a run —")</f>
        <v>Cosmic</v>
      </c>
      <c r="B3256" s="54" t="s">
        <v>159</v>
      </c>
      <c r="C3256" s="53" t="str">
        <f t="array" ref="C3256">IFERROR(_xlfn.XLOOKUP(B3256, Runs[Run ID], Runs[Title]), "— pick a run —")</f>
        <v>Cates' Thanos/Guardians </v>
      </c>
      <c r="D3256" s="74" t="s">
        <v>10372</v>
      </c>
      <c r="E3256" s="58" t="b">
        <v>0</v>
      </c>
      <c r="F3256" s="25">
        <f t="shared" si="1"/>
        <v>44</v>
      </c>
      <c r="G3256" s="21" t="s">
        <v>58</v>
      </c>
      <c r="H3256" s="23"/>
      <c r="I3256" s="28"/>
    </row>
    <row r="3257" ht="22.5" customHeight="1">
      <c r="A3257" s="53" t="str">
        <f t="array" ref="A3257">IFERROR(_xlfn.XLOOKUP(B3257, Runs[Run ID], Runs[Track]), "— pick a run —")</f>
        <v>Daredevil</v>
      </c>
      <c r="B3257" s="54" t="s">
        <v>281</v>
      </c>
      <c r="C3257" s="53" t="str">
        <f t="array" ref="C3257">IFERROR(_xlfn.XLOOKUP(B3257, Runs[Run ID], Runs[Title]), "— pick a run —")</f>
        <v>Miller's Daredevil</v>
      </c>
      <c r="D3257" s="74" t="s">
        <v>13679</v>
      </c>
      <c r="E3257" s="58" t="b">
        <v>0</v>
      </c>
      <c r="F3257" s="25">
        <f t="shared" si="1"/>
        <v>1</v>
      </c>
      <c r="G3257" s="21" t="s">
        <v>1002</v>
      </c>
      <c r="H3257" s="23" t="s">
        <v>13680</v>
      </c>
      <c r="I3257" s="28"/>
    </row>
    <row r="3258" ht="22.5" customHeight="1">
      <c r="A3258" s="53" t="str">
        <f t="array" ref="A3258">IFERROR(_xlfn.XLOOKUP(B3258, Runs[Run ID], Runs[Track]), "— pick a run —")</f>
        <v>Daredevil</v>
      </c>
      <c r="B3258" s="54" t="s">
        <v>281</v>
      </c>
      <c r="C3258" s="53" t="str">
        <f t="array" ref="C3258">IFERROR(_xlfn.XLOOKUP(B3258, Runs[Run ID], Runs[Title]), "— pick a run —")</f>
        <v>Miller's Daredevil</v>
      </c>
      <c r="D3258" s="74" t="s">
        <v>13681</v>
      </c>
      <c r="E3258" s="58" t="b">
        <v>0</v>
      </c>
      <c r="F3258" s="25">
        <f t="shared" si="1"/>
        <v>2</v>
      </c>
      <c r="G3258" s="21" t="s">
        <v>1002</v>
      </c>
      <c r="H3258" s="23"/>
      <c r="I3258" s="28"/>
    </row>
    <row r="3259" ht="22.5" customHeight="1">
      <c r="A3259" s="53" t="str">
        <f t="array" ref="A3259">IFERROR(_xlfn.XLOOKUP(B3259, Runs[Run ID], Runs[Track]), "— pick a run —")</f>
        <v>Daredevil</v>
      </c>
      <c r="B3259" s="54" t="s">
        <v>281</v>
      </c>
      <c r="C3259" s="53" t="str">
        <f t="array" ref="C3259">IFERROR(_xlfn.XLOOKUP(B3259, Runs[Run ID], Runs[Title]), "— pick a run —")</f>
        <v>Miller's Daredevil</v>
      </c>
      <c r="D3259" s="74" t="s">
        <v>13682</v>
      </c>
      <c r="E3259" s="58" t="b">
        <v>0</v>
      </c>
      <c r="F3259" s="25">
        <f t="shared" si="1"/>
        <v>3</v>
      </c>
      <c r="G3259" s="21" t="s">
        <v>443</v>
      </c>
      <c r="H3259" s="23" t="s">
        <v>13683</v>
      </c>
      <c r="I3259" s="28"/>
    </row>
    <row r="3260" ht="22.5" customHeight="1">
      <c r="A3260" s="53" t="str">
        <f t="array" ref="A3260">IFERROR(_xlfn.XLOOKUP(B3260, Runs[Run ID], Runs[Track]), "— pick a run —")</f>
        <v>Daredevil</v>
      </c>
      <c r="B3260" s="54" t="s">
        <v>281</v>
      </c>
      <c r="C3260" s="53" t="str">
        <f t="array" ref="C3260">IFERROR(_xlfn.XLOOKUP(B3260, Runs[Run ID], Runs[Title]), "— pick a run —")</f>
        <v>Miller's Daredevil</v>
      </c>
      <c r="D3260" s="74" t="s">
        <v>13684</v>
      </c>
      <c r="E3260" s="58" t="b">
        <v>0</v>
      </c>
      <c r="F3260" s="25">
        <f t="shared" si="1"/>
        <v>4</v>
      </c>
      <c r="G3260" s="21" t="s">
        <v>443</v>
      </c>
      <c r="H3260" s="23"/>
      <c r="I3260" s="28"/>
    </row>
    <row r="3261" ht="22.5" customHeight="1">
      <c r="A3261" s="53" t="str">
        <f t="array" ref="A3261">IFERROR(_xlfn.XLOOKUP(B3261, Runs[Run ID], Runs[Track]), "— pick a run —")</f>
        <v>Daredevil</v>
      </c>
      <c r="B3261" s="54" t="s">
        <v>281</v>
      </c>
      <c r="C3261" s="53" t="str">
        <f t="array" ref="C3261">IFERROR(_xlfn.XLOOKUP(B3261, Runs[Run ID], Runs[Title]), "— pick a run —")</f>
        <v>Miller's Daredevil</v>
      </c>
      <c r="D3261" s="74" t="s">
        <v>13685</v>
      </c>
      <c r="E3261" s="58" t="b">
        <v>0</v>
      </c>
      <c r="F3261" s="25">
        <f t="shared" si="1"/>
        <v>5</v>
      </c>
      <c r="G3261" s="21" t="s">
        <v>443</v>
      </c>
      <c r="H3261" s="23"/>
      <c r="I3261" s="28"/>
    </row>
    <row r="3262" ht="22.5" customHeight="1">
      <c r="A3262" s="53" t="str">
        <f t="array" ref="A3262">IFERROR(_xlfn.XLOOKUP(B3262, Runs[Run ID], Runs[Track]), "— pick a run —")</f>
        <v>Daredevil</v>
      </c>
      <c r="B3262" s="54" t="s">
        <v>281</v>
      </c>
      <c r="C3262" s="53" t="str">
        <f t="array" ref="C3262">IFERROR(_xlfn.XLOOKUP(B3262, Runs[Run ID], Runs[Title]), "— pick a run —")</f>
        <v>Miller's Daredevil</v>
      </c>
      <c r="D3262" s="74" t="s">
        <v>13686</v>
      </c>
      <c r="E3262" s="58" t="b">
        <v>0</v>
      </c>
      <c r="F3262" s="25">
        <f t="shared" si="1"/>
        <v>6</v>
      </c>
      <c r="G3262" s="21" t="s">
        <v>443</v>
      </c>
      <c r="H3262" s="23"/>
      <c r="I3262" s="28"/>
    </row>
    <row r="3263" ht="22.5" customHeight="1">
      <c r="A3263" s="53" t="str">
        <f t="array" ref="A3263">IFERROR(_xlfn.XLOOKUP(B3263, Runs[Run ID], Runs[Track]), "— pick a run —")</f>
        <v>Daredevil</v>
      </c>
      <c r="B3263" s="54" t="s">
        <v>281</v>
      </c>
      <c r="C3263" s="53" t="str">
        <f t="array" ref="C3263">IFERROR(_xlfn.XLOOKUP(B3263, Runs[Run ID], Runs[Title]), "— pick a run —")</f>
        <v>Miller's Daredevil</v>
      </c>
      <c r="D3263" s="74" t="s">
        <v>13687</v>
      </c>
      <c r="E3263" s="58" t="b">
        <v>0</v>
      </c>
      <c r="F3263" s="25">
        <f t="shared" si="1"/>
        <v>7</v>
      </c>
      <c r="G3263" s="21" t="s">
        <v>443</v>
      </c>
      <c r="H3263" s="23" t="s">
        <v>13688</v>
      </c>
      <c r="I3263" s="28"/>
    </row>
    <row r="3264" ht="22.5" customHeight="1">
      <c r="A3264" s="53" t="str">
        <f t="array" ref="A3264">IFERROR(_xlfn.XLOOKUP(B3264, Runs[Run ID], Runs[Track]), "— pick a run —")</f>
        <v>Daredevil</v>
      </c>
      <c r="B3264" s="54" t="s">
        <v>281</v>
      </c>
      <c r="C3264" s="53" t="str">
        <f t="array" ref="C3264">IFERROR(_xlfn.XLOOKUP(B3264, Runs[Run ID], Runs[Title]), "— pick a run —")</f>
        <v>Miller's Daredevil</v>
      </c>
      <c r="D3264" s="74" t="s">
        <v>13689</v>
      </c>
      <c r="E3264" s="58" t="b">
        <v>0</v>
      </c>
      <c r="F3264" s="25">
        <f t="shared" si="1"/>
        <v>8</v>
      </c>
      <c r="G3264" s="21" t="s">
        <v>443</v>
      </c>
      <c r="H3264" s="23"/>
      <c r="I3264" s="28"/>
    </row>
    <row r="3265" ht="22.5" customHeight="1">
      <c r="A3265" s="53" t="str">
        <f t="array" ref="A3265">IFERROR(_xlfn.XLOOKUP(B3265, Runs[Run ID], Runs[Track]), "— pick a run —")</f>
        <v>Daredevil</v>
      </c>
      <c r="B3265" s="54" t="s">
        <v>281</v>
      </c>
      <c r="C3265" s="53" t="str">
        <f t="array" ref="C3265">IFERROR(_xlfn.XLOOKUP(B3265, Runs[Run ID], Runs[Title]), "— pick a run —")</f>
        <v>Miller's Daredevil</v>
      </c>
      <c r="D3265" s="74" t="s">
        <v>13690</v>
      </c>
      <c r="E3265" s="58" t="b">
        <v>0</v>
      </c>
      <c r="F3265" s="25">
        <f t="shared" si="1"/>
        <v>9</v>
      </c>
      <c r="G3265" s="21" t="s">
        <v>443</v>
      </c>
      <c r="H3265" s="23"/>
      <c r="I3265" s="28"/>
    </row>
    <row r="3266" ht="22.5" customHeight="1">
      <c r="A3266" s="53" t="str">
        <f t="array" ref="A3266">IFERROR(_xlfn.XLOOKUP(B3266, Runs[Run ID], Runs[Track]), "— pick a run —")</f>
        <v>Daredevil</v>
      </c>
      <c r="B3266" s="54" t="s">
        <v>281</v>
      </c>
      <c r="C3266" s="53" t="str">
        <f t="array" ref="C3266">IFERROR(_xlfn.XLOOKUP(B3266, Runs[Run ID], Runs[Title]), "— pick a run —")</f>
        <v>Miller's Daredevil</v>
      </c>
      <c r="D3266" s="74" t="s">
        <v>13691</v>
      </c>
      <c r="E3266" s="58" t="b">
        <v>0</v>
      </c>
      <c r="F3266" s="25">
        <f t="shared" si="1"/>
        <v>10</v>
      </c>
      <c r="G3266" s="21" t="s">
        <v>443</v>
      </c>
      <c r="H3266" s="23"/>
      <c r="I3266" s="28"/>
    </row>
    <row r="3267" ht="22.5" customHeight="1">
      <c r="A3267" s="53" t="str">
        <f t="array" ref="A3267">IFERROR(_xlfn.XLOOKUP(B3267, Runs[Run ID], Runs[Track]), "— pick a run —")</f>
        <v>Daredevil</v>
      </c>
      <c r="B3267" s="54" t="s">
        <v>281</v>
      </c>
      <c r="C3267" s="53" t="str">
        <f t="array" ref="C3267">IFERROR(_xlfn.XLOOKUP(B3267, Runs[Run ID], Runs[Title]), "— pick a run —")</f>
        <v>Miller's Daredevil</v>
      </c>
      <c r="D3267" s="74" t="s">
        <v>13692</v>
      </c>
      <c r="E3267" s="58" t="b">
        <v>0</v>
      </c>
      <c r="F3267" s="25">
        <f t="shared" si="1"/>
        <v>11</v>
      </c>
      <c r="G3267" s="21" t="s">
        <v>443</v>
      </c>
      <c r="H3267" s="23"/>
      <c r="I3267" s="28"/>
    </row>
    <row r="3268" ht="22.5" customHeight="1">
      <c r="A3268" s="53" t="str">
        <f t="array" ref="A3268">IFERROR(_xlfn.XLOOKUP(B3268, Runs[Run ID], Runs[Track]), "— pick a run —")</f>
        <v>Daredevil</v>
      </c>
      <c r="B3268" s="54" t="s">
        <v>281</v>
      </c>
      <c r="C3268" s="53" t="str">
        <f t="array" ref="C3268">IFERROR(_xlfn.XLOOKUP(B3268, Runs[Run ID], Runs[Title]), "— pick a run —")</f>
        <v>Miller's Daredevil</v>
      </c>
      <c r="D3268" s="74" t="s">
        <v>2368</v>
      </c>
      <c r="E3268" s="58" t="b">
        <v>0</v>
      </c>
      <c r="F3268" s="25">
        <f t="shared" si="1"/>
        <v>12</v>
      </c>
      <c r="G3268" s="21" t="s">
        <v>58</v>
      </c>
      <c r="H3268" s="23" t="s">
        <v>13693</v>
      </c>
      <c r="I3268" s="28"/>
    </row>
    <row r="3269" ht="22.5" customHeight="1">
      <c r="A3269" s="53" t="str">
        <f t="array" ref="A3269">IFERROR(_xlfn.XLOOKUP(B3269, Runs[Run ID], Runs[Track]), "— pick a run —")</f>
        <v>Daredevil</v>
      </c>
      <c r="B3269" s="54" t="s">
        <v>281</v>
      </c>
      <c r="C3269" s="53" t="str">
        <f t="array" ref="C3269">IFERROR(_xlfn.XLOOKUP(B3269, Runs[Run ID], Runs[Title]), "— pick a run —")</f>
        <v>Miller's Daredevil</v>
      </c>
      <c r="D3269" s="74" t="s">
        <v>2397</v>
      </c>
      <c r="E3269" s="58" t="b">
        <v>0</v>
      </c>
      <c r="F3269" s="25">
        <f t="shared" si="1"/>
        <v>13</v>
      </c>
      <c r="G3269" s="21" t="s">
        <v>58</v>
      </c>
      <c r="H3269" s="23"/>
      <c r="I3269" s="28"/>
    </row>
    <row r="3270" ht="22.5" customHeight="1">
      <c r="A3270" s="53" t="str">
        <f t="array" ref="A3270">IFERROR(_xlfn.XLOOKUP(B3270, Runs[Run ID], Runs[Track]), "— pick a run —")</f>
        <v>Daredevil</v>
      </c>
      <c r="B3270" s="54" t="s">
        <v>281</v>
      </c>
      <c r="C3270" s="53" t="str">
        <f t="array" ref="C3270">IFERROR(_xlfn.XLOOKUP(B3270, Runs[Run ID], Runs[Title]), "— pick a run —")</f>
        <v>Miller's Daredevil</v>
      </c>
      <c r="D3270" s="74" t="s">
        <v>2428</v>
      </c>
      <c r="E3270" s="58" t="b">
        <v>0</v>
      </c>
      <c r="F3270" s="25">
        <f t="shared" si="1"/>
        <v>14</v>
      </c>
      <c r="G3270" s="21" t="s">
        <v>58</v>
      </c>
      <c r="H3270" s="23"/>
      <c r="I3270" s="28"/>
    </row>
    <row r="3271" ht="22.5" customHeight="1">
      <c r="A3271" s="53" t="str">
        <f t="array" ref="A3271">IFERROR(_xlfn.XLOOKUP(B3271, Runs[Run ID], Runs[Track]), "— pick a run —")</f>
        <v>Daredevil</v>
      </c>
      <c r="B3271" s="54" t="s">
        <v>281</v>
      </c>
      <c r="C3271" s="53" t="str">
        <f t="array" ref="C3271">IFERROR(_xlfn.XLOOKUP(B3271, Runs[Run ID], Runs[Title]), "— pick a run —")</f>
        <v>Miller's Daredevil</v>
      </c>
      <c r="D3271" s="74" t="s">
        <v>2458</v>
      </c>
      <c r="E3271" s="58" t="b">
        <v>0</v>
      </c>
      <c r="F3271" s="25">
        <f t="shared" si="1"/>
        <v>15</v>
      </c>
      <c r="G3271" s="21" t="s">
        <v>58</v>
      </c>
      <c r="H3271" s="23"/>
      <c r="I3271" s="28"/>
    </row>
    <row r="3272" ht="22.5" customHeight="1">
      <c r="A3272" s="53" t="str">
        <f t="array" ref="A3272">IFERROR(_xlfn.XLOOKUP(B3272, Runs[Run ID], Runs[Track]), "— pick a run —")</f>
        <v>Daredevil</v>
      </c>
      <c r="B3272" s="54" t="s">
        <v>281</v>
      </c>
      <c r="C3272" s="53" t="str">
        <f t="array" ref="C3272">IFERROR(_xlfn.XLOOKUP(B3272, Runs[Run ID], Runs[Title]), "— pick a run —")</f>
        <v>Miller's Daredevil</v>
      </c>
      <c r="D3272" s="74" t="s">
        <v>2488</v>
      </c>
      <c r="E3272" s="58" t="b">
        <v>0</v>
      </c>
      <c r="F3272" s="25">
        <f t="shared" si="1"/>
        <v>16</v>
      </c>
      <c r="G3272" s="21" t="s">
        <v>58</v>
      </c>
      <c r="H3272" s="23"/>
      <c r="I3272" s="28"/>
    </row>
    <row r="3273" ht="22.5" customHeight="1">
      <c r="A3273" s="53" t="str">
        <f t="array" ref="A3273">IFERROR(_xlfn.XLOOKUP(B3273, Runs[Run ID], Runs[Track]), "— pick a run —")</f>
        <v>Daredevil</v>
      </c>
      <c r="B3273" s="54" t="s">
        <v>281</v>
      </c>
      <c r="C3273" s="53" t="str">
        <f t="array" ref="C3273">IFERROR(_xlfn.XLOOKUP(B3273, Runs[Run ID], Runs[Title]), "— pick a run —")</f>
        <v>Miller's Daredevil</v>
      </c>
      <c r="D3273" s="74" t="s">
        <v>2518</v>
      </c>
      <c r="E3273" s="58" t="b">
        <v>0</v>
      </c>
      <c r="F3273" s="25">
        <f t="shared" si="1"/>
        <v>17</v>
      </c>
      <c r="G3273" s="21" t="s">
        <v>58</v>
      </c>
      <c r="H3273" s="23"/>
      <c r="I3273" s="28"/>
    </row>
    <row r="3274" ht="22.5" customHeight="1">
      <c r="A3274" s="53" t="str">
        <f t="array" ref="A3274">IFERROR(_xlfn.XLOOKUP(B3274, Runs[Run ID], Runs[Track]), "— pick a run —")</f>
        <v>Daredevil</v>
      </c>
      <c r="B3274" s="54" t="s">
        <v>281</v>
      </c>
      <c r="C3274" s="53" t="str">
        <f t="array" ref="C3274">IFERROR(_xlfn.XLOOKUP(B3274, Runs[Run ID], Runs[Title]), "— pick a run —")</f>
        <v>Miller's Daredevil</v>
      </c>
      <c r="D3274" s="74" t="s">
        <v>2545</v>
      </c>
      <c r="E3274" s="58" t="b">
        <v>0</v>
      </c>
      <c r="F3274" s="25">
        <f t="shared" si="1"/>
        <v>18</v>
      </c>
      <c r="G3274" s="21" t="s">
        <v>58</v>
      </c>
      <c r="H3274" s="23"/>
      <c r="I3274" s="28"/>
    </row>
    <row r="3275" ht="22.5" customHeight="1">
      <c r="A3275" s="53" t="str">
        <f t="array" ref="A3275">IFERROR(_xlfn.XLOOKUP(B3275, Runs[Run ID], Runs[Track]), "— pick a run —")</f>
        <v>Daredevil</v>
      </c>
      <c r="B3275" s="54" t="s">
        <v>281</v>
      </c>
      <c r="C3275" s="53" t="str">
        <f t="array" ref="C3275">IFERROR(_xlfn.XLOOKUP(B3275, Runs[Run ID], Runs[Title]), "— pick a run —")</f>
        <v>Miller's Daredevil</v>
      </c>
      <c r="D3275" s="74" t="s">
        <v>2575</v>
      </c>
      <c r="E3275" s="58" t="b">
        <v>0</v>
      </c>
      <c r="F3275" s="25">
        <f t="shared" si="1"/>
        <v>19</v>
      </c>
      <c r="G3275" s="21" t="s">
        <v>58</v>
      </c>
      <c r="H3275" s="23"/>
      <c r="I3275" s="28"/>
    </row>
    <row r="3276" ht="22.5" customHeight="1">
      <c r="A3276" s="53" t="str">
        <f t="array" ref="A3276">IFERROR(_xlfn.XLOOKUP(B3276, Runs[Run ID], Runs[Track]), "— pick a run —")</f>
        <v>Daredevil</v>
      </c>
      <c r="B3276" s="54" t="s">
        <v>281</v>
      </c>
      <c r="C3276" s="53" t="str">
        <f t="array" ref="C3276">IFERROR(_xlfn.XLOOKUP(B3276, Runs[Run ID], Runs[Title]), "— pick a run —")</f>
        <v>Miller's Daredevil</v>
      </c>
      <c r="D3276" s="74" t="s">
        <v>2605</v>
      </c>
      <c r="E3276" s="58" t="b">
        <v>0</v>
      </c>
      <c r="F3276" s="25">
        <f t="shared" si="1"/>
        <v>20</v>
      </c>
      <c r="G3276" s="21" t="s">
        <v>58</v>
      </c>
      <c r="H3276" s="23"/>
      <c r="I3276" s="28"/>
    </row>
    <row r="3277" ht="22.5" customHeight="1">
      <c r="A3277" s="53" t="str">
        <f t="array" ref="A3277">IFERROR(_xlfn.XLOOKUP(B3277, Runs[Run ID], Runs[Track]), "— pick a run —")</f>
        <v>Daredevil</v>
      </c>
      <c r="B3277" s="54" t="s">
        <v>281</v>
      </c>
      <c r="C3277" s="53" t="str">
        <f t="array" ref="C3277">IFERROR(_xlfn.XLOOKUP(B3277, Runs[Run ID], Runs[Title]), "— pick a run —")</f>
        <v>Miller's Daredevil</v>
      </c>
      <c r="D3277" s="74" t="s">
        <v>2635</v>
      </c>
      <c r="E3277" s="58" t="b">
        <v>0</v>
      </c>
      <c r="F3277" s="25">
        <f t="shared" si="1"/>
        <v>21</v>
      </c>
      <c r="G3277" s="21" t="s">
        <v>58</v>
      </c>
      <c r="H3277" s="23"/>
      <c r="I3277" s="28"/>
    </row>
    <row r="3278" ht="22.5" customHeight="1">
      <c r="A3278" s="53" t="str">
        <f t="array" ref="A3278">IFERROR(_xlfn.XLOOKUP(B3278, Runs[Run ID], Runs[Track]), "— pick a run —")</f>
        <v>Daredevil</v>
      </c>
      <c r="B3278" s="54" t="s">
        <v>281</v>
      </c>
      <c r="C3278" s="53" t="str">
        <f t="array" ref="C3278">IFERROR(_xlfn.XLOOKUP(B3278, Runs[Run ID], Runs[Title]), "— pick a run —")</f>
        <v>Miller's Daredevil</v>
      </c>
      <c r="D3278" s="74" t="s">
        <v>2664</v>
      </c>
      <c r="E3278" s="58" t="b">
        <v>0</v>
      </c>
      <c r="F3278" s="25">
        <f t="shared" si="1"/>
        <v>22</v>
      </c>
      <c r="G3278" s="21" t="s">
        <v>58</v>
      </c>
      <c r="H3278" s="23"/>
      <c r="I3278" s="28"/>
    </row>
    <row r="3279" ht="22.5" customHeight="1">
      <c r="A3279" s="53" t="str">
        <f t="array" ref="A3279">IFERROR(_xlfn.XLOOKUP(B3279, Runs[Run ID], Runs[Track]), "— pick a run —")</f>
        <v>Daredevil</v>
      </c>
      <c r="B3279" s="54" t="s">
        <v>281</v>
      </c>
      <c r="C3279" s="53" t="str">
        <f t="array" ref="C3279">IFERROR(_xlfn.XLOOKUP(B3279, Runs[Run ID], Runs[Title]), "— pick a run —")</f>
        <v>Miller's Daredevil</v>
      </c>
      <c r="D3279" s="74" t="s">
        <v>2695</v>
      </c>
      <c r="E3279" s="58" t="b">
        <v>0</v>
      </c>
      <c r="F3279" s="25">
        <f t="shared" si="1"/>
        <v>23</v>
      </c>
      <c r="G3279" s="21" t="s">
        <v>58</v>
      </c>
      <c r="H3279" s="23"/>
      <c r="I3279" s="28"/>
    </row>
    <row r="3280" ht="22.5" customHeight="1">
      <c r="A3280" s="53" t="str">
        <f t="array" ref="A3280">IFERROR(_xlfn.XLOOKUP(B3280, Runs[Run ID], Runs[Track]), "— pick a run —")</f>
        <v>Daredevil</v>
      </c>
      <c r="B3280" s="54" t="s">
        <v>281</v>
      </c>
      <c r="C3280" s="53" t="str">
        <f t="array" ref="C3280">IFERROR(_xlfn.XLOOKUP(B3280, Runs[Run ID], Runs[Title]), "— pick a run —")</f>
        <v>Miller's Daredevil</v>
      </c>
      <c r="D3280" s="74" t="s">
        <v>2725</v>
      </c>
      <c r="E3280" s="58" t="b">
        <v>0</v>
      </c>
      <c r="F3280" s="25">
        <f t="shared" si="1"/>
        <v>24</v>
      </c>
      <c r="G3280" s="21" t="s">
        <v>58</v>
      </c>
      <c r="H3280" s="23"/>
      <c r="I3280" s="28"/>
    </row>
    <row r="3281" ht="22.5" customHeight="1">
      <c r="A3281" s="53" t="str">
        <f t="array" ref="A3281">IFERROR(_xlfn.XLOOKUP(B3281, Runs[Run ID], Runs[Track]), "— pick a run —")</f>
        <v>Daredevil</v>
      </c>
      <c r="B3281" s="54" t="s">
        <v>281</v>
      </c>
      <c r="C3281" s="53" t="str">
        <f t="array" ref="C3281">IFERROR(_xlfn.XLOOKUP(B3281, Runs[Run ID], Runs[Title]), "— pick a run —")</f>
        <v>Miller's Daredevil</v>
      </c>
      <c r="D3281" s="74" t="s">
        <v>2755</v>
      </c>
      <c r="E3281" s="58" t="b">
        <v>0</v>
      </c>
      <c r="F3281" s="25">
        <f t="shared" si="1"/>
        <v>25</v>
      </c>
      <c r="G3281" s="21" t="s">
        <v>58</v>
      </c>
      <c r="H3281" s="23"/>
      <c r="I3281" s="28"/>
    </row>
    <row r="3282" ht="22.5" customHeight="1">
      <c r="A3282" s="53" t="str">
        <f t="array" ref="A3282">IFERROR(_xlfn.XLOOKUP(B3282, Runs[Run ID], Runs[Track]), "— pick a run —")</f>
        <v>Daredevil</v>
      </c>
      <c r="B3282" s="54" t="s">
        <v>281</v>
      </c>
      <c r="C3282" s="53" t="str">
        <f t="array" ref="C3282">IFERROR(_xlfn.XLOOKUP(B3282, Runs[Run ID], Runs[Title]), "— pick a run —")</f>
        <v>Miller's Daredevil</v>
      </c>
      <c r="D3282" s="74" t="s">
        <v>13694</v>
      </c>
      <c r="E3282" s="58" t="b">
        <v>0</v>
      </c>
      <c r="F3282" s="25">
        <f t="shared" si="1"/>
        <v>26</v>
      </c>
      <c r="G3282" s="21" t="s">
        <v>1002</v>
      </c>
      <c r="H3282" s="23" t="s">
        <v>13695</v>
      </c>
      <c r="I3282" s="28"/>
    </row>
    <row r="3283" ht="22.5" customHeight="1">
      <c r="A3283" s="53" t="str">
        <f t="array" ref="A3283">IFERROR(_xlfn.XLOOKUP(B3283, Runs[Run ID], Runs[Track]), "— pick a run —")</f>
        <v>Daredevil</v>
      </c>
      <c r="B3283" s="54" t="s">
        <v>281</v>
      </c>
      <c r="C3283" s="53" t="str">
        <f t="array" ref="C3283">IFERROR(_xlfn.XLOOKUP(B3283, Runs[Run ID], Runs[Title]), "— pick a run —")</f>
        <v>Miller's Daredevil</v>
      </c>
      <c r="D3283" s="74" t="s">
        <v>2784</v>
      </c>
      <c r="E3283" s="58" t="b">
        <v>0</v>
      </c>
      <c r="F3283" s="25">
        <f t="shared" si="1"/>
        <v>27</v>
      </c>
      <c r="G3283" s="21" t="s">
        <v>58</v>
      </c>
      <c r="H3283" s="23"/>
      <c r="I3283" s="28"/>
    </row>
    <row r="3284" ht="22.5" customHeight="1">
      <c r="A3284" s="53" t="str">
        <f t="array" ref="A3284">IFERROR(_xlfn.XLOOKUP(B3284, Runs[Run ID], Runs[Track]), "— pick a run —")</f>
        <v>Daredevil</v>
      </c>
      <c r="B3284" s="54" t="s">
        <v>281</v>
      </c>
      <c r="C3284" s="53" t="str">
        <f t="array" ref="C3284">IFERROR(_xlfn.XLOOKUP(B3284, Runs[Run ID], Runs[Title]), "— pick a run —")</f>
        <v>Miller's Daredevil</v>
      </c>
      <c r="D3284" s="74" t="s">
        <v>2814</v>
      </c>
      <c r="E3284" s="58" t="b">
        <v>0</v>
      </c>
      <c r="F3284" s="25">
        <f t="shared" si="1"/>
        <v>28</v>
      </c>
      <c r="G3284" s="21" t="s">
        <v>58</v>
      </c>
      <c r="H3284" s="23"/>
      <c r="I3284" s="28"/>
    </row>
    <row r="3285" ht="22.5" customHeight="1">
      <c r="A3285" s="53" t="str">
        <f t="array" ref="A3285">IFERROR(_xlfn.XLOOKUP(B3285, Runs[Run ID], Runs[Track]), "— pick a run —")</f>
        <v>Daredevil</v>
      </c>
      <c r="B3285" s="54" t="s">
        <v>281</v>
      </c>
      <c r="C3285" s="53" t="str">
        <f t="array" ref="C3285">IFERROR(_xlfn.XLOOKUP(B3285, Runs[Run ID], Runs[Title]), "— pick a run —")</f>
        <v>Miller's Daredevil</v>
      </c>
      <c r="D3285" s="74" t="s">
        <v>2842</v>
      </c>
      <c r="E3285" s="58" t="b">
        <v>0</v>
      </c>
      <c r="F3285" s="25">
        <f t="shared" si="1"/>
        <v>29</v>
      </c>
      <c r="G3285" s="21" t="s">
        <v>58</v>
      </c>
      <c r="H3285" s="23"/>
      <c r="I3285" s="28"/>
    </row>
    <row r="3286" ht="22.5" customHeight="1">
      <c r="A3286" s="53" t="str">
        <f t="array" ref="A3286">IFERROR(_xlfn.XLOOKUP(B3286, Runs[Run ID], Runs[Track]), "— pick a run —")</f>
        <v>Daredevil</v>
      </c>
      <c r="B3286" s="54" t="s">
        <v>281</v>
      </c>
      <c r="C3286" s="53" t="str">
        <f t="array" ref="C3286">IFERROR(_xlfn.XLOOKUP(B3286, Runs[Run ID], Runs[Title]), "— pick a run —")</f>
        <v>Miller's Daredevil</v>
      </c>
      <c r="D3286" s="74" t="s">
        <v>2871</v>
      </c>
      <c r="E3286" s="58" t="b">
        <v>0</v>
      </c>
      <c r="F3286" s="25">
        <f t="shared" si="1"/>
        <v>30</v>
      </c>
      <c r="G3286" s="21" t="s">
        <v>58</v>
      </c>
      <c r="H3286" s="23"/>
      <c r="I3286" s="28"/>
    </row>
    <row r="3287" ht="22.5" customHeight="1">
      <c r="A3287" s="53" t="str">
        <f t="array" ref="A3287">IFERROR(_xlfn.XLOOKUP(B3287, Runs[Run ID], Runs[Track]), "— pick a run —")</f>
        <v>Daredevil</v>
      </c>
      <c r="B3287" s="54" t="s">
        <v>281</v>
      </c>
      <c r="C3287" s="53" t="str">
        <f t="array" ref="C3287">IFERROR(_xlfn.XLOOKUP(B3287, Runs[Run ID], Runs[Title]), "— pick a run —")</f>
        <v>Miller's Daredevil</v>
      </c>
      <c r="D3287" s="74" t="s">
        <v>2900</v>
      </c>
      <c r="E3287" s="58" t="b">
        <v>0</v>
      </c>
      <c r="F3287" s="25">
        <f t="shared" si="1"/>
        <v>31</v>
      </c>
      <c r="G3287" s="21" t="s">
        <v>58</v>
      </c>
      <c r="H3287" s="23"/>
      <c r="I3287" s="28"/>
    </row>
    <row r="3288" ht="22.5" customHeight="1">
      <c r="A3288" s="53" t="str">
        <f t="array" ref="A3288">IFERROR(_xlfn.XLOOKUP(B3288, Runs[Run ID], Runs[Track]), "— pick a run —")</f>
        <v>Daredevil</v>
      </c>
      <c r="B3288" s="54" t="s">
        <v>281</v>
      </c>
      <c r="C3288" s="53" t="str">
        <f t="array" ref="C3288">IFERROR(_xlfn.XLOOKUP(B3288, Runs[Run ID], Runs[Title]), "— pick a run —")</f>
        <v>Miller's Daredevil</v>
      </c>
      <c r="D3288" s="74" t="s">
        <v>2931</v>
      </c>
      <c r="E3288" s="58" t="b">
        <v>0</v>
      </c>
      <c r="F3288" s="25">
        <f t="shared" si="1"/>
        <v>32</v>
      </c>
      <c r="G3288" s="21" t="s">
        <v>58</v>
      </c>
      <c r="H3288" s="23"/>
      <c r="I3288" s="28"/>
    </row>
    <row r="3289" ht="22.5" customHeight="1">
      <c r="A3289" s="53" t="str">
        <f t="array" ref="A3289">IFERROR(_xlfn.XLOOKUP(B3289, Runs[Run ID], Runs[Track]), "— pick a run —")</f>
        <v>Daredevil</v>
      </c>
      <c r="B3289" s="54" t="s">
        <v>281</v>
      </c>
      <c r="C3289" s="53" t="str">
        <f t="array" ref="C3289">IFERROR(_xlfn.XLOOKUP(B3289, Runs[Run ID], Runs[Title]), "— pick a run —")</f>
        <v>Miller's Daredevil</v>
      </c>
      <c r="D3289" s="74" t="s">
        <v>2961</v>
      </c>
      <c r="E3289" s="58" t="b">
        <v>0</v>
      </c>
      <c r="F3289" s="25">
        <f t="shared" si="1"/>
        <v>33</v>
      </c>
      <c r="G3289" s="21" t="s">
        <v>58</v>
      </c>
      <c r="H3289" s="23"/>
      <c r="I3289" s="28"/>
    </row>
    <row r="3290" ht="22.5" customHeight="1">
      <c r="A3290" s="53" t="str">
        <f t="array" ref="A3290">IFERROR(_xlfn.XLOOKUP(B3290, Runs[Run ID], Runs[Track]), "— pick a run —")</f>
        <v>Daredevil</v>
      </c>
      <c r="B3290" s="54" t="s">
        <v>281</v>
      </c>
      <c r="C3290" s="53" t="str">
        <f t="array" ref="C3290">IFERROR(_xlfn.XLOOKUP(B3290, Runs[Run ID], Runs[Title]), "— pick a run —")</f>
        <v>Miller's Daredevil</v>
      </c>
      <c r="D3290" s="74" t="s">
        <v>2990</v>
      </c>
      <c r="E3290" s="58" t="b">
        <v>0</v>
      </c>
      <c r="F3290" s="25">
        <f t="shared" si="1"/>
        <v>34</v>
      </c>
      <c r="G3290" s="21" t="s">
        <v>58</v>
      </c>
      <c r="H3290" s="23"/>
      <c r="I3290" s="28"/>
    </row>
    <row r="3291" ht="22.5" customHeight="1">
      <c r="A3291" s="53" t="str">
        <f t="array" ref="A3291">IFERROR(_xlfn.XLOOKUP(B3291, Runs[Run ID], Runs[Track]), "— pick a run —")</f>
        <v>Daredevil</v>
      </c>
      <c r="B3291" s="54" t="s">
        <v>281</v>
      </c>
      <c r="C3291" s="53" t="str">
        <f t="array" ref="C3291">IFERROR(_xlfn.XLOOKUP(B3291, Runs[Run ID], Runs[Title]), "— pick a run —")</f>
        <v>Miller's Daredevil</v>
      </c>
      <c r="D3291" s="74" t="s">
        <v>3019</v>
      </c>
      <c r="E3291" s="58" t="b">
        <v>0</v>
      </c>
      <c r="F3291" s="25">
        <f t="shared" si="1"/>
        <v>35</v>
      </c>
      <c r="G3291" s="21" t="s">
        <v>58</v>
      </c>
      <c r="H3291" s="23"/>
      <c r="I3291" s="28"/>
    </row>
    <row r="3292" ht="22.5" customHeight="1">
      <c r="A3292" s="53" t="str">
        <f t="array" ref="A3292">IFERROR(_xlfn.XLOOKUP(B3292, Runs[Run ID], Runs[Track]), "— pick a run —")</f>
        <v>Daredevil</v>
      </c>
      <c r="B3292" s="54" t="s">
        <v>281</v>
      </c>
      <c r="C3292" s="53" t="str">
        <f t="array" ref="C3292">IFERROR(_xlfn.XLOOKUP(B3292, Runs[Run ID], Runs[Title]), "— pick a run —")</f>
        <v>Miller's Daredevil</v>
      </c>
      <c r="D3292" s="74" t="s">
        <v>3049</v>
      </c>
      <c r="E3292" s="58" t="b">
        <v>0</v>
      </c>
      <c r="F3292" s="25">
        <f t="shared" si="1"/>
        <v>36</v>
      </c>
      <c r="G3292" s="21" t="s">
        <v>58</v>
      </c>
      <c r="H3292" s="23" t="s">
        <v>13696</v>
      </c>
      <c r="I3292" s="28"/>
    </row>
    <row r="3293" ht="22.5" customHeight="1">
      <c r="A3293" s="53" t="str">
        <f t="array" ref="A3293">IFERROR(_xlfn.XLOOKUP(B3293, Runs[Run ID], Runs[Track]), "— pick a run —")</f>
        <v>Daredevil</v>
      </c>
      <c r="B3293" s="54" t="s">
        <v>281</v>
      </c>
      <c r="C3293" s="53" t="str">
        <f t="array" ref="C3293">IFERROR(_xlfn.XLOOKUP(B3293, Runs[Run ID], Runs[Title]), "— pick a run —")</f>
        <v>Miller's Daredevil</v>
      </c>
      <c r="D3293" s="74" t="s">
        <v>13697</v>
      </c>
      <c r="E3293" s="58" t="b">
        <v>0</v>
      </c>
      <c r="F3293" s="25">
        <f t="shared" si="1"/>
        <v>37</v>
      </c>
      <c r="G3293" s="21" t="s">
        <v>1002</v>
      </c>
      <c r="H3293" s="23" t="s">
        <v>13698</v>
      </c>
      <c r="I3293" s="28"/>
    </row>
    <row r="3294" ht="22.5" customHeight="1">
      <c r="A3294" s="53" t="str">
        <f t="array" ref="A3294">IFERROR(_xlfn.XLOOKUP(B3294, Runs[Run ID], Runs[Track]), "— pick a run —")</f>
        <v>Daredevil</v>
      </c>
      <c r="B3294" s="54" t="s">
        <v>281</v>
      </c>
      <c r="C3294" s="53" t="str">
        <f t="array" ref="C3294">IFERROR(_xlfn.XLOOKUP(B3294, Runs[Run ID], Runs[Title]), "— pick a run —")</f>
        <v>Miller's Daredevil</v>
      </c>
      <c r="D3294" s="74" t="s">
        <v>13699</v>
      </c>
      <c r="E3294" s="58" t="b">
        <v>0</v>
      </c>
      <c r="F3294" s="25">
        <f t="shared" si="1"/>
        <v>38</v>
      </c>
      <c r="G3294" s="21" t="s">
        <v>1002</v>
      </c>
      <c r="H3294" s="23"/>
      <c r="I3294" s="28"/>
    </row>
    <row r="3295" ht="22.5" customHeight="1">
      <c r="A3295" s="53" t="str">
        <f t="array" ref="A3295">IFERROR(_xlfn.XLOOKUP(B3295, Runs[Run ID], Runs[Track]), "— pick a run —")</f>
        <v>Daredevil</v>
      </c>
      <c r="B3295" s="54" t="s">
        <v>281</v>
      </c>
      <c r="C3295" s="53" t="str">
        <f t="array" ref="C3295">IFERROR(_xlfn.XLOOKUP(B3295, Runs[Run ID], Runs[Title]), "— pick a run —")</f>
        <v>Miller's Daredevil</v>
      </c>
      <c r="D3295" s="74" t="s">
        <v>13700</v>
      </c>
      <c r="E3295" s="58" t="b">
        <v>0</v>
      </c>
      <c r="F3295" s="25">
        <f t="shared" si="1"/>
        <v>39</v>
      </c>
      <c r="G3295" s="21" t="s">
        <v>1002</v>
      </c>
      <c r="H3295" s="23"/>
      <c r="I3295" s="28"/>
    </row>
    <row r="3296" ht="22.5" customHeight="1">
      <c r="A3296" s="53" t="str">
        <f t="array" ref="A3296">IFERROR(_xlfn.XLOOKUP(B3296, Runs[Run ID], Runs[Track]), "— pick a run —")</f>
        <v>Daredevil</v>
      </c>
      <c r="B3296" s="54" t="s">
        <v>281</v>
      </c>
      <c r="C3296" s="53" t="str">
        <f t="array" ref="C3296">IFERROR(_xlfn.XLOOKUP(B3296, Runs[Run ID], Runs[Title]), "— pick a run —")</f>
        <v>Miller's Daredevil</v>
      </c>
      <c r="D3296" s="74" t="s">
        <v>3078</v>
      </c>
      <c r="E3296" s="58" t="b">
        <v>0</v>
      </c>
      <c r="F3296" s="25">
        <f t="shared" si="1"/>
        <v>40</v>
      </c>
      <c r="G3296" s="21" t="s">
        <v>58</v>
      </c>
      <c r="H3296" s="23" t="s">
        <v>13701</v>
      </c>
      <c r="I3296" s="28"/>
    </row>
    <row r="3297" ht="22.5" customHeight="1">
      <c r="A3297" s="53" t="str">
        <f t="array" ref="A3297">IFERROR(_xlfn.XLOOKUP(B3297, Runs[Run ID], Runs[Track]), "— pick a run —")</f>
        <v>Daredevil</v>
      </c>
      <c r="B3297" s="54" t="s">
        <v>281</v>
      </c>
      <c r="C3297" s="53" t="str">
        <f t="array" ref="C3297">IFERROR(_xlfn.XLOOKUP(B3297, Runs[Run ID], Runs[Title]), "— pick a run —")</f>
        <v>Miller's Daredevil</v>
      </c>
      <c r="D3297" s="74" t="s">
        <v>13702</v>
      </c>
      <c r="E3297" s="58" t="b">
        <v>0</v>
      </c>
      <c r="F3297" s="25">
        <f t="shared" si="1"/>
        <v>41</v>
      </c>
      <c r="G3297" s="21" t="s">
        <v>1002</v>
      </c>
      <c r="H3297" s="23"/>
      <c r="I3297" s="28"/>
    </row>
    <row r="3298" ht="22.5" customHeight="1">
      <c r="A3298" s="53" t="str">
        <f t="array" ref="A3298">IFERROR(_xlfn.XLOOKUP(B3298, Runs[Run ID], Runs[Track]), "— pick a run —")</f>
        <v>Daredevil</v>
      </c>
      <c r="B3298" s="54" t="s">
        <v>281</v>
      </c>
      <c r="C3298" s="53" t="str">
        <f t="array" ref="C3298">IFERROR(_xlfn.XLOOKUP(B3298, Runs[Run ID], Runs[Title]), "— pick a run —")</f>
        <v>Miller's Daredevil</v>
      </c>
      <c r="D3298" s="74" t="s">
        <v>13703</v>
      </c>
      <c r="E3298" s="58" t="b">
        <v>0</v>
      </c>
      <c r="F3298" s="25">
        <f t="shared" si="1"/>
        <v>42</v>
      </c>
      <c r="G3298" s="21" t="s">
        <v>1002</v>
      </c>
      <c r="H3298" s="23"/>
      <c r="I3298" s="28"/>
    </row>
    <row r="3299" ht="22.5" customHeight="1">
      <c r="A3299" s="53" t="str">
        <f t="array" ref="A3299">IFERROR(_xlfn.XLOOKUP(B3299, Runs[Run ID], Runs[Track]), "— pick a run —")</f>
        <v>Daredevil</v>
      </c>
      <c r="B3299" s="54" t="s">
        <v>281</v>
      </c>
      <c r="C3299" s="53" t="str">
        <f t="array" ref="C3299">IFERROR(_xlfn.XLOOKUP(B3299, Runs[Run ID], Runs[Title]), "— pick a run —")</f>
        <v>Miller's Daredevil</v>
      </c>
      <c r="D3299" s="74" t="s">
        <v>13704</v>
      </c>
      <c r="E3299" s="58" t="b">
        <v>0</v>
      </c>
      <c r="F3299" s="25">
        <f t="shared" si="1"/>
        <v>43</v>
      </c>
      <c r="G3299" s="21" t="s">
        <v>1002</v>
      </c>
      <c r="H3299" s="23"/>
      <c r="I3299" s="28"/>
    </row>
    <row r="3300" ht="22.5" customHeight="1">
      <c r="A3300" s="53" t="str">
        <f t="array" ref="A3300">IFERROR(_xlfn.XLOOKUP(B3300, Runs[Run ID], Runs[Track]), "— pick a run —")</f>
        <v>Daredevil</v>
      </c>
      <c r="B3300" s="54" t="s">
        <v>281</v>
      </c>
      <c r="C3300" s="53" t="str">
        <f t="array" ref="C3300">IFERROR(_xlfn.XLOOKUP(B3300, Runs[Run ID], Runs[Title]), "— pick a run —")</f>
        <v>Miller's Daredevil</v>
      </c>
      <c r="D3300" s="74" t="s">
        <v>13705</v>
      </c>
      <c r="E3300" s="58" t="b">
        <v>0</v>
      </c>
      <c r="F3300" s="25">
        <f t="shared" si="1"/>
        <v>44</v>
      </c>
      <c r="G3300" s="21" t="s">
        <v>1002</v>
      </c>
      <c r="H3300" s="23"/>
      <c r="I3300" s="28"/>
    </row>
    <row r="3301" ht="22.5" customHeight="1">
      <c r="A3301" s="53" t="str">
        <f t="array" ref="A3301">IFERROR(_xlfn.XLOOKUP(B3301, Runs[Run ID], Runs[Track]), "— pick a run —")</f>
        <v>Daredevil</v>
      </c>
      <c r="B3301" s="54" t="s">
        <v>280</v>
      </c>
      <c r="C3301" s="53" t="str">
        <f t="array" ref="C3301">IFERROR(_xlfn.XLOOKUP(B3301, Runs[Run ID], Runs[Title]), "— pick a run —")</f>
        <v>Born Again</v>
      </c>
      <c r="D3301" s="74" t="s">
        <v>13706</v>
      </c>
      <c r="E3301" s="58" t="b">
        <v>0</v>
      </c>
      <c r="F3301" s="25">
        <f t="shared" si="1"/>
        <v>1</v>
      </c>
      <c r="G3301" s="21" t="s">
        <v>443</v>
      </c>
      <c r="H3301" s="23" t="s">
        <v>13707</v>
      </c>
      <c r="I3301" s="28"/>
    </row>
    <row r="3302" ht="22.5" customHeight="1">
      <c r="A3302" s="53" t="str">
        <f t="array" ref="A3302">IFERROR(_xlfn.XLOOKUP(B3302, Runs[Run ID], Runs[Track]), "— pick a run —")</f>
        <v>Daredevil</v>
      </c>
      <c r="B3302" s="54" t="s">
        <v>280</v>
      </c>
      <c r="C3302" s="53" t="str">
        <f t="array" ref="C3302">IFERROR(_xlfn.XLOOKUP(B3302, Runs[Run ID], Runs[Title]), "— pick a run —")</f>
        <v>Born Again</v>
      </c>
      <c r="D3302" s="74" t="s">
        <v>3110</v>
      </c>
      <c r="E3302" s="58" t="b">
        <v>0</v>
      </c>
      <c r="F3302" s="25">
        <f t="shared" si="1"/>
        <v>2</v>
      </c>
      <c r="G3302" s="21" t="s">
        <v>443</v>
      </c>
      <c r="H3302" s="23" t="s">
        <v>13708</v>
      </c>
      <c r="I3302" s="28"/>
    </row>
    <row r="3303" ht="22.5" customHeight="1">
      <c r="A3303" s="53" t="str">
        <f t="array" ref="A3303">IFERROR(_xlfn.XLOOKUP(B3303, Runs[Run ID], Runs[Track]), "— pick a run —")</f>
        <v>Daredevil</v>
      </c>
      <c r="B3303" s="54" t="s">
        <v>280</v>
      </c>
      <c r="C3303" s="53" t="str">
        <f t="array" ref="C3303">IFERROR(_xlfn.XLOOKUP(B3303, Runs[Run ID], Runs[Title]), "— pick a run —")</f>
        <v>Born Again</v>
      </c>
      <c r="D3303" s="74" t="s">
        <v>3140</v>
      </c>
      <c r="E3303" s="58" t="b">
        <v>0</v>
      </c>
      <c r="F3303" s="25">
        <f t="shared" si="1"/>
        <v>3</v>
      </c>
      <c r="G3303" s="21" t="s">
        <v>58</v>
      </c>
      <c r="H3303" s="23" t="s">
        <v>13709</v>
      </c>
      <c r="I3303" s="28"/>
    </row>
    <row r="3304" ht="22.5" customHeight="1">
      <c r="A3304" s="53" t="str">
        <f t="array" ref="A3304">IFERROR(_xlfn.XLOOKUP(B3304, Runs[Run ID], Runs[Track]), "— pick a run —")</f>
        <v>Daredevil</v>
      </c>
      <c r="B3304" s="54" t="s">
        <v>280</v>
      </c>
      <c r="C3304" s="53" t="str">
        <f t="array" ref="C3304">IFERROR(_xlfn.XLOOKUP(B3304, Runs[Run ID], Runs[Title]), "— pick a run —")</f>
        <v>Born Again</v>
      </c>
      <c r="D3304" s="74" t="s">
        <v>3169</v>
      </c>
      <c r="E3304" s="58" t="b">
        <v>0</v>
      </c>
      <c r="F3304" s="25">
        <f t="shared" si="1"/>
        <v>4</v>
      </c>
      <c r="G3304" s="21" t="s">
        <v>58</v>
      </c>
      <c r="H3304" s="23"/>
      <c r="I3304" s="28"/>
    </row>
    <row r="3305" ht="22.5" customHeight="1">
      <c r="A3305" s="53" t="str">
        <f t="array" ref="A3305">IFERROR(_xlfn.XLOOKUP(B3305, Runs[Run ID], Runs[Track]), "— pick a run —")</f>
        <v>Daredevil</v>
      </c>
      <c r="B3305" s="54" t="s">
        <v>280</v>
      </c>
      <c r="C3305" s="53" t="str">
        <f t="array" ref="C3305">IFERROR(_xlfn.XLOOKUP(B3305, Runs[Run ID], Runs[Title]), "— pick a run —")</f>
        <v>Born Again</v>
      </c>
      <c r="D3305" s="74" t="s">
        <v>3198</v>
      </c>
      <c r="E3305" s="58" t="b">
        <v>0</v>
      </c>
      <c r="F3305" s="25">
        <f t="shared" si="1"/>
        <v>5</v>
      </c>
      <c r="G3305" s="21" t="s">
        <v>58</v>
      </c>
      <c r="H3305" s="23"/>
      <c r="I3305" s="28"/>
    </row>
    <row r="3306" ht="22.5" customHeight="1">
      <c r="A3306" s="53" t="str">
        <f t="array" ref="A3306">IFERROR(_xlfn.XLOOKUP(B3306, Runs[Run ID], Runs[Track]), "— pick a run —")</f>
        <v>Daredevil</v>
      </c>
      <c r="B3306" s="54" t="s">
        <v>280</v>
      </c>
      <c r="C3306" s="53" t="str">
        <f t="array" ref="C3306">IFERROR(_xlfn.XLOOKUP(B3306, Runs[Run ID], Runs[Title]), "— pick a run —")</f>
        <v>Born Again</v>
      </c>
      <c r="D3306" s="74" t="s">
        <v>3226</v>
      </c>
      <c r="E3306" s="58" t="b">
        <v>0</v>
      </c>
      <c r="F3306" s="25">
        <f t="shared" si="1"/>
        <v>6</v>
      </c>
      <c r="G3306" s="21" t="s">
        <v>58</v>
      </c>
      <c r="H3306" s="23"/>
      <c r="I3306" s="28"/>
    </row>
    <row r="3307" ht="22.5" customHeight="1">
      <c r="A3307" s="53" t="str">
        <f t="array" ref="A3307">IFERROR(_xlfn.XLOOKUP(B3307, Runs[Run ID], Runs[Track]), "— pick a run —")</f>
        <v>Daredevil</v>
      </c>
      <c r="B3307" s="54" t="s">
        <v>280</v>
      </c>
      <c r="C3307" s="53" t="str">
        <f t="array" ref="C3307">IFERROR(_xlfn.XLOOKUP(B3307, Runs[Run ID], Runs[Title]), "— pick a run —")</f>
        <v>Born Again</v>
      </c>
      <c r="D3307" s="74" t="s">
        <v>3254</v>
      </c>
      <c r="E3307" s="58" t="b">
        <v>0</v>
      </c>
      <c r="F3307" s="25">
        <f t="shared" si="1"/>
        <v>7</v>
      </c>
      <c r="G3307" s="21" t="s">
        <v>58</v>
      </c>
      <c r="H3307" s="23"/>
      <c r="I3307" s="28"/>
    </row>
    <row r="3308" ht="22.5" customHeight="1">
      <c r="A3308" s="53" t="str">
        <f t="array" ref="A3308">IFERROR(_xlfn.XLOOKUP(B3308, Runs[Run ID], Runs[Track]), "— pick a run —")</f>
        <v>Daredevil</v>
      </c>
      <c r="B3308" s="54" t="s">
        <v>280</v>
      </c>
      <c r="C3308" s="53" t="str">
        <f t="array" ref="C3308">IFERROR(_xlfn.XLOOKUP(B3308, Runs[Run ID], Runs[Title]), "— pick a run —")</f>
        <v>Born Again</v>
      </c>
      <c r="D3308" s="74" t="s">
        <v>3284</v>
      </c>
      <c r="E3308" s="58" t="b">
        <v>0</v>
      </c>
      <c r="F3308" s="25">
        <f t="shared" si="1"/>
        <v>8</v>
      </c>
      <c r="G3308" s="21" t="s">
        <v>58</v>
      </c>
      <c r="H3308" s="23"/>
      <c r="I3308" s="28"/>
    </row>
    <row r="3309" ht="22.5" customHeight="1">
      <c r="A3309" s="53" t="str">
        <f t="array" ref="A3309">IFERROR(_xlfn.XLOOKUP(B3309, Runs[Run ID], Runs[Track]), "— pick a run —")</f>
        <v>Daredevil</v>
      </c>
      <c r="B3309" s="54" t="s">
        <v>280</v>
      </c>
      <c r="C3309" s="53" t="str">
        <f t="array" ref="C3309">IFERROR(_xlfn.XLOOKUP(B3309, Runs[Run ID], Runs[Title]), "— pick a run —")</f>
        <v>Born Again</v>
      </c>
      <c r="D3309" s="74" t="s">
        <v>3318</v>
      </c>
      <c r="E3309" s="58" t="b">
        <v>0</v>
      </c>
      <c r="F3309" s="25">
        <f t="shared" si="1"/>
        <v>9</v>
      </c>
      <c r="G3309" s="21" t="s">
        <v>58</v>
      </c>
      <c r="H3309" s="23"/>
      <c r="I3309" s="28"/>
    </row>
    <row r="3310" ht="22.5" customHeight="1">
      <c r="A3310" s="53" t="str">
        <f t="array" ref="A3310">IFERROR(_xlfn.XLOOKUP(B3310, Runs[Run ID], Runs[Track]), "— pick a run —")</f>
        <v>Daredevil</v>
      </c>
      <c r="B3310" s="6" t="s">
        <v>284</v>
      </c>
      <c r="C3310" s="53" t="str">
        <f t="array" ref="C3310">IFERROR(_xlfn.XLOOKUP(B3310, Runs[Run ID], Runs[Title]), "— pick a run —")</f>
        <v>Miller Coda</v>
      </c>
      <c r="D3310" s="74" t="s">
        <v>3348</v>
      </c>
      <c r="E3310" s="58" t="b">
        <v>0</v>
      </c>
      <c r="F3310" s="25">
        <f t="shared" si="1"/>
        <v>1</v>
      </c>
      <c r="G3310" s="21" t="s">
        <v>443</v>
      </c>
      <c r="H3310" s="23" t="s">
        <v>13710</v>
      </c>
      <c r="I3310" s="28"/>
    </row>
    <row r="3311" ht="22.5" customHeight="1">
      <c r="A3311" s="53" t="str">
        <f t="array" ref="A3311">IFERROR(_xlfn.XLOOKUP(B3311, Runs[Run ID], Runs[Track]), "— pick a run —")</f>
        <v>Daredevil</v>
      </c>
      <c r="B3311" s="6" t="s">
        <v>284</v>
      </c>
      <c r="C3311" s="53" t="str">
        <f t="array" ref="C3311">IFERROR(_xlfn.XLOOKUP(B3311, Runs[Run ID], Runs[Title]), "— pick a run —")</f>
        <v>Miller Coda</v>
      </c>
      <c r="D3311" s="74" t="s">
        <v>3378</v>
      </c>
      <c r="E3311" s="58" t="b">
        <v>0</v>
      </c>
      <c r="F3311" s="25">
        <f t="shared" si="1"/>
        <v>2</v>
      </c>
      <c r="G3311" s="21" t="s">
        <v>443</v>
      </c>
      <c r="H3311" s="23"/>
      <c r="I3311" s="28"/>
    </row>
    <row r="3312" ht="22.5" customHeight="1">
      <c r="A3312" s="53" t="str">
        <f t="array" ref="A3312">IFERROR(_xlfn.XLOOKUP(B3312, Runs[Run ID], Runs[Track]), "— pick a run —")</f>
        <v>Daredevil</v>
      </c>
      <c r="B3312" s="6" t="s">
        <v>284</v>
      </c>
      <c r="C3312" s="53" t="str">
        <f t="array" ref="C3312">IFERROR(_xlfn.XLOOKUP(B3312, Runs[Run ID], Runs[Title]), "— pick a run —")</f>
        <v>Miller Coda</v>
      </c>
      <c r="D3312" s="74" t="s">
        <v>3408</v>
      </c>
      <c r="E3312" s="58" t="b">
        <v>0</v>
      </c>
      <c r="F3312" s="25">
        <f t="shared" si="1"/>
        <v>3</v>
      </c>
      <c r="G3312" s="21" t="s">
        <v>443</v>
      </c>
      <c r="H3312" s="23"/>
      <c r="I3312" s="28"/>
    </row>
    <row r="3313" ht="22.5" customHeight="1">
      <c r="A3313" s="53" t="str">
        <f t="array" ref="A3313">IFERROR(_xlfn.XLOOKUP(B3313, Runs[Run ID], Runs[Track]), "— pick a run —")</f>
        <v>Daredevil</v>
      </c>
      <c r="B3313" s="6" t="s">
        <v>284</v>
      </c>
      <c r="C3313" s="53" t="str">
        <f t="array" ref="C3313">IFERROR(_xlfn.XLOOKUP(B3313, Runs[Run ID], Runs[Title]), "— pick a run —")</f>
        <v>Miller Coda</v>
      </c>
      <c r="D3313" s="74" t="s">
        <v>3440</v>
      </c>
      <c r="E3313" s="58" t="b">
        <v>0</v>
      </c>
      <c r="F3313" s="25">
        <f t="shared" si="1"/>
        <v>4</v>
      </c>
      <c r="G3313" s="21" t="s">
        <v>443</v>
      </c>
      <c r="H3313" s="23"/>
      <c r="I3313" s="28"/>
    </row>
    <row r="3314" ht="22.5" customHeight="1">
      <c r="A3314" s="53" t="str">
        <f t="array" ref="A3314">IFERROR(_xlfn.XLOOKUP(B3314, Runs[Run ID], Runs[Track]), "— pick a run —")</f>
        <v>Daredevil</v>
      </c>
      <c r="B3314" s="6" t="s">
        <v>284</v>
      </c>
      <c r="C3314" s="53" t="str">
        <f t="array" ref="C3314">IFERROR(_xlfn.XLOOKUP(B3314, Runs[Run ID], Runs[Title]), "— pick a run —")</f>
        <v>Miller Coda</v>
      </c>
      <c r="D3314" s="74" t="s">
        <v>3469</v>
      </c>
      <c r="E3314" s="58" t="b">
        <v>0</v>
      </c>
      <c r="F3314" s="25">
        <f t="shared" si="1"/>
        <v>5</v>
      </c>
      <c r="G3314" s="21" t="s">
        <v>443</v>
      </c>
      <c r="H3314" s="23"/>
      <c r="I3314" s="28"/>
    </row>
    <row r="3315" ht="22.5" customHeight="1">
      <c r="A3315" s="53" t="str">
        <f t="array" ref="A3315">IFERROR(_xlfn.XLOOKUP(B3315, Runs[Run ID], Runs[Track]), "— pick a run —")</f>
        <v>Daredevil</v>
      </c>
      <c r="B3315" s="6" t="s">
        <v>284</v>
      </c>
      <c r="C3315" s="53" t="str">
        <f t="array" ref="C3315">IFERROR(_xlfn.XLOOKUP(B3315, Runs[Run ID], Runs[Title]), "— pick a run —")</f>
        <v>Miller Coda</v>
      </c>
      <c r="D3315" s="74" t="s">
        <v>3500</v>
      </c>
      <c r="E3315" s="58" t="b">
        <v>0</v>
      </c>
      <c r="F3315" s="25">
        <f t="shared" si="1"/>
        <v>6</v>
      </c>
      <c r="G3315" s="21" t="s">
        <v>443</v>
      </c>
      <c r="H3315" s="23"/>
      <c r="I3315" s="28"/>
    </row>
    <row r="3316" ht="22.5" customHeight="1">
      <c r="A3316" s="53" t="str">
        <f t="array" ref="A3316">IFERROR(_xlfn.XLOOKUP(B3316, Runs[Run ID], Runs[Track]), "— pick a run —")</f>
        <v>Daredevil</v>
      </c>
      <c r="B3316" s="6" t="s">
        <v>284</v>
      </c>
      <c r="C3316" s="53" t="str">
        <f t="array" ref="C3316">IFERROR(_xlfn.XLOOKUP(B3316, Runs[Run ID], Runs[Title]), "— pick a run —")</f>
        <v>Miller Coda</v>
      </c>
      <c r="D3316" s="74" t="s">
        <v>3530</v>
      </c>
      <c r="E3316" s="58" t="b">
        <v>0</v>
      </c>
      <c r="F3316" s="25">
        <f t="shared" si="1"/>
        <v>7</v>
      </c>
      <c r="G3316" s="21" t="s">
        <v>443</v>
      </c>
      <c r="H3316" s="23"/>
      <c r="I3316" s="28"/>
    </row>
    <row r="3317" ht="22.5" customHeight="1">
      <c r="A3317" s="53" t="str">
        <f t="array" ref="A3317">IFERROR(_xlfn.XLOOKUP(B3317, Runs[Run ID], Runs[Track]), "— pick a run —")</f>
        <v>Daredevil</v>
      </c>
      <c r="B3317" s="6" t="s">
        <v>284</v>
      </c>
      <c r="C3317" s="53" t="str">
        <f t="array" ref="C3317">IFERROR(_xlfn.XLOOKUP(B3317, Runs[Run ID], Runs[Title]), "— pick a run —")</f>
        <v>Miller Coda</v>
      </c>
      <c r="D3317" s="74" t="s">
        <v>3560</v>
      </c>
      <c r="E3317" s="58" t="b">
        <v>0</v>
      </c>
      <c r="F3317" s="25">
        <f t="shared" si="1"/>
        <v>8</v>
      </c>
      <c r="G3317" s="21" t="s">
        <v>443</v>
      </c>
      <c r="H3317" s="23"/>
      <c r="I3317" s="28"/>
    </row>
    <row r="3318" ht="22.5" customHeight="1">
      <c r="A3318" s="53" t="str">
        <f t="array" ref="A3318">IFERROR(_xlfn.XLOOKUP(B3318, Runs[Run ID], Runs[Track]), "— pick a run —")</f>
        <v>Daredevil</v>
      </c>
      <c r="B3318" s="6" t="s">
        <v>284</v>
      </c>
      <c r="C3318" s="53" t="str">
        <f t="array" ref="C3318">IFERROR(_xlfn.XLOOKUP(B3318, Runs[Run ID], Runs[Title]), "— pick a run —")</f>
        <v>Miller Coda</v>
      </c>
      <c r="D3318" s="74" t="s">
        <v>13711</v>
      </c>
      <c r="E3318" s="58" t="b">
        <v>0</v>
      </c>
      <c r="F3318" s="25">
        <f t="shared" si="1"/>
        <v>9</v>
      </c>
      <c r="G3318" s="21" t="s">
        <v>443</v>
      </c>
      <c r="H3318" s="23" t="s">
        <v>13712</v>
      </c>
      <c r="I3318" s="28"/>
    </row>
    <row r="3319" ht="22.5" customHeight="1">
      <c r="A3319" s="53" t="str">
        <f t="array" ref="A3319">IFERROR(_xlfn.XLOOKUP(B3319, Runs[Run ID], Runs[Track]), "— pick a run —")</f>
        <v>Daredevil</v>
      </c>
      <c r="B3319" s="6" t="s">
        <v>284</v>
      </c>
      <c r="C3319" s="53" t="str">
        <f t="array" ref="C3319">IFERROR(_xlfn.XLOOKUP(B3319, Runs[Run ID], Runs[Title]), "— pick a run —")</f>
        <v>Miller Coda</v>
      </c>
      <c r="D3319" s="74" t="s">
        <v>3621</v>
      </c>
      <c r="E3319" s="58" t="b">
        <v>0</v>
      </c>
      <c r="F3319" s="25">
        <f t="shared" si="1"/>
        <v>10</v>
      </c>
      <c r="G3319" s="21" t="s">
        <v>443</v>
      </c>
      <c r="H3319" s="23" t="s">
        <v>13713</v>
      </c>
      <c r="I3319" s="28"/>
    </row>
    <row r="3320" ht="22.5" customHeight="1">
      <c r="A3320" s="53" t="str">
        <f t="array" ref="A3320">IFERROR(_xlfn.XLOOKUP(B3320, Runs[Run ID], Runs[Track]), "— pick a run —")</f>
        <v>Daredevil</v>
      </c>
      <c r="B3320" s="6" t="s">
        <v>284</v>
      </c>
      <c r="C3320" s="53" t="str">
        <f t="array" ref="C3320">IFERROR(_xlfn.XLOOKUP(B3320, Runs[Run ID], Runs[Title]), "— pick a run —")</f>
        <v>Miller Coda</v>
      </c>
      <c r="D3320" s="74" t="s">
        <v>3652</v>
      </c>
      <c r="E3320" s="58" t="b">
        <v>0</v>
      </c>
      <c r="F3320" s="25">
        <f t="shared" si="1"/>
        <v>11</v>
      </c>
      <c r="G3320" s="21" t="s">
        <v>443</v>
      </c>
      <c r="H3320" s="23"/>
      <c r="I3320" s="28"/>
    </row>
    <row r="3321" ht="22.5" customHeight="1">
      <c r="A3321" s="53" t="str">
        <f t="array" ref="A3321">IFERROR(_xlfn.XLOOKUP(B3321, Runs[Run ID], Runs[Track]), "— pick a run —")</f>
        <v>Daredevil</v>
      </c>
      <c r="B3321" s="6" t="s">
        <v>284</v>
      </c>
      <c r="C3321" s="53" t="str">
        <f t="array" ref="C3321">IFERROR(_xlfn.XLOOKUP(B3321, Runs[Run ID], Runs[Title]), "— pick a run —")</f>
        <v>Miller Coda</v>
      </c>
      <c r="D3321" s="74" t="s">
        <v>3680</v>
      </c>
      <c r="E3321" s="58" t="b">
        <v>0</v>
      </c>
      <c r="F3321" s="25">
        <f t="shared" si="1"/>
        <v>12</v>
      </c>
      <c r="G3321" s="21" t="s">
        <v>443</v>
      </c>
      <c r="H3321" s="23"/>
      <c r="I3321" s="28"/>
    </row>
    <row r="3322" ht="22.5" customHeight="1">
      <c r="A3322" s="53" t="str">
        <f t="array" ref="A3322">IFERROR(_xlfn.XLOOKUP(B3322, Runs[Run ID], Runs[Track]), "— pick a run —")</f>
        <v>Daredevil</v>
      </c>
      <c r="B3322" s="6" t="s">
        <v>284</v>
      </c>
      <c r="C3322" s="53" t="str">
        <f t="array" ref="C3322">IFERROR(_xlfn.XLOOKUP(B3322, Runs[Run ID], Runs[Title]), "— pick a run —")</f>
        <v>Miller Coda</v>
      </c>
      <c r="D3322" s="74" t="s">
        <v>3710</v>
      </c>
      <c r="E3322" s="58" t="b">
        <v>0</v>
      </c>
      <c r="F3322" s="25">
        <f t="shared" si="1"/>
        <v>13</v>
      </c>
      <c r="G3322" s="21" t="s">
        <v>443</v>
      </c>
      <c r="H3322" s="23"/>
      <c r="I3322" s="28"/>
    </row>
    <row r="3323" ht="22.5" customHeight="1">
      <c r="A3323" s="53" t="str">
        <f t="array" ref="A3323">IFERROR(_xlfn.XLOOKUP(B3323, Runs[Run ID], Runs[Track]), "— pick a run —")</f>
        <v>Daredevil</v>
      </c>
      <c r="B3323" s="6" t="s">
        <v>284</v>
      </c>
      <c r="C3323" s="53" t="str">
        <f t="array" ref="C3323">IFERROR(_xlfn.XLOOKUP(B3323, Runs[Run ID], Runs[Title]), "— pick a run —")</f>
        <v>Miller Coda</v>
      </c>
      <c r="D3323" s="74" t="s">
        <v>3740</v>
      </c>
      <c r="E3323" s="58" t="b">
        <v>0</v>
      </c>
      <c r="F3323" s="25">
        <f t="shared" si="1"/>
        <v>14</v>
      </c>
      <c r="G3323" s="21" t="s">
        <v>443</v>
      </c>
      <c r="H3323" s="23"/>
      <c r="I3323" s="28"/>
    </row>
    <row r="3324" ht="22.5" customHeight="1">
      <c r="A3324" s="53" t="str">
        <f t="array" ref="A3324">IFERROR(_xlfn.XLOOKUP(B3324, Runs[Run ID], Runs[Track]), "— pick a run —")</f>
        <v>Daredevil</v>
      </c>
      <c r="B3324" s="54" t="s">
        <v>1613</v>
      </c>
      <c r="C3324" s="53" t="str">
        <f t="array" ref="C3324">IFERROR(_xlfn.XLOOKUP(B3324, Runs[Run ID], Runs[Title]), "— pick a run —")</f>
        <v>Nocenti's Daredevil</v>
      </c>
      <c r="D3324" s="74" t="s">
        <v>13714</v>
      </c>
      <c r="E3324" s="58" t="b">
        <v>0</v>
      </c>
      <c r="F3324" s="25">
        <f t="shared" si="1"/>
        <v>1</v>
      </c>
      <c r="G3324" s="21" t="s">
        <v>1002</v>
      </c>
      <c r="H3324" s="23" t="s">
        <v>13715</v>
      </c>
      <c r="I3324" s="28"/>
    </row>
    <row r="3325" ht="22.5" customHeight="1">
      <c r="A3325" s="53" t="str">
        <f t="array" ref="A3325">IFERROR(_xlfn.XLOOKUP(B3325, Runs[Run ID], Runs[Track]), "— pick a run —")</f>
        <v>Daredevil</v>
      </c>
      <c r="B3325" s="54" t="s">
        <v>1613</v>
      </c>
      <c r="C3325" s="53" t="str">
        <f t="array" ref="C3325">IFERROR(_xlfn.XLOOKUP(B3325, Runs[Run ID], Runs[Title]), "— pick a run —")</f>
        <v>Nocenti's Daredevil</v>
      </c>
      <c r="D3325" s="74" t="s">
        <v>13716</v>
      </c>
      <c r="E3325" s="58" t="b">
        <v>0</v>
      </c>
      <c r="F3325" s="25">
        <f t="shared" si="1"/>
        <v>2</v>
      </c>
      <c r="G3325" s="21" t="s">
        <v>1002</v>
      </c>
      <c r="H3325" s="23"/>
      <c r="I3325" s="28"/>
    </row>
    <row r="3326" ht="22.5" customHeight="1">
      <c r="A3326" s="53" t="str">
        <f t="array" ref="A3326">IFERROR(_xlfn.XLOOKUP(B3326, Runs[Run ID], Runs[Track]), "— pick a run —")</f>
        <v>Daredevil</v>
      </c>
      <c r="B3326" s="54" t="s">
        <v>1613</v>
      </c>
      <c r="C3326" s="53" t="str">
        <f t="array" ref="C3326">IFERROR(_xlfn.XLOOKUP(B3326, Runs[Run ID], Runs[Title]), "— pick a run —")</f>
        <v>Nocenti's Daredevil</v>
      </c>
      <c r="D3326" s="74" t="s">
        <v>13717</v>
      </c>
      <c r="E3326" s="58" t="b">
        <v>0</v>
      </c>
      <c r="F3326" s="25">
        <f t="shared" si="1"/>
        <v>3</v>
      </c>
      <c r="G3326" s="21" t="s">
        <v>58</v>
      </c>
      <c r="H3326" s="23" t="s">
        <v>13718</v>
      </c>
      <c r="I3326" s="28"/>
    </row>
    <row r="3327" ht="22.5" customHeight="1">
      <c r="A3327" s="53" t="str">
        <f t="array" ref="A3327">IFERROR(_xlfn.XLOOKUP(B3327, Runs[Run ID], Runs[Track]), "— pick a run —")</f>
        <v>Daredevil</v>
      </c>
      <c r="B3327" s="54" t="s">
        <v>1613</v>
      </c>
      <c r="C3327" s="53" t="str">
        <f t="array" ref="C3327">IFERROR(_xlfn.XLOOKUP(B3327, Runs[Run ID], Runs[Title]), "— pick a run —")</f>
        <v>Nocenti's Daredevil</v>
      </c>
      <c r="D3327" s="74" t="s">
        <v>13719</v>
      </c>
      <c r="E3327" s="58" t="b">
        <v>0</v>
      </c>
      <c r="F3327" s="25">
        <f t="shared" si="1"/>
        <v>4</v>
      </c>
      <c r="G3327" s="21" t="s">
        <v>58</v>
      </c>
      <c r="H3327" s="23"/>
      <c r="I3327" s="28"/>
    </row>
    <row r="3328" ht="22.5" customHeight="1">
      <c r="A3328" s="53" t="str">
        <f t="array" ref="A3328">IFERROR(_xlfn.XLOOKUP(B3328, Runs[Run ID], Runs[Track]), "— pick a run —")</f>
        <v>Daredevil</v>
      </c>
      <c r="B3328" s="54" t="s">
        <v>1613</v>
      </c>
      <c r="C3328" s="53" t="str">
        <f t="array" ref="C3328">IFERROR(_xlfn.XLOOKUP(B3328, Runs[Run ID], Runs[Title]), "— pick a run —")</f>
        <v>Nocenti's Daredevil</v>
      </c>
      <c r="D3328" s="74" t="s">
        <v>13720</v>
      </c>
      <c r="E3328" s="58" t="b">
        <v>0</v>
      </c>
      <c r="F3328" s="25">
        <f t="shared" si="1"/>
        <v>5</v>
      </c>
      <c r="G3328" s="21" t="s">
        <v>58</v>
      </c>
      <c r="H3328" s="23"/>
      <c r="I3328" s="28"/>
    </row>
    <row r="3329" ht="22.5" customHeight="1">
      <c r="A3329" s="53" t="str">
        <f t="array" ref="A3329">IFERROR(_xlfn.XLOOKUP(B3329, Runs[Run ID], Runs[Track]), "— pick a run —")</f>
        <v>Daredevil</v>
      </c>
      <c r="B3329" s="54" t="s">
        <v>1613</v>
      </c>
      <c r="C3329" s="53" t="str">
        <f t="array" ref="C3329">IFERROR(_xlfn.XLOOKUP(B3329, Runs[Run ID], Runs[Title]), "— pick a run —")</f>
        <v>Nocenti's Daredevil</v>
      </c>
      <c r="D3329" s="74" t="s">
        <v>13721</v>
      </c>
      <c r="E3329" s="58" t="b">
        <v>0</v>
      </c>
      <c r="F3329" s="25">
        <f t="shared" si="1"/>
        <v>6</v>
      </c>
      <c r="G3329" s="21" t="s">
        <v>58</v>
      </c>
      <c r="H3329" s="23"/>
      <c r="I3329" s="28"/>
    </row>
    <row r="3330" ht="22.5" customHeight="1">
      <c r="A3330" s="53" t="str">
        <f t="array" ref="A3330">IFERROR(_xlfn.XLOOKUP(B3330, Runs[Run ID], Runs[Track]), "— pick a run —")</f>
        <v>Daredevil</v>
      </c>
      <c r="B3330" s="54" t="s">
        <v>1613</v>
      </c>
      <c r="C3330" s="53" t="str">
        <f t="array" ref="C3330">IFERROR(_xlfn.XLOOKUP(B3330, Runs[Run ID], Runs[Title]), "— pick a run —")</f>
        <v>Nocenti's Daredevil</v>
      </c>
      <c r="D3330" s="74" t="s">
        <v>13722</v>
      </c>
      <c r="E3330" s="58" t="b">
        <v>0</v>
      </c>
      <c r="F3330" s="25">
        <f t="shared" si="1"/>
        <v>7</v>
      </c>
      <c r="G3330" s="21" t="s">
        <v>58</v>
      </c>
      <c r="H3330" s="23"/>
      <c r="I3330" s="28"/>
    </row>
    <row r="3331" ht="22.5" customHeight="1">
      <c r="A3331" s="53" t="str">
        <f t="array" ref="A3331">IFERROR(_xlfn.XLOOKUP(B3331, Runs[Run ID], Runs[Track]), "— pick a run —")</f>
        <v>Daredevil</v>
      </c>
      <c r="B3331" s="54" t="s">
        <v>1613</v>
      </c>
      <c r="C3331" s="53" t="str">
        <f t="array" ref="C3331">IFERROR(_xlfn.XLOOKUP(B3331, Runs[Run ID], Runs[Title]), "— pick a run —")</f>
        <v>Nocenti's Daredevil</v>
      </c>
      <c r="D3331" s="74" t="s">
        <v>13723</v>
      </c>
      <c r="E3331" s="58" t="b">
        <v>0</v>
      </c>
      <c r="F3331" s="25">
        <f t="shared" si="1"/>
        <v>8</v>
      </c>
      <c r="G3331" s="21" t="s">
        <v>58</v>
      </c>
      <c r="H3331" s="23"/>
      <c r="I3331" s="28"/>
    </row>
    <row r="3332" ht="22.5" customHeight="1">
      <c r="A3332" s="53" t="str">
        <f t="array" ref="A3332">IFERROR(_xlfn.XLOOKUP(B3332, Runs[Run ID], Runs[Track]), "— pick a run —")</f>
        <v>Daredevil</v>
      </c>
      <c r="B3332" s="54" t="s">
        <v>1613</v>
      </c>
      <c r="C3332" s="53" t="str">
        <f t="array" ref="C3332">IFERROR(_xlfn.XLOOKUP(B3332, Runs[Run ID], Runs[Title]), "— pick a run —")</f>
        <v>Nocenti's Daredevil</v>
      </c>
      <c r="D3332" s="74" t="s">
        <v>13724</v>
      </c>
      <c r="E3332" s="58" t="b">
        <v>0</v>
      </c>
      <c r="F3332" s="25">
        <f t="shared" si="1"/>
        <v>9</v>
      </c>
      <c r="G3332" s="21" t="s">
        <v>58</v>
      </c>
      <c r="H3332" s="23"/>
      <c r="I3332" s="28"/>
    </row>
    <row r="3333" ht="22.5" customHeight="1">
      <c r="A3333" s="53" t="str">
        <f t="array" ref="A3333">IFERROR(_xlfn.XLOOKUP(B3333, Runs[Run ID], Runs[Track]), "— pick a run —")</f>
        <v>Daredevil</v>
      </c>
      <c r="B3333" s="54" t="s">
        <v>1613</v>
      </c>
      <c r="C3333" s="53" t="str">
        <f t="array" ref="C3333">IFERROR(_xlfn.XLOOKUP(B3333, Runs[Run ID], Runs[Title]), "— pick a run —")</f>
        <v>Nocenti's Daredevil</v>
      </c>
      <c r="D3333" s="74" t="s">
        <v>13725</v>
      </c>
      <c r="E3333" s="58" t="b">
        <v>0</v>
      </c>
      <c r="F3333" s="25">
        <f t="shared" si="1"/>
        <v>10</v>
      </c>
      <c r="G3333" s="21" t="s">
        <v>58</v>
      </c>
      <c r="H3333" s="23"/>
      <c r="I3333" s="28"/>
    </row>
    <row r="3334" ht="22.5" customHeight="1">
      <c r="A3334" s="53" t="str">
        <f t="array" ref="A3334">IFERROR(_xlfn.XLOOKUP(B3334, Runs[Run ID], Runs[Track]), "— pick a run —")</f>
        <v>Daredevil</v>
      </c>
      <c r="B3334" s="54" t="s">
        <v>1613</v>
      </c>
      <c r="C3334" s="53" t="str">
        <f t="array" ref="C3334">IFERROR(_xlfn.XLOOKUP(B3334, Runs[Run ID], Runs[Title]), "— pick a run —")</f>
        <v>Nocenti's Daredevil</v>
      </c>
      <c r="D3334" s="74" t="s">
        <v>13726</v>
      </c>
      <c r="E3334" s="58" t="b">
        <v>0</v>
      </c>
      <c r="F3334" s="25">
        <f t="shared" si="1"/>
        <v>11</v>
      </c>
      <c r="G3334" s="21" t="s">
        <v>58</v>
      </c>
      <c r="H3334" s="23"/>
      <c r="I3334" s="28"/>
    </row>
    <row r="3335" ht="22.5" customHeight="1">
      <c r="A3335" s="53" t="str">
        <f t="array" ref="A3335">IFERROR(_xlfn.XLOOKUP(B3335, Runs[Run ID], Runs[Track]), "— pick a run —")</f>
        <v>Daredevil</v>
      </c>
      <c r="B3335" s="54" t="s">
        <v>1613</v>
      </c>
      <c r="C3335" s="53" t="str">
        <f t="array" ref="C3335">IFERROR(_xlfn.XLOOKUP(B3335, Runs[Run ID], Runs[Title]), "— pick a run —")</f>
        <v>Nocenti's Daredevil</v>
      </c>
      <c r="D3335" s="74" t="s">
        <v>13727</v>
      </c>
      <c r="E3335" s="58" t="b">
        <v>0</v>
      </c>
      <c r="F3335" s="25">
        <f t="shared" si="1"/>
        <v>12</v>
      </c>
      <c r="G3335" s="21" t="s">
        <v>1002</v>
      </c>
      <c r="H3335" s="23" t="s">
        <v>13728</v>
      </c>
      <c r="I3335" s="28"/>
    </row>
    <row r="3336" ht="22.5" customHeight="1">
      <c r="A3336" s="53" t="str">
        <f t="array" ref="A3336">IFERROR(_xlfn.XLOOKUP(B3336, Runs[Run ID], Runs[Track]), "— pick a run —")</f>
        <v>Daredevil</v>
      </c>
      <c r="B3336" s="54" t="s">
        <v>1613</v>
      </c>
      <c r="C3336" s="53" t="str">
        <f t="array" ref="C3336">IFERROR(_xlfn.XLOOKUP(B3336, Runs[Run ID], Runs[Title]), "— pick a run —")</f>
        <v>Nocenti's Daredevil</v>
      </c>
      <c r="D3336" s="74" t="s">
        <v>13729</v>
      </c>
      <c r="E3336" s="58" t="b">
        <v>0</v>
      </c>
      <c r="F3336" s="25">
        <f t="shared" si="1"/>
        <v>13</v>
      </c>
      <c r="G3336" s="21" t="s">
        <v>1002</v>
      </c>
      <c r="H3336" s="23" t="s">
        <v>13730</v>
      </c>
      <c r="I3336" s="28"/>
    </row>
    <row r="3337" ht="22.5" customHeight="1">
      <c r="A3337" s="53" t="str">
        <f t="array" ref="A3337">IFERROR(_xlfn.XLOOKUP(B3337, Runs[Run ID], Runs[Track]), "— pick a run —")</f>
        <v>Daredevil</v>
      </c>
      <c r="B3337" s="54" t="s">
        <v>1613</v>
      </c>
      <c r="C3337" s="53" t="str">
        <f t="array" ref="C3337">IFERROR(_xlfn.XLOOKUP(B3337, Runs[Run ID], Runs[Title]), "— pick a run —")</f>
        <v>Nocenti's Daredevil</v>
      </c>
      <c r="D3337" s="74" t="s">
        <v>13731</v>
      </c>
      <c r="E3337" s="58" t="b">
        <v>0</v>
      </c>
      <c r="F3337" s="25">
        <f t="shared" si="1"/>
        <v>14</v>
      </c>
      <c r="G3337" s="21" t="s">
        <v>1002</v>
      </c>
      <c r="H3337" s="23"/>
      <c r="I3337" s="28"/>
    </row>
    <row r="3338" ht="22.5" customHeight="1">
      <c r="A3338" s="53" t="str">
        <f t="array" ref="A3338">IFERROR(_xlfn.XLOOKUP(B3338, Runs[Run ID], Runs[Track]), "— pick a run —")</f>
        <v>Daredevil</v>
      </c>
      <c r="B3338" s="54" t="s">
        <v>1613</v>
      </c>
      <c r="C3338" s="53" t="str">
        <f t="array" ref="C3338">IFERROR(_xlfn.XLOOKUP(B3338, Runs[Run ID], Runs[Title]), "— pick a run —")</f>
        <v>Nocenti's Daredevil</v>
      </c>
      <c r="D3338" s="74" t="s">
        <v>13732</v>
      </c>
      <c r="E3338" s="58" t="b">
        <v>0</v>
      </c>
      <c r="F3338" s="25">
        <f t="shared" si="1"/>
        <v>15</v>
      </c>
      <c r="G3338" s="21" t="s">
        <v>1002</v>
      </c>
      <c r="H3338" s="23"/>
      <c r="I3338" s="28"/>
    </row>
    <row r="3339" ht="22.5" customHeight="1">
      <c r="A3339" s="53" t="str">
        <f t="array" ref="A3339">IFERROR(_xlfn.XLOOKUP(B3339, Runs[Run ID], Runs[Track]), "— pick a run —")</f>
        <v>Daredevil</v>
      </c>
      <c r="B3339" s="54" t="s">
        <v>1613</v>
      </c>
      <c r="C3339" s="53" t="str">
        <f t="array" ref="C3339">IFERROR(_xlfn.XLOOKUP(B3339, Runs[Run ID], Runs[Title]), "— pick a run —")</f>
        <v>Nocenti's Daredevil</v>
      </c>
      <c r="D3339" s="74" t="s">
        <v>13733</v>
      </c>
      <c r="E3339" s="58" t="b">
        <v>0</v>
      </c>
      <c r="F3339" s="25">
        <f t="shared" si="1"/>
        <v>16</v>
      </c>
      <c r="G3339" s="21" t="s">
        <v>1002</v>
      </c>
      <c r="H3339" s="23"/>
      <c r="I3339" s="28"/>
    </row>
    <row r="3340" ht="22.5" customHeight="1">
      <c r="A3340" s="53" t="str">
        <f t="array" ref="A3340">IFERROR(_xlfn.XLOOKUP(B3340, Runs[Run ID], Runs[Track]), "— pick a run —")</f>
        <v>Daredevil</v>
      </c>
      <c r="B3340" s="54" t="s">
        <v>1613</v>
      </c>
      <c r="C3340" s="53" t="str">
        <f t="array" ref="C3340">IFERROR(_xlfn.XLOOKUP(B3340, Runs[Run ID], Runs[Title]), "— pick a run —")</f>
        <v>Nocenti's Daredevil</v>
      </c>
      <c r="D3340" s="74" t="s">
        <v>13734</v>
      </c>
      <c r="E3340" s="58" t="b">
        <v>0</v>
      </c>
      <c r="F3340" s="25">
        <f t="shared" si="1"/>
        <v>17</v>
      </c>
      <c r="G3340" s="21" t="s">
        <v>1002</v>
      </c>
      <c r="H3340" s="23"/>
      <c r="I3340" s="28"/>
    </row>
    <row r="3341" ht="22.5" customHeight="1">
      <c r="A3341" s="53" t="str">
        <f t="array" ref="A3341">IFERROR(_xlfn.XLOOKUP(B3341, Runs[Run ID], Runs[Track]), "— pick a run —")</f>
        <v>Daredevil</v>
      </c>
      <c r="B3341" s="54" t="s">
        <v>1613</v>
      </c>
      <c r="C3341" s="53" t="str">
        <f t="array" ref="C3341">IFERROR(_xlfn.XLOOKUP(B3341, Runs[Run ID], Runs[Title]), "— pick a run —")</f>
        <v>Nocenti's Daredevil</v>
      </c>
      <c r="D3341" s="74" t="s">
        <v>13735</v>
      </c>
      <c r="E3341" s="58" t="b">
        <v>0</v>
      </c>
      <c r="F3341" s="25">
        <f t="shared" si="1"/>
        <v>18</v>
      </c>
      <c r="G3341" s="21" t="s">
        <v>1002</v>
      </c>
      <c r="H3341" s="23"/>
      <c r="I3341" s="28"/>
    </row>
    <row r="3342" ht="22.5" customHeight="1">
      <c r="A3342" s="53" t="str">
        <f t="array" ref="A3342">IFERROR(_xlfn.XLOOKUP(B3342, Runs[Run ID], Runs[Track]), "— pick a run —")</f>
        <v>Daredevil</v>
      </c>
      <c r="B3342" s="54" t="s">
        <v>1613</v>
      </c>
      <c r="C3342" s="53" t="str">
        <f t="array" ref="C3342">IFERROR(_xlfn.XLOOKUP(B3342, Runs[Run ID], Runs[Title]), "— pick a run —")</f>
        <v>Nocenti's Daredevil</v>
      </c>
      <c r="D3342" s="74" t="s">
        <v>13736</v>
      </c>
      <c r="E3342" s="58" t="b">
        <v>0</v>
      </c>
      <c r="F3342" s="25">
        <f t="shared" si="1"/>
        <v>19</v>
      </c>
      <c r="G3342" s="21" t="s">
        <v>1002</v>
      </c>
      <c r="H3342" s="23"/>
      <c r="I3342" s="28"/>
    </row>
    <row r="3343" ht="22.5" customHeight="1">
      <c r="A3343" s="53" t="str">
        <f t="array" ref="A3343">IFERROR(_xlfn.XLOOKUP(B3343, Runs[Run ID], Runs[Track]), "— pick a run —")</f>
        <v>Daredevil</v>
      </c>
      <c r="B3343" s="54" t="s">
        <v>1613</v>
      </c>
      <c r="C3343" s="53" t="str">
        <f t="array" ref="C3343">IFERROR(_xlfn.XLOOKUP(B3343, Runs[Run ID], Runs[Title]), "— pick a run —")</f>
        <v>Nocenti's Daredevil</v>
      </c>
      <c r="D3343" s="74" t="s">
        <v>13737</v>
      </c>
      <c r="E3343" s="58" t="b">
        <v>0</v>
      </c>
      <c r="F3343" s="25">
        <f t="shared" si="1"/>
        <v>20</v>
      </c>
      <c r="G3343" s="21" t="s">
        <v>58</v>
      </c>
      <c r="H3343" s="23" t="s">
        <v>13738</v>
      </c>
      <c r="I3343" s="28"/>
    </row>
    <row r="3344" ht="22.5" customHeight="1">
      <c r="A3344" s="53" t="str">
        <f t="array" ref="A3344">IFERROR(_xlfn.XLOOKUP(B3344, Runs[Run ID], Runs[Track]), "— pick a run —")</f>
        <v>Daredevil</v>
      </c>
      <c r="B3344" s="54" t="s">
        <v>1613</v>
      </c>
      <c r="C3344" s="53" t="str">
        <f t="array" ref="C3344">IFERROR(_xlfn.XLOOKUP(B3344, Runs[Run ID], Runs[Title]), "— pick a run —")</f>
        <v>Nocenti's Daredevil</v>
      </c>
      <c r="D3344" s="74" t="s">
        <v>13739</v>
      </c>
      <c r="E3344" s="58" t="b">
        <v>0</v>
      </c>
      <c r="F3344" s="25">
        <f t="shared" si="1"/>
        <v>21</v>
      </c>
      <c r="G3344" s="21" t="s">
        <v>58</v>
      </c>
      <c r="H3344" s="23"/>
      <c r="I3344" s="28"/>
    </row>
    <row r="3345" ht="22.5" customHeight="1">
      <c r="A3345" s="53" t="str">
        <f t="array" ref="A3345">IFERROR(_xlfn.XLOOKUP(B3345, Runs[Run ID], Runs[Track]), "— pick a run —")</f>
        <v>Daredevil</v>
      </c>
      <c r="B3345" s="54" t="s">
        <v>1613</v>
      </c>
      <c r="C3345" s="53" t="str">
        <f t="array" ref="C3345">IFERROR(_xlfn.XLOOKUP(B3345, Runs[Run ID], Runs[Title]), "— pick a run —")</f>
        <v>Nocenti's Daredevil</v>
      </c>
      <c r="D3345" s="74" t="s">
        <v>13740</v>
      </c>
      <c r="E3345" s="58" t="b">
        <v>0</v>
      </c>
      <c r="F3345" s="25">
        <f t="shared" si="1"/>
        <v>22</v>
      </c>
      <c r="G3345" s="21" t="s">
        <v>58</v>
      </c>
      <c r="H3345" s="23"/>
      <c r="I3345" s="28"/>
    </row>
    <row r="3346" ht="22.5" customHeight="1">
      <c r="A3346" s="53" t="str">
        <f t="array" ref="A3346">IFERROR(_xlfn.XLOOKUP(B3346, Runs[Run ID], Runs[Track]), "— pick a run —")</f>
        <v>Daredevil</v>
      </c>
      <c r="B3346" s="54" t="s">
        <v>1613</v>
      </c>
      <c r="C3346" s="53" t="str">
        <f t="array" ref="C3346">IFERROR(_xlfn.XLOOKUP(B3346, Runs[Run ID], Runs[Title]), "— pick a run —")</f>
        <v>Nocenti's Daredevil</v>
      </c>
      <c r="D3346" s="74" t="s">
        <v>13741</v>
      </c>
      <c r="E3346" s="58" t="b">
        <v>0</v>
      </c>
      <c r="F3346" s="25">
        <f t="shared" si="1"/>
        <v>23</v>
      </c>
      <c r="G3346" s="21" t="s">
        <v>58</v>
      </c>
      <c r="H3346" s="23"/>
      <c r="I3346" s="28"/>
    </row>
    <row r="3347" ht="22.5" customHeight="1">
      <c r="A3347" s="53" t="str">
        <f t="array" ref="A3347">IFERROR(_xlfn.XLOOKUP(B3347, Runs[Run ID], Runs[Track]), "— pick a run —")</f>
        <v>Daredevil</v>
      </c>
      <c r="B3347" s="54" t="s">
        <v>1613</v>
      </c>
      <c r="C3347" s="53" t="str">
        <f t="array" ref="C3347">IFERROR(_xlfn.XLOOKUP(B3347, Runs[Run ID], Runs[Title]), "— pick a run —")</f>
        <v>Nocenti's Daredevil</v>
      </c>
      <c r="D3347" s="74" t="s">
        <v>13742</v>
      </c>
      <c r="E3347" s="58" t="b">
        <v>0</v>
      </c>
      <c r="F3347" s="25">
        <f t="shared" si="1"/>
        <v>24</v>
      </c>
      <c r="G3347" s="21" t="s">
        <v>58</v>
      </c>
      <c r="H3347" s="23"/>
      <c r="I3347" s="28"/>
    </row>
    <row r="3348" ht="22.5" customHeight="1">
      <c r="A3348" s="53" t="str">
        <f t="array" ref="A3348">IFERROR(_xlfn.XLOOKUP(B3348, Runs[Run ID], Runs[Track]), "— pick a run —")</f>
        <v>Daredevil</v>
      </c>
      <c r="B3348" s="54" t="s">
        <v>1613</v>
      </c>
      <c r="C3348" s="53" t="str">
        <f t="array" ref="C3348">IFERROR(_xlfn.XLOOKUP(B3348, Runs[Run ID], Runs[Title]), "— pick a run —")</f>
        <v>Nocenti's Daredevil</v>
      </c>
      <c r="D3348" s="74" t="s">
        <v>13743</v>
      </c>
      <c r="E3348" s="58" t="b">
        <v>0</v>
      </c>
      <c r="F3348" s="25">
        <f t="shared" si="1"/>
        <v>25</v>
      </c>
      <c r="G3348" s="21" t="s">
        <v>58</v>
      </c>
      <c r="H3348" s="23"/>
      <c r="I3348" s="28"/>
    </row>
    <row r="3349" ht="22.5" customHeight="1">
      <c r="A3349" s="53" t="str">
        <f t="array" ref="A3349">IFERROR(_xlfn.XLOOKUP(B3349, Runs[Run ID], Runs[Track]), "— pick a run —")</f>
        <v>Daredevil</v>
      </c>
      <c r="B3349" s="54" t="s">
        <v>1613</v>
      </c>
      <c r="C3349" s="53" t="str">
        <f t="array" ref="C3349">IFERROR(_xlfn.XLOOKUP(B3349, Runs[Run ID], Runs[Title]), "— pick a run —")</f>
        <v>Nocenti's Daredevil</v>
      </c>
      <c r="D3349" s="74" t="s">
        <v>13744</v>
      </c>
      <c r="E3349" s="58" t="b">
        <v>0</v>
      </c>
      <c r="F3349" s="25">
        <f t="shared" si="1"/>
        <v>26</v>
      </c>
      <c r="G3349" s="21" t="s">
        <v>58</v>
      </c>
      <c r="H3349" s="23"/>
      <c r="I3349" s="28"/>
    </row>
    <row r="3350" ht="22.5" customHeight="1">
      <c r="A3350" s="53" t="str">
        <f t="array" ref="A3350">IFERROR(_xlfn.XLOOKUP(B3350, Runs[Run ID], Runs[Track]), "— pick a run —")</f>
        <v>Daredevil</v>
      </c>
      <c r="B3350" s="54" t="s">
        <v>1613</v>
      </c>
      <c r="C3350" s="53" t="str">
        <f t="array" ref="C3350">IFERROR(_xlfn.XLOOKUP(B3350, Runs[Run ID], Runs[Title]), "— pick a run —")</f>
        <v>Nocenti's Daredevil</v>
      </c>
      <c r="D3350" s="74" t="s">
        <v>13745</v>
      </c>
      <c r="E3350" s="58" t="b">
        <v>0</v>
      </c>
      <c r="F3350" s="25">
        <f t="shared" si="1"/>
        <v>27</v>
      </c>
      <c r="G3350" s="21" t="s">
        <v>58</v>
      </c>
      <c r="H3350" s="23"/>
      <c r="I3350" s="28"/>
    </row>
    <row r="3351" ht="22.5" customHeight="1">
      <c r="A3351" s="53" t="str">
        <f t="array" ref="A3351">IFERROR(_xlfn.XLOOKUP(B3351, Runs[Run ID], Runs[Track]), "— pick a run —")</f>
        <v>Daredevil</v>
      </c>
      <c r="B3351" s="54" t="s">
        <v>1613</v>
      </c>
      <c r="C3351" s="53" t="str">
        <f t="array" ref="C3351">IFERROR(_xlfn.XLOOKUP(B3351, Runs[Run ID], Runs[Title]), "— pick a run —")</f>
        <v>Nocenti's Daredevil</v>
      </c>
      <c r="D3351" s="74" t="s">
        <v>13746</v>
      </c>
      <c r="E3351" s="58" t="b">
        <v>0</v>
      </c>
      <c r="F3351" s="25">
        <f t="shared" si="1"/>
        <v>28</v>
      </c>
      <c r="G3351" s="21" t="s">
        <v>58</v>
      </c>
      <c r="H3351" s="23"/>
      <c r="I3351" s="28"/>
    </row>
    <row r="3352" ht="22.5" customHeight="1">
      <c r="A3352" s="53" t="str">
        <f t="array" ref="A3352">IFERROR(_xlfn.XLOOKUP(B3352, Runs[Run ID], Runs[Track]), "— pick a run —")</f>
        <v>Daredevil</v>
      </c>
      <c r="B3352" s="54" t="s">
        <v>1613</v>
      </c>
      <c r="C3352" s="53" t="str">
        <f t="array" ref="C3352">IFERROR(_xlfn.XLOOKUP(B3352, Runs[Run ID], Runs[Title]), "— pick a run —")</f>
        <v>Nocenti's Daredevil</v>
      </c>
      <c r="D3352" s="74" t="s">
        <v>13747</v>
      </c>
      <c r="E3352" s="58" t="b">
        <v>0</v>
      </c>
      <c r="F3352" s="25">
        <f t="shared" si="1"/>
        <v>29</v>
      </c>
      <c r="G3352" s="21" t="s">
        <v>1002</v>
      </c>
      <c r="H3352" s="23"/>
      <c r="I3352" s="28"/>
    </row>
    <row r="3353" ht="22.5" customHeight="1">
      <c r="A3353" s="53" t="str">
        <f t="array" ref="A3353">IFERROR(_xlfn.XLOOKUP(B3353, Runs[Run ID], Runs[Track]), "— pick a run —")</f>
        <v>Daredevil</v>
      </c>
      <c r="B3353" s="54" t="s">
        <v>1613</v>
      </c>
      <c r="C3353" s="53" t="str">
        <f t="array" ref="C3353">IFERROR(_xlfn.XLOOKUP(B3353, Runs[Run ID], Runs[Title]), "— pick a run —")</f>
        <v>Nocenti's Daredevil</v>
      </c>
      <c r="D3353" s="74" t="s">
        <v>13748</v>
      </c>
      <c r="E3353" s="58" t="b">
        <v>0</v>
      </c>
      <c r="F3353" s="25">
        <f t="shared" si="1"/>
        <v>30</v>
      </c>
      <c r="G3353" s="21" t="s">
        <v>1002</v>
      </c>
      <c r="H3353" s="23"/>
      <c r="I3353" s="28"/>
    </row>
    <row r="3354" ht="22.5" customHeight="1">
      <c r="A3354" s="53" t="str">
        <f t="array" ref="A3354">IFERROR(_xlfn.XLOOKUP(B3354, Runs[Run ID], Runs[Track]), "— pick a run —")</f>
        <v>Daredevil</v>
      </c>
      <c r="B3354" s="54" t="s">
        <v>1613</v>
      </c>
      <c r="C3354" s="53" t="str">
        <f t="array" ref="C3354">IFERROR(_xlfn.XLOOKUP(B3354, Runs[Run ID], Runs[Title]), "— pick a run —")</f>
        <v>Nocenti's Daredevil</v>
      </c>
      <c r="D3354" s="74" t="s">
        <v>13749</v>
      </c>
      <c r="E3354" s="58" t="b">
        <v>0</v>
      </c>
      <c r="F3354" s="25">
        <f t="shared" si="1"/>
        <v>31</v>
      </c>
      <c r="G3354" s="21" t="s">
        <v>1002</v>
      </c>
      <c r="H3354" s="23"/>
      <c r="I3354" s="28"/>
    </row>
    <row r="3355" ht="22.5" customHeight="1">
      <c r="A3355" s="53" t="str">
        <f t="array" ref="A3355">IFERROR(_xlfn.XLOOKUP(B3355, Runs[Run ID], Runs[Track]), "— pick a run —")</f>
        <v>Daredevil</v>
      </c>
      <c r="B3355" s="54" t="s">
        <v>1613</v>
      </c>
      <c r="C3355" s="53" t="str">
        <f t="array" ref="C3355">IFERROR(_xlfn.XLOOKUP(B3355, Runs[Run ID], Runs[Title]), "— pick a run —")</f>
        <v>Nocenti's Daredevil</v>
      </c>
      <c r="D3355" s="74" t="s">
        <v>13750</v>
      </c>
      <c r="E3355" s="58" t="b">
        <v>0</v>
      </c>
      <c r="F3355" s="25">
        <f t="shared" si="1"/>
        <v>32</v>
      </c>
      <c r="G3355" s="21" t="s">
        <v>1002</v>
      </c>
      <c r="H3355" s="23"/>
      <c r="I3355" s="28"/>
    </row>
    <row r="3356" ht="22.5" customHeight="1">
      <c r="A3356" s="53" t="str">
        <f t="array" ref="A3356">IFERROR(_xlfn.XLOOKUP(B3356, Runs[Run ID], Runs[Track]), "— pick a run —")</f>
        <v>Daredevil</v>
      </c>
      <c r="B3356" s="54" t="s">
        <v>1613</v>
      </c>
      <c r="C3356" s="53" t="str">
        <f t="array" ref="C3356">IFERROR(_xlfn.XLOOKUP(B3356, Runs[Run ID], Runs[Title]), "— pick a run —")</f>
        <v>Nocenti's Daredevil</v>
      </c>
      <c r="D3356" s="74" t="s">
        <v>13751</v>
      </c>
      <c r="E3356" s="58" t="b">
        <v>0</v>
      </c>
      <c r="F3356" s="25">
        <f t="shared" si="1"/>
        <v>33</v>
      </c>
      <c r="G3356" s="21" t="s">
        <v>1002</v>
      </c>
      <c r="H3356" s="23"/>
      <c r="I3356" s="28"/>
    </row>
    <row r="3357" ht="22.5" customHeight="1">
      <c r="A3357" s="53" t="str">
        <f t="array" ref="A3357">IFERROR(_xlfn.XLOOKUP(B3357, Runs[Run ID], Runs[Track]), "— pick a run —")</f>
        <v>Daredevil</v>
      </c>
      <c r="B3357" s="54" t="s">
        <v>1613</v>
      </c>
      <c r="C3357" s="53" t="str">
        <f t="array" ref="C3357">IFERROR(_xlfn.XLOOKUP(B3357, Runs[Run ID], Runs[Title]), "— pick a run —")</f>
        <v>Nocenti's Daredevil</v>
      </c>
      <c r="D3357" s="74" t="s">
        <v>13752</v>
      </c>
      <c r="E3357" s="58" t="b">
        <v>0</v>
      </c>
      <c r="F3357" s="25">
        <f t="shared" si="1"/>
        <v>34</v>
      </c>
      <c r="G3357" s="21" t="s">
        <v>1002</v>
      </c>
      <c r="H3357" s="23"/>
      <c r="I3357" s="28"/>
    </row>
    <row r="3358" ht="22.5" customHeight="1">
      <c r="A3358" s="53" t="str">
        <f t="array" ref="A3358">IFERROR(_xlfn.XLOOKUP(B3358, Runs[Run ID], Runs[Track]), "— pick a run —")</f>
        <v>Daredevil</v>
      </c>
      <c r="B3358" s="54" t="s">
        <v>1613</v>
      </c>
      <c r="C3358" s="53" t="str">
        <f t="array" ref="C3358">IFERROR(_xlfn.XLOOKUP(B3358, Runs[Run ID], Runs[Title]), "— pick a run —")</f>
        <v>Nocenti's Daredevil</v>
      </c>
      <c r="D3358" s="74" t="s">
        <v>13753</v>
      </c>
      <c r="E3358" s="58" t="b">
        <v>0</v>
      </c>
      <c r="F3358" s="25">
        <f t="shared" si="1"/>
        <v>35</v>
      </c>
      <c r="G3358" s="21" t="s">
        <v>58</v>
      </c>
      <c r="H3358" s="23" t="s">
        <v>13754</v>
      </c>
      <c r="I3358" s="28"/>
    </row>
    <row r="3359" ht="22.5" customHeight="1">
      <c r="A3359" s="53" t="str">
        <f t="array" ref="A3359">IFERROR(_xlfn.XLOOKUP(B3359, Runs[Run ID], Runs[Track]), "— pick a run —")</f>
        <v>Daredevil</v>
      </c>
      <c r="B3359" s="54" t="s">
        <v>1613</v>
      </c>
      <c r="C3359" s="53" t="str">
        <f t="array" ref="C3359">IFERROR(_xlfn.XLOOKUP(B3359, Runs[Run ID], Runs[Title]), "— pick a run —")</f>
        <v>Nocenti's Daredevil</v>
      </c>
      <c r="D3359" s="74" t="s">
        <v>13755</v>
      </c>
      <c r="E3359" s="58" t="b">
        <v>0</v>
      </c>
      <c r="F3359" s="25">
        <f t="shared" si="1"/>
        <v>36</v>
      </c>
      <c r="G3359" s="21" t="s">
        <v>58</v>
      </c>
      <c r="H3359" s="23"/>
      <c r="I3359" s="28"/>
    </row>
    <row r="3360" ht="22.5" customHeight="1">
      <c r="A3360" s="53" t="str">
        <f t="array" ref="A3360">IFERROR(_xlfn.XLOOKUP(B3360, Runs[Run ID], Runs[Track]), "— pick a run —")</f>
        <v>Daredevil</v>
      </c>
      <c r="B3360" s="54" t="s">
        <v>1613</v>
      </c>
      <c r="C3360" s="53" t="str">
        <f t="array" ref="C3360">IFERROR(_xlfn.XLOOKUP(B3360, Runs[Run ID], Runs[Title]), "— pick a run —")</f>
        <v>Nocenti's Daredevil</v>
      </c>
      <c r="D3360" s="74" t="s">
        <v>13756</v>
      </c>
      <c r="E3360" s="58" t="b">
        <v>0</v>
      </c>
      <c r="F3360" s="25">
        <f t="shared" si="1"/>
        <v>37</v>
      </c>
      <c r="G3360" s="21" t="s">
        <v>58</v>
      </c>
      <c r="H3360" s="23"/>
      <c r="I3360" s="28"/>
    </row>
    <row r="3361" ht="22.5" customHeight="1">
      <c r="A3361" s="53" t="str">
        <f t="array" ref="A3361">IFERROR(_xlfn.XLOOKUP(B3361, Runs[Run ID], Runs[Track]), "— pick a run —")</f>
        <v>Daredevil</v>
      </c>
      <c r="B3361" s="54" t="s">
        <v>1613</v>
      </c>
      <c r="C3361" s="53" t="str">
        <f t="array" ref="C3361">IFERROR(_xlfn.XLOOKUP(B3361, Runs[Run ID], Runs[Title]), "— pick a run —")</f>
        <v>Nocenti's Daredevil</v>
      </c>
      <c r="D3361" s="74" t="s">
        <v>13757</v>
      </c>
      <c r="E3361" s="58" t="b">
        <v>0</v>
      </c>
      <c r="F3361" s="25">
        <f t="shared" si="1"/>
        <v>38</v>
      </c>
      <c r="G3361" s="21" t="s">
        <v>58</v>
      </c>
      <c r="H3361" s="23"/>
      <c r="I3361" s="28"/>
    </row>
    <row r="3362" ht="22.5" customHeight="1">
      <c r="A3362" s="53" t="str">
        <f t="array" ref="A3362">IFERROR(_xlfn.XLOOKUP(B3362, Runs[Run ID], Runs[Track]), "— pick a run —")</f>
        <v>Daredevil</v>
      </c>
      <c r="B3362" s="54" t="s">
        <v>1613</v>
      </c>
      <c r="C3362" s="53" t="str">
        <f t="array" ref="C3362">IFERROR(_xlfn.XLOOKUP(B3362, Runs[Run ID], Runs[Title]), "— pick a run —")</f>
        <v>Nocenti's Daredevil</v>
      </c>
      <c r="D3362" s="74" t="s">
        <v>13758</v>
      </c>
      <c r="E3362" s="58" t="b">
        <v>0</v>
      </c>
      <c r="F3362" s="25">
        <f t="shared" si="1"/>
        <v>39</v>
      </c>
      <c r="G3362" s="21" t="s">
        <v>1002</v>
      </c>
      <c r="H3362" s="23" t="s">
        <v>13759</v>
      </c>
      <c r="I3362" s="28"/>
    </row>
    <row r="3363" ht="22.5" customHeight="1">
      <c r="A3363" s="53" t="str">
        <f t="array" ref="A3363">IFERROR(_xlfn.XLOOKUP(B3363, Runs[Run ID], Runs[Track]), "— pick a run —")</f>
        <v>Daredevil</v>
      </c>
      <c r="B3363" s="54" t="s">
        <v>1613</v>
      </c>
      <c r="C3363" s="53" t="str">
        <f t="array" ref="C3363">IFERROR(_xlfn.XLOOKUP(B3363, Runs[Run ID], Runs[Title]), "— pick a run —")</f>
        <v>Nocenti's Daredevil</v>
      </c>
      <c r="D3363" s="74" t="s">
        <v>13760</v>
      </c>
      <c r="E3363" s="58" t="b">
        <v>0</v>
      </c>
      <c r="F3363" s="25">
        <f t="shared" si="1"/>
        <v>40</v>
      </c>
      <c r="G3363" s="21" t="s">
        <v>1002</v>
      </c>
      <c r="H3363" s="23"/>
      <c r="I3363" s="28"/>
    </row>
    <row r="3364" ht="22.5" customHeight="1">
      <c r="A3364" s="53" t="str">
        <f t="array" ref="A3364">IFERROR(_xlfn.XLOOKUP(B3364, Runs[Run ID], Runs[Track]), "— pick a run —")</f>
        <v>Daredevil</v>
      </c>
      <c r="B3364" s="54" t="s">
        <v>1613</v>
      </c>
      <c r="C3364" s="53" t="str">
        <f t="array" ref="C3364">IFERROR(_xlfn.XLOOKUP(B3364, Runs[Run ID], Runs[Title]), "— pick a run —")</f>
        <v>Nocenti's Daredevil</v>
      </c>
      <c r="D3364" s="74" t="s">
        <v>13761</v>
      </c>
      <c r="E3364" s="58" t="b">
        <v>0</v>
      </c>
      <c r="F3364" s="25">
        <f t="shared" si="1"/>
        <v>41</v>
      </c>
      <c r="G3364" s="21" t="s">
        <v>1002</v>
      </c>
      <c r="H3364" s="23"/>
      <c r="I3364" s="28"/>
    </row>
    <row r="3365" ht="22.5" customHeight="1">
      <c r="A3365" s="53" t="str">
        <f t="array" ref="A3365">IFERROR(_xlfn.XLOOKUP(B3365, Runs[Run ID], Runs[Track]), "— pick a run —")</f>
        <v>Daredevil</v>
      </c>
      <c r="B3365" s="54" t="s">
        <v>1613</v>
      </c>
      <c r="C3365" s="53" t="str">
        <f t="array" ref="C3365">IFERROR(_xlfn.XLOOKUP(B3365, Runs[Run ID], Runs[Title]), "— pick a run —")</f>
        <v>Nocenti's Daredevil</v>
      </c>
      <c r="D3365" s="74" t="s">
        <v>13762</v>
      </c>
      <c r="E3365" s="58" t="b">
        <v>0</v>
      </c>
      <c r="F3365" s="25">
        <f t="shared" si="1"/>
        <v>42</v>
      </c>
      <c r="G3365" s="21" t="s">
        <v>1002</v>
      </c>
      <c r="H3365" s="23"/>
      <c r="I3365" s="28"/>
    </row>
    <row r="3366" ht="22.5" customHeight="1">
      <c r="A3366" s="53" t="str">
        <f t="array" ref="A3366">IFERROR(_xlfn.XLOOKUP(B3366, Runs[Run ID], Runs[Track]), "— pick a run —")</f>
        <v>Daredevil</v>
      </c>
      <c r="B3366" s="54" t="s">
        <v>1613</v>
      </c>
      <c r="C3366" s="53" t="str">
        <f t="array" ref="C3366">IFERROR(_xlfn.XLOOKUP(B3366, Runs[Run ID], Runs[Title]), "— pick a run —")</f>
        <v>Nocenti's Daredevil</v>
      </c>
      <c r="D3366" s="74" t="s">
        <v>13763</v>
      </c>
      <c r="E3366" s="58" t="b">
        <v>0</v>
      </c>
      <c r="F3366" s="25">
        <f t="shared" si="1"/>
        <v>43</v>
      </c>
      <c r="G3366" s="21" t="s">
        <v>1002</v>
      </c>
      <c r="H3366" s="23"/>
      <c r="I3366" s="28"/>
    </row>
    <row r="3367" ht="22.5" customHeight="1">
      <c r="A3367" s="53" t="str">
        <f t="array" ref="A3367">IFERROR(_xlfn.XLOOKUP(B3367, Runs[Run ID], Runs[Track]), "— pick a run —")</f>
        <v>Daredevil</v>
      </c>
      <c r="B3367" s="54" t="s">
        <v>1613</v>
      </c>
      <c r="C3367" s="53" t="str">
        <f t="array" ref="C3367">IFERROR(_xlfn.XLOOKUP(B3367, Runs[Run ID], Runs[Title]), "— pick a run —")</f>
        <v>Nocenti's Daredevil</v>
      </c>
      <c r="D3367" s="74" t="s">
        <v>13764</v>
      </c>
      <c r="E3367" s="58" t="b">
        <v>0</v>
      </c>
      <c r="F3367" s="25">
        <f t="shared" si="1"/>
        <v>44</v>
      </c>
      <c r="G3367" s="21" t="s">
        <v>1002</v>
      </c>
      <c r="H3367" s="23"/>
      <c r="I3367" s="28"/>
    </row>
    <row r="3368" ht="22.5" customHeight="1">
      <c r="A3368" s="53" t="str">
        <f t="array" ref="A3368">IFERROR(_xlfn.XLOOKUP(B3368, Runs[Run ID], Runs[Track]), "— pick a run —")</f>
        <v>Daredevil</v>
      </c>
      <c r="B3368" s="54" t="s">
        <v>1613</v>
      </c>
      <c r="C3368" s="53" t="str">
        <f t="array" ref="C3368">IFERROR(_xlfn.XLOOKUP(B3368, Runs[Run ID], Runs[Title]), "— pick a run —")</f>
        <v>Nocenti's Daredevil</v>
      </c>
      <c r="D3368" s="74" t="s">
        <v>13765</v>
      </c>
      <c r="E3368" s="58" t="b">
        <v>0</v>
      </c>
      <c r="F3368" s="25">
        <f t="shared" si="1"/>
        <v>45</v>
      </c>
      <c r="G3368" s="21" t="s">
        <v>1002</v>
      </c>
      <c r="H3368" s="23"/>
      <c r="I3368" s="28"/>
    </row>
    <row r="3369" ht="22.5" customHeight="1">
      <c r="A3369" s="53" t="str">
        <f t="array" ref="A3369">IFERROR(_xlfn.XLOOKUP(B3369, Runs[Run ID], Runs[Track]), "— pick a run —")</f>
        <v>Daredevil</v>
      </c>
      <c r="B3369" s="54" t="s">
        <v>1613</v>
      </c>
      <c r="C3369" s="53" t="str">
        <f t="array" ref="C3369">IFERROR(_xlfn.XLOOKUP(B3369, Runs[Run ID], Runs[Title]), "— pick a run —")</f>
        <v>Nocenti's Daredevil</v>
      </c>
      <c r="D3369" s="74" t="s">
        <v>13766</v>
      </c>
      <c r="E3369" s="58" t="b">
        <v>0</v>
      </c>
      <c r="F3369" s="25">
        <f t="shared" si="1"/>
        <v>46</v>
      </c>
      <c r="G3369" s="21" t="s">
        <v>1002</v>
      </c>
      <c r="H3369" s="23"/>
      <c r="I3369" s="28"/>
    </row>
    <row r="3370" ht="22.5" customHeight="1">
      <c r="A3370" s="53" t="str">
        <f t="array" ref="A3370">IFERROR(_xlfn.XLOOKUP(B3370, Runs[Run ID], Runs[Track]), "— pick a run —")</f>
        <v>Daredevil</v>
      </c>
      <c r="B3370" s="54" t="s">
        <v>1613</v>
      </c>
      <c r="C3370" s="53" t="str">
        <f t="array" ref="C3370">IFERROR(_xlfn.XLOOKUP(B3370, Runs[Run ID], Runs[Title]), "— pick a run —")</f>
        <v>Nocenti's Daredevil</v>
      </c>
      <c r="D3370" s="74" t="s">
        <v>13767</v>
      </c>
      <c r="E3370" s="58" t="b">
        <v>0</v>
      </c>
      <c r="F3370" s="25">
        <f t="shared" si="1"/>
        <v>47</v>
      </c>
      <c r="G3370" s="21" t="s">
        <v>1002</v>
      </c>
      <c r="H3370" s="23"/>
      <c r="I3370" s="28"/>
    </row>
    <row r="3371" ht="22.5" customHeight="1">
      <c r="A3371" s="53" t="str">
        <f t="array" ref="A3371">IFERROR(_xlfn.XLOOKUP(B3371, Runs[Run ID], Runs[Track]), "— pick a run —")</f>
        <v>Daredevil</v>
      </c>
      <c r="B3371" s="54" t="s">
        <v>1613</v>
      </c>
      <c r="C3371" s="53" t="str">
        <f t="array" ref="C3371">IFERROR(_xlfn.XLOOKUP(B3371, Runs[Run ID], Runs[Title]), "— pick a run —")</f>
        <v>Nocenti's Daredevil</v>
      </c>
      <c r="D3371" s="74" t="s">
        <v>13768</v>
      </c>
      <c r="E3371" s="58" t="b">
        <v>0</v>
      </c>
      <c r="F3371" s="25">
        <f t="shared" si="1"/>
        <v>48</v>
      </c>
      <c r="G3371" s="21" t="s">
        <v>443</v>
      </c>
      <c r="H3371" s="23" t="s">
        <v>13769</v>
      </c>
      <c r="I3371" s="28"/>
    </row>
    <row r="3372" ht="22.5" customHeight="1">
      <c r="A3372" s="53" t="str">
        <f t="array" ref="A3372">IFERROR(_xlfn.XLOOKUP(B3372, Runs[Run ID], Runs[Track]), "— pick a run —")</f>
        <v>Daredevil</v>
      </c>
      <c r="B3372" s="54" t="s">
        <v>1613</v>
      </c>
      <c r="C3372" s="53" t="str">
        <f t="array" ref="C3372">IFERROR(_xlfn.XLOOKUP(B3372, Runs[Run ID], Runs[Title]), "— pick a run —")</f>
        <v>Nocenti's Daredevil</v>
      </c>
      <c r="D3372" s="74" t="s">
        <v>13770</v>
      </c>
      <c r="E3372" s="58" t="b">
        <v>0</v>
      </c>
      <c r="F3372" s="25">
        <f t="shared" si="1"/>
        <v>49</v>
      </c>
      <c r="G3372" s="21" t="s">
        <v>443</v>
      </c>
      <c r="H3372" s="23"/>
      <c r="I3372" s="28"/>
    </row>
    <row r="3373" ht="22.5" customHeight="1">
      <c r="A3373" s="53" t="str">
        <f t="array" ref="A3373">IFERROR(_xlfn.XLOOKUP(B3373, Runs[Run ID], Runs[Track]), "— pick a run —")</f>
        <v>Daredevil</v>
      </c>
      <c r="B3373" s="54" t="s">
        <v>1613</v>
      </c>
      <c r="C3373" s="53" t="str">
        <f t="array" ref="C3373">IFERROR(_xlfn.XLOOKUP(B3373, Runs[Run ID], Runs[Title]), "— pick a run —")</f>
        <v>Nocenti's Daredevil</v>
      </c>
      <c r="D3373" s="74" t="s">
        <v>13771</v>
      </c>
      <c r="E3373" s="58" t="b">
        <v>0</v>
      </c>
      <c r="F3373" s="25">
        <f t="shared" si="1"/>
        <v>50</v>
      </c>
      <c r="G3373" s="21" t="s">
        <v>443</v>
      </c>
      <c r="H3373" s="23"/>
      <c r="I3373" s="28"/>
    </row>
    <row r="3374" ht="22.5" customHeight="1">
      <c r="A3374" s="53" t="str">
        <f t="array" ref="A3374">IFERROR(_xlfn.XLOOKUP(B3374, Runs[Run ID], Runs[Track]), "— pick a run —")</f>
        <v>Daredevil</v>
      </c>
      <c r="B3374" s="54" t="s">
        <v>1613</v>
      </c>
      <c r="C3374" s="53" t="str">
        <f t="array" ref="C3374">IFERROR(_xlfn.XLOOKUP(B3374, Runs[Run ID], Runs[Title]), "— pick a run —")</f>
        <v>Nocenti's Daredevil</v>
      </c>
      <c r="D3374" s="74" t="s">
        <v>13772</v>
      </c>
      <c r="E3374" s="58" t="b">
        <v>0</v>
      </c>
      <c r="F3374" s="25">
        <f t="shared" si="1"/>
        <v>51</v>
      </c>
      <c r="G3374" s="21" t="s">
        <v>443</v>
      </c>
      <c r="H3374" s="23"/>
      <c r="I3374" s="28"/>
    </row>
    <row r="3375" ht="22.5" customHeight="1">
      <c r="A3375" s="53" t="str">
        <f t="array" ref="A3375">IFERROR(_xlfn.XLOOKUP(B3375, Runs[Run ID], Runs[Track]), "— pick a run —")</f>
        <v>Daredevil</v>
      </c>
      <c r="B3375" s="54" t="s">
        <v>1613</v>
      </c>
      <c r="C3375" s="53" t="str">
        <f t="array" ref="C3375">IFERROR(_xlfn.XLOOKUP(B3375, Runs[Run ID], Runs[Title]), "— pick a run —")</f>
        <v>Nocenti's Daredevil</v>
      </c>
      <c r="D3375" s="74" t="s">
        <v>13773</v>
      </c>
      <c r="E3375" s="58" t="b">
        <v>0</v>
      </c>
      <c r="F3375" s="25">
        <f t="shared" si="1"/>
        <v>52</v>
      </c>
      <c r="G3375" s="21" t="s">
        <v>443</v>
      </c>
      <c r="H3375" s="23"/>
      <c r="I3375" s="28"/>
    </row>
    <row r="3376" ht="22.5" customHeight="1">
      <c r="A3376" s="53" t="str">
        <f t="array" ref="A3376">IFERROR(_xlfn.XLOOKUP(B3376, Runs[Run ID], Runs[Track]), "— pick a run —")</f>
        <v>Daredevil</v>
      </c>
      <c r="B3376" s="54" t="s">
        <v>1613</v>
      </c>
      <c r="C3376" s="53" t="str">
        <f t="array" ref="C3376">IFERROR(_xlfn.XLOOKUP(B3376, Runs[Run ID], Runs[Title]), "— pick a run —")</f>
        <v>Nocenti's Daredevil</v>
      </c>
      <c r="D3376" s="74" t="s">
        <v>13774</v>
      </c>
      <c r="E3376" s="58" t="b">
        <v>0</v>
      </c>
      <c r="F3376" s="25">
        <f t="shared" si="1"/>
        <v>53</v>
      </c>
      <c r="G3376" s="21" t="s">
        <v>443</v>
      </c>
      <c r="H3376" s="23"/>
      <c r="I3376" s="28"/>
    </row>
    <row r="3377" ht="22.5" customHeight="1">
      <c r="A3377" s="53" t="str">
        <f t="array" ref="A3377">IFERROR(_xlfn.XLOOKUP(B3377, Runs[Run ID], Runs[Track]), "— pick a run —")</f>
        <v>Daredevil</v>
      </c>
      <c r="B3377" s="54" t="s">
        <v>1613</v>
      </c>
      <c r="C3377" s="53" t="str">
        <f t="array" ref="C3377">IFERROR(_xlfn.XLOOKUP(B3377, Runs[Run ID], Runs[Title]), "— pick a run —")</f>
        <v>Nocenti's Daredevil</v>
      </c>
      <c r="D3377" s="74" t="s">
        <v>13775</v>
      </c>
      <c r="E3377" s="58" t="b">
        <v>0</v>
      </c>
      <c r="F3377" s="25">
        <f t="shared" si="1"/>
        <v>54</v>
      </c>
      <c r="G3377" s="21" t="s">
        <v>443</v>
      </c>
      <c r="H3377" s="23"/>
      <c r="I3377" s="28"/>
    </row>
    <row r="3378" ht="22.5" customHeight="1">
      <c r="A3378" s="53" t="str">
        <f t="array" ref="A3378">IFERROR(_xlfn.XLOOKUP(B3378, Runs[Run ID], Runs[Track]), "— pick a run —")</f>
        <v>Daredevil</v>
      </c>
      <c r="B3378" s="54" t="s">
        <v>1613</v>
      </c>
      <c r="C3378" s="53" t="str">
        <f t="array" ref="C3378">IFERROR(_xlfn.XLOOKUP(B3378, Runs[Run ID], Runs[Title]), "— pick a run —")</f>
        <v>Nocenti's Daredevil</v>
      </c>
      <c r="D3378" s="74" t="s">
        <v>13776</v>
      </c>
      <c r="E3378" s="58" t="b">
        <v>0</v>
      </c>
      <c r="F3378" s="25">
        <f t="shared" si="1"/>
        <v>55</v>
      </c>
      <c r="G3378" s="21" t="s">
        <v>443</v>
      </c>
      <c r="H3378" s="23"/>
      <c r="I3378" s="28"/>
    </row>
    <row r="3379" ht="22.5" customHeight="1">
      <c r="A3379" s="53" t="str">
        <f t="array" ref="A3379">IFERROR(_xlfn.XLOOKUP(B3379, Runs[Run ID], Runs[Track]), "— pick a run —")</f>
        <v>Daredevil</v>
      </c>
      <c r="B3379" s="54" t="s">
        <v>1613</v>
      </c>
      <c r="C3379" s="53" t="str">
        <f t="array" ref="C3379">IFERROR(_xlfn.XLOOKUP(B3379, Runs[Run ID], Runs[Title]), "— pick a run —")</f>
        <v>Nocenti's Daredevil</v>
      </c>
      <c r="D3379" s="74" t="s">
        <v>13777</v>
      </c>
      <c r="E3379" s="58" t="b">
        <v>0</v>
      </c>
      <c r="F3379" s="25">
        <f t="shared" si="1"/>
        <v>56</v>
      </c>
      <c r="G3379" s="21" t="s">
        <v>443</v>
      </c>
      <c r="H3379" s="23"/>
      <c r="I3379" s="28"/>
    </row>
    <row r="3380" ht="22.5" customHeight="1">
      <c r="A3380" s="53" t="str">
        <f t="array" ref="A3380">IFERROR(_xlfn.XLOOKUP(B3380, Runs[Run ID], Runs[Track]), "— pick a run —")</f>
        <v>Daredevil</v>
      </c>
      <c r="B3380" s="54" t="s">
        <v>1613</v>
      </c>
      <c r="C3380" s="53" t="str">
        <f t="array" ref="C3380">IFERROR(_xlfn.XLOOKUP(B3380, Runs[Run ID], Runs[Title]), "— pick a run —")</f>
        <v>Nocenti's Daredevil</v>
      </c>
      <c r="D3380" s="74" t="s">
        <v>13778</v>
      </c>
      <c r="E3380" s="58" t="b">
        <v>0</v>
      </c>
      <c r="F3380" s="25">
        <f t="shared" si="1"/>
        <v>57</v>
      </c>
      <c r="G3380" s="21" t="s">
        <v>443</v>
      </c>
      <c r="H3380" s="23"/>
      <c r="I3380" s="28"/>
    </row>
    <row r="3381" ht="22.5" customHeight="1">
      <c r="A3381" s="53" t="str">
        <f t="array" ref="A3381">IFERROR(_xlfn.XLOOKUP(B3381, Runs[Run ID], Runs[Track]), "— pick a run —")</f>
        <v>Daredevil</v>
      </c>
      <c r="B3381" s="54" t="s">
        <v>286</v>
      </c>
      <c r="C3381" s="53" t="str">
        <f t="array" ref="C3381">IFERROR(_xlfn.XLOOKUP(B3381, Runs[Run ID], Runs[Title]), "— pick a run —")</f>
        <v>Daredevil - Guardian Devil</v>
      </c>
      <c r="D3381" s="74" t="s">
        <v>3802</v>
      </c>
      <c r="E3381" s="58" t="b">
        <v>0</v>
      </c>
      <c r="F3381" s="25">
        <f t="shared" si="1"/>
        <v>1</v>
      </c>
      <c r="G3381" s="21" t="s">
        <v>58</v>
      </c>
      <c r="H3381" s="23" t="s">
        <v>13779</v>
      </c>
      <c r="I3381" s="28"/>
    </row>
    <row r="3382" ht="22.5" customHeight="1">
      <c r="A3382" s="53" t="str">
        <f t="array" ref="A3382">IFERROR(_xlfn.XLOOKUP(B3382, Runs[Run ID], Runs[Track]), "— pick a run —")</f>
        <v>Daredevil</v>
      </c>
      <c r="B3382" s="54" t="s">
        <v>286</v>
      </c>
      <c r="C3382" s="53" t="str">
        <f t="array" ref="C3382">IFERROR(_xlfn.XLOOKUP(B3382, Runs[Run ID], Runs[Title]), "— pick a run —")</f>
        <v>Daredevil - Guardian Devil</v>
      </c>
      <c r="D3382" s="74" t="s">
        <v>3831</v>
      </c>
      <c r="E3382" s="58" t="b">
        <v>0</v>
      </c>
      <c r="F3382" s="25">
        <f t="shared" si="1"/>
        <v>2</v>
      </c>
      <c r="G3382" s="21" t="s">
        <v>58</v>
      </c>
      <c r="H3382" s="23"/>
      <c r="I3382" s="28"/>
    </row>
    <row r="3383" ht="22.5" customHeight="1">
      <c r="A3383" s="53" t="str">
        <f t="array" ref="A3383">IFERROR(_xlfn.XLOOKUP(B3383, Runs[Run ID], Runs[Track]), "— pick a run —")</f>
        <v>Daredevil</v>
      </c>
      <c r="B3383" s="54" t="s">
        <v>286</v>
      </c>
      <c r="C3383" s="53" t="str">
        <f t="array" ref="C3383">IFERROR(_xlfn.XLOOKUP(B3383, Runs[Run ID], Runs[Title]), "— pick a run —")</f>
        <v>Daredevil - Guardian Devil</v>
      </c>
      <c r="D3383" s="74" t="s">
        <v>3860</v>
      </c>
      <c r="E3383" s="58" t="b">
        <v>0</v>
      </c>
      <c r="F3383" s="25">
        <f t="shared" si="1"/>
        <v>3</v>
      </c>
      <c r="G3383" s="21" t="s">
        <v>58</v>
      </c>
      <c r="H3383" s="23"/>
      <c r="I3383" s="28"/>
    </row>
    <row r="3384" ht="22.5" customHeight="1">
      <c r="A3384" s="53" t="str">
        <f t="array" ref="A3384">IFERROR(_xlfn.XLOOKUP(B3384, Runs[Run ID], Runs[Track]), "— pick a run —")</f>
        <v>Daredevil</v>
      </c>
      <c r="B3384" s="54" t="s">
        <v>286</v>
      </c>
      <c r="C3384" s="53" t="str">
        <f t="array" ref="C3384">IFERROR(_xlfn.XLOOKUP(B3384, Runs[Run ID], Runs[Title]), "— pick a run —")</f>
        <v>Daredevil - Guardian Devil</v>
      </c>
      <c r="D3384" s="74" t="s">
        <v>3888</v>
      </c>
      <c r="E3384" s="58" t="b">
        <v>0</v>
      </c>
      <c r="F3384" s="25">
        <f t="shared" si="1"/>
        <v>4</v>
      </c>
      <c r="G3384" s="21" t="s">
        <v>58</v>
      </c>
      <c r="H3384" s="23"/>
      <c r="I3384" s="28"/>
    </row>
    <row r="3385" ht="22.5" customHeight="1">
      <c r="A3385" s="53" t="str">
        <f t="array" ref="A3385">IFERROR(_xlfn.XLOOKUP(B3385, Runs[Run ID], Runs[Track]), "— pick a run —")</f>
        <v>Daredevil</v>
      </c>
      <c r="B3385" s="54" t="s">
        <v>286</v>
      </c>
      <c r="C3385" s="53" t="str">
        <f t="array" ref="C3385">IFERROR(_xlfn.XLOOKUP(B3385, Runs[Run ID], Runs[Title]), "— pick a run —")</f>
        <v>Daredevil - Guardian Devil</v>
      </c>
      <c r="D3385" s="74" t="s">
        <v>3915</v>
      </c>
      <c r="E3385" s="58" t="b">
        <v>0</v>
      </c>
      <c r="F3385" s="25">
        <f t="shared" si="1"/>
        <v>5</v>
      </c>
      <c r="G3385" s="21" t="s">
        <v>58</v>
      </c>
      <c r="H3385" s="23"/>
      <c r="I3385" s="28"/>
    </row>
    <row r="3386" ht="22.5" customHeight="1">
      <c r="A3386" s="53" t="str">
        <f t="array" ref="A3386">IFERROR(_xlfn.XLOOKUP(B3386, Runs[Run ID], Runs[Track]), "— pick a run —")</f>
        <v>Daredevil</v>
      </c>
      <c r="B3386" s="54" t="s">
        <v>286</v>
      </c>
      <c r="C3386" s="53" t="str">
        <f t="array" ref="C3386">IFERROR(_xlfn.XLOOKUP(B3386, Runs[Run ID], Runs[Title]), "— pick a run —")</f>
        <v>Daredevil - Guardian Devil</v>
      </c>
      <c r="D3386" s="74" t="s">
        <v>3943</v>
      </c>
      <c r="E3386" s="58" t="b">
        <v>0</v>
      </c>
      <c r="F3386" s="25">
        <f t="shared" si="1"/>
        <v>6</v>
      </c>
      <c r="G3386" s="21" t="s">
        <v>58</v>
      </c>
      <c r="H3386" s="23"/>
      <c r="I3386" s="28"/>
    </row>
    <row r="3387" ht="22.5" customHeight="1">
      <c r="A3387" s="53" t="str">
        <f t="array" ref="A3387">IFERROR(_xlfn.XLOOKUP(B3387, Runs[Run ID], Runs[Track]), "— pick a run —")</f>
        <v>Daredevil</v>
      </c>
      <c r="B3387" s="54" t="s">
        <v>286</v>
      </c>
      <c r="C3387" s="53" t="str">
        <f t="array" ref="C3387">IFERROR(_xlfn.XLOOKUP(B3387, Runs[Run ID], Runs[Title]), "— pick a run —")</f>
        <v>Daredevil - Guardian Devil</v>
      </c>
      <c r="D3387" s="74" t="s">
        <v>3972</v>
      </c>
      <c r="E3387" s="58" t="b">
        <v>0</v>
      </c>
      <c r="F3387" s="25">
        <f t="shared" si="1"/>
        <v>7</v>
      </c>
      <c r="G3387" s="21" t="s">
        <v>58</v>
      </c>
      <c r="H3387" s="23"/>
      <c r="I3387" s="28"/>
    </row>
    <row r="3388" ht="22.5" customHeight="1">
      <c r="A3388" s="53" t="str">
        <f t="array" ref="A3388">IFERROR(_xlfn.XLOOKUP(B3388, Runs[Run ID], Runs[Track]), "— pick a run —")</f>
        <v>Daredevil</v>
      </c>
      <c r="B3388" s="54" t="s">
        <v>286</v>
      </c>
      <c r="C3388" s="53" t="str">
        <f t="array" ref="C3388">IFERROR(_xlfn.XLOOKUP(B3388, Runs[Run ID], Runs[Title]), "— pick a run —")</f>
        <v>Daredevil - Guardian Devil</v>
      </c>
      <c r="D3388" s="74" t="s">
        <v>4002</v>
      </c>
      <c r="E3388" s="58" t="b">
        <v>0</v>
      </c>
      <c r="F3388" s="25">
        <f t="shared" si="1"/>
        <v>8</v>
      </c>
      <c r="G3388" s="21" t="s">
        <v>58</v>
      </c>
      <c r="H3388" s="23"/>
      <c r="I3388" s="28"/>
    </row>
    <row r="3389" ht="22.5" customHeight="1">
      <c r="A3389" s="53" t="str">
        <f t="array" ref="A3389">IFERROR(_xlfn.XLOOKUP(B3389, Runs[Run ID], Runs[Track]), "— pick a run —")</f>
        <v>Daredevil</v>
      </c>
      <c r="B3389" s="54" t="s">
        <v>285</v>
      </c>
      <c r="C3389" s="53" t="str">
        <f t="array" ref="C3389">IFERROR(_xlfn.XLOOKUP(B3389, Runs[Run ID], Runs[Title]), "— pick a run —")</f>
        <v>Daredevil: Yellow</v>
      </c>
      <c r="D3389" s="74" t="s">
        <v>13780</v>
      </c>
      <c r="E3389" s="58" t="b">
        <v>0</v>
      </c>
      <c r="F3389" s="25">
        <f t="shared" si="1"/>
        <v>1</v>
      </c>
      <c r="G3389" s="21" t="s">
        <v>443</v>
      </c>
      <c r="H3389" s="23" t="s">
        <v>13781</v>
      </c>
      <c r="I3389" s="28"/>
    </row>
    <row r="3390" ht="22.5" customHeight="1">
      <c r="A3390" s="53" t="str">
        <f t="array" ref="A3390">IFERROR(_xlfn.XLOOKUP(B3390, Runs[Run ID], Runs[Track]), "— pick a run —")</f>
        <v>Daredevil</v>
      </c>
      <c r="B3390" s="54" t="s">
        <v>285</v>
      </c>
      <c r="C3390" s="53" t="str">
        <f t="array" ref="C3390">IFERROR(_xlfn.XLOOKUP(B3390, Runs[Run ID], Runs[Title]), "— pick a run —")</f>
        <v>Daredevil: Yellow</v>
      </c>
      <c r="D3390" s="74" t="s">
        <v>13782</v>
      </c>
      <c r="E3390" s="58" t="b">
        <v>0</v>
      </c>
      <c r="F3390" s="25">
        <f t="shared" si="1"/>
        <v>2</v>
      </c>
      <c r="G3390" s="21" t="s">
        <v>443</v>
      </c>
      <c r="H3390" s="23"/>
      <c r="I3390" s="28"/>
    </row>
    <row r="3391" ht="22.5" customHeight="1">
      <c r="A3391" s="53" t="str">
        <f t="array" ref="A3391">IFERROR(_xlfn.XLOOKUP(B3391, Runs[Run ID], Runs[Track]), "— pick a run —")</f>
        <v>Daredevil</v>
      </c>
      <c r="B3391" s="54" t="s">
        <v>285</v>
      </c>
      <c r="C3391" s="53" t="str">
        <f t="array" ref="C3391">IFERROR(_xlfn.XLOOKUP(B3391, Runs[Run ID], Runs[Title]), "— pick a run —")</f>
        <v>Daredevil: Yellow</v>
      </c>
      <c r="D3391" s="74" t="s">
        <v>13783</v>
      </c>
      <c r="E3391" s="58" t="b">
        <v>0</v>
      </c>
      <c r="F3391" s="25">
        <f t="shared" si="1"/>
        <v>3</v>
      </c>
      <c r="G3391" s="21" t="s">
        <v>443</v>
      </c>
      <c r="H3391" s="23"/>
      <c r="I3391" s="28"/>
    </row>
    <row r="3392" ht="22.5" customHeight="1">
      <c r="A3392" s="53" t="str">
        <f t="array" ref="A3392">IFERROR(_xlfn.XLOOKUP(B3392, Runs[Run ID], Runs[Track]), "— pick a run —")</f>
        <v>Daredevil</v>
      </c>
      <c r="B3392" s="54" t="s">
        <v>285</v>
      </c>
      <c r="C3392" s="53" t="str">
        <f t="array" ref="C3392">IFERROR(_xlfn.XLOOKUP(B3392, Runs[Run ID], Runs[Title]), "— pick a run —")</f>
        <v>Daredevil: Yellow</v>
      </c>
      <c r="D3392" s="74" t="s">
        <v>13784</v>
      </c>
      <c r="E3392" s="58" t="b">
        <v>0</v>
      </c>
      <c r="F3392" s="25">
        <f t="shared" si="1"/>
        <v>4</v>
      </c>
      <c r="G3392" s="21" t="s">
        <v>443</v>
      </c>
      <c r="H3392" s="23"/>
      <c r="I3392" s="28"/>
    </row>
    <row r="3393" ht="22.5" customHeight="1">
      <c r="A3393" s="53" t="str">
        <f t="array" ref="A3393">IFERROR(_xlfn.XLOOKUP(B3393, Runs[Run ID], Runs[Track]), "— pick a run —")</f>
        <v>Daredevil</v>
      </c>
      <c r="B3393" s="54" t="s">
        <v>285</v>
      </c>
      <c r="C3393" s="53" t="str">
        <f t="array" ref="C3393">IFERROR(_xlfn.XLOOKUP(B3393, Runs[Run ID], Runs[Title]), "— pick a run —")</f>
        <v>Daredevil: Yellow</v>
      </c>
      <c r="D3393" s="74" t="s">
        <v>13785</v>
      </c>
      <c r="E3393" s="58" t="b">
        <v>0</v>
      </c>
      <c r="F3393" s="25">
        <f t="shared" si="1"/>
        <v>5</v>
      </c>
      <c r="G3393" s="21" t="s">
        <v>443</v>
      </c>
      <c r="H3393" s="23"/>
      <c r="I3393" s="28"/>
    </row>
    <row r="3394" ht="22.5" customHeight="1">
      <c r="A3394" s="53" t="str">
        <f t="array" ref="A3394">IFERROR(_xlfn.XLOOKUP(B3394, Runs[Run ID], Runs[Track]), "— pick a run —")</f>
        <v>Daredevil</v>
      </c>
      <c r="B3394" s="54" t="s">
        <v>285</v>
      </c>
      <c r="C3394" s="53" t="str">
        <f t="array" ref="C3394">IFERROR(_xlfn.XLOOKUP(B3394, Runs[Run ID], Runs[Title]), "— pick a run —")</f>
        <v>Daredevil: Yellow</v>
      </c>
      <c r="D3394" s="74" t="s">
        <v>13786</v>
      </c>
      <c r="E3394" s="58" t="b">
        <v>0</v>
      </c>
      <c r="F3394" s="25">
        <f t="shared" si="1"/>
        <v>6</v>
      </c>
      <c r="G3394" s="21" t="s">
        <v>443</v>
      </c>
      <c r="H3394" s="23"/>
      <c r="I3394" s="28"/>
    </row>
    <row r="3395" ht="22.5" customHeight="1">
      <c r="A3395" s="53" t="str">
        <f t="array" ref="A3395">IFERROR(_xlfn.XLOOKUP(B3395, Runs[Run ID], Runs[Track]), "— pick a run —")</f>
        <v>Daredevil</v>
      </c>
      <c r="B3395" s="54" t="s">
        <v>288</v>
      </c>
      <c r="C3395" s="53" t="str">
        <f t="array" ref="C3395">IFERROR(_xlfn.XLOOKUP(B3395, Runs[Run ID], Runs[Title]), "— pick a run —")</f>
        <v>Daredevil - Parts of a Hole </v>
      </c>
      <c r="D3395" s="74" t="s">
        <v>4056</v>
      </c>
      <c r="E3395" s="58" t="b">
        <v>0</v>
      </c>
      <c r="F3395" s="25">
        <f t="shared" si="1"/>
        <v>1</v>
      </c>
      <c r="G3395" s="21" t="s">
        <v>443</v>
      </c>
      <c r="H3395" s="23" t="s">
        <v>13787</v>
      </c>
      <c r="I3395" s="28"/>
    </row>
    <row r="3396" ht="22.5" customHeight="1">
      <c r="A3396" s="53" t="str">
        <f t="array" ref="A3396">IFERROR(_xlfn.XLOOKUP(B3396, Runs[Run ID], Runs[Track]), "— pick a run —")</f>
        <v>Daredevil</v>
      </c>
      <c r="B3396" s="54" t="s">
        <v>288</v>
      </c>
      <c r="C3396" s="53" t="str">
        <f t="array" ref="C3396">IFERROR(_xlfn.XLOOKUP(B3396, Runs[Run ID], Runs[Title]), "— pick a run —")</f>
        <v>Daredevil - Parts of a Hole </v>
      </c>
      <c r="D3396" s="74" t="s">
        <v>4082</v>
      </c>
      <c r="E3396" s="58" t="b">
        <v>0</v>
      </c>
      <c r="F3396" s="25">
        <f t="shared" si="1"/>
        <v>2</v>
      </c>
      <c r="G3396" s="21" t="s">
        <v>443</v>
      </c>
      <c r="H3396" s="23"/>
      <c r="I3396" s="28"/>
    </row>
    <row r="3397" ht="22.5" customHeight="1">
      <c r="A3397" s="53" t="str">
        <f t="array" ref="A3397">IFERROR(_xlfn.XLOOKUP(B3397, Runs[Run ID], Runs[Track]), "— pick a run —")</f>
        <v>Daredevil</v>
      </c>
      <c r="B3397" s="54" t="s">
        <v>288</v>
      </c>
      <c r="C3397" s="53" t="str">
        <f t="array" ref="C3397">IFERROR(_xlfn.XLOOKUP(B3397, Runs[Run ID], Runs[Title]), "— pick a run —")</f>
        <v>Daredevil - Parts of a Hole </v>
      </c>
      <c r="D3397" s="74" t="s">
        <v>4111</v>
      </c>
      <c r="E3397" s="58" t="b">
        <v>0</v>
      </c>
      <c r="F3397" s="25">
        <f t="shared" si="1"/>
        <v>3</v>
      </c>
      <c r="G3397" s="21" t="s">
        <v>443</v>
      </c>
      <c r="H3397" s="23"/>
      <c r="I3397" s="28"/>
    </row>
    <row r="3398" ht="22.5" customHeight="1">
      <c r="A3398" s="53" t="str">
        <f t="array" ref="A3398">IFERROR(_xlfn.XLOOKUP(B3398, Runs[Run ID], Runs[Track]), "— pick a run —")</f>
        <v>Daredevil</v>
      </c>
      <c r="B3398" s="54" t="s">
        <v>288</v>
      </c>
      <c r="C3398" s="53" t="str">
        <f t="array" ref="C3398">IFERROR(_xlfn.XLOOKUP(B3398, Runs[Run ID], Runs[Title]), "— pick a run —")</f>
        <v>Daredevil - Parts of a Hole </v>
      </c>
      <c r="D3398" s="74" t="s">
        <v>4143</v>
      </c>
      <c r="E3398" s="58" t="b">
        <v>0</v>
      </c>
      <c r="F3398" s="25">
        <f t="shared" si="1"/>
        <v>4</v>
      </c>
      <c r="G3398" s="21" t="s">
        <v>443</v>
      </c>
      <c r="H3398" s="23"/>
      <c r="I3398" s="28"/>
    </row>
    <row r="3399" ht="22.5" customHeight="1">
      <c r="A3399" s="53" t="str">
        <f t="array" ref="A3399">IFERROR(_xlfn.XLOOKUP(B3399, Runs[Run ID], Runs[Track]), "— pick a run —")</f>
        <v>Daredevil</v>
      </c>
      <c r="B3399" s="54" t="s">
        <v>288</v>
      </c>
      <c r="C3399" s="53" t="str">
        <f t="array" ref="C3399">IFERROR(_xlfn.XLOOKUP(B3399, Runs[Run ID], Runs[Title]), "— pick a run —")</f>
        <v>Daredevil - Parts of a Hole </v>
      </c>
      <c r="D3399" s="74" t="s">
        <v>4170</v>
      </c>
      <c r="E3399" s="58" t="b">
        <v>0</v>
      </c>
      <c r="F3399" s="25">
        <f t="shared" si="1"/>
        <v>5</v>
      </c>
      <c r="G3399" s="21" t="s">
        <v>443</v>
      </c>
      <c r="H3399" s="23"/>
      <c r="I3399" s="28"/>
    </row>
    <row r="3400" ht="22.5" customHeight="1">
      <c r="A3400" s="53" t="str">
        <f t="array" ref="A3400">IFERROR(_xlfn.XLOOKUP(B3400, Runs[Run ID], Runs[Track]), "— pick a run —")</f>
        <v>Daredevil</v>
      </c>
      <c r="B3400" s="54" t="s">
        <v>288</v>
      </c>
      <c r="C3400" s="53" t="str">
        <f t="array" ref="C3400">IFERROR(_xlfn.XLOOKUP(B3400, Runs[Run ID], Runs[Title]), "— pick a run —")</f>
        <v>Daredevil - Parts of a Hole </v>
      </c>
      <c r="D3400" s="74" t="s">
        <v>4195</v>
      </c>
      <c r="E3400" s="58" t="b">
        <v>0</v>
      </c>
      <c r="F3400" s="25">
        <f t="shared" si="1"/>
        <v>6</v>
      </c>
      <c r="G3400" s="21" t="s">
        <v>443</v>
      </c>
      <c r="H3400" s="23"/>
      <c r="I3400" s="28"/>
    </row>
    <row r="3401" ht="22.5" customHeight="1">
      <c r="A3401" s="53" t="str">
        <f t="array" ref="A3401">IFERROR(_xlfn.XLOOKUP(B3401, Runs[Run ID], Runs[Track]), "— pick a run —")</f>
        <v>Daredevil</v>
      </c>
      <c r="B3401" s="54" t="s">
        <v>288</v>
      </c>
      <c r="C3401" s="53" t="str">
        <f t="array" ref="C3401">IFERROR(_xlfn.XLOOKUP(B3401, Runs[Run ID], Runs[Title]), "— pick a run —")</f>
        <v>Daredevil - Parts of a Hole </v>
      </c>
      <c r="D3401" s="74" t="s">
        <v>4219</v>
      </c>
      <c r="E3401" s="58" t="b">
        <v>0</v>
      </c>
      <c r="F3401" s="25">
        <f t="shared" si="1"/>
        <v>7</v>
      </c>
      <c r="G3401" s="21" t="s">
        <v>443</v>
      </c>
      <c r="H3401" s="23"/>
      <c r="I3401" s="28"/>
    </row>
    <row r="3402" ht="22.5" customHeight="1">
      <c r="A3402" s="53" t="str">
        <f t="array" ref="A3402">IFERROR(_xlfn.XLOOKUP(B3402, Runs[Run ID], Runs[Track]), "— pick a run —")</f>
        <v>Daredevil</v>
      </c>
      <c r="B3402" s="54" t="s">
        <v>289</v>
      </c>
      <c r="C3402" s="53" t="str">
        <f t="array" ref="C3402">IFERROR(_xlfn.XLOOKUP(B3402, Runs[Run ID], Runs[Title]), "— pick a run —")</f>
        <v>Bendis' Daredevil</v>
      </c>
      <c r="D3402" s="74" t="s">
        <v>4270</v>
      </c>
      <c r="E3402" s="58" t="b">
        <v>0</v>
      </c>
      <c r="F3402" s="25">
        <f t="shared" si="1"/>
        <v>1</v>
      </c>
      <c r="G3402" s="21" t="s">
        <v>58</v>
      </c>
      <c r="H3402" s="23" t="s">
        <v>13788</v>
      </c>
      <c r="I3402" s="28"/>
    </row>
    <row r="3403" ht="22.5" customHeight="1">
      <c r="A3403" s="53" t="str">
        <f t="array" ref="A3403">IFERROR(_xlfn.XLOOKUP(B3403, Runs[Run ID], Runs[Track]), "— pick a run —")</f>
        <v>Daredevil</v>
      </c>
      <c r="B3403" s="54" t="s">
        <v>289</v>
      </c>
      <c r="C3403" s="53" t="str">
        <f t="array" ref="C3403">IFERROR(_xlfn.XLOOKUP(B3403, Runs[Run ID], Runs[Title]), "— pick a run —")</f>
        <v>Bendis' Daredevil</v>
      </c>
      <c r="D3403" s="74" t="s">
        <v>4300</v>
      </c>
      <c r="E3403" s="58" t="b">
        <v>0</v>
      </c>
      <c r="F3403" s="25">
        <f t="shared" si="1"/>
        <v>2</v>
      </c>
      <c r="G3403" s="21" t="s">
        <v>58</v>
      </c>
      <c r="H3403" s="23"/>
      <c r="I3403" s="28"/>
    </row>
    <row r="3404" ht="22.5" customHeight="1">
      <c r="A3404" s="53" t="str">
        <f t="array" ref="A3404">IFERROR(_xlfn.XLOOKUP(B3404, Runs[Run ID], Runs[Track]), "— pick a run —")</f>
        <v>Daredevil</v>
      </c>
      <c r="B3404" s="54" t="s">
        <v>289</v>
      </c>
      <c r="C3404" s="53" t="str">
        <f t="array" ref="C3404">IFERROR(_xlfn.XLOOKUP(B3404, Runs[Run ID], Runs[Title]), "— pick a run —")</f>
        <v>Bendis' Daredevil</v>
      </c>
      <c r="D3404" s="74" t="s">
        <v>4328</v>
      </c>
      <c r="E3404" s="58" t="b">
        <v>0</v>
      </c>
      <c r="F3404" s="25">
        <f t="shared" si="1"/>
        <v>3</v>
      </c>
      <c r="G3404" s="21" t="s">
        <v>58</v>
      </c>
      <c r="H3404" s="23"/>
      <c r="I3404" s="28"/>
    </row>
    <row r="3405" ht="22.5" customHeight="1">
      <c r="A3405" s="53" t="str">
        <f t="array" ref="A3405">IFERROR(_xlfn.XLOOKUP(B3405, Runs[Run ID], Runs[Track]), "— pick a run —")</f>
        <v>Daredevil</v>
      </c>
      <c r="B3405" s="54" t="s">
        <v>289</v>
      </c>
      <c r="C3405" s="53" t="str">
        <f t="array" ref="C3405">IFERROR(_xlfn.XLOOKUP(B3405, Runs[Run ID], Runs[Title]), "— pick a run —")</f>
        <v>Bendis' Daredevil</v>
      </c>
      <c r="D3405" s="74" t="s">
        <v>4354</v>
      </c>
      <c r="E3405" s="58" t="b">
        <v>0</v>
      </c>
      <c r="F3405" s="25">
        <f t="shared" si="1"/>
        <v>4</v>
      </c>
      <c r="G3405" s="21" t="s">
        <v>58</v>
      </c>
      <c r="H3405" s="23"/>
      <c r="I3405" s="28"/>
    </row>
    <row r="3406" ht="22.5" customHeight="1">
      <c r="A3406" s="53" t="str">
        <f t="array" ref="A3406">IFERROR(_xlfn.XLOOKUP(B3406, Runs[Run ID], Runs[Track]), "— pick a run —")</f>
        <v>Daredevil</v>
      </c>
      <c r="B3406" s="54" t="s">
        <v>289</v>
      </c>
      <c r="C3406" s="53" t="str">
        <f t="array" ref="C3406">IFERROR(_xlfn.XLOOKUP(B3406, Runs[Run ID], Runs[Title]), "— pick a run —")</f>
        <v>Bendis' Daredevil</v>
      </c>
      <c r="D3406" s="74" t="s">
        <v>4382</v>
      </c>
      <c r="E3406" s="58" t="b">
        <v>0</v>
      </c>
      <c r="F3406" s="25">
        <f t="shared" si="1"/>
        <v>5</v>
      </c>
      <c r="G3406" s="21" t="s">
        <v>58</v>
      </c>
      <c r="H3406" s="23" t="s">
        <v>13789</v>
      </c>
      <c r="I3406" s="28"/>
    </row>
    <row r="3407" ht="22.5" customHeight="1">
      <c r="A3407" s="53" t="str">
        <f t="array" ref="A3407">IFERROR(_xlfn.XLOOKUP(B3407, Runs[Run ID], Runs[Track]), "— pick a run —")</f>
        <v>Daredevil</v>
      </c>
      <c r="B3407" s="54" t="s">
        <v>289</v>
      </c>
      <c r="C3407" s="53" t="str">
        <f t="array" ref="C3407">IFERROR(_xlfn.XLOOKUP(B3407, Runs[Run ID], Runs[Title]), "— pick a run —")</f>
        <v>Bendis' Daredevil</v>
      </c>
      <c r="D3407" s="74" t="s">
        <v>4412</v>
      </c>
      <c r="E3407" s="58" t="b">
        <v>0</v>
      </c>
      <c r="F3407" s="25">
        <f t="shared" si="1"/>
        <v>6</v>
      </c>
      <c r="G3407" s="21" t="s">
        <v>58</v>
      </c>
      <c r="H3407" s="23"/>
      <c r="I3407" s="28"/>
    </row>
    <row r="3408" ht="22.5" customHeight="1">
      <c r="A3408" s="53" t="str">
        <f t="array" ref="A3408">IFERROR(_xlfn.XLOOKUP(B3408, Runs[Run ID], Runs[Track]), "— pick a run —")</f>
        <v>Daredevil</v>
      </c>
      <c r="B3408" s="54" t="s">
        <v>289</v>
      </c>
      <c r="C3408" s="53" t="str">
        <f t="array" ref="C3408">IFERROR(_xlfn.XLOOKUP(B3408, Runs[Run ID], Runs[Title]), "— pick a run —")</f>
        <v>Bendis' Daredevil</v>
      </c>
      <c r="D3408" s="74" t="s">
        <v>4440</v>
      </c>
      <c r="E3408" s="58" t="b">
        <v>0</v>
      </c>
      <c r="F3408" s="25">
        <f t="shared" si="1"/>
        <v>7</v>
      </c>
      <c r="G3408" s="21" t="s">
        <v>58</v>
      </c>
      <c r="H3408" s="23"/>
      <c r="I3408" s="28"/>
    </row>
    <row r="3409" ht="22.5" customHeight="1">
      <c r="A3409" s="53" t="str">
        <f t="array" ref="A3409">IFERROR(_xlfn.XLOOKUP(B3409, Runs[Run ID], Runs[Track]), "— pick a run —")</f>
        <v>Daredevil</v>
      </c>
      <c r="B3409" s="54" t="s">
        <v>289</v>
      </c>
      <c r="C3409" s="53" t="str">
        <f t="array" ref="C3409">IFERROR(_xlfn.XLOOKUP(B3409, Runs[Run ID], Runs[Title]), "— pick a run —")</f>
        <v>Bendis' Daredevil</v>
      </c>
      <c r="D3409" s="74" t="s">
        <v>4468</v>
      </c>
      <c r="E3409" s="58" t="b">
        <v>0</v>
      </c>
      <c r="F3409" s="25">
        <f t="shared" si="1"/>
        <v>8</v>
      </c>
      <c r="G3409" s="21" t="s">
        <v>58</v>
      </c>
      <c r="H3409" s="23"/>
      <c r="I3409" s="28"/>
    </row>
    <row r="3410" ht="22.5" customHeight="1">
      <c r="A3410" s="53" t="str">
        <f t="array" ref="A3410">IFERROR(_xlfn.XLOOKUP(B3410, Runs[Run ID], Runs[Track]), "— pick a run —")</f>
        <v>Daredevil</v>
      </c>
      <c r="B3410" s="54" t="s">
        <v>289</v>
      </c>
      <c r="C3410" s="53" t="str">
        <f t="array" ref="C3410">IFERROR(_xlfn.XLOOKUP(B3410, Runs[Run ID], Runs[Title]), "— pick a run —")</f>
        <v>Bendis' Daredevil</v>
      </c>
      <c r="D3410" s="74" t="s">
        <v>4498</v>
      </c>
      <c r="E3410" s="58" t="b">
        <v>0</v>
      </c>
      <c r="F3410" s="25">
        <f t="shared" si="1"/>
        <v>9</v>
      </c>
      <c r="G3410" s="21" t="s">
        <v>58</v>
      </c>
      <c r="H3410" s="23"/>
      <c r="I3410" s="28"/>
    </row>
    <row r="3411" ht="22.5" customHeight="1">
      <c r="A3411" s="53" t="str">
        <f t="array" ref="A3411">IFERROR(_xlfn.XLOOKUP(B3411, Runs[Run ID], Runs[Track]), "— pick a run —")</f>
        <v>Daredevil</v>
      </c>
      <c r="B3411" s="54" t="s">
        <v>289</v>
      </c>
      <c r="C3411" s="53" t="str">
        <f t="array" ref="C3411">IFERROR(_xlfn.XLOOKUP(B3411, Runs[Run ID], Runs[Title]), "— pick a run —")</f>
        <v>Bendis' Daredevil</v>
      </c>
      <c r="D3411" s="74" t="s">
        <v>4525</v>
      </c>
      <c r="E3411" s="58" t="b">
        <v>0</v>
      </c>
      <c r="F3411" s="25">
        <f t="shared" si="1"/>
        <v>10</v>
      </c>
      <c r="G3411" s="21" t="s">
        <v>58</v>
      </c>
      <c r="H3411" s="23"/>
      <c r="I3411" s="28"/>
    </row>
    <row r="3412" ht="22.5" customHeight="1">
      <c r="A3412" s="53" t="str">
        <f t="array" ref="A3412">IFERROR(_xlfn.XLOOKUP(B3412, Runs[Run ID], Runs[Track]), "— pick a run —")</f>
        <v>Daredevil</v>
      </c>
      <c r="B3412" s="54" t="s">
        <v>289</v>
      </c>
      <c r="C3412" s="53" t="str">
        <f t="array" ref="C3412">IFERROR(_xlfn.XLOOKUP(B3412, Runs[Run ID], Runs[Title]), "— pick a run —")</f>
        <v>Bendis' Daredevil</v>
      </c>
      <c r="D3412" s="74" t="s">
        <v>4554</v>
      </c>
      <c r="E3412" s="58" t="b">
        <v>0</v>
      </c>
      <c r="F3412" s="25">
        <f t="shared" si="1"/>
        <v>11</v>
      </c>
      <c r="G3412" s="21" t="s">
        <v>58</v>
      </c>
      <c r="H3412" s="23" t="s">
        <v>13790</v>
      </c>
      <c r="I3412" s="28"/>
    </row>
    <row r="3413" ht="22.5" customHeight="1">
      <c r="A3413" s="53" t="str">
        <f t="array" ref="A3413">IFERROR(_xlfn.XLOOKUP(B3413, Runs[Run ID], Runs[Track]), "— pick a run —")</f>
        <v>Daredevil</v>
      </c>
      <c r="B3413" s="54" t="s">
        <v>289</v>
      </c>
      <c r="C3413" s="53" t="str">
        <f t="array" ref="C3413">IFERROR(_xlfn.XLOOKUP(B3413, Runs[Run ID], Runs[Title]), "— pick a run —")</f>
        <v>Bendis' Daredevil</v>
      </c>
      <c r="D3413" s="74" t="s">
        <v>4581</v>
      </c>
      <c r="E3413" s="58" t="b">
        <v>0</v>
      </c>
      <c r="F3413" s="25">
        <f t="shared" si="1"/>
        <v>12</v>
      </c>
      <c r="G3413" s="21" t="s">
        <v>58</v>
      </c>
      <c r="H3413" s="23"/>
      <c r="I3413" s="28"/>
    </row>
    <row r="3414" ht="22.5" customHeight="1">
      <c r="A3414" s="53" t="str">
        <f t="array" ref="A3414">IFERROR(_xlfn.XLOOKUP(B3414, Runs[Run ID], Runs[Track]), "— pick a run —")</f>
        <v>Daredevil</v>
      </c>
      <c r="B3414" s="54" t="s">
        <v>289</v>
      </c>
      <c r="C3414" s="53" t="str">
        <f t="array" ref="C3414">IFERROR(_xlfn.XLOOKUP(B3414, Runs[Run ID], Runs[Title]), "— pick a run —")</f>
        <v>Bendis' Daredevil</v>
      </c>
      <c r="D3414" s="74" t="s">
        <v>4621</v>
      </c>
      <c r="E3414" s="58" t="b">
        <v>0</v>
      </c>
      <c r="F3414" s="25">
        <f t="shared" si="1"/>
        <v>13</v>
      </c>
      <c r="G3414" s="21" t="s">
        <v>58</v>
      </c>
      <c r="H3414" s="23"/>
      <c r="I3414" s="28"/>
    </row>
    <row r="3415" ht="22.5" customHeight="1">
      <c r="A3415" s="53" t="str">
        <f t="array" ref="A3415">IFERROR(_xlfn.XLOOKUP(B3415, Runs[Run ID], Runs[Track]), "— pick a run —")</f>
        <v>Daredevil</v>
      </c>
      <c r="B3415" s="54" t="s">
        <v>289</v>
      </c>
      <c r="C3415" s="53" t="str">
        <f t="array" ref="C3415">IFERROR(_xlfn.XLOOKUP(B3415, Runs[Run ID], Runs[Title]), "— pick a run —")</f>
        <v>Bendis' Daredevil</v>
      </c>
      <c r="D3415" s="74" t="s">
        <v>4658</v>
      </c>
      <c r="E3415" s="58" t="b">
        <v>0</v>
      </c>
      <c r="F3415" s="25">
        <f t="shared" si="1"/>
        <v>14</v>
      </c>
      <c r="G3415" s="21" t="s">
        <v>58</v>
      </c>
      <c r="H3415" s="23"/>
      <c r="I3415" s="28"/>
    </row>
    <row r="3416" ht="22.5" customHeight="1">
      <c r="A3416" s="53" t="str">
        <f t="array" ref="A3416">IFERROR(_xlfn.XLOOKUP(B3416, Runs[Run ID], Runs[Track]), "— pick a run —")</f>
        <v>Daredevil</v>
      </c>
      <c r="B3416" s="54" t="s">
        <v>289</v>
      </c>
      <c r="C3416" s="53" t="str">
        <f t="array" ref="C3416">IFERROR(_xlfn.XLOOKUP(B3416, Runs[Run ID], Runs[Title]), "— pick a run —")</f>
        <v>Bendis' Daredevil</v>
      </c>
      <c r="D3416" s="74" t="s">
        <v>2831</v>
      </c>
      <c r="E3416" s="58" t="b">
        <v>0</v>
      </c>
      <c r="F3416" s="25">
        <f t="shared" si="1"/>
        <v>15</v>
      </c>
      <c r="G3416" s="21" t="s">
        <v>58</v>
      </c>
      <c r="H3416" s="23"/>
      <c r="I3416" s="28"/>
    </row>
    <row r="3417" ht="22.5" customHeight="1">
      <c r="A3417" s="53" t="str">
        <f t="array" ref="A3417">IFERROR(_xlfn.XLOOKUP(B3417, Runs[Run ID], Runs[Track]), "— pick a run —")</f>
        <v>Daredevil</v>
      </c>
      <c r="B3417" s="54" t="s">
        <v>289</v>
      </c>
      <c r="C3417" s="53" t="str">
        <f t="array" ref="C3417">IFERROR(_xlfn.XLOOKUP(B3417, Runs[Run ID], Runs[Title]), "— pick a run —")</f>
        <v>Bendis' Daredevil</v>
      </c>
      <c r="D3417" s="74" t="s">
        <v>4717</v>
      </c>
      <c r="E3417" s="58" t="b">
        <v>0</v>
      </c>
      <c r="F3417" s="25">
        <f t="shared" si="1"/>
        <v>16</v>
      </c>
      <c r="G3417" s="21" t="s">
        <v>58</v>
      </c>
      <c r="H3417" s="23"/>
      <c r="I3417" s="28"/>
    </row>
    <row r="3418" ht="22.5" customHeight="1">
      <c r="A3418" s="53" t="str">
        <f t="array" ref="A3418">IFERROR(_xlfn.XLOOKUP(B3418, Runs[Run ID], Runs[Track]), "— pick a run —")</f>
        <v>Daredevil</v>
      </c>
      <c r="B3418" s="54" t="s">
        <v>289</v>
      </c>
      <c r="C3418" s="53" t="str">
        <f t="array" ref="C3418">IFERROR(_xlfn.XLOOKUP(B3418, Runs[Run ID], Runs[Title]), "— pick a run —")</f>
        <v>Bendis' Daredevil</v>
      </c>
      <c r="D3418" s="74" t="s">
        <v>4746</v>
      </c>
      <c r="E3418" s="58" t="b">
        <v>0</v>
      </c>
      <c r="F3418" s="25">
        <f t="shared" si="1"/>
        <v>17</v>
      </c>
      <c r="G3418" s="21" t="s">
        <v>58</v>
      </c>
      <c r="H3418" s="23"/>
      <c r="I3418" s="28"/>
    </row>
    <row r="3419" ht="22.5" customHeight="1">
      <c r="A3419" s="53" t="str">
        <f t="array" ref="A3419">IFERROR(_xlfn.XLOOKUP(B3419, Runs[Run ID], Runs[Track]), "— pick a run —")</f>
        <v>Daredevil</v>
      </c>
      <c r="B3419" s="54" t="s">
        <v>289</v>
      </c>
      <c r="C3419" s="53" t="str">
        <f t="array" ref="C3419">IFERROR(_xlfn.XLOOKUP(B3419, Runs[Run ID], Runs[Title]), "— pick a run —")</f>
        <v>Bendis' Daredevil</v>
      </c>
      <c r="D3419" s="74" t="s">
        <v>4774</v>
      </c>
      <c r="E3419" s="58" t="b">
        <v>0</v>
      </c>
      <c r="F3419" s="25">
        <f t="shared" si="1"/>
        <v>18</v>
      </c>
      <c r="G3419" s="21" t="s">
        <v>58</v>
      </c>
      <c r="H3419" s="23"/>
      <c r="I3419" s="28"/>
    </row>
    <row r="3420" ht="22.5" customHeight="1">
      <c r="A3420" s="53" t="str">
        <f t="array" ref="A3420">IFERROR(_xlfn.XLOOKUP(B3420, Runs[Run ID], Runs[Track]), "— pick a run —")</f>
        <v>Daredevil</v>
      </c>
      <c r="B3420" s="54" t="s">
        <v>289</v>
      </c>
      <c r="C3420" s="53" t="str">
        <f t="array" ref="C3420">IFERROR(_xlfn.XLOOKUP(B3420, Runs[Run ID], Runs[Title]), "— pick a run —")</f>
        <v>Bendis' Daredevil</v>
      </c>
      <c r="D3420" s="74" t="s">
        <v>4803</v>
      </c>
      <c r="E3420" s="58" t="b">
        <v>0</v>
      </c>
      <c r="F3420" s="25">
        <f t="shared" si="1"/>
        <v>19</v>
      </c>
      <c r="G3420" s="21" t="s">
        <v>58</v>
      </c>
      <c r="H3420" s="23"/>
      <c r="I3420" s="28"/>
    </row>
    <row r="3421" ht="22.5" customHeight="1">
      <c r="A3421" s="53" t="str">
        <f t="array" ref="A3421">IFERROR(_xlfn.XLOOKUP(B3421, Runs[Run ID], Runs[Track]), "— pick a run —")</f>
        <v>Daredevil</v>
      </c>
      <c r="B3421" s="54" t="s">
        <v>289</v>
      </c>
      <c r="C3421" s="53" t="str">
        <f t="array" ref="C3421">IFERROR(_xlfn.XLOOKUP(B3421, Runs[Run ID], Runs[Title]), "— pick a run —")</f>
        <v>Bendis' Daredevil</v>
      </c>
      <c r="D3421" s="74" t="s">
        <v>4833</v>
      </c>
      <c r="E3421" s="58" t="b">
        <v>0</v>
      </c>
      <c r="F3421" s="25">
        <f t="shared" si="1"/>
        <v>20</v>
      </c>
      <c r="G3421" s="21" t="s">
        <v>58</v>
      </c>
      <c r="H3421" s="23" t="s">
        <v>13791</v>
      </c>
      <c r="I3421" s="28"/>
    </row>
    <row r="3422" ht="22.5" customHeight="1">
      <c r="A3422" s="53" t="str">
        <f t="array" ref="A3422">IFERROR(_xlfn.XLOOKUP(B3422, Runs[Run ID], Runs[Track]), "— pick a run —")</f>
        <v>Daredevil</v>
      </c>
      <c r="B3422" s="54" t="s">
        <v>289</v>
      </c>
      <c r="C3422" s="53" t="str">
        <f t="array" ref="C3422">IFERROR(_xlfn.XLOOKUP(B3422, Runs[Run ID], Runs[Title]), "— pick a run —")</f>
        <v>Bendis' Daredevil</v>
      </c>
      <c r="D3422" s="74" t="s">
        <v>4861</v>
      </c>
      <c r="E3422" s="58" t="b">
        <v>0</v>
      </c>
      <c r="F3422" s="25">
        <f t="shared" si="1"/>
        <v>21</v>
      </c>
      <c r="G3422" s="21" t="s">
        <v>58</v>
      </c>
      <c r="H3422" s="23"/>
      <c r="I3422" s="28"/>
    </row>
    <row r="3423" ht="22.5" customHeight="1">
      <c r="A3423" s="53" t="str">
        <f t="array" ref="A3423">IFERROR(_xlfn.XLOOKUP(B3423, Runs[Run ID], Runs[Track]), "— pick a run —")</f>
        <v>Daredevil</v>
      </c>
      <c r="B3423" s="54" t="s">
        <v>289</v>
      </c>
      <c r="C3423" s="53" t="str">
        <f t="array" ref="C3423">IFERROR(_xlfn.XLOOKUP(B3423, Runs[Run ID], Runs[Title]), "— pick a run —")</f>
        <v>Bendis' Daredevil</v>
      </c>
      <c r="D3423" s="74" t="s">
        <v>4888</v>
      </c>
      <c r="E3423" s="58" t="b">
        <v>0</v>
      </c>
      <c r="F3423" s="25">
        <f t="shared" si="1"/>
        <v>22</v>
      </c>
      <c r="G3423" s="21" t="s">
        <v>58</v>
      </c>
      <c r="H3423" s="23"/>
      <c r="I3423" s="28"/>
    </row>
    <row r="3424" ht="22.5" customHeight="1">
      <c r="A3424" s="53" t="str">
        <f t="array" ref="A3424">IFERROR(_xlfn.XLOOKUP(B3424, Runs[Run ID], Runs[Track]), "— pick a run —")</f>
        <v>Daredevil</v>
      </c>
      <c r="B3424" s="54" t="s">
        <v>289</v>
      </c>
      <c r="C3424" s="53" t="str">
        <f t="array" ref="C3424">IFERROR(_xlfn.XLOOKUP(B3424, Runs[Run ID], Runs[Title]), "— pick a run —")</f>
        <v>Bendis' Daredevil</v>
      </c>
      <c r="D3424" s="74" t="s">
        <v>4913</v>
      </c>
      <c r="E3424" s="58" t="b">
        <v>0</v>
      </c>
      <c r="F3424" s="25">
        <f t="shared" si="1"/>
        <v>23</v>
      </c>
      <c r="G3424" s="21" t="s">
        <v>58</v>
      </c>
      <c r="H3424" s="23"/>
      <c r="I3424" s="28"/>
    </row>
    <row r="3425" ht="22.5" customHeight="1">
      <c r="A3425" s="53" t="str">
        <f t="array" ref="A3425">IFERROR(_xlfn.XLOOKUP(B3425, Runs[Run ID], Runs[Track]), "— pick a run —")</f>
        <v>Daredevil</v>
      </c>
      <c r="B3425" s="54" t="s">
        <v>289</v>
      </c>
      <c r="C3425" s="53" t="str">
        <f t="array" ref="C3425">IFERROR(_xlfn.XLOOKUP(B3425, Runs[Run ID], Runs[Title]), "— pick a run —")</f>
        <v>Bendis' Daredevil</v>
      </c>
      <c r="D3425" s="74" t="s">
        <v>4939</v>
      </c>
      <c r="E3425" s="58" t="b">
        <v>0</v>
      </c>
      <c r="F3425" s="25">
        <f t="shared" si="1"/>
        <v>24</v>
      </c>
      <c r="G3425" s="21" t="s">
        <v>58</v>
      </c>
      <c r="H3425" s="23"/>
      <c r="I3425" s="28"/>
    </row>
    <row r="3426" ht="22.5" customHeight="1">
      <c r="A3426" s="53" t="str">
        <f t="array" ref="A3426">IFERROR(_xlfn.XLOOKUP(B3426, Runs[Run ID], Runs[Track]), "— pick a run —")</f>
        <v>Daredevil</v>
      </c>
      <c r="B3426" s="54" t="s">
        <v>289</v>
      </c>
      <c r="C3426" s="53" t="str">
        <f t="array" ref="C3426">IFERROR(_xlfn.XLOOKUP(B3426, Runs[Run ID], Runs[Title]), "— pick a run —")</f>
        <v>Bendis' Daredevil</v>
      </c>
      <c r="D3426" s="74" t="s">
        <v>3038</v>
      </c>
      <c r="E3426" s="58" t="b">
        <v>0</v>
      </c>
      <c r="F3426" s="25">
        <f t="shared" si="1"/>
        <v>25</v>
      </c>
      <c r="G3426" s="21" t="s">
        <v>58</v>
      </c>
      <c r="H3426" s="23" t="s">
        <v>13792</v>
      </c>
      <c r="I3426" s="28"/>
    </row>
    <row r="3427" ht="22.5" customHeight="1">
      <c r="A3427" s="53" t="str">
        <f t="array" ref="A3427">IFERROR(_xlfn.XLOOKUP(B3427, Runs[Run ID], Runs[Track]), "— pick a run —")</f>
        <v>Daredevil</v>
      </c>
      <c r="B3427" s="54" t="s">
        <v>289</v>
      </c>
      <c r="C3427" s="53" t="str">
        <f t="array" ref="C3427">IFERROR(_xlfn.XLOOKUP(B3427, Runs[Run ID], Runs[Title]), "— pick a run —")</f>
        <v>Bendis' Daredevil</v>
      </c>
      <c r="D3427" s="74" t="s">
        <v>3066</v>
      </c>
      <c r="E3427" s="58" t="b">
        <v>0</v>
      </c>
      <c r="F3427" s="25">
        <f t="shared" si="1"/>
        <v>26</v>
      </c>
      <c r="G3427" s="21" t="s">
        <v>58</v>
      </c>
      <c r="H3427" s="23"/>
      <c r="I3427" s="28"/>
    </row>
    <row r="3428" ht="22.5" customHeight="1">
      <c r="A3428" s="53" t="str">
        <f t="array" ref="A3428">IFERROR(_xlfn.XLOOKUP(B3428, Runs[Run ID], Runs[Track]), "— pick a run —")</f>
        <v>Daredevil</v>
      </c>
      <c r="B3428" s="54" t="s">
        <v>289</v>
      </c>
      <c r="C3428" s="53" t="str">
        <f t="array" ref="C3428">IFERROR(_xlfn.XLOOKUP(B3428, Runs[Run ID], Runs[Title]), "— pick a run —")</f>
        <v>Bendis' Daredevil</v>
      </c>
      <c r="D3428" s="74" t="s">
        <v>3099</v>
      </c>
      <c r="E3428" s="58" t="b">
        <v>0</v>
      </c>
      <c r="F3428" s="25">
        <f t="shared" si="1"/>
        <v>27</v>
      </c>
      <c r="G3428" s="21" t="s">
        <v>58</v>
      </c>
      <c r="H3428" s="23"/>
      <c r="I3428" s="28"/>
    </row>
    <row r="3429" ht="22.5" customHeight="1">
      <c r="A3429" s="53" t="str">
        <f t="array" ref="A3429">IFERROR(_xlfn.XLOOKUP(B3429, Runs[Run ID], Runs[Track]), "— pick a run —")</f>
        <v>Daredevil</v>
      </c>
      <c r="B3429" s="54" t="s">
        <v>289</v>
      </c>
      <c r="C3429" s="53" t="str">
        <f t="array" ref="C3429">IFERROR(_xlfn.XLOOKUP(B3429, Runs[Run ID], Runs[Title]), "— pick a run —")</f>
        <v>Bendis' Daredevil</v>
      </c>
      <c r="D3429" s="74" t="s">
        <v>5046</v>
      </c>
      <c r="E3429" s="58" t="b">
        <v>0</v>
      </c>
      <c r="F3429" s="25">
        <f t="shared" si="1"/>
        <v>28</v>
      </c>
      <c r="G3429" s="21" t="s">
        <v>58</v>
      </c>
      <c r="H3429" s="23"/>
      <c r="I3429" s="28"/>
    </row>
    <row r="3430" ht="22.5" customHeight="1">
      <c r="A3430" s="53" t="str">
        <f t="array" ref="A3430">IFERROR(_xlfn.XLOOKUP(B3430, Runs[Run ID], Runs[Track]), "— pick a run —")</f>
        <v>Daredevil</v>
      </c>
      <c r="B3430" s="54" t="s">
        <v>289</v>
      </c>
      <c r="C3430" s="53" t="str">
        <f t="array" ref="C3430">IFERROR(_xlfn.XLOOKUP(B3430, Runs[Run ID], Runs[Title]), "— pick a run —")</f>
        <v>Bendis' Daredevil</v>
      </c>
      <c r="D3430" s="74" t="s">
        <v>5076</v>
      </c>
      <c r="E3430" s="58" t="b">
        <v>0</v>
      </c>
      <c r="F3430" s="25">
        <f t="shared" si="1"/>
        <v>29</v>
      </c>
      <c r="G3430" s="21" t="s">
        <v>58</v>
      </c>
      <c r="H3430" s="23"/>
      <c r="I3430" s="28"/>
    </row>
    <row r="3431" ht="22.5" customHeight="1">
      <c r="A3431" s="53" t="str">
        <f t="array" ref="A3431">IFERROR(_xlfn.XLOOKUP(B3431, Runs[Run ID], Runs[Track]), "— pick a run —")</f>
        <v>Daredevil</v>
      </c>
      <c r="B3431" s="54" t="s">
        <v>289</v>
      </c>
      <c r="C3431" s="53" t="str">
        <f t="array" ref="C3431">IFERROR(_xlfn.XLOOKUP(B3431, Runs[Run ID], Runs[Title]), "— pick a run —")</f>
        <v>Bendis' Daredevil</v>
      </c>
      <c r="D3431" s="74" t="s">
        <v>5104</v>
      </c>
      <c r="E3431" s="58" t="b">
        <v>0</v>
      </c>
      <c r="F3431" s="25">
        <f t="shared" si="1"/>
        <v>30</v>
      </c>
      <c r="G3431" s="21" t="s">
        <v>1002</v>
      </c>
      <c r="H3431" s="23" t="s">
        <v>13793</v>
      </c>
      <c r="I3431" s="28"/>
    </row>
    <row r="3432" ht="22.5" customHeight="1">
      <c r="A3432" s="53" t="str">
        <f t="array" ref="A3432">IFERROR(_xlfn.XLOOKUP(B3432, Runs[Run ID], Runs[Track]), "— pick a run —")</f>
        <v>Daredevil</v>
      </c>
      <c r="B3432" s="54" t="s">
        <v>289</v>
      </c>
      <c r="C3432" s="53" t="str">
        <f t="array" ref="C3432">IFERROR(_xlfn.XLOOKUP(B3432, Runs[Run ID], Runs[Title]), "— pick a run —")</f>
        <v>Bendis' Daredevil</v>
      </c>
      <c r="D3432" s="74" t="s">
        <v>5129</v>
      </c>
      <c r="E3432" s="58" t="b">
        <v>0</v>
      </c>
      <c r="F3432" s="25">
        <f t="shared" si="1"/>
        <v>31</v>
      </c>
      <c r="G3432" s="21" t="s">
        <v>1002</v>
      </c>
      <c r="H3432" s="23"/>
      <c r="I3432" s="28"/>
    </row>
    <row r="3433" ht="22.5" customHeight="1">
      <c r="A3433" s="53" t="str">
        <f t="array" ref="A3433">IFERROR(_xlfn.XLOOKUP(B3433, Runs[Run ID], Runs[Track]), "— pick a run —")</f>
        <v>Daredevil</v>
      </c>
      <c r="B3433" s="54" t="s">
        <v>289</v>
      </c>
      <c r="C3433" s="53" t="str">
        <f t="array" ref="C3433">IFERROR(_xlfn.XLOOKUP(B3433, Runs[Run ID], Runs[Title]), "— pick a run —")</f>
        <v>Bendis' Daredevil</v>
      </c>
      <c r="D3433" s="74" t="s">
        <v>5156</v>
      </c>
      <c r="E3433" s="58" t="b">
        <v>0</v>
      </c>
      <c r="F3433" s="25">
        <f t="shared" si="1"/>
        <v>32</v>
      </c>
      <c r="G3433" s="21" t="s">
        <v>1002</v>
      </c>
      <c r="H3433" s="23"/>
      <c r="I3433" s="28"/>
    </row>
    <row r="3434" ht="22.5" customHeight="1">
      <c r="A3434" s="53" t="str">
        <f t="array" ref="A3434">IFERROR(_xlfn.XLOOKUP(B3434, Runs[Run ID], Runs[Track]), "— pick a run —")</f>
        <v>Daredevil</v>
      </c>
      <c r="B3434" s="54" t="s">
        <v>289</v>
      </c>
      <c r="C3434" s="53" t="str">
        <f t="array" ref="C3434">IFERROR(_xlfn.XLOOKUP(B3434, Runs[Run ID], Runs[Title]), "— pick a run —")</f>
        <v>Bendis' Daredevil</v>
      </c>
      <c r="D3434" s="74" t="s">
        <v>5183</v>
      </c>
      <c r="E3434" s="58" t="b">
        <v>0</v>
      </c>
      <c r="F3434" s="25">
        <f t="shared" si="1"/>
        <v>33</v>
      </c>
      <c r="G3434" s="21" t="s">
        <v>1002</v>
      </c>
      <c r="H3434" s="23"/>
      <c r="I3434" s="28"/>
    </row>
    <row r="3435" ht="22.5" customHeight="1">
      <c r="A3435" s="53" t="str">
        <f t="array" ref="A3435">IFERROR(_xlfn.XLOOKUP(B3435, Runs[Run ID], Runs[Track]), "— pick a run —")</f>
        <v>Daredevil</v>
      </c>
      <c r="B3435" s="54" t="s">
        <v>289</v>
      </c>
      <c r="C3435" s="53" t="str">
        <f t="array" ref="C3435">IFERROR(_xlfn.XLOOKUP(B3435, Runs[Run ID], Runs[Title]), "— pick a run —")</f>
        <v>Bendis' Daredevil</v>
      </c>
      <c r="D3435" s="74" t="s">
        <v>5213</v>
      </c>
      <c r="E3435" s="58" t="b">
        <v>0</v>
      </c>
      <c r="F3435" s="25">
        <f t="shared" si="1"/>
        <v>34</v>
      </c>
      <c r="G3435" s="21" t="s">
        <v>1002</v>
      </c>
      <c r="H3435" s="23"/>
      <c r="I3435" s="28"/>
    </row>
    <row r="3436" ht="22.5" customHeight="1">
      <c r="A3436" s="53" t="str">
        <f t="array" ref="A3436">IFERROR(_xlfn.XLOOKUP(B3436, Runs[Run ID], Runs[Track]), "— pick a run —")</f>
        <v>Daredevil</v>
      </c>
      <c r="B3436" s="54" t="s">
        <v>289</v>
      </c>
      <c r="C3436" s="53" t="str">
        <f t="array" ref="C3436">IFERROR(_xlfn.XLOOKUP(B3436, Runs[Run ID], Runs[Title]), "— pick a run —")</f>
        <v>Bendis' Daredevil</v>
      </c>
      <c r="D3436" s="74" t="s">
        <v>5241</v>
      </c>
      <c r="E3436" s="58" t="b">
        <v>0</v>
      </c>
      <c r="F3436" s="25">
        <f t="shared" si="1"/>
        <v>35</v>
      </c>
      <c r="G3436" s="21" t="s">
        <v>58</v>
      </c>
      <c r="H3436" s="23"/>
      <c r="I3436" s="28"/>
    </row>
    <row r="3437" ht="22.5" customHeight="1">
      <c r="A3437" s="53" t="str">
        <f t="array" ref="A3437">IFERROR(_xlfn.XLOOKUP(B3437, Runs[Run ID], Runs[Track]), "— pick a run —")</f>
        <v>Daredevil</v>
      </c>
      <c r="B3437" s="54" t="s">
        <v>289</v>
      </c>
      <c r="C3437" s="53" t="str">
        <f t="array" ref="C3437">IFERROR(_xlfn.XLOOKUP(B3437, Runs[Run ID], Runs[Title]), "— pick a run —")</f>
        <v>Bendis' Daredevil</v>
      </c>
      <c r="D3437" s="74" t="s">
        <v>5266</v>
      </c>
      <c r="E3437" s="58" t="b">
        <v>0</v>
      </c>
      <c r="F3437" s="25">
        <f t="shared" si="1"/>
        <v>36</v>
      </c>
      <c r="G3437" s="21" t="s">
        <v>58</v>
      </c>
      <c r="H3437" s="23"/>
      <c r="I3437" s="28"/>
    </row>
    <row r="3438" ht="22.5" customHeight="1">
      <c r="A3438" s="53" t="str">
        <f t="array" ref="A3438">IFERROR(_xlfn.XLOOKUP(B3438, Runs[Run ID], Runs[Track]), "— pick a run —")</f>
        <v>Daredevil</v>
      </c>
      <c r="B3438" s="54" t="s">
        <v>289</v>
      </c>
      <c r="C3438" s="53" t="str">
        <f t="array" ref="C3438">IFERROR(_xlfn.XLOOKUP(B3438, Runs[Run ID], Runs[Title]), "— pick a run —")</f>
        <v>Bendis' Daredevil</v>
      </c>
      <c r="D3438" s="74" t="s">
        <v>5292</v>
      </c>
      <c r="E3438" s="58" t="b">
        <v>0</v>
      </c>
      <c r="F3438" s="25">
        <f t="shared" si="1"/>
        <v>37</v>
      </c>
      <c r="G3438" s="21" t="s">
        <v>58</v>
      </c>
      <c r="H3438" s="23"/>
      <c r="I3438" s="28"/>
    </row>
    <row r="3439" ht="22.5" customHeight="1">
      <c r="A3439" s="53" t="str">
        <f t="array" ref="A3439">IFERROR(_xlfn.XLOOKUP(B3439, Runs[Run ID], Runs[Track]), "— pick a run —")</f>
        <v>Daredevil</v>
      </c>
      <c r="B3439" s="54" t="s">
        <v>289</v>
      </c>
      <c r="C3439" s="53" t="str">
        <f t="array" ref="C3439">IFERROR(_xlfn.XLOOKUP(B3439, Runs[Run ID], Runs[Title]), "— pick a run —")</f>
        <v>Bendis' Daredevil</v>
      </c>
      <c r="D3439" s="74" t="s">
        <v>5318</v>
      </c>
      <c r="E3439" s="58" t="b">
        <v>0</v>
      </c>
      <c r="F3439" s="25">
        <f t="shared" si="1"/>
        <v>38</v>
      </c>
      <c r="G3439" s="21" t="s">
        <v>58</v>
      </c>
      <c r="H3439" s="23"/>
      <c r="I3439" s="28"/>
    </row>
    <row r="3440" ht="22.5" customHeight="1">
      <c r="A3440" s="53" t="str">
        <f t="array" ref="A3440">IFERROR(_xlfn.XLOOKUP(B3440, Runs[Run ID], Runs[Track]), "— pick a run —")</f>
        <v>Daredevil</v>
      </c>
      <c r="B3440" s="54" t="s">
        <v>289</v>
      </c>
      <c r="C3440" s="53" t="str">
        <f t="array" ref="C3440">IFERROR(_xlfn.XLOOKUP(B3440, Runs[Run ID], Runs[Title]), "— pick a run —")</f>
        <v>Bendis' Daredevil</v>
      </c>
      <c r="D3440" s="74" t="s">
        <v>5346</v>
      </c>
      <c r="E3440" s="58" t="b">
        <v>0</v>
      </c>
      <c r="F3440" s="25">
        <f t="shared" si="1"/>
        <v>39</v>
      </c>
      <c r="G3440" s="21" t="s">
        <v>58</v>
      </c>
      <c r="H3440" s="23"/>
      <c r="I3440" s="28"/>
    </row>
    <row r="3441" ht="22.5" customHeight="1">
      <c r="A3441" s="53" t="str">
        <f t="array" ref="A3441">IFERROR(_xlfn.XLOOKUP(B3441, Runs[Run ID], Runs[Track]), "— pick a run —")</f>
        <v>Daredevil</v>
      </c>
      <c r="B3441" s="54" t="s">
        <v>289</v>
      </c>
      <c r="C3441" s="53" t="str">
        <f t="array" ref="C3441">IFERROR(_xlfn.XLOOKUP(B3441, Runs[Run ID], Runs[Title]), "— pick a run —")</f>
        <v>Bendis' Daredevil</v>
      </c>
      <c r="D3441" s="74" t="s">
        <v>5373</v>
      </c>
      <c r="E3441" s="58" t="b">
        <v>0</v>
      </c>
      <c r="F3441" s="25">
        <f t="shared" si="1"/>
        <v>40</v>
      </c>
      <c r="G3441" s="21" t="s">
        <v>58</v>
      </c>
      <c r="H3441" s="23"/>
      <c r="I3441" s="28"/>
    </row>
    <row r="3442" ht="22.5" customHeight="1">
      <c r="A3442" s="53" t="str">
        <f t="array" ref="A3442">IFERROR(_xlfn.XLOOKUP(B3442, Runs[Run ID], Runs[Track]), "— pick a run —")</f>
        <v>Daredevil</v>
      </c>
      <c r="B3442" s="54" t="s">
        <v>289</v>
      </c>
      <c r="C3442" s="53" t="str">
        <f t="array" ref="C3442">IFERROR(_xlfn.XLOOKUP(B3442, Runs[Run ID], Runs[Title]), "— pick a run —")</f>
        <v>Bendis' Daredevil</v>
      </c>
      <c r="D3442" s="74" t="s">
        <v>5398</v>
      </c>
      <c r="E3442" s="58" t="b">
        <v>0</v>
      </c>
      <c r="F3442" s="25">
        <f t="shared" si="1"/>
        <v>41</v>
      </c>
      <c r="G3442" s="21" t="s">
        <v>58</v>
      </c>
      <c r="H3442" s="23"/>
      <c r="I3442" s="28"/>
    </row>
    <row r="3443" ht="22.5" customHeight="1">
      <c r="A3443" s="53" t="str">
        <f t="array" ref="A3443">IFERROR(_xlfn.XLOOKUP(B3443, Runs[Run ID], Runs[Track]), "— pick a run —")</f>
        <v>Daredevil</v>
      </c>
      <c r="B3443" s="54" t="s">
        <v>289</v>
      </c>
      <c r="C3443" s="53" t="str">
        <f t="array" ref="C3443">IFERROR(_xlfn.XLOOKUP(B3443, Runs[Run ID], Runs[Title]), "— pick a run —")</f>
        <v>Bendis' Daredevil</v>
      </c>
      <c r="D3443" s="74" t="s">
        <v>5423</v>
      </c>
      <c r="E3443" s="58" t="b">
        <v>0</v>
      </c>
      <c r="F3443" s="25">
        <f t="shared" si="1"/>
        <v>42</v>
      </c>
      <c r="G3443" s="21" t="s">
        <v>58</v>
      </c>
      <c r="H3443" s="23"/>
      <c r="I3443" s="28"/>
    </row>
    <row r="3444" ht="22.5" customHeight="1">
      <c r="A3444" s="53" t="str">
        <f t="array" ref="A3444">IFERROR(_xlfn.XLOOKUP(B3444, Runs[Run ID], Runs[Track]), "— pick a run —")</f>
        <v>Daredevil</v>
      </c>
      <c r="B3444" s="54" t="s">
        <v>289</v>
      </c>
      <c r="C3444" s="53" t="str">
        <f t="array" ref="C3444">IFERROR(_xlfn.XLOOKUP(B3444, Runs[Run ID], Runs[Title]), "— pick a run —")</f>
        <v>Bendis' Daredevil</v>
      </c>
      <c r="D3444" s="74" t="s">
        <v>5449</v>
      </c>
      <c r="E3444" s="58" t="b">
        <v>0</v>
      </c>
      <c r="F3444" s="25">
        <f t="shared" si="1"/>
        <v>43</v>
      </c>
      <c r="G3444" s="21" t="s">
        <v>58</v>
      </c>
      <c r="H3444" s="23"/>
      <c r="I3444" s="28"/>
    </row>
    <row r="3445" ht="22.5" customHeight="1">
      <c r="A3445" s="53" t="str">
        <f t="array" ref="A3445">IFERROR(_xlfn.XLOOKUP(B3445, Runs[Run ID], Runs[Track]), "— pick a run —")</f>
        <v>Daredevil</v>
      </c>
      <c r="B3445" s="54" t="s">
        <v>289</v>
      </c>
      <c r="C3445" s="53" t="str">
        <f t="array" ref="C3445">IFERROR(_xlfn.XLOOKUP(B3445, Runs[Run ID], Runs[Title]), "— pick a run —")</f>
        <v>Bendis' Daredevil</v>
      </c>
      <c r="D3445" s="74" t="s">
        <v>5474</v>
      </c>
      <c r="E3445" s="58" t="b">
        <v>0</v>
      </c>
      <c r="F3445" s="25">
        <f t="shared" si="1"/>
        <v>44</v>
      </c>
      <c r="G3445" s="21" t="s">
        <v>58</v>
      </c>
      <c r="H3445" s="23" t="s">
        <v>13794</v>
      </c>
      <c r="I3445" s="28"/>
    </row>
    <row r="3446" ht="22.5" customHeight="1">
      <c r="A3446" s="53" t="str">
        <f t="array" ref="A3446">IFERROR(_xlfn.XLOOKUP(B3446, Runs[Run ID], Runs[Track]), "— pick a run —")</f>
        <v>Daredevil</v>
      </c>
      <c r="B3446" s="54" t="s">
        <v>289</v>
      </c>
      <c r="C3446" s="53" t="str">
        <f t="array" ref="C3446">IFERROR(_xlfn.XLOOKUP(B3446, Runs[Run ID], Runs[Title]), "— pick a run —")</f>
        <v>Bendis' Daredevil</v>
      </c>
      <c r="D3446" s="74" t="s">
        <v>5500</v>
      </c>
      <c r="E3446" s="58" t="b">
        <v>0</v>
      </c>
      <c r="F3446" s="25">
        <f t="shared" si="1"/>
        <v>45</v>
      </c>
      <c r="G3446" s="21" t="s">
        <v>58</v>
      </c>
      <c r="H3446" s="23"/>
      <c r="I3446" s="28"/>
    </row>
    <row r="3447" ht="22.5" customHeight="1">
      <c r="A3447" s="53" t="str">
        <f t="array" ref="A3447">IFERROR(_xlfn.XLOOKUP(B3447, Runs[Run ID], Runs[Track]), "— pick a run —")</f>
        <v>Daredevil</v>
      </c>
      <c r="B3447" s="54" t="s">
        <v>289</v>
      </c>
      <c r="C3447" s="53" t="str">
        <f t="array" ref="C3447">IFERROR(_xlfn.XLOOKUP(B3447, Runs[Run ID], Runs[Title]), "— pick a run —")</f>
        <v>Bendis' Daredevil</v>
      </c>
      <c r="D3447" s="74" t="s">
        <v>5525</v>
      </c>
      <c r="E3447" s="58" t="b">
        <v>0</v>
      </c>
      <c r="F3447" s="25">
        <f t="shared" si="1"/>
        <v>46</v>
      </c>
      <c r="G3447" s="21" t="s">
        <v>58</v>
      </c>
      <c r="H3447" s="23"/>
      <c r="I3447" s="28"/>
    </row>
    <row r="3448" ht="22.5" customHeight="1">
      <c r="A3448" s="53" t="str">
        <f t="array" ref="A3448">IFERROR(_xlfn.XLOOKUP(B3448, Runs[Run ID], Runs[Track]), "— pick a run —")</f>
        <v>Daredevil</v>
      </c>
      <c r="B3448" s="54" t="s">
        <v>289</v>
      </c>
      <c r="C3448" s="53" t="str">
        <f t="array" ref="C3448">IFERROR(_xlfn.XLOOKUP(B3448, Runs[Run ID], Runs[Title]), "— pick a run —")</f>
        <v>Bendis' Daredevil</v>
      </c>
      <c r="D3448" s="74" t="s">
        <v>5551</v>
      </c>
      <c r="E3448" s="58" t="b">
        <v>0</v>
      </c>
      <c r="F3448" s="25">
        <f t="shared" si="1"/>
        <v>47</v>
      </c>
      <c r="G3448" s="21" t="s">
        <v>58</v>
      </c>
      <c r="H3448" s="23"/>
      <c r="I3448" s="28"/>
    </row>
    <row r="3449" ht="22.5" customHeight="1">
      <c r="A3449" s="53" t="str">
        <f t="array" ref="A3449">IFERROR(_xlfn.XLOOKUP(B3449, Runs[Run ID], Runs[Track]), "— pick a run —")</f>
        <v>Daredevil</v>
      </c>
      <c r="B3449" s="54" t="s">
        <v>289</v>
      </c>
      <c r="C3449" s="53" t="str">
        <f t="array" ref="C3449">IFERROR(_xlfn.XLOOKUP(B3449, Runs[Run ID], Runs[Title]), "— pick a run —")</f>
        <v>Bendis' Daredevil</v>
      </c>
      <c r="D3449" s="74" t="s">
        <v>5575</v>
      </c>
      <c r="E3449" s="58" t="b">
        <v>0</v>
      </c>
      <c r="F3449" s="25">
        <f t="shared" si="1"/>
        <v>48</v>
      </c>
      <c r="G3449" s="21" t="s">
        <v>58</v>
      </c>
      <c r="H3449" s="23"/>
      <c r="I3449" s="28"/>
    </row>
    <row r="3450" ht="22.5" customHeight="1">
      <c r="A3450" s="53" t="str">
        <f t="array" ref="A3450">IFERROR(_xlfn.XLOOKUP(B3450, Runs[Run ID], Runs[Track]), "— pick a run —")</f>
        <v>Daredevil</v>
      </c>
      <c r="B3450" s="54" t="s">
        <v>289</v>
      </c>
      <c r="C3450" s="53" t="str">
        <f t="array" ref="C3450">IFERROR(_xlfn.XLOOKUP(B3450, Runs[Run ID], Runs[Title]), "— pick a run —")</f>
        <v>Bendis' Daredevil</v>
      </c>
      <c r="D3450" s="74" t="s">
        <v>5601</v>
      </c>
      <c r="E3450" s="58" t="b">
        <v>0</v>
      </c>
      <c r="F3450" s="25">
        <f t="shared" si="1"/>
        <v>49</v>
      </c>
      <c r="G3450" s="21" t="s">
        <v>58</v>
      </c>
      <c r="H3450" s="23"/>
      <c r="I3450" s="28"/>
    </row>
    <row r="3451" ht="22.5" customHeight="1">
      <c r="A3451" s="53" t="str">
        <f t="array" ref="A3451">IFERROR(_xlfn.XLOOKUP(B3451, Runs[Run ID], Runs[Track]), "— pick a run —")</f>
        <v>Daredevil</v>
      </c>
      <c r="B3451" s="54" t="s">
        <v>289</v>
      </c>
      <c r="C3451" s="53" t="str">
        <f t="array" ref="C3451">IFERROR(_xlfn.XLOOKUP(B3451, Runs[Run ID], Runs[Title]), "— pick a run —")</f>
        <v>Bendis' Daredevil</v>
      </c>
      <c r="D3451" s="74" t="s">
        <v>5629</v>
      </c>
      <c r="E3451" s="58" t="b">
        <v>0</v>
      </c>
      <c r="F3451" s="25">
        <f t="shared" si="1"/>
        <v>50</v>
      </c>
      <c r="G3451" s="21" t="s">
        <v>58</v>
      </c>
      <c r="H3451" s="23"/>
      <c r="I3451" s="28"/>
    </row>
    <row r="3452" ht="22.5" customHeight="1">
      <c r="A3452" s="53" t="str">
        <f t="array" ref="A3452">IFERROR(_xlfn.XLOOKUP(B3452, Runs[Run ID], Runs[Track]), "— pick a run —")</f>
        <v>Daredevil</v>
      </c>
      <c r="B3452" s="54" t="s">
        <v>289</v>
      </c>
      <c r="C3452" s="53" t="str">
        <f t="array" ref="C3452">IFERROR(_xlfn.XLOOKUP(B3452, Runs[Run ID], Runs[Title]), "— pick a run —")</f>
        <v>Bendis' Daredevil</v>
      </c>
      <c r="D3452" s="74" t="s">
        <v>5656</v>
      </c>
      <c r="E3452" s="58" t="b">
        <v>0</v>
      </c>
      <c r="F3452" s="25">
        <f t="shared" si="1"/>
        <v>51</v>
      </c>
      <c r="G3452" s="21" t="s">
        <v>58</v>
      </c>
      <c r="H3452" s="23"/>
      <c r="I3452" s="28"/>
    </row>
    <row r="3453" ht="22.5" customHeight="1">
      <c r="A3453" s="53" t="str">
        <f t="array" ref="A3453">IFERROR(_xlfn.XLOOKUP(B3453, Runs[Run ID], Runs[Track]), "— pick a run —")</f>
        <v>Daredevil</v>
      </c>
      <c r="B3453" s="54" t="s">
        <v>289</v>
      </c>
      <c r="C3453" s="53" t="str">
        <f t="array" ref="C3453">IFERROR(_xlfn.XLOOKUP(B3453, Runs[Run ID], Runs[Title]), "— pick a run —")</f>
        <v>Bendis' Daredevil</v>
      </c>
      <c r="D3453" s="74" t="s">
        <v>5682</v>
      </c>
      <c r="E3453" s="58" t="b">
        <v>0</v>
      </c>
      <c r="F3453" s="25">
        <f t="shared" si="1"/>
        <v>52</v>
      </c>
      <c r="G3453" s="21" t="s">
        <v>58</v>
      </c>
      <c r="H3453" s="23"/>
      <c r="I3453" s="28"/>
    </row>
    <row r="3454" ht="22.5" customHeight="1">
      <c r="A3454" s="53" t="str">
        <f t="array" ref="A3454">IFERROR(_xlfn.XLOOKUP(B3454, Runs[Run ID], Runs[Track]), "— pick a run —")</f>
        <v>Daredevil</v>
      </c>
      <c r="B3454" s="54" t="s">
        <v>289</v>
      </c>
      <c r="C3454" s="53" t="str">
        <f t="array" ref="C3454">IFERROR(_xlfn.XLOOKUP(B3454, Runs[Run ID], Runs[Title]), "— pick a run —")</f>
        <v>Bendis' Daredevil</v>
      </c>
      <c r="D3454" s="74" t="s">
        <v>5709</v>
      </c>
      <c r="E3454" s="58" t="b">
        <v>0</v>
      </c>
      <c r="F3454" s="25">
        <f t="shared" si="1"/>
        <v>53</v>
      </c>
      <c r="G3454" s="21" t="s">
        <v>58</v>
      </c>
      <c r="H3454" s="23"/>
      <c r="I3454" s="28"/>
    </row>
    <row r="3455" ht="22.5" customHeight="1">
      <c r="A3455" s="53" t="str">
        <f t="array" ref="A3455">IFERROR(_xlfn.XLOOKUP(B3455, Runs[Run ID], Runs[Track]), "— pick a run —")</f>
        <v>Daredevil</v>
      </c>
      <c r="B3455" s="54" t="s">
        <v>289</v>
      </c>
      <c r="C3455" s="53" t="str">
        <f t="array" ref="C3455">IFERROR(_xlfn.XLOOKUP(B3455, Runs[Run ID], Runs[Title]), "— pick a run —")</f>
        <v>Bendis' Daredevil</v>
      </c>
      <c r="D3455" s="74" t="s">
        <v>5735</v>
      </c>
      <c r="E3455" s="58" t="b">
        <v>0</v>
      </c>
      <c r="F3455" s="25">
        <f t="shared" si="1"/>
        <v>54</v>
      </c>
      <c r="G3455" s="21" t="s">
        <v>58</v>
      </c>
      <c r="H3455" s="23"/>
      <c r="I3455" s="28"/>
    </row>
    <row r="3456" ht="22.5" customHeight="1">
      <c r="A3456" s="53" t="str">
        <f t="array" ref="A3456">IFERROR(_xlfn.XLOOKUP(B3456, Runs[Run ID], Runs[Track]), "— pick a run —")</f>
        <v>Daredevil</v>
      </c>
      <c r="B3456" s="54" t="s">
        <v>289</v>
      </c>
      <c r="C3456" s="53" t="str">
        <f t="array" ref="C3456">IFERROR(_xlfn.XLOOKUP(B3456, Runs[Run ID], Runs[Title]), "— pick a run —")</f>
        <v>Bendis' Daredevil</v>
      </c>
      <c r="D3456" s="74" t="s">
        <v>5762</v>
      </c>
      <c r="E3456" s="58" t="b">
        <v>0</v>
      </c>
      <c r="F3456" s="25">
        <f t="shared" si="1"/>
        <v>55</v>
      </c>
      <c r="G3456" s="21" t="s">
        <v>58</v>
      </c>
      <c r="H3456" s="23" t="s">
        <v>13795</v>
      </c>
      <c r="I3456" s="28"/>
    </row>
    <row r="3457" ht="22.5" customHeight="1">
      <c r="A3457" s="53" t="str">
        <f t="array" ref="A3457">IFERROR(_xlfn.XLOOKUP(B3457, Runs[Run ID], Runs[Track]), "— pick a run —")</f>
        <v>Daredevil</v>
      </c>
      <c r="B3457" s="54" t="s">
        <v>289</v>
      </c>
      <c r="C3457" s="53" t="str">
        <f t="array" ref="C3457">IFERROR(_xlfn.XLOOKUP(B3457, Runs[Run ID], Runs[Title]), "— pick a run —")</f>
        <v>Bendis' Daredevil</v>
      </c>
      <c r="D3457" s="74" t="s">
        <v>5787</v>
      </c>
      <c r="E3457" s="58" t="b">
        <v>0</v>
      </c>
      <c r="F3457" s="25">
        <f t="shared" si="1"/>
        <v>56</v>
      </c>
      <c r="G3457" s="21" t="s">
        <v>58</v>
      </c>
      <c r="H3457" s="23"/>
      <c r="I3457" s="28"/>
    </row>
    <row r="3458" ht="22.5" customHeight="1">
      <c r="A3458" s="53" t="str">
        <f t="array" ref="A3458">IFERROR(_xlfn.XLOOKUP(B3458, Runs[Run ID], Runs[Track]), "— pick a run —")</f>
        <v>Daredevil</v>
      </c>
      <c r="B3458" s="54" t="s">
        <v>289</v>
      </c>
      <c r="C3458" s="53" t="str">
        <f t="array" ref="C3458">IFERROR(_xlfn.XLOOKUP(B3458, Runs[Run ID], Runs[Title]), "— pick a run —")</f>
        <v>Bendis' Daredevil</v>
      </c>
      <c r="D3458" s="74" t="s">
        <v>5813</v>
      </c>
      <c r="E3458" s="58" t="b">
        <v>0</v>
      </c>
      <c r="F3458" s="25">
        <f t="shared" si="1"/>
        <v>57</v>
      </c>
      <c r="G3458" s="21" t="s">
        <v>58</v>
      </c>
      <c r="H3458" s="23"/>
      <c r="I3458" s="28"/>
    </row>
    <row r="3459" ht="22.5" customHeight="1">
      <c r="A3459" s="53" t="str">
        <f t="array" ref="A3459">IFERROR(_xlfn.XLOOKUP(B3459, Runs[Run ID], Runs[Track]), "— pick a run —")</f>
        <v>Daredevil</v>
      </c>
      <c r="B3459" s="54" t="s">
        <v>289</v>
      </c>
      <c r="C3459" s="53" t="str">
        <f t="array" ref="C3459">IFERROR(_xlfn.XLOOKUP(B3459, Runs[Run ID], Runs[Title]), "— pick a run —")</f>
        <v>Bendis' Daredevil</v>
      </c>
      <c r="D3459" s="74" t="s">
        <v>5836</v>
      </c>
      <c r="E3459" s="58" t="b">
        <v>0</v>
      </c>
      <c r="F3459" s="25">
        <f t="shared" si="1"/>
        <v>58</v>
      </c>
      <c r="G3459" s="21" t="s">
        <v>58</v>
      </c>
      <c r="H3459" s="23"/>
      <c r="I3459" s="28"/>
    </row>
    <row r="3460" ht="22.5" customHeight="1">
      <c r="A3460" s="53" t="str">
        <f t="array" ref="A3460">IFERROR(_xlfn.XLOOKUP(B3460, Runs[Run ID], Runs[Track]), "— pick a run —")</f>
        <v>Daredevil</v>
      </c>
      <c r="B3460" s="54" t="s">
        <v>289</v>
      </c>
      <c r="C3460" s="53" t="str">
        <f t="array" ref="C3460">IFERROR(_xlfn.XLOOKUP(B3460, Runs[Run ID], Runs[Title]), "— pick a run —")</f>
        <v>Bendis' Daredevil</v>
      </c>
      <c r="D3460" s="74" t="s">
        <v>5860</v>
      </c>
      <c r="E3460" s="58" t="b">
        <v>0</v>
      </c>
      <c r="F3460" s="25">
        <f t="shared" si="1"/>
        <v>59</v>
      </c>
      <c r="G3460" s="21" t="s">
        <v>58</v>
      </c>
      <c r="H3460" s="23"/>
      <c r="I3460" s="28"/>
    </row>
    <row r="3461" ht="22.5" customHeight="1">
      <c r="A3461" s="53" t="str">
        <f t="array" ref="A3461">IFERROR(_xlfn.XLOOKUP(B3461, Runs[Run ID], Runs[Track]), "— pick a run —")</f>
        <v>Daredevil</v>
      </c>
      <c r="B3461" s="54" t="s">
        <v>289</v>
      </c>
      <c r="C3461" s="53" t="str">
        <f t="array" ref="C3461">IFERROR(_xlfn.XLOOKUP(B3461, Runs[Run ID], Runs[Title]), "— pick a run —")</f>
        <v>Bendis' Daredevil</v>
      </c>
      <c r="D3461" s="74" t="s">
        <v>5888</v>
      </c>
      <c r="E3461" s="58" t="b">
        <v>0</v>
      </c>
      <c r="F3461" s="25">
        <f t="shared" si="1"/>
        <v>60</v>
      </c>
      <c r="G3461" s="21" t="s">
        <v>58</v>
      </c>
      <c r="H3461" s="23"/>
      <c r="I3461" s="28"/>
    </row>
    <row r="3462" ht="22.5" customHeight="1">
      <c r="A3462" s="53" t="str">
        <f t="array" ref="A3462">IFERROR(_xlfn.XLOOKUP(B3462, Runs[Run ID], Runs[Track]), "— pick a run —")</f>
        <v>Daredevil</v>
      </c>
      <c r="B3462" s="54" t="s">
        <v>92</v>
      </c>
      <c r="C3462" s="53" t="str">
        <f t="array" ref="C3462">IFERROR(_xlfn.XLOOKUP(B3462, Runs[Run ID], Runs[Title]), "— pick a run —")</f>
        <v>Brubaker's Daredevil</v>
      </c>
      <c r="D3462" s="74" t="s">
        <v>5938</v>
      </c>
      <c r="E3462" s="58" t="b">
        <v>0</v>
      </c>
      <c r="F3462" s="25">
        <f t="shared" si="1"/>
        <v>1</v>
      </c>
      <c r="G3462" s="21" t="s">
        <v>58</v>
      </c>
      <c r="H3462" s="23" t="s">
        <v>13796</v>
      </c>
      <c r="I3462" s="28"/>
    </row>
    <row r="3463" ht="22.5" customHeight="1">
      <c r="A3463" s="53" t="str">
        <f t="array" ref="A3463">IFERROR(_xlfn.XLOOKUP(B3463, Runs[Run ID], Runs[Track]), "— pick a run —")</f>
        <v>Daredevil</v>
      </c>
      <c r="B3463" s="54" t="s">
        <v>92</v>
      </c>
      <c r="C3463" s="53" t="str">
        <f t="array" ref="C3463">IFERROR(_xlfn.XLOOKUP(B3463, Runs[Run ID], Runs[Title]), "— pick a run —")</f>
        <v>Brubaker's Daredevil</v>
      </c>
      <c r="D3463" s="74" t="s">
        <v>5962</v>
      </c>
      <c r="E3463" s="58" t="b">
        <v>0</v>
      </c>
      <c r="F3463" s="25">
        <f t="shared" si="1"/>
        <v>2</v>
      </c>
      <c r="G3463" s="21" t="s">
        <v>58</v>
      </c>
      <c r="H3463" s="23"/>
      <c r="I3463" s="28"/>
    </row>
    <row r="3464" ht="22.5" customHeight="1">
      <c r="A3464" s="53" t="str">
        <f t="array" ref="A3464">IFERROR(_xlfn.XLOOKUP(B3464, Runs[Run ID], Runs[Track]), "— pick a run —")</f>
        <v>Daredevil</v>
      </c>
      <c r="B3464" s="54" t="s">
        <v>92</v>
      </c>
      <c r="C3464" s="53" t="str">
        <f t="array" ref="C3464">IFERROR(_xlfn.XLOOKUP(B3464, Runs[Run ID], Runs[Title]), "— pick a run —")</f>
        <v>Brubaker's Daredevil</v>
      </c>
      <c r="D3464" s="74" t="s">
        <v>5987</v>
      </c>
      <c r="E3464" s="58" t="b">
        <v>0</v>
      </c>
      <c r="F3464" s="25">
        <f t="shared" si="1"/>
        <v>3</v>
      </c>
      <c r="G3464" s="21" t="s">
        <v>58</v>
      </c>
      <c r="H3464" s="23"/>
      <c r="I3464" s="28"/>
    </row>
    <row r="3465" ht="22.5" customHeight="1">
      <c r="A3465" s="53" t="str">
        <f t="array" ref="A3465">IFERROR(_xlfn.XLOOKUP(B3465, Runs[Run ID], Runs[Track]), "— pick a run —")</f>
        <v>Daredevil</v>
      </c>
      <c r="B3465" s="54" t="s">
        <v>92</v>
      </c>
      <c r="C3465" s="53" t="str">
        <f t="array" ref="C3465">IFERROR(_xlfn.XLOOKUP(B3465, Runs[Run ID], Runs[Title]), "— pick a run —")</f>
        <v>Brubaker's Daredevil</v>
      </c>
      <c r="D3465" s="74" t="s">
        <v>6012</v>
      </c>
      <c r="E3465" s="58" t="b">
        <v>0</v>
      </c>
      <c r="F3465" s="25">
        <f t="shared" si="1"/>
        <v>4</v>
      </c>
      <c r="G3465" s="21" t="s">
        <v>58</v>
      </c>
      <c r="H3465" s="23"/>
      <c r="I3465" s="28"/>
    </row>
    <row r="3466" ht="22.5" customHeight="1">
      <c r="A3466" s="53" t="str">
        <f t="array" ref="A3466">IFERROR(_xlfn.XLOOKUP(B3466, Runs[Run ID], Runs[Track]), "— pick a run —")</f>
        <v>Daredevil</v>
      </c>
      <c r="B3466" s="54" t="s">
        <v>92</v>
      </c>
      <c r="C3466" s="53" t="str">
        <f t="array" ref="C3466">IFERROR(_xlfn.XLOOKUP(B3466, Runs[Run ID], Runs[Title]), "— pick a run —")</f>
        <v>Brubaker's Daredevil</v>
      </c>
      <c r="D3466" s="74" t="s">
        <v>6042</v>
      </c>
      <c r="E3466" s="58" t="b">
        <v>0</v>
      </c>
      <c r="F3466" s="25">
        <f t="shared" si="1"/>
        <v>5</v>
      </c>
      <c r="G3466" s="21" t="s">
        <v>58</v>
      </c>
      <c r="H3466" s="23"/>
      <c r="I3466" s="28"/>
    </row>
    <row r="3467" ht="22.5" customHeight="1">
      <c r="A3467" s="53" t="str">
        <f t="array" ref="A3467">IFERROR(_xlfn.XLOOKUP(B3467, Runs[Run ID], Runs[Track]), "— pick a run —")</f>
        <v>Daredevil</v>
      </c>
      <c r="B3467" s="54" t="s">
        <v>92</v>
      </c>
      <c r="C3467" s="53" t="str">
        <f t="array" ref="C3467">IFERROR(_xlfn.XLOOKUP(B3467, Runs[Run ID], Runs[Title]), "— pick a run —")</f>
        <v>Brubaker's Daredevil</v>
      </c>
      <c r="D3467" s="74" t="s">
        <v>6069</v>
      </c>
      <c r="E3467" s="58" t="b">
        <v>0</v>
      </c>
      <c r="F3467" s="25">
        <f t="shared" si="1"/>
        <v>6</v>
      </c>
      <c r="G3467" s="21" t="s">
        <v>58</v>
      </c>
      <c r="H3467" s="23"/>
      <c r="I3467" s="28"/>
    </row>
    <row r="3468" ht="22.5" customHeight="1">
      <c r="A3468" s="53" t="str">
        <f t="array" ref="A3468">IFERROR(_xlfn.XLOOKUP(B3468, Runs[Run ID], Runs[Track]), "— pick a run —")</f>
        <v>Daredevil</v>
      </c>
      <c r="B3468" s="54" t="s">
        <v>92</v>
      </c>
      <c r="C3468" s="53" t="str">
        <f t="array" ref="C3468">IFERROR(_xlfn.XLOOKUP(B3468, Runs[Run ID], Runs[Title]), "— pick a run —")</f>
        <v>Brubaker's Daredevil</v>
      </c>
      <c r="D3468" s="74" t="s">
        <v>6093</v>
      </c>
      <c r="E3468" s="58" t="b">
        <v>0</v>
      </c>
      <c r="F3468" s="25">
        <f t="shared" si="1"/>
        <v>7</v>
      </c>
      <c r="G3468" s="21" t="s">
        <v>58</v>
      </c>
      <c r="H3468" s="23" t="s">
        <v>13797</v>
      </c>
      <c r="I3468" s="28"/>
    </row>
    <row r="3469" ht="22.5" customHeight="1">
      <c r="A3469" s="53" t="str">
        <f t="array" ref="A3469">IFERROR(_xlfn.XLOOKUP(B3469, Runs[Run ID], Runs[Track]), "— pick a run —")</f>
        <v>Daredevil</v>
      </c>
      <c r="B3469" s="54" t="s">
        <v>92</v>
      </c>
      <c r="C3469" s="53" t="str">
        <f t="array" ref="C3469">IFERROR(_xlfn.XLOOKUP(B3469, Runs[Run ID], Runs[Title]), "— pick a run —")</f>
        <v>Brubaker's Daredevil</v>
      </c>
      <c r="D3469" s="74" t="s">
        <v>6114</v>
      </c>
      <c r="E3469" s="58" t="b">
        <v>0</v>
      </c>
      <c r="F3469" s="25">
        <f t="shared" si="1"/>
        <v>8</v>
      </c>
      <c r="G3469" s="21" t="s">
        <v>58</v>
      </c>
      <c r="H3469" s="23"/>
      <c r="I3469" s="28"/>
    </row>
    <row r="3470" ht="22.5" customHeight="1">
      <c r="A3470" s="53" t="str">
        <f t="array" ref="A3470">IFERROR(_xlfn.XLOOKUP(B3470, Runs[Run ID], Runs[Track]), "— pick a run —")</f>
        <v>Daredevil</v>
      </c>
      <c r="B3470" s="54" t="s">
        <v>92</v>
      </c>
      <c r="C3470" s="53" t="str">
        <f t="array" ref="C3470">IFERROR(_xlfn.XLOOKUP(B3470, Runs[Run ID], Runs[Title]), "— pick a run —")</f>
        <v>Brubaker's Daredevil</v>
      </c>
      <c r="D3470" s="74" t="s">
        <v>6136</v>
      </c>
      <c r="E3470" s="58" t="b">
        <v>0</v>
      </c>
      <c r="F3470" s="25">
        <f t="shared" si="1"/>
        <v>9</v>
      </c>
      <c r="G3470" s="21" t="s">
        <v>58</v>
      </c>
      <c r="H3470" s="23"/>
      <c r="I3470" s="28"/>
    </row>
    <row r="3471" ht="22.5" customHeight="1">
      <c r="A3471" s="53" t="str">
        <f t="array" ref="A3471">IFERROR(_xlfn.XLOOKUP(B3471, Runs[Run ID], Runs[Track]), "— pick a run —")</f>
        <v>Daredevil</v>
      </c>
      <c r="B3471" s="54" t="s">
        <v>92</v>
      </c>
      <c r="C3471" s="53" t="str">
        <f t="array" ref="C3471">IFERROR(_xlfn.XLOOKUP(B3471, Runs[Run ID], Runs[Title]), "— pick a run —")</f>
        <v>Brubaker's Daredevil</v>
      </c>
      <c r="D3471" s="74" t="s">
        <v>6161</v>
      </c>
      <c r="E3471" s="58" t="b">
        <v>0</v>
      </c>
      <c r="F3471" s="25">
        <f t="shared" si="1"/>
        <v>10</v>
      </c>
      <c r="G3471" s="21" t="s">
        <v>58</v>
      </c>
      <c r="H3471" s="23"/>
      <c r="I3471" s="28"/>
    </row>
    <row r="3472" ht="22.5" customHeight="1">
      <c r="A3472" s="53" t="str">
        <f t="array" ref="A3472">IFERROR(_xlfn.XLOOKUP(B3472, Runs[Run ID], Runs[Track]), "— pick a run —")</f>
        <v>Daredevil</v>
      </c>
      <c r="B3472" s="54" t="s">
        <v>92</v>
      </c>
      <c r="C3472" s="53" t="str">
        <f t="array" ref="C3472">IFERROR(_xlfn.XLOOKUP(B3472, Runs[Run ID], Runs[Title]), "— pick a run —")</f>
        <v>Brubaker's Daredevil</v>
      </c>
      <c r="D3472" s="74" t="s">
        <v>6182</v>
      </c>
      <c r="E3472" s="58" t="b">
        <v>0</v>
      </c>
      <c r="F3472" s="25">
        <f t="shared" si="1"/>
        <v>11</v>
      </c>
      <c r="G3472" s="21" t="s">
        <v>58</v>
      </c>
      <c r="H3472" s="23"/>
      <c r="I3472" s="28"/>
    </row>
    <row r="3473" ht="22.5" customHeight="1">
      <c r="A3473" s="53" t="str">
        <f t="array" ref="A3473">IFERROR(_xlfn.XLOOKUP(B3473, Runs[Run ID], Runs[Track]), "— pick a run —")</f>
        <v>Daredevil</v>
      </c>
      <c r="B3473" s="54" t="s">
        <v>92</v>
      </c>
      <c r="C3473" s="53" t="str">
        <f t="array" ref="C3473">IFERROR(_xlfn.XLOOKUP(B3473, Runs[Run ID], Runs[Title]), "— pick a run —")</f>
        <v>Brubaker's Daredevil</v>
      </c>
      <c r="D3473" s="74" t="s">
        <v>6203</v>
      </c>
      <c r="E3473" s="58" t="b">
        <v>0</v>
      </c>
      <c r="F3473" s="25">
        <f t="shared" si="1"/>
        <v>12</v>
      </c>
      <c r="G3473" s="21" t="s">
        <v>58</v>
      </c>
      <c r="H3473" s="23"/>
      <c r="I3473" s="28"/>
    </row>
    <row r="3474" ht="22.5" customHeight="1">
      <c r="A3474" s="53" t="str">
        <f t="array" ref="A3474">IFERROR(_xlfn.XLOOKUP(B3474, Runs[Run ID], Runs[Track]), "— pick a run —")</f>
        <v>Daredevil</v>
      </c>
      <c r="B3474" s="54" t="s">
        <v>92</v>
      </c>
      <c r="C3474" s="53" t="str">
        <f t="array" ref="C3474">IFERROR(_xlfn.XLOOKUP(B3474, Runs[Run ID], Runs[Title]), "— pick a run —")</f>
        <v>Brubaker's Daredevil</v>
      </c>
      <c r="D3474" s="74" t="s">
        <v>6225</v>
      </c>
      <c r="E3474" s="58" t="b">
        <v>0</v>
      </c>
      <c r="F3474" s="25">
        <f t="shared" si="1"/>
        <v>13</v>
      </c>
      <c r="G3474" s="21" t="s">
        <v>58</v>
      </c>
      <c r="H3474" s="23"/>
      <c r="I3474" s="28"/>
    </row>
    <row r="3475" ht="22.5" customHeight="1">
      <c r="A3475" s="53" t="str">
        <f t="array" ref="A3475">IFERROR(_xlfn.XLOOKUP(B3475, Runs[Run ID], Runs[Track]), "— pick a run —")</f>
        <v>Daredevil</v>
      </c>
      <c r="B3475" s="54" t="s">
        <v>92</v>
      </c>
      <c r="C3475" s="53" t="str">
        <f t="array" ref="C3475">IFERROR(_xlfn.XLOOKUP(B3475, Runs[Run ID], Runs[Title]), "— pick a run —")</f>
        <v>Brubaker's Daredevil</v>
      </c>
      <c r="D3475" s="74" t="s">
        <v>6250</v>
      </c>
      <c r="E3475" s="58" t="b">
        <v>0</v>
      </c>
      <c r="F3475" s="25">
        <f t="shared" si="1"/>
        <v>14</v>
      </c>
      <c r="G3475" s="21" t="s">
        <v>58</v>
      </c>
      <c r="H3475" s="23"/>
      <c r="I3475" s="28"/>
    </row>
    <row r="3476" ht="22.5" customHeight="1">
      <c r="A3476" s="53" t="str">
        <f t="array" ref="A3476">IFERROR(_xlfn.XLOOKUP(B3476, Runs[Run ID], Runs[Track]), "— pick a run —")</f>
        <v>Daredevil</v>
      </c>
      <c r="B3476" s="54" t="s">
        <v>92</v>
      </c>
      <c r="C3476" s="53" t="str">
        <f t="array" ref="C3476">IFERROR(_xlfn.XLOOKUP(B3476, Runs[Run ID], Runs[Title]), "— pick a run —")</f>
        <v>Brubaker's Daredevil</v>
      </c>
      <c r="D3476" s="74" t="s">
        <v>6274</v>
      </c>
      <c r="E3476" s="58" t="b">
        <v>0</v>
      </c>
      <c r="F3476" s="25">
        <f t="shared" si="1"/>
        <v>15</v>
      </c>
      <c r="G3476" s="21" t="s">
        <v>58</v>
      </c>
      <c r="H3476" s="23"/>
      <c r="I3476" s="28"/>
    </row>
    <row r="3477" ht="22.5" customHeight="1">
      <c r="A3477" s="53" t="str">
        <f t="array" ref="A3477">IFERROR(_xlfn.XLOOKUP(B3477, Runs[Run ID], Runs[Track]), "— pick a run —")</f>
        <v>Daredevil</v>
      </c>
      <c r="B3477" s="54" t="s">
        <v>92</v>
      </c>
      <c r="C3477" s="53" t="str">
        <f t="array" ref="C3477">IFERROR(_xlfn.XLOOKUP(B3477, Runs[Run ID], Runs[Title]), "— pick a run —")</f>
        <v>Brubaker's Daredevil</v>
      </c>
      <c r="D3477" s="74" t="s">
        <v>6299</v>
      </c>
      <c r="E3477" s="58" t="b">
        <v>0</v>
      </c>
      <c r="F3477" s="25">
        <f t="shared" si="1"/>
        <v>16</v>
      </c>
      <c r="G3477" s="21" t="s">
        <v>58</v>
      </c>
      <c r="H3477" s="23"/>
      <c r="I3477" s="28"/>
    </row>
    <row r="3478" ht="22.5" customHeight="1">
      <c r="A3478" s="53" t="str">
        <f t="array" ref="A3478">IFERROR(_xlfn.XLOOKUP(B3478, Runs[Run ID], Runs[Track]), "— pick a run —")</f>
        <v>Daredevil</v>
      </c>
      <c r="B3478" s="54" t="s">
        <v>92</v>
      </c>
      <c r="C3478" s="53" t="str">
        <f t="array" ref="C3478">IFERROR(_xlfn.XLOOKUP(B3478, Runs[Run ID], Runs[Title]), "— pick a run —")</f>
        <v>Brubaker's Daredevil</v>
      </c>
      <c r="D3478" s="74" t="s">
        <v>6324</v>
      </c>
      <c r="E3478" s="58" t="b">
        <v>0</v>
      </c>
      <c r="F3478" s="25">
        <f t="shared" si="1"/>
        <v>17</v>
      </c>
      <c r="G3478" s="21" t="s">
        <v>58</v>
      </c>
      <c r="H3478" s="23"/>
      <c r="I3478" s="28"/>
    </row>
    <row r="3479" ht="22.5" customHeight="1">
      <c r="A3479" s="53" t="str">
        <f t="array" ref="A3479">IFERROR(_xlfn.XLOOKUP(B3479, Runs[Run ID], Runs[Track]), "— pick a run —")</f>
        <v>Daredevil</v>
      </c>
      <c r="B3479" s="54" t="s">
        <v>92</v>
      </c>
      <c r="C3479" s="53" t="str">
        <f t="array" ref="C3479">IFERROR(_xlfn.XLOOKUP(B3479, Runs[Run ID], Runs[Title]), "— pick a run —")</f>
        <v>Brubaker's Daredevil</v>
      </c>
      <c r="D3479" s="74" t="s">
        <v>6347</v>
      </c>
      <c r="E3479" s="58" t="b">
        <v>0</v>
      </c>
      <c r="F3479" s="25">
        <f t="shared" si="1"/>
        <v>18</v>
      </c>
      <c r="G3479" s="21" t="s">
        <v>58</v>
      </c>
      <c r="H3479" s="23"/>
      <c r="I3479" s="28"/>
    </row>
    <row r="3480" ht="22.5" customHeight="1">
      <c r="A3480" s="53" t="str">
        <f t="array" ref="A3480">IFERROR(_xlfn.XLOOKUP(B3480, Runs[Run ID], Runs[Track]), "— pick a run —")</f>
        <v>Daredevil</v>
      </c>
      <c r="B3480" s="54" t="s">
        <v>92</v>
      </c>
      <c r="C3480" s="53" t="str">
        <f t="array" ref="C3480">IFERROR(_xlfn.XLOOKUP(B3480, Runs[Run ID], Runs[Title]), "— pick a run —")</f>
        <v>Brubaker's Daredevil</v>
      </c>
      <c r="D3480" s="74" t="s">
        <v>6369</v>
      </c>
      <c r="E3480" s="58" t="b">
        <v>0</v>
      </c>
      <c r="F3480" s="25">
        <f t="shared" si="1"/>
        <v>19</v>
      </c>
      <c r="G3480" s="21" t="s">
        <v>58</v>
      </c>
      <c r="H3480" s="23" t="s">
        <v>13798</v>
      </c>
      <c r="I3480" s="28"/>
    </row>
    <row r="3481" ht="22.5" customHeight="1">
      <c r="A3481" s="53" t="str">
        <f t="array" ref="A3481">IFERROR(_xlfn.XLOOKUP(B3481, Runs[Run ID], Runs[Track]), "— pick a run —")</f>
        <v>Daredevil</v>
      </c>
      <c r="B3481" s="54" t="s">
        <v>92</v>
      </c>
      <c r="C3481" s="53" t="str">
        <f t="array" ref="C3481">IFERROR(_xlfn.XLOOKUP(B3481, Runs[Run ID], Runs[Title]), "— pick a run —")</f>
        <v>Brubaker's Daredevil</v>
      </c>
      <c r="D3481" s="74" t="s">
        <v>13799</v>
      </c>
      <c r="E3481" s="58" t="b">
        <v>0</v>
      </c>
      <c r="F3481" s="25">
        <f t="shared" si="1"/>
        <v>20</v>
      </c>
      <c r="G3481" s="21" t="s">
        <v>1002</v>
      </c>
      <c r="H3481" s="23" t="s">
        <v>13800</v>
      </c>
      <c r="I3481" s="28"/>
    </row>
    <row r="3482" ht="22.5" customHeight="1">
      <c r="A3482" s="53" t="str">
        <f t="array" ref="A3482">IFERROR(_xlfn.XLOOKUP(B3482, Runs[Run ID], Runs[Track]), "— pick a run —")</f>
        <v>Daredevil</v>
      </c>
      <c r="B3482" s="54" t="s">
        <v>92</v>
      </c>
      <c r="C3482" s="53" t="str">
        <f t="array" ref="C3482">IFERROR(_xlfn.XLOOKUP(B3482, Runs[Run ID], Runs[Title]), "— pick a run —")</f>
        <v>Brubaker's Daredevil</v>
      </c>
      <c r="D3482" s="74" t="s">
        <v>6525</v>
      </c>
      <c r="E3482" s="58" t="b">
        <v>0</v>
      </c>
      <c r="F3482" s="25">
        <f t="shared" si="1"/>
        <v>21</v>
      </c>
      <c r="G3482" s="21" t="s">
        <v>58</v>
      </c>
      <c r="H3482" s="23" t="s">
        <v>13801</v>
      </c>
      <c r="I3482" s="28"/>
    </row>
    <row r="3483" ht="22.5" customHeight="1">
      <c r="A3483" s="53" t="str">
        <f t="array" ref="A3483">IFERROR(_xlfn.XLOOKUP(B3483, Runs[Run ID], Runs[Track]), "— pick a run —")</f>
        <v>Daredevil</v>
      </c>
      <c r="B3483" s="54" t="s">
        <v>92</v>
      </c>
      <c r="C3483" s="53" t="str">
        <f t="array" ref="C3483">IFERROR(_xlfn.XLOOKUP(B3483, Runs[Run ID], Runs[Title]), "— pick a run —")</f>
        <v>Brubaker's Daredevil</v>
      </c>
      <c r="D3483" s="74" t="s">
        <v>6547</v>
      </c>
      <c r="E3483" s="58" t="b">
        <v>0</v>
      </c>
      <c r="F3483" s="25">
        <f t="shared" si="1"/>
        <v>22</v>
      </c>
      <c r="G3483" s="21" t="s">
        <v>58</v>
      </c>
      <c r="H3483" s="23"/>
      <c r="I3483" s="28"/>
    </row>
    <row r="3484" ht="22.5" customHeight="1">
      <c r="A3484" s="53" t="str">
        <f t="array" ref="A3484">IFERROR(_xlfn.XLOOKUP(B3484, Runs[Run ID], Runs[Track]), "— pick a run —")</f>
        <v>Daredevil</v>
      </c>
      <c r="B3484" s="54" t="s">
        <v>92</v>
      </c>
      <c r="C3484" s="53" t="str">
        <f t="array" ref="C3484">IFERROR(_xlfn.XLOOKUP(B3484, Runs[Run ID], Runs[Title]), "— pick a run —")</f>
        <v>Brubaker's Daredevil</v>
      </c>
      <c r="D3484" s="74" t="s">
        <v>6569</v>
      </c>
      <c r="E3484" s="58" t="b">
        <v>0</v>
      </c>
      <c r="F3484" s="25">
        <f t="shared" si="1"/>
        <v>23</v>
      </c>
      <c r="G3484" s="21" t="s">
        <v>58</v>
      </c>
      <c r="H3484" s="23"/>
      <c r="I3484" s="28"/>
    </row>
    <row r="3485" ht="22.5" customHeight="1">
      <c r="A3485" s="53" t="str">
        <f t="array" ref="A3485">IFERROR(_xlfn.XLOOKUP(B3485, Runs[Run ID], Runs[Track]), "— pick a run —")</f>
        <v>Daredevil</v>
      </c>
      <c r="B3485" s="54" t="s">
        <v>92</v>
      </c>
      <c r="C3485" s="53" t="str">
        <f t="array" ref="C3485">IFERROR(_xlfn.XLOOKUP(B3485, Runs[Run ID], Runs[Title]), "— pick a run —")</f>
        <v>Brubaker's Daredevil</v>
      </c>
      <c r="D3485" s="74" t="s">
        <v>6590</v>
      </c>
      <c r="E3485" s="58" t="b">
        <v>0</v>
      </c>
      <c r="F3485" s="25">
        <f t="shared" si="1"/>
        <v>24</v>
      </c>
      <c r="G3485" s="21" t="s">
        <v>58</v>
      </c>
      <c r="H3485" s="23"/>
      <c r="I3485" s="28"/>
    </row>
    <row r="3486" ht="22.5" customHeight="1">
      <c r="A3486" s="53" t="str">
        <f t="array" ref="A3486">IFERROR(_xlfn.XLOOKUP(B3486, Runs[Run ID], Runs[Track]), "— pick a run —")</f>
        <v>Daredevil</v>
      </c>
      <c r="B3486" s="54" t="s">
        <v>92</v>
      </c>
      <c r="C3486" s="53" t="str">
        <f t="array" ref="C3486">IFERROR(_xlfn.XLOOKUP(B3486, Runs[Run ID], Runs[Title]), "— pick a run —")</f>
        <v>Brubaker's Daredevil</v>
      </c>
      <c r="D3486" s="74" t="s">
        <v>6611</v>
      </c>
      <c r="E3486" s="58" t="b">
        <v>0</v>
      </c>
      <c r="F3486" s="25">
        <f t="shared" si="1"/>
        <v>25</v>
      </c>
      <c r="G3486" s="21" t="s">
        <v>58</v>
      </c>
      <c r="H3486" s="23"/>
      <c r="I3486" s="28"/>
    </row>
    <row r="3487" ht="22.5" customHeight="1">
      <c r="A3487" s="53" t="str">
        <f t="array" ref="A3487">IFERROR(_xlfn.XLOOKUP(B3487, Runs[Run ID], Runs[Track]), "— pick a run —")</f>
        <v>Daredevil</v>
      </c>
      <c r="B3487" s="54" t="s">
        <v>92</v>
      </c>
      <c r="C3487" s="53" t="str">
        <f t="array" ref="C3487">IFERROR(_xlfn.XLOOKUP(B3487, Runs[Run ID], Runs[Title]), "— pick a run —")</f>
        <v>Brubaker's Daredevil</v>
      </c>
      <c r="D3487" s="74" t="s">
        <v>6630</v>
      </c>
      <c r="E3487" s="58" t="b">
        <v>0</v>
      </c>
      <c r="F3487" s="25">
        <f t="shared" si="1"/>
        <v>26</v>
      </c>
      <c r="G3487" s="21" t="s">
        <v>58</v>
      </c>
      <c r="H3487" s="23" t="s">
        <v>13802</v>
      </c>
      <c r="I3487" s="28"/>
    </row>
    <row r="3488" ht="22.5" customHeight="1">
      <c r="A3488" s="53" t="str">
        <f t="array" ref="A3488">IFERROR(_xlfn.XLOOKUP(B3488, Runs[Run ID], Runs[Track]), "— pick a run —")</f>
        <v>Daredevil</v>
      </c>
      <c r="B3488" s="54" t="s">
        <v>92</v>
      </c>
      <c r="C3488" s="53" t="str">
        <f t="array" ref="C3488">IFERROR(_xlfn.XLOOKUP(B3488, Runs[Run ID], Runs[Title]), "— pick a run —")</f>
        <v>Brubaker's Daredevil</v>
      </c>
      <c r="D3488" s="74" t="s">
        <v>6650</v>
      </c>
      <c r="E3488" s="58" t="b">
        <v>0</v>
      </c>
      <c r="F3488" s="25">
        <f t="shared" si="1"/>
        <v>27</v>
      </c>
      <c r="G3488" s="21" t="s">
        <v>58</v>
      </c>
      <c r="H3488" s="23"/>
      <c r="I3488" s="28"/>
    </row>
    <row r="3489" ht="22.5" customHeight="1">
      <c r="A3489" s="53" t="str">
        <f t="array" ref="A3489">IFERROR(_xlfn.XLOOKUP(B3489, Runs[Run ID], Runs[Track]), "— pick a run —")</f>
        <v>Daredevil</v>
      </c>
      <c r="B3489" s="54" t="s">
        <v>92</v>
      </c>
      <c r="C3489" s="53" t="str">
        <f t="array" ref="C3489">IFERROR(_xlfn.XLOOKUP(B3489, Runs[Run ID], Runs[Title]), "— pick a run —")</f>
        <v>Brubaker's Daredevil</v>
      </c>
      <c r="D3489" s="74" t="s">
        <v>6670</v>
      </c>
      <c r="E3489" s="58" t="b">
        <v>0</v>
      </c>
      <c r="F3489" s="25">
        <f t="shared" si="1"/>
        <v>28</v>
      </c>
      <c r="G3489" s="21" t="s">
        <v>58</v>
      </c>
      <c r="H3489" s="23"/>
      <c r="I3489" s="28"/>
    </row>
    <row r="3490" ht="22.5" customHeight="1">
      <c r="A3490" s="53" t="str">
        <f t="array" ref="A3490">IFERROR(_xlfn.XLOOKUP(B3490, Runs[Run ID], Runs[Track]), "— pick a run —")</f>
        <v>Daredevil</v>
      </c>
      <c r="B3490" s="54" t="s">
        <v>92</v>
      </c>
      <c r="C3490" s="53" t="str">
        <f t="array" ref="C3490">IFERROR(_xlfn.XLOOKUP(B3490, Runs[Run ID], Runs[Title]), "— pick a run —")</f>
        <v>Brubaker's Daredevil</v>
      </c>
      <c r="D3490" s="74" t="s">
        <v>6690</v>
      </c>
      <c r="E3490" s="58" t="b">
        <v>0</v>
      </c>
      <c r="F3490" s="25">
        <f t="shared" si="1"/>
        <v>29</v>
      </c>
      <c r="G3490" s="21" t="s">
        <v>58</v>
      </c>
      <c r="H3490" s="23"/>
      <c r="I3490" s="28"/>
    </row>
    <row r="3491" ht="22.5" customHeight="1">
      <c r="A3491" s="53" t="str">
        <f t="array" ref="A3491">IFERROR(_xlfn.XLOOKUP(B3491, Runs[Run ID], Runs[Track]), "— pick a run —")</f>
        <v>Daredevil</v>
      </c>
      <c r="B3491" s="54" t="s">
        <v>92</v>
      </c>
      <c r="C3491" s="53" t="str">
        <f t="array" ref="C3491">IFERROR(_xlfn.XLOOKUP(B3491, Runs[Run ID], Runs[Title]), "— pick a run —")</f>
        <v>Brubaker's Daredevil</v>
      </c>
      <c r="D3491" s="74" t="s">
        <v>6710</v>
      </c>
      <c r="E3491" s="58" t="b">
        <v>0</v>
      </c>
      <c r="F3491" s="25">
        <f t="shared" si="1"/>
        <v>30</v>
      </c>
      <c r="G3491" s="21" t="s">
        <v>58</v>
      </c>
      <c r="H3491" s="23"/>
      <c r="I3491" s="28"/>
    </row>
    <row r="3492" ht="22.5" customHeight="1">
      <c r="A3492" s="53" t="str">
        <f t="array" ref="A3492">IFERROR(_xlfn.XLOOKUP(B3492, Runs[Run ID], Runs[Track]), "— pick a run —")</f>
        <v>Daredevil</v>
      </c>
      <c r="B3492" s="54" t="s">
        <v>92</v>
      </c>
      <c r="C3492" s="53" t="str">
        <f t="array" ref="C3492">IFERROR(_xlfn.XLOOKUP(B3492, Runs[Run ID], Runs[Title]), "— pick a run —")</f>
        <v>Brubaker's Daredevil</v>
      </c>
      <c r="D3492" s="74" t="s">
        <v>6730</v>
      </c>
      <c r="E3492" s="58" t="b">
        <v>0</v>
      </c>
      <c r="F3492" s="25">
        <f t="shared" si="1"/>
        <v>31</v>
      </c>
      <c r="G3492" s="21" t="s">
        <v>58</v>
      </c>
      <c r="H3492" s="23" t="s">
        <v>13803</v>
      </c>
      <c r="I3492" s="28"/>
    </row>
    <row r="3493" ht="22.5" customHeight="1">
      <c r="A3493" s="53" t="str">
        <f t="array" ref="A3493">IFERROR(_xlfn.XLOOKUP(B3493, Runs[Run ID], Runs[Track]), "— pick a run —")</f>
        <v>Daredevil</v>
      </c>
      <c r="B3493" s="54" t="s">
        <v>92</v>
      </c>
      <c r="C3493" s="53" t="str">
        <f t="array" ref="C3493">IFERROR(_xlfn.XLOOKUP(B3493, Runs[Run ID], Runs[Title]), "— pick a run —")</f>
        <v>Brubaker's Daredevil</v>
      </c>
      <c r="D3493" s="74" t="s">
        <v>6750</v>
      </c>
      <c r="E3493" s="58" t="b">
        <v>0</v>
      </c>
      <c r="F3493" s="25">
        <f t="shared" si="1"/>
        <v>32</v>
      </c>
      <c r="G3493" s="21" t="s">
        <v>58</v>
      </c>
      <c r="H3493" s="23"/>
      <c r="I3493" s="28"/>
    </row>
    <row r="3494" ht="22.5" customHeight="1">
      <c r="A3494" s="53" t="str">
        <f t="array" ref="A3494">IFERROR(_xlfn.XLOOKUP(B3494, Runs[Run ID], Runs[Track]), "— pick a run —")</f>
        <v>Daredevil</v>
      </c>
      <c r="B3494" s="54" t="s">
        <v>92</v>
      </c>
      <c r="C3494" s="53" t="str">
        <f t="array" ref="C3494">IFERROR(_xlfn.XLOOKUP(B3494, Runs[Run ID], Runs[Title]), "— pick a run —")</f>
        <v>Brubaker's Daredevil</v>
      </c>
      <c r="D3494" s="74" t="s">
        <v>6769</v>
      </c>
      <c r="E3494" s="58" t="b">
        <v>0</v>
      </c>
      <c r="F3494" s="25">
        <f t="shared" si="1"/>
        <v>33</v>
      </c>
      <c r="G3494" s="21" t="s">
        <v>58</v>
      </c>
      <c r="H3494" s="23"/>
      <c r="I3494" s="28"/>
    </row>
    <row r="3495" ht="22.5" customHeight="1">
      <c r="A3495" s="53" t="str">
        <f t="array" ref="A3495">IFERROR(_xlfn.XLOOKUP(B3495, Runs[Run ID], Runs[Track]), "— pick a run —")</f>
        <v>Daredevil</v>
      </c>
      <c r="B3495" s="54" t="s">
        <v>92</v>
      </c>
      <c r="C3495" s="53" t="str">
        <f t="array" ref="C3495">IFERROR(_xlfn.XLOOKUP(B3495, Runs[Run ID], Runs[Title]), "— pick a run —")</f>
        <v>Brubaker's Daredevil</v>
      </c>
      <c r="D3495" s="74" t="s">
        <v>6788</v>
      </c>
      <c r="E3495" s="58" t="b">
        <v>0</v>
      </c>
      <c r="F3495" s="25">
        <f t="shared" si="1"/>
        <v>34</v>
      </c>
      <c r="G3495" s="21" t="s">
        <v>58</v>
      </c>
      <c r="H3495" s="23"/>
      <c r="I3495" s="28"/>
    </row>
    <row r="3496" ht="22.5" customHeight="1">
      <c r="A3496" s="53" t="str">
        <f t="array" ref="A3496">IFERROR(_xlfn.XLOOKUP(B3496, Runs[Run ID], Runs[Track]), "— pick a run —")</f>
        <v>Daredevil</v>
      </c>
      <c r="B3496" s="54" t="s">
        <v>92</v>
      </c>
      <c r="C3496" s="53" t="str">
        <f t="array" ref="C3496">IFERROR(_xlfn.XLOOKUP(B3496, Runs[Run ID], Runs[Title]), "— pick a run —")</f>
        <v>Brubaker's Daredevil</v>
      </c>
      <c r="D3496" s="74" t="s">
        <v>13804</v>
      </c>
      <c r="E3496" s="58" t="b">
        <v>0</v>
      </c>
      <c r="F3496" s="25">
        <f t="shared" si="1"/>
        <v>35</v>
      </c>
      <c r="G3496" s="21" t="s">
        <v>58</v>
      </c>
      <c r="H3496" s="23"/>
      <c r="I3496" s="28"/>
    </row>
    <row r="3497" ht="22.5" customHeight="1">
      <c r="A3497" s="53" t="str">
        <f t="array" ref="A3497">IFERROR(_xlfn.XLOOKUP(B3497, Runs[Run ID], Runs[Track]), "— pick a run —")</f>
        <v>Daredevil</v>
      </c>
      <c r="B3497" s="54" t="s">
        <v>295</v>
      </c>
      <c r="C3497" s="53" t="str">
        <f t="array" ref="C3497">IFERROR(_xlfn.XLOOKUP(B3497, Runs[Run ID], Runs[Title]), "— pick a run —")</f>
        <v>Waid's Daredevil</v>
      </c>
      <c r="D3497" s="74" t="s">
        <v>6846</v>
      </c>
      <c r="E3497" s="58" t="b">
        <v>0</v>
      </c>
      <c r="F3497" s="25">
        <f t="shared" si="1"/>
        <v>1</v>
      </c>
      <c r="G3497" s="21" t="s">
        <v>58</v>
      </c>
      <c r="H3497" s="23" t="s">
        <v>13805</v>
      </c>
      <c r="I3497" s="28"/>
    </row>
    <row r="3498" ht="22.5" customHeight="1">
      <c r="A3498" s="53" t="str">
        <f t="array" ref="A3498">IFERROR(_xlfn.XLOOKUP(B3498, Runs[Run ID], Runs[Track]), "— pick a run —")</f>
        <v>Daredevil</v>
      </c>
      <c r="B3498" s="54" t="s">
        <v>295</v>
      </c>
      <c r="C3498" s="53" t="str">
        <f t="array" ref="C3498">IFERROR(_xlfn.XLOOKUP(B3498, Runs[Run ID], Runs[Title]), "— pick a run —")</f>
        <v>Waid's Daredevil</v>
      </c>
      <c r="D3498" s="74" t="s">
        <v>6866</v>
      </c>
      <c r="E3498" s="58" t="b">
        <v>0</v>
      </c>
      <c r="F3498" s="25">
        <f t="shared" si="1"/>
        <v>2</v>
      </c>
      <c r="G3498" s="21" t="s">
        <v>58</v>
      </c>
      <c r="H3498" s="23"/>
      <c r="I3498" s="28"/>
    </row>
    <row r="3499" ht="22.5" customHeight="1">
      <c r="A3499" s="53" t="str">
        <f t="array" ref="A3499">IFERROR(_xlfn.XLOOKUP(B3499, Runs[Run ID], Runs[Track]), "— pick a run —")</f>
        <v>Daredevil</v>
      </c>
      <c r="B3499" s="54" t="s">
        <v>295</v>
      </c>
      <c r="C3499" s="53" t="str">
        <f t="array" ref="C3499">IFERROR(_xlfn.XLOOKUP(B3499, Runs[Run ID], Runs[Title]), "— pick a run —")</f>
        <v>Waid's Daredevil</v>
      </c>
      <c r="D3499" s="74" t="s">
        <v>6884</v>
      </c>
      <c r="E3499" s="58" t="b">
        <v>0</v>
      </c>
      <c r="F3499" s="25">
        <f t="shared" si="1"/>
        <v>3</v>
      </c>
      <c r="G3499" s="21" t="s">
        <v>58</v>
      </c>
      <c r="H3499" s="23"/>
      <c r="I3499" s="28"/>
    </row>
    <row r="3500" ht="22.5" customHeight="1">
      <c r="A3500" s="53" t="str">
        <f t="array" ref="A3500">IFERROR(_xlfn.XLOOKUP(B3500, Runs[Run ID], Runs[Track]), "— pick a run —")</f>
        <v>Daredevil</v>
      </c>
      <c r="B3500" s="54" t="s">
        <v>295</v>
      </c>
      <c r="C3500" s="53" t="str">
        <f t="array" ref="C3500">IFERROR(_xlfn.XLOOKUP(B3500, Runs[Run ID], Runs[Title]), "— pick a run —")</f>
        <v>Waid's Daredevil</v>
      </c>
      <c r="D3500" s="74" t="s">
        <v>6903</v>
      </c>
      <c r="E3500" s="58" t="b">
        <v>0</v>
      </c>
      <c r="F3500" s="25">
        <f t="shared" si="1"/>
        <v>4</v>
      </c>
      <c r="G3500" s="21" t="s">
        <v>58</v>
      </c>
      <c r="H3500" s="23"/>
      <c r="I3500" s="28"/>
    </row>
    <row r="3501" ht="22.5" customHeight="1">
      <c r="A3501" s="53" t="str">
        <f t="array" ref="A3501">IFERROR(_xlfn.XLOOKUP(B3501, Runs[Run ID], Runs[Track]), "— pick a run —")</f>
        <v>Daredevil</v>
      </c>
      <c r="B3501" s="54" t="s">
        <v>295</v>
      </c>
      <c r="C3501" s="53" t="str">
        <f t="array" ref="C3501">IFERROR(_xlfn.XLOOKUP(B3501, Runs[Run ID], Runs[Title]), "— pick a run —")</f>
        <v>Waid's Daredevil</v>
      </c>
      <c r="D3501" s="74" t="s">
        <v>6923</v>
      </c>
      <c r="E3501" s="58" t="b">
        <v>0</v>
      </c>
      <c r="F3501" s="25">
        <f t="shared" si="1"/>
        <v>5</v>
      </c>
      <c r="G3501" s="21" t="s">
        <v>58</v>
      </c>
      <c r="H3501" s="23"/>
      <c r="I3501" s="28"/>
    </row>
    <row r="3502" ht="22.5" customHeight="1">
      <c r="A3502" s="53" t="str">
        <f t="array" ref="A3502">IFERROR(_xlfn.XLOOKUP(B3502, Runs[Run ID], Runs[Track]), "— pick a run —")</f>
        <v>Daredevil</v>
      </c>
      <c r="B3502" s="54" t="s">
        <v>295</v>
      </c>
      <c r="C3502" s="53" t="str">
        <f t="array" ref="C3502">IFERROR(_xlfn.XLOOKUP(B3502, Runs[Run ID], Runs[Title]), "— pick a run —")</f>
        <v>Waid's Daredevil</v>
      </c>
      <c r="D3502" s="74" t="s">
        <v>6944</v>
      </c>
      <c r="E3502" s="58" t="b">
        <v>0</v>
      </c>
      <c r="F3502" s="25">
        <f t="shared" si="1"/>
        <v>6</v>
      </c>
      <c r="G3502" s="21" t="s">
        <v>58</v>
      </c>
      <c r="H3502" s="23"/>
      <c r="I3502" s="28"/>
    </row>
    <row r="3503" ht="22.5" customHeight="1">
      <c r="A3503" s="53" t="str">
        <f t="array" ref="A3503">IFERROR(_xlfn.XLOOKUP(B3503, Runs[Run ID], Runs[Track]), "— pick a run —")</f>
        <v>Daredevil</v>
      </c>
      <c r="B3503" s="54" t="s">
        <v>295</v>
      </c>
      <c r="C3503" s="53" t="str">
        <f t="array" ref="C3503">IFERROR(_xlfn.XLOOKUP(B3503, Runs[Run ID], Runs[Title]), "— pick a run —")</f>
        <v>Waid's Daredevil</v>
      </c>
      <c r="D3503" s="74" t="s">
        <v>6964</v>
      </c>
      <c r="E3503" s="58" t="b">
        <v>0</v>
      </c>
      <c r="F3503" s="25">
        <f t="shared" si="1"/>
        <v>7</v>
      </c>
      <c r="G3503" s="21" t="s">
        <v>58</v>
      </c>
      <c r="H3503" s="23"/>
      <c r="I3503" s="28"/>
    </row>
    <row r="3504" ht="22.5" customHeight="1">
      <c r="A3504" s="53" t="str">
        <f t="array" ref="A3504">IFERROR(_xlfn.XLOOKUP(B3504, Runs[Run ID], Runs[Track]), "— pick a run —")</f>
        <v>Daredevil</v>
      </c>
      <c r="B3504" s="54" t="s">
        <v>295</v>
      </c>
      <c r="C3504" s="53" t="str">
        <f t="array" ref="C3504">IFERROR(_xlfn.XLOOKUP(B3504, Runs[Run ID], Runs[Title]), "— pick a run —")</f>
        <v>Waid's Daredevil</v>
      </c>
      <c r="D3504" s="74" t="s">
        <v>11351</v>
      </c>
      <c r="E3504" s="58" t="b">
        <v>0</v>
      </c>
      <c r="F3504" s="25">
        <f t="shared" si="1"/>
        <v>8</v>
      </c>
      <c r="G3504" s="21" t="s">
        <v>1002</v>
      </c>
      <c r="H3504" s="23" t="s">
        <v>13806</v>
      </c>
      <c r="I3504" s="28"/>
    </row>
    <row r="3505" ht="22.5" customHeight="1">
      <c r="A3505" s="53" t="str">
        <f t="array" ref="A3505">IFERROR(_xlfn.XLOOKUP(B3505, Runs[Run ID], Runs[Track]), "— pick a run —")</f>
        <v>Daredevil</v>
      </c>
      <c r="B3505" s="54" t="s">
        <v>295</v>
      </c>
      <c r="C3505" s="53" t="str">
        <f t="array" ref="C3505">IFERROR(_xlfn.XLOOKUP(B3505, Runs[Run ID], Runs[Title]), "— pick a run —")</f>
        <v>Waid's Daredevil</v>
      </c>
      <c r="D3505" s="74" t="s">
        <v>7003</v>
      </c>
      <c r="E3505" s="58" t="b">
        <v>0</v>
      </c>
      <c r="F3505" s="25">
        <f t="shared" si="1"/>
        <v>9</v>
      </c>
      <c r="G3505" s="21" t="s">
        <v>443</v>
      </c>
      <c r="H3505" s="23" t="s">
        <v>13807</v>
      </c>
      <c r="I3505" s="28"/>
    </row>
    <row r="3506" ht="22.5" customHeight="1">
      <c r="A3506" s="53" t="str">
        <f t="array" ref="A3506">IFERROR(_xlfn.XLOOKUP(B3506, Runs[Run ID], Runs[Track]), "— pick a run —")</f>
        <v>Daredevil</v>
      </c>
      <c r="B3506" s="54" t="s">
        <v>295</v>
      </c>
      <c r="C3506" s="53" t="str">
        <f t="array" ref="C3506">IFERROR(_xlfn.XLOOKUP(B3506, Runs[Run ID], Runs[Title]), "— pick a run —")</f>
        <v>Waid's Daredevil</v>
      </c>
      <c r="D3506" s="74" t="s">
        <v>7023</v>
      </c>
      <c r="E3506" s="58" t="b">
        <v>0</v>
      </c>
      <c r="F3506" s="25">
        <f t="shared" si="1"/>
        <v>10</v>
      </c>
      <c r="G3506" s="21" t="s">
        <v>58</v>
      </c>
      <c r="H3506" s="23"/>
      <c r="I3506" s="28"/>
    </row>
    <row r="3507" ht="22.5" customHeight="1">
      <c r="A3507" s="53" t="str">
        <f t="array" ref="A3507">IFERROR(_xlfn.XLOOKUP(B3507, Runs[Run ID], Runs[Track]), "— pick a run —")</f>
        <v>Daredevil</v>
      </c>
      <c r="B3507" s="54" t="s">
        <v>295</v>
      </c>
      <c r="C3507" s="53" t="str">
        <f t="array" ref="C3507">IFERROR(_xlfn.XLOOKUP(B3507, Runs[Run ID], Runs[Title]), "— pick a run —")</f>
        <v>Waid's Daredevil</v>
      </c>
      <c r="D3507" s="74" t="s">
        <v>7042</v>
      </c>
      <c r="E3507" s="58" t="b">
        <v>0</v>
      </c>
      <c r="F3507" s="25">
        <f t="shared" si="1"/>
        <v>11</v>
      </c>
      <c r="G3507" s="21" t="s">
        <v>58</v>
      </c>
      <c r="H3507" s="23"/>
      <c r="I3507" s="28"/>
    </row>
    <row r="3508" ht="22.5" customHeight="1">
      <c r="A3508" s="53" t="str">
        <f t="array" ref="A3508">IFERROR(_xlfn.XLOOKUP(B3508, Runs[Run ID], Runs[Track]), "— pick a run —")</f>
        <v>Daredevil</v>
      </c>
      <c r="B3508" s="54" t="s">
        <v>295</v>
      </c>
      <c r="C3508" s="53" t="str">
        <f t="array" ref="C3508">IFERROR(_xlfn.XLOOKUP(B3508, Runs[Run ID], Runs[Title]), "— pick a run —")</f>
        <v>Waid's Daredevil</v>
      </c>
      <c r="D3508" s="74" t="s">
        <v>7062</v>
      </c>
      <c r="E3508" s="58" t="b">
        <v>0</v>
      </c>
      <c r="F3508" s="25">
        <f t="shared" si="1"/>
        <v>12</v>
      </c>
      <c r="G3508" s="21" t="s">
        <v>58</v>
      </c>
      <c r="H3508" s="23"/>
      <c r="I3508" s="28"/>
    </row>
    <row r="3509" ht="22.5" customHeight="1">
      <c r="A3509" s="53" t="str">
        <f t="array" ref="A3509">IFERROR(_xlfn.XLOOKUP(B3509, Runs[Run ID], Runs[Track]), "— pick a run —")</f>
        <v>Daredevil</v>
      </c>
      <c r="B3509" s="54" t="s">
        <v>295</v>
      </c>
      <c r="C3509" s="53" t="str">
        <f t="array" ref="C3509">IFERROR(_xlfn.XLOOKUP(B3509, Runs[Run ID], Runs[Title]), "— pick a run —")</f>
        <v>Waid's Daredevil</v>
      </c>
      <c r="D3509" s="74" t="s">
        <v>7081</v>
      </c>
      <c r="E3509" s="58" t="b">
        <v>0</v>
      </c>
      <c r="F3509" s="25">
        <f t="shared" si="1"/>
        <v>13</v>
      </c>
      <c r="G3509" s="21" t="s">
        <v>58</v>
      </c>
      <c r="H3509" s="23" t="s">
        <v>13808</v>
      </c>
      <c r="I3509" s="28"/>
    </row>
    <row r="3510" ht="22.5" customHeight="1">
      <c r="A3510" s="53" t="str">
        <f t="array" ref="A3510">IFERROR(_xlfn.XLOOKUP(B3510, Runs[Run ID], Runs[Track]), "— pick a run —")</f>
        <v>Daredevil</v>
      </c>
      <c r="B3510" s="54" t="s">
        <v>295</v>
      </c>
      <c r="C3510" s="53" t="str">
        <f t="array" ref="C3510">IFERROR(_xlfn.XLOOKUP(B3510, Runs[Run ID], Runs[Title]), "— pick a run —")</f>
        <v>Waid's Daredevil</v>
      </c>
      <c r="D3510" s="74" t="s">
        <v>7102</v>
      </c>
      <c r="E3510" s="58" t="b">
        <v>0</v>
      </c>
      <c r="F3510" s="25">
        <f t="shared" si="1"/>
        <v>14</v>
      </c>
      <c r="G3510" s="21" t="s">
        <v>443</v>
      </c>
      <c r="H3510" s="23" t="s">
        <v>13809</v>
      </c>
      <c r="I3510" s="28"/>
    </row>
    <row r="3511" ht="22.5" customHeight="1">
      <c r="A3511" s="53" t="str">
        <f t="array" ref="A3511">IFERROR(_xlfn.XLOOKUP(B3511, Runs[Run ID], Runs[Track]), "— pick a run —")</f>
        <v>Daredevil</v>
      </c>
      <c r="B3511" s="54" t="s">
        <v>295</v>
      </c>
      <c r="C3511" s="53" t="str">
        <f t="array" ref="C3511">IFERROR(_xlfn.XLOOKUP(B3511, Runs[Run ID], Runs[Title]), "— pick a run —")</f>
        <v>Waid's Daredevil</v>
      </c>
      <c r="D3511" s="74" t="s">
        <v>7122</v>
      </c>
      <c r="E3511" s="58" t="b">
        <v>0</v>
      </c>
      <c r="F3511" s="25">
        <f t="shared" si="1"/>
        <v>15</v>
      </c>
      <c r="G3511" s="21" t="s">
        <v>58</v>
      </c>
      <c r="H3511" s="23" t="s">
        <v>13810</v>
      </c>
      <c r="I3511" s="28"/>
    </row>
    <row r="3512" ht="22.5" customHeight="1">
      <c r="A3512" s="53" t="str">
        <f t="array" ref="A3512">IFERROR(_xlfn.XLOOKUP(B3512, Runs[Run ID], Runs[Track]), "— pick a run —")</f>
        <v>Daredevil</v>
      </c>
      <c r="B3512" s="54" t="s">
        <v>295</v>
      </c>
      <c r="C3512" s="53" t="str">
        <f t="array" ref="C3512">IFERROR(_xlfn.XLOOKUP(B3512, Runs[Run ID], Runs[Title]), "— pick a run —")</f>
        <v>Waid's Daredevil</v>
      </c>
      <c r="D3512" s="74" t="s">
        <v>7141</v>
      </c>
      <c r="E3512" s="58" t="b">
        <v>0</v>
      </c>
      <c r="F3512" s="25">
        <f t="shared" si="1"/>
        <v>16</v>
      </c>
      <c r="G3512" s="21" t="s">
        <v>58</v>
      </c>
      <c r="H3512" s="23" t="s">
        <v>13811</v>
      </c>
      <c r="I3512" s="28"/>
    </row>
    <row r="3513" ht="22.5" customHeight="1">
      <c r="A3513" s="53" t="str">
        <f t="array" ref="A3513">IFERROR(_xlfn.XLOOKUP(B3513, Runs[Run ID], Runs[Track]), "— pick a run —")</f>
        <v>Daredevil</v>
      </c>
      <c r="B3513" s="54" t="s">
        <v>295</v>
      </c>
      <c r="C3513" s="53" t="str">
        <f t="array" ref="C3513">IFERROR(_xlfn.XLOOKUP(B3513, Runs[Run ID], Runs[Title]), "— pick a run —")</f>
        <v>Waid's Daredevil</v>
      </c>
      <c r="D3513" s="74" t="s">
        <v>7159</v>
      </c>
      <c r="E3513" s="58" t="b">
        <v>0</v>
      </c>
      <c r="F3513" s="25">
        <f t="shared" si="1"/>
        <v>17</v>
      </c>
      <c r="G3513" s="21" t="s">
        <v>58</v>
      </c>
      <c r="H3513" s="23"/>
      <c r="I3513" s="28"/>
    </row>
    <row r="3514" ht="22.5" customHeight="1">
      <c r="A3514" s="53" t="str">
        <f t="array" ref="A3514">IFERROR(_xlfn.XLOOKUP(B3514, Runs[Run ID], Runs[Track]), "— pick a run —")</f>
        <v>Daredevil</v>
      </c>
      <c r="B3514" s="54" t="s">
        <v>295</v>
      </c>
      <c r="C3514" s="53" t="str">
        <f t="array" ref="C3514">IFERROR(_xlfn.XLOOKUP(B3514, Runs[Run ID], Runs[Title]), "— pick a run —")</f>
        <v>Waid's Daredevil</v>
      </c>
      <c r="D3514" s="74" t="s">
        <v>7181</v>
      </c>
      <c r="E3514" s="58" t="b">
        <v>0</v>
      </c>
      <c r="F3514" s="25">
        <f t="shared" si="1"/>
        <v>18</v>
      </c>
      <c r="G3514" s="21" t="s">
        <v>58</v>
      </c>
      <c r="H3514" s="23"/>
      <c r="I3514" s="28"/>
    </row>
    <row r="3515" ht="22.5" customHeight="1">
      <c r="A3515" s="53" t="str">
        <f t="array" ref="A3515">IFERROR(_xlfn.XLOOKUP(B3515, Runs[Run ID], Runs[Track]), "— pick a run —")</f>
        <v>Daredevil</v>
      </c>
      <c r="B3515" s="54" t="s">
        <v>295</v>
      </c>
      <c r="C3515" s="53" t="str">
        <f t="array" ref="C3515">IFERROR(_xlfn.XLOOKUP(B3515, Runs[Run ID], Runs[Title]), "— pick a run —")</f>
        <v>Waid's Daredevil</v>
      </c>
      <c r="D3515" s="74" t="s">
        <v>7201</v>
      </c>
      <c r="E3515" s="58" t="b">
        <v>0</v>
      </c>
      <c r="F3515" s="25">
        <f t="shared" si="1"/>
        <v>19</v>
      </c>
      <c r="G3515" s="21" t="s">
        <v>58</v>
      </c>
      <c r="H3515" s="23"/>
      <c r="I3515" s="28"/>
    </row>
    <row r="3516" ht="22.5" customHeight="1">
      <c r="A3516" s="53" t="str">
        <f t="array" ref="A3516">IFERROR(_xlfn.XLOOKUP(B3516, Runs[Run ID], Runs[Track]), "— pick a run —")</f>
        <v>Daredevil</v>
      </c>
      <c r="B3516" s="54" t="s">
        <v>295</v>
      </c>
      <c r="C3516" s="53" t="str">
        <f t="array" ref="C3516">IFERROR(_xlfn.XLOOKUP(B3516, Runs[Run ID], Runs[Title]), "— pick a run —")</f>
        <v>Waid's Daredevil</v>
      </c>
      <c r="D3516" s="74" t="s">
        <v>7222</v>
      </c>
      <c r="E3516" s="58" t="b">
        <v>0</v>
      </c>
      <c r="F3516" s="25">
        <f t="shared" si="1"/>
        <v>20</v>
      </c>
      <c r="G3516" s="21" t="s">
        <v>58</v>
      </c>
      <c r="H3516" s="23"/>
      <c r="I3516" s="28"/>
    </row>
    <row r="3517" ht="22.5" customHeight="1">
      <c r="A3517" s="53" t="str">
        <f t="array" ref="A3517">IFERROR(_xlfn.XLOOKUP(B3517, Runs[Run ID], Runs[Track]), "— pick a run —")</f>
        <v>Daredevil</v>
      </c>
      <c r="B3517" s="54" t="s">
        <v>295</v>
      </c>
      <c r="C3517" s="53" t="str">
        <f t="array" ref="C3517">IFERROR(_xlfn.XLOOKUP(B3517, Runs[Run ID], Runs[Title]), "— pick a run —")</f>
        <v>Waid's Daredevil</v>
      </c>
      <c r="D3517" s="74" t="s">
        <v>7243</v>
      </c>
      <c r="E3517" s="58" t="b">
        <v>0</v>
      </c>
      <c r="F3517" s="25">
        <f t="shared" si="1"/>
        <v>21</v>
      </c>
      <c r="G3517" s="21" t="s">
        <v>58</v>
      </c>
      <c r="H3517" s="23"/>
      <c r="I3517" s="28"/>
    </row>
    <row r="3518" ht="22.5" customHeight="1">
      <c r="A3518" s="53" t="str">
        <f t="array" ref="A3518">IFERROR(_xlfn.XLOOKUP(B3518, Runs[Run ID], Runs[Track]), "— pick a run —")</f>
        <v>Daredevil</v>
      </c>
      <c r="B3518" s="54" t="s">
        <v>295</v>
      </c>
      <c r="C3518" s="53" t="str">
        <f t="array" ref="C3518">IFERROR(_xlfn.XLOOKUP(B3518, Runs[Run ID], Runs[Title]), "— pick a run —")</f>
        <v>Waid's Daredevil</v>
      </c>
      <c r="D3518" s="74" t="s">
        <v>7264</v>
      </c>
      <c r="E3518" s="58" t="b">
        <v>0</v>
      </c>
      <c r="F3518" s="25">
        <f t="shared" si="1"/>
        <v>22</v>
      </c>
      <c r="G3518" s="21" t="s">
        <v>58</v>
      </c>
      <c r="H3518" s="23"/>
      <c r="I3518" s="28"/>
    </row>
    <row r="3519" ht="22.5" customHeight="1">
      <c r="A3519" s="53" t="str">
        <f t="array" ref="A3519">IFERROR(_xlfn.XLOOKUP(B3519, Runs[Run ID], Runs[Track]), "— pick a run —")</f>
        <v>Daredevil</v>
      </c>
      <c r="B3519" s="54" t="s">
        <v>295</v>
      </c>
      <c r="C3519" s="53" t="str">
        <f t="array" ref="C3519">IFERROR(_xlfn.XLOOKUP(B3519, Runs[Run ID], Runs[Title]), "— pick a run —")</f>
        <v>Waid's Daredevil</v>
      </c>
      <c r="D3519" s="74" t="s">
        <v>7284</v>
      </c>
      <c r="E3519" s="58" t="b">
        <v>0</v>
      </c>
      <c r="F3519" s="25">
        <f t="shared" si="1"/>
        <v>23</v>
      </c>
      <c r="G3519" s="21" t="s">
        <v>58</v>
      </c>
      <c r="H3519" s="23"/>
      <c r="I3519" s="28"/>
    </row>
    <row r="3520" ht="22.5" customHeight="1">
      <c r="A3520" s="53" t="str">
        <f t="array" ref="A3520">IFERROR(_xlfn.XLOOKUP(B3520, Runs[Run ID], Runs[Track]), "— pick a run —")</f>
        <v>Daredevil</v>
      </c>
      <c r="B3520" s="54" t="s">
        <v>295</v>
      </c>
      <c r="C3520" s="53" t="str">
        <f t="array" ref="C3520">IFERROR(_xlfn.XLOOKUP(B3520, Runs[Run ID], Runs[Title]), "— pick a run —")</f>
        <v>Waid's Daredevil</v>
      </c>
      <c r="D3520" s="74" t="s">
        <v>7302</v>
      </c>
      <c r="E3520" s="58" t="b">
        <v>0</v>
      </c>
      <c r="F3520" s="25">
        <f t="shared" si="1"/>
        <v>24</v>
      </c>
      <c r="G3520" s="21" t="s">
        <v>58</v>
      </c>
      <c r="H3520" s="23"/>
      <c r="I3520" s="28"/>
    </row>
    <row r="3521" ht="22.5" customHeight="1">
      <c r="A3521" s="53" t="str">
        <f t="array" ref="A3521">IFERROR(_xlfn.XLOOKUP(B3521, Runs[Run ID], Runs[Track]), "— pick a run —")</f>
        <v>Daredevil</v>
      </c>
      <c r="B3521" s="54" t="s">
        <v>295</v>
      </c>
      <c r="C3521" s="53" t="str">
        <f t="array" ref="C3521">IFERROR(_xlfn.XLOOKUP(B3521, Runs[Run ID], Runs[Title]), "— pick a run —")</f>
        <v>Waid's Daredevil</v>
      </c>
      <c r="D3521" s="74" t="s">
        <v>7318</v>
      </c>
      <c r="E3521" s="58" t="b">
        <v>0</v>
      </c>
      <c r="F3521" s="25">
        <f t="shared" si="1"/>
        <v>25</v>
      </c>
      <c r="G3521" s="21" t="s">
        <v>58</v>
      </c>
      <c r="H3521" s="23"/>
      <c r="I3521" s="28"/>
    </row>
    <row r="3522" ht="22.5" customHeight="1">
      <c r="A3522" s="53" t="str">
        <f t="array" ref="A3522">IFERROR(_xlfn.XLOOKUP(B3522, Runs[Run ID], Runs[Track]), "— pick a run —")</f>
        <v>Daredevil</v>
      </c>
      <c r="B3522" s="54" t="s">
        <v>295</v>
      </c>
      <c r="C3522" s="53" t="str">
        <f t="array" ref="C3522">IFERROR(_xlfn.XLOOKUP(B3522, Runs[Run ID], Runs[Title]), "— pick a run —")</f>
        <v>Waid's Daredevil</v>
      </c>
      <c r="D3522" s="74" t="s">
        <v>7334</v>
      </c>
      <c r="E3522" s="58" t="b">
        <v>0</v>
      </c>
      <c r="F3522" s="25">
        <f t="shared" si="1"/>
        <v>26</v>
      </c>
      <c r="G3522" s="21" t="s">
        <v>58</v>
      </c>
      <c r="H3522" s="23"/>
      <c r="I3522" s="28"/>
    </row>
    <row r="3523" ht="22.5" customHeight="1">
      <c r="A3523" s="53" t="str">
        <f t="array" ref="A3523">IFERROR(_xlfn.XLOOKUP(B3523, Runs[Run ID], Runs[Track]), "— pick a run —")</f>
        <v>Daredevil</v>
      </c>
      <c r="B3523" s="54" t="s">
        <v>295</v>
      </c>
      <c r="C3523" s="53" t="str">
        <f t="array" ref="C3523">IFERROR(_xlfn.XLOOKUP(B3523, Runs[Run ID], Runs[Title]), "— pick a run —")</f>
        <v>Waid's Daredevil</v>
      </c>
      <c r="D3523" s="74" t="s">
        <v>7351</v>
      </c>
      <c r="E3523" s="58" t="b">
        <v>0</v>
      </c>
      <c r="F3523" s="25">
        <f t="shared" si="1"/>
        <v>27</v>
      </c>
      <c r="G3523" s="21" t="s">
        <v>58</v>
      </c>
      <c r="H3523" s="23"/>
      <c r="I3523" s="28"/>
    </row>
    <row r="3524" ht="22.5" customHeight="1">
      <c r="A3524" s="53" t="str">
        <f t="array" ref="A3524">IFERROR(_xlfn.XLOOKUP(B3524, Runs[Run ID], Runs[Track]), "— pick a run —")</f>
        <v>Daredevil</v>
      </c>
      <c r="B3524" s="54" t="s">
        <v>295</v>
      </c>
      <c r="C3524" s="53" t="str">
        <f t="array" ref="C3524">IFERROR(_xlfn.XLOOKUP(B3524, Runs[Run ID], Runs[Title]), "— pick a run —")</f>
        <v>Waid's Daredevil</v>
      </c>
      <c r="D3524" s="74" t="s">
        <v>7369</v>
      </c>
      <c r="E3524" s="58" t="b">
        <v>0</v>
      </c>
      <c r="F3524" s="25">
        <f t="shared" si="1"/>
        <v>28</v>
      </c>
      <c r="G3524" s="21" t="s">
        <v>58</v>
      </c>
      <c r="H3524" s="23"/>
      <c r="I3524" s="28"/>
    </row>
    <row r="3525" ht="22.5" customHeight="1">
      <c r="A3525" s="53" t="str">
        <f t="array" ref="A3525">IFERROR(_xlfn.XLOOKUP(B3525, Runs[Run ID], Runs[Track]), "— pick a run —")</f>
        <v>Daredevil</v>
      </c>
      <c r="B3525" s="54" t="s">
        <v>295</v>
      </c>
      <c r="C3525" s="53" t="str">
        <f t="array" ref="C3525">IFERROR(_xlfn.XLOOKUP(B3525, Runs[Run ID], Runs[Title]), "— pick a run —")</f>
        <v>Waid's Daredevil</v>
      </c>
      <c r="D3525" s="74" t="s">
        <v>7384</v>
      </c>
      <c r="E3525" s="58" t="b">
        <v>0</v>
      </c>
      <c r="F3525" s="25">
        <f t="shared" si="1"/>
        <v>29</v>
      </c>
      <c r="G3525" s="21" t="s">
        <v>58</v>
      </c>
      <c r="H3525" s="23"/>
      <c r="I3525" s="28"/>
    </row>
    <row r="3526" ht="22.5" customHeight="1">
      <c r="A3526" s="53" t="str">
        <f t="array" ref="A3526">IFERROR(_xlfn.XLOOKUP(B3526, Runs[Run ID], Runs[Track]), "— pick a run —")</f>
        <v>Daredevil</v>
      </c>
      <c r="B3526" s="54" t="s">
        <v>295</v>
      </c>
      <c r="C3526" s="53" t="str">
        <f t="array" ref="C3526">IFERROR(_xlfn.XLOOKUP(B3526, Runs[Run ID], Runs[Title]), "— pick a run —")</f>
        <v>Waid's Daredevil</v>
      </c>
      <c r="D3526" s="74" t="s">
        <v>7401</v>
      </c>
      <c r="E3526" s="58" t="b">
        <v>0</v>
      </c>
      <c r="F3526" s="25">
        <f t="shared" si="1"/>
        <v>30</v>
      </c>
      <c r="G3526" s="21" t="s">
        <v>58</v>
      </c>
      <c r="H3526" s="23"/>
      <c r="I3526" s="28"/>
    </row>
    <row r="3527" ht="22.5" customHeight="1">
      <c r="A3527" s="53" t="str">
        <f t="array" ref="A3527">IFERROR(_xlfn.XLOOKUP(B3527, Runs[Run ID], Runs[Track]), "— pick a run —")</f>
        <v>Daredevil</v>
      </c>
      <c r="B3527" s="54" t="s">
        <v>295</v>
      </c>
      <c r="C3527" s="53" t="str">
        <f t="array" ref="C3527">IFERROR(_xlfn.XLOOKUP(B3527, Runs[Run ID], Runs[Title]), "— pick a run —")</f>
        <v>Waid's Daredevil</v>
      </c>
      <c r="D3527" s="74" t="s">
        <v>7419</v>
      </c>
      <c r="E3527" s="58" t="b">
        <v>0</v>
      </c>
      <c r="F3527" s="25">
        <f t="shared" si="1"/>
        <v>31</v>
      </c>
      <c r="G3527" s="21" t="s">
        <v>58</v>
      </c>
      <c r="H3527" s="23"/>
      <c r="I3527" s="28"/>
    </row>
    <row r="3528" ht="22.5" customHeight="1">
      <c r="A3528" s="53" t="str">
        <f t="array" ref="A3528">IFERROR(_xlfn.XLOOKUP(B3528, Runs[Run ID], Runs[Track]), "— pick a run —")</f>
        <v>Daredevil</v>
      </c>
      <c r="B3528" s="54" t="s">
        <v>295</v>
      </c>
      <c r="C3528" s="53" t="str">
        <f t="array" ref="C3528">IFERROR(_xlfn.XLOOKUP(B3528, Runs[Run ID], Runs[Title]), "— pick a run —")</f>
        <v>Waid's Daredevil</v>
      </c>
      <c r="D3528" s="74" t="s">
        <v>7437</v>
      </c>
      <c r="E3528" s="58" t="b">
        <v>0</v>
      </c>
      <c r="F3528" s="25">
        <f t="shared" si="1"/>
        <v>32</v>
      </c>
      <c r="G3528" s="21" t="s">
        <v>58</v>
      </c>
      <c r="H3528" s="23"/>
      <c r="I3528" s="28"/>
    </row>
    <row r="3529" ht="22.5" customHeight="1">
      <c r="A3529" s="53" t="str">
        <f t="array" ref="A3529">IFERROR(_xlfn.XLOOKUP(B3529, Runs[Run ID], Runs[Track]), "— pick a run —")</f>
        <v>Daredevil</v>
      </c>
      <c r="B3529" s="54" t="s">
        <v>295</v>
      </c>
      <c r="C3529" s="53" t="str">
        <f t="array" ref="C3529">IFERROR(_xlfn.XLOOKUP(B3529, Runs[Run ID], Runs[Title]), "— pick a run —")</f>
        <v>Waid's Daredevil</v>
      </c>
      <c r="D3529" s="74" t="s">
        <v>7454</v>
      </c>
      <c r="E3529" s="58" t="b">
        <v>0</v>
      </c>
      <c r="F3529" s="25">
        <f t="shared" si="1"/>
        <v>33</v>
      </c>
      <c r="G3529" s="21" t="s">
        <v>58</v>
      </c>
      <c r="H3529" s="23"/>
      <c r="I3529" s="28"/>
    </row>
    <row r="3530" ht="22.5" customHeight="1">
      <c r="A3530" s="53" t="str">
        <f t="array" ref="A3530">IFERROR(_xlfn.XLOOKUP(B3530, Runs[Run ID], Runs[Track]), "— pick a run —")</f>
        <v>Daredevil</v>
      </c>
      <c r="B3530" s="54" t="s">
        <v>295</v>
      </c>
      <c r="C3530" s="53" t="str">
        <f t="array" ref="C3530">IFERROR(_xlfn.XLOOKUP(B3530, Runs[Run ID], Runs[Title]), "— pick a run —")</f>
        <v>Waid's Daredevil</v>
      </c>
      <c r="D3530" s="74" t="s">
        <v>7470</v>
      </c>
      <c r="E3530" s="58" t="b">
        <v>0</v>
      </c>
      <c r="F3530" s="25">
        <f t="shared" si="1"/>
        <v>34</v>
      </c>
      <c r="G3530" s="21" t="s">
        <v>58</v>
      </c>
      <c r="H3530" s="23"/>
      <c r="I3530" s="28"/>
    </row>
    <row r="3531" ht="22.5" customHeight="1">
      <c r="A3531" s="53" t="str">
        <f t="array" ref="A3531">IFERROR(_xlfn.XLOOKUP(B3531, Runs[Run ID], Runs[Track]), "— pick a run —")</f>
        <v>Daredevil</v>
      </c>
      <c r="B3531" s="54" t="s">
        <v>295</v>
      </c>
      <c r="C3531" s="53" t="str">
        <f t="array" ref="C3531">IFERROR(_xlfn.XLOOKUP(B3531, Runs[Run ID], Runs[Title]), "— pick a run —")</f>
        <v>Waid's Daredevil</v>
      </c>
      <c r="D3531" s="74" t="s">
        <v>7486</v>
      </c>
      <c r="E3531" s="58" t="b">
        <v>0</v>
      </c>
      <c r="F3531" s="25">
        <f t="shared" si="1"/>
        <v>35</v>
      </c>
      <c r="G3531" s="21" t="s">
        <v>58</v>
      </c>
      <c r="H3531" s="23"/>
      <c r="I3531" s="28"/>
    </row>
    <row r="3532" ht="22.5" customHeight="1">
      <c r="A3532" s="53" t="str">
        <f t="array" ref="A3532">IFERROR(_xlfn.XLOOKUP(B3532, Runs[Run ID], Runs[Track]), "— pick a run —")</f>
        <v>Daredevil</v>
      </c>
      <c r="B3532" s="54" t="s">
        <v>295</v>
      </c>
      <c r="C3532" s="53" t="str">
        <f t="array" ref="C3532">IFERROR(_xlfn.XLOOKUP(B3532, Runs[Run ID], Runs[Title]), "— pick a run —")</f>
        <v>Waid's Daredevil</v>
      </c>
      <c r="D3532" s="74" t="s">
        <v>7503</v>
      </c>
      <c r="E3532" s="58" t="b">
        <v>0</v>
      </c>
      <c r="F3532" s="25">
        <f t="shared" si="1"/>
        <v>36</v>
      </c>
      <c r="G3532" s="21" t="s">
        <v>58</v>
      </c>
      <c r="H3532" s="23"/>
      <c r="I3532" s="28"/>
    </row>
    <row r="3533" ht="22.5" customHeight="1">
      <c r="A3533" s="53" t="str">
        <f t="array" ref="A3533">IFERROR(_xlfn.XLOOKUP(B3533, Runs[Run ID], Runs[Track]), "— pick a run —")</f>
        <v>Daredevil</v>
      </c>
      <c r="B3533" s="54" t="s">
        <v>295</v>
      </c>
      <c r="C3533" s="53" t="str">
        <f t="array" ref="C3533">IFERROR(_xlfn.XLOOKUP(B3533, Runs[Run ID], Runs[Title]), "— pick a run —")</f>
        <v>Waid's Daredevil</v>
      </c>
      <c r="D3533" s="74" t="s">
        <v>7521</v>
      </c>
      <c r="E3533" s="58" t="b">
        <v>0</v>
      </c>
      <c r="F3533" s="25">
        <f t="shared" si="1"/>
        <v>37</v>
      </c>
      <c r="G3533" s="21" t="s">
        <v>58</v>
      </c>
      <c r="H3533" s="23"/>
      <c r="I3533" s="28"/>
    </row>
    <row r="3534" ht="22.5" customHeight="1">
      <c r="A3534" s="53" t="str">
        <f t="array" ref="A3534">IFERROR(_xlfn.XLOOKUP(B3534, Runs[Run ID], Runs[Track]), "— pick a run —")</f>
        <v>Daredevil</v>
      </c>
      <c r="B3534" s="54" t="s">
        <v>295</v>
      </c>
      <c r="C3534" s="53" t="str">
        <f t="array" ref="C3534">IFERROR(_xlfn.XLOOKUP(B3534, Runs[Run ID], Runs[Title]), "— pick a run —")</f>
        <v>Waid's Daredevil</v>
      </c>
      <c r="D3534" s="74" t="s">
        <v>7539</v>
      </c>
      <c r="E3534" s="58" t="b">
        <v>0</v>
      </c>
      <c r="F3534" s="25">
        <f t="shared" si="1"/>
        <v>38</v>
      </c>
      <c r="G3534" s="21" t="s">
        <v>58</v>
      </c>
      <c r="H3534" s="23"/>
      <c r="I3534" s="28"/>
    </row>
    <row r="3535" ht="22.5" customHeight="1">
      <c r="A3535" s="53" t="str">
        <f t="array" ref="A3535">IFERROR(_xlfn.XLOOKUP(B3535, Runs[Run ID], Runs[Track]), "— pick a run —")</f>
        <v>Daredevil</v>
      </c>
      <c r="B3535" s="54" t="s">
        <v>295</v>
      </c>
      <c r="C3535" s="53" t="str">
        <f t="array" ref="C3535">IFERROR(_xlfn.XLOOKUP(B3535, Runs[Run ID], Runs[Title]), "— pick a run —")</f>
        <v>Waid's Daredevil</v>
      </c>
      <c r="D3535" s="74" t="s">
        <v>7556</v>
      </c>
      <c r="E3535" s="58" t="b">
        <v>0</v>
      </c>
      <c r="F3535" s="25">
        <f t="shared" si="1"/>
        <v>39</v>
      </c>
      <c r="G3535" s="21" t="s">
        <v>58</v>
      </c>
      <c r="H3535" s="23"/>
      <c r="I3535" s="28"/>
    </row>
    <row r="3536" ht="22.5" customHeight="1">
      <c r="A3536" s="53" t="str">
        <f t="array" ref="A3536">IFERROR(_xlfn.XLOOKUP(B3536, Runs[Run ID], Runs[Track]), "— pick a run —")</f>
        <v>Daredevil</v>
      </c>
      <c r="B3536" s="54" t="s">
        <v>295</v>
      </c>
      <c r="C3536" s="53" t="str">
        <f t="array" ref="C3536">IFERROR(_xlfn.XLOOKUP(B3536, Runs[Run ID], Runs[Title]), "— pick a run —")</f>
        <v>Waid's Daredevil</v>
      </c>
      <c r="D3536" s="74" t="s">
        <v>7574</v>
      </c>
      <c r="E3536" s="58" t="b">
        <v>0</v>
      </c>
      <c r="F3536" s="25">
        <f t="shared" si="1"/>
        <v>40</v>
      </c>
      <c r="G3536" s="21" t="s">
        <v>58</v>
      </c>
      <c r="H3536" s="23"/>
      <c r="I3536" s="28"/>
    </row>
    <row r="3537" ht="22.5" customHeight="1">
      <c r="A3537" s="53" t="str">
        <f t="array" ref="A3537">IFERROR(_xlfn.XLOOKUP(B3537, Runs[Run ID], Runs[Track]), "— pick a run —")</f>
        <v>Daredevil</v>
      </c>
      <c r="B3537" s="54" t="s">
        <v>295</v>
      </c>
      <c r="C3537" s="53" t="str">
        <f t="array" ref="C3537">IFERROR(_xlfn.XLOOKUP(B3537, Runs[Run ID], Runs[Title]), "— pick a run —")</f>
        <v>Waid's Daredevil</v>
      </c>
      <c r="D3537" s="74" t="s">
        <v>13812</v>
      </c>
      <c r="E3537" s="58" t="b">
        <v>0</v>
      </c>
      <c r="F3537" s="25">
        <f t="shared" si="1"/>
        <v>41</v>
      </c>
      <c r="G3537" s="21" t="s">
        <v>1002</v>
      </c>
      <c r="H3537" s="23" t="s">
        <v>13813</v>
      </c>
      <c r="I3537" s="28"/>
    </row>
    <row r="3538" ht="22.5" customHeight="1">
      <c r="A3538" s="53" t="str">
        <f t="array" ref="A3538">IFERROR(_xlfn.XLOOKUP(B3538, Runs[Run ID], Runs[Track]), "— pick a run —")</f>
        <v>Daredevil</v>
      </c>
      <c r="B3538" s="54" t="s">
        <v>295</v>
      </c>
      <c r="C3538" s="53" t="str">
        <f t="array" ref="C3538">IFERROR(_xlfn.XLOOKUP(B3538, Runs[Run ID], Runs[Title]), "— pick a run —")</f>
        <v>Waid's Daredevil</v>
      </c>
      <c r="D3538" s="74" t="s">
        <v>8993</v>
      </c>
      <c r="E3538" s="58" t="b">
        <v>0</v>
      </c>
      <c r="F3538" s="25">
        <f t="shared" si="1"/>
        <v>42</v>
      </c>
      <c r="G3538" s="21" t="s">
        <v>1002</v>
      </c>
      <c r="H3538" s="23" t="s">
        <v>13814</v>
      </c>
      <c r="I3538" s="28"/>
    </row>
    <row r="3539" ht="22.5" customHeight="1">
      <c r="A3539" s="53" t="str">
        <f t="array" ref="A3539">IFERROR(_xlfn.XLOOKUP(B3539, Runs[Run ID], Runs[Track]), "— pick a run —")</f>
        <v>Daredevil</v>
      </c>
      <c r="B3539" s="54" t="s">
        <v>295</v>
      </c>
      <c r="C3539" s="53" t="str">
        <f t="array" ref="C3539">IFERROR(_xlfn.XLOOKUP(B3539, Runs[Run ID], Runs[Title]), "— pick a run —")</f>
        <v>Waid's Daredevil</v>
      </c>
      <c r="D3539" s="74" t="s">
        <v>9007</v>
      </c>
      <c r="E3539" s="58" t="b">
        <v>0</v>
      </c>
      <c r="F3539" s="25">
        <f t="shared" si="1"/>
        <v>43</v>
      </c>
      <c r="G3539" s="21" t="s">
        <v>1002</v>
      </c>
      <c r="H3539" s="23"/>
      <c r="I3539" s="28"/>
    </row>
    <row r="3540" ht="22.5" customHeight="1">
      <c r="A3540" s="53" t="str">
        <f t="array" ref="A3540">IFERROR(_xlfn.XLOOKUP(B3540, Runs[Run ID], Runs[Track]), "— pick a run —")</f>
        <v>Daredevil</v>
      </c>
      <c r="B3540" s="54" t="s">
        <v>295</v>
      </c>
      <c r="C3540" s="53" t="str">
        <f t="array" ref="C3540">IFERROR(_xlfn.XLOOKUP(B3540, Runs[Run ID], Runs[Title]), "— pick a run —")</f>
        <v>Waid's Daredevil</v>
      </c>
      <c r="D3540" s="74" t="s">
        <v>13815</v>
      </c>
      <c r="E3540" s="58" t="b">
        <v>0</v>
      </c>
      <c r="F3540" s="25">
        <f t="shared" si="1"/>
        <v>44</v>
      </c>
      <c r="G3540" s="21" t="s">
        <v>1002</v>
      </c>
      <c r="H3540" s="23" t="s">
        <v>13816</v>
      </c>
      <c r="I3540" s="28"/>
    </row>
    <row r="3541" ht="22.5" customHeight="1">
      <c r="A3541" s="53" t="str">
        <f t="array" ref="A3541">IFERROR(_xlfn.XLOOKUP(B3541, Runs[Run ID], Runs[Track]), "— pick a run —")</f>
        <v>Daredevil</v>
      </c>
      <c r="B3541" s="54" t="s">
        <v>295</v>
      </c>
      <c r="C3541" s="53" t="str">
        <f t="array" ref="C3541">IFERROR(_xlfn.XLOOKUP(B3541, Runs[Run ID], Runs[Title]), "— pick a run —")</f>
        <v>Waid's Daredevil</v>
      </c>
      <c r="D3541" s="74" t="s">
        <v>13817</v>
      </c>
      <c r="E3541" s="58" t="b">
        <v>0</v>
      </c>
      <c r="F3541" s="25">
        <f t="shared" si="1"/>
        <v>45</v>
      </c>
      <c r="G3541" s="21" t="s">
        <v>1002</v>
      </c>
      <c r="H3541" s="23"/>
      <c r="I3541" s="28"/>
    </row>
    <row r="3542" ht="22.5" customHeight="1">
      <c r="A3542" s="53" t="str">
        <f t="array" ref="A3542">IFERROR(_xlfn.XLOOKUP(B3542, Runs[Run ID], Runs[Track]), "— pick a run —")</f>
        <v>Daredevil</v>
      </c>
      <c r="B3542" s="54" t="s">
        <v>295</v>
      </c>
      <c r="C3542" s="53" t="str">
        <f t="array" ref="C3542">IFERROR(_xlfn.XLOOKUP(B3542, Runs[Run ID], Runs[Title]), "— pick a run —")</f>
        <v>Waid's Daredevil</v>
      </c>
      <c r="D3542" s="74" t="s">
        <v>13818</v>
      </c>
      <c r="E3542" s="58" t="b">
        <v>0</v>
      </c>
      <c r="F3542" s="25">
        <f t="shared" si="1"/>
        <v>46</v>
      </c>
      <c r="G3542" s="21" t="s">
        <v>1002</v>
      </c>
      <c r="H3542" s="23"/>
      <c r="I3542" s="28"/>
    </row>
    <row r="3543" ht="22.5" customHeight="1">
      <c r="A3543" s="53" t="str">
        <f t="array" ref="A3543">IFERROR(_xlfn.XLOOKUP(B3543, Runs[Run ID], Runs[Track]), "— pick a run —")</f>
        <v>Daredevil</v>
      </c>
      <c r="B3543" s="54" t="s">
        <v>295</v>
      </c>
      <c r="C3543" s="53" t="str">
        <f t="array" ref="C3543">IFERROR(_xlfn.XLOOKUP(B3543, Runs[Run ID], Runs[Title]), "— pick a run —")</f>
        <v>Waid's Daredevil</v>
      </c>
      <c r="D3543" s="74" t="s">
        <v>13819</v>
      </c>
      <c r="E3543" s="58" t="b">
        <v>0</v>
      </c>
      <c r="F3543" s="25">
        <f t="shared" si="1"/>
        <v>47</v>
      </c>
      <c r="G3543" s="21" t="s">
        <v>1002</v>
      </c>
      <c r="H3543" s="23"/>
      <c r="I3543" s="28"/>
    </row>
    <row r="3544" ht="22.5" customHeight="1">
      <c r="A3544" s="53" t="str">
        <f t="array" ref="A3544">IFERROR(_xlfn.XLOOKUP(B3544, Runs[Run ID], Runs[Track]), "— pick a run —")</f>
        <v>Daredevil</v>
      </c>
      <c r="B3544" s="54" t="s">
        <v>295</v>
      </c>
      <c r="C3544" s="53" t="str">
        <f t="array" ref="C3544">IFERROR(_xlfn.XLOOKUP(B3544, Runs[Run ID], Runs[Title]), "— pick a run —")</f>
        <v>Waid's Daredevil</v>
      </c>
      <c r="D3544" s="74" t="s">
        <v>13820</v>
      </c>
      <c r="E3544" s="58" t="b">
        <v>0</v>
      </c>
      <c r="F3544" s="25">
        <f t="shared" si="1"/>
        <v>48</v>
      </c>
      <c r="G3544" s="21" t="s">
        <v>1002</v>
      </c>
      <c r="H3544" s="23"/>
      <c r="I3544" s="28"/>
    </row>
    <row r="3545" ht="22.5" customHeight="1">
      <c r="A3545" s="53" t="str">
        <f t="array" ref="A3545">IFERROR(_xlfn.XLOOKUP(B3545, Runs[Run ID], Runs[Track]), "— pick a run —")</f>
        <v>Daredevil</v>
      </c>
      <c r="B3545" s="54" t="s">
        <v>295</v>
      </c>
      <c r="C3545" s="53" t="str">
        <f t="array" ref="C3545">IFERROR(_xlfn.XLOOKUP(B3545, Runs[Run ID], Runs[Title]), "— pick a run —")</f>
        <v>Waid's Daredevil</v>
      </c>
      <c r="D3545" s="74" t="s">
        <v>13821</v>
      </c>
      <c r="E3545" s="58" t="b">
        <v>0</v>
      </c>
      <c r="F3545" s="25">
        <f t="shared" si="1"/>
        <v>49</v>
      </c>
      <c r="G3545" s="21" t="s">
        <v>1002</v>
      </c>
      <c r="H3545" s="23"/>
      <c r="I3545" s="28"/>
    </row>
    <row r="3546" ht="22.5" customHeight="1">
      <c r="A3546" s="53" t="str">
        <f t="array" ref="A3546">IFERROR(_xlfn.XLOOKUP(B3546, Runs[Run ID], Runs[Track]), "— pick a run —")</f>
        <v>Daredevil</v>
      </c>
      <c r="B3546" s="54" t="s">
        <v>295</v>
      </c>
      <c r="C3546" s="53" t="str">
        <f t="array" ref="C3546">IFERROR(_xlfn.XLOOKUP(B3546, Runs[Run ID], Runs[Title]), "— pick a run —")</f>
        <v>Waid's Daredevil</v>
      </c>
      <c r="D3546" s="74" t="s">
        <v>13822</v>
      </c>
      <c r="E3546" s="58" t="b">
        <v>0</v>
      </c>
      <c r="F3546" s="25">
        <f t="shared" si="1"/>
        <v>50</v>
      </c>
      <c r="G3546" s="21" t="s">
        <v>1002</v>
      </c>
      <c r="H3546" s="23"/>
      <c r="I3546" s="28"/>
    </row>
    <row r="3547" ht="22.5" customHeight="1">
      <c r="A3547" s="53" t="str">
        <f t="array" ref="A3547">IFERROR(_xlfn.XLOOKUP(B3547, Runs[Run ID], Runs[Track]), "— pick a run —")</f>
        <v>Daredevil</v>
      </c>
      <c r="B3547" s="54" t="s">
        <v>295</v>
      </c>
      <c r="C3547" s="53" t="str">
        <f t="array" ref="C3547">IFERROR(_xlfn.XLOOKUP(B3547, Runs[Run ID], Runs[Title]), "— pick a run —")</f>
        <v>Waid's Daredevil</v>
      </c>
      <c r="D3547" s="74" t="s">
        <v>13823</v>
      </c>
      <c r="E3547" s="58" t="b">
        <v>0</v>
      </c>
      <c r="F3547" s="25">
        <f t="shared" si="1"/>
        <v>51</v>
      </c>
      <c r="G3547" s="21" t="s">
        <v>1002</v>
      </c>
      <c r="H3547" s="23"/>
      <c r="I3547" s="28"/>
    </row>
    <row r="3548" ht="22.5" customHeight="1">
      <c r="A3548" s="53" t="str">
        <f t="array" ref="A3548">IFERROR(_xlfn.XLOOKUP(B3548, Runs[Run ID], Runs[Track]), "— pick a run —")</f>
        <v>Daredevil</v>
      </c>
      <c r="B3548" s="54" t="s">
        <v>295</v>
      </c>
      <c r="C3548" s="53" t="str">
        <f t="array" ref="C3548">IFERROR(_xlfn.XLOOKUP(B3548, Runs[Run ID], Runs[Title]), "— pick a run —")</f>
        <v>Waid's Daredevil</v>
      </c>
      <c r="D3548" s="74" t="s">
        <v>7591</v>
      </c>
      <c r="E3548" s="58" t="b">
        <v>0</v>
      </c>
      <c r="F3548" s="25">
        <f t="shared" si="1"/>
        <v>52</v>
      </c>
      <c r="G3548" s="21" t="s">
        <v>58</v>
      </c>
      <c r="H3548" s="23"/>
      <c r="I3548" s="28"/>
    </row>
    <row r="3549" ht="22.5" customHeight="1">
      <c r="A3549" s="53" t="str">
        <f t="array" ref="A3549">IFERROR(_xlfn.XLOOKUP(B3549, Runs[Run ID], Runs[Track]), "— pick a run —")</f>
        <v>Daredevil</v>
      </c>
      <c r="B3549" s="54" t="s">
        <v>295</v>
      </c>
      <c r="C3549" s="53" t="str">
        <f t="array" ref="C3549">IFERROR(_xlfn.XLOOKUP(B3549, Runs[Run ID], Runs[Title]), "— pick a run —")</f>
        <v>Waid's Daredevil</v>
      </c>
      <c r="D3549" s="74" t="s">
        <v>7606</v>
      </c>
      <c r="E3549" s="58" t="b">
        <v>0</v>
      </c>
      <c r="F3549" s="25">
        <f t="shared" si="1"/>
        <v>53</v>
      </c>
      <c r="G3549" s="21" t="s">
        <v>58</v>
      </c>
      <c r="H3549" s="23"/>
      <c r="I3549" s="28"/>
    </row>
    <row r="3550" ht="22.5" customHeight="1">
      <c r="A3550" s="53" t="str">
        <f t="array" ref="A3550">IFERROR(_xlfn.XLOOKUP(B3550, Runs[Run ID], Runs[Track]), "— pick a run —")</f>
        <v>Daredevil</v>
      </c>
      <c r="B3550" s="54" t="s">
        <v>295</v>
      </c>
      <c r="C3550" s="53" t="str">
        <f t="array" ref="C3550">IFERROR(_xlfn.XLOOKUP(B3550, Runs[Run ID], Runs[Title]), "— pick a run —")</f>
        <v>Waid's Daredevil</v>
      </c>
      <c r="D3550" s="74" t="s">
        <v>7641</v>
      </c>
      <c r="E3550" s="58" t="b">
        <v>0</v>
      </c>
      <c r="F3550" s="25">
        <f t="shared" si="1"/>
        <v>54</v>
      </c>
      <c r="G3550" s="21" t="s">
        <v>58</v>
      </c>
      <c r="H3550" s="23"/>
      <c r="I3550" s="28"/>
    </row>
    <row r="3551" ht="22.5" customHeight="1">
      <c r="A3551" s="53" t="str">
        <f t="array" ref="A3551">IFERROR(_xlfn.XLOOKUP(B3551, Runs[Run ID], Runs[Track]), "— pick a run —")</f>
        <v>Daredevil</v>
      </c>
      <c r="B3551" s="54" t="s">
        <v>295</v>
      </c>
      <c r="C3551" s="53" t="str">
        <f t="array" ref="C3551">IFERROR(_xlfn.XLOOKUP(B3551, Runs[Run ID], Runs[Title]), "— pick a run —")</f>
        <v>Waid's Daredevil</v>
      </c>
      <c r="D3551" s="74" t="s">
        <v>7624</v>
      </c>
      <c r="E3551" s="58" t="b">
        <v>0</v>
      </c>
      <c r="F3551" s="25">
        <f t="shared" si="1"/>
        <v>55</v>
      </c>
      <c r="G3551" s="21" t="s">
        <v>58</v>
      </c>
      <c r="H3551" s="23" t="s">
        <v>13824</v>
      </c>
      <c r="I3551" s="28"/>
    </row>
    <row r="3552" ht="22.5" customHeight="1">
      <c r="A3552" s="53" t="str">
        <f t="array" ref="A3552">IFERROR(_xlfn.XLOOKUP(B3552, Runs[Run ID], Runs[Track]), "— pick a run —")</f>
        <v>Daredevil</v>
      </c>
      <c r="B3552" s="54" t="s">
        <v>295</v>
      </c>
      <c r="C3552" s="53" t="str">
        <f t="array" ref="C3552">IFERROR(_xlfn.XLOOKUP(B3552, Runs[Run ID], Runs[Title]), "— pick a run —")</f>
        <v>Waid's Daredevil</v>
      </c>
      <c r="D3552" s="74" t="s">
        <v>7659</v>
      </c>
      <c r="E3552" s="58" t="b">
        <v>0</v>
      </c>
      <c r="F3552" s="25">
        <f t="shared" si="1"/>
        <v>56</v>
      </c>
      <c r="G3552" s="21" t="s">
        <v>58</v>
      </c>
      <c r="H3552" s="23" t="s">
        <v>13825</v>
      </c>
      <c r="I3552" s="28"/>
    </row>
    <row r="3553" ht="22.5" customHeight="1">
      <c r="A3553" s="53" t="str">
        <f t="array" ref="A3553">IFERROR(_xlfn.XLOOKUP(B3553, Runs[Run ID], Runs[Track]), "— pick a run —")</f>
        <v>Daredevil</v>
      </c>
      <c r="B3553" s="54" t="s">
        <v>295</v>
      </c>
      <c r="C3553" s="53" t="str">
        <f t="array" ref="C3553">IFERROR(_xlfn.XLOOKUP(B3553, Runs[Run ID], Runs[Title]), "— pick a run —")</f>
        <v>Waid's Daredevil</v>
      </c>
      <c r="D3553" s="74" t="s">
        <v>7678</v>
      </c>
      <c r="E3553" s="58" t="b">
        <v>0</v>
      </c>
      <c r="F3553" s="25">
        <f t="shared" si="1"/>
        <v>57</v>
      </c>
      <c r="G3553" s="21" t="s">
        <v>58</v>
      </c>
      <c r="H3553" s="23"/>
      <c r="I3553" s="28"/>
    </row>
    <row r="3554" ht="22.5" customHeight="1">
      <c r="A3554" s="53" t="str">
        <f t="array" ref="A3554">IFERROR(_xlfn.XLOOKUP(B3554, Runs[Run ID], Runs[Track]), "— pick a run —")</f>
        <v>Daredevil</v>
      </c>
      <c r="B3554" s="54" t="s">
        <v>295</v>
      </c>
      <c r="C3554" s="53" t="str">
        <f t="array" ref="C3554">IFERROR(_xlfn.XLOOKUP(B3554, Runs[Run ID], Runs[Title]), "— pick a run —")</f>
        <v>Waid's Daredevil</v>
      </c>
      <c r="D3554" s="74" t="s">
        <v>7695</v>
      </c>
      <c r="E3554" s="58" t="b">
        <v>0</v>
      </c>
      <c r="F3554" s="25">
        <f t="shared" si="1"/>
        <v>58</v>
      </c>
      <c r="G3554" s="21" t="s">
        <v>58</v>
      </c>
      <c r="H3554" s="23"/>
      <c r="I3554" s="28"/>
    </row>
    <row r="3555" ht="22.5" customHeight="1">
      <c r="A3555" s="53" t="str">
        <f t="array" ref="A3555">IFERROR(_xlfn.XLOOKUP(B3555, Runs[Run ID], Runs[Track]), "— pick a run —")</f>
        <v>Daredevil</v>
      </c>
      <c r="B3555" s="54" t="s">
        <v>295</v>
      </c>
      <c r="C3555" s="53" t="str">
        <f t="array" ref="C3555">IFERROR(_xlfn.XLOOKUP(B3555, Runs[Run ID], Runs[Title]), "— pick a run —")</f>
        <v>Waid's Daredevil</v>
      </c>
      <c r="D3555" s="74" t="s">
        <v>7711</v>
      </c>
      <c r="E3555" s="58" t="b">
        <v>0</v>
      </c>
      <c r="F3555" s="25">
        <f t="shared" si="1"/>
        <v>59</v>
      </c>
      <c r="G3555" s="21" t="s">
        <v>58</v>
      </c>
      <c r="H3555" s="23"/>
      <c r="I3555" s="28"/>
    </row>
    <row r="3556" ht="22.5" customHeight="1">
      <c r="A3556" s="53" t="str">
        <f t="array" ref="A3556">IFERROR(_xlfn.XLOOKUP(B3556, Runs[Run ID], Runs[Track]), "— pick a run —")</f>
        <v>Daredevil</v>
      </c>
      <c r="B3556" s="54" t="s">
        <v>295</v>
      </c>
      <c r="C3556" s="53" t="str">
        <f t="array" ref="C3556">IFERROR(_xlfn.XLOOKUP(B3556, Runs[Run ID], Runs[Title]), "— pick a run —")</f>
        <v>Waid's Daredevil</v>
      </c>
      <c r="D3556" s="74" t="s">
        <v>7727</v>
      </c>
      <c r="E3556" s="58" t="b">
        <v>0</v>
      </c>
      <c r="F3556" s="25">
        <f t="shared" si="1"/>
        <v>60</v>
      </c>
      <c r="G3556" s="21" t="s">
        <v>58</v>
      </c>
      <c r="H3556" s="23"/>
      <c r="I3556" s="28"/>
    </row>
    <row r="3557" ht="22.5" customHeight="1">
      <c r="A3557" s="53" t="str">
        <f t="array" ref="A3557">IFERROR(_xlfn.XLOOKUP(B3557, Runs[Run ID], Runs[Track]), "— pick a run —")</f>
        <v>Daredevil</v>
      </c>
      <c r="B3557" s="54" t="s">
        <v>295</v>
      </c>
      <c r="C3557" s="53" t="str">
        <f t="array" ref="C3557">IFERROR(_xlfn.XLOOKUP(B3557, Runs[Run ID], Runs[Title]), "— pick a run —")</f>
        <v>Waid's Daredevil</v>
      </c>
      <c r="D3557" s="74" t="s">
        <v>7745</v>
      </c>
      <c r="E3557" s="58" t="b">
        <v>0</v>
      </c>
      <c r="F3557" s="25">
        <f t="shared" si="1"/>
        <v>61</v>
      </c>
      <c r="G3557" s="21" t="s">
        <v>58</v>
      </c>
      <c r="H3557" s="23"/>
      <c r="I3557" s="28"/>
    </row>
    <row r="3558" ht="22.5" customHeight="1">
      <c r="A3558" s="53" t="str">
        <f t="array" ref="A3558">IFERROR(_xlfn.XLOOKUP(B3558, Runs[Run ID], Runs[Track]), "— pick a run —")</f>
        <v>Daredevil</v>
      </c>
      <c r="B3558" s="54" t="s">
        <v>295</v>
      </c>
      <c r="C3558" s="53" t="str">
        <f t="array" ref="C3558">IFERROR(_xlfn.XLOOKUP(B3558, Runs[Run ID], Runs[Title]), "— pick a run —")</f>
        <v>Waid's Daredevil</v>
      </c>
      <c r="D3558" s="74" t="s">
        <v>7761</v>
      </c>
      <c r="E3558" s="58" t="b">
        <v>0</v>
      </c>
      <c r="F3558" s="25">
        <f t="shared" si="1"/>
        <v>62</v>
      </c>
      <c r="G3558" s="21" t="s">
        <v>58</v>
      </c>
      <c r="H3558" s="23"/>
      <c r="I3558" s="28"/>
    </row>
    <row r="3559" ht="22.5" customHeight="1">
      <c r="A3559" s="53" t="str">
        <f t="array" ref="A3559">IFERROR(_xlfn.XLOOKUP(B3559, Runs[Run ID], Runs[Track]), "— pick a run —")</f>
        <v>Daredevil</v>
      </c>
      <c r="B3559" s="54" t="s">
        <v>295</v>
      </c>
      <c r="C3559" s="53" t="str">
        <f t="array" ref="C3559">IFERROR(_xlfn.XLOOKUP(B3559, Runs[Run ID], Runs[Title]), "— pick a run —")</f>
        <v>Waid's Daredevil</v>
      </c>
      <c r="D3559" s="74" t="s">
        <v>7778</v>
      </c>
      <c r="E3559" s="58" t="b">
        <v>0</v>
      </c>
      <c r="F3559" s="25">
        <f t="shared" si="1"/>
        <v>63</v>
      </c>
      <c r="G3559" s="21" t="s">
        <v>58</v>
      </c>
      <c r="H3559" s="23"/>
      <c r="I3559" s="28"/>
    </row>
    <row r="3560" ht="22.5" customHeight="1">
      <c r="A3560" s="53" t="str">
        <f t="array" ref="A3560">IFERROR(_xlfn.XLOOKUP(B3560, Runs[Run ID], Runs[Track]), "— pick a run —")</f>
        <v>Daredevil</v>
      </c>
      <c r="B3560" s="54" t="s">
        <v>295</v>
      </c>
      <c r="C3560" s="53" t="str">
        <f t="array" ref="C3560">IFERROR(_xlfn.XLOOKUP(B3560, Runs[Run ID], Runs[Title]), "— pick a run —")</f>
        <v>Waid's Daredevil</v>
      </c>
      <c r="D3560" s="74" t="s">
        <v>7796</v>
      </c>
      <c r="E3560" s="58" t="b">
        <v>0</v>
      </c>
      <c r="F3560" s="25">
        <f t="shared" si="1"/>
        <v>64</v>
      </c>
      <c r="G3560" s="21" t="s">
        <v>58</v>
      </c>
      <c r="H3560" s="23"/>
      <c r="I3560" s="28"/>
    </row>
    <row r="3561" ht="22.5" customHeight="1">
      <c r="A3561" s="53" t="str">
        <f t="array" ref="A3561">IFERROR(_xlfn.XLOOKUP(B3561, Runs[Run ID], Runs[Track]), "— pick a run —")</f>
        <v>Daredevil</v>
      </c>
      <c r="B3561" s="54" t="s">
        <v>295</v>
      </c>
      <c r="C3561" s="53" t="str">
        <f t="array" ref="C3561">IFERROR(_xlfn.XLOOKUP(B3561, Runs[Run ID], Runs[Title]), "— pick a run —")</f>
        <v>Waid's Daredevil</v>
      </c>
      <c r="D3561" s="74" t="s">
        <v>7813</v>
      </c>
      <c r="E3561" s="58" t="b">
        <v>0</v>
      </c>
      <c r="F3561" s="25">
        <f t="shared" si="1"/>
        <v>65</v>
      </c>
      <c r="G3561" s="21" t="s">
        <v>58</v>
      </c>
      <c r="H3561" s="23"/>
      <c r="I3561" s="28"/>
    </row>
    <row r="3562" ht="22.5" customHeight="1">
      <c r="A3562" s="53" t="str">
        <f t="array" ref="A3562">IFERROR(_xlfn.XLOOKUP(B3562, Runs[Run ID], Runs[Track]), "— pick a run —")</f>
        <v>Daredevil</v>
      </c>
      <c r="B3562" s="54" t="s">
        <v>295</v>
      </c>
      <c r="C3562" s="53" t="str">
        <f t="array" ref="C3562">IFERROR(_xlfn.XLOOKUP(B3562, Runs[Run ID], Runs[Title]), "— pick a run —")</f>
        <v>Waid's Daredevil</v>
      </c>
      <c r="D3562" s="74" t="s">
        <v>7830</v>
      </c>
      <c r="E3562" s="58" t="b">
        <v>0</v>
      </c>
      <c r="F3562" s="25">
        <f t="shared" si="1"/>
        <v>66</v>
      </c>
      <c r="G3562" s="21" t="s">
        <v>58</v>
      </c>
      <c r="H3562" s="23"/>
      <c r="I3562" s="28"/>
    </row>
    <row r="3563" ht="22.5" customHeight="1">
      <c r="A3563" s="53" t="str">
        <f t="array" ref="A3563">IFERROR(_xlfn.XLOOKUP(B3563, Runs[Run ID], Runs[Track]), "— pick a run —")</f>
        <v>Daredevil</v>
      </c>
      <c r="B3563" s="54" t="s">
        <v>295</v>
      </c>
      <c r="C3563" s="53" t="str">
        <f t="array" ref="C3563">IFERROR(_xlfn.XLOOKUP(B3563, Runs[Run ID], Runs[Title]), "— pick a run —")</f>
        <v>Waid's Daredevil</v>
      </c>
      <c r="D3563" s="74" t="s">
        <v>7848</v>
      </c>
      <c r="E3563" s="58" t="b">
        <v>0</v>
      </c>
      <c r="F3563" s="25">
        <f t="shared" si="1"/>
        <v>67</v>
      </c>
      <c r="G3563" s="21" t="s">
        <v>58</v>
      </c>
      <c r="H3563" s="23"/>
      <c r="I3563" s="28"/>
    </row>
    <row r="3564" ht="22.5" customHeight="1">
      <c r="A3564" s="53" t="str">
        <f t="array" ref="A3564">IFERROR(_xlfn.XLOOKUP(B3564, Runs[Run ID], Runs[Track]), "— pick a run —")</f>
        <v>Daredevil</v>
      </c>
      <c r="B3564" s="54" t="s">
        <v>295</v>
      </c>
      <c r="C3564" s="53" t="str">
        <f t="array" ref="C3564">IFERROR(_xlfn.XLOOKUP(B3564, Runs[Run ID], Runs[Title]), "— pick a run —")</f>
        <v>Waid's Daredevil</v>
      </c>
      <c r="D3564" s="74" t="s">
        <v>7865</v>
      </c>
      <c r="E3564" s="58" t="b">
        <v>0</v>
      </c>
      <c r="F3564" s="25">
        <f t="shared" si="1"/>
        <v>68</v>
      </c>
      <c r="G3564" s="21" t="s">
        <v>58</v>
      </c>
      <c r="H3564" s="23"/>
      <c r="I3564" s="28"/>
    </row>
    <row r="3565" ht="22.5" customHeight="1">
      <c r="A3565" s="53" t="str">
        <f t="array" ref="A3565">IFERROR(_xlfn.XLOOKUP(B3565, Runs[Run ID], Runs[Track]), "— pick a run —")</f>
        <v>Daredevil</v>
      </c>
      <c r="B3565" s="54" t="s">
        <v>295</v>
      </c>
      <c r="C3565" s="53" t="str">
        <f t="array" ref="C3565">IFERROR(_xlfn.XLOOKUP(B3565, Runs[Run ID], Runs[Title]), "— pick a run —")</f>
        <v>Waid's Daredevil</v>
      </c>
      <c r="D3565" s="74" t="s">
        <v>7884</v>
      </c>
      <c r="E3565" s="58" t="b">
        <v>0</v>
      </c>
      <c r="F3565" s="25">
        <f t="shared" si="1"/>
        <v>69</v>
      </c>
      <c r="G3565" s="21" t="s">
        <v>58</v>
      </c>
      <c r="H3565" s="23"/>
      <c r="I3565" s="28"/>
    </row>
    <row r="3566" ht="22.5" customHeight="1">
      <c r="A3566" s="53" t="str">
        <f t="array" ref="A3566">IFERROR(_xlfn.XLOOKUP(B3566, Runs[Run ID], Runs[Track]), "— pick a run —")</f>
        <v>Daredevil</v>
      </c>
      <c r="B3566" s="54" t="s">
        <v>295</v>
      </c>
      <c r="C3566" s="53" t="str">
        <f t="array" ref="C3566">IFERROR(_xlfn.XLOOKUP(B3566, Runs[Run ID], Runs[Title]), "— pick a run —")</f>
        <v>Waid's Daredevil</v>
      </c>
      <c r="D3566" s="74" t="s">
        <v>7901</v>
      </c>
      <c r="E3566" s="58" t="b">
        <v>0</v>
      </c>
      <c r="F3566" s="25">
        <f t="shared" si="1"/>
        <v>70</v>
      </c>
      <c r="G3566" s="21" t="s">
        <v>58</v>
      </c>
      <c r="H3566" s="23" t="s">
        <v>13826</v>
      </c>
      <c r="I3566" s="28"/>
    </row>
    <row r="3567" ht="22.5" customHeight="1">
      <c r="A3567" s="53" t="str">
        <f t="array" ref="A3567">IFERROR(_xlfn.XLOOKUP(B3567, Runs[Run ID], Runs[Track]), "— pick a run —")</f>
        <v>Daredevil</v>
      </c>
      <c r="B3567" s="54" t="s">
        <v>295</v>
      </c>
      <c r="C3567" s="53" t="str">
        <f t="array" ref="C3567">IFERROR(_xlfn.XLOOKUP(B3567, Runs[Run ID], Runs[Title]), "— pick a run —")</f>
        <v>Waid's Daredevil</v>
      </c>
      <c r="D3567" s="74" t="s">
        <v>7917</v>
      </c>
      <c r="E3567" s="58" t="b">
        <v>0</v>
      </c>
      <c r="F3567" s="25">
        <f t="shared" si="1"/>
        <v>71</v>
      </c>
      <c r="G3567" s="21" t="s">
        <v>58</v>
      </c>
      <c r="H3567" s="23"/>
      <c r="I3567" s="28"/>
    </row>
    <row r="3568" ht="22.5" customHeight="1">
      <c r="A3568" s="53" t="str">
        <f t="array" ref="A3568">IFERROR(_xlfn.XLOOKUP(B3568, Runs[Run ID], Runs[Track]), "— pick a run —")</f>
        <v>Daredevil</v>
      </c>
      <c r="B3568" s="54" t="s">
        <v>295</v>
      </c>
      <c r="C3568" s="53" t="str">
        <f t="array" ref="C3568">IFERROR(_xlfn.XLOOKUP(B3568, Runs[Run ID], Runs[Title]), "— pick a run —")</f>
        <v>Waid's Daredevil</v>
      </c>
      <c r="D3568" s="74" t="s">
        <v>7934</v>
      </c>
      <c r="E3568" s="58" t="b">
        <v>0</v>
      </c>
      <c r="F3568" s="25">
        <f t="shared" si="1"/>
        <v>72</v>
      </c>
      <c r="G3568" s="21" t="s">
        <v>58</v>
      </c>
      <c r="H3568" s="23"/>
      <c r="I3568" s="28"/>
    </row>
    <row r="3569" ht="22.5" customHeight="1">
      <c r="A3569" s="53" t="str">
        <f t="array" ref="A3569">IFERROR(_xlfn.XLOOKUP(B3569, Runs[Run ID], Runs[Track]), "— pick a run —")</f>
        <v>Daredevil</v>
      </c>
      <c r="B3569" s="54" t="s">
        <v>299</v>
      </c>
      <c r="C3569" s="53" t="str">
        <f t="array" ref="C3569">IFERROR(_xlfn.XLOOKUP(B3569, Runs[Run ID], Runs[Title]), "— pick a run —")</f>
        <v>Soule's Daredevil</v>
      </c>
      <c r="D3569" s="74" t="s">
        <v>13827</v>
      </c>
      <c r="E3569" s="58" t="b">
        <v>0</v>
      </c>
      <c r="F3569" s="25">
        <f t="shared" si="1"/>
        <v>1</v>
      </c>
      <c r="G3569" s="21" t="s">
        <v>443</v>
      </c>
      <c r="H3569" s="23" t="s">
        <v>13828</v>
      </c>
      <c r="I3569" s="28"/>
    </row>
    <row r="3570" ht="22.5" customHeight="1">
      <c r="A3570" s="53" t="str">
        <f t="array" ref="A3570">IFERROR(_xlfn.XLOOKUP(B3570, Runs[Run ID], Runs[Track]), "— pick a run —")</f>
        <v>Daredevil</v>
      </c>
      <c r="B3570" s="54" t="s">
        <v>299</v>
      </c>
      <c r="C3570" s="53" t="str">
        <f t="array" ref="C3570">IFERROR(_xlfn.XLOOKUP(B3570, Runs[Run ID], Runs[Title]), "— pick a run —")</f>
        <v>Soule's Daredevil</v>
      </c>
      <c r="D3570" s="74" t="s">
        <v>13829</v>
      </c>
      <c r="E3570" s="58" t="b">
        <v>0</v>
      </c>
      <c r="F3570" s="25">
        <f t="shared" si="1"/>
        <v>2</v>
      </c>
      <c r="G3570" s="21" t="s">
        <v>58</v>
      </c>
      <c r="H3570" s="23" t="s">
        <v>13830</v>
      </c>
      <c r="I3570" s="28"/>
    </row>
    <row r="3571" ht="22.5" customHeight="1">
      <c r="A3571" s="53" t="str">
        <f t="array" ref="A3571">IFERROR(_xlfn.XLOOKUP(B3571, Runs[Run ID], Runs[Track]), "— pick a run —")</f>
        <v>Daredevil</v>
      </c>
      <c r="B3571" s="54" t="s">
        <v>299</v>
      </c>
      <c r="C3571" s="53" t="str">
        <f t="array" ref="C3571">IFERROR(_xlfn.XLOOKUP(B3571, Runs[Run ID], Runs[Title]), "— pick a run —")</f>
        <v>Soule's Daredevil</v>
      </c>
      <c r="D3571" s="74" t="s">
        <v>13831</v>
      </c>
      <c r="E3571" s="58" t="b">
        <v>0</v>
      </c>
      <c r="F3571" s="25">
        <f t="shared" si="1"/>
        <v>3</v>
      </c>
      <c r="G3571" s="21" t="s">
        <v>58</v>
      </c>
      <c r="H3571" s="23"/>
      <c r="I3571" s="28"/>
    </row>
    <row r="3572" ht="22.5" customHeight="1">
      <c r="A3572" s="53" t="str">
        <f t="array" ref="A3572">IFERROR(_xlfn.XLOOKUP(B3572, Runs[Run ID], Runs[Track]), "— pick a run —")</f>
        <v>Daredevil</v>
      </c>
      <c r="B3572" s="54" t="s">
        <v>299</v>
      </c>
      <c r="C3572" s="53" t="str">
        <f t="array" ref="C3572">IFERROR(_xlfn.XLOOKUP(B3572, Runs[Run ID], Runs[Title]), "— pick a run —")</f>
        <v>Soule's Daredevil</v>
      </c>
      <c r="D3572" s="74" t="s">
        <v>13832</v>
      </c>
      <c r="E3572" s="58" t="b">
        <v>0</v>
      </c>
      <c r="F3572" s="25">
        <f t="shared" si="1"/>
        <v>4</v>
      </c>
      <c r="G3572" s="21" t="s">
        <v>58</v>
      </c>
      <c r="H3572" s="23"/>
      <c r="I3572" s="28"/>
    </row>
    <row r="3573" ht="22.5" customHeight="1">
      <c r="A3573" s="53" t="str">
        <f t="array" ref="A3573">IFERROR(_xlfn.XLOOKUP(B3573, Runs[Run ID], Runs[Track]), "— pick a run —")</f>
        <v>Daredevil</v>
      </c>
      <c r="B3573" s="54" t="s">
        <v>299</v>
      </c>
      <c r="C3573" s="53" t="str">
        <f t="array" ref="C3573">IFERROR(_xlfn.XLOOKUP(B3573, Runs[Run ID], Runs[Title]), "— pick a run —")</f>
        <v>Soule's Daredevil</v>
      </c>
      <c r="D3573" s="74" t="s">
        <v>13833</v>
      </c>
      <c r="E3573" s="58" t="b">
        <v>0</v>
      </c>
      <c r="F3573" s="25">
        <f t="shared" si="1"/>
        <v>5</v>
      </c>
      <c r="G3573" s="21" t="s">
        <v>58</v>
      </c>
      <c r="H3573" s="23"/>
      <c r="I3573" s="28"/>
    </row>
    <row r="3574" ht="22.5" customHeight="1">
      <c r="A3574" s="53" t="str">
        <f t="array" ref="A3574">IFERROR(_xlfn.XLOOKUP(B3574, Runs[Run ID], Runs[Track]), "— pick a run —")</f>
        <v>Daredevil</v>
      </c>
      <c r="B3574" s="54" t="s">
        <v>299</v>
      </c>
      <c r="C3574" s="53" t="str">
        <f t="array" ref="C3574">IFERROR(_xlfn.XLOOKUP(B3574, Runs[Run ID], Runs[Title]), "— pick a run —")</f>
        <v>Soule's Daredevil</v>
      </c>
      <c r="D3574" s="74" t="s">
        <v>13834</v>
      </c>
      <c r="E3574" s="58" t="b">
        <v>0</v>
      </c>
      <c r="F3574" s="25">
        <f t="shared" si="1"/>
        <v>6</v>
      </c>
      <c r="G3574" s="21" t="s">
        <v>58</v>
      </c>
      <c r="H3574" s="23"/>
      <c r="I3574" s="28"/>
    </row>
    <row r="3575" ht="22.5" customHeight="1">
      <c r="A3575" s="53" t="str">
        <f t="array" ref="A3575">IFERROR(_xlfn.XLOOKUP(B3575, Runs[Run ID], Runs[Track]), "— pick a run —")</f>
        <v>Daredevil</v>
      </c>
      <c r="B3575" s="54" t="s">
        <v>299</v>
      </c>
      <c r="C3575" s="53" t="str">
        <f t="array" ref="C3575">IFERROR(_xlfn.XLOOKUP(B3575, Runs[Run ID], Runs[Title]), "— pick a run —")</f>
        <v>Soule's Daredevil</v>
      </c>
      <c r="D3575" s="74" t="s">
        <v>13835</v>
      </c>
      <c r="E3575" s="58" t="b">
        <v>0</v>
      </c>
      <c r="F3575" s="25">
        <f t="shared" si="1"/>
        <v>7</v>
      </c>
      <c r="G3575" s="21" t="s">
        <v>58</v>
      </c>
      <c r="H3575" s="23"/>
      <c r="I3575" s="28"/>
    </row>
    <row r="3576" ht="22.5" customHeight="1">
      <c r="A3576" s="53" t="str">
        <f t="array" ref="A3576">IFERROR(_xlfn.XLOOKUP(B3576, Runs[Run ID], Runs[Track]), "— pick a run —")</f>
        <v>Daredevil</v>
      </c>
      <c r="B3576" s="54" t="s">
        <v>299</v>
      </c>
      <c r="C3576" s="53" t="str">
        <f t="array" ref="C3576">IFERROR(_xlfn.XLOOKUP(B3576, Runs[Run ID], Runs[Title]), "— pick a run —")</f>
        <v>Soule's Daredevil</v>
      </c>
      <c r="D3576" s="74" t="s">
        <v>13836</v>
      </c>
      <c r="E3576" s="58" t="b">
        <v>0</v>
      </c>
      <c r="F3576" s="25">
        <f t="shared" si="1"/>
        <v>8</v>
      </c>
      <c r="G3576" s="21" t="s">
        <v>58</v>
      </c>
      <c r="H3576" s="23"/>
      <c r="I3576" s="28"/>
    </row>
    <row r="3577" ht="22.5" customHeight="1">
      <c r="A3577" s="53" t="str">
        <f t="array" ref="A3577">IFERROR(_xlfn.XLOOKUP(B3577, Runs[Run ID], Runs[Track]), "— pick a run —")</f>
        <v>Daredevil</v>
      </c>
      <c r="B3577" s="54" t="s">
        <v>299</v>
      </c>
      <c r="C3577" s="53" t="str">
        <f t="array" ref="C3577">IFERROR(_xlfn.XLOOKUP(B3577, Runs[Run ID], Runs[Title]), "— pick a run —")</f>
        <v>Soule's Daredevil</v>
      </c>
      <c r="D3577" s="74" t="s">
        <v>13837</v>
      </c>
      <c r="E3577" s="58" t="b">
        <v>0</v>
      </c>
      <c r="F3577" s="25">
        <f t="shared" si="1"/>
        <v>9</v>
      </c>
      <c r="G3577" s="21" t="s">
        <v>58</v>
      </c>
      <c r="H3577" s="23"/>
      <c r="I3577" s="28"/>
    </row>
    <row r="3578" ht="22.5" customHeight="1">
      <c r="A3578" s="53" t="str">
        <f t="array" ref="A3578">IFERROR(_xlfn.XLOOKUP(B3578, Runs[Run ID], Runs[Track]), "— pick a run —")</f>
        <v>Daredevil</v>
      </c>
      <c r="B3578" s="54" t="s">
        <v>299</v>
      </c>
      <c r="C3578" s="53" t="str">
        <f t="array" ref="C3578">IFERROR(_xlfn.XLOOKUP(B3578, Runs[Run ID], Runs[Title]), "— pick a run —")</f>
        <v>Soule's Daredevil</v>
      </c>
      <c r="D3578" s="74" t="s">
        <v>13838</v>
      </c>
      <c r="E3578" s="58" t="b">
        <v>0</v>
      </c>
      <c r="F3578" s="25">
        <f t="shared" si="1"/>
        <v>10</v>
      </c>
      <c r="G3578" s="21" t="s">
        <v>58</v>
      </c>
      <c r="H3578" s="23"/>
      <c r="I3578" s="28"/>
    </row>
    <row r="3579" ht="22.5" customHeight="1">
      <c r="A3579" s="53" t="str">
        <f t="array" ref="A3579">IFERROR(_xlfn.XLOOKUP(B3579, Runs[Run ID], Runs[Track]), "— pick a run —")</f>
        <v>Daredevil</v>
      </c>
      <c r="B3579" s="54" t="s">
        <v>299</v>
      </c>
      <c r="C3579" s="53" t="str">
        <f t="array" ref="C3579">IFERROR(_xlfn.XLOOKUP(B3579, Runs[Run ID], Runs[Title]), "— pick a run —")</f>
        <v>Soule's Daredevil</v>
      </c>
      <c r="D3579" s="74" t="s">
        <v>13839</v>
      </c>
      <c r="E3579" s="58" t="b">
        <v>0</v>
      </c>
      <c r="F3579" s="25">
        <f t="shared" si="1"/>
        <v>11</v>
      </c>
      <c r="G3579" s="21" t="s">
        <v>1002</v>
      </c>
      <c r="H3579" s="23" t="s">
        <v>13840</v>
      </c>
      <c r="I3579" s="28"/>
    </row>
    <row r="3580" ht="22.5" customHeight="1">
      <c r="A3580" s="53" t="str">
        <f t="array" ref="A3580">IFERROR(_xlfn.XLOOKUP(B3580, Runs[Run ID], Runs[Track]), "— pick a run —")</f>
        <v>Daredevil</v>
      </c>
      <c r="B3580" s="54" t="s">
        <v>299</v>
      </c>
      <c r="C3580" s="53" t="str">
        <f t="array" ref="C3580">IFERROR(_xlfn.XLOOKUP(B3580, Runs[Run ID], Runs[Title]), "— pick a run —")</f>
        <v>Soule's Daredevil</v>
      </c>
      <c r="D3580" s="74" t="s">
        <v>13841</v>
      </c>
      <c r="E3580" s="58" t="b">
        <v>0</v>
      </c>
      <c r="F3580" s="25">
        <f t="shared" si="1"/>
        <v>12</v>
      </c>
      <c r="G3580" s="21" t="s">
        <v>58</v>
      </c>
      <c r="H3580" s="23" t="s">
        <v>13842</v>
      </c>
      <c r="I3580" s="28"/>
    </row>
    <row r="3581" ht="22.5" customHeight="1">
      <c r="A3581" s="53" t="str">
        <f t="array" ref="A3581">IFERROR(_xlfn.XLOOKUP(B3581, Runs[Run ID], Runs[Track]), "— pick a run —")</f>
        <v>Daredevil</v>
      </c>
      <c r="B3581" s="54" t="s">
        <v>299</v>
      </c>
      <c r="C3581" s="53" t="str">
        <f t="array" ref="C3581">IFERROR(_xlfn.XLOOKUP(B3581, Runs[Run ID], Runs[Title]), "— pick a run —")</f>
        <v>Soule's Daredevil</v>
      </c>
      <c r="D3581" s="74" t="s">
        <v>13843</v>
      </c>
      <c r="E3581" s="58" t="b">
        <v>0</v>
      </c>
      <c r="F3581" s="25">
        <f t="shared" si="1"/>
        <v>13</v>
      </c>
      <c r="G3581" s="21" t="s">
        <v>58</v>
      </c>
      <c r="H3581" s="23"/>
      <c r="I3581" s="28"/>
    </row>
    <row r="3582" ht="22.5" customHeight="1">
      <c r="A3582" s="53" t="str">
        <f t="array" ref="A3582">IFERROR(_xlfn.XLOOKUP(B3582, Runs[Run ID], Runs[Track]), "— pick a run —")</f>
        <v>Daredevil</v>
      </c>
      <c r="B3582" s="54" t="s">
        <v>299</v>
      </c>
      <c r="C3582" s="53" t="str">
        <f t="array" ref="C3582">IFERROR(_xlfn.XLOOKUP(B3582, Runs[Run ID], Runs[Title]), "— pick a run —")</f>
        <v>Soule's Daredevil</v>
      </c>
      <c r="D3582" s="74" t="s">
        <v>13844</v>
      </c>
      <c r="E3582" s="58" t="b">
        <v>0</v>
      </c>
      <c r="F3582" s="25">
        <f t="shared" si="1"/>
        <v>14</v>
      </c>
      <c r="G3582" s="21" t="s">
        <v>58</v>
      </c>
      <c r="H3582" s="23"/>
      <c r="I3582" s="28"/>
    </row>
    <row r="3583" ht="22.5" customHeight="1">
      <c r="A3583" s="53" t="str">
        <f t="array" ref="A3583">IFERROR(_xlfn.XLOOKUP(B3583, Runs[Run ID], Runs[Track]), "— pick a run —")</f>
        <v>Daredevil</v>
      </c>
      <c r="B3583" s="54" t="s">
        <v>299</v>
      </c>
      <c r="C3583" s="53" t="str">
        <f t="array" ref="C3583">IFERROR(_xlfn.XLOOKUP(B3583, Runs[Run ID], Runs[Title]), "— pick a run —")</f>
        <v>Soule's Daredevil</v>
      </c>
      <c r="D3583" s="74" t="s">
        <v>13845</v>
      </c>
      <c r="E3583" s="58" t="b">
        <v>0</v>
      </c>
      <c r="F3583" s="25">
        <f t="shared" si="1"/>
        <v>15</v>
      </c>
      <c r="G3583" s="21" t="s">
        <v>58</v>
      </c>
      <c r="H3583" s="23"/>
      <c r="I3583" s="28"/>
    </row>
    <row r="3584" ht="22.5" customHeight="1">
      <c r="A3584" s="53" t="str">
        <f t="array" ref="A3584">IFERROR(_xlfn.XLOOKUP(B3584, Runs[Run ID], Runs[Track]), "— pick a run —")</f>
        <v>Daredevil</v>
      </c>
      <c r="B3584" s="54" t="s">
        <v>299</v>
      </c>
      <c r="C3584" s="53" t="str">
        <f t="array" ref="C3584">IFERROR(_xlfn.XLOOKUP(B3584, Runs[Run ID], Runs[Title]), "— pick a run —")</f>
        <v>Soule's Daredevil</v>
      </c>
      <c r="D3584" s="74" t="s">
        <v>13846</v>
      </c>
      <c r="E3584" s="58" t="b">
        <v>0</v>
      </c>
      <c r="F3584" s="25">
        <f t="shared" si="1"/>
        <v>16</v>
      </c>
      <c r="G3584" s="21" t="s">
        <v>58</v>
      </c>
      <c r="H3584" s="23"/>
      <c r="I3584" s="28"/>
    </row>
    <row r="3585" ht="22.5" customHeight="1">
      <c r="A3585" s="53" t="str">
        <f t="array" ref="A3585">IFERROR(_xlfn.XLOOKUP(B3585, Runs[Run ID], Runs[Track]), "— pick a run —")</f>
        <v>Daredevil</v>
      </c>
      <c r="B3585" s="54" t="s">
        <v>299</v>
      </c>
      <c r="C3585" s="53" t="str">
        <f t="array" ref="C3585">IFERROR(_xlfn.XLOOKUP(B3585, Runs[Run ID], Runs[Title]), "— pick a run —")</f>
        <v>Soule's Daredevil</v>
      </c>
      <c r="D3585" s="74" t="s">
        <v>13847</v>
      </c>
      <c r="E3585" s="58" t="b">
        <v>0</v>
      </c>
      <c r="F3585" s="25">
        <f t="shared" si="1"/>
        <v>17</v>
      </c>
      <c r="G3585" s="21" t="s">
        <v>58</v>
      </c>
      <c r="H3585" s="23" t="s">
        <v>13848</v>
      </c>
      <c r="I3585" s="28"/>
    </row>
    <row r="3586" ht="22.5" customHeight="1">
      <c r="A3586" s="53" t="str">
        <f t="array" ref="A3586">IFERROR(_xlfn.XLOOKUP(B3586, Runs[Run ID], Runs[Track]), "— pick a run —")</f>
        <v>Daredevil</v>
      </c>
      <c r="B3586" s="54" t="s">
        <v>299</v>
      </c>
      <c r="C3586" s="53" t="str">
        <f t="array" ref="C3586">IFERROR(_xlfn.XLOOKUP(B3586, Runs[Run ID], Runs[Title]), "— pick a run —")</f>
        <v>Soule's Daredevil</v>
      </c>
      <c r="D3586" s="74" t="s">
        <v>13849</v>
      </c>
      <c r="E3586" s="58" t="b">
        <v>0</v>
      </c>
      <c r="F3586" s="25">
        <f t="shared" si="1"/>
        <v>18</v>
      </c>
      <c r="G3586" s="21" t="s">
        <v>58</v>
      </c>
      <c r="H3586" s="23"/>
      <c r="I3586" s="28"/>
    </row>
    <row r="3587" ht="22.5" customHeight="1">
      <c r="A3587" s="53" t="str">
        <f t="array" ref="A3587">IFERROR(_xlfn.XLOOKUP(B3587, Runs[Run ID], Runs[Track]), "— pick a run —")</f>
        <v>Daredevil</v>
      </c>
      <c r="B3587" s="54" t="s">
        <v>299</v>
      </c>
      <c r="C3587" s="53" t="str">
        <f t="array" ref="C3587">IFERROR(_xlfn.XLOOKUP(B3587, Runs[Run ID], Runs[Title]), "— pick a run —")</f>
        <v>Soule's Daredevil</v>
      </c>
      <c r="D3587" s="74" t="s">
        <v>13850</v>
      </c>
      <c r="E3587" s="58" t="b">
        <v>0</v>
      </c>
      <c r="F3587" s="25">
        <f t="shared" si="1"/>
        <v>19</v>
      </c>
      <c r="G3587" s="21" t="s">
        <v>58</v>
      </c>
      <c r="H3587" s="23"/>
      <c r="I3587" s="28"/>
    </row>
    <row r="3588" ht="22.5" customHeight="1">
      <c r="A3588" s="53" t="str">
        <f t="array" ref="A3588">IFERROR(_xlfn.XLOOKUP(B3588, Runs[Run ID], Runs[Track]), "— pick a run —")</f>
        <v>Daredevil</v>
      </c>
      <c r="B3588" s="54" t="s">
        <v>299</v>
      </c>
      <c r="C3588" s="53" t="str">
        <f t="array" ref="C3588">IFERROR(_xlfn.XLOOKUP(B3588, Runs[Run ID], Runs[Title]), "— pick a run —")</f>
        <v>Soule's Daredevil</v>
      </c>
      <c r="D3588" s="74" t="s">
        <v>13851</v>
      </c>
      <c r="E3588" s="58" t="b">
        <v>0</v>
      </c>
      <c r="F3588" s="25">
        <f t="shared" si="1"/>
        <v>20</v>
      </c>
      <c r="G3588" s="21" t="s">
        <v>58</v>
      </c>
      <c r="H3588" s="23"/>
      <c r="I3588" s="28"/>
    </row>
    <row r="3589" ht="22.5" customHeight="1">
      <c r="A3589" s="53" t="str">
        <f t="array" ref="A3589">IFERROR(_xlfn.XLOOKUP(B3589, Runs[Run ID], Runs[Track]), "— pick a run —")</f>
        <v>Daredevil</v>
      </c>
      <c r="B3589" s="54" t="s">
        <v>299</v>
      </c>
      <c r="C3589" s="53" t="str">
        <f t="array" ref="C3589">IFERROR(_xlfn.XLOOKUP(B3589, Runs[Run ID], Runs[Title]), "— pick a run —")</f>
        <v>Soule's Daredevil</v>
      </c>
      <c r="D3589" s="74" t="s">
        <v>13852</v>
      </c>
      <c r="E3589" s="58" t="b">
        <v>0</v>
      </c>
      <c r="F3589" s="25">
        <f t="shared" si="1"/>
        <v>21</v>
      </c>
      <c r="G3589" s="21" t="s">
        <v>58</v>
      </c>
      <c r="H3589" s="23"/>
      <c r="I3589" s="28"/>
    </row>
    <row r="3590" ht="22.5" customHeight="1">
      <c r="A3590" s="53" t="str">
        <f t="array" ref="A3590">IFERROR(_xlfn.XLOOKUP(B3590, Runs[Run ID], Runs[Track]), "— pick a run —")</f>
        <v>Daredevil</v>
      </c>
      <c r="B3590" s="54" t="s">
        <v>299</v>
      </c>
      <c r="C3590" s="53" t="str">
        <f t="array" ref="C3590">IFERROR(_xlfn.XLOOKUP(B3590, Runs[Run ID], Runs[Title]), "— pick a run —")</f>
        <v>Soule's Daredevil</v>
      </c>
      <c r="D3590" s="74" t="s">
        <v>13853</v>
      </c>
      <c r="E3590" s="58" t="b">
        <v>0</v>
      </c>
      <c r="F3590" s="25">
        <f t="shared" si="1"/>
        <v>22</v>
      </c>
      <c r="G3590" s="21" t="s">
        <v>58</v>
      </c>
      <c r="H3590" s="23"/>
      <c r="I3590" s="28"/>
    </row>
    <row r="3591" ht="22.5" customHeight="1">
      <c r="A3591" s="53" t="str">
        <f t="array" ref="A3591">IFERROR(_xlfn.XLOOKUP(B3591, Runs[Run ID], Runs[Track]), "— pick a run —")</f>
        <v>Daredevil</v>
      </c>
      <c r="B3591" s="54" t="s">
        <v>299</v>
      </c>
      <c r="C3591" s="53" t="str">
        <f t="array" ref="C3591">IFERROR(_xlfn.XLOOKUP(B3591, Runs[Run ID], Runs[Title]), "— pick a run —")</f>
        <v>Soule's Daredevil</v>
      </c>
      <c r="D3591" s="74" t="s">
        <v>13854</v>
      </c>
      <c r="E3591" s="58" t="b">
        <v>0</v>
      </c>
      <c r="F3591" s="25">
        <f t="shared" si="1"/>
        <v>23</v>
      </c>
      <c r="G3591" s="21" t="s">
        <v>1002</v>
      </c>
      <c r="H3591" s="23" t="s">
        <v>13855</v>
      </c>
      <c r="I3591" s="28"/>
    </row>
    <row r="3592" ht="22.5" customHeight="1">
      <c r="A3592" s="53" t="str">
        <f t="array" ref="A3592">IFERROR(_xlfn.XLOOKUP(B3592, Runs[Run ID], Runs[Track]), "— pick a run —")</f>
        <v>Daredevil</v>
      </c>
      <c r="B3592" s="54" t="s">
        <v>299</v>
      </c>
      <c r="C3592" s="53" t="str">
        <f t="array" ref="C3592">IFERROR(_xlfn.XLOOKUP(B3592, Runs[Run ID], Runs[Title]), "— pick a run —")</f>
        <v>Soule's Daredevil</v>
      </c>
      <c r="D3592" s="74" t="s">
        <v>13856</v>
      </c>
      <c r="E3592" s="58" t="b">
        <v>0</v>
      </c>
      <c r="F3592" s="25">
        <f t="shared" si="1"/>
        <v>24</v>
      </c>
      <c r="G3592" s="21" t="s">
        <v>1002</v>
      </c>
      <c r="H3592" s="23"/>
      <c r="I3592" s="28"/>
    </row>
    <row r="3593" ht="22.5" customHeight="1">
      <c r="A3593" s="53" t="str">
        <f t="array" ref="A3593">IFERROR(_xlfn.XLOOKUP(B3593, Runs[Run ID], Runs[Track]), "— pick a run —")</f>
        <v>Daredevil</v>
      </c>
      <c r="B3593" s="54" t="s">
        <v>299</v>
      </c>
      <c r="C3593" s="53" t="str">
        <f t="array" ref="C3593">IFERROR(_xlfn.XLOOKUP(B3593, Runs[Run ID], Runs[Title]), "— pick a run —")</f>
        <v>Soule's Daredevil</v>
      </c>
      <c r="D3593" s="74" t="s">
        <v>13857</v>
      </c>
      <c r="E3593" s="58" t="b">
        <v>0</v>
      </c>
      <c r="F3593" s="25">
        <f t="shared" si="1"/>
        <v>25</v>
      </c>
      <c r="G3593" s="21" t="s">
        <v>1002</v>
      </c>
      <c r="H3593" s="23"/>
      <c r="I3593" s="28"/>
    </row>
    <row r="3594" ht="22.5" customHeight="1">
      <c r="A3594" s="53" t="str">
        <f t="array" ref="A3594">IFERROR(_xlfn.XLOOKUP(B3594, Runs[Run ID], Runs[Track]), "— pick a run —")</f>
        <v>Daredevil</v>
      </c>
      <c r="B3594" s="54" t="s">
        <v>299</v>
      </c>
      <c r="C3594" s="53" t="str">
        <f t="array" ref="C3594">IFERROR(_xlfn.XLOOKUP(B3594, Runs[Run ID], Runs[Title]), "— pick a run —")</f>
        <v>Soule's Daredevil</v>
      </c>
      <c r="D3594" s="74" t="s">
        <v>13858</v>
      </c>
      <c r="E3594" s="58" t="b">
        <v>0</v>
      </c>
      <c r="F3594" s="25">
        <f t="shared" si="1"/>
        <v>26</v>
      </c>
      <c r="G3594" s="21" t="s">
        <v>1002</v>
      </c>
      <c r="H3594" s="23"/>
      <c r="I3594" s="28"/>
    </row>
    <row r="3595" ht="22.5" customHeight="1">
      <c r="A3595" s="53" t="str">
        <f t="array" ref="A3595">IFERROR(_xlfn.XLOOKUP(B3595, Runs[Run ID], Runs[Track]), "— pick a run —")</f>
        <v>Daredevil</v>
      </c>
      <c r="B3595" s="54" t="s">
        <v>299</v>
      </c>
      <c r="C3595" s="53" t="str">
        <f t="array" ref="C3595">IFERROR(_xlfn.XLOOKUP(B3595, Runs[Run ID], Runs[Title]), "— pick a run —")</f>
        <v>Soule's Daredevil</v>
      </c>
      <c r="D3595" s="74" t="s">
        <v>13859</v>
      </c>
      <c r="E3595" s="58" t="b">
        <v>0</v>
      </c>
      <c r="F3595" s="25">
        <f t="shared" si="1"/>
        <v>27</v>
      </c>
      <c r="G3595" s="21" t="s">
        <v>1002</v>
      </c>
      <c r="H3595" s="23"/>
      <c r="I3595" s="28"/>
    </row>
    <row r="3596" ht="22.5" customHeight="1">
      <c r="A3596" s="53" t="str">
        <f t="array" ref="A3596">IFERROR(_xlfn.XLOOKUP(B3596, Runs[Run ID], Runs[Track]), "— pick a run —")</f>
        <v>Daredevil</v>
      </c>
      <c r="B3596" s="54" t="s">
        <v>299</v>
      </c>
      <c r="C3596" s="53" t="str">
        <f t="array" ref="C3596">IFERROR(_xlfn.XLOOKUP(B3596, Runs[Run ID], Runs[Title]), "— pick a run —")</f>
        <v>Soule's Daredevil</v>
      </c>
      <c r="D3596" s="74" t="s">
        <v>13860</v>
      </c>
      <c r="E3596" s="58" t="b">
        <v>0</v>
      </c>
      <c r="F3596" s="25">
        <f t="shared" si="1"/>
        <v>28</v>
      </c>
      <c r="G3596" s="21" t="s">
        <v>1002</v>
      </c>
      <c r="H3596" s="23"/>
      <c r="I3596" s="28"/>
    </row>
    <row r="3597" ht="22.5" customHeight="1">
      <c r="A3597" s="53" t="str">
        <f t="array" ref="A3597">IFERROR(_xlfn.XLOOKUP(B3597, Runs[Run ID], Runs[Track]), "— pick a run —")</f>
        <v>Daredevil</v>
      </c>
      <c r="B3597" s="54" t="s">
        <v>299</v>
      </c>
      <c r="C3597" s="53" t="str">
        <f t="array" ref="C3597">IFERROR(_xlfn.XLOOKUP(B3597, Runs[Run ID], Runs[Title]), "— pick a run —")</f>
        <v>Soule's Daredevil</v>
      </c>
      <c r="D3597" s="74" t="s">
        <v>13861</v>
      </c>
      <c r="E3597" s="58" t="b">
        <v>0</v>
      </c>
      <c r="F3597" s="25">
        <f t="shared" si="1"/>
        <v>29</v>
      </c>
      <c r="G3597" s="21" t="s">
        <v>1002</v>
      </c>
      <c r="H3597" s="23"/>
      <c r="I3597" s="28"/>
    </row>
    <row r="3598" ht="22.5" customHeight="1">
      <c r="A3598" s="53" t="str">
        <f t="array" ref="A3598">IFERROR(_xlfn.XLOOKUP(B3598, Runs[Run ID], Runs[Track]), "— pick a run —")</f>
        <v>Daredevil</v>
      </c>
      <c r="B3598" s="54" t="s">
        <v>299</v>
      </c>
      <c r="C3598" s="53" t="str">
        <f t="array" ref="C3598">IFERROR(_xlfn.XLOOKUP(B3598, Runs[Run ID], Runs[Title]), "— pick a run —")</f>
        <v>Soule's Daredevil</v>
      </c>
      <c r="D3598" s="74" t="s">
        <v>13862</v>
      </c>
      <c r="E3598" s="58" t="b">
        <v>0</v>
      </c>
      <c r="F3598" s="25">
        <f t="shared" si="1"/>
        <v>30</v>
      </c>
      <c r="G3598" s="21" t="s">
        <v>1002</v>
      </c>
      <c r="H3598" s="23"/>
      <c r="I3598" s="28"/>
    </row>
    <row r="3599" ht="22.5" customHeight="1">
      <c r="A3599" s="53" t="str">
        <f t="array" ref="A3599">IFERROR(_xlfn.XLOOKUP(B3599, Runs[Run ID], Runs[Track]), "— pick a run —")</f>
        <v>Daredevil</v>
      </c>
      <c r="B3599" s="54" t="s">
        <v>299</v>
      </c>
      <c r="C3599" s="53" t="str">
        <f t="array" ref="C3599">IFERROR(_xlfn.XLOOKUP(B3599, Runs[Run ID], Runs[Title]), "— pick a run —")</f>
        <v>Soule's Daredevil</v>
      </c>
      <c r="D3599" s="74" t="s">
        <v>13863</v>
      </c>
      <c r="E3599" s="58" t="b">
        <v>0</v>
      </c>
      <c r="F3599" s="25">
        <f t="shared" si="1"/>
        <v>31</v>
      </c>
      <c r="G3599" s="21" t="s">
        <v>1002</v>
      </c>
      <c r="H3599" s="23"/>
      <c r="I3599" s="28"/>
    </row>
    <row r="3600" ht="22.5" customHeight="1">
      <c r="A3600" s="53" t="str">
        <f t="array" ref="A3600">IFERROR(_xlfn.XLOOKUP(B3600, Runs[Run ID], Runs[Track]), "— pick a run —")</f>
        <v>Daredevil</v>
      </c>
      <c r="B3600" s="54" t="s">
        <v>299</v>
      </c>
      <c r="C3600" s="53" t="str">
        <f t="array" ref="C3600">IFERROR(_xlfn.XLOOKUP(B3600, Runs[Run ID], Runs[Title]), "— pick a run —")</f>
        <v>Soule's Daredevil</v>
      </c>
      <c r="D3600" s="74" t="s">
        <v>13864</v>
      </c>
      <c r="E3600" s="58" t="b">
        <v>0</v>
      </c>
      <c r="F3600" s="25">
        <f t="shared" si="1"/>
        <v>32</v>
      </c>
      <c r="G3600" s="21" t="s">
        <v>1002</v>
      </c>
      <c r="H3600" s="23"/>
      <c r="I3600" s="28"/>
    </row>
    <row r="3601" ht="22.5" customHeight="1">
      <c r="A3601" s="53" t="str">
        <f t="array" ref="A3601">IFERROR(_xlfn.XLOOKUP(B3601, Runs[Run ID], Runs[Track]), "— pick a run —")</f>
        <v>Daredevil</v>
      </c>
      <c r="B3601" s="54" t="s">
        <v>299</v>
      </c>
      <c r="C3601" s="53" t="str">
        <f t="array" ref="C3601">IFERROR(_xlfn.XLOOKUP(B3601, Runs[Run ID], Runs[Title]), "— pick a run —")</f>
        <v>Soule's Daredevil</v>
      </c>
      <c r="D3601" s="74" t="s">
        <v>13865</v>
      </c>
      <c r="E3601" s="58" t="b">
        <v>0</v>
      </c>
      <c r="F3601" s="25">
        <f t="shared" si="1"/>
        <v>33</v>
      </c>
      <c r="G3601" s="21" t="s">
        <v>1002</v>
      </c>
      <c r="H3601" s="23"/>
      <c r="I3601" s="28"/>
    </row>
    <row r="3602" ht="22.5" customHeight="1">
      <c r="A3602" s="53" t="str">
        <f t="array" ref="A3602">IFERROR(_xlfn.XLOOKUP(B3602, Runs[Run ID], Runs[Track]), "— pick a run —")</f>
        <v>Daredevil</v>
      </c>
      <c r="B3602" s="54" t="s">
        <v>299</v>
      </c>
      <c r="C3602" s="53" t="str">
        <f t="array" ref="C3602">IFERROR(_xlfn.XLOOKUP(B3602, Runs[Run ID], Runs[Title]), "— pick a run —")</f>
        <v>Soule's Daredevil</v>
      </c>
      <c r="D3602" s="74" t="s">
        <v>13866</v>
      </c>
      <c r="E3602" s="58" t="b">
        <v>0</v>
      </c>
      <c r="F3602" s="25">
        <f t="shared" si="1"/>
        <v>34</v>
      </c>
      <c r="G3602" s="21" t="s">
        <v>1002</v>
      </c>
      <c r="H3602" s="23"/>
      <c r="I3602" s="28"/>
    </row>
    <row r="3603" ht="22.5" customHeight="1">
      <c r="A3603" s="53" t="str">
        <f t="array" ref="A3603">IFERROR(_xlfn.XLOOKUP(B3603, Runs[Run ID], Runs[Track]), "— pick a run —")</f>
        <v>Daredevil</v>
      </c>
      <c r="B3603" s="54" t="s">
        <v>299</v>
      </c>
      <c r="C3603" s="53" t="str">
        <f t="array" ref="C3603">IFERROR(_xlfn.XLOOKUP(B3603, Runs[Run ID], Runs[Title]), "— pick a run —")</f>
        <v>Soule's Daredevil</v>
      </c>
      <c r="D3603" s="74" t="s">
        <v>13867</v>
      </c>
      <c r="E3603" s="58" t="b">
        <v>0</v>
      </c>
      <c r="F3603" s="25">
        <f t="shared" si="1"/>
        <v>35</v>
      </c>
      <c r="G3603" s="21" t="s">
        <v>1002</v>
      </c>
      <c r="H3603" s="23"/>
      <c r="I3603" s="28"/>
    </row>
    <row r="3604" ht="22.5" customHeight="1">
      <c r="A3604" s="53" t="str">
        <f t="array" ref="A3604">IFERROR(_xlfn.XLOOKUP(B3604, Runs[Run ID], Runs[Track]), "— pick a run —")</f>
        <v>Daredevil</v>
      </c>
      <c r="B3604" s="54" t="s">
        <v>299</v>
      </c>
      <c r="C3604" s="53" t="str">
        <f t="array" ref="C3604">IFERROR(_xlfn.XLOOKUP(B3604, Runs[Run ID], Runs[Title]), "— pick a run —")</f>
        <v>Soule's Daredevil</v>
      </c>
      <c r="D3604" s="74" t="s">
        <v>13868</v>
      </c>
      <c r="E3604" s="58" t="b">
        <v>0</v>
      </c>
      <c r="F3604" s="25">
        <f t="shared" si="1"/>
        <v>36</v>
      </c>
      <c r="G3604" s="21" t="s">
        <v>1002</v>
      </c>
      <c r="H3604" s="23"/>
      <c r="I3604" s="28"/>
    </row>
    <row r="3605" ht="22.5" customHeight="1">
      <c r="A3605" s="53" t="str">
        <f t="array" ref="A3605">IFERROR(_xlfn.XLOOKUP(B3605, Runs[Run ID], Runs[Track]), "— pick a run —")</f>
        <v>Daredevil</v>
      </c>
      <c r="B3605" s="54" t="s">
        <v>299</v>
      </c>
      <c r="C3605" s="53" t="str">
        <f t="array" ref="C3605">IFERROR(_xlfn.XLOOKUP(B3605, Runs[Run ID], Runs[Title]), "— pick a run —")</f>
        <v>Soule's Daredevil</v>
      </c>
      <c r="D3605" s="74" t="s">
        <v>13869</v>
      </c>
      <c r="E3605" s="58" t="b">
        <v>0</v>
      </c>
      <c r="F3605" s="25">
        <f t="shared" si="1"/>
        <v>37</v>
      </c>
      <c r="G3605" s="21" t="s">
        <v>58</v>
      </c>
      <c r="H3605" s="23"/>
      <c r="I3605" s="28"/>
    </row>
    <row r="3606" ht="22.5" customHeight="1">
      <c r="A3606" s="53" t="str">
        <f t="array" ref="A3606">IFERROR(_xlfn.XLOOKUP(B3606, Runs[Run ID], Runs[Track]), "— pick a run —")</f>
        <v>Daredevil</v>
      </c>
      <c r="B3606" s="54" t="s">
        <v>299</v>
      </c>
      <c r="C3606" s="53" t="str">
        <f t="array" ref="C3606">IFERROR(_xlfn.XLOOKUP(B3606, Runs[Run ID], Runs[Title]), "— pick a run —")</f>
        <v>Soule's Daredevil</v>
      </c>
      <c r="D3606" s="74" t="s">
        <v>13870</v>
      </c>
      <c r="E3606" s="58" t="b">
        <v>0</v>
      </c>
      <c r="F3606" s="25">
        <f t="shared" si="1"/>
        <v>38</v>
      </c>
      <c r="G3606" s="21" t="s">
        <v>58</v>
      </c>
      <c r="H3606" s="23" t="s">
        <v>13871</v>
      </c>
      <c r="I3606" s="28"/>
    </row>
    <row r="3607" ht="22.5" customHeight="1">
      <c r="A3607" s="53" t="str">
        <f t="array" ref="A3607">IFERROR(_xlfn.XLOOKUP(B3607, Runs[Run ID], Runs[Track]), "— pick a run —")</f>
        <v>Daredevil</v>
      </c>
      <c r="B3607" s="54" t="s">
        <v>299</v>
      </c>
      <c r="C3607" s="53" t="str">
        <f t="array" ref="C3607">IFERROR(_xlfn.XLOOKUP(B3607, Runs[Run ID], Runs[Title]), "— pick a run —")</f>
        <v>Soule's Daredevil</v>
      </c>
      <c r="D3607" s="74" t="s">
        <v>13872</v>
      </c>
      <c r="E3607" s="58" t="b">
        <v>0</v>
      </c>
      <c r="F3607" s="25">
        <f t="shared" si="1"/>
        <v>39</v>
      </c>
      <c r="G3607" s="21" t="s">
        <v>58</v>
      </c>
      <c r="H3607" s="23"/>
      <c r="I3607" s="28"/>
    </row>
    <row r="3608" ht="22.5" customHeight="1">
      <c r="A3608" s="53" t="str">
        <f t="array" ref="A3608">IFERROR(_xlfn.XLOOKUP(B3608, Runs[Run ID], Runs[Track]), "— pick a run —")</f>
        <v>Daredevil</v>
      </c>
      <c r="B3608" s="54" t="s">
        <v>299</v>
      </c>
      <c r="C3608" s="53" t="str">
        <f t="array" ref="C3608">IFERROR(_xlfn.XLOOKUP(B3608, Runs[Run ID], Runs[Title]), "— pick a run —")</f>
        <v>Soule's Daredevil</v>
      </c>
      <c r="D3608" s="74" t="s">
        <v>13873</v>
      </c>
      <c r="E3608" s="58" t="b">
        <v>0</v>
      </c>
      <c r="F3608" s="25">
        <f t="shared" si="1"/>
        <v>40</v>
      </c>
      <c r="G3608" s="21" t="s">
        <v>58</v>
      </c>
      <c r="H3608" s="23"/>
      <c r="I3608" s="28"/>
    </row>
    <row r="3609" ht="22.5" customHeight="1">
      <c r="A3609" s="53" t="str">
        <f t="array" ref="A3609">IFERROR(_xlfn.XLOOKUP(B3609, Runs[Run ID], Runs[Track]), "— pick a run —")</f>
        <v>Daredevil</v>
      </c>
      <c r="B3609" s="54" t="s">
        <v>299</v>
      </c>
      <c r="C3609" s="53" t="str">
        <f t="array" ref="C3609">IFERROR(_xlfn.XLOOKUP(B3609, Runs[Run ID], Runs[Title]), "— pick a run —")</f>
        <v>Soule's Daredevil</v>
      </c>
      <c r="D3609" s="74" t="s">
        <v>13874</v>
      </c>
      <c r="E3609" s="58" t="b">
        <v>0</v>
      </c>
      <c r="F3609" s="25">
        <f t="shared" si="1"/>
        <v>41</v>
      </c>
      <c r="G3609" s="21" t="s">
        <v>58</v>
      </c>
      <c r="H3609" s="23"/>
      <c r="I3609" s="28"/>
    </row>
    <row r="3610" ht="22.5" customHeight="1">
      <c r="A3610" s="53" t="str">
        <f t="array" ref="A3610">IFERROR(_xlfn.XLOOKUP(B3610, Runs[Run ID], Runs[Track]), "— pick a run —")</f>
        <v>Daredevil</v>
      </c>
      <c r="B3610" s="54" t="s">
        <v>299</v>
      </c>
      <c r="C3610" s="53" t="str">
        <f t="array" ref="C3610">IFERROR(_xlfn.XLOOKUP(B3610, Runs[Run ID], Runs[Title]), "— pick a run —")</f>
        <v>Soule's Daredevil</v>
      </c>
      <c r="D3610" s="74" t="s">
        <v>13875</v>
      </c>
      <c r="E3610" s="58" t="b">
        <v>0</v>
      </c>
      <c r="F3610" s="25">
        <f t="shared" si="1"/>
        <v>42</v>
      </c>
      <c r="G3610" s="21" t="s">
        <v>58</v>
      </c>
      <c r="H3610" s="23"/>
      <c r="I3610" s="28"/>
    </row>
    <row r="3611" ht="22.5" customHeight="1">
      <c r="A3611" s="53" t="str">
        <f t="array" ref="A3611">IFERROR(_xlfn.XLOOKUP(B3611, Runs[Run ID], Runs[Track]), "— pick a run —")</f>
        <v>Daredevil</v>
      </c>
      <c r="B3611" s="54" t="s">
        <v>299</v>
      </c>
      <c r="C3611" s="53" t="str">
        <f t="array" ref="C3611">IFERROR(_xlfn.XLOOKUP(B3611, Runs[Run ID], Runs[Title]), "— pick a run —")</f>
        <v>Soule's Daredevil</v>
      </c>
      <c r="D3611" s="74" t="s">
        <v>13876</v>
      </c>
      <c r="E3611" s="58" t="b">
        <v>0</v>
      </c>
      <c r="F3611" s="25">
        <f t="shared" si="1"/>
        <v>43</v>
      </c>
      <c r="G3611" s="21" t="s">
        <v>58</v>
      </c>
      <c r="H3611" s="23"/>
      <c r="I3611" s="28"/>
    </row>
    <row r="3612" ht="22.5" customHeight="1">
      <c r="A3612" s="53" t="str">
        <f t="array" ref="A3612">IFERROR(_xlfn.XLOOKUP(B3612, Runs[Run ID], Runs[Track]), "— pick a run —")</f>
        <v>Daredevil</v>
      </c>
      <c r="B3612" s="54" t="s">
        <v>299</v>
      </c>
      <c r="C3612" s="53" t="str">
        <f t="array" ref="C3612">IFERROR(_xlfn.XLOOKUP(B3612, Runs[Run ID], Runs[Title]), "— pick a run —")</f>
        <v>Soule's Daredevil</v>
      </c>
      <c r="D3612" s="74" t="s">
        <v>13877</v>
      </c>
      <c r="E3612" s="58" t="b">
        <v>0</v>
      </c>
      <c r="F3612" s="25">
        <f t="shared" si="1"/>
        <v>44</v>
      </c>
      <c r="G3612" s="21" t="s">
        <v>58</v>
      </c>
      <c r="H3612" s="23"/>
      <c r="I3612" s="28"/>
    </row>
    <row r="3613" ht="22.5" customHeight="1">
      <c r="A3613" s="53" t="str">
        <f t="array" ref="A3613">IFERROR(_xlfn.XLOOKUP(B3613, Runs[Run ID], Runs[Track]), "— pick a run —")</f>
        <v>Daredevil</v>
      </c>
      <c r="B3613" s="54" t="s">
        <v>299</v>
      </c>
      <c r="C3613" s="53" t="str">
        <f t="array" ref="C3613">IFERROR(_xlfn.XLOOKUP(B3613, Runs[Run ID], Runs[Title]), "— pick a run —")</f>
        <v>Soule's Daredevil</v>
      </c>
      <c r="D3613" s="74" t="s">
        <v>13878</v>
      </c>
      <c r="E3613" s="58" t="b">
        <v>0</v>
      </c>
      <c r="F3613" s="25">
        <f t="shared" si="1"/>
        <v>45</v>
      </c>
      <c r="G3613" s="21" t="s">
        <v>58</v>
      </c>
      <c r="H3613" s="23"/>
      <c r="I3613" s="28"/>
    </row>
    <row r="3614" ht="22.5" customHeight="1">
      <c r="A3614" s="53" t="str">
        <f t="array" ref="A3614">IFERROR(_xlfn.XLOOKUP(B3614, Runs[Run ID], Runs[Track]), "— pick a run —")</f>
        <v>Daredevil</v>
      </c>
      <c r="B3614" s="54" t="s">
        <v>299</v>
      </c>
      <c r="C3614" s="53" t="str">
        <f t="array" ref="C3614">IFERROR(_xlfn.XLOOKUP(B3614, Runs[Run ID], Runs[Title]), "— pick a run —")</f>
        <v>Soule's Daredevil</v>
      </c>
      <c r="D3614" s="74" t="s">
        <v>13879</v>
      </c>
      <c r="E3614" s="58" t="b">
        <v>0</v>
      </c>
      <c r="F3614" s="25">
        <f t="shared" si="1"/>
        <v>46</v>
      </c>
      <c r="G3614" s="21" t="s">
        <v>58</v>
      </c>
      <c r="H3614" s="23" t="s">
        <v>13880</v>
      </c>
      <c r="I3614" s="28"/>
    </row>
    <row r="3615" ht="22.5" customHeight="1">
      <c r="A3615" s="53" t="str">
        <f t="array" ref="A3615">IFERROR(_xlfn.XLOOKUP(B3615, Runs[Run ID], Runs[Track]), "— pick a run —")</f>
        <v>Daredevil</v>
      </c>
      <c r="B3615" s="54" t="s">
        <v>299</v>
      </c>
      <c r="C3615" s="53" t="str">
        <f t="array" ref="C3615">IFERROR(_xlfn.XLOOKUP(B3615, Runs[Run ID], Runs[Title]), "— pick a run —")</f>
        <v>Soule's Daredevil</v>
      </c>
      <c r="D3615" s="74" t="s">
        <v>13881</v>
      </c>
      <c r="E3615" s="58" t="b">
        <v>0</v>
      </c>
      <c r="F3615" s="25">
        <f t="shared" si="1"/>
        <v>47</v>
      </c>
      <c r="G3615" s="21" t="s">
        <v>58</v>
      </c>
      <c r="H3615" s="23"/>
      <c r="I3615" s="28"/>
    </row>
    <row r="3616" ht="22.5" customHeight="1">
      <c r="A3616" s="53" t="str">
        <f t="array" ref="A3616">IFERROR(_xlfn.XLOOKUP(B3616, Runs[Run ID], Runs[Track]), "— pick a run —")</f>
        <v>Daredevil</v>
      </c>
      <c r="B3616" s="54" t="s">
        <v>299</v>
      </c>
      <c r="C3616" s="53" t="str">
        <f t="array" ref="C3616">IFERROR(_xlfn.XLOOKUP(B3616, Runs[Run ID], Runs[Title]), "— pick a run —")</f>
        <v>Soule's Daredevil</v>
      </c>
      <c r="D3616" s="74" t="s">
        <v>13882</v>
      </c>
      <c r="E3616" s="58" t="b">
        <v>0</v>
      </c>
      <c r="F3616" s="25">
        <f t="shared" si="1"/>
        <v>48</v>
      </c>
      <c r="G3616" s="21" t="s">
        <v>58</v>
      </c>
      <c r="H3616" s="23"/>
      <c r="I3616" s="28"/>
    </row>
    <row r="3617" ht="22.5" customHeight="1">
      <c r="A3617" s="53" t="str">
        <f t="array" ref="A3617">IFERROR(_xlfn.XLOOKUP(B3617, Runs[Run ID], Runs[Track]), "— pick a run —")</f>
        <v>Daredevil</v>
      </c>
      <c r="B3617" s="54" t="s">
        <v>299</v>
      </c>
      <c r="C3617" s="53" t="str">
        <f t="array" ref="C3617">IFERROR(_xlfn.XLOOKUP(B3617, Runs[Run ID], Runs[Title]), "— pick a run —")</f>
        <v>Soule's Daredevil</v>
      </c>
      <c r="D3617" s="74" t="s">
        <v>13883</v>
      </c>
      <c r="E3617" s="58" t="b">
        <v>0</v>
      </c>
      <c r="F3617" s="25">
        <f t="shared" si="1"/>
        <v>49</v>
      </c>
      <c r="G3617" s="21" t="s">
        <v>58</v>
      </c>
      <c r="H3617" s="23"/>
      <c r="I3617" s="28"/>
    </row>
    <row r="3618" ht="22.5" customHeight="1">
      <c r="A3618" s="53" t="str">
        <f t="array" ref="A3618">IFERROR(_xlfn.XLOOKUP(B3618, Runs[Run ID], Runs[Track]), "— pick a run —")</f>
        <v>Daredevil</v>
      </c>
      <c r="B3618" s="54" t="s">
        <v>299</v>
      </c>
      <c r="C3618" s="53" t="str">
        <f t="array" ref="C3618">IFERROR(_xlfn.XLOOKUP(B3618, Runs[Run ID], Runs[Title]), "— pick a run —")</f>
        <v>Soule's Daredevil</v>
      </c>
      <c r="D3618" s="74" t="s">
        <v>13884</v>
      </c>
      <c r="E3618" s="58" t="b">
        <v>0</v>
      </c>
      <c r="F3618" s="25">
        <f t="shared" si="1"/>
        <v>50</v>
      </c>
      <c r="G3618" s="21" t="s">
        <v>58</v>
      </c>
      <c r="H3618" s="23"/>
      <c r="I3618" s="28"/>
    </row>
    <row r="3619" ht="22.5" customHeight="1">
      <c r="A3619" s="53" t="str">
        <f t="array" ref="A3619">IFERROR(_xlfn.XLOOKUP(B3619, Runs[Run ID], Runs[Track]), "— pick a run —")</f>
        <v>Daredevil</v>
      </c>
      <c r="B3619" s="54" t="s">
        <v>299</v>
      </c>
      <c r="C3619" s="53" t="str">
        <f t="array" ref="C3619">IFERROR(_xlfn.XLOOKUP(B3619, Runs[Run ID], Runs[Title]), "— pick a run —")</f>
        <v>Soule's Daredevil</v>
      </c>
      <c r="D3619" s="74" t="s">
        <v>13885</v>
      </c>
      <c r="E3619" s="58" t="b">
        <v>0</v>
      </c>
      <c r="F3619" s="25">
        <f t="shared" si="1"/>
        <v>51</v>
      </c>
      <c r="G3619" s="21" t="s">
        <v>58</v>
      </c>
      <c r="H3619" s="23"/>
      <c r="I3619" s="28"/>
    </row>
    <row r="3620" ht="22.5" customHeight="1">
      <c r="A3620" s="53" t="str">
        <f t="array" ref="A3620">IFERROR(_xlfn.XLOOKUP(B3620, Runs[Run ID], Runs[Track]), "— pick a run —")</f>
        <v>Daredevil</v>
      </c>
      <c r="B3620" s="54" t="s">
        <v>299</v>
      </c>
      <c r="C3620" s="53" t="str">
        <f t="array" ref="C3620">IFERROR(_xlfn.XLOOKUP(B3620, Runs[Run ID], Runs[Title]), "— pick a run —")</f>
        <v>Soule's Daredevil</v>
      </c>
      <c r="D3620" s="74" t="s">
        <v>13886</v>
      </c>
      <c r="E3620" s="58" t="b">
        <v>0</v>
      </c>
      <c r="F3620" s="25">
        <f t="shared" si="1"/>
        <v>52</v>
      </c>
      <c r="G3620" s="21" t="s">
        <v>58</v>
      </c>
      <c r="H3620" s="23" t="s">
        <v>13887</v>
      </c>
      <c r="I3620" s="28"/>
    </row>
    <row r="3621" ht="22.5" customHeight="1">
      <c r="A3621" s="53" t="str">
        <f t="array" ref="A3621">IFERROR(_xlfn.XLOOKUP(B3621, Runs[Run ID], Runs[Track]), "— pick a run —")</f>
        <v>Daredevil</v>
      </c>
      <c r="B3621" s="54" t="s">
        <v>299</v>
      </c>
      <c r="C3621" s="53" t="str">
        <f t="array" ref="C3621">IFERROR(_xlfn.XLOOKUP(B3621, Runs[Run ID], Runs[Title]), "— pick a run —")</f>
        <v>Soule's Daredevil</v>
      </c>
      <c r="D3621" s="74" t="s">
        <v>13888</v>
      </c>
      <c r="E3621" s="58" t="b">
        <v>0</v>
      </c>
      <c r="F3621" s="25">
        <f t="shared" si="1"/>
        <v>53</v>
      </c>
      <c r="G3621" s="21" t="s">
        <v>58</v>
      </c>
      <c r="H3621" s="23"/>
      <c r="I3621" s="28"/>
    </row>
    <row r="3622" ht="22.5" customHeight="1">
      <c r="A3622" s="53" t="str">
        <f t="array" ref="A3622">IFERROR(_xlfn.XLOOKUP(B3622, Runs[Run ID], Runs[Track]), "— pick a run —")</f>
        <v>Daredevil</v>
      </c>
      <c r="B3622" s="54" t="s">
        <v>299</v>
      </c>
      <c r="C3622" s="53" t="str">
        <f t="array" ref="C3622">IFERROR(_xlfn.XLOOKUP(B3622, Runs[Run ID], Runs[Title]), "— pick a run —")</f>
        <v>Soule's Daredevil</v>
      </c>
      <c r="D3622" s="74" t="s">
        <v>13889</v>
      </c>
      <c r="E3622" s="58" t="b">
        <v>0</v>
      </c>
      <c r="F3622" s="25">
        <f t="shared" si="1"/>
        <v>54</v>
      </c>
      <c r="G3622" s="21" t="s">
        <v>58</v>
      </c>
      <c r="H3622" s="23"/>
      <c r="I3622" s="28"/>
    </row>
    <row r="3623" ht="22.5" customHeight="1">
      <c r="A3623" s="53" t="str">
        <f t="array" ref="A3623">IFERROR(_xlfn.XLOOKUP(B3623, Runs[Run ID], Runs[Track]), "— pick a run —")</f>
        <v>Daredevil</v>
      </c>
      <c r="B3623" s="54" t="s">
        <v>299</v>
      </c>
      <c r="C3623" s="53" t="str">
        <f t="array" ref="C3623">IFERROR(_xlfn.XLOOKUP(B3623, Runs[Run ID], Runs[Title]), "— pick a run —")</f>
        <v>Soule's Daredevil</v>
      </c>
      <c r="D3623" s="74" t="s">
        <v>13890</v>
      </c>
      <c r="E3623" s="58" t="b">
        <v>0</v>
      </c>
      <c r="F3623" s="25">
        <f t="shared" si="1"/>
        <v>55</v>
      </c>
      <c r="G3623" s="21" t="s">
        <v>58</v>
      </c>
      <c r="H3623" s="23"/>
      <c r="I3623" s="28"/>
    </row>
    <row r="3624" ht="22.5" customHeight="1">
      <c r="A3624" s="53" t="str">
        <f t="array" ref="A3624">IFERROR(_xlfn.XLOOKUP(B3624, Runs[Run ID], Runs[Track]), "— pick a run —")</f>
        <v>Daredevil</v>
      </c>
      <c r="B3624" s="54" t="s">
        <v>299</v>
      </c>
      <c r="C3624" s="53" t="str">
        <f t="array" ref="C3624">IFERROR(_xlfn.XLOOKUP(B3624, Runs[Run ID], Runs[Title]), "— pick a run —")</f>
        <v>Soule's Daredevil</v>
      </c>
      <c r="D3624" s="74" t="s">
        <v>13891</v>
      </c>
      <c r="E3624" s="58" t="b">
        <v>0</v>
      </c>
      <c r="F3624" s="25">
        <f t="shared" si="1"/>
        <v>56</v>
      </c>
      <c r="G3624" s="21" t="s">
        <v>58</v>
      </c>
      <c r="H3624" s="23"/>
      <c r="I3624" s="28"/>
    </row>
    <row r="3625" ht="22.5" customHeight="1">
      <c r="A3625" s="53" t="str">
        <f t="array" ref="A3625">IFERROR(_xlfn.XLOOKUP(B3625, Runs[Run ID], Runs[Track]), "— pick a run —")</f>
        <v>Daredevil</v>
      </c>
      <c r="B3625" s="54" t="s">
        <v>299</v>
      </c>
      <c r="C3625" s="53" t="str">
        <f t="array" ref="C3625">IFERROR(_xlfn.XLOOKUP(B3625, Runs[Run ID], Runs[Title]), "— pick a run —")</f>
        <v>Soule's Daredevil</v>
      </c>
      <c r="D3625" s="74" t="s">
        <v>13892</v>
      </c>
      <c r="E3625" s="58" t="b">
        <v>0</v>
      </c>
      <c r="F3625" s="25">
        <f t="shared" si="1"/>
        <v>57</v>
      </c>
      <c r="G3625" s="21" t="s">
        <v>58</v>
      </c>
      <c r="H3625" s="23"/>
      <c r="I3625" s="28"/>
    </row>
    <row r="3626" ht="22.5" customHeight="1">
      <c r="A3626" s="53" t="str">
        <f t="array" ref="A3626">IFERROR(_xlfn.XLOOKUP(B3626, Runs[Run ID], Runs[Track]), "— pick a run —")</f>
        <v>Daredevil</v>
      </c>
      <c r="B3626" s="54" t="s">
        <v>299</v>
      </c>
      <c r="C3626" s="53" t="str">
        <f t="array" ref="C3626">IFERROR(_xlfn.XLOOKUP(B3626, Runs[Run ID], Runs[Title]), "— pick a run —")</f>
        <v>Soule's Daredevil</v>
      </c>
      <c r="D3626" s="74" t="s">
        <v>13893</v>
      </c>
      <c r="E3626" s="58" t="b">
        <v>0</v>
      </c>
      <c r="F3626" s="25">
        <f t="shared" si="1"/>
        <v>58</v>
      </c>
      <c r="G3626" s="21" t="s">
        <v>58</v>
      </c>
      <c r="H3626" s="23"/>
      <c r="I3626" s="28"/>
    </row>
    <row r="3627" ht="22.5" customHeight="1">
      <c r="A3627" s="53" t="str">
        <f t="array" ref="A3627">IFERROR(_xlfn.XLOOKUP(B3627, Runs[Run ID], Runs[Track]), "— pick a run —")</f>
        <v>Daredevil</v>
      </c>
      <c r="B3627" s="54" t="s">
        <v>299</v>
      </c>
      <c r="C3627" s="53" t="str">
        <f t="array" ref="C3627">IFERROR(_xlfn.XLOOKUP(B3627, Runs[Run ID], Runs[Title]), "— pick a run —")</f>
        <v>Soule's Daredevil</v>
      </c>
      <c r="D3627" s="74" t="s">
        <v>13894</v>
      </c>
      <c r="E3627" s="58" t="b">
        <v>0</v>
      </c>
      <c r="F3627" s="25">
        <f t="shared" si="1"/>
        <v>59</v>
      </c>
      <c r="G3627" s="21" t="s">
        <v>58</v>
      </c>
      <c r="H3627" s="23"/>
      <c r="I3627" s="28"/>
    </row>
    <row r="3628" ht="22.5" customHeight="1">
      <c r="A3628" s="53" t="str">
        <f t="array" ref="A3628">IFERROR(_xlfn.XLOOKUP(B3628, Runs[Run ID], Runs[Track]), "— pick a run —")</f>
        <v>Daredevil</v>
      </c>
      <c r="B3628" s="54" t="s">
        <v>299</v>
      </c>
      <c r="C3628" s="53" t="str">
        <f t="array" ref="C3628">IFERROR(_xlfn.XLOOKUP(B3628, Runs[Run ID], Runs[Title]), "— pick a run —")</f>
        <v>Soule's Daredevil</v>
      </c>
      <c r="D3628" s="74" t="s">
        <v>13895</v>
      </c>
      <c r="E3628" s="58" t="b">
        <v>0</v>
      </c>
      <c r="F3628" s="25">
        <f t="shared" si="1"/>
        <v>60</v>
      </c>
      <c r="G3628" s="21" t="s">
        <v>58</v>
      </c>
      <c r="H3628" s="23"/>
      <c r="I3628" s="28"/>
    </row>
    <row r="3629" ht="22.5" customHeight="1">
      <c r="A3629" s="53" t="str">
        <f t="array" ref="A3629">IFERROR(_xlfn.XLOOKUP(B3629, Runs[Run ID], Runs[Track]), "— pick a run —")</f>
        <v>Daredevil</v>
      </c>
      <c r="B3629" s="54" t="s">
        <v>299</v>
      </c>
      <c r="C3629" s="53" t="str">
        <f t="array" ref="C3629">IFERROR(_xlfn.XLOOKUP(B3629, Runs[Run ID], Runs[Title]), "— pick a run —")</f>
        <v>Soule's Daredevil</v>
      </c>
      <c r="D3629" s="74" t="s">
        <v>13896</v>
      </c>
      <c r="E3629" s="58" t="b">
        <v>0</v>
      </c>
      <c r="F3629" s="25">
        <f t="shared" si="1"/>
        <v>61</v>
      </c>
      <c r="G3629" s="21" t="s">
        <v>58</v>
      </c>
      <c r="H3629" s="23"/>
      <c r="I3629" s="28"/>
    </row>
    <row r="3630" ht="22.5" customHeight="1">
      <c r="A3630" s="53" t="str">
        <f t="array" ref="A3630">IFERROR(_xlfn.XLOOKUP(B3630, Runs[Run ID], Runs[Track]), "— pick a run —")</f>
        <v>Daredevil</v>
      </c>
      <c r="B3630" s="54" t="s">
        <v>299</v>
      </c>
      <c r="C3630" s="53" t="str">
        <f t="array" ref="C3630">IFERROR(_xlfn.XLOOKUP(B3630, Runs[Run ID], Runs[Title]), "— pick a run —")</f>
        <v>Soule's Daredevil</v>
      </c>
      <c r="D3630" s="74" t="s">
        <v>13897</v>
      </c>
      <c r="E3630" s="58" t="b">
        <v>0</v>
      </c>
      <c r="F3630" s="25">
        <f t="shared" si="1"/>
        <v>62</v>
      </c>
      <c r="G3630" s="21" t="s">
        <v>58</v>
      </c>
      <c r="H3630" s="23"/>
      <c r="I3630" s="28"/>
    </row>
    <row r="3631" ht="22.5" customHeight="1">
      <c r="A3631" s="53" t="str">
        <f t="array" ref="A3631">IFERROR(_xlfn.XLOOKUP(B3631, Runs[Run ID], Runs[Track]), "— pick a run —")</f>
        <v>Daredevil</v>
      </c>
      <c r="B3631" s="54" t="s">
        <v>299</v>
      </c>
      <c r="C3631" s="53" t="str">
        <f t="array" ref="C3631">IFERROR(_xlfn.XLOOKUP(B3631, Runs[Run ID], Runs[Title]), "— pick a run —")</f>
        <v>Soule's Daredevil</v>
      </c>
      <c r="D3631" s="74" t="s">
        <v>13898</v>
      </c>
      <c r="E3631" s="58" t="b">
        <v>0</v>
      </c>
      <c r="F3631" s="25">
        <f t="shared" si="1"/>
        <v>63</v>
      </c>
      <c r="G3631" s="21" t="s">
        <v>58</v>
      </c>
      <c r="H3631" s="23"/>
      <c r="I3631" s="28"/>
    </row>
    <row r="3632" ht="22.5" customHeight="1">
      <c r="A3632" s="53" t="str">
        <f t="array" ref="A3632">IFERROR(_xlfn.XLOOKUP(B3632, Runs[Run ID], Runs[Track]), "— pick a run —")</f>
        <v>Daredevil</v>
      </c>
      <c r="B3632" s="54" t="s">
        <v>299</v>
      </c>
      <c r="C3632" s="53" t="str">
        <f t="array" ref="C3632">IFERROR(_xlfn.XLOOKUP(B3632, Runs[Run ID], Runs[Title]), "— pick a run —")</f>
        <v>Soule's Daredevil</v>
      </c>
      <c r="D3632" s="74" t="s">
        <v>13899</v>
      </c>
      <c r="E3632" s="58" t="b">
        <v>0</v>
      </c>
      <c r="F3632" s="25">
        <f t="shared" si="1"/>
        <v>64</v>
      </c>
      <c r="G3632" s="21" t="s">
        <v>1002</v>
      </c>
      <c r="H3632" s="23" t="s">
        <v>13900</v>
      </c>
      <c r="I3632" s="28"/>
    </row>
    <row r="3633" ht="22.5" customHeight="1">
      <c r="A3633" s="53" t="str">
        <f t="array" ref="A3633">IFERROR(_xlfn.XLOOKUP(B3633, Runs[Run ID], Runs[Track]), "— pick a run —")</f>
        <v>Daredevil</v>
      </c>
      <c r="B3633" s="54" t="s">
        <v>302</v>
      </c>
      <c r="C3633" s="53" t="str">
        <f t="array" ref="C3633">IFERROR(_xlfn.XLOOKUP(B3633, Runs[Run ID], Runs[Title]), "— pick a run —")</f>
        <v>Zdarsky's Daredevil</v>
      </c>
      <c r="D3633" s="74" t="s">
        <v>8707</v>
      </c>
      <c r="E3633" s="58" t="b">
        <v>0</v>
      </c>
      <c r="F3633" s="25">
        <f t="shared" si="1"/>
        <v>1</v>
      </c>
      <c r="G3633" s="21" t="s">
        <v>58</v>
      </c>
      <c r="H3633" s="23" t="s">
        <v>13901</v>
      </c>
      <c r="I3633" s="28"/>
    </row>
    <row r="3634" ht="22.5" customHeight="1">
      <c r="A3634" s="53" t="str">
        <f t="array" ref="A3634">IFERROR(_xlfn.XLOOKUP(B3634, Runs[Run ID], Runs[Track]), "— pick a run —")</f>
        <v>Daredevil</v>
      </c>
      <c r="B3634" s="54" t="s">
        <v>302</v>
      </c>
      <c r="C3634" s="53" t="str">
        <f t="array" ref="C3634">IFERROR(_xlfn.XLOOKUP(B3634, Runs[Run ID], Runs[Title]), "— pick a run —")</f>
        <v>Zdarsky's Daredevil</v>
      </c>
      <c r="D3634" s="74" t="s">
        <v>8722</v>
      </c>
      <c r="E3634" s="58" t="b">
        <v>0</v>
      </c>
      <c r="F3634" s="25">
        <f t="shared" si="1"/>
        <v>2</v>
      </c>
      <c r="G3634" s="21" t="s">
        <v>58</v>
      </c>
      <c r="H3634" s="23"/>
      <c r="I3634" s="28"/>
    </row>
    <row r="3635" ht="22.5" customHeight="1">
      <c r="A3635" s="53" t="str">
        <f t="array" ref="A3635">IFERROR(_xlfn.XLOOKUP(B3635, Runs[Run ID], Runs[Track]), "— pick a run —")</f>
        <v>Daredevil</v>
      </c>
      <c r="B3635" s="54" t="s">
        <v>302</v>
      </c>
      <c r="C3635" s="53" t="str">
        <f t="array" ref="C3635">IFERROR(_xlfn.XLOOKUP(B3635, Runs[Run ID], Runs[Title]), "— pick a run —")</f>
        <v>Zdarsky's Daredevil</v>
      </c>
      <c r="D3635" s="74" t="s">
        <v>8735</v>
      </c>
      <c r="E3635" s="58" t="b">
        <v>0</v>
      </c>
      <c r="F3635" s="25">
        <f t="shared" si="1"/>
        <v>3</v>
      </c>
      <c r="G3635" s="21" t="s">
        <v>58</v>
      </c>
      <c r="H3635" s="23"/>
      <c r="I3635" s="28"/>
    </row>
    <row r="3636" ht="22.5" customHeight="1">
      <c r="A3636" s="53" t="str">
        <f t="array" ref="A3636">IFERROR(_xlfn.XLOOKUP(B3636, Runs[Run ID], Runs[Track]), "— pick a run —")</f>
        <v>Daredevil</v>
      </c>
      <c r="B3636" s="54" t="s">
        <v>302</v>
      </c>
      <c r="C3636" s="53" t="str">
        <f t="array" ref="C3636">IFERROR(_xlfn.XLOOKUP(B3636, Runs[Run ID], Runs[Title]), "— pick a run —")</f>
        <v>Zdarsky's Daredevil</v>
      </c>
      <c r="D3636" s="74" t="s">
        <v>8748</v>
      </c>
      <c r="E3636" s="58" t="b">
        <v>0</v>
      </c>
      <c r="F3636" s="25">
        <f t="shared" si="1"/>
        <v>4</v>
      </c>
      <c r="G3636" s="21" t="s">
        <v>58</v>
      </c>
      <c r="H3636" s="23"/>
      <c r="I3636" s="28"/>
    </row>
    <row r="3637" ht="22.5" customHeight="1">
      <c r="A3637" s="53" t="str">
        <f t="array" ref="A3637">IFERROR(_xlfn.XLOOKUP(B3637, Runs[Run ID], Runs[Track]), "— pick a run —")</f>
        <v>Daredevil</v>
      </c>
      <c r="B3637" s="54" t="s">
        <v>302</v>
      </c>
      <c r="C3637" s="53" t="str">
        <f t="array" ref="C3637">IFERROR(_xlfn.XLOOKUP(B3637, Runs[Run ID], Runs[Title]), "— pick a run —")</f>
        <v>Zdarsky's Daredevil</v>
      </c>
      <c r="D3637" s="74" t="s">
        <v>8762</v>
      </c>
      <c r="E3637" s="58" t="b">
        <v>0</v>
      </c>
      <c r="F3637" s="25">
        <f t="shared" si="1"/>
        <v>5</v>
      </c>
      <c r="G3637" s="21" t="s">
        <v>58</v>
      </c>
      <c r="H3637" s="23"/>
      <c r="I3637" s="28"/>
    </row>
    <row r="3638" ht="22.5" customHeight="1">
      <c r="A3638" s="53" t="str">
        <f t="array" ref="A3638">IFERROR(_xlfn.XLOOKUP(B3638, Runs[Run ID], Runs[Track]), "— pick a run —")</f>
        <v>Daredevil</v>
      </c>
      <c r="B3638" s="54" t="s">
        <v>302</v>
      </c>
      <c r="C3638" s="53" t="str">
        <f t="array" ref="C3638">IFERROR(_xlfn.XLOOKUP(B3638, Runs[Run ID], Runs[Title]), "— pick a run —")</f>
        <v>Zdarsky's Daredevil</v>
      </c>
      <c r="D3638" s="74" t="s">
        <v>8777</v>
      </c>
      <c r="E3638" s="58" t="b">
        <v>0</v>
      </c>
      <c r="F3638" s="25">
        <f t="shared" si="1"/>
        <v>6</v>
      </c>
      <c r="G3638" s="21" t="s">
        <v>58</v>
      </c>
      <c r="H3638" s="23"/>
      <c r="I3638" s="28"/>
    </row>
    <row r="3639" ht="22.5" customHeight="1">
      <c r="A3639" s="53" t="str">
        <f t="array" ref="A3639">IFERROR(_xlfn.XLOOKUP(B3639, Runs[Run ID], Runs[Track]), "— pick a run —")</f>
        <v>Daredevil</v>
      </c>
      <c r="B3639" s="54" t="s">
        <v>302</v>
      </c>
      <c r="C3639" s="53" t="str">
        <f t="array" ref="C3639">IFERROR(_xlfn.XLOOKUP(B3639, Runs[Run ID], Runs[Title]), "— pick a run —")</f>
        <v>Zdarsky's Daredevil</v>
      </c>
      <c r="D3639" s="74" t="s">
        <v>8790</v>
      </c>
      <c r="E3639" s="58" t="b">
        <v>0</v>
      </c>
      <c r="F3639" s="25">
        <f t="shared" si="1"/>
        <v>7</v>
      </c>
      <c r="G3639" s="21" t="s">
        <v>58</v>
      </c>
      <c r="H3639" s="23"/>
      <c r="I3639" s="28"/>
    </row>
    <row r="3640" ht="22.5" customHeight="1">
      <c r="A3640" s="53" t="str">
        <f t="array" ref="A3640">IFERROR(_xlfn.XLOOKUP(B3640, Runs[Run ID], Runs[Track]), "— pick a run —")</f>
        <v>Daredevil</v>
      </c>
      <c r="B3640" s="54" t="s">
        <v>302</v>
      </c>
      <c r="C3640" s="53" t="str">
        <f t="array" ref="C3640">IFERROR(_xlfn.XLOOKUP(B3640, Runs[Run ID], Runs[Title]), "— pick a run —")</f>
        <v>Zdarsky's Daredevil</v>
      </c>
      <c r="D3640" s="74" t="s">
        <v>8804</v>
      </c>
      <c r="E3640" s="58" t="b">
        <v>0</v>
      </c>
      <c r="F3640" s="25">
        <f t="shared" si="1"/>
        <v>8</v>
      </c>
      <c r="G3640" s="21" t="s">
        <v>58</v>
      </c>
      <c r="H3640" s="23"/>
      <c r="I3640" s="28"/>
    </row>
    <row r="3641" ht="22.5" customHeight="1">
      <c r="A3641" s="53" t="str">
        <f t="array" ref="A3641">IFERROR(_xlfn.XLOOKUP(B3641, Runs[Run ID], Runs[Track]), "— pick a run —")</f>
        <v>Daredevil</v>
      </c>
      <c r="B3641" s="54" t="s">
        <v>302</v>
      </c>
      <c r="C3641" s="53" t="str">
        <f t="array" ref="C3641">IFERROR(_xlfn.XLOOKUP(B3641, Runs[Run ID], Runs[Title]), "— pick a run —")</f>
        <v>Zdarsky's Daredevil</v>
      </c>
      <c r="D3641" s="74" t="s">
        <v>8819</v>
      </c>
      <c r="E3641" s="58" t="b">
        <v>0</v>
      </c>
      <c r="F3641" s="25">
        <f t="shared" si="1"/>
        <v>9</v>
      </c>
      <c r="G3641" s="21" t="s">
        <v>58</v>
      </c>
      <c r="H3641" s="23"/>
      <c r="I3641" s="28"/>
    </row>
    <row r="3642" ht="22.5" customHeight="1">
      <c r="A3642" s="53" t="str">
        <f t="array" ref="A3642">IFERROR(_xlfn.XLOOKUP(B3642, Runs[Run ID], Runs[Track]), "— pick a run —")</f>
        <v>Daredevil</v>
      </c>
      <c r="B3642" s="54" t="s">
        <v>302</v>
      </c>
      <c r="C3642" s="53" t="str">
        <f t="array" ref="C3642">IFERROR(_xlfn.XLOOKUP(B3642, Runs[Run ID], Runs[Title]), "— pick a run —")</f>
        <v>Zdarsky's Daredevil</v>
      </c>
      <c r="D3642" s="74" t="s">
        <v>8833</v>
      </c>
      <c r="E3642" s="58" t="b">
        <v>0</v>
      </c>
      <c r="F3642" s="25">
        <f t="shared" si="1"/>
        <v>10</v>
      </c>
      <c r="G3642" s="21" t="s">
        <v>58</v>
      </c>
      <c r="H3642" s="23"/>
      <c r="I3642" s="28"/>
    </row>
    <row r="3643" ht="22.5" customHeight="1">
      <c r="A3643" s="53" t="str">
        <f t="array" ref="A3643">IFERROR(_xlfn.XLOOKUP(B3643, Runs[Run ID], Runs[Track]), "— pick a run —")</f>
        <v>Daredevil</v>
      </c>
      <c r="B3643" s="54" t="s">
        <v>302</v>
      </c>
      <c r="C3643" s="53" t="str">
        <f t="array" ref="C3643">IFERROR(_xlfn.XLOOKUP(B3643, Runs[Run ID], Runs[Title]), "— pick a run —")</f>
        <v>Zdarsky's Daredevil</v>
      </c>
      <c r="D3643" s="74" t="s">
        <v>8844</v>
      </c>
      <c r="E3643" s="58" t="b">
        <v>0</v>
      </c>
      <c r="F3643" s="25">
        <f t="shared" si="1"/>
        <v>11</v>
      </c>
      <c r="G3643" s="21" t="s">
        <v>58</v>
      </c>
      <c r="H3643" s="23" t="s">
        <v>13902</v>
      </c>
      <c r="I3643" s="28"/>
    </row>
    <row r="3644" ht="22.5" customHeight="1">
      <c r="A3644" s="53" t="str">
        <f t="array" ref="A3644">IFERROR(_xlfn.XLOOKUP(B3644, Runs[Run ID], Runs[Track]), "— pick a run —")</f>
        <v>Daredevil</v>
      </c>
      <c r="B3644" s="54" t="s">
        <v>302</v>
      </c>
      <c r="C3644" s="53" t="str">
        <f t="array" ref="C3644">IFERROR(_xlfn.XLOOKUP(B3644, Runs[Run ID], Runs[Title]), "— pick a run —")</f>
        <v>Zdarsky's Daredevil</v>
      </c>
      <c r="D3644" s="74" t="s">
        <v>8857</v>
      </c>
      <c r="E3644" s="58" t="b">
        <v>0</v>
      </c>
      <c r="F3644" s="25">
        <f t="shared" si="1"/>
        <v>12</v>
      </c>
      <c r="G3644" s="21" t="s">
        <v>58</v>
      </c>
      <c r="H3644" s="23"/>
      <c r="I3644" s="28"/>
    </row>
    <row r="3645" ht="22.5" customHeight="1">
      <c r="A3645" s="53" t="str">
        <f t="array" ref="A3645">IFERROR(_xlfn.XLOOKUP(B3645, Runs[Run ID], Runs[Track]), "— pick a run —")</f>
        <v>Daredevil</v>
      </c>
      <c r="B3645" s="54" t="s">
        <v>302</v>
      </c>
      <c r="C3645" s="53" t="str">
        <f t="array" ref="C3645">IFERROR(_xlfn.XLOOKUP(B3645, Runs[Run ID], Runs[Title]), "— pick a run —")</f>
        <v>Zdarsky's Daredevil</v>
      </c>
      <c r="D3645" s="74" t="s">
        <v>8870</v>
      </c>
      <c r="E3645" s="58" t="b">
        <v>0</v>
      </c>
      <c r="F3645" s="25">
        <f t="shared" si="1"/>
        <v>13</v>
      </c>
      <c r="G3645" s="21" t="s">
        <v>58</v>
      </c>
      <c r="H3645" s="23"/>
      <c r="I3645" s="28"/>
    </row>
    <row r="3646" ht="22.5" customHeight="1">
      <c r="A3646" s="53" t="str">
        <f t="array" ref="A3646">IFERROR(_xlfn.XLOOKUP(B3646, Runs[Run ID], Runs[Track]), "— pick a run —")</f>
        <v>Daredevil</v>
      </c>
      <c r="B3646" s="54" t="s">
        <v>302</v>
      </c>
      <c r="C3646" s="53" t="str">
        <f t="array" ref="C3646">IFERROR(_xlfn.XLOOKUP(B3646, Runs[Run ID], Runs[Title]), "— pick a run —")</f>
        <v>Zdarsky's Daredevil</v>
      </c>
      <c r="D3646" s="74" t="s">
        <v>8880</v>
      </c>
      <c r="E3646" s="58" t="b">
        <v>0</v>
      </c>
      <c r="F3646" s="25">
        <f t="shared" si="1"/>
        <v>14</v>
      </c>
      <c r="G3646" s="21" t="s">
        <v>58</v>
      </c>
      <c r="H3646" s="23"/>
      <c r="I3646" s="28"/>
    </row>
    <row r="3647" ht="22.5" customHeight="1">
      <c r="A3647" s="53" t="str">
        <f t="array" ref="A3647">IFERROR(_xlfn.XLOOKUP(B3647, Runs[Run ID], Runs[Track]), "— pick a run —")</f>
        <v>Daredevil</v>
      </c>
      <c r="B3647" s="54" t="s">
        <v>302</v>
      </c>
      <c r="C3647" s="53" t="str">
        <f t="array" ref="C3647">IFERROR(_xlfn.XLOOKUP(B3647, Runs[Run ID], Runs[Title]), "— pick a run —")</f>
        <v>Zdarsky's Daredevil</v>
      </c>
      <c r="D3647" s="74" t="s">
        <v>8890</v>
      </c>
      <c r="E3647" s="58" t="b">
        <v>0</v>
      </c>
      <c r="F3647" s="25">
        <f t="shared" si="1"/>
        <v>15</v>
      </c>
      <c r="G3647" s="21" t="s">
        <v>58</v>
      </c>
      <c r="H3647" s="23"/>
      <c r="I3647" s="28"/>
    </row>
    <row r="3648" ht="22.5" customHeight="1">
      <c r="A3648" s="53" t="str">
        <f t="array" ref="A3648">IFERROR(_xlfn.XLOOKUP(B3648, Runs[Run ID], Runs[Track]), "— pick a run —")</f>
        <v>Daredevil</v>
      </c>
      <c r="B3648" s="54" t="s">
        <v>302</v>
      </c>
      <c r="C3648" s="53" t="str">
        <f t="array" ref="C3648">IFERROR(_xlfn.XLOOKUP(B3648, Runs[Run ID], Runs[Title]), "— pick a run —")</f>
        <v>Zdarsky's Daredevil</v>
      </c>
      <c r="D3648" s="74" t="s">
        <v>8899</v>
      </c>
      <c r="E3648" s="58" t="b">
        <v>0</v>
      </c>
      <c r="F3648" s="25">
        <f t="shared" si="1"/>
        <v>16</v>
      </c>
      <c r="G3648" s="21" t="s">
        <v>58</v>
      </c>
      <c r="H3648" s="23"/>
      <c r="I3648" s="28"/>
    </row>
    <row r="3649" ht="22.5" customHeight="1">
      <c r="A3649" s="53" t="str">
        <f t="array" ref="A3649">IFERROR(_xlfn.XLOOKUP(B3649, Runs[Run ID], Runs[Track]), "— pick a run —")</f>
        <v>Daredevil</v>
      </c>
      <c r="B3649" s="54" t="s">
        <v>302</v>
      </c>
      <c r="C3649" s="53" t="str">
        <f t="array" ref="C3649">IFERROR(_xlfn.XLOOKUP(B3649, Runs[Run ID], Runs[Title]), "— pick a run —")</f>
        <v>Zdarsky's Daredevil</v>
      </c>
      <c r="D3649" s="74" t="s">
        <v>8910</v>
      </c>
      <c r="E3649" s="58" t="b">
        <v>0</v>
      </c>
      <c r="F3649" s="25">
        <f t="shared" si="1"/>
        <v>17</v>
      </c>
      <c r="G3649" s="21" t="s">
        <v>58</v>
      </c>
      <c r="H3649" s="23"/>
      <c r="I3649" s="28"/>
    </row>
    <row r="3650" ht="22.5" customHeight="1">
      <c r="A3650" s="53" t="str">
        <f t="array" ref="A3650">IFERROR(_xlfn.XLOOKUP(B3650, Runs[Run ID], Runs[Track]), "— pick a run —")</f>
        <v>Daredevil</v>
      </c>
      <c r="B3650" s="54" t="s">
        <v>302</v>
      </c>
      <c r="C3650" s="53" t="str">
        <f t="array" ref="C3650">IFERROR(_xlfn.XLOOKUP(B3650, Runs[Run ID], Runs[Title]), "— pick a run —")</f>
        <v>Zdarsky's Daredevil</v>
      </c>
      <c r="D3650" s="74" t="s">
        <v>8922</v>
      </c>
      <c r="E3650" s="58" t="b">
        <v>0</v>
      </c>
      <c r="F3650" s="25">
        <f t="shared" si="1"/>
        <v>18</v>
      </c>
      <c r="G3650" s="21" t="s">
        <v>58</v>
      </c>
      <c r="H3650" s="23"/>
      <c r="I3650" s="28"/>
    </row>
    <row r="3651" ht="22.5" customHeight="1">
      <c r="A3651" s="53" t="str">
        <f t="array" ref="A3651">IFERROR(_xlfn.XLOOKUP(B3651, Runs[Run ID], Runs[Track]), "— pick a run —")</f>
        <v>Daredevil</v>
      </c>
      <c r="B3651" s="54" t="s">
        <v>302</v>
      </c>
      <c r="C3651" s="53" t="str">
        <f t="array" ref="C3651">IFERROR(_xlfn.XLOOKUP(B3651, Runs[Run ID], Runs[Title]), "— pick a run —")</f>
        <v>Zdarsky's Daredevil</v>
      </c>
      <c r="D3651" s="74" t="s">
        <v>8934</v>
      </c>
      <c r="E3651" s="58" t="b">
        <v>0</v>
      </c>
      <c r="F3651" s="25">
        <f t="shared" si="1"/>
        <v>19</v>
      </c>
      <c r="G3651" s="21" t="s">
        <v>58</v>
      </c>
      <c r="H3651" s="23"/>
      <c r="I3651" s="28"/>
    </row>
    <row r="3652" ht="22.5" customHeight="1">
      <c r="A3652" s="53" t="str">
        <f t="array" ref="A3652">IFERROR(_xlfn.XLOOKUP(B3652, Runs[Run ID], Runs[Track]), "— pick a run —")</f>
        <v>Daredevil</v>
      </c>
      <c r="B3652" s="54" t="s">
        <v>302</v>
      </c>
      <c r="C3652" s="53" t="str">
        <f t="array" ref="C3652">IFERROR(_xlfn.XLOOKUP(B3652, Runs[Run ID], Runs[Title]), "— pick a run —")</f>
        <v>Zdarsky's Daredevil</v>
      </c>
      <c r="D3652" s="74" t="s">
        <v>8946</v>
      </c>
      <c r="E3652" s="58" t="b">
        <v>0</v>
      </c>
      <c r="F3652" s="25">
        <f t="shared" si="1"/>
        <v>20</v>
      </c>
      <c r="G3652" s="21" t="s">
        <v>58</v>
      </c>
      <c r="H3652" s="23"/>
      <c r="I3652" s="28"/>
    </row>
    <row r="3653" ht="22.5" customHeight="1">
      <c r="A3653" s="53" t="str">
        <f t="array" ref="A3653">IFERROR(_xlfn.XLOOKUP(B3653, Runs[Run ID], Runs[Track]), "— pick a run —")</f>
        <v>Daredevil</v>
      </c>
      <c r="B3653" s="54" t="s">
        <v>302</v>
      </c>
      <c r="C3653" s="53" t="str">
        <f t="array" ref="C3653">IFERROR(_xlfn.XLOOKUP(B3653, Runs[Run ID], Runs[Title]), "— pick a run —")</f>
        <v>Zdarsky's Daredevil</v>
      </c>
      <c r="D3653" s="74" t="s">
        <v>8959</v>
      </c>
      <c r="E3653" s="58" t="b">
        <v>0</v>
      </c>
      <c r="F3653" s="25">
        <f t="shared" si="1"/>
        <v>21</v>
      </c>
      <c r="G3653" s="21" t="s">
        <v>58</v>
      </c>
      <c r="H3653" s="23"/>
      <c r="I3653" s="28"/>
    </row>
    <row r="3654" ht="22.5" customHeight="1">
      <c r="A3654" s="53" t="str">
        <f t="array" ref="A3654">IFERROR(_xlfn.XLOOKUP(B3654, Runs[Run ID], Runs[Track]), "— pick a run —")</f>
        <v>Daredevil</v>
      </c>
      <c r="B3654" s="54" t="s">
        <v>302</v>
      </c>
      <c r="C3654" s="53" t="str">
        <f t="array" ref="C3654">IFERROR(_xlfn.XLOOKUP(B3654, Runs[Run ID], Runs[Title]), "— pick a run —")</f>
        <v>Zdarsky's Daredevil</v>
      </c>
      <c r="D3654" s="74" t="s">
        <v>13903</v>
      </c>
      <c r="E3654" s="58" t="b">
        <v>0</v>
      </c>
      <c r="F3654" s="25">
        <f t="shared" si="1"/>
        <v>22</v>
      </c>
      <c r="G3654" s="21" t="s">
        <v>443</v>
      </c>
      <c r="H3654" s="23" t="s">
        <v>13904</v>
      </c>
      <c r="I3654" s="28"/>
    </row>
    <row r="3655" ht="22.5" customHeight="1">
      <c r="A3655" s="53" t="str">
        <f t="array" ref="A3655">IFERROR(_xlfn.XLOOKUP(B3655, Runs[Run ID], Runs[Track]), "— pick a run —")</f>
        <v>Daredevil</v>
      </c>
      <c r="B3655" s="54" t="s">
        <v>302</v>
      </c>
      <c r="C3655" s="53" t="str">
        <f t="array" ref="C3655">IFERROR(_xlfn.XLOOKUP(B3655, Runs[Run ID], Runs[Title]), "— pick a run —")</f>
        <v>Zdarsky's Daredevil</v>
      </c>
      <c r="D3655" s="74" t="s">
        <v>8983</v>
      </c>
      <c r="E3655" s="58" t="b">
        <v>0</v>
      </c>
      <c r="F3655" s="25">
        <f t="shared" si="1"/>
        <v>23</v>
      </c>
      <c r="G3655" s="21" t="s">
        <v>58</v>
      </c>
      <c r="H3655" s="23"/>
      <c r="I3655" s="28"/>
    </row>
    <row r="3656" ht="22.5" customHeight="1">
      <c r="A3656" s="53" t="str">
        <f t="array" ref="A3656">IFERROR(_xlfn.XLOOKUP(B3656, Runs[Run ID], Runs[Track]), "— pick a run —")</f>
        <v>Daredevil</v>
      </c>
      <c r="B3656" s="54" t="s">
        <v>302</v>
      </c>
      <c r="C3656" s="53" t="str">
        <f t="array" ref="C3656">IFERROR(_xlfn.XLOOKUP(B3656, Runs[Run ID], Runs[Title]), "— pick a run —")</f>
        <v>Zdarsky's Daredevil</v>
      </c>
      <c r="D3656" s="74" t="s">
        <v>8996</v>
      </c>
      <c r="E3656" s="58" t="b">
        <v>0</v>
      </c>
      <c r="F3656" s="25">
        <f t="shared" si="1"/>
        <v>24</v>
      </c>
      <c r="G3656" s="21" t="s">
        <v>58</v>
      </c>
      <c r="H3656" s="23"/>
      <c r="I3656" s="28"/>
    </row>
    <row r="3657" ht="22.5" customHeight="1">
      <c r="A3657" s="53" t="str">
        <f t="array" ref="A3657">IFERROR(_xlfn.XLOOKUP(B3657, Runs[Run ID], Runs[Track]), "— pick a run —")</f>
        <v>Daredevil</v>
      </c>
      <c r="B3657" s="54" t="s">
        <v>302</v>
      </c>
      <c r="C3657" s="53" t="str">
        <f t="array" ref="C3657">IFERROR(_xlfn.XLOOKUP(B3657, Runs[Run ID], Runs[Title]), "— pick a run —")</f>
        <v>Zdarsky's Daredevil</v>
      </c>
      <c r="D3657" s="74" t="s">
        <v>9009</v>
      </c>
      <c r="E3657" s="58" t="b">
        <v>0</v>
      </c>
      <c r="F3657" s="25">
        <f t="shared" si="1"/>
        <v>25</v>
      </c>
      <c r="G3657" s="21" t="s">
        <v>58</v>
      </c>
      <c r="H3657" s="23"/>
      <c r="I3657" s="28"/>
    </row>
    <row r="3658" ht="22.5" customHeight="1">
      <c r="A3658" s="53" t="str">
        <f t="array" ref="A3658">IFERROR(_xlfn.XLOOKUP(B3658, Runs[Run ID], Runs[Track]), "— pick a run —")</f>
        <v>Daredevil</v>
      </c>
      <c r="B3658" s="54" t="s">
        <v>302</v>
      </c>
      <c r="C3658" s="53" t="str">
        <f t="array" ref="C3658">IFERROR(_xlfn.XLOOKUP(B3658, Runs[Run ID], Runs[Title]), "— pick a run —")</f>
        <v>Zdarsky's Daredevil</v>
      </c>
      <c r="D3658" s="74" t="s">
        <v>9021</v>
      </c>
      <c r="E3658" s="58" t="b">
        <v>0</v>
      </c>
      <c r="F3658" s="25">
        <f t="shared" si="1"/>
        <v>26</v>
      </c>
      <c r="G3658" s="21" t="s">
        <v>58</v>
      </c>
      <c r="H3658" s="23"/>
      <c r="I3658" s="28"/>
    </row>
    <row r="3659" ht="22.5" customHeight="1">
      <c r="A3659" s="53" t="str">
        <f t="array" ref="A3659">IFERROR(_xlfn.XLOOKUP(B3659, Runs[Run ID], Runs[Track]), "— pick a run —")</f>
        <v>Daredevil</v>
      </c>
      <c r="B3659" s="54" t="s">
        <v>302</v>
      </c>
      <c r="C3659" s="53" t="str">
        <f t="array" ref="C3659">IFERROR(_xlfn.XLOOKUP(B3659, Runs[Run ID], Runs[Title]), "— pick a run —")</f>
        <v>Zdarsky's Daredevil</v>
      </c>
      <c r="D3659" s="74" t="s">
        <v>9032</v>
      </c>
      <c r="E3659" s="58" t="b">
        <v>0</v>
      </c>
      <c r="F3659" s="25">
        <f t="shared" si="1"/>
        <v>27</v>
      </c>
      <c r="G3659" s="21" t="s">
        <v>58</v>
      </c>
      <c r="H3659" s="23" t="s">
        <v>13905</v>
      </c>
      <c r="I3659" s="28"/>
    </row>
    <row r="3660" ht="22.5" customHeight="1">
      <c r="A3660" s="53" t="str">
        <f t="array" ref="A3660">IFERROR(_xlfn.XLOOKUP(B3660, Runs[Run ID], Runs[Track]), "— pick a run —")</f>
        <v>Daredevil</v>
      </c>
      <c r="B3660" s="54" t="s">
        <v>302</v>
      </c>
      <c r="C3660" s="53" t="str">
        <f t="array" ref="C3660">IFERROR(_xlfn.XLOOKUP(B3660, Runs[Run ID], Runs[Title]), "— pick a run —")</f>
        <v>Zdarsky's Daredevil</v>
      </c>
      <c r="D3660" s="74" t="s">
        <v>9043</v>
      </c>
      <c r="E3660" s="58" t="b">
        <v>0</v>
      </c>
      <c r="F3660" s="25">
        <f t="shared" si="1"/>
        <v>28</v>
      </c>
      <c r="G3660" s="21" t="s">
        <v>58</v>
      </c>
      <c r="H3660" s="23"/>
      <c r="I3660" s="28"/>
    </row>
    <row r="3661" ht="22.5" customHeight="1">
      <c r="A3661" s="53" t="str">
        <f t="array" ref="A3661">IFERROR(_xlfn.XLOOKUP(B3661, Runs[Run ID], Runs[Track]), "— pick a run —")</f>
        <v>Daredevil</v>
      </c>
      <c r="B3661" s="54" t="s">
        <v>302</v>
      </c>
      <c r="C3661" s="53" t="str">
        <f t="array" ref="C3661">IFERROR(_xlfn.XLOOKUP(B3661, Runs[Run ID], Runs[Title]), "— pick a run —")</f>
        <v>Zdarsky's Daredevil</v>
      </c>
      <c r="D3661" s="74" t="s">
        <v>9053</v>
      </c>
      <c r="E3661" s="58" t="b">
        <v>0</v>
      </c>
      <c r="F3661" s="25">
        <f t="shared" si="1"/>
        <v>29</v>
      </c>
      <c r="G3661" s="21" t="s">
        <v>58</v>
      </c>
      <c r="H3661" s="23"/>
      <c r="I3661" s="28"/>
    </row>
    <row r="3662" ht="22.5" customHeight="1">
      <c r="A3662" s="53" t="str">
        <f t="array" ref="A3662">IFERROR(_xlfn.XLOOKUP(B3662, Runs[Run ID], Runs[Track]), "— pick a run —")</f>
        <v>Daredevil</v>
      </c>
      <c r="B3662" s="54" t="s">
        <v>302</v>
      </c>
      <c r="C3662" s="53" t="str">
        <f t="array" ref="C3662">IFERROR(_xlfn.XLOOKUP(B3662, Runs[Run ID], Runs[Title]), "— pick a run —")</f>
        <v>Zdarsky's Daredevil</v>
      </c>
      <c r="D3662" s="74" t="s">
        <v>9063</v>
      </c>
      <c r="E3662" s="58" t="b">
        <v>0</v>
      </c>
      <c r="F3662" s="25">
        <f t="shared" si="1"/>
        <v>30</v>
      </c>
      <c r="G3662" s="21" t="s">
        <v>58</v>
      </c>
      <c r="H3662" s="23"/>
      <c r="I3662" s="28"/>
    </row>
    <row r="3663" ht="22.5" customHeight="1">
      <c r="A3663" s="53" t="str">
        <f t="array" ref="A3663">IFERROR(_xlfn.XLOOKUP(B3663, Runs[Run ID], Runs[Track]), "— pick a run —")</f>
        <v>Daredevil</v>
      </c>
      <c r="B3663" s="54" t="s">
        <v>302</v>
      </c>
      <c r="C3663" s="53" t="str">
        <f t="array" ref="C3663">IFERROR(_xlfn.XLOOKUP(B3663, Runs[Run ID], Runs[Title]), "— pick a run —")</f>
        <v>Zdarsky's Daredevil</v>
      </c>
      <c r="D3663" s="74" t="s">
        <v>9073</v>
      </c>
      <c r="E3663" s="58" t="b">
        <v>0</v>
      </c>
      <c r="F3663" s="25">
        <f t="shared" si="1"/>
        <v>31</v>
      </c>
      <c r="G3663" s="21" t="s">
        <v>58</v>
      </c>
      <c r="H3663" s="23"/>
      <c r="I3663" s="28"/>
    </row>
    <row r="3664" ht="22.5" customHeight="1">
      <c r="A3664" s="53" t="str">
        <f t="array" ref="A3664">IFERROR(_xlfn.XLOOKUP(B3664, Runs[Run ID], Runs[Track]), "— pick a run —")</f>
        <v>Daredevil</v>
      </c>
      <c r="B3664" s="54" t="s">
        <v>302</v>
      </c>
      <c r="C3664" s="53" t="str">
        <f t="array" ref="C3664">IFERROR(_xlfn.XLOOKUP(B3664, Runs[Run ID], Runs[Title]), "— pick a run —")</f>
        <v>Zdarsky's Daredevil</v>
      </c>
      <c r="D3664" s="74" t="s">
        <v>9085</v>
      </c>
      <c r="E3664" s="58" t="b">
        <v>0</v>
      </c>
      <c r="F3664" s="25">
        <f t="shared" si="1"/>
        <v>32</v>
      </c>
      <c r="G3664" s="21" t="s">
        <v>58</v>
      </c>
      <c r="H3664" s="23"/>
      <c r="I3664" s="28"/>
    </row>
    <row r="3665" ht="22.5" customHeight="1">
      <c r="A3665" s="53" t="str">
        <f t="array" ref="A3665">IFERROR(_xlfn.XLOOKUP(B3665, Runs[Run ID], Runs[Track]), "— pick a run —")</f>
        <v>Daredevil</v>
      </c>
      <c r="B3665" s="54" t="s">
        <v>302</v>
      </c>
      <c r="C3665" s="53" t="str">
        <f t="array" ref="C3665">IFERROR(_xlfn.XLOOKUP(B3665, Runs[Run ID], Runs[Title]), "— pick a run —")</f>
        <v>Zdarsky's Daredevil</v>
      </c>
      <c r="D3665" s="74" t="s">
        <v>9097</v>
      </c>
      <c r="E3665" s="58" t="b">
        <v>0</v>
      </c>
      <c r="F3665" s="25">
        <f t="shared" si="1"/>
        <v>33</v>
      </c>
      <c r="G3665" s="21" t="s">
        <v>58</v>
      </c>
      <c r="H3665" s="23"/>
      <c r="I3665" s="28"/>
    </row>
    <row r="3666" ht="22.5" customHeight="1">
      <c r="A3666" s="53" t="str">
        <f t="array" ref="A3666">IFERROR(_xlfn.XLOOKUP(B3666, Runs[Run ID], Runs[Track]), "— pick a run —")</f>
        <v>Daredevil</v>
      </c>
      <c r="B3666" s="54" t="s">
        <v>302</v>
      </c>
      <c r="C3666" s="53" t="str">
        <f t="array" ref="C3666">IFERROR(_xlfn.XLOOKUP(B3666, Runs[Run ID], Runs[Title]), "— pick a run —")</f>
        <v>Zdarsky's Daredevil</v>
      </c>
      <c r="D3666" s="74" t="s">
        <v>9111</v>
      </c>
      <c r="E3666" s="58" t="b">
        <v>0</v>
      </c>
      <c r="F3666" s="25">
        <f t="shared" si="1"/>
        <v>34</v>
      </c>
      <c r="G3666" s="21" t="s">
        <v>58</v>
      </c>
      <c r="H3666" s="23"/>
      <c r="I3666" s="28"/>
    </row>
    <row r="3667" ht="22.5" customHeight="1">
      <c r="A3667" s="53" t="str">
        <f t="array" ref="A3667">IFERROR(_xlfn.XLOOKUP(B3667, Runs[Run ID], Runs[Track]), "— pick a run —")</f>
        <v>Daredevil</v>
      </c>
      <c r="B3667" s="54" t="s">
        <v>302</v>
      </c>
      <c r="C3667" s="53" t="str">
        <f t="array" ref="C3667">IFERROR(_xlfn.XLOOKUP(B3667, Runs[Run ID], Runs[Title]), "— pick a run —")</f>
        <v>Zdarsky's Daredevil</v>
      </c>
      <c r="D3667" s="74" t="s">
        <v>9125</v>
      </c>
      <c r="E3667" s="58" t="b">
        <v>0</v>
      </c>
      <c r="F3667" s="25">
        <f t="shared" si="1"/>
        <v>35</v>
      </c>
      <c r="G3667" s="21" t="s">
        <v>58</v>
      </c>
      <c r="H3667" s="23"/>
      <c r="I3667" s="28"/>
    </row>
    <row r="3668" ht="22.5" customHeight="1">
      <c r="A3668" s="53" t="str">
        <f t="array" ref="A3668">IFERROR(_xlfn.XLOOKUP(B3668, Runs[Run ID], Runs[Track]), "— pick a run —")</f>
        <v>Daredevil</v>
      </c>
      <c r="B3668" s="54" t="s">
        <v>302</v>
      </c>
      <c r="C3668" s="53" t="str">
        <f t="array" ref="C3668">IFERROR(_xlfn.XLOOKUP(B3668, Runs[Run ID], Runs[Title]), "— pick a run —")</f>
        <v>Zdarsky's Daredevil</v>
      </c>
      <c r="D3668" s="74" t="s">
        <v>9137</v>
      </c>
      <c r="E3668" s="58" t="b">
        <v>0</v>
      </c>
      <c r="F3668" s="25">
        <f t="shared" si="1"/>
        <v>36</v>
      </c>
      <c r="G3668" s="21" t="s">
        <v>58</v>
      </c>
      <c r="H3668" s="23"/>
      <c r="I3668" s="28"/>
    </row>
    <row r="3669" ht="22.5" customHeight="1">
      <c r="A3669" s="53" t="str">
        <f t="array" ref="A3669">IFERROR(_xlfn.XLOOKUP(B3669, Runs[Run ID], Runs[Track]), "— pick a run —")</f>
        <v>Daredevil</v>
      </c>
      <c r="B3669" s="54" t="s">
        <v>302</v>
      </c>
      <c r="C3669" s="53" t="str">
        <f t="array" ref="C3669">IFERROR(_xlfn.XLOOKUP(B3669, Runs[Run ID], Runs[Title]), "— pick a run —")</f>
        <v>Zdarsky's Daredevil</v>
      </c>
      <c r="D3669" s="74" t="s">
        <v>9148</v>
      </c>
      <c r="E3669" s="58" t="b">
        <v>0</v>
      </c>
      <c r="F3669" s="25">
        <f t="shared" si="1"/>
        <v>37</v>
      </c>
      <c r="G3669" s="21" t="s">
        <v>58</v>
      </c>
      <c r="H3669" s="23"/>
      <c r="I3669" s="28"/>
    </row>
    <row r="3670" ht="22.5" customHeight="1">
      <c r="A3670" s="53" t="str">
        <f t="array" ref="A3670">IFERROR(_xlfn.XLOOKUP(B3670, Runs[Run ID], Runs[Track]), "— pick a run —")</f>
        <v>Daredevil</v>
      </c>
      <c r="B3670" s="54" t="s">
        <v>302</v>
      </c>
      <c r="C3670" s="53" t="str">
        <f t="array" ref="C3670">IFERROR(_xlfn.XLOOKUP(B3670, Runs[Run ID], Runs[Title]), "— pick a run —")</f>
        <v>Zdarsky's Daredevil</v>
      </c>
      <c r="D3670" s="74" t="s">
        <v>9159</v>
      </c>
      <c r="E3670" s="58" t="b">
        <v>0</v>
      </c>
      <c r="F3670" s="25">
        <f t="shared" si="1"/>
        <v>38</v>
      </c>
      <c r="G3670" s="21" t="s">
        <v>58</v>
      </c>
      <c r="H3670" s="23"/>
      <c r="I3670" s="28"/>
    </row>
    <row r="3671" ht="22.5" customHeight="1">
      <c r="A3671" s="53" t="str">
        <f t="array" ref="A3671">IFERROR(_xlfn.XLOOKUP(B3671, Runs[Run ID], Runs[Track]), "— pick a run —")</f>
        <v>Daredevil</v>
      </c>
      <c r="B3671" s="54" t="s">
        <v>302</v>
      </c>
      <c r="C3671" s="53" t="str">
        <f t="array" ref="C3671">IFERROR(_xlfn.XLOOKUP(B3671, Runs[Run ID], Runs[Title]), "— pick a run —")</f>
        <v>Zdarsky's Daredevil</v>
      </c>
      <c r="D3671" s="74" t="s">
        <v>9170</v>
      </c>
      <c r="E3671" s="58" t="b">
        <v>0</v>
      </c>
      <c r="F3671" s="25">
        <f t="shared" si="1"/>
        <v>39</v>
      </c>
      <c r="G3671" s="21" t="s">
        <v>58</v>
      </c>
      <c r="H3671" s="23"/>
      <c r="I3671" s="28"/>
    </row>
    <row r="3672" ht="22.5" customHeight="1">
      <c r="A3672" s="53" t="str">
        <f t="array" ref="A3672">IFERROR(_xlfn.XLOOKUP(B3672, Runs[Run ID], Runs[Track]), "— pick a run —")</f>
        <v>Daredevil</v>
      </c>
      <c r="B3672" s="54" t="s">
        <v>302</v>
      </c>
      <c r="C3672" s="53" t="str">
        <f t="array" ref="C3672">IFERROR(_xlfn.XLOOKUP(B3672, Runs[Run ID], Runs[Title]), "— pick a run —")</f>
        <v>Zdarsky's Daredevil</v>
      </c>
      <c r="D3672" s="74" t="s">
        <v>13906</v>
      </c>
      <c r="E3672" s="58" t="b">
        <v>0</v>
      </c>
      <c r="F3672" s="25">
        <f t="shared" si="1"/>
        <v>40</v>
      </c>
      <c r="G3672" s="21" t="s">
        <v>58</v>
      </c>
      <c r="H3672" s="23"/>
      <c r="I3672" s="28"/>
    </row>
    <row r="3673" ht="22.5" customHeight="1">
      <c r="A3673" s="53" t="str">
        <f t="array" ref="A3673">IFERROR(_xlfn.XLOOKUP(B3673, Runs[Run ID], Runs[Track]), "— pick a run —")</f>
        <v>Daredevil</v>
      </c>
      <c r="B3673" s="54" t="s">
        <v>302</v>
      </c>
      <c r="C3673" s="53" t="str">
        <f t="array" ref="C3673">IFERROR(_xlfn.XLOOKUP(B3673, Runs[Run ID], Runs[Title]), "— pick a run —")</f>
        <v>Zdarsky's Daredevil</v>
      </c>
      <c r="D3673" s="74" t="s">
        <v>9191</v>
      </c>
      <c r="E3673" s="58" t="b">
        <v>0</v>
      </c>
      <c r="F3673" s="25">
        <f t="shared" si="1"/>
        <v>41</v>
      </c>
      <c r="G3673" s="21" t="s">
        <v>58</v>
      </c>
      <c r="H3673" s="23"/>
      <c r="I3673" s="28"/>
    </row>
    <row r="3674" ht="22.5" customHeight="1">
      <c r="A3674" s="53" t="str">
        <f t="array" ref="A3674">IFERROR(_xlfn.XLOOKUP(B3674, Runs[Run ID], Runs[Track]), "— pick a run —")</f>
        <v>Daredevil</v>
      </c>
      <c r="B3674" s="54" t="s">
        <v>302</v>
      </c>
      <c r="C3674" s="53" t="str">
        <f t="array" ref="C3674">IFERROR(_xlfn.XLOOKUP(B3674, Runs[Run ID], Runs[Title]), "— pick a run —")</f>
        <v>Zdarsky's Daredevil</v>
      </c>
      <c r="D3674" s="74" t="s">
        <v>13907</v>
      </c>
      <c r="E3674" s="58" t="b">
        <v>0</v>
      </c>
      <c r="F3674" s="25">
        <f t="shared" si="1"/>
        <v>42</v>
      </c>
      <c r="G3674" s="21" t="s">
        <v>58</v>
      </c>
      <c r="H3674" s="23"/>
      <c r="I3674" s="28"/>
    </row>
    <row r="3675" ht="22.5" customHeight="1">
      <c r="A3675" s="53" t="str">
        <f t="array" ref="A3675">IFERROR(_xlfn.XLOOKUP(B3675, Runs[Run ID], Runs[Track]), "— pick a run —")</f>
        <v>Daredevil</v>
      </c>
      <c r="B3675" s="54" t="s">
        <v>302</v>
      </c>
      <c r="C3675" s="53" t="str">
        <f t="array" ref="C3675">IFERROR(_xlfn.XLOOKUP(B3675, Runs[Run ID], Runs[Title]), "— pick a run —")</f>
        <v>Zdarsky's Daredevil</v>
      </c>
      <c r="D3675" s="74" t="s">
        <v>9212</v>
      </c>
      <c r="E3675" s="58" t="b">
        <v>0</v>
      </c>
      <c r="F3675" s="25">
        <f t="shared" si="1"/>
        <v>43</v>
      </c>
      <c r="G3675" s="21" t="s">
        <v>58</v>
      </c>
      <c r="H3675" s="23"/>
      <c r="I3675" s="28"/>
    </row>
    <row r="3676" ht="22.5" customHeight="1">
      <c r="A3676" s="53" t="str">
        <f t="array" ref="A3676">IFERROR(_xlfn.XLOOKUP(B3676, Runs[Run ID], Runs[Track]), "— pick a run —")</f>
        <v>Daredevil</v>
      </c>
      <c r="B3676" s="54" t="s">
        <v>302</v>
      </c>
      <c r="C3676" s="53" t="str">
        <f t="array" ref="C3676">IFERROR(_xlfn.XLOOKUP(B3676, Runs[Run ID], Runs[Title]), "— pick a run —")</f>
        <v>Zdarsky's Daredevil</v>
      </c>
      <c r="D3676" s="74" t="s">
        <v>9225</v>
      </c>
      <c r="E3676" s="58" t="b">
        <v>0</v>
      </c>
      <c r="F3676" s="25">
        <f t="shared" si="1"/>
        <v>44</v>
      </c>
      <c r="G3676" s="21" t="s">
        <v>58</v>
      </c>
      <c r="H3676" s="23"/>
      <c r="I3676" s="28"/>
    </row>
    <row r="3677" ht="22.5" customHeight="1">
      <c r="A3677" s="53" t="str">
        <f t="array" ref="A3677">IFERROR(_xlfn.XLOOKUP(B3677, Runs[Run ID], Runs[Track]), "— pick a run —")</f>
        <v>Daredevil</v>
      </c>
      <c r="B3677" s="54" t="s">
        <v>302</v>
      </c>
      <c r="C3677" s="53" t="str">
        <f t="array" ref="C3677">IFERROR(_xlfn.XLOOKUP(B3677, Runs[Run ID], Runs[Title]), "— pick a run —")</f>
        <v>Zdarsky's Daredevil</v>
      </c>
      <c r="D3677" s="74" t="s">
        <v>13908</v>
      </c>
      <c r="E3677" s="58" t="b">
        <v>0</v>
      </c>
      <c r="F3677" s="25">
        <f t="shared" si="1"/>
        <v>45</v>
      </c>
      <c r="G3677" s="21" t="s">
        <v>58</v>
      </c>
      <c r="H3677" s="23"/>
      <c r="I3677" s="28"/>
    </row>
    <row r="3678" ht="22.5" customHeight="1">
      <c r="A3678" s="53" t="str">
        <f t="array" ref="A3678">IFERROR(_xlfn.XLOOKUP(B3678, Runs[Run ID], Runs[Track]), "— pick a run —")</f>
        <v>Daredevil</v>
      </c>
      <c r="B3678" s="54" t="s">
        <v>302</v>
      </c>
      <c r="C3678" s="53" t="str">
        <f t="array" ref="C3678">IFERROR(_xlfn.XLOOKUP(B3678, Runs[Run ID], Runs[Title]), "— pick a run —")</f>
        <v>Zdarsky's Daredevil</v>
      </c>
      <c r="D3678" s="74" t="s">
        <v>9249</v>
      </c>
      <c r="E3678" s="58" t="b">
        <v>0</v>
      </c>
      <c r="F3678" s="25">
        <f t="shared" si="1"/>
        <v>46</v>
      </c>
      <c r="G3678" s="21" t="s">
        <v>58</v>
      </c>
      <c r="H3678" s="23"/>
      <c r="I3678" s="28"/>
    </row>
    <row r="3679" ht="22.5" customHeight="1">
      <c r="A3679" s="53" t="str">
        <f t="array" ref="A3679">IFERROR(_xlfn.XLOOKUP(B3679, Runs[Run ID], Runs[Track]), "— pick a run —")</f>
        <v>Daredevil</v>
      </c>
      <c r="B3679" s="54" t="s">
        <v>302</v>
      </c>
      <c r="C3679" s="53" t="str">
        <f t="array" ref="C3679">IFERROR(_xlfn.XLOOKUP(B3679, Runs[Run ID], Runs[Title]), "— pick a run —")</f>
        <v>Zdarsky's Daredevil</v>
      </c>
      <c r="D3679" s="74" t="s">
        <v>9260</v>
      </c>
      <c r="E3679" s="58" t="b">
        <v>0</v>
      </c>
      <c r="F3679" s="25">
        <f t="shared" si="1"/>
        <v>47</v>
      </c>
      <c r="G3679" s="21" t="s">
        <v>58</v>
      </c>
      <c r="H3679" s="23"/>
      <c r="I3679" s="28"/>
    </row>
    <row r="3680" ht="22.5" customHeight="1">
      <c r="A3680" s="53" t="str">
        <f t="array" ref="A3680">IFERROR(_xlfn.XLOOKUP(B3680, Runs[Run ID], Runs[Track]), "— pick a run —")</f>
        <v>Daredevil</v>
      </c>
      <c r="B3680" s="54" t="s">
        <v>302</v>
      </c>
      <c r="C3680" s="53" t="str">
        <f t="array" ref="C3680">IFERROR(_xlfn.XLOOKUP(B3680, Runs[Run ID], Runs[Title]), "— pick a run —")</f>
        <v>Zdarsky's Daredevil</v>
      </c>
      <c r="D3680" s="74" t="s">
        <v>13909</v>
      </c>
      <c r="E3680" s="58" t="b">
        <v>0</v>
      </c>
      <c r="F3680" s="25">
        <f t="shared" si="1"/>
        <v>48</v>
      </c>
      <c r="G3680" s="21" t="s">
        <v>1002</v>
      </c>
      <c r="H3680" s="23" t="s">
        <v>13910</v>
      </c>
      <c r="I3680" s="28"/>
    </row>
    <row r="3681" ht="22.5" customHeight="1">
      <c r="A3681" s="53" t="str">
        <f t="array" ref="A3681">IFERROR(_xlfn.XLOOKUP(B3681, Runs[Run ID], Runs[Track]), "— pick a run —")</f>
        <v>Daredevil</v>
      </c>
      <c r="B3681" s="54" t="s">
        <v>302</v>
      </c>
      <c r="C3681" s="53" t="str">
        <f t="array" ref="C3681">IFERROR(_xlfn.XLOOKUP(B3681, Runs[Run ID], Runs[Title]), "— pick a run —")</f>
        <v>Zdarsky's Daredevil</v>
      </c>
      <c r="D3681" s="74" t="s">
        <v>9271</v>
      </c>
      <c r="E3681" s="58" t="b">
        <v>0</v>
      </c>
      <c r="F3681" s="25">
        <f t="shared" si="1"/>
        <v>49</v>
      </c>
      <c r="G3681" s="21" t="s">
        <v>58</v>
      </c>
      <c r="H3681" s="23" t="s">
        <v>13911</v>
      </c>
      <c r="I3681" s="28"/>
    </row>
    <row r="3682" ht="22.5" customHeight="1">
      <c r="A3682" s="53" t="str">
        <f t="array" ref="A3682">IFERROR(_xlfn.XLOOKUP(B3682, Runs[Run ID], Runs[Track]), "— pick a run —")</f>
        <v>Daredevil</v>
      </c>
      <c r="B3682" s="54" t="s">
        <v>302</v>
      </c>
      <c r="C3682" s="53" t="str">
        <f t="array" ref="C3682">IFERROR(_xlfn.XLOOKUP(B3682, Runs[Run ID], Runs[Title]), "— pick a run —")</f>
        <v>Zdarsky's Daredevil</v>
      </c>
      <c r="D3682" s="74" t="s">
        <v>9282</v>
      </c>
      <c r="E3682" s="58" t="b">
        <v>0</v>
      </c>
      <c r="F3682" s="25">
        <f t="shared" si="1"/>
        <v>50</v>
      </c>
      <c r="G3682" s="21" t="s">
        <v>58</v>
      </c>
      <c r="H3682" s="23"/>
      <c r="I3682" s="28"/>
    </row>
    <row r="3683" ht="22.5" customHeight="1">
      <c r="A3683" s="53" t="str">
        <f t="array" ref="A3683">IFERROR(_xlfn.XLOOKUP(B3683, Runs[Run ID], Runs[Track]), "— pick a run —")</f>
        <v>Daredevil</v>
      </c>
      <c r="B3683" s="54" t="s">
        <v>302</v>
      </c>
      <c r="C3683" s="53" t="str">
        <f t="array" ref="C3683">IFERROR(_xlfn.XLOOKUP(B3683, Runs[Run ID], Runs[Title]), "— pick a run —")</f>
        <v>Zdarsky's Daredevil</v>
      </c>
      <c r="D3683" s="74" t="s">
        <v>9294</v>
      </c>
      <c r="E3683" s="58" t="b">
        <v>0</v>
      </c>
      <c r="F3683" s="25">
        <f t="shared" si="1"/>
        <v>51</v>
      </c>
      <c r="G3683" s="21" t="s">
        <v>58</v>
      </c>
      <c r="H3683" s="23"/>
      <c r="I3683" s="28"/>
    </row>
    <row r="3684" ht="22.5" customHeight="1">
      <c r="A3684" s="53" t="str">
        <f t="array" ref="A3684">IFERROR(_xlfn.XLOOKUP(B3684, Runs[Run ID], Runs[Track]), "— pick a run —")</f>
        <v>Daredevil</v>
      </c>
      <c r="B3684" s="54" t="s">
        <v>302</v>
      </c>
      <c r="C3684" s="53" t="str">
        <f t="array" ref="C3684">IFERROR(_xlfn.XLOOKUP(B3684, Runs[Run ID], Runs[Title]), "— pick a run —")</f>
        <v>Zdarsky's Daredevil</v>
      </c>
      <c r="D3684" s="74" t="s">
        <v>9305</v>
      </c>
      <c r="E3684" s="58" t="b">
        <v>0</v>
      </c>
      <c r="F3684" s="25">
        <f t="shared" si="1"/>
        <v>52</v>
      </c>
      <c r="G3684" s="21" t="s">
        <v>58</v>
      </c>
      <c r="H3684" s="23"/>
      <c r="I3684" s="28"/>
    </row>
    <row r="3685" ht="22.5" customHeight="1">
      <c r="A3685" s="53" t="str">
        <f t="array" ref="A3685">IFERROR(_xlfn.XLOOKUP(B3685, Runs[Run ID], Runs[Track]), "— pick a run —")</f>
        <v>Daredevil</v>
      </c>
      <c r="B3685" s="54" t="s">
        <v>302</v>
      </c>
      <c r="C3685" s="53" t="str">
        <f t="array" ref="C3685">IFERROR(_xlfn.XLOOKUP(B3685, Runs[Run ID], Runs[Title]), "— pick a run —")</f>
        <v>Zdarsky's Daredevil</v>
      </c>
      <c r="D3685" s="74" t="s">
        <v>9317</v>
      </c>
      <c r="E3685" s="58" t="b">
        <v>0</v>
      </c>
      <c r="F3685" s="25">
        <f t="shared" si="1"/>
        <v>53</v>
      </c>
      <c r="G3685" s="21" t="s">
        <v>58</v>
      </c>
      <c r="H3685" s="23"/>
      <c r="I3685" s="28"/>
    </row>
    <row r="3686" ht="22.5" customHeight="1">
      <c r="A3686" s="53" t="str">
        <f t="array" ref="A3686">IFERROR(_xlfn.XLOOKUP(B3686, Runs[Run ID], Runs[Track]), "— pick a run —")</f>
        <v>Daredevil</v>
      </c>
      <c r="B3686" s="54" t="s">
        <v>302</v>
      </c>
      <c r="C3686" s="53" t="str">
        <f t="array" ref="C3686">IFERROR(_xlfn.XLOOKUP(B3686, Runs[Run ID], Runs[Title]), "— pick a run —")</f>
        <v>Zdarsky's Daredevil</v>
      </c>
      <c r="D3686" s="74" t="s">
        <v>9330</v>
      </c>
      <c r="E3686" s="58" t="b">
        <v>0</v>
      </c>
      <c r="F3686" s="25">
        <f t="shared" si="1"/>
        <v>54</v>
      </c>
      <c r="G3686" s="21" t="s">
        <v>58</v>
      </c>
      <c r="H3686" s="23"/>
      <c r="I3686" s="28"/>
    </row>
    <row r="3687" ht="22.5" customHeight="1">
      <c r="A3687" s="53" t="str">
        <f t="array" ref="A3687">IFERROR(_xlfn.XLOOKUP(B3687, Runs[Run ID], Runs[Track]), "— pick a run —")</f>
        <v>Daredevil</v>
      </c>
      <c r="B3687" s="54" t="s">
        <v>302</v>
      </c>
      <c r="C3687" s="53" t="str">
        <f t="array" ref="C3687">IFERROR(_xlfn.XLOOKUP(B3687, Runs[Run ID], Runs[Title]), "— pick a run —")</f>
        <v>Zdarsky's Daredevil</v>
      </c>
      <c r="D3687" s="74" t="s">
        <v>9343</v>
      </c>
      <c r="E3687" s="58" t="b">
        <v>0</v>
      </c>
      <c r="F3687" s="25">
        <f t="shared" si="1"/>
        <v>55</v>
      </c>
      <c r="G3687" s="21" t="s">
        <v>58</v>
      </c>
      <c r="H3687" s="23"/>
      <c r="I3687" s="28"/>
    </row>
    <row r="3688" ht="22.5" customHeight="1">
      <c r="A3688" s="53" t="str">
        <f t="array" ref="A3688">IFERROR(_xlfn.XLOOKUP(B3688, Runs[Run ID], Runs[Track]), "— pick a run —")</f>
        <v>Daredevil</v>
      </c>
      <c r="B3688" s="54" t="s">
        <v>302</v>
      </c>
      <c r="C3688" s="53" t="str">
        <f t="array" ref="C3688">IFERROR(_xlfn.XLOOKUP(B3688, Runs[Run ID], Runs[Title]), "— pick a run —")</f>
        <v>Zdarsky's Daredevil</v>
      </c>
      <c r="D3688" s="74" t="s">
        <v>9355</v>
      </c>
      <c r="E3688" s="58" t="b">
        <v>0</v>
      </c>
      <c r="F3688" s="25">
        <f t="shared" si="1"/>
        <v>56</v>
      </c>
      <c r="G3688" s="21" t="s">
        <v>58</v>
      </c>
      <c r="H3688" s="23"/>
      <c r="I3688" s="28"/>
    </row>
    <row r="3689" ht="22.5" customHeight="1">
      <c r="A3689" s="53" t="str">
        <f t="array" ref="A3689">IFERROR(_xlfn.XLOOKUP(B3689, Runs[Run ID], Runs[Track]), "— pick a run —")</f>
        <v>Daredevil</v>
      </c>
      <c r="B3689" s="54" t="s">
        <v>302</v>
      </c>
      <c r="C3689" s="53" t="str">
        <f t="array" ref="C3689">IFERROR(_xlfn.XLOOKUP(B3689, Runs[Run ID], Runs[Title]), "— pick a run —")</f>
        <v>Zdarsky's Daredevil</v>
      </c>
      <c r="D3689" s="74" t="s">
        <v>9368</v>
      </c>
      <c r="E3689" s="58" t="b">
        <v>0</v>
      </c>
      <c r="F3689" s="25">
        <f t="shared" si="1"/>
        <v>57</v>
      </c>
      <c r="G3689" s="21" t="s">
        <v>58</v>
      </c>
      <c r="H3689" s="23"/>
      <c r="I3689" s="28"/>
    </row>
    <row r="3690" ht="22.5" customHeight="1">
      <c r="A3690" s="53" t="str">
        <f t="array" ref="A3690">IFERROR(_xlfn.XLOOKUP(B3690, Runs[Run ID], Runs[Track]), "— pick a run —")</f>
        <v>Daredevil</v>
      </c>
      <c r="B3690" s="54" t="s">
        <v>302</v>
      </c>
      <c r="C3690" s="53" t="str">
        <f t="array" ref="C3690">IFERROR(_xlfn.XLOOKUP(B3690, Runs[Run ID], Runs[Title]), "— pick a run —")</f>
        <v>Zdarsky's Daredevil</v>
      </c>
      <c r="D3690" s="74" t="s">
        <v>9380</v>
      </c>
      <c r="E3690" s="58" t="b">
        <v>0</v>
      </c>
      <c r="F3690" s="25">
        <f t="shared" si="1"/>
        <v>58</v>
      </c>
      <c r="G3690" s="21" t="s">
        <v>58</v>
      </c>
      <c r="H3690" s="23"/>
      <c r="I3690" s="28"/>
    </row>
    <row r="3691" ht="22.5" customHeight="1">
      <c r="A3691" s="53" t="str">
        <f t="array" ref="A3691">IFERROR(_xlfn.XLOOKUP(B3691, Runs[Run ID], Runs[Track]), "— pick a run —")</f>
        <v>Daredevil</v>
      </c>
      <c r="B3691" s="54" t="s">
        <v>302</v>
      </c>
      <c r="C3691" s="53" t="str">
        <f t="array" ref="C3691">IFERROR(_xlfn.XLOOKUP(B3691, Runs[Run ID], Runs[Title]), "— pick a run —")</f>
        <v>Zdarsky's Daredevil</v>
      </c>
      <c r="D3691" s="74" t="s">
        <v>9392</v>
      </c>
      <c r="E3691" s="58" t="b">
        <v>0</v>
      </c>
      <c r="F3691" s="25">
        <f t="shared" si="1"/>
        <v>59</v>
      </c>
      <c r="G3691" s="21" t="s">
        <v>58</v>
      </c>
      <c r="H3691" s="23"/>
      <c r="I3691" s="28"/>
    </row>
    <row r="3692" ht="22.5" customHeight="1">
      <c r="A3692" s="53" t="str">
        <f t="array" ref="A3692">IFERROR(_xlfn.XLOOKUP(B3692, Runs[Run ID], Runs[Track]), "— pick a run —")</f>
        <v>Daredevil</v>
      </c>
      <c r="B3692" s="54" t="s">
        <v>302</v>
      </c>
      <c r="C3692" s="53" t="str">
        <f t="array" ref="C3692">IFERROR(_xlfn.XLOOKUP(B3692, Runs[Run ID], Runs[Title]), "— pick a run —")</f>
        <v>Zdarsky's Daredevil</v>
      </c>
      <c r="D3692" s="74" t="s">
        <v>9404</v>
      </c>
      <c r="E3692" s="58" t="b">
        <v>0</v>
      </c>
      <c r="F3692" s="25">
        <f t="shared" si="1"/>
        <v>60</v>
      </c>
      <c r="G3692" s="21" t="s">
        <v>58</v>
      </c>
      <c r="H3692" s="23"/>
      <c r="I3692" s="28"/>
    </row>
    <row r="3693" ht="22.5" customHeight="1">
      <c r="A3693" s="53" t="str">
        <f t="array" ref="A3693">IFERROR(_xlfn.XLOOKUP(B3693, Runs[Run ID], Runs[Track]), "— pick a run —")</f>
        <v>Daredevil</v>
      </c>
      <c r="B3693" s="54" t="s">
        <v>302</v>
      </c>
      <c r="C3693" s="53" t="str">
        <f t="array" ref="C3693">IFERROR(_xlfn.XLOOKUP(B3693, Runs[Run ID], Runs[Title]), "— pick a run —")</f>
        <v>Zdarsky's Daredevil</v>
      </c>
      <c r="D3693" s="74" t="s">
        <v>9416</v>
      </c>
      <c r="E3693" s="58" t="b">
        <v>0</v>
      </c>
      <c r="F3693" s="25">
        <f t="shared" si="1"/>
        <v>61</v>
      </c>
      <c r="G3693" s="21" t="s">
        <v>58</v>
      </c>
      <c r="H3693" s="23"/>
      <c r="I3693" s="28"/>
    </row>
    <row r="3694" ht="22.5" customHeight="1">
      <c r="A3694" s="53" t="str">
        <f t="array" ref="A3694">IFERROR(_xlfn.XLOOKUP(B3694, Runs[Run ID], Runs[Track]), "— pick a run —")</f>
        <v>Daredevil</v>
      </c>
      <c r="B3694" s="54" t="s">
        <v>302</v>
      </c>
      <c r="C3694" s="53" t="str">
        <f t="array" ref="C3694">IFERROR(_xlfn.XLOOKUP(B3694, Runs[Run ID], Runs[Title]), "— pick a run —")</f>
        <v>Zdarsky's Daredevil</v>
      </c>
      <c r="D3694" s="74" t="s">
        <v>9428</v>
      </c>
      <c r="E3694" s="58" t="b">
        <v>0</v>
      </c>
      <c r="F3694" s="25">
        <f t="shared" si="1"/>
        <v>62</v>
      </c>
      <c r="G3694" s="21" t="s">
        <v>58</v>
      </c>
      <c r="H3694" s="23"/>
      <c r="I3694" s="28"/>
    </row>
    <row r="3695" ht="22.5" customHeight="1">
      <c r="A3695" s="53" t="str">
        <f t="array" ref="A3695">IFERROR(_xlfn.XLOOKUP(B3695, Runs[Run ID], Runs[Track]), "— pick a run —")</f>
        <v>Daredevil</v>
      </c>
      <c r="B3695" s="54" t="s">
        <v>302</v>
      </c>
      <c r="C3695" s="53" t="str">
        <f t="array" ref="C3695">IFERROR(_xlfn.XLOOKUP(B3695, Runs[Run ID], Runs[Title]), "— pick a run —")</f>
        <v>Zdarsky's Daredevil</v>
      </c>
      <c r="D3695" s="74" t="s">
        <v>13912</v>
      </c>
      <c r="E3695" s="58" t="b">
        <v>0</v>
      </c>
      <c r="F3695" s="25">
        <f t="shared" si="1"/>
        <v>63</v>
      </c>
      <c r="G3695" s="21" t="s">
        <v>1002</v>
      </c>
      <c r="H3695" s="23" t="s">
        <v>13913</v>
      </c>
      <c r="I3695" s="28"/>
    </row>
    <row r="3696" ht="22.5" customHeight="1">
      <c r="A3696" s="53" t="str">
        <f t="array" ref="A3696">IFERROR(_xlfn.XLOOKUP(B3696, Runs[Run ID], Runs[Track]), "— pick a run —")</f>
        <v>Daredevil</v>
      </c>
      <c r="B3696" s="54" t="s">
        <v>302</v>
      </c>
      <c r="C3696" s="53" t="str">
        <f t="array" ref="C3696">IFERROR(_xlfn.XLOOKUP(B3696, Runs[Run ID], Runs[Title]), "— pick a run —")</f>
        <v>Zdarsky's Daredevil</v>
      </c>
      <c r="D3696" s="74" t="s">
        <v>13914</v>
      </c>
      <c r="E3696" s="58" t="b">
        <v>0</v>
      </c>
      <c r="F3696" s="25">
        <f t="shared" si="1"/>
        <v>64</v>
      </c>
      <c r="G3696" s="21" t="s">
        <v>1002</v>
      </c>
      <c r="H3696" s="23"/>
      <c r="I3696" s="28"/>
    </row>
    <row r="3697" ht="22.5" customHeight="1">
      <c r="A3697" s="53" t="str">
        <f t="array" ref="A3697">IFERROR(_xlfn.XLOOKUP(B3697, Runs[Run ID], Runs[Track]), "— pick a run —")</f>
        <v>Daredevil</v>
      </c>
      <c r="B3697" s="54" t="s">
        <v>302</v>
      </c>
      <c r="C3697" s="53" t="str">
        <f t="array" ref="C3697">IFERROR(_xlfn.XLOOKUP(B3697, Runs[Run ID], Runs[Title]), "— pick a run —")</f>
        <v>Zdarsky's Daredevil</v>
      </c>
      <c r="D3697" s="74" t="s">
        <v>13915</v>
      </c>
      <c r="E3697" s="58" t="b">
        <v>0</v>
      </c>
      <c r="F3697" s="25">
        <f t="shared" si="1"/>
        <v>65</v>
      </c>
      <c r="G3697" s="21" t="s">
        <v>1002</v>
      </c>
      <c r="H3697" s="23"/>
      <c r="I3697" s="28"/>
    </row>
    <row r="3698" ht="22.5" customHeight="1">
      <c r="A3698" s="53" t="str">
        <f t="array" ref="A3698">IFERROR(_xlfn.XLOOKUP(B3698, Runs[Run ID], Runs[Track]), "— pick a run —")</f>
        <v>Daredevil</v>
      </c>
      <c r="B3698" s="54" t="s">
        <v>302</v>
      </c>
      <c r="C3698" s="53" t="str">
        <f t="array" ref="C3698">IFERROR(_xlfn.XLOOKUP(B3698, Runs[Run ID], Runs[Title]), "— pick a run —")</f>
        <v>Zdarsky's Daredevil</v>
      </c>
      <c r="D3698" s="74" t="s">
        <v>13916</v>
      </c>
      <c r="E3698" s="58" t="b">
        <v>0</v>
      </c>
      <c r="F3698" s="25">
        <f t="shared" si="1"/>
        <v>66</v>
      </c>
      <c r="G3698" s="21" t="s">
        <v>1002</v>
      </c>
      <c r="H3698" s="23"/>
      <c r="I3698" s="28"/>
    </row>
    <row r="3699" ht="22.5" customHeight="1">
      <c r="A3699" s="53" t="str">
        <f t="array" ref="A3699">IFERROR(_xlfn.XLOOKUP(B3699, Runs[Run ID], Runs[Track]), "— pick a run —")</f>
        <v>Deadpool</v>
      </c>
      <c r="B3699" s="54" t="s">
        <v>307</v>
      </c>
      <c r="C3699" s="53" t="str">
        <f t="array" ref="C3699">IFERROR(_xlfn.XLOOKUP(B3699, Runs[Run ID], Runs[Title]), "— pick a run —")</f>
        <v>Deadpool Origin</v>
      </c>
      <c r="D3699" s="74" t="s">
        <v>13917</v>
      </c>
      <c r="E3699" s="58" t="b">
        <v>0</v>
      </c>
      <c r="F3699" s="25">
        <f t="shared" si="1"/>
        <v>1</v>
      </c>
      <c r="G3699" s="21" t="s">
        <v>58</v>
      </c>
      <c r="H3699" s="23" t="s">
        <v>13918</v>
      </c>
      <c r="I3699" s="28"/>
    </row>
    <row r="3700" ht="22.5" customHeight="1">
      <c r="A3700" s="53" t="str">
        <f t="array" ref="A3700">IFERROR(_xlfn.XLOOKUP(B3700, Runs[Run ID], Runs[Track]), "— pick a run —")</f>
        <v>Deadpool</v>
      </c>
      <c r="B3700" s="54" t="s">
        <v>307</v>
      </c>
      <c r="C3700" s="53" t="str">
        <f t="array" ref="C3700">IFERROR(_xlfn.XLOOKUP(B3700, Runs[Run ID], Runs[Title]), "— pick a run —")</f>
        <v>Deadpool Origin</v>
      </c>
      <c r="D3700" s="74" t="s">
        <v>13919</v>
      </c>
      <c r="E3700" s="58" t="b">
        <v>0</v>
      </c>
      <c r="F3700" s="25">
        <f t="shared" si="1"/>
        <v>2</v>
      </c>
      <c r="G3700" s="21" t="s">
        <v>58</v>
      </c>
      <c r="H3700" s="23" t="s">
        <v>13920</v>
      </c>
      <c r="I3700" s="28"/>
    </row>
    <row r="3701" ht="22.5" customHeight="1">
      <c r="A3701" s="53" t="str">
        <f t="array" ref="A3701">IFERROR(_xlfn.XLOOKUP(B3701, Runs[Run ID], Runs[Track]), "— pick a run —")</f>
        <v>Deadpool</v>
      </c>
      <c r="B3701" s="54" t="s">
        <v>307</v>
      </c>
      <c r="C3701" s="53" t="str">
        <f t="array" ref="C3701">IFERROR(_xlfn.XLOOKUP(B3701, Runs[Run ID], Runs[Title]), "— pick a run —")</f>
        <v>Deadpool Origin</v>
      </c>
      <c r="D3701" s="74" t="s">
        <v>13921</v>
      </c>
      <c r="E3701" s="58" t="b">
        <v>0</v>
      </c>
      <c r="F3701" s="25">
        <f t="shared" si="1"/>
        <v>3</v>
      </c>
      <c r="G3701" s="21" t="s">
        <v>1002</v>
      </c>
      <c r="H3701" s="23"/>
      <c r="I3701" s="28"/>
    </row>
    <row r="3702" ht="22.5" customHeight="1">
      <c r="A3702" s="53" t="str">
        <f t="array" ref="A3702">IFERROR(_xlfn.XLOOKUP(B3702, Runs[Run ID], Runs[Track]), "— pick a run —")</f>
        <v>Deadpool</v>
      </c>
      <c r="B3702" s="54" t="s">
        <v>307</v>
      </c>
      <c r="C3702" s="53" t="str">
        <f t="array" ref="C3702">IFERROR(_xlfn.XLOOKUP(B3702, Runs[Run ID], Runs[Title]), "— pick a run —")</f>
        <v>Deadpool Origin</v>
      </c>
      <c r="D3702" s="74" t="s">
        <v>13922</v>
      </c>
      <c r="E3702" s="58" t="b">
        <v>0</v>
      </c>
      <c r="F3702" s="25">
        <f t="shared" si="1"/>
        <v>4</v>
      </c>
      <c r="G3702" s="21" t="s">
        <v>1002</v>
      </c>
      <c r="H3702" s="23"/>
      <c r="I3702" s="28"/>
    </row>
    <row r="3703" ht="22.5" customHeight="1">
      <c r="A3703" s="53" t="str">
        <f t="array" ref="A3703">IFERROR(_xlfn.XLOOKUP(B3703, Runs[Run ID], Runs[Track]), "— pick a run —")</f>
        <v>Deadpool</v>
      </c>
      <c r="B3703" s="54" t="s">
        <v>307</v>
      </c>
      <c r="C3703" s="53" t="str">
        <f t="array" ref="C3703">IFERROR(_xlfn.XLOOKUP(B3703, Runs[Run ID], Runs[Title]), "— pick a run —")</f>
        <v>Deadpool Origin</v>
      </c>
      <c r="D3703" s="74" t="s">
        <v>13923</v>
      </c>
      <c r="E3703" s="58" t="b">
        <v>0</v>
      </c>
      <c r="F3703" s="25">
        <f t="shared" si="1"/>
        <v>5</v>
      </c>
      <c r="G3703" s="21" t="s">
        <v>443</v>
      </c>
      <c r="H3703" s="10" t="s">
        <v>13924</v>
      </c>
      <c r="I3703" s="26"/>
    </row>
    <row r="3704" ht="22.5" customHeight="1">
      <c r="A3704" s="53" t="str">
        <f t="array" ref="A3704">IFERROR(_xlfn.XLOOKUP(B3704, Runs[Run ID], Runs[Track]), "— pick a run —")</f>
        <v>Deadpool</v>
      </c>
      <c r="B3704" s="54" t="s">
        <v>307</v>
      </c>
      <c r="C3704" s="53" t="str">
        <f t="array" ref="C3704">IFERROR(_xlfn.XLOOKUP(B3704, Runs[Run ID], Runs[Title]), "— pick a run —")</f>
        <v>Deadpool Origin</v>
      </c>
      <c r="D3704" s="74" t="s">
        <v>13925</v>
      </c>
      <c r="E3704" s="58" t="b">
        <v>0</v>
      </c>
      <c r="F3704" s="25">
        <f t="shared" si="1"/>
        <v>6</v>
      </c>
      <c r="G3704" s="21" t="s">
        <v>443</v>
      </c>
      <c r="H3704" s="23"/>
      <c r="I3704" s="28"/>
    </row>
    <row r="3705" ht="22.5" customHeight="1">
      <c r="A3705" s="53" t="str">
        <f t="array" ref="A3705">IFERROR(_xlfn.XLOOKUP(B3705, Runs[Run ID], Runs[Track]), "— pick a run —")</f>
        <v>Deadpool</v>
      </c>
      <c r="B3705" s="54" t="s">
        <v>307</v>
      </c>
      <c r="C3705" s="53" t="str">
        <f t="array" ref="C3705">IFERROR(_xlfn.XLOOKUP(B3705, Runs[Run ID], Runs[Title]), "— pick a run —")</f>
        <v>Deadpool Origin</v>
      </c>
      <c r="D3705" s="74" t="s">
        <v>13926</v>
      </c>
      <c r="E3705" s="58" t="b">
        <v>0</v>
      </c>
      <c r="F3705" s="25">
        <f t="shared" si="1"/>
        <v>7</v>
      </c>
      <c r="G3705" s="21" t="s">
        <v>1002</v>
      </c>
      <c r="H3705" s="23" t="s">
        <v>13927</v>
      </c>
      <c r="I3705" s="28"/>
    </row>
    <row r="3706" ht="22.5" customHeight="1">
      <c r="A3706" s="53" t="str">
        <f t="array" ref="A3706">IFERROR(_xlfn.XLOOKUP(B3706, Runs[Run ID], Runs[Track]), "— pick a run —")</f>
        <v>Deadpool</v>
      </c>
      <c r="B3706" s="54" t="s">
        <v>307</v>
      </c>
      <c r="C3706" s="53" t="str">
        <f t="array" ref="C3706">IFERROR(_xlfn.XLOOKUP(B3706, Runs[Run ID], Runs[Title]), "— pick a run —")</f>
        <v>Deadpool Origin</v>
      </c>
      <c r="D3706" s="74" t="s">
        <v>13928</v>
      </c>
      <c r="E3706" s="58" t="b">
        <v>0</v>
      </c>
      <c r="F3706" s="25">
        <f t="shared" si="1"/>
        <v>8</v>
      </c>
      <c r="G3706" s="21" t="s">
        <v>1002</v>
      </c>
      <c r="H3706" s="23"/>
      <c r="I3706" s="28"/>
    </row>
    <row r="3707" ht="22.5" customHeight="1">
      <c r="A3707" s="53" t="str">
        <f t="array" ref="A3707">IFERROR(_xlfn.XLOOKUP(B3707, Runs[Run ID], Runs[Track]), "— pick a run —")</f>
        <v>Deadpool</v>
      </c>
      <c r="B3707" s="54" t="s">
        <v>307</v>
      </c>
      <c r="C3707" s="53" t="str">
        <f t="array" ref="C3707">IFERROR(_xlfn.XLOOKUP(B3707, Runs[Run ID], Runs[Title]), "— pick a run —")</f>
        <v>Deadpool Origin</v>
      </c>
      <c r="D3707" s="74" t="s">
        <v>13929</v>
      </c>
      <c r="E3707" s="58" t="b">
        <v>0</v>
      </c>
      <c r="F3707" s="25">
        <f t="shared" si="1"/>
        <v>9</v>
      </c>
      <c r="G3707" s="21" t="s">
        <v>1002</v>
      </c>
      <c r="H3707" s="23"/>
      <c r="I3707" s="28"/>
    </row>
    <row r="3708" ht="22.5" customHeight="1">
      <c r="A3708" s="53" t="str">
        <f t="array" ref="A3708">IFERROR(_xlfn.XLOOKUP(B3708, Runs[Run ID], Runs[Track]), "— pick a run —")</f>
        <v>Deadpool</v>
      </c>
      <c r="B3708" s="54" t="s">
        <v>307</v>
      </c>
      <c r="C3708" s="53" t="str">
        <f t="array" ref="C3708">IFERROR(_xlfn.XLOOKUP(B3708, Runs[Run ID], Runs[Title]), "— pick a run —")</f>
        <v>Deadpool Origin</v>
      </c>
      <c r="D3708" s="74" t="s">
        <v>13930</v>
      </c>
      <c r="E3708" s="58" t="b">
        <v>0</v>
      </c>
      <c r="F3708" s="25">
        <f t="shared" si="1"/>
        <v>10</v>
      </c>
      <c r="G3708" s="21" t="s">
        <v>443</v>
      </c>
      <c r="H3708" s="23" t="s">
        <v>13931</v>
      </c>
      <c r="I3708" s="28"/>
    </row>
    <row r="3709" ht="22.5" customHeight="1">
      <c r="A3709" s="53" t="str">
        <f t="array" ref="A3709">IFERROR(_xlfn.XLOOKUP(B3709, Runs[Run ID], Runs[Track]), "— pick a run —")</f>
        <v>Deadpool</v>
      </c>
      <c r="B3709" s="54" t="s">
        <v>307</v>
      </c>
      <c r="C3709" s="53" t="str">
        <f t="array" ref="C3709">IFERROR(_xlfn.XLOOKUP(B3709, Runs[Run ID], Runs[Title]), "— pick a run —")</f>
        <v>Deadpool Origin</v>
      </c>
      <c r="D3709" s="74" t="s">
        <v>13932</v>
      </c>
      <c r="E3709" s="58" t="b">
        <v>0</v>
      </c>
      <c r="F3709" s="25">
        <f t="shared" si="1"/>
        <v>11</v>
      </c>
      <c r="G3709" s="21" t="s">
        <v>443</v>
      </c>
      <c r="H3709" s="23"/>
      <c r="I3709" s="28"/>
    </row>
    <row r="3710" ht="22.5" customHeight="1">
      <c r="A3710" s="53" t="str">
        <f t="array" ref="A3710">IFERROR(_xlfn.XLOOKUP(B3710, Runs[Run ID], Runs[Track]), "— pick a run —")</f>
        <v>Deadpool</v>
      </c>
      <c r="B3710" s="54" t="s">
        <v>307</v>
      </c>
      <c r="C3710" s="53" t="str">
        <f t="array" ref="C3710">IFERROR(_xlfn.XLOOKUP(B3710, Runs[Run ID], Runs[Title]), "— pick a run —")</f>
        <v>Deadpool Origin</v>
      </c>
      <c r="D3710" s="74" t="s">
        <v>13933</v>
      </c>
      <c r="E3710" s="58" t="b">
        <v>0</v>
      </c>
      <c r="F3710" s="25">
        <f t="shared" si="1"/>
        <v>12</v>
      </c>
      <c r="G3710" s="21" t="s">
        <v>443</v>
      </c>
      <c r="H3710" s="23"/>
      <c r="I3710" s="28"/>
    </row>
    <row r="3711" ht="22.5" customHeight="1">
      <c r="A3711" s="53" t="str">
        <f t="array" ref="A3711">IFERROR(_xlfn.XLOOKUP(B3711, Runs[Run ID], Runs[Track]), "— pick a run —")</f>
        <v>Deadpool</v>
      </c>
      <c r="B3711" s="54" t="s">
        <v>307</v>
      </c>
      <c r="C3711" s="53" t="str">
        <f t="array" ref="C3711">IFERROR(_xlfn.XLOOKUP(B3711, Runs[Run ID], Runs[Title]), "— pick a run —")</f>
        <v>Deadpool Origin</v>
      </c>
      <c r="D3711" s="74" t="s">
        <v>13934</v>
      </c>
      <c r="E3711" s="58" t="b">
        <v>0</v>
      </c>
      <c r="F3711" s="25">
        <f t="shared" si="1"/>
        <v>13</v>
      </c>
      <c r="G3711" s="21" t="s">
        <v>443</v>
      </c>
      <c r="H3711" s="23"/>
      <c r="I3711" s="28"/>
    </row>
    <row r="3712" ht="22.5" customHeight="1">
      <c r="A3712" s="53" t="str">
        <f t="array" ref="A3712">IFERROR(_xlfn.XLOOKUP(B3712, Runs[Run ID], Runs[Track]), "— pick a run —")</f>
        <v>Deadpool</v>
      </c>
      <c r="B3712" s="54" t="s">
        <v>307</v>
      </c>
      <c r="C3712" s="53" t="str">
        <f t="array" ref="C3712">IFERROR(_xlfn.XLOOKUP(B3712, Runs[Run ID], Runs[Title]), "— pick a run —")</f>
        <v>Deadpool Origin</v>
      </c>
      <c r="D3712" s="74" t="s">
        <v>13935</v>
      </c>
      <c r="E3712" s="58" t="b">
        <v>0</v>
      </c>
      <c r="F3712" s="25">
        <f t="shared" si="1"/>
        <v>14</v>
      </c>
      <c r="G3712" s="21" t="s">
        <v>443</v>
      </c>
      <c r="H3712" s="23" t="s">
        <v>13936</v>
      </c>
      <c r="I3712" s="28"/>
    </row>
    <row r="3713" ht="22.5" customHeight="1">
      <c r="A3713" s="53" t="str">
        <f t="array" ref="A3713">IFERROR(_xlfn.XLOOKUP(B3713, Runs[Run ID], Runs[Track]), "— pick a run —")</f>
        <v>Deadpool</v>
      </c>
      <c r="B3713" s="54" t="s">
        <v>307</v>
      </c>
      <c r="C3713" s="53" t="str">
        <f t="array" ref="C3713">IFERROR(_xlfn.XLOOKUP(B3713, Runs[Run ID], Runs[Title]), "— pick a run —")</f>
        <v>Deadpool Origin</v>
      </c>
      <c r="D3713" s="74" t="s">
        <v>13937</v>
      </c>
      <c r="E3713" s="58" t="b">
        <v>0</v>
      </c>
      <c r="F3713" s="25">
        <f t="shared" si="1"/>
        <v>15</v>
      </c>
      <c r="G3713" s="21" t="s">
        <v>443</v>
      </c>
      <c r="H3713" s="23"/>
      <c r="I3713" s="28"/>
    </row>
    <row r="3714" ht="22.5" customHeight="1">
      <c r="A3714" s="53" t="str">
        <f t="array" ref="A3714">IFERROR(_xlfn.XLOOKUP(B3714, Runs[Run ID], Runs[Track]), "— pick a run —")</f>
        <v>Deadpool</v>
      </c>
      <c r="B3714" s="54" t="s">
        <v>307</v>
      </c>
      <c r="C3714" s="53" t="str">
        <f t="array" ref="C3714">IFERROR(_xlfn.XLOOKUP(B3714, Runs[Run ID], Runs[Title]), "— pick a run —")</f>
        <v>Deadpool Origin</v>
      </c>
      <c r="D3714" s="74" t="s">
        <v>13938</v>
      </c>
      <c r="E3714" s="58" t="b">
        <v>0</v>
      </c>
      <c r="F3714" s="25">
        <f t="shared" si="1"/>
        <v>16</v>
      </c>
      <c r="G3714" s="21" t="s">
        <v>443</v>
      </c>
      <c r="H3714" s="23"/>
      <c r="I3714" s="28"/>
    </row>
    <row r="3715" ht="22.5" customHeight="1">
      <c r="A3715" s="53" t="str">
        <f t="array" ref="A3715">IFERROR(_xlfn.XLOOKUP(B3715, Runs[Run ID], Runs[Track]), "— pick a run —")</f>
        <v>Deadpool</v>
      </c>
      <c r="B3715" s="54" t="s">
        <v>307</v>
      </c>
      <c r="C3715" s="53" t="str">
        <f t="array" ref="C3715">IFERROR(_xlfn.XLOOKUP(B3715, Runs[Run ID], Runs[Title]), "— pick a run —")</f>
        <v>Deadpool Origin</v>
      </c>
      <c r="D3715" s="74" t="s">
        <v>13939</v>
      </c>
      <c r="E3715" s="58" t="b">
        <v>0</v>
      </c>
      <c r="F3715" s="25">
        <f t="shared" si="1"/>
        <v>17</v>
      </c>
      <c r="G3715" s="21" t="s">
        <v>443</v>
      </c>
      <c r="H3715" s="23"/>
      <c r="I3715" s="28"/>
    </row>
    <row r="3716" ht="22.5" customHeight="1">
      <c r="A3716" s="53" t="str">
        <f t="array" ref="A3716">IFERROR(_xlfn.XLOOKUP(B3716, Runs[Run ID], Runs[Track]), "— pick a run —")</f>
        <v>Deadpool</v>
      </c>
      <c r="B3716" s="54" t="s">
        <v>306</v>
      </c>
      <c r="C3716" s="53" t="str">
        <f t="array" ref="C3716">IFERROR(_xlfn.XLOOKUP(B3716, Runs[Run ID], Runs[Title]), "— pick a run —")</f>
        <v>Kelly's Deadpool</v>
      </c>
      <c r="D3716" s="74" t="s">
        <v>13940</v>
      </c>
      <c r="E3716" s="58" t="b">
        <v>0</v>
      </c>
      <c r="F3716" s="25">
        <f t="shared" si="1"/>
        <v>1</v>
      </c>
      <c r="G3716" s="21" t="s">
        <v>58</v>
      </c>
      <c r="H3716" s="23"/>
      <c r="I3716" s="28"/>
    </row>
    <row r="3717" ht="22.5" customHeight="1">
      <c r="A3717" s="53" t="str">
        <f t="array" ref="A3717">IFERROR(_xlfn.XLOOKUP(B3717, Runs[Run ID], Runs[Track]), "— pick a run —")</f>
        <v>Deadpool</v>
      </c>
      <c r="B3717" s="54" t="s">
        <v>306</v>
      </c>
      <c r="C3717" s="53" t="str">
        <f t="array" ref="C3717">IFERROR(_xlfn.XLOOKUP(B3717, Runs[Run ID], Runs[Title]), "— pick a run —")</f>
        <v>Kelly's Deadpool</v>
      </c>
      <c r="D3717" s="74" t="s">
        <v>13941</v>
      </c>
      <c r="E3717" s="58" t="b">
        <v>0</v>
      </c>
      <c r="F3717" s="25">
        <f t="shared" si="1"/>
        <v>2</v>
      </c>
      <c r="G3717" s="21" t="s">
        <v>58</v>
      </c>
      <c r="H3717" s="23"/>
      <c r="I3717" s="28"/>
    </row>
    <row r="3718" ht="22.5" customHeight="1">
      <c r="A3718" s="53" t="str">
        <f t="array" ref="A3718">IFERROR(_xlfn.XLOOKUP(B3718, Runs[Run ID], Runs[Track]), "— pick a run —")</f>
        <v>Deadpool</v>
      </c>
      <c r="B3718" s="54" t="s">
        <v>306</v>
      </c>
      <c r="C3718" s="53" t="str">
        <f t="array" ref="C3718">IFERROR(_xlfn.XLOOKUP(B3718, Runs[Run ID], Runs[Title]), "— pick a run —")</f>
        <v>Kelly's Deadpool</v>
      </c>
      <c r="D3718" s="74" t="s">
        <v>13942</v>
      </c>
      <c r="E3718" s="58" t="b">
        <v>0</v>
      </c>
      <c r="F3718" s="25">
        <f t="shared" si="1"/>
        <v>3</v>
      </c>
      <c r="G3718" s="21" t="s">
        <v>58</v>
      </c>
      <c r="H3718" s="23"/>
      <c r="I3718" s="28"/>
    </row>
    <row r="3719" ht="22.5" customHeight="1">
      <c r="A3719" s="53" t="str">
        <f t="array" ref="A3719">IFERROR(_xlfn.XLOOKUP(B3719, Runs[Run ID], Runs[Track]), "— pick a run —")</f>
        <v>Deadpool</v>
      </c>
      <c r="B3719" s="54" t="s">
        <v>306</v>
      </c>
      <c r="C3719" s="53" t="str">
        <f t="array" ref="C3719">IFERROR(_xlfn.XLOOKUP(B3719, Runs[Run ID], Runs[Title]), "— pick a run —")</f>
        <v>Kelly's Deadpool</v>
      </c>
      <c r="D3719" s="74" t="s">
        <v>13943</v>
      </c>
      <c r="E3719" s="58" t="b">
        <v>0</v>
      </c>
      <c r="F3719" s="25">
        <f t="shared" si="1"/>
        <v>4</v>
      </c>
      <c r="G3719" s="21" t="s">
        <v>58</v>
      </c>
      <c r="H3719" s="23"/>
      <c r="I3719" s="28"/>
    </row>
    <row r="3720" ht="22.5" customHeight="1">
      <c r="A3720" s="53" t="str">
        <f t="array" ref="A3720">IFERROR(_xlfn.XLOOKUP(B3720, Runs[Run ID], Runs[Track]), "— pick a run —")</f>
        <v>Deadpool</v>
      </c>
      <c r="B3720" s="54" t="s">
        <v>306</v>
      </c>
      <c r="C3720" s="53" t="str">
        <f t="array" ref="C3720">IFERROR(_xlfn.XLOOKUP(B3720, Runs[Run ID], Runs[Title]), "— pick a run —")</f>
        <v>Kelly's Deadpool</v>
      </c>
      <c r="D3720" s="74" t="s">
        <v>13944</v>
      </c>
      <c r="E3720" s="58" t="b">
        <v>0</v>
      </c>
      <c r="F3720" s="25">
        <f t="shared" si="1"/>
        <v>5</v>
      </c>
      <c r="G3720" s="21" t="s">
        <v>58</v>
      </c>
      <c r="H3720" s="23"/>
      <c r="I3720" s="28"/>
    </row>
    <row r="3721" ht="22.5" customHeight="1">
      <c r="A3721" s="53" t="str">
        <f t="array" ref="A3721">IFERROR(_xlfn.XLOOKUP(B3721, Runs[Run ID], Runs[Track]), "— pick a run —")</f>
        <v>Deadpool</v>
      </c>
      <c r="B3721" s="54" t="s">
        <v>306</v>
      </c>
      <c r="C3721" s="53" t="str">
        <f t="array" ref="C3721">IFERROR(_xlfn.XLOOKUP(B3721, Runs[Run ID], Runs[Title]), "— pick a run —")</f>
        <v>Kelly's Deadpool</v>
      </c>
      <c r="D3721" s="74" t="s">
        <v>13945</v>
      </c>
      <c r="E3721" s="58" t="b">
        <v>0</v>
      </c>
      <c r="F3721" s="25">
        <f t="shared" si="1"/>
        <v>6</v>
      </c>
      <c r="G3721" s="21" t="s">
        <v>58</v>
      </c>
      <c r="H3721" s="23"/>
      <c r="I3721" s="28"/>
    </row>
    <row r="3722" ht="22.5" customHeight="1">
      <c r="A3722" s="53" t="str">
        <f t="array" ref="A3722">IFERROR(_xlfn.XLOOKUP(B3722, Runs[Run ID], Runs[Track]), "— pick a run —")</f>
        <v>Deadpool</v>
      </c>
      <c r="B3722" s="54" t="s">
        <v>306</v>
      </c>
      <c r="C3722" s="53" t="str">
        <f t="array" ref="C3722">IFERROR(_xlfn.XLOOKUP(B3722, Runs[Run ID], Runs[Title]), "— pick a run —")</f>
        <v>Kelly's Deadpool</v>
      </c>
      <c r="D3722" s="74" t="s">
        <v>13946</v>
      </c>
      <c r="E3722" s="58" t="b">
        <v>0</v>
      </c>
      <c r="F3722" s="25">
        <f t="shared" si="1"/>
        <v>7</v>
      </c>
      <c r="G3722" s="21" t="s">
        <v>443</v>
      </c>
      <c r="H3722" s="23" t="s">
        <v>13947</v>
      </c>
      <c r="I3722" s="28"/>
    </row>
    <row r="3723" ht="22.5" customHeight="1">
      <c r="A3723" s="53" t="str">
        <f t="array" ref="A3723">IFERROR(_xlfn.XLOOKUP(B3723, Runs[Run ID], Runs[Track]), "— pick a run —")</f>
        <v>Deadpool</v>
      </c>
      <c r="B3723" s="54" t="s">
        <v>306</v>
      </c>
      <c r="C3723" s="53" t="str">
        <f t="array" ref="C3723">IFERROR(_xlfn.XLOOKUP(B3723, Runs[Run ID], Runs[Title]), "— pick a run —")</f>
        <v>Kelly's Deadpool</v>
      </c>
      <c r="D3723" s="74" t="s">
        <v>13948</v>
      </c>
      <c r="E3723" s="58" t="b">
        <v>0</v>
      </c>
      <c r="F3723" s="25">
        <f t="shared" si="1"/>
        <v>8</v>
      </c>
      <c r="G3723" s="21" t="s">
        <v>58</v>
      </c>
      <c r="H3723" s="23"/>
      <c r="I3723" s="28"/>
    </row>
    <row r="3724" ht="22.5" customHeight="1">
      <c r="A3724" s="53" t="str">
        <f t="array" ref="A3724">IFERROR(_xlfn.XLOOKUP(B3724, Runs[Run ID], Runs[Track]), "— pick a run —")</f>
        <v>Deadpool</v>
      </c>
      <c r="B3724" s="54" t="s">
        <v>306</v>
      </c>
      <c r="C3724" s="53" t="str">
        <f t="array" ref="C3724">IFERROR(_xlfn.XLOOKUP(B3724, Runs[Run ID], Runs[Title]), "— pick a run —")</f>
        <v>Kelly's Deadpool</v>
      </c>
      <c r="D3724" s="74" t="s">
        <v>13949</v>
      </c>
      <c r="E3724" s="58" t="b">
        <v>0</v>
      </c>
      <c r="F3724" s="25">
        <f t="shared" si="1"/>
        <v>9</v>
      </c>
      <c r="G3724" s="21" t="s">
        <v>443</v>
      </c>
      <c r="H3724" s="23" t="s">
        <v>13950</v>
      </c>
      <c r="I3724" s="28"/>
    </row>
    <row r="3725" ht="22.5" customHeight="1">
      <c r="A3725" s="53" t="str">
        <f t="array" ref="A3725">IFERROR(_xlfn.XLOOKUP(B3725, Runs[Run ID], Runs[Track]), "— pick a run —")</f>
        <v>Deadpool</v>
      </c>
      <c r="B3725" s="54" t="s">
        <v>306</v>
      </c>
      <c r="C3725" s="53" t="str">
        <f t="array" ref="C3725">IFERROR(_xlfn.XLOOKUP(B3725, Runs[Run ID], Runs[Title]), "— pick a run —")</f>
        <v>Kelly's Deadpool</v>
      </c>
      <c r="D3725" s="74" t="s">
        <v>13951</v>
      </c>
      <c r="E3725" s="58" t="b">
        <v>0</v>
      </c>
      <c r="F3725" s="25">
        <f t="shared" si="1"/>
        <v>10</v>
      </c>
      <c r="G3725" s="21" t="s">
        <v>58</v>
      </c>
      <c r="H3725" s="23" t="s">
        <v>13952</v>
      </c>
      <c r="I3725" s="28"/>
    </row>
    <row r="3726" ht="22.5" customHeight="1">
      <c r="A3726" s="53" t="str">
        <f t="array" ref="A3726">IFERROR(_xlfn.XLOOKUP(B3726, Runs[Run ID], Runs[Track]), "— pick a run —")</f>
        <v>Deadpool</v>
      </c>
      <c r="B3726" s="54" t="s">
        <v>306</v>
      </c>
      <c r="C3726" s="53" t="str">
        <f t="array" ref="C3726">IFERROR(_xlfn.XLOOKUP(B3726, Runs[Run ID], Runs[Title]), "— pick a run —")</f>
        <v>Kelly's Deadpool</v>
      </c>
      <c r="D3726" s="74" t="s">
        <v>13953</v>
      </c>
      <c r="E3726" s="58" t="b">
        <v>0</v>
      </c>
      <c r="F3726" s="25">
        <f t="shared" si="1"/>
        <v>11</v>
      </c>
      <c r="G3726" s="21" t="s">
        <v>58</v>
      </c>
      <c r="H3726" s="23"/>
      <c r="I3726" s="28"/>
    </row>
    <row r="3727" ht="22.5" customHeight="1">
      <c r="A3727" s="53" t="str">
        <f t="array" ref="A3727">IFERROR(_xlfn.XLOOKUP(B3727, Runs[Run ID], Runs[Track]), "— pick a run —")</f>
        <v>Deadpool</v>
      </c>
      <c r="B3727" s="54" t="s">
        <v>306</v>
      </c>
      <c r="C3727" s="53" t="str">
        <f t="array" ref="C3727">IFERROR(_xlfn.XLOOKUP(B3727, Runs[Run ID], Runs[Title]), "— pick a run —")</f>
        <v>Kelly's Deadpool</v>
      </c>
      <c r="D3727" s="74" t="s">
        <v>13954</v>
      </c>
      <c r="E3727" s="58" t="b">
        <v>0</v>
      </c>
      <c r="F3727" s="25">
        <f t="shared" si="1"/>
        <v>12</v>
      </c>
      <c r="G3727" s="21" t="s">
        <v>58</v>
      </c>
      <c r="H3727" s="23"/>
      <c r="I3727" s="28"/>
    </row>
    <row r="3728" ht="22.5" customHeight="1">
      <c r="A3728" s="53" t="str">
        <f t="array" ref="A3728">IFERROR(_xlfn.XLOOKUP(B3728, Runs[Run ID], Runs[Track]), "— pick a run —")</f>
        <v>Deadpool</v>
      </c>
      <c r="B3728" s="54" t="s">
        <v>306</v>
      </c>
      <c r="C3728" s="53" t="str">
        <f t="array" ref="C3728">IFERROR(_xlfn.XLOOKUP(B3728, Runs[Run ID], Runs[Title]), "— pick a run —")</f>
        <v>Kelly's Deadpool</v>
      </c>
      <c r="D3728" s="74" t="s">
        <v>13955</v>
      </c>
      <c r="E3728" s="58" t="b">
        <v>0</v>
      </c>
      <c r="F3728" s="25">
        <f t="shared" si="1"/>
        <v>13</v>
      </c>
      <c r="G3728" s="21" t="s">
        <v>58</v>
      </c>
      <c r="H3728" s="23"/>
      <c r="I3728" s="28"/>
    </row>
    <row r="3729" ht="22.5" customHeight="1">
      <c r="A3729" s="53" t="str">
        <f t="array" ref="A3729">IFERROR(_xlfn.XLOOKUP(B3729, Runs[Run ID], Runs[Track]), "— pick a run —")</f>
        <v>Deadpool</v>
      </c>
      <c r="B3729" s="54" t="s">
        <v>306</v>
      </c>
      <c r="C3729" s="53" t="str">
        <f t="array" ref="C3729">IFERROR(_xlfn.XLOOKUP(B3729, Runs[Run ID], Runs[Title]), "— pick a run —")</f>
        <v>Kelly's Deadpool</v>
      </c>
      <c r="D3729" s="74" t="s">
        <v>13956</v>
      </c>
      <c r="E3729" s="58" t="b">
        <v>0</v>
      </c>
      <c r="F3729" s="25">
        <f t="shared" si="1"/>
        <v>14</v>
      </c>
      <c r="G3729" s="21" t="s">
        <v>58</v>
      </c>
      <c r="H3729" s="23"/>
      <c r="I3729" s="28"/>
    </row>
    <row r="3730" ht="22.5" customHeight="1">
      <c r="A3730" s="53" t="str">
        <f t="array" ref="A3730">IFERROR(_xlfn.XLOOKUP(B3730, Runs[Run ID], Runs[Track]), "— pick a run —")</f>
        <v>Deadpool</v>
      </c>
      <c r="B3730" s="54" t="s">
        <v>306</v>
      </c>
      <c r="C3730" s="53" t="str">
        <f t="array" ref="C3730">IFERROR(_xlfn.XLOOKUP(B3730, Runs[Run ID], Runs[Title]), "— pick a run —")</f>
        <v>Kelly's Deadpool</v>
      </c>
      <c r="D3730" s="74" t="s">
        <v>13957</v>
      </c>
      <c r="E3730" s="58" t="b">
        <v>0</v>
      </c>
      <c r="F3730" s="25">
        <f t="shared" si="1"/>
        <v>15</v>
      </c>
      <c r="G3730" s="21" t="s">
        <v>58</v>
      </c>
      <c r="H3730" s="23"/>
      <c r="I3730" s="28"/>
    </row>
    <row r="3731" ht="22.5" customHeight="1">
      <c r="A3731" s="53" t="str">
        <f t="array" ref="A3731">IFERROR(_xlfn.XLOOKUP(B3731, Runs[Run ID], Runs[Track]), "— pick a run —")</f>
        <v>Deadpool</v>
      </c>
      <c r="B3731" s="54" t="s">
        <v>306</v>
      </c>
      <c r="C3731" s="53" t="str">
        <f t="array" ref="C3731">IFERROR(_xlfn.XLOOKUP(B3731, Runs[Run ID], Runs[Title]), "— pick a run —")</f>
        <v>Kelly's Deadpool</v>
      </c>
      <c r="D3731" s="74" t="s">
        <v>13958</v>
      </c>
      <c r="E3731" s="58" t="b">
        <v>0</v>
      </c>
      <c r="F3731" s="25">
        <f t="shared" si="1"/>
        <v>16</v>
      </c>
      <c r="G3731" s="21" t="s">
        <v>58</v>
      </c>
      <c r="H3731" s="23"/>
      <c r="I3731" s="28"/>
    </row>
    <row r="3732" ht="22.5" customHeight="1">
      <c r="A3732" s="53" t="str">
        <f t="array" ref="A3732">IFERROR(_xlfn.XLOOKUP(B3732, Runs[Run ID], Runs[Track]), "— pick a run —")</f>
        <v>Deadpool</v>
      </c>
      <c r="B3732" s="54" t="s">
        <v>306</v>
      </c>
      <c r="C3732" s="53" t="str">
        <f t="array" ref="C3732">IFERROR(_xlfn.XLOOKUP(B3732, Runs[Run ID], Runs[Title]), "— pick a run —")</f>
        <v>Kelly's Deadpool</v>
      </c>
      <c r="D3732" s="74" t="s">
        <v>13959</v>
      </c>
      <c r="E3732" s="58" t="b">
        <v>0</v>
      </c>
      <c r="F3732" s="25">
        <f t="shared" si="1"/>
        <v>17</v>
      </c>
      <c r="G3732" s="21" t="s">
        <v>58</v>
      </c>
      <c r="H3732" s="23"/>
      <c r="I3732" s="28"/>
    </row>
    <row r="3733" ht="22.5" customHeight="1">
      <c r="A3733" s="53" t="str">
        <f t="array" ref="A3733">IFERROR(_xlfn.XLOOKUP(B3733, Runs[Run ID], Runs[Track]), "— pick a run —")</f>
        <v>Deadpool</v>
      </c>
      <c r="B3733" s="54" t="s">
        <v>306</v>
      </c>
      <c r="C3733" s="53" t="str">
        <f t="array" ref="C3733">IFERROR(_xlfn.XLOOKUP(B3733, Runs[Run ID], Runs[Title]), "— pick a run —")</f>
        <v>Kelly's Deadpool</v>
      </c>
      <c r="D3733" s="74" t="s">
        <v>13960</v>
      </c>
      <c r="E3733" s="58" t="b">
        <v>0</v>
      </c>
      <c r="F3733" s="25">
        <f t="shared" si="1"/>
        <v>18</v>
      </c>
      <c r="G3733" s="21" t="s">
        <v>58</v>
      </c>
      <c r="H3733" s="23"/>
      <c r="I3733" s="28"/>
    </row>
    <row r="3734" ht="22.5" customHeight="1">
      <c r="A3734" s="53" t="str">
        <f t="array" ref="A3734">IFERROR(_xlfn.XLOOKUP(B3734, Runs[Run ID], Runs[Track]), "— pick a run —")</f>
        <v>Deadpool</v>
      </c>
      <c r="B3734" s="54" t="s">
        <v>306</v>
      </c>
      <c r="C3734" s="53" t="str">
        <f t="array" ref="C3734">IFERROR(_xlfn.XLOOKUP(B3734, Runs[Run ID], Runs[Title]), "— pick a run —")</f>
        <v>Kelly's Deadpool</v>
      </c>
      <c r="D3734" s="74" t="s">
        <v>13961</v>
      </c>
      <c r="E3734" s="58" t="b">
        <v>0</v>
      </c>
      <c r="F3734" s="25">
        <f t="shared" si="1"/>
        <v>19</v>
      </c>
      <c r="G3734" s="21" t="s">
        <v>58</v>
      </c>
      <c r="H3734" s="23"/>
      <c r="I3734" s="28"/>
    </row>
    <row r="3735" ht="22.5" customHeight="1">
      <c r="A3735" s="53" t="str">
        <f t="array" ref="A3735">IFERROR(_xlfn.XLOOKUP(B3735, Runs[Run ID], Runs[Track]), "— pick a run —")</f>
        <v>Deadpool</v>
      </c>
      <c r="B3735" s="54" t="s">
        <v>306</v>
      </c>
      <c r="C3735" s="53" t="str">
        <f t="array" ref="C3735">IFERROR(_xlfn.XLOOKUP(B3735, Runs[Run ID], Runs[Title]), "— pick a run —")</f>
        <v>Kelly's Deadpool</v>
      </c>
      <c r="D3735" s="74" t="s">
        <v>13962</v>
      </c>
      <c r="E3735" s="58" t="b">
        <v>0</v>
      </c>
      <c r="F3735" s="25">
        <f t="shared" si="1"/>
        <v>20</v>
      </c>
      <c r="G3735" s="21" t="s">
        <v>58</v>
      </c>
      <c r="H3735" s="23" t="s">
        <v>13963</v>
      </c>
      <c r="I3735" s="28"/>
    </row>
    <row r="3736" ht="22.5" customHeight="1">
      <c r="A3736" s="53" t="str">
        <f t="array" ref="A3736">IFERROR(_xlfn.XLOOKUP(B3736, Runs[Run ID], Runs[Track]), "— pick a run —")</f>
        <v>Deadpool</v>
      </c>
      <c r="B3736" s="54" t="s">
        <v>306</v>
      </c>
      <c r="C3736" s="53" t="str">
        <f t="array" ref="C3736">IFERROR(_xlfn.XLOOKUP(B3736, Runs[Run ID], Runs[Title]), "— pick a run —")</f>
        <v>Kelly's Deadpool</v>
      </c>
      <c r="D3736" s="74" t="s">
        <v>13964</v>
      </c>
      <c r="E3736" s="58" t="b">
        <v>0</v>
      </c>
      <c r="F3736" s="25">
        <f t="shared" si="1"/>
        <v>21</v>
      </c>
      <c r="G3736" s="21" t="s">
        <v>58</v>
      </c>
      <c r="H3736" s="23" t="s">
        <v>13965</v>
      </c>
      <c r="I3736" s="28"/>
    </row>
    <row r="3737" ht="22.5" customHeight="1">
      <c r="A3737" s="53" t="str">
        <f t="array" ref="A3737">IFERROR(_xlfn.XLOOKUP(B3737, Runs[Run ID], Runs[Track]), "— pick a run —")</f>
        <v>Deadpool</v>
      </c>
      <c r="B3737" s="54" t="s">
        <v>306</v>
      </c>
      <c r="C3737" s="53" t="str">
        <f t="array" ref="C3737">IFERROR(_xlfn.XLOOKUP(B3737, Runs[Run ID], Runs[Title]), "— pick a run —")</f>
        <v>Kelly's Deadpool</v>
      </c>
      <c r="D3737" s="74" t="s">
        <v>13966</v>
      </c>
      <c r="E3737" s="58" t="b">
        <v>0</v>
      </c>
      <c r="F3737" s="25">
        <f t="shared" si="1"/>
        <v>22</v>
      </c>
      <c r="G3737" s="21" t="s">
        <v>58</v>
      </c>
      <c r="H3737" s="23"/>
      <c r="I3737" s="28"/>
    </row>
    <row r="3738" ht="22.5" customHeight="1">
      <c r="A3738" s="53" t="str">
        <f t="array" ref="A3738">IFERROR(_xlfn.XLOOKUP(B3738, Runs[Run ID], Runs[Track]), "— pick a run —")</f>
        <v>Deadpool</v>
      </c>
      <c r="B3738" s="54" t="s">
        <v>306</v>
      </c>
      <c r="C3738" s="53" t="str">
        <f t="array" ref="C3738">IFERROR(_xlfn.XLOOKUP(B3738, Runs[Run ID], Runs[Title]), "— pick a run —")</f>
        <v>Kelly's Deadpool</v>
      </c>
      <c r="D3738" s="74" t="s">
        <v>13967</v>
      </c>
      <c r="E3738" s="58" t="b">
        <v>0</v>
      </c>
      <c r="F3738" s="25">
        <f t="shared" si="1"/>
        <v>23</v>
      </c>
      <c r="G3738" s="21" t="s">
        <v>58</v>
      </c>
      <c r="H3738" s="23"/>
      <c r="I3738" s="28"/>
    </row>
    <row r="3739" ht="22.5" customHeight="1">
      <c r="A3739" s="53" t="str">
        <f t="array" ref="A3739">IFERROR(_xlfn.XLOOKUP(B3739, Runs[Run ID], Runs[Track]), "— pick a run —")</f>
        <v>Deadpool</v>
      </c>
      <c r="B3739" s="54" t="s">
        <v>306</v>
      </c>
      <c r="C3739" s="53" t="str">
        <f t="array" ref="C3739">IFERROR(_xlfn.XLOOKUP(B3739, Runs[Run ID], Runs[Title]), "— pick a run —")</f>
        <v>Kelly's Deadpool</v>
      </c>
      <c r="D3739" s="74" t="s">
        <v>13968</v>
      </c>
      <c r="E3739" s="58" t="b">
        <v>0</v>
      </c>
      <c r="F3739" s="25">
        <f t="shared" si="1"/>
        <v>24</v>
      </c>
      <c r="G3739" s="21" t="s">
        <v>58</v>
      </c>
      <c r="H3739" s="23"/>
      <c r="I3739" s="28"/>
    </row>
    <row r="3740" ht="22.5" customHeight="1">
      <c r="A3740" s="53" t="str">
        <f t="array" ref="A3740">IFERROR(_xlfn.XLOOKUP(B3740, Runs[Run ID], Runs[Track]), "— pick a run —")</f>
        <v>Deadpool</v>
      </c>
      <c r="B3740" s="54" t="s">
        <v>306</v>
      </c>
      <c r="C3740" s="53" t="str">
        <f t="array" ref="C3740">IFERROR(_xlfn.XLOOKUP(B3740, Runs[Run ID], Runs[Title]), "— pick a run —")</f>
        <v>Kelly's Deadpool</v>
      </c>
      <c r="D3740" s="74" t="s">
        <v>13969</v>
      </c>
      <c r="E3740" s="58" t="b">
        <v>0</v>
      </c>
      <c r="F3740" s="25">
        <f t="shared" si="1"/>
        <v>25</v>
      </c>
      <c r="G3740" s="21" t="s">
        <v>58</v>
      </c>
      <c r="H3740" s="23"/>
      <c r="I3740" s="28"/>
    </row>
    <row r="3741" ht="22.5" customHeight="1">
      <c r="A3741" s="53" t="str">
        <f t="array" ref="A3741">IFERROR(_xlfn.XLOOKUP(B3741, Runs[Run ID], Runs[Track]), "— pick a run —")</f>
        <v>Deadpool</v>
      </c>
      <c r="B3741" s="54" t="s">
        <v>306</v>
      </c>
      <c r="C3741" s="53" t="str">
        <f t="array" ref="C3741">IFERROR(_xlfn.XLOOKUP(B3741, Runs[Run ID], Runs[Title]), "— pick a run —")</f>
        <v>Kelly's Deadpool</v>
      </c>
      <c r="D3741" s="74" t="s">
        <v>13970</v>
      </c>
      <c r="E3741" s="58" t="b">
        <v>0</v>
      </c>
      <c r="F3741" s="25">
        <f t="shared" si="1"/>
        <v>26</v>
      </c>
      <c r="G3741" s="21" t="s">
        <v>58</v>
      </c>
      <c r="H3741" s="23"/>
      <c r="I3741" s="28"/>
    </row>
    <row r="3742" ht="22.5" customHeight="1">
      <c r="A3742" s="53" t="str">
        <f t="array" ref="A3742">IFERROR(_xlfn.XLOOKUP(B3742, Runs[Run ID], Runs[Track]), "— pick a run —")</f>
        <v>Deadpool</v>
      </c>
      <c r="B3742" s="54" t="s">
        <v>306</v>
      </c>
      <c r="C3742" s="53" t="str">
        <f t="array" ref="C3742">IFERROR(_xlfn.XLOOKUP(B3742, Runs[Run ID], Runs[Title]), "— pick a run —")</f>
        <v>Kelly's Deadpool</v>
      </c>
      <c r="D3742" s="74" t="s">
        <v>13971</v>
      </c>
      <c r="E3742" s="58" t="b">
        <v>0</v>
      </c>
      <c r="F3742" s="25">
        <f t="shared" si="1"/>
        <v>27</v>
      </c>
      <c r="G3742" s="21" t="s">
        <v>58</v>
      </c>
      <c r="H3742" s="23"/>
      <c r="I3742" s="28"/>
    </row>
    <row r="3743" ht="22.5" customHeight="1">
      <c r="A3743" s="53" t="str">
        <f t="array" ref="A3743">IFERROR(_xlfn.XLOOKUP(B3743, Runs[Run ID], Runs[Track]), "— pick a run —")</f>
        <v>Deadpool</v>
      </c>
      <c r="B3743" s="54" t="s">
        <v>306</v>
      </c>
      <c r="C3743" s="53" t="str">
        <f t="array" ref="C3743">IFERROR(_xlfn.XLOOKUP(B3743, Runs[Run ID], Runs[Title]), "— pick a run —")</f>
        <v>Kelly's Deadpool</v>
      </c>
      <c r="D3743" s="74" t="s">
        <v>13972</v>
      </c>
      <c r="E3743" s="58" t="b">
        <v>0</v>
      </c>
      <c r="F3743" s="25">
        <f t="shared" si="1"/>
        <v>28</v>
      </c>
      <c r="G3743" s="21" t="s">
        <v>58</v>
      </c>
      <c r="H3743" s="23"/>
      <c r="I3743" s="28"/>
    </row>
    <row r="3744" ht="22.5" customHeight="1">
      <c r="A3744" s="53" t="str">
        <f t="array" ref="A3744">IFERROR(_xlfn.XLOOKUP(B3744, Runs[Run ID], Runs[Track]), "— pick a run —")</f>
        <v>Deadpool</v>
      </c>
      <c r="B3744" s="54" t="s">
        <v>306</v>
      </c>
      <c r="C3744" s="53" t="str">
        <f t="array" ref="C3744">IFERROR(_xlfn.XLOOKUP(B3744, Runs[Run ID], Runs[Title]), "— pick a run —")</f>
        <v>Kelly's Deadpool</v>
      </c>
      <c r="D3744" s="74" t="s">
        <v>13973</v>
      </c>
      <c r="E3744" s="58" t="b">
        <v>0</v>
      </c>
      <c r="F3744" s="25">
        <f t="shared" si="1"/>
        <v>29</v>
      </c>
      <c r="G3744" s="21" t="s">
        <v>58</v>
      </c>
      <c r="H3744" s="23"/>
      <c r="I3744" s="28"/>
    </row>
    <row r="3745" ht="22.5" customHeight="1">
      <c r="A3745" s="53" t="str">
        <f t="array" ref="A3745">IFERROR(_xlfn.XLOOKUP(B3745, Runs[Run ID], Runs[Track]), "— pick a run —")</f>
        <v>Deadpool</v>
      </c>
      <c r="B3745" s="54" t="s">
        <v>306</v>
      </c>
      <c r="C3745" s="53" t="str">
        <f t="array" ref="C3745">IFERROR(_xlfn.XLOOKUP(B3745, Runs[Run ID], Runs[Title]), "— pick a run —")</f>
        <v>Kelly's Deadpool</v>
      </c>
      <c r="D3745" s="74" t="s">
        <v>13974</v>
      </c>
      <c r="E3745" s="58" t="b">
        <v>0</v>
      </c>
      <c r="F3745" s="25">
        <f t="shared" si="1"/>
        <v>30</v>
      </c>
      <c r="G3745" s="21" t="s">
        <v>58</v>
      </c>
      <c r="H3745" s="23"/>
      <c r="I3745" s="28"/>
    </row>
    <row r="3746" ht="22.5" customHeight="1">
      <c r="A3746" s="53" t="str">
        <f t="array" ref="A3746">IFERROR(_xlfn.XLOOKUP(B3746, Runs[Run ID], Runs[Track]), "— pick a run —")</f>
        <v>Deadpool</v>
      </c>
      <c r="B3746" s="54" t="s">
        <v>306</v>
      </c>
      <c r="C3746" s="53" t="str">
        <f t="array" ref="C3746">IFERROR(_xlfn.XLOOKUP(B3746, Runs[Run ID], Runs[Title]), "— pick a run —")</f>
        <v>Kelly's Deadpool</v>
      </c>
      <c r="D3746" s="74" t="s">
        <v>13975</v>
      </c>
      <c r="E3746" s="58" t="b">
        <v>0</v>
      </c>
      <c r="F3746" s="25">
        <f t="shared" si="1"/>
        <v>31</v>
      </c>
      <c r="G3746" s="21" t="s">
        <v>58</v>
      </c>
      <c r="H3746" s="23"/>
      <c r="I3746" s="28"/>
    </row>
    <row r="3747" ht="22.5" customHeight="1">
      <c r="A3747" s="53" t="str">
        <f t="array" ref="A3747">IFERROR(_xlfn.XLOOKUP(B3747, Runs[Run ID], Runs[Track]), "— pick a run —")</f>
        <v>Deadpool</v>
      </c>
      <c r="B3747" s="54" t="s">
        <v>306</v>
      </c>
      <c r="C3747" s="53" t="str">
        <f t="array" ref="C3747">IFERROR(_xlfn.XLOOKUP(B3747, Runs[Run ID], Runs[Title]), "— pick a run —")</f>
        <v>Kelly's Deadpool</v>
      </c>
      <c r="D3747" s="74" t="s">
        <v>13976</v>
      </c>
      <c r="E3747" s="58" t="b">
        <v>0</v>
      </c>
      <c r="F3747" s="25">
        <f t="shared" si="1"/>
        <v>32</v>
      </c>
      <c r="G3747" s="21" t="s">
        <v>58</v>
      </c>
      <c r="H3747" s="23"/>
      <c r="I3747" s="28"/>
    </row>
    <row r="3748" ht="22.5" customHeight="1">
      <c r="A3748" s="53" t="str">
        <f t="array" ref="A3748">IFERROR(_xlfn.XLOOKUP(B3748, Runs[Run ID], Runs[Track]), "— pick a run —")</f>
        <v>Deadpool</v>
      </c>
      <c r="B3748" s="54" t="s">
        <v>306</v>
      </c>
      <c r="C3748" s="53" t="str">
        <f t="array" ref="C3748">IFERROR(_xlfn.XLOOKUP(B3748, Runs[Run ID], Runs[Title]), "— pick a run —")</f>
        <v>Kelly's Deadpool</v>
      </c>
      <c r="D3748" s="74" t="s">
        <v>13977</v>
      </c>
      <c r="E3748" s="58" t="b">
        <v>0</v>
      </c>
      <c r="F3748" s="25">
        <f t="shared" si="1"/>
        <v>33</v>
      </c>
      <c r="G3748" s="21" t="s">
        <v>58</v>
      </c>
      <c r="H3748" s="23"/>
      <c r="I3748" s="28"/>
    </row>
    <row r="3749" ht="22.5" customHeight="1">
      <c r="A3749" s="53" t="str">
        <f t="array" ref="A3749">IFERROR(_xlfn.XLOOKUP(B3749, Runs[Run ID], Runs[Track]), "— pick a run —")</f>
        <v>Deadpool</v>
      </c>
      <c r="B3749" s="54" t="s">
        <v>306</v>
      </c>
      <c r="C3749" s="53" t="str">
        <f t="array" ref="C3749">IFERROR(_xlfn.XLOOKUP(B3749, Runs[Run ID], Runs[Title]), "— pick a run —")</f>
        <v>Kelly's Deadpool</v>
      </c>
      <c r="D3749" s="74" t="s">
        <v>13978</v>
      </c>
      <c r="E3749" s="58" t="b">
        <v>0</v>
      </c>
      <c r="F3749" s="25">
        <f t="shared" si="1"/>
        <v>34</v>
      </c>
      <c r="G3749" s="21" t="s">
        <v>58</v>
      </c>
      <c r="H3749" s="23"/>
      <c r="I3749" s="28"/>
    </row>
    <row r="3750" ht="22.5" customHeight="1">
      <c r="A3750" s="53" t="str">
        <f t="array" ref="A3750">IFERROR(_xlfn.XLOOKUP(B3750, Runs[Run ID], Runs[Track]), "— pick a run —")</f>
        <v>Deadpool</v>
      </c>
      <c r="B3750" s="54" t="s">
        <v>306</v>
      </c>
      <c r="C3750" s="53" t="str">
        <f t="array" ref="C3750">IFERROR(_xlfn.XLOOKUP(B3750, Runs[Run ID], Runs[Title]), "— pick a run —")</f>
        <v>Kelly's Deadpool</v>
      </c>
      <c r="D3750" s="74" t="s">
        <v>13979</v>
      </c>
      <c r="E3750" s="58" t="b">
        <v>0</v>
      </c>
      <c r="F3750" s="25">
        <f t="shared" si="1"/>
        <v>35</v>
      </c>
      <c r="G3750" s="21" t="s">
        <v>58</v>
      </c>
      <c r="H3750" s="23"/>
      <c r="I3750" s="28"/>
    </row>
    <row r="3751" ht="22.5" customHeight="1">
      <c r="A3751" s="53" t="str">
        <f t="array" ref="A3751">IFERROR(_xlfn.XLOOKUP(B3751, Runs[Run ID], Runs[Track]), "— pick a run —")</f>
        <v>Deadpool</v>
      </c>
      <c r="B3751" s="54" t="s">
        <v>306</v>
      </c>
      <c r="C3751" s="53" t="str">
        <f t="array" ref="C3751">IFERROR(_xlfn.XLOOKUP(B3751, Runs[Run ID], Runs[Title]), "— pick a run —")</f>
        <v>Kelly's Deadpool</v>
      </c>
      <c r="D3751" s="74" t="s">
        <v>13980</v>
      </c>
      <c r="E3751" s="58" t="b">
        <v>0</v>
      </c>
      <c r="F3751" s="25">
        <f t="shared" si="1"/>
        <v>36</v>
      </c>
      <c r="G3751" s="21" t="s">
        <v>58</v>
      </c>
      <c r="H3751" s="23"/>
      <c r="I3751" s="28"/>
    </row>
    <row r="3752" ht="22.5" customHeight="1">
      <c r="A3752" s="53" t="str">
        <f t="array" ref="A3752">IFERROR(_xlfn.XLOOKUP(B3752, Runs[Run ID], Runs[Track]), "— pick a run —")</f>
        <v>Deadpool</v>
      </c>
      <c r="B3752" s="54" t="s">
        <v>306</v>
      </c>
      <c r="C3752" s="53" t="str">
        <f t="array" ref="C3752">IFERROR(_xlfn.XLOOKUP(B3752, Runs[Run ID], Runs[Title]), "— pick a run —")</f>
        <v>Kelly's Deadpool</v>
      </c>
      <c r="D3752" s="74" t="s">
        <v>13981</v>
      </c>
      <c r="E3752" s="58" t="b">
        <v>0</v>
      </c>
      <c r="F3752" s="25">
        <f t="shared" si="1"/>
        <v>37</v>
      </c>
      <c r="G3752" s="21" t="s">
        <v>1002</v>
      </c>
      <c r="H3752" s="23"/>
      <c r="I3752" s="28"/>
    </row>
    <row r="3753" ht="22.5" customHeight="1">
      <c r="A3753" s="53" t="str">
        <f t="array" ref="A3753">IFERROR(_xlfn.XLOOKUP(B3753, Runs[Run ID], Runs[Track]), "— pick a run —")</f>
        <v>Deadpool</v>
      </c>
      <c r="B3753" s="54" t="s">
        <v>306</v>
      </c>
      <c r="C3753" s="53" t="str">
        <f t="array" ref="C3753">IFERROR(_xlfn.XLOOKUP(B3753, Runs[Run ID], Runs[Title]), "— pick a run —")</f>
        <v>Kelly's Deadpool</v>
      </c>
      <c r="D3753" s="74" t="s">
        <v>13982</v>
      </c>
      <c r="E3753" s="58" t="b">
        <v>0</v>
      </c>
      <c r="F3753" s="25">
        <f t="shared" si="1"/>
        <v>38</v>
      </c>
      <c r="G3753" s="21" t="s">
        <v>1002</v>
      </c>
      <c r="H3753" s="23"/>
      <c r="I3753" s="28"/>
    </row>
    <row r="3754" ht="22.5" customHeight="1">
      <c r="A3754" s="53" t="str">
        <f t="array" ref="A3754">IFERROR(_xlfn.XLOOKUP(B3754, Runs[Run ID], Runs[Track]), "— pick a run —")</f>
        <v>Deadpool</v>
      </c>
      <c r="B3754" s="54" t="s">
        <v>306</v>
      </c>
      <c r="C3754" s="53" t="str">
        <f t="array" ref="C3754">IFERROR(_xlfn.XLOOKUP(B3754, Runs[Run ID], Runs[Title]), "— pick a run —")</f>
        <v>Kelly's Deadpool</v>
      </c>
      <c r="D3754" s="74" t="s">
        <v>13983</v>
      </c>
      <c r="E3754" s="58" t="b">
        <v>0</v>
      </c>
      <c r="F3754" s="25">
        <f t="shared" si="1"/>
        <v>39</v>
      </c>
      <c r="G3754" s="21" t="s">
        <v>1002</v>
      </c>
      <c r="H3754" s="23"/>
      <c r="I3754" s="28"/>
    </row>
    <row r="3755" ht="22.5" customHeight="1">
      <c r="A3755" s="53" t="str">
        <f t="array" ref="A3755">IFERROR(_xlfn.XLOOKUP(B3755, Runs[Run ID], Runs[Track]), "— pick a run —")</f>
        <v>Deadpool</v>
      </c>
      <c r="B3755" s="54" t="s">
        <v>306</v>
      </c>
      <c r="C3755" s="53" t="str">
        <f t="array" ref="C3755">IFERROR(_xlfn.XLOOKUP(B3755, Runs[Run ID], Runs[Title]), "— pick a run —")</f>
        <v>Kelly's Deadpool</v>
      </c>
      <c r="D3755" s="74" t="s">
        <v>13984</v>
      </c>
      <c r="E3755" s="58" t="b">
        <v>0</v>
      </c>
      <c r="F3755" s="25">
        <f t="shared" si="1"/>
        <v>40</v>
      </c>
      <c r="G3755" s="21" t="s">
        <v>1002</v>
      </c>
      <c r="H3755" s="23"/>
      <c r="I3755" s="28"/>
    </row>
    <row r="3756" ht="22.5" customHeight="1">
      <c r="A3756" s="53" t="str">
        <f t="array" ref="A3756">IFERROR(_xlfn.XLOOKUP(B3756, Runs[Run ID], Runs[Track]), "— pick a run —")</f>
        <v>Defenders</v>
      </c>
      <c r="B3756" s="54" t="s">
        <v>214</v>
      </c>
      <c r="C3756" s="53" t="str">
        <f t="array" ref="C3756">IFERROR(_xlfn.XLOOKUP(B3756, Runs[Run ID], Runs[Title]), "— pick a run —")</f>
        <v>Englehart &amp; Gerber's Defenders</v>
      </c>
      <c r="D3756" s="74" t="s">
        <v>13985</v>
      </c>
      <c r="E3756" s="58" t="b">
        <v>0</v>
      </c>
      <c r="F3756" s="25">
        <f t="shared" si="1"/>
        <v>1</v>
      </c>
      <c r="G3756" s="21" t="s">
        <v>443</v>
      </c>
      <c r="H3756" s="23" t="s">
        <v>13986</v>
      </c>
      <c r="I3756" s="28"/>
    </row>
    <row r="3757" ht="22.5" customHeight="1">
      <c r="A3757" s="53" t="str">
        <f t="array" ref="A3757">IFERROR(_xlfn.XLOOKUP(B3757, Runs[Run ID], Runs[Track]), "— pick a run —")</f>
        <v>Defenders</v>
      </c>
      <c r="B3757" s="54" t="s">
        <v>214</v>
      </c>
      <c r="C3757" s="53" t="str">
        <f t="array" ref="C3757">IFERROR(_xlfn.XLOOKUP(B3757, Runs[Run ID], Runs[Title]), "— pick a run —")</f>
        <v>Englehart &amp; Gerber's Defenders</v>
      </c>
      <c r="D3757" s="74" t="s">
        <v>13987</v>
      </c>
      <c r="E3757" s="58" t="b">
        <v>0</v>
      </c>
      <c r="F3757" s="25">
        <f t="shared" si="1"/>
        <v>2</v>
      </c>
      <c r="G3757" s="21" t="s">
        <v>443</v>
      </c>
      <c r="H3757" s="23"/>
      <c r="I3757" s="28"/>
    </row>
    <row r="3758" ht="22.5" customHeight="1">
      <c r="A3758" s="53" t="str">
        <f t="array" ref="A3758">IFERROR(_xlfn.XLOOKUP(B3758, Runs[Run ID], Runs[Track]), "— pick a run —")</f>
        <v>Defenders</v>
      </c>
      <c r="B3758" s="54" t="s">
        <v>214</v>
      </c>
      <c r="C3758" s="53" t="str">
        <f t="array" ref="C3758">IFERROR(_xlfn.XLOOKUP(B3758, Runs[Run ID], Runs[Title]), "— pick a run —")</f>
        <v>Englehart &amp; Gerber's Defenders</v>
      </c>
      <c r="D3758" s="74" t="s">
        <v>13988</v>
      </c>
      <c r="E3758" s="58" t="b">
        <v>0</v>
      </c>
      <c r="F3758" s="25">
        <f t="shared" si="1"/>
        <v>3</v>
      </c>
      <c r="G3758" s="21" t="s">
        <v>443</v>
      </c>
      <c r="H3758" s="23"/>
      <c r="I3758" s="28"/>
    </row>
    <row r="3759" ht="22.5" customHeight="1">
      <c r="A3759" s="53" t="str">
        <f t="array" ref="A3759">IFERROR(_xlfn.XLOOKUP(B3759, Runs[Run ID], Runs[Track]), "— pick a run —")</f>
        <v>Defenders</v>
      </c>
      <c r="B3759" s="54" t="s">
        <v>214</v>
      </c>
      <c r="C3759" s="53" t="str">
        <f t="array" ref="C3759">IFERROR(_xlfn.XLOOKUP(B3759, Runs[Run ID], Runs[Title]), "— pick a run —")</f>
        <v>Englehart &amp; Gerber's Defenders</v>
      </c>
      <c r="D3759" s="74" t="s">
        <v>13989</v>
      </c>
      <c r="E3759" s="58" t="b">
        <v>0</v>
      </c>
      <c r="F3759" s="25">
        <f t="shared" si="1"/>
        <v>4</v>
      </c>
      <c r="G3759" s="21" t="s">
        <v>443</v>
      </c>
      <c r="H3759" s="23" t="s">
        <v>13990</v>
      </c>
      <c r="I3759" s="28"/>
    </row>
    <row r="3760" ht="22.5" customHeight="1">
      <c r="A3760" s="53" t="str">
        <f t="array" ref="A3760">IFERROR(_xlfn.XLOOKUP(B3760, Runs[Run ID], Runs[Track]), "— pick a run —")</f>
        <v>Defenders</v>
      </c>
      <c r="B3760" s="54" t="s">
        <v>214</v>
      </c>
      <c r="C3760" s="53" t="str">
        <f t="array" ref="C3760">IFERROR(_xlfn.XLOOKUP(B3760, Runs[Run ID], Runs[Title]), "— pick a run —")</f>
        <v>Englehart &amp; Gerber's Defenders</v>
      </c>
      <c r="D3760" s="74" t="s">
        <v>13991</v>
      </c>
      <c r="E3760" s="58" t="b">
        <v>0</v>
      </c>
      <c r="F3760" s="25">
        <f t="shared" si="1"/>
        <v>5</v>
      </c>
      <c r="G3760" s="21" t="s">
        <v>443</v>
      </c>
      <c r="H3760" s="23"/>
      <c r="I3760" s="28"/>
    </row>
    <row r="3761" ht="22.5" customHeight="1">
      <c r="A3761" s="53" t="str">
        <f t="array" ref="A3761">IFERROR(_xlfn.XLOOKUP(B3761, Runs[Run ID], Runs[Track]), "— pick a run —")</f>
        <v>Defenders</v>
      </c>
      <c r="B3761" s="54" t="s">
        <v>214</v>
      </c>
      <c r="C3761" s="53" t="str">
        <f t="array" ref="C3761">IFERROR(_xlfn.XLOOKUP(B3761, Runs[Run ID], Runs[Title]), "— pick a run —")</f>
        <v>Englehart &amp; Gerber's Defenders</v>
      </c>
      <c r="D3761" s="74" t="s">
        <v>13992</v>
      </c>
      <c r="E3761" s="58" t="b">
        <v>0</v>
      </c>
      <c r="F3761" s="25">
        <f t="shared" si="1"/>
        <v>6</v>
      </c>
      <c r="G3761" s="21" t="s">
        <v>58</v>
      </c>
      <c r="H3761" s="23" t="s">
        <v>13993</v>
      </c>
      <c r="I3761" s="28"/>
    </row>
    <row r="3762" ht="22.5" customHeight="1">
      <c r="A3762" s="53" t="str">
        <f t="array" ref="A3762">IFERROR(_xlfn.XLOOKUP(B3762, Runs[Run ID], Runs[Track]), "— pick a run —")</f>
        <v>Defenders</v>
      </c>
      <c r="B3762" s="54" t="s">
        <v>214</v>
      </c>
      <c r="C3762" s="53" t="str">
        <f t="array" ref="C3762">IFERROR(_xlfn.XLOOKUP(B3762, Runs[Run ID], Runs[Title]), "— pick a run —")</f>
        <v>Englehart &amp; Gerber's Defenders</v>
      </c>
      <c r="D3762" s="74" t="s">
        <v>13994</v>
      </c>
      <c r="E3762" s="58" t="b">
        <v>0</v>
      </c>
      <c r="F3762" s="25">
        <f t="shared" si="1"/>
        <v>7</v>
      </c>
      <c r="G3762" s="21" t="s">
        <v>58</v>
      </c>
      <c r="H3762" s="23"/>
      <c r="I3762" s="28"/>
    </row>
    <row r="3763" ht="22.5" customHeight="1">
      <c r="A3763" s="53" t="str">
        <f t="array" ref="A3763">IFERROR(_xlfn.XLOOKUP(B3763, Runs[Run ID], Runs[Track]), "— pick a run —")</f>
        <v>Defenders</v>
      </c>
      <c r="B3763" s="54" t="s">
        <v>214</v>
      </c>
      <c r="C3763" s="53" t="str">
        <f t="array" ref="C3763">IFERROR(_xlfn.XLOOKUP(B3763, Runs[Run ID], Runs[Title]), "— pick a run —")</f>
        <v>Englehart &amp; Gerber's Defenders</v>
      </c>
      <c r="D3763" s="74" t="s">
        <v>13995</v>
      </c>
      <c r="E3763" s="58" t="b">
        <v>0</v>
      </c>
      <c r="F3763" s="25">
        <f t="shared" si="1"/>
        <v>8</v>
      </c>
      <c r="G3763" s="21" t="s">
        <v>58</v>
      </c>
      <c r="H3763" s="23"/>
      <c r="I3763" s="28"/>
    </row>
    <row r="3764" ht="22.5" customHeight="1">
      <c r="A3764" s="53" t="str">
        <f t="array" ref="A3764">IFERROR(_xlfn.XLOOKUP(B3764, Runs[Run ID], Runs[Track]), "— pick a run —")</f>
        <v>Defenders</v>
      </c>
      <c r="B3764" s="54" t="s">
        <v>214</v>
      </c>
      <c r="C3764" s="53" t="str">
        <f t="array" ref="C3764">IFERROR(_xlfn.XLOOKUP(B3764, Runs[Run ID], Runs[Title]), "— pick a run —")</f>
        <v>Englehart &amp; Gerber's Defenders</v>
      </c>
      <c r="D3764" s="74" t="s">
        <v>13996</v>
      </c>
      <c r="E3764" s="58" t="b">
        <v>0</v>
      </c>
      <c r="F3764" s="25">
        <f t="shared" si="1"/>
        <v>9</v>
      </c>
      <c r="G3764" s="21" t="s">
        <v>58</v>
      </c>
      <c r="H3764" s="23" t="s">
        <v>13997</v>
      </c>
      <c r="I3764" s="28"/>
    </row>
    <row r="3765" ht="22.5" customHeight="1">
      <c r="A3765" s="53" t="str">
        <f t="array" ref="A3765">IFERROR(_xlfn.XLOOKUP(B3765, Runs[Run ID], Runs[Track]), "— pick a run —")</f>
        <v>Defenders</v>
      </c>
      <c r="B3765" s="54" t="s">
        <v>214</v>
      </c>
      <c r="C3765" s="53" t="str">
        <f t="array" ref="C3765">IFERROR(_xlfn.XLOOKUP(B3765, Runs[Run ID], Runs[Title]), "— pick a run —")</f>
        <v>Englehart &amp; Gerber's Defenders</v>
      </c>
      <c r="D3765" s="74" t="s">
        <v>13998</v>
      </c>
      <c r="E3765" s="58" t="b">
        <v>0</v>
      </c>
      <c r="F3765" s="25">
        <f t="shared" si="1"/>
        <v>10</v>
      </c>
      <c r="G3765" s="21" t="s">
        <v>58</v>
      </c>
      <c r="H3765" s="23"/>
      <c r="I3765" s="28"/>
    </row>
    <row r="3766" ht="22.5" customHeight="1">
      <c r="A3766" s="53" t="str">
        <f t="array" ref="A3766">IFERROR(_xlfn.XLOOKUP(B3766, Runs[Run ID], Runs[Track]), "— pick a run —")</f>
        <v>Defenders</v>
      </c>
      <c r="B3766" s="54" t="s">
        <v>214</v>
      </c>
      <c r="C3766" s="53" t="str">
        <f t="array" ref="C3766">IFERROR(_xlfn.XLOOKUP(B3766, Runs[Run ID], Runs[Title]), "— pick a run —")</f>
        <v>Englehart &amp; Gerber's Defenders</v>
      </c>
      <c r="D3766" s="74" t="s">
        <v>13999</v>
      </c>
      <c r="E3766" s="58" t="b">
        <v>0</v>
      </c>
      <c r="F3766" s="25">
        <f t="shared" si="1"/>
        <v>11</v>
      </c>
      <c r="G3766" s="21" t="s">
        <v>58</v>
      </c>
      <c r="H3766" s="23"/>
      <c r="I3766" s="28"/>
    </row>
    <row r="3767" ht="22.5" customHeight="1">
      <c r="A3767" s="53" t="str">
        <f t="array" ref="A3767">IFERROR(_xlfn.XLOOKUP(B3767, Runs[Run ID], Runs[Track]), "— pick a run —")</f>
        <v>Defenders</v>
      </c>
      <c r="B3767" s="54" t="s">
        <v>214</v>
      </c>
      <c r="C3767" s="53" t="str">
        <f t="array" ref="C3767">IFERROR(_xlfn.XLOOKUP(B3767, Runs[Run ID], Runs[Title]), "— pick a run —")</f>
        <v>Englehart &amp; Gerber's Defenders</v>
      </c>
      <c r="D3767" s="74" t="s">
        <v>14000</v>
      </c>
      <c r="E3767" s="58" t="b">
        <v>0</v>
      </c>
      <c r="F3767" s="25">
        <f t="shared" si="1"/>
        <v>12</v>
      </c>
      <c r="G3767" s="21" t="s">
        <v>58</v>
      </c>
      <c r="H3767" s="23"/>
      <c r="I3767" s="28"/>
    </row>
    <row r="3768" ht="22.5" customHeight="1">
      <c r="A3768" s="53" t="str">
        <f t="array" ref="A3768">IFERROR(_xlfn.XLOOKUP(B3768, Runs[Run ID], Runs[Track]), "— pick a run —")</f>
        <v>Defenders</v>
      </c>
      <c r="B3768" s="54" t="s">
        <v>214</v>
      </c>
      <c r="C3768" s="53" t="str">
        <f t="array" ref="C3768">IFERROR(_xlfn.XLOOKUP(B3768, Runs[Run ID], Runs[Title]), "— pick a run —")</f>
        <v>Englehart &amp; Gerber's Defenders</v>
      </c>
      <c r="D3768" s="74" t="s">
        <v>14001</v>
      </c>
      <c r="E3768" s="58" t="b">
        <v>0</v>
      </c>
      <c r="F3768" s="25">
        <f t="shared" si="1"/>
        <v>13</v>
      </c>
      <c r="G3768" s="21" t="s">
        <v>58</v>
      </c>
      <c r="H3768" s="23"/>
      <c r="I3768" s="28"/>
    </row>
    <row r="3769" ht="22.5" customHeight="1">
      <c r="A3769" s="53" t="str">
        <f t="array" ref="A3769">IFERROR(_xlfn.XLOOKUP(B3769, Runs[Run ID], Runs[Track]), "— pick a run —")</f>
        <v>Defenders</v>
      </c>
      <c r="B3769" s="54" t="s">
        <v>214</v>
      </c>
      <c r="C3769" s="53" t="str">
        <f t="array" ref="C3769">IFERROR(_xlfn.XLOOKUP(B3769, Runs[Run ID], Runs[Title]), "— pick a run —")</f>
        <v>Englehart &amp; Gerber's Defenders</v>
      </c>
      <c r="D3769" s="74" t="s">
        <v>14002</v>
      </c>
      <c r="E3769" s="58" t="b">
        <v>0</v>
      </c>
      <c r="F3769" s="25">
        <f t="shared" si="1"/>
        <v>14</v>
      </c>
      <c r="G3769" s="21" t="s">
        <v>58</v>
      </c>
      <c r="H3769" s="23"/>
      <c r="I3769" s="28"/>
    </row>
    <row r="3770" ht="22.5" customHeight="1">
      <c r="A3770" s="53" t="str">
        <f t="array" ref="A3770">IFERROR(_xlfn.XLOOKUP(B3770, Runs[Run ID], Runs[Track]), "— pick a run —")</f>
        <v>Defenders</v>
      </c>
      <c r="B3770" s="54" t="s">
        <v>214</v>
      </c>
      <c r="C3770" s="53" t="str">
        <f t="array" ref="C3770">IFERROR(_xlfn.XLOOKUP(B3770, Runs[Run ID], Runs[Title]), "— pick a run —")</f>
        <v>Englehart &amp; Gerber's Defenders</v>
      </c>
      <c r="D3770" s="74" t="s">
        <v>14003</v>
      </c>
      <c r="E3770" s="58" t="b">
        <v>0</v>
      </c>
      <c r="F3770" s="25">
        <f t="shared" si="1"/>
        <v>15</v>
      </c>
      <c r="G3770" s="21" t="s">
        <v>58</v>
      </c>
      <c r="H3770" s="23"/>
      <c r="I3770" s="28"/>
    </row>
    <row r="3771" ht="22.5" customHeight="1">
      <c r="A3771" s="53" t="str">
        <f t="array" ref="A3771">IFERROR(_xlfn.XLOOKUP(B3771, Runs[Run ID], Runs[Track]), "— pick a run —")</f>
        <v>Defenders</v>
      </c>
      <c r="B3771" s="54" t="s">
        <v>214</v>
      </c>
      <c r="C3771" s="53" t="str">
        <f t="array" ref="C3771">IFERROR(_xlfn.XLOOKUP(B3771, Runs[Run ID], Runs[Title]), "— pick a run —")</f>
        <v>Englehart &amp; Gerber's Defenders</v>
      </c>
      <c r="D3771" s="74" t="s">
        <v>14004</v>
      </c>
      <c r="E3771" s="58" t="b">
        <v>0</v>
      </c>
      <c r="F3771" s="25">
        <f t="shared" si="1"/>
        <v>16</v>
      </c>
      <c r="G3771" s="21" t="s">
        <v>443</v>
      </c>
      <c r="H3771" s="23" t="s">
        <v>14005</v>
      </c>
      <c r="I3771" s="28"/>
    </row>
    <row r="3772" ht="22.5" customHeight="1">
      <c r="A3772" s="53" t="str">
        <f t="array" ref="A3772">IFERROR(_xlfn.XLOOKUP(B3772, Runs[Run ID], Runs[Track]), "— pick a run —")</f>
        <v>Defenders</v>
      </c>
      <c r="B3772" s="54" t="s">
        <v>214</v>
      </c>
      <c r="C3772" s="53" t="str">
        <f t="array" ref="C3772">IFERROR(_xlfn.XLOOKUP(B3772, Runs[Run ID], Runs[Title]), "— pick a run —")</f>
        <v>Englehart &amp; Gerber's Defenders</v>
      </c>
      <c r="D3772" s="74" t="s">
        <v>14006</v>
      </c>
      <c r="E3772" s="58" t="b">
        <v>0</v>
      </c>
      <c r="F3772" s="25">
        <f t="shared" si="1"/>
        <v>17</v>
      </c>
      <c r="G3772" s="21" t="s">
        <v>58</v>
      </c>
      <c r="H3772" s="23"/>
      <c r="I3772" s="28"/>
    </row>
    <row r="3773" ht="22.5" customHeight="1">
      <c r="A3773" s="53" t="str">
        <f t="array" ref="A3773">IFERROR(_xlfn.XLOOKUP(B3773, Runs[Run ID], Runs[Track]), "— pick a run —")</f>
        <v>Defenders</v>
      </c>
      <c r="B3773" s="54" t="s">
        <v>214</v>
      </c>
      <c r="C3773" s="53" t="str">
        <f t="array" ref="C3773">IFERROR(_xlfn.XLOOKUP(B3773, Runs[Run ID], Runs[Title]), "— pick a run —")</f>
        <v>Englehart &amp; Gerber's Defenders</v>
      </c>
      <c r="D3773" s="74" t="s">
        <v>14007</v>
      </c>
      <c r="E3773" s="58" t="b">
        <v>0</v>
      </c>
      <c r="F3773" s="25">
        <f t="shared" si="1"/>
        <v>18</v>
      </c>
      <c r="G3773" s="21" t="s">
        <v>443</v>
      </c>
      <c r="H3773" s="23"/>
      <c r="I3773" s="28"/>
    </row>
    <row r="3774" ht="22.5" customHeight="1">
      <c r="A3774" s="53" t="str">
        <f t="array" ref="A3774">IFERROR(_xlfn.XLOOKUP(B3774, Runs[Run ID], Runs[Track]), "— pick a run —")</f>
        <v>Defenders</v>
      </c>
      <c r="B3774" s="54" t="s">
        <v>214</v>
      </c>
      <c r="C3774" s="53" t="str">
        <f t="array" ref="C3774">IFERROR(_xlfn.XLOOKUP(B3774, Runs[Run ID], Runs[Title]), "— pick a run —")</f>
        <v>Englehart &amp; Gerber's Defenders</v>
      </c>
      <c r="D3774" s="74" t="s">
        <v>14008</v>
      </c>
      <c r="E3774" s="58" t="b">
        <v>0</v>
      </c>
      <c r="F3774" s="25">
        <f t="shared" si="1"/>
        <v>19</v>
      </c>
      <c r="G3774" s="21" t="s">
        <v>58</v>
      </c>
      <c r="H3774" s="23"/>
      <c r="I3774" s="28"/>
    </row>
    <row r="3775" ht="22.5" customHeight="1">
      <c r="A3775" s="53" t="str">
        <f t="array" ref="A3775">IFERROR(_xlfn.XLOOKUP(B3775, Runs[Run ID], Runs[Track]), "— pick a run —")</f>
        <v>Defenders</v>
      </c>
      <c r="B3775" s="54" t="s">
        <v>214</v>
      </c>
      <c r="C3775" s="53" t="str">
        <f t="array" ref="C3775">IFERROR(_xlfn.XLOOKUP(B3775, Runs[Run ID], Runs[Title]), "— pick a run —")</f>
        <v>Englehart &amp; Gerber's Defenders</v>
      </c>
      <c r="D3775" s="74" t="s">
        <v>14009</v>
      </c>
      <c r="E3775" s="58" t="b">
        <v>0</v>
      </c>
      <c r="F3775" s="25">
        <f t="shared" si="1"/>
        <v>20</v>
      </c>
      <c r="G3775" s="21" t="s">
        <v>443</v>
      </c>
      <c r="H3775" s="23"/>
      <c r="I3775" s="28"/>
    </row>
    <row r="3776" ht="22.5" customHeight="1">
      <c r="A3776" s="53" t="str">
        <f t="array" ref="A3776">IFERROR(_xlfn.XLOOKUP(B3776, Runs[Run ID], Runs[Track]), "— pick a run —")</f>
        <v>Defenders</v>
      </c>
      <c r="B3776" s="54" t="s">
        <v>214</v>
      </c>
      <c r="C3776" s="53" t="str">
        <f t="array" ref="C3776">IFERROR(_xlfn.XLOOKUP(B3776, Runs[Run ID], Runs[Title]), "— pick a run —")</f>
        <v>Englehart &amp; Gerber's Defenders</v>
      </c>
      <c r="D3776" s="74" t="s">
        <v>14010</v>
      </c>
      <c r="E3776" s="58" t="b">
        <v>0</v>
      </c>
      <c r="F3776" s="25">
        <f t="shared" si="1"/>
        <v>21</v>
      </c>
      <c r="G3776" s="21" t="s">
        <v>58</v>
      </c>
      <c r="H3776" s="23"/>
      <c r="I3776" s="28"/>
    </row>
    <row r="3777" ht="22.5" customHeight="1">
      <c r="A3777" s="53" t="str">
        <f t="array" ref="A3777">IFERROR(_xlfn.XLOOKUP(B3777, Runs[Run ID], Runs[Track]), "— pick a run —")</f>
        <v>Defenders</v>
      </c>
      <c r="B3777" s="54" t="s">
        <v>214</v>
      </c>
      <c r="C3777" s="53" t="str">
        <f t="array" ref="C3777">IFERROR(_xlfn.XLOOKUP(B3777, Runs[Run ID], Runs[Title]), "— pick a run —")</f>
        <v>Englehart &amp; Gerber's Defenders</v>
      </c>
      <c r="D3777" s="74" t="s">
        <v>14011</v>
      </c>
      <c r="E3777" s="58" t="b">
        <v>0</v>
      </c>
      <c r="F3777" s="25">
        <f t="shared" si="1"/>
        <v>22</v>
      </c>
      <c r="G3777" s="21" t="s">
        <v>443</v>
      </c>
      <c r="H3777" s="23"/>
      <c r="I3777" s="28"/>
    </row>
    <row r="3778" ht="22.5" customHeight="1">
      <c r="A3778" s="53" t="str">
        <f t="array" ref="A3778">IFERROR(_xlfn.XLOOKUP(B3778, Runs[Run ID], Runs[Track]), "— pick a run —")</f>
        <v>Defenders</v>
      </c>
      <c r="B3778" s="54" t="s">
        <v>214</v>
      </c>
      <c r="C3778" s="53" t="str">
        <f t="array" ref="C3778">IFERROR(_xlfn.XLOOKUP(B3778, Runs[Run ID], Runs[Title]), "— pick a run —")</f>
        <v>Englehart &amp; Gerber's Defenders</v>
      </c>
      <c r="D3778" s="74" t="s">
        <v>14012</v>
      </c>
      <c r="E3778" s="58" t="b">
        <v>0</v>
      </c>
      <c r="F3778" s="25">
        <f t="shared" si="1"/>
        <v>23</v>
      </c>
      <c r="G3778" s="21" t="s">
        <v>58</v>
      </c>
      <c r="H3778" s="23"/>
      <c r="I3778" s="28"/>
    </row>
    <row r="3779" ht="22.5" customHeight="1">
      <c r="A3779" s="53" t="str">
        <f t="array" ref="A3779">IFERROR(_xlfn.XLOOKUP(B3779, Runs[Run ID], Runs[Track]), "— pick a run —")</f>
        <v>Defenders</v>
      </c>
      <c r="B3779" s="54" t="s">
        <v>214</v>
      </c>
      <c r="C3779" s="53" t="str">
        <f t="array" ref="C3779">IFERROR(_xlfn.XLOOKUP(B3779, Runs[Run ID], Runs[Title]), "— pick a run —")</f>
        <v>Englehart &amp; Gerber's Defenders</v>
      </c>
      <c r="D3779" s="74" t="s">
        <v>14013</v>
      </c>
      <c r="E3779" s="58" t="b">
        <v>0</v>
      </c>
      <c r="F3779" s="25">
        <f t="shared" si="1"/>
        <v>24</v>
      </c>
      <c r="G3779" s="21" t="s">
        <v>58</v>
      </c>
      <c r="H3779" s="23" t="s">
        <v>14014</v>
      </c>
      <c r="I3779" s="28"/>
    </row>
    <row r="3780" ht="22.5" customHeight="1">
      <c r="A3780" s="53" t="str">
        <f t="array" ref="A3780">IFERROR(_xlfn.XLOOKUP(B3780, Runs[Run ID], Runs[Track]), "— pick a run —")</f>
        <v>Defenders</v>
      </c>
      <c r="B3780" s="54" t="s">
        <v>214</v>
      </c>
      <c r="C3780" s="53" t="str">
        <f t="array" ref="C3780">IFERROR(_xlfn.XLOOKUP(B3780, Runs[Run ID], Runs[Title]), "— pick a run —")</f>
        <v>Englehart &amp; Gerber's Defenders</v>
      </c>
      <c r="D3780" s="74" t="s">
        <v>14015</v>
      </c>
      <c r="E3780" s="58" t="b">
        <v>0</v>
      </c>
      <c r="F3780" s="25">
        <f t="shared" si="1"/>
        <v>25</v>
      </c>
      <c r="G3780" s="21" t="s">
        <v>58</v>
      </c>
      <c r="H3780" s="23"/>
      <c r="I3780" s="28"/>
    </row>
    <row r="3781" ht="22.5" customHeight="1">
      <c r="A3781" s="53" t="str">
        <f t="array" ref="A3781">IFERROR(_xlfn.XLOOKUP(B3781, Runs[Run ID], Runs[Track]), "— pick a run —")</f>
        <v>Defenders</v>
      </c>
      <c r="B3781" s="54" t="s">
        <v>214</v>
      </c>
      <c r="C3781" s="53" t="str">
        <f t="array" ref="C3781">IFERROR(_xlfn.XLOOKUP(B3781, Runs[Run ID], Runs[Title]), "— pick a run —")</f>
        <v>Englehart &amp; Gerber's Defenders</v>
      </c>
      <c r="D3781" s="74" t="s">
        <v>14016</v>
      </c>
      <c r="E3781" s="58" t="b">
        <v>0</v>
      </c>
      <c r="F3781" s="25">
        <f t="shared" si="1"/>
        <v>26</v>
      </c>
      <c r="G3781" s="21" t="s">
        <v>1002</v>
      </c>
      <c r="H3781" s="23" t="s">
        <v>14017</v>
      </c>
      <c r="I3781" s="28"/>
    </row>
    <row r="3782" ht="22.5" customHeight="1">
      <c r="A3782" s="53" t="str">
        <f t="array" ref="A3782">IFERROR(_xlfn.XLOOKUP(B3782, Runs[Run ID], Runs[Track]), "— pick a run —")</f>
        <v>Defenders</v>
      </c>
      <c r="B3782" s="54" t="s">
        <v>214</v>
      </c>
      <c r="C3782" s="53" t="str">
        <f t="array" ref="C3782">IFERROR(_xlfn.XLOOKUP(B3782, Runs[Run ID], Runs[Title]), "— pick a run —")</f>
        <v>Englehart &amp; Gerber's Defenders</v>
      </c>
      <c r="D3782" s="74" t="s">
        <v>14018</v>
      </c>
      <c r="E3782" s="58" t="b">
        <v>0</v>
      </c>
      <c r="F3782" s="25">
        <f t="shared" si="1"/>
        <v>27</v>
      </c>
      <c r="G3782" s="21" t="s">
        <v>58</v>
      </c>
      <c r="H3782" s="23"/>
      <c r="I3782" s="28"/>
    </row>
    <row r="3783" ht="22.5" customHeight="1">
      <c r="A3783" s="53" t="str">
        <f t="array" ref="A3783">IFERROR(_xlfn.XLOOKUP(B3783, Runs[Run ID], Runs[Track]), "— pick a run —")</f>
        <v>Defenders</v>
      </c>
      <c r="B3783" s="54" t="s">
        <v>214</v>
      </c>
      <c r="C3783" s="53" t="str">
        <f t="array" ref="C3783">IFERROR(_xlfn.XLOOKUP(B3783, Runs[Run ID], Runs[Title]), "— pick a run —")</f>
        <v>Englehart &amp; Gerber's Defenders</v>
      </c>
      <c r="D3783" s="74" t="s">
        <v>14019</v>
      </c>
      <c r="E3783" s="58" t="b">
        <v>0</v>
      </c>
      <c r="F3783" s="25">
        <f t="shared" si="1"/>
        <v>28</v>
      </c>
      <c r="G3783" s="21" t="s">
        <v>58</v>
      </c>
      <c r="H3783" s="23"/>
      <c r="I3783" s="28"/>
    </row>
    <row r="3784" ht="22.5" customHeight="1">
      <c r="A3784" s="53" t="str">
        <f t="array" ref="A3784">IFERROR(_xlfn.XLOOKUP(B3784, Runs[Run ID], Runs[Track]), "— pick a run —")</f>
        <v>Defenders</v>
      </c>
      <c r="B3784" s="54" t="s">
        <v>214</v>
      </c>
      <c r="C3784" s="53" t="str">
        <f t="array" ref="C3784">IFERROR(_xlfn.XLOOKUP(B3784, Runs[Run ID], Runs[Title]), "— pick a run —")</f>
        <v>Englehart &amp; Gerber's Defenders</v>
      </c>
      <c r="D3784" s="74" t="s">
        <v>14020</v>
      </c>
      <c r="E3784" s="58" t="b">
        <v>0</v>
      </c>
      <c r="F3784" s="25">
        <f t="shared" si="1"/>
        <v>29</v>
      </c>
      <c r="G3784" s="21" t="s">
        <v>58</v>
      </c>
      <c r="H3784" s="23"/>
      <c r="I3784" s="28"/>
    </row>
    <row r="3785" ht="22.5" customHeight="1">
      <c r="A3785" s="53" t="str">
        <f t="array" ref="A3785">IFERROR(_xlfn.XLOOKUP(B3785, Runs[Run ID], Runs[Track]), "— pick a run —")</f>
        <v>Defenders</v>
      </c>
      <c r="B3785" s="54" t="s">
        <v>214</v>
      </c>
      <c r="C3785" s="53" t="str">
        <f t="array" ref="C3785">IFERROR(_xlfn.XLOOKUP(B3785, Runs[Run ID], Runs[Title]), "— pick a run —")</f>
        <v>Englehart &amp; Gerber's Defenders</v>
      </c>
      <c r="D3785" s="74" t="s">
        <v>14021</v>
      </c>
      <c r="E3785" s="58" t="b">
        <v>0</v>
      </c>
      <c r="F3785" s="25">
        <f t="shared" si="1"/>
        <v>30</v>
      </c>
      <c r="G3785" s="21" t="s">
        <v>1002</v>
      </c>
      <c r="H3785" s="23" t="s">
        <v>14022</v>
      </c>
      <c r="I3785" s="28"/>
    </row>
    <row r="3786" ht="22.5" customHeight="1">
      <c r="A3786" s="53" t="str">
        <f t="array" ref="A3786">IFERROR(_xlfn.XLOOKUP(B3786, Runs[Run ID], Runs[Track]), "— pick a run —")</f>
        <v>Defenders</v>
      </c>
      <c r="B3786" s="54" t="s">
        <v>214</v>
      </c>
      <c r="C3786" s="53" t="str">
        <f t="array" ref="C3786">IFERROR(_xlfn.XLOOKUP(B3786, Runs[Run ID], Runs[Title]), "— pick a run —")</f>
        <v>Englehart &amp; Gerber's Defenders</v>
      </c>
      <c r="D3786" s="74" t="s">
        <v>14023</v>
      </c>
      <c r="E3786" s="58" t="b">
        <v>0</v>
      </c>
      <c r="F3786" s="25">
        <f t="shared" si="1"/>
        <v>31</v>
      </c>
      <c r="G3786" s="21" t="s">
        <v>58</v>
      </c>
      <c r="H3786" s="23"/>
      <c r="I3786" s="28"/>
    </row>
    <row r="3787" ht="22.5" customHeight="1">
      <c r="A3787" s="53" t="str">
        <f t="array" ref="A3787">IFERROR(_xlfn.XLOOKUP(B3787, Runs[Run ID], Runs[Track]), "— pick a run —")</f>
        <v>Defenders</v>
      </c>
      <c r="B3787" s="54" t="s">
        <v>214</v>
      </c>
      <c r="C3787" s="53" t="str">
        <f t="array" ref="C3787">IFERROR(_xlfn.XLOOKUP(B3787, Runs[Run ID], Runs[Title]), "— pick a run —")</f>
        <v>Englehart &amp; Gerber's Defenders</v>
      </c>
      <c r="D3787" s="74" t="s">
        <v>14024</v>
      </c>
      <c r="E3787" s="58" t="b">
        <v>0</v>
      </c>
      <c r="F3787" s="25">
        <f t="shared" si="1"/>
        <v>32</v>
      </c>
      <c r="G3787" s="21" t="s">
        <v>58</v>
      </c>
      <c r="H3787" s="23"/>
      <c r="I3787" s="28"/>
    </row>
    <row r="3788" ht="22.5" customHeight="1">
      <c r="A3788" s="53" t="str">
        <f t="array" ref="A3788">IFERROR(_xlfn.XLOOKUP(B3788, Runs[Run ID], Runs[Track]), "— pick a run —")</f>
        <v>Defenders</v>
      </c>
      <c r="B3788" s="54" t="s">
        <v>214</v>
      </c>
      <c r="C3788" s="53" t="str">
        <f t="array" ref="C3788">IFERROR(_xlfn.XLOOKUP(B3788, Runs[Run ID], Runs[Title]), "— pick a run —")</f>
        <v>Englehart &amp; Gerber's Defenders</v>
      </c>
      <c r="D3788" s="74" t="s">
        <v>14025</v>
      </c>
      <c r="E3788" s="58" t="b">
        <v>0</v>
      </c>
      <c r="F3788" s="25">
        <f t="shared" si="1"/>
        <v>33</v>
      </c>
      <c r="G3788" s="21" t="s">
        <v>443</v>
      </c>
      <c r="H3788" s="23" t="s">
        <v>14026</v>
      </c>
      <c r="I3788" s="28"/>
    </row>
    <row r="3789" ht="22.5" customHeight="1">
      <c r="A3789" s="53" t="str">
        <f t="array" ref="A3789">IFERROR(_xlfn.XLOOKUP(B3789, Runs[Run ID], Runs[Track]), "— pick a run —")</f>
        <v>Defenders</v>
      </c>
      <c r="B3789" s="54" t="s">
        <v>214</v>
      </c>
      <c r="C3789" s="53" t="str">
        <f t="array" ref="C3789">IFERROR(_xlfn.XLOOKUP(B3789, Runs[Run ID], Runs[Title]), "— pick a run —")</f>
        <v>Englehart &amp; Gerber's Defenders</v>
      </c>
      <c r="D3789" s="74" t="s">
        <v>14027</v>
      </c>
      <c r="E3789" s="58" t="b">
        <v>0</v>
      </c>
      <c r="F3789" s="25">
        <f t="shared" si="1"/>
        <v>34</v>
      </c>
      <c r="G3789" s="21" t="s">
        <v>58</v>
      </c>
      <c r="H3789" s="23"/>
      <c r="I3789" s="28"/>
    </row>
    <row r="3790" ht="22.5" customHeight="1">
      <c r="A3790" s="53" t="str">
        <f t="array" ref="A3790">IFERROR(_xlfn.XLOOKUP(B3790, Runs[Run ID], Runs[Track]), "— pick a run —")</f>
        <v>Defenders</v>
      </c>
      <c r="B3790" s="54" t="s">
        <v>214</v>
      </c>
      <c r="C3790" s="53" t="str">
        <f t="array" ref="C3790">IFERROR(_xlfn.XLOOKUP(B3790, Runs[Run ID], Runs[Title]), "— pick a run —")</f>
        <v>Englehart &amp; Gerber's Defenders</v>
      </c>
      <c r="D3790" s="74" t="s">
        <v>14028</v>
      </c>
      <c r="E3790" s="58" t="b">
        <v>0</v>
      </c>
      <c r="F3790" s="25">
        <f t="shared" si="1"/>
        <v>35</v>
      </c>
      <c r="G3790" s="21" t="s">
        <v>443</v>
      </c>
      <c r="H3790" s="23" t="s">
        <v>14029</v>
      </c>
      <c r="I3790" s="28"/>
    </row>
    <row r="3791" ht="22.5" customHeight="1">
      <c r="A3791" s="53" t="str">
        <f t="array" ref="A3791">IFERROR(_xlfn.XLOOKUP(B3791, Runs[Run ID], Runs[Track]), "— pick a run —")</f>
        <v>Defenders</v>
      </c>
      <c r="B3791" s="54" t="s">
        <v>214</v>
      </c>
      <c r="C3791" s="53" t="str">
        <f t="array" ref="C3791">IFERROR(_xlfn.XLOOKUP(B3791, Runs[Run ID], Runs[Title]), "— pick a run —")</f>
        <v>Englehart &amp; Gerber's Defenders</v>
      </c>
      <c r="D3791" s="74" t="s">
        <v>14030</v>
      </c>
      <c r="E3791" s="58" t="b">
        <v>0</v>
      </c>
      <c r="F3791" s="25">
        <f t="shared" si="1"/>
        <v>36</v>
      </c>
      <c r="G3791" s="21" t="s">
        <v>443</v>
      </c>
      <c r="H3791" s="23"/>
      <c r="I3791" s="28"/>
    </row>
    <row r="3792" ht="22.5" customHeight="1">
      <c r="A3792" s="53" t="str">
        <f t="array" ref="A3792">IFERROR(_xlfn.XLOOKUP(B3792, Runs[Run ID], Runs[Track]), "— pick a run —")</f>
        <v>Defenders</v>
      </c>
      <c r="B3792" s="54" t="s">
        <v>214</v>
      </c>
      <c r="C3792" s="53" t="str">
        <f t="array" ref="C3792">IFERROR(_xlfn.XLOOKUP(B3792, Runs[Run ID], Runs[Title]), "— pick a run —")</f>
        <v>Englehart &amp; Gerber's Defenders</v>
      </c>
      <c r="D3792" s="74" t="s">
        <v>14031</v>
      </c>
      <c r="E3792" s="58" t="b">
        <v>0</v>
      </c>
      <c r="F3792" s="25">
        <f t="shared" si="1"/>
        <v>37</v>
      </c>
      <c r="G3792" s="21" t="s">
        <v>58</v>
      </c>
      <c r="H3792" s="23" t="s">
        <v>14032</v>
      </c>
      <c r="I3792" s="28"/>
    </row>
    <row r="3793" ht="22.5" customHeight="1">
      <c r="A3793" s="53" t="str">
        <f t="array" ref="A3793">IFERROR(_xlfn.XLOOKUP(B3793, Runs[Run ID], Runs[Track]), "— pick a run —")</f>
        <v>Defenders</v>
      </c>
      <c r="B3793" s="54" t="s">
        <v>214</v>
      </c>
      <c r="C3793" s="53" t="str">
        <f t="array" ref="C3793">IFERROR(_xlfn.XLOOKUP(B3793, Runs[Run ID], Runs[Title]), "— pick a run —")</f>
        <v>Englehart &amp; Gerber's Defenders</v>
      </c>
      <c r="D3793" s="74" t="s">
        <v>14033</v>
      </c>
      <c r="E3793" s="58" t="b">
        <v>0</v>
      </c>
      <c r="F3793" s="25">
        <f t="shared" si="1"/>
        <v>38</v>
      </c>
      <c r="G3793" s="21" t="s">
        <v>58</v>
      </c>
      <c r="H3793" s="23" t="s">
        <v>14034</v>
      </c>
      <c r="I3793" s="28"/>
    </row>
    <row r="3794" ht="22.5" customHeight="1">
      <c r="A3794" s="53" t="str">
        <f t="array" ref="A3794">IFERROR(_xlfn.XLOOKUP(B3794, Runs[Run ID], Runs[Track]), "— pick a run —")</f>
        <v>Defenders</v>
      </c>
      <c r="B3794" s="54" t="s">
        <v>214</v>
      </c>
      <c r="C3794" s="53" t="str">
        <f t="array" ref="C3794">IFERROR(_xlfn.XLOOKUP(B3794, Runs[Run ID], Runs[Title]), "— pick a run —")</f>
        <v>Englehart &amp; Gerber's Defenders</v>
      </c>
      <c r="D3794" s="74" t="s">
        <v>14035</v>
      </c>
      <c r="E3794" s="58" t="b">
        <v>0</v>
      </c>
      <c r="F3794" s="25">
        <f t="shared" si="1"/>
        <v>39</v>
      </c>
      <c r="G3794" s="21" t="s">
        <v>443</v>
      </c>
      <c r="H3794" s="23" t="s">
        <v>14036</v>
      </c>
      <c r="I3794" s="28"/>
    </row>
    <row r="3795" ht="22.5" customHeight="1">
      <c r="A3795" s="53" t="str">
        <f t="array" ref="A3795">IFERROR(_xlfn.XLOOKUP(B3795, Runs[Run ID], Runs[Track]), "— pick a run —")</f>
        <v>Defenders</v>
      </c>
      <c r="B3795" s="54" t="s">
        <v>214</v>
      </c>
      <c r="C3795" s="53" t="str">
        <f t="array" ref="C3795">IFERROR(_xlfn.XLOOKUP(B3795, Runs[Run ID], Runs[Title]), "— pick a run —")</f>
        <v>Englehart &amp; Gerber's Defenders</v>
      </c>
      <c r="D3795" s="74" t="s">
        <v>14037</v>
      </c>
      <c r="E3795" s="58" t="b">
        <v>0</v>
      </c>
      <c r="F3795" s="25">
        <f t="shared" si="1"/>
        <v>40</v>
      </c>
      <c r="G3795" s="21" t="s">
        <v>58</v>
      </c>
      <c r="H3795" s="23" t="s">
        <v>14038</v>
      </c>
      <c r="I3795" s="28"/>
    </row>
    <row r="3796" ht="22.5" customHeight="1">
      <c r="A3796" s="53" t="str">
        <f t="array" ref="A3796">IFERROR(_xlfn.XLOOKUP(B3796, Runs[Run ID], Runs[Track]), "— pick a run —")</f>
        <v>Defenders</v>
      </c>
      <c r="B3796" s="54" t="s">
        <v>214</v>
      </c>
      <c r="C3796" s="53" t="str">
        <f t="array" ref="C3796">IFERROR(_xlfn.XLOOKUP(B3796, Runs[Run ID], Runs[Title]), "— pick a run —")</f>
        <v>Englehart &amp; Gerber's Defenders</v>
      </c>
      <c r="D3796" s="74" t="s">
        <v>14039</v>
      </c>
      <c r="E3796" s="58" t="b">
        <v>0</v>
      </c>
      <c r="F3796" s="25">
        <f t="shared" si="1"/>
        <v>41</v>
      </c>
      <c r="G3796" s="21" t="s">
        <v>58</v>
      </c>
      <c r="H3796" s="23"/>
      <c r="I3796" s="28"/>
    </row>
    <row r="3797" ht="22.5" customHeight="1">
      <c r="A3797" s="53" t="str">
        <f t="array" ref="A3797">IFERROR(_xlfn.XLOOKUP(B3797, Runs[Run ID], Runs[Track]), "— pick a run —")</f>
        <v>Defenders</v>
      </c>
      <c r="B3797" s="54" t="s">
        <v>214</v>
      </c>
      <c r="C3797" s="53" t="str">
        <f t="array" ref="C3797">IFERROR(_xlfn.XLOOKUP(B3797, Runs[Run ID], Runs[Title]), "— pick a run —")</f>
        <v>Englehart &amp; Gerber's Defenders</v>
      </c>
      <c r="D3797" s="74" t="s">
        <v>14040</v>
      </c>
      <c r="E3797" s="58" t="b">
        <v>0</v>
      </c>
      <c r="F3797" s="25">
        <f t="shared" si="1"/>
        <v>42</v>
      </c>
      <c r="G3797" s="21" t="s">
        <v>58</v>
      </c>
      <c r="H3797" s="23"/>
      <c r="I3797" s="28"/>
    </row>
    <row r="3798" ht="22.5" customHeight="1">
      <c r="A3798" s="53" t="str">
        <f t="array" ref="A3798">IFERROR(_xlfn.XLOOKUP(B3798, Runs[Run ID], Runs[Track]), "— pick a run —")</f>
        <v>Defenders</v>
      </c>
      <c r="B3798" s="54" t="s">
        <v>214</v>
      </c>
      <c r="C3798" s="53" t="str">
        <f t="array" ref="C3798">IFERROR(_xlfn.XLOOKUP(B3798, Runs[Run ID], Runs[Title]), "— pick a run —")</f>
        <v>Englehart &amp; Gerber's Defenders</v>
      </c>
      <c r="D3798" s="74" t="s">
        <v>14041</v>
      </c>
      <c r="E3798" s="58" t="b">
        <v>0</v>
      </c>
      <c r="F3798" s="25">
        <f t="shared" si="1"/>
        <v>43</v>
      </c>
      <c r="G3798" s="21" t="s">
        <v>58</v>
      </c>
      <c r="H3798" s="23" t="s">
        <v>14042</v>
      </c>
      <c r="I3798" s="28"/>
    </row>
    <row r="3799" ht="22.5" customHeight="1">
      <c r="A3799" s="53" t="str">
        <f t="array" ref="A3799">IFERROR(_xlfn.XLOOKUP(B3799, Runs[Run ID], Runs[Track]), "— pick a run —")</f>
        <v>Defenders</v>
      </c>
      <c r="B3799" s="54" t="s">
        <v>214</v>
      </c>
      <c r="C3799" s="53" t="str">
        <f t="array" ref="C3799">IFERROR(_xlfn.XLOOKUP(B3799, Runs[Run ID], Runs[Title]), "— pick a run —")</f>
        <v>Englehart &amp; Gerber's Defenders</v>
      </c>
      <c r="D3799" s="74" t="s">
        <v>14043</v>
      </c>
      <c r="E3799" s="58" t="b">
        <v>0</v>
      </c>
      <c r="F3799" s="25">
        <f t="shared" si="1"/>
        <v>44</v>
      </c>
      <c r="G3799" s="21" t="s">
        <v>58</v>
      </c>
      <c r="H3799" s="23" t="s">
        <v>14044</v>
      </c>
      <c r="I3799" s="28"/>
    </row>
    <row r="3800" ht="22.5" customHeight="1">
      <c r="A3800" s="53" t="str">
        <f t="array" ref="A3800">IFERROR(_xlfn.XLOOKUP(B3800, Runs[Run ID], Runs[Track]), "— pick a run —")</f>
        <v>Defenders</v>
      </c>
      <c r="B3800" s="54" t="s">
        <v>214</v>
      </c>
      <c r="C3800" s="53" t="str">
        <f t="array" ref="C3800">IFERROR(_xlfn.XLOOKUP(B3800, Runs[Run ID], Runs[Title]), "— pick a run —")</f>
        <v>Englehart &amp; Gerber's Defenders</v>
      </c>
      <c r="D3800" s="74" t="s">
        <v>14045</v>
      </c>
      <c r="E3800" s="58" t="b">
        <v>0</v>
      </c>
      <c r="F3800" s="25">
        <f t="shared" si="1"/>
        <v>45</v>
      </c>
      <c r="G3800" s="21" t="s">
        <v>58</v>
      </c>
      <c r="H3800" s="23"/>
      <c r="I3800" s="28"/>
    </row>
    <row r="3801" ht="22.5" customHeight="1">
      <c r="A3801" s="53" t="str">
        <f t="array" ref="A3801">IFERROR(_xlfn.XLOOKUP(B3801, Runs[Run ID], Runs[Track]), "— pick a run —")</f>
        <v>Defenders</v>
      </c>
      <c r="B3801" s="54" t="s">
        <v>214</v>
      </c>
      <c r="C3801" s="53" t="str">
        <f t="array" ref="C3801">IFERROR(_xlfn.XLOOKUP(B3801, Runs[Run ID], Runs[Title]), "— pick a run —")</f>
        <v>Englehart &amp; Gerber's Defenders</v>
      </c>
      <c r="D3801" s="74" t="s">
        <v>14046</v>
      </c>
      <c r="E3801" s="58" t="b">
        <v>0</v>
      </c>
      <c r="F3801" s="25">
        <f t="shared" si="1"/>
        <v>46</v>
      </c>
      <c r="G3801" s="21" t="s">
        <v>58</v>
      </c>
      <c r="H3801" s="23"/>
      <c r="I3801" s="28"/>
    </row>
    <row r="3802" ht="22.5" customHeight="1">
      <c r="A3802" s="53" t="str">
        <f t="array" ref="A3802">IFERROR(_xlfn.XLOOKUP(B3802, Runs[Run ID], Runs[Track]), "— pick a run —")</f>
        <v>Defenders</v>
      </c>
      <c r="B3802" s="54" t="s">
        <v>214</v>
      </c>
      <c r="C3802" s="53" t="str">
        <f t="array" ref="C3802">IFERROR(_xlfn.XLOOKUP(B3802, Runs[Run ID], Runs[Title]), "— pick a run —")</f>
        <v>Englehart &amp; Gerber's Defenders</v>
      </c>
      <c r="D3802" s="74" t="s">
        <v>14047</v>
      </c>
      <c r="E3802" s="58" t="b">
        <v>0</v>
      </c>
      <c r="F3802" s="25">
        <f t="shared" si="1"/>
        <v>47</v>
      </c>
      <c r="G3802" s="21" t="s">
        <v>58</v>
      </c>
      <c r="H3802" s="23"/>
      <c r="I3802" s="28"/>
    </row>
    <row r="3803" ht="22.5" customHeight="1">
      <c r="A3803" s="53" t="str">
        <f t="array" ref="A3803">IFERROR(_xlfn.XLOOKUP(B3803, Runs[Run ID], Runs[Track]), "— pick a run —")</f>
        <v>Defenders</v>
      </c>
      <c r="B3803" s="54" t="s">
        <v>214</v>
      </c>
      <c r="C3803" s="53" t="str">
        <f t="array" ref="C3803">IFERROR(_xlfn.XLOOKUP(B3803, Runs[Run ID], Runs[Title]), "— pick a run —")</f>
        <v>Englehart &amp; Gerber's Defenders</v>
      </c>
      <c r="D3803" s="74" t="s">
        <v>14048</v>
      </c>
      <c r="E3803" s="58" t="b">
        <v>0</v>
      </c>
      <c r="F3803" s="25">
        <f t="shared" si="1"/>
        <v>48</v>
      </c>
      <c r="G3803" s="21" t="s">
        <v>58</v>
      </c>
      <c r="H3803" s="23"/>
      <c r="I3803" s="28"/>
    </row>
    <row r="3804" ht="22.5" customHeight="1">
      <c r="A3804" s="53" t="str">
        <f t="array" ref="A3804">IFERROR(_xlfn.XLOOKUP(B3804, Runs[Run ID], Runs[Track]), "— pick a run —")</f>
        <v>Defenders</v>
      </c>
      <c r="B3804" s="54" t="s">
        <v>214</v>
      </c>
      <c r="C3804" s="53" t="str">
        <f t="array" ref="C3804">IFERROR(_xlfn.XLOOKUP(B3804, Runs[Run ID], Runs[Title]), "— pick a run —")</f>
        <v>Englehart &amp; Gerber's Defenders</v>
      </c>
      <c r="D3804" s="74" t="s">
        <v>14049</v>
      </c>
      <c r="E3804" s="58" t="b">
        <v>0</v>
      </c>
      <c r="F3804" s="25">
        <f t="shared" si="1"/>
        <v>49</v>
      </c>
      <c r="G3804" s="21" t="s">
        <v>58</v>
      </c>
      <c r="H3804" s="23" t="s">
        <v>14050</v>
      </c>
      <c r="I3804" s="28"/>
    </row>
    <row r="3805" ht="22.5" customHeight="1">
      <c r="A3805" s="53" t="str">
        <f t="array" ref="A3805">IFERROR(_xlfn.XLOOKUP(B3805, Runs[Run ID], Runs[Track]), "— pick a run —")</f>
        <v>Defenders</v>
      </c>
      <c r="B3805" s="54" t="s">
        <v>214</v>
      </c>
      <c r="C3805" s="53" t="str">
        <f t="array" ref="C3805">IFERROR(_xlfn.XLOOKUP(B3805, Runs[Run ID], Runs[Title]), "— pick a run —")</f>
        <v>Englehart &amp; Gerber's Defenders</v>
      </c>
      <c r="D3805" s="74" t="s">
        <v>14051</v>
      </c>
      <c r="E3805" s="58" t="b">
        <v>0</v>
      </c>
      <c r="F3805" s="25">
        <f t="shared" si="1"/>
        <v>50</v>
      </c>
      <c r="G3805" s="21" t="s">
        <v>58</v>
      </c>
      <c r="H3805" s="23" t="s">
        <v>14052</v>
      </c>
      <c r="I3805" s="28"/>
    </row>
    <row r="3806" ht="22.5" customHeight="1">
      <c r="A3806" s="53" t="str">
        <f t="array" ref="A3806">IFERROR(_xlfn.XLOOKUP(B3806, Runs[Run ID], Runs[Track]), "— pick a run —")</f>
        <v>Defenders</v>
      </c>
      <c r="B3806" s="54" t="s">
        <v>214</v>
      </c>
      <c r="C3806" s="53" t="str">
        <f t="array" ref="C3806">IFERROR(_xlfn.XLOOKUP(B3806, Runs[Run ID], Runs[Title]), "— pick a run —")</f>
        <v>Englehart &amp; Gerber's Defenders</v>
      </c>
      <c r="D3806" s="74" t="s">
        <v>14053</v>
      </c>
      <c r="E3806" s="58" t="b">
        <v>0</v>
      </c>
      <c r="F3806" s="25">
        <f t="shared" si="1"/>
        <v>51</v>
      </c>
      <c r="G3806" s="21" t="s">
        <v>58</v>
      </c>
      <c r="H3806" s="23"/>
      <c r="I3806" s="28"/>
    </row>
    <row r="3807" ht="22.5" customHeight="1">
      <c r="A3807" s="53" t="str">
        <f t="array" ref="A3807">IFERROR(_xlfn.XLOOKUP(B3807, Runs[Run ID], Runs[Track]), "— pick a run —")</f>
        <v>Defenders</v>
      </c>
      <c r="B3807" s="54" t="s">
        <v>214</v>
      </c>
      <c r="C3807" s="53" t="str">
        <f t="array" ref="C3807">IFERROR(_xlfn.XLOOKUP(B3807, Runs[Run ID], Runs[Title]), "— pick a run —")</f>
        <v>Englehart &amp; Gerber's Defenders</v>
      </c>
      <c r="D3807" s="74" t="s">
        <v>14054</v>
      </c>
      <c r="E3807" s="58" t="b">
        <v>0</v>
      </c>
      <c r="F3807" s="25">
        <f t="shared" si="1"/>
        <v>52</v>
      </c>
      <c r="G3807" s="21" t="s">
        <v>58</v>
      </c>
      <c r="H3807" s="23"/>
      <c r="I3807" s="28"/>
    </row>
    <row r="3808" ht="22.5" customHeight="1">
      <c r="A3808" s="53" t="str">
        <f t="array" ref="A3808">IFERROR(_xlfn.XLOOKUP(B3808, Runs[Run ID], Runs[Track]), "— pick a run —")</f>
        <v>Defenders</v>
      </c>
      <c r="B3808" s="54" t="s">
        <v>214</v>
      </c>
      <c r="C3808" s="53" t="str">
        <f t="array" ref="C3808">IFERROR(_xlfn.XLOOKUP(B3808, Runs[Run ID], Runs[Title]), "— pick a run —")</f>
        <v>Englehart &amp; Gerber's Defenders</v>
      </c>
      <c r="D3808" s="74" t="s">
        <v>14055</v>
      </c>
      <c r="E3808" s="58" t="b">
        <v>0</v>
      </c>
      <c r="F3808" s="25">
        <f t="shared" si="1"/>
        <v>53</v>
      </c>
      <c r="G3808" s="21" t="s">
        <v>58</v>
      </c>
      <c r="H3808" s="23"/>
      <c r="I3808" s="28"/>
    </row>
    <row r="3809" ht="22.5" customHeight="1">
      <c r="A3809" s="53" t="str">
        <f t="array" ref="A3809">IFERROR(_xlfn.XLOOKUP(B3809, Runs[Run ID], Runs[Track]), "— pick a run —")</f>
        <v>Defenders</v>
      </c>
      <c r="B3809" s="54" t="s">
        <v>214</v>
      </c>
      <c r="C3809" s="53" t="str">
        <f t="array" ref="C3809">IFERROR(_xlfn.XLOOKUP(B3809, Runs[Run ID], Runs[Title]), "— pick a run —")</f>
        <v>Englehart &amp; Gerber's Defenders</v>
      </c>
      <c r="D3809" s="74" t="s">
        <v>14056</v>
      </c>
      <c r="E3809" s="58" t="b">
        <v>0</v>
      </c>
      <c r="F3809" s="25">
        <f t="shared" si="1"/>
        <v>54</v>
      </c>
      <c r="G3809" s="21" t="s">
        <v>58</v>
      </c>
      <c r="H3809" s="23"/>
      <c r="I3809" s="28"/>
    </row>
    <row r="3810" ht="22.5" customHeight="1">
      <c r="A3810" s="53" t="str">
        <f t="array" ref="A3810">IFERROR(_xlfn.XLOOKUP(B3810, Runs[Run ID], Runs[Track]), "— pick a run —")</f>
        <v>Defenders</v>
      </c>
      <c r="B3810" s="54" t="s">
        <v>214</v>
      </c>
      <c r="C3810" s="53" t="str">
        <f t="array" ref="C3810">IFERROR(_xlfn.XLOOKUP(B3810, Runs[Run ID], Runs[Title]), "— pick a run —")</f>
        <v>Englehart &amp; Gerber's Defenders</v>
      </c>
      <c r="D3810" s="74" t="s">
        <v>14057</v>
      </c>
      <c r="E3810" s="58" t="b">
        <v>0</v>
      </c>
      <c r="F3810" s="25">
        <f t="shared" si="1"/>
        <v>55</v>
      </c>
      <c r="G3810" s="21" t="s">
        <v>58</v>
      </c>
      <c r="H3810" s="23"/>
      <c r="I3810" s="28"/>
    </row>
    <row r="3811" ht="22.5" customHeight="1">
      <c r="A3811" s="53" t="str">
        <f t="array" ref="A3811">IFERROR(_xlfn.XLOOKUP(B3811, Runs[Run ID], Runs[Track]), "— pick a run —")</f>
        <v>Defenders</v>
      </c>
      <c r="B3811" s="54" t="s">
        <v>214</v>
      </c>
      <c r="C3811" s="53" t="str">
        <f t="array" ref="C3811">IFERROR(_xlfn.XLOOKUP(B3811, Runs[Run ID], Runs[Title]), "— pick a run —")</f>
        <v>Englehart &amp; Gerber's Defenders</v>
      </c>
      <c r="D3811" s="74" t="s">
        <v>14058</v>
      </c>
      <c r="E3811" s="58" t="b">
        <v>0</v>
      </c>
      <c r="F3811" s="25">
        <f t="shared" si="1"/>
        <v>56</v>
      </c>
      <c r="G3811" s="21" t="s">
        <v>58</v>
      </c>
      <c r="H3811" s="23"/>
      <c r="I3811" s="28"/>
    </row>
    <row r="3812" ht="22.5" customHeight="1">
      <c r="A3812" s="53" t="str">
        <f t="array" ref="A3812">IFERROR(_xlfn.XLOOKUP(B3812, Runs[Run ID], Runs[Track]), "— pick a run —")</f>
        <v>Defenders</v>
      </c>
      <c r="B3812" s="54" t="s">
        <v>214</v>
      </c>
      <c r="C3812" s="53" t="str">
        <f t="array" ref="C3812">IFERROR(_xlfn.XLOOKUP(B3812, Runs[Run ID], Runs[Title]), "— pick a run —")</f>
        <v>Englehart &amp; Gerber's Defenders</v>
      </c>
      <c r="D3812" s="74" t="s">
        <v>14059</v>
      </c>
      <c r="E3812" s="58" t="b">
        <v>0</v>
      </c>
      <c r="F3812" s="25">
        <f t="shared" si="1"/>
        <v>57</v>
      </c>
      <c r="G3812" s="21" t="s">
        <v>58</v>
      </c>
      <c r="H3812" s="23"/>
      <c r="I3812" s="28"/>
    </row>
    <row r="3813" ht="22.5" customHeight="1">
      <c r="A3813" s="53" t="str">
        <f t="array" ref="A3813">IFERROR(_xlfn.XLOOKUP(B3813, Runs[Run ID], Runs[Track]), "— pick a run —")</f>
        <v>Defenders</v>
      </c>
      <c r="B3813" s="54" t="s">
        <v>214</v>
      </c>
      <c r="C3813" s="53" t="str">
        <f t="array" ref="C3813">IFERROR(_xlfn.XLOOKUP(B3813, Runs[Run ID], Runs[Title]), "— pick a run —")</f>
        <v>Englehart &amp; Gerber's Defenders</v>
      </c>
      <c r="D3813" s="74" t="s">
        <v>14060</v>
      </c>
      <c r="E3813" s="58" t="b">
        <v>0</v>
      </c>
      <c r="F3813" s="25">
        <f t="shared" si="1"/>
        <v>58</v>
      </c>
      <c r="G3813" s="21" t="s">
        <v>58</v>
      </c>
      <c r="H3813" s="23"/>
      <c r="I3813" s="28"/>
    </row>
    <row r="3814" ht="22.5" customHeight="1">
      <c r="A3814" s="53" t="str">
        <f t="array" ref="A3814">IFERROR(_xlfn.XLOOKUP(B3814, Runs[Run ID], Runs[Track]), "— pick a run —")</f>
        <v>Defenders</v>
      </c>
      <c r="B3814" s="54" t="s">
        <v>214</v>
      </c>
      <c r="C3814" s="53" t="str">
        <f t="array" ref="C3814">IFERROR(_xlfn.XLOOKUP(B3814, Runs[Run ID], Runs[Title]), "— pick a run —")</f>
        <v>Englehart &amp; Gerber's Defenders</v>
      </c>
      <c r="D3814" s="74" t="s">
        <v>14061</v>
      </c>
      <c r="E3814" s="58" t="b">
        <v>0</v>
      </c>
      <c r="F3814" s="25">
        <f t="shared" si="1"/>
        <v>59</v>
      </c>
      <c r="G3814" s="21" t="s">
        <v>58</v>
      </c>
      <c r="H3814" s="23"/>
      <c r="I3814" s="28"/>
    </row>
    <row r="3815" ht="22.5" customHeight="1">
      <c r="A3815" s="53" t="str">
        <f t="array" ref="A3815">IFERROR(_xlfn.XLOOKUP(B3815, Runs[Run ID], Runs[Track]), "— pick a run —")</f>
        <v>Defenders</v>
      </c>
      <c r="B3815" s="54" t="s">
        <v>214</v>
      </c>
      <c r="C3815" s="53" t="str">
        <f t="array" ref="C3815">IFERROR(_xlfn.XLOOKUP(B3815, Runs[Run ID], Runs[Title]), "— pick a run —")</f>
        <v>Englehart &amp; Gerber's Defenders</v>
      </c>
      <c r="D3815" s="74" t="s">
        <v>14062</v>
      </c>
      <c r="E3815" s="58" t="b">
        <v>0</v>
      </c>
      <c r="F3815" s="25">
        <f t="shared" si="1"/>
        <v>60</v>
      </c>
      <c r="G3815" s="21" t="s">
        <v>58</v>
      </c>
      <c r="H3815" s="23" t="s">
        <v>14063</v>
      </c>
      <c r="I3815" s="28"/>
    </row>
    <row r="3816" ht="22.5" customHeight="1">
      <c r="A3816" s="53" t="str">
        <f t="array" ref="A3816">IFERROR(_xlfn.XLOOKUP(B3816, Runs[Run ID], Runs[Track]), "— pick a run —")</f>
        <v>Defenders</v>
      </c>
      <c r="B3816" s="54" t="s">
        <v>214</v>
      </c>
      <c r="C3816" s="53" t="str">
        <f t="array" ref="C3816">IFERROR(_xlfn.XLOOKUP(B3816, Runs[Run ID], Runs[Title]), "— pick a run —")</f>
        <v>Englehart &amp; Gerber's Defenders</v>
      </c>
      <c r="D3816" s="74" t="s">
        <v>14064</v>
      </c>
      <c r="E3816" s="58" t="b">
        <v>0</v>
      </c>
      <c r="F3816" s="25">
        <f t="shared" si="1"/>
        <v>61</v>
      </c>
      <c r="G3816" s="21" t="s">
        <v>1002</v>
      </c>
      <c r="H3816" s="23" t="s">
        <v>14065</v>
      </c>
      <c r="I3816" s="28"/>
    </row>
    <row r="3817" ht="22.5" customHeight="1">
      <c r="A3817" s="53" t="str">
        <f t="array" ref="A3817">IFERROR(_xlfn.XLOOKUP(B3817, Runs[Run ID], Runs[Track]), "— pick a run —")</f>
        <v>Defenders</v>
      </c>
      <c r="B3817" s="54" t="s">
        <v>214</v>
      </c>
      <c r="C3817" s="53" t="str">
        <f t="array" ref="C3817">IFERROR(_xlfn.XLOOKUP(B3817, Runs[Run ID], Runs[Title]), "— pick a run —")</f>
        <v>Englehart &amp; Gerber's Defenders</v>
      </c>
      <c r="D3817" s="74" t="s">
        <v>14066</v>
      </c>
      <c r="E3817" s="58" t="b">
        <v>0</v>
      </c>
      <c r="F3817" s="25">
        <f t="shared" si="1"/>
        <v>62</v>
      </c>
      <c r="G3817" s="21" t="s">
        <v>58</v>
      </c>
      <c r="H3817" s="23" t="s">
        <v>14067</v>
      </c>
      <c r="I3817" s="28"/>
    </row>
    <row r="3818" ht="22.5" customHeight="1">
      <c r="A3818" s="53" t="str">
        <f t="array" ref="A3818">IFERROR(_xlfn.XLOOKUP(B3818, Runs[Run ID], Runs[Track]), "— pick a run —")</f>
        <v>Doctor Doom</v>
      </c>
      <c r="B3818" s="54" t="s">
        <v>309</v>
      </c>
      <c r="C3818" s="53" t="str">
        <f t="array" ref="C3818">IFERROR(_xlfn.XLOOKUP(B3818, Runs[Run ID], Runs[Title]), "— pick a run —")</f>
        <v>Doctor Doom: Origins </v>
      </c>
      <c r="D3818" s="74" t="s">
        <v>2384</v>
      </c>
      <c r="E3818" s="58" t="b">
        <v>0</v>
      </c>
      <c r="F3818" s="25">
        <f t="shared" si="1"/>
        <v>1</v>
      </c>
      <c r="G3818" s="21" t="s">
        <v>58</v>
      </c>
      <c r="H3818" s="23" t="s">
        <v>14068</v>
      </c>
      <c r="I3818" s="28"/>
    </row>
    <row r="3819" ht="22.5" customHeight="1">
      <c r="A3819" s="53" t="str">
        <f t="array" ref="A3819">IFERROR(_xlfn.XLOOKUP(B3819, Runs[Run ID], Runs[Track]), "— pick a run —")</f>
        <v>Doctor Doom</v>
      </c>
      <c r="B3819" s="54" t="s">
        <v>309</v>
      </c>
      <c r="C3819" s="53" t="str">
        <f t="array" ref="C3819">IFERROR(_xlfn.XLOOKUP(B3819, Runs[Run ID], Runs[Title]), "— pick a run —")</f>
        <v>Doctor Doom: Origins </v>
      </c>
      <c r="D3819" s="74" t="s">
        <v>2413</v>
      </c>
      <c r="E3819" s="58" t="b">
        <v>0</v>
      </c>
      <c r="F3819" s="25">
        <f t="shared" si="1"/>
        <v>2</v>
      </c>
      <c r="G3819" s="21" t="s">
        <v>58</v>
      </c>
      <c r="H3819" s="23"/>
      <c r="I3819" s="28"/>
    </row>
    <row r="3820" ht="22.5" customHeight="1">
      <c r="A3820" s="53" t="str">
        <f t="array" ref="A3820">IFERROR(_xlfn.XLOOKUP(B3820, Runs[Run ID], Runs[Track]), "— pick a run —")</f>
        <v>Doctor Doom</v>
      </c>
      <c r="B3820" s="54" t="s">
        <v>309</v>
      </c>
      <c r="C3820" s="53" t="str">
        <f t="array" ref="C3820">IFERROR(_xlfn.XLOOKUP(B3820, Runs[Run ID], Runs[Title]), "— pick a run —")</f>
        <v>Doctor Doom: Origins </v>
      </c>
      <c r="D3820" s="74" t="s">
        <v>2647</v>
      </c>
      <c r="E3820" s="58" t="b">
        <v>0</v>
      </c>
      <c r="F3820" s="25">
        <f t="shared" si="1"/>
        <v>3</v>
      </c>
      <c r="G3820" s="21" t="s">
        <v>58</v>
      </c>
      <c r="H3820" s="23"/>
      <c r="I3820" s="28"/>
    </row>
    <row r="3821" ht="22.5" customHeight="1">
      <c r="A3821" s="53" t="str">
        <f t="array" ref="A3821">IFERROR(_xlfn.XLOOKUP(B3821, Runs[Run ID], Runs[Track]), "— pick a run —")</f>
        <v>Doctor Doom</v>
      </c>
      <c r="B3821" s="54" t="s">
        <v>309</v>
      </c>
      <c r="C3821" s="53" t="str">
        <f t="array" ref="C3821">IFERROR(_xlfn.XLOOKUP(B3821, Runs[Run ID], Runs[Title]), "— pick a run —")</f>
        <v>Doctor Doom: Origins </v>
      </c>
      <c r="D3821" s="74" t="s">
        <v>2473</v>
      </c>
      <c r="E3821" s="58" t="b">
        <v>0</v>
      </c>
      <c r="F3821" s="25">
        <f t="shared" si="1"/>
        <v>4</v>
      </c>
      <c r="G3821" s="21" t="s">
        <v>58</v>
      </c>
      <c r="H3821" s="23"/>
      <c r="I3821" s="28"/>
    </row>
    <row r="3822" ht="22.5" customHeight="1">
      <c r="A3822" s="53" t="str">
        <f t="array" ref="A3822">IFERROR(_xlfn.XLOOKUP(B3822, Runs[Run ID], Runs[Track]), "— pick a run —")</f>
        <v>Doctor Doom</v>
      </c>
      <c r="B3822" s="54" t="s">
        <v>309</v>
      </c>
      <c r="C3822" s="53" t="str">
        <f t="array" ref="C3822">IFERROR(_xlfn.XLOOKUP(B3822, Runs[Run ID], Runs[Title]), "— pick a run —")</f>
        <v>Doctor Doom: Origins </v>
      </c>
      <c r="D3822" s="74" t="s">
        <v>2505</v>
      </c>
      <c r="E3822" s="58" t="b">
        <v>0</v>
      </c>
      <c r="F3822" s="25">
        <f t="shared" si="1"/>
        <v>5</v>
      </c>
      <c r="G3822" s="21" t="s">
        <v>58</v>
      </c>
      <c r="H3822" s="23"/>
      <c r="I3822" s="28"/>
    </row>
    <row r="3823" ht="22.5" customHeight="1">
      <c r="A3823" s="53" t="str">
        <f t="array" ref="A3823">IFERROR(_xlfn.XLOOKUP(B3823, Runs[Run ID], Runs[Track]), "— pick a run —")</f>
        <v>Doctor Doom</v>
      </c>
      <c r="B3823" s="54" t="s">
        <v>309</v>
      </c>
      <c r="C3823" s="53" t="str">
        <f t="array" ref="C3823">IFERROR(_xlfn.XLOOKUP(B3823, Runs[Run ID], Runs[Title]), "— pick a run —")</f>
        <v>Doctor Doom: Origins </v>
      </c>
      <c r="D3823" s="74" t="s">
        <v>2533</v>
      </c>
      <c r="E3823" s="58" t="b">
        <v>0</v>
      </c>
      <c r="F3823" s="25">
        <f t="shared" si="1"/>
        <v>6</v>
      </c>
      <c r="G3823" s="21" t="s">
        <v>58</v>
      </c>
      <c r="H3823" s="23"/>
      <c r="I3823" s="28"/>
    </row>
    <row r="3824" ht="22.5" customHeight="1">
      <c r="A3824" s="53" t="str">
        <f t="array" ref="A3824">IFERROR(_xlfn.XLOOKUP(B3824, Runs[Run ID], Runs[Track]), "— pick a run —")</f>
        <v>Doctor Doom</v>
      </c>
      <c r="B3824" s="54" t="s">
        <v>309</v>
      </c>
      <c r="C3824" s="53" t="str">
        <f t="array" ref="C3824">IFERROR(_xlfn.XLOOKUP(B3824, Runs[Run ID], Runs[Title]), "— pick a run —")</f>
        <v>Doctor Doom: Origins </v>
      </c>
      <c r="D3824" s="74" t="s">
        <v>14069</v>
      </c>
      <c r="E3824" s="58" t="b">
        <v>0</v>
      </c>
      <c r="F3824" s="25">
        <f t="shared" si="1"/>
        <v>7</v>
      </c>
      <c r="G3824" s="21" t="s">
        <v>58</v>
      </c>
      <c r="H3824" s="23" t="s">
        <v>14070</v>
      </c>
      <c r="I3824" s="28"/>
    </row>
    <row r="3825" ht="22.5" customHeight="1">
      <c r="A3825" s="53" t="str">
        <f t="array" ref="A3825">IFERROR(_xlfn.XLOOKUP(B3825, Runs[Run ID], Runs[Track]), "— pick a run —")</f>
        <v>Doctor Doom</v>
      </c>
      <c r="B3825" s="54" t="s">
        <v>309</v>
      </c>
      <c r="C3825" s="53" t="str">
        <f t="array" ref="C3825">IFERROR(_xlfn.XLOOKUP(B3825, Runs[Run ID], Runs[Title]), "— pick a run —")</f>
        <v>Doctor Doom: Origins </v>
      </c>
      <c r="D3825" s="74" t="s">
        <v>2591</v>
      </c>
      <c r="E3825" s="58" t="b">
        <v>0</v>
      </c>
      <c r="F3825" s="25">
        <f t="shared" si="1"/>
        <v>8</v>
      </c>
      <c r="G3825" s="21" t="s">
        <v>58</v>
      </c>
      <c r="H3825" s="23"/>
      <c r="I3825" s="28"/>
    </row>
    <row r="3826" ht="22.5" customHeight="1">
      <c r="A3826" s="53" t="str">
        <f t="array" ref="A3826">IFERROR(_xlfn.XLOOKUP(B3826, Runs[Run ID], Runs[Track]), "— pick a run —")</f>
        <v>Doctor Doom</v>
      </c>
      <c r="B3826" s="54" t="s">
        <v>309</v>
      </c>
      <c r="C3826" s="53" t="str">
        <f t="array" ref="C3826">IFERROR(_xlfn.XLOOKUP(B3826, Runs[Run ID], Runs[Title]), "— pick a run —")</f>
        <v>Doctor Doom: Origins </v>
      </c>
      <c r="D3826" s="74" t="s">
        <v>2621</v>
      </c>
      <c r="E3826" s="58" t="b">
        <v>0</v>
      </c>
      <c r="F3826" s="25">
        <f t="shared" si="1"/>
        <v>9</v>
      </c>
      <c r="G3826" s="21" t="s">
        <v>58</v>
      </c>
      <c r="H3826" s="23"/>
      <c r="I3826" s="28"/>
    </row>
    <row r="3827" ht="22.5" customHeight="1">
      <c r="A3827" s="53" t="str">
        <f t="array" ref="A3827">IFERROR(_xlfn.XLOOKUP(B3827, Runs[Run ID], Runs[Track]), "— pick a run —")</f>
        <v>Doctor Doom</v>
      </c>
      <c r="B3827" s="54" t="s">
        <v>309</v>
      </c>
      <c r="C3827" s="53" t="str">
        <f t="array" ref="C3827">IFERROR(_xlfn.XLOOKUP(B3827, Runs[Run ID], Runs[Title]), "— pick a run —")</f>
        <v>Doctor Doom: Origins </v>
      </c>
      <c r="D3827" s="74" t="s">
        <v>2651</v>
      </c>
      <c r="E3827" s="58" t="b">
        <v>0</v>
      </c>
      <c r="F3827" s="25">
        <f t="shared" si="1"/>
        <v>10</v>
      </c>
      <c r="G3827" s="21" t="s">
        <v>58</v>
      </c>
      <c r="H3827" s="23" t="s">
        <v>14071</v>
      </c>
      <c r="I3827" s="28"/>
    </row>
    <row r="3828" ht="22.5" customHeight="1">
      <c r="A3828" s="53" t="str">
        <f t="array" ref="A3828">IFERROR(_xlfn.XLOOKUP(B3828, Runs[Run ID], Runs[Track]), "— pick a run —")</f>
        <v>Doctor Doom</v>
      </c>
      <c r="B3828" s="54" t="s">
        <v>309</v>
      </c>
      <c r="C3828" s="53" t="str">
        <f t="array" ref="C3828">IFERROR(_xlfn.XLOOKUP(B3828, Runs[Run ID], Runs[Title]), "— pick a run —")</f>
        <v>Doctor Doom: Origins </v>
      </c>
      <c r="D3828" s="74" t="s">
        <v>2681</v>
      </c>
      <c r="E3828" s="58" t="b">
        <v>0</v>
      </c>
      <c r="F3828" s="25">
        <f t="shared" si="1"/>
        <v>11</v>
      </c>
      <c r="G3828" s="21" t="s">
        <v>58</v>
      </c>
      <c r="H3828" s="23"/>
      <c r="I3828" s="28"/>
    </row>
    <row r="3829" ht="22.5" customHeight="1">
      <c r="A3829" s="53" t="str">
        <f t="array" ref="A3829">IFERROR(_xlfn.XLOOKUP(B3829, Runs[Run ID], Runs[Track]), "— pick a run —")</f>
        <v>Doctor Doom</v>
      </c>
      <c r="B3829" s="54" t="s">
        <v>309</v>
      </c>
      <c r="C3829" s="53" t="str">
        <f t="array" ref="C3829">IFERROR(_xlfn.XLOOKUP(B3829, Runs[Run ID], Runs[Title]), "— pick a run —")</f>
        <v>Doctor Doom: Origins </v>
      </c>
      <c r="D3829" s="74" t="s">
        <v>2712</v>
      </c>
      <c r="E3829" s="58" t="b">
        <v>0</v>
      </c>
      <c r="F3829" s="25">
        <f t="shared" si="1"/>
        <v>12</v>
      </c>
      <c r="G3829" s="21" t="s">
        <v>58</v>
      </c>
      <c r="H3829" s="23"/>
      <c r="I3829" s="28"/>
    </row>
    <row r="3830" ht="22.5" customHeight="1">
      <c r="A3830" s="53" t="str">
        <f t="array" ref="A3830">IFERROR(_xlfn.XLOOKUP(B3830, Runs[Run ID], Runs[Track]), "— pick a run —")</f>
        <v>Doctor Doom</v>
      </c>
      <c r="B3830" s="54" t="s">
        <v>309</v>
      </c>
      <c r="C3830" s="53" t="str">
        <f t="array" ref="C3830">IFERROR(_xlfn.XLOOKUP(B3830, Runs[Run ID], Runs[Title]), "— pick a run —")</f>
        <v>Doctor Doom: Origins </v>
      </c>
      <c r="D3830" s="74" t="s">
        <v>2741</v>
      </c>
      <c r="E3830" s="58" t="b">
        <v>0</v>
      </c>
      <c r="F3830" s="25">
        <f t="shared" si="1"/>
        <v>13</v>
      </c>
      <c r="G3830" s="21" t="s">
        <v>58</v>
      </c>
      <c r="H3830" s="23"/>
      <c r="I3830" s="28"/>
    </row>
    <row r="3831" ht="22.5" customHeight="1">
      <c r="A3831" s="53" t="str">
        <f t="array" ref="A3831">IFERROR(_xlfn.XLOOKUP(B3831, Runs[Run ID], Runs[Track]), "— pick a run —")</f>
        <v>Doctor Doom</v>
      </c>
      <c r="B3831" s="54" t="s">
        <v>309</v>
      </c>
      <c r="C3831" s="53" t="str">
        <f t="array" ref="C3831">IFERROR(_xlfn.XLOOKUP(B3831, Runs[Run ID], Runs[Title]), "— pick a run —")</f>
        <v>Doctor Doom: Origins </v>
      </c>
      <c r="D3831" s="74" t="s">
        <v>2771</v>
      </c>
      <c r="E3831" s="58" t="b">
        <v>0</v>
      </c>
      <c r="F3831" s="25">
        <f t="shared" si="1"/>
        <v>14</v>
      </c>
      <c r="G3831" s="21" t="s">
        <v>58</v>
      </c>
      <c r="H3831" s="23" t="s">
        <v>14072</v>
      </c>
      <c r="I3831" s="28"/>
    </row>
    <row r="3832" ht="22.5" customHeight="1">
      <c r="A3832" s="53" t="str">
        <f t="array" ref="A3832">IFERROR(_xlfn.XLOOKUP(B3832, Runs[Run ID], Runs[Track]), "— pick a run —")</f>
        <v>Doctor Doom</v>
      </c>
      <c r="B3832" s="54" t="s">
        <v>309</v>
      </c>
      <c r="C3832" s="53" t="str">
        <f t="array" ref="C3832">IFERROR(_xlfn.XLOOKUP(B3832, Runs[Run ID], Runs[Title]), "— pick a run —")</f>
        <v>Doctor Doom: Origins </v>
      </c>
      <c r="D3832" s="74" t="s">
        <v>2801</v>
      </c>
      <c r="E3832" s="58" t="b">
        <v>0</v>
      </c>
      <c r="F3832" s="25">
        <f t="shared" si="1"/>
        <v>15</v>
      </c>
      <c r="G3832" s="21" t="s">
        <v>58</v>
      </c>
      <c r="H3832" s="23"/>
      <c r="I3832" s="28"/>
    </row>
    <row r="3833" ht="22.5" customHeight="1">
      <c r="A3833" s="53" t="str">
        <f t="array" ref="A3833">IFERROR(_xlfn.XLOOKUP(B3833, Runs[Run ID], Runs[Track]), "— pick a run —")</f>
        <v>Doctor Doom</v>
      </c>
      <c r="B3833" s="54" t="s">
        <v>309</v>
      </c>
      <c r="C3833" s="53" t="str">
        <f t="array" ref="C3833">IFERROR(_xlfn.XLOOKUP(B3833, Runs[Run ID], Runs[Title]), "— pick a run —")</f>
        <v>Doctor Doom: Origins </v>
      </c>
      <c r="D3833" s="74" t="s">
        <v>2829</v>
      </c>
      <c r="E3833" s="58" t="b">
        <v>0</v>
      </c>
      <c r="F3833" s="25">
        <f t="shared" si="1"/>
        <v>16</v>
      </c>
      <c r="G3833" s="21" t="s">
        <v>58</v>
      </c>
      <c r="H3833" s="23"/>
      <c r="I3833" s="28"/>
    </row>
    <row r="3834" ht="22.5" customHeight="1">
      <c r="A3834" s="53" t="str">
        <f t="array" ref="A3834">IFERROR(_xlfn.XLOOKUP(B3833, Runs[Run ID], Runs[Track]), "— pick a run —")</f>
        <v>Doctor Doom</v>
      </c>
      <c r="B3834" s="54" t="s">
        <v>309</v>
      </c>
      <c r="C3834" s="53" t="str">
        <f t="array" ref="C3834">IFERROR(_xlfn.XLOOKUP(B3833, Runs[Run ID], Runs[Title]), "— pick a run —")</f>
        <v>Doctor Doom: Origins </v>
      </c>
      <c r="D3834" s="74" t="s">
        <v>2858</v>
      </c>
      <c r="E3834" s="58" t="b">
        <v>0</v>
      </c>
      <c r="F3834" s="25">
        <f t="shared" si="1"/>
        <v>17</v>
      </c>
      <c r="G3834" s="21" t="s">
        <v>58</v>
      </c>
      <c r="H3834" s="23"/>
      <c r="I3834" s="28"/>
    </row>
    <row r="3835" ht="22.5" customHeight="1">
      <c r="A3835" s="53" t="str">
        <f t="array" ref="A3835">IFERROR(_xlfn.XLOOKUP(B3834, Runs[Run ID], Runs[Track]), "— pick a run —")</f>
        <v>Doctor Doom</v>
      </c>
      <c r="B3835" s="54" t="s">
        <v>309</v>
      </c>
      <c r="C3835" s="53" t="str">
        <f t="array" ref="C3835">IFERROR(_xlfn.XLOOKUP(B3834, Runs[Run ID], Runs[Title]), "— pick a run —")</f>
        <v>Doctor Doom: Origins </v>
      </c>
      <c r="D3835" s="74" t="s">
        <v>14073</v>
      </c>
      <c r="E3835" s="58" t="b">
        <v>0</v>
      </c>
      <c r="F3835" s="25">
        <f t="shared" si="1"/>
        <v>18</v>
      </c>
      <c r="G3835" s="21" t="s">
        <v>1002</v>
      </c>
      <c r="H3835" s="23" t="s">
        <v>14074</v>
      </c>
      <c r="I3835" s="28"/>
    </row>
    <row r="3836" ht="22.5" customHeight="1">
      <c r="A3836" s="53" t="str">
        <f t="array" ref="A3836">IFERROR(_xlfn.XLOOKUP(B3835, Runs[Run ID], Runs[Track]), "— pick a run —")</f>
        <v>Doctor Doom</v>
      </c>
      <c r="B3836" s="54" t="s">
        <v>309</v>
      </c>
      <c r="C3836" s="53" t="str">
        <f t="array" ref="C3836">IFERROR(_xlfn.XLOOKUP(B3835, Runs[Run ID], Runs[Title]), "— pick a run —")</f>
        <v>Doctor Doom: Origins </v>
      </c>
      <c r="D3836" s="74" t="s">
        <v>14075</v>
      </c>
      <c r="E3836" s="58" t="b">
        <v>0</v>
      </c>
      <c r="F3836" s="25">
        <f t="shared" si="1"/>
        <v>19</v>
      </c>
      <c r="G3836" s="21" t="s">
        <v>1002</v>
      </c>
      <c r="H3836" s="23" t="s">
        <v>14076</v>
      </c>
      <c r="I3836" s="28"/>
    </row>
    <row r="3837" ht="22.5" customHeight="1">
      <c r="A3837" s="53" t="str">
        <f t="array" ref="A3837">IFERROR(_xlfn.XLOOKUP(B3836, Runs[Run ID], Runs[Track]), "— pick a run —")</f>
        <v>Doctor Doom</v>
      </c>
      <c r="B3837" s="54" t="s">
        <v>309</v>
      </c>
      <c r="C3837" s="53" t="str">
        <f t="array" ref="C3837">IFERROR(_xlfn.XLOOKUP(B3836, Runs[Run ID], Runs[Title]), "— pick a run —")</f>
        <v>Doctor Doom: Origins </v>
      </c>
      <c r="D3837" s="74" t="s">
        <v>14077</v>
      </c>
      <c r="E3837" s="58" t="b">
        <v>0</v>
      </c>
      <c r="F3837" s="25">
        <f t="shared" si="1"/>
        <v>20</v>
      </c>
      <c r="G3837" s="21" t="s">
        <v>1002</v>
      </c>
      <c r="H3837" s="23"/>
      <c r="I3837" s="28"/>
    </row>
    <row r="3838" ht="22.5" customHeight="1">
      <c r="A3838" s="53" t="str">
        <f t="array" ref="A3838">IFERROR(_xlfn.XLOOKUP(B3837, Runs[Run ID], Runs[Track]), "— pick a run —")</f>
        <v>Doctor Doom</v>
      </c>
      <c r="B3838" s="54" t="s">
        <v>309</v>
      </c>
      <c r="C3838" s="53" t="str">
        <f t="array" ref="C3838">IFERROR(_xlfn.XLOOKUP(B3837, Runs[Run ID], Runs[Title]), "— pick a run —")</f>
        <v>Doctor Doom: Origins </v>
      </c>
      <c r="D3838" s="74" t="s">
        <v>14078</v>
      </c>
      <c r="E3838" s="58" t="b">
        <v>0</v>
      </c>
      <c r="F3838" s="25">
        <f t="shared" si="1"/>
        <v>21</v>
      </c>
      <c r="G3838" s="21" t="s">
        <v>1002</v>
      </c>
      <c r="H3838" s="23"/>
      <c r="I3838" s="28"/>
    </row>
    <row r="3839" ht="22.5" customHeight="1">
      <c r="A3839" s="53" t="str">
        <f t="array" ref="A3839">IFERROR(_xlfn.XLOOKUP(B3838, Runs[Run ID], Runs[Track]), "— pick a run —")</f>
        <v>Doctor Doom</v>
      </c>
      <c r="B3839" s="54" t="s">
        <v>309</v>
      </c>
      <c r="C3839" s="53" t="str">
        <f t="array" ref="C3839">IFERROR(_xlfn.XLOOKUP(B3838, Runs[Run ID], Runs[Title]), "— pick a run —")</f>
        <v>Doctor Doom: Origins </v>
      </c>
      <c r="D3839" s="74" t="s">
        <v>14079</v>
      </c>
      <c r="E3839" s="58" t="b">
        <v>0</v>
      </c>
      <c r="F3839" s="25">
        <f t="shared" si="1"/>
        <v>22</v>
      </c>
      <c r="G3839" s="21" t="s">
        <v>1002</v>
      </c>
      <c r="H3839" s="23"/>
      <c r="I3839" s="28"/>
    </row>
    <row r="3840" ht="22.5" customHeight="1">
      <c r="A3840" s="53" t="str">
        <f t="array" ref="A3840">IFERROR(_xlfn.XLOOKUP(B3839, Runs[Run ID], Runs[Track]), "— pick a run —")</f>
        <v>Doctor Doom</v>
      </c>
      <c r="B3840" s="54" t="s">
        <v>309</v>
      </c>
      <c r="C3840" s="53" t="str">
        <f t="array" ref="C3840">IFERROR(_xlfn.XLOOKUP(B3839, Runs[Run ID], Runs[Title]), "— pick a run —")</f>
        <v>Doctor Doom: Origins </v>
      </c>
      <c r="D3840" s="74" t="s">
        <v>14080</v>
      </c>
      <c r="E3840" s="58" t="b">
        <v>0</v>
      </c>
      <c r="F3840" s="25">
        <f t="shared" si="1"/>
        <v>23</v>
      </c>
      <c r="G3840" s="21" t="s">
        <v>1002</v>
      </c>
      <c r="H3840" s="23"/>
      <c r="I3840" s="28"/>
    </row>
    <row r="3841" ht="22.5" customHeight="1">
      <c r="A3841" s="53" t="str">
        <f t="array" ref="A3841">IFERROR(_xlfn.XLOOKUP(B3840, Runs[Run ID], Runs[Track]), "— pick a run —")</f>
        <v>Doctor Doom</v>
      </c>
      <c r="B3841" s="54" t="s">
        <v>309</v>
      </c>
      <c r="C3841" s="53" t="str">
        <f t="array" ref="C3841">IFERROR(_xlfn.XLOOKUP(B3840, Runs[Run ID], Runs[Title]), "— pick a run —")</f>
        <v>Doctor Doom: Origins </v>
      </c>
      <c r="D3841" s="74" t="s">
        <v>14081</v>
      </c>
      <c r="E3841" s="58" t="b">
        <v>0</v>
      </c>
      <c r="F3841" s="25">
        <f t="shared" si="1"/>
        <v>24</v>
      </c>
      <c r="G3841" s="21" t="s">
        <v>1002</v>
      </c>
      <c r="H3841" s="23"/>
      <c r="I3841" s="28"/>
    </row>
    <row r="3842" ht="22.5" customHeight="1">
      <c r="A3842" s="53" t="str">
        <f t="array" ref="A3842">IFERROR(_xlfn.XLOOKUP(B3842, Runs[Run ID], Runs[Track]), "— pick a run —")</f>
        <v>Doctor Doom</v>
      </c>
      <c r="B3842" s="54" t="s">
        <v>309</v>
      </c>
      <c r="C3842" s="53" t="str">
        <f t="array" ref="C3842">IFERROR(_xlfn.XLOOKUP(B3842, Runs[Run ID], Runs[Title]), "— pick a run —")</f>
        <v>Doctor Doom: Origins </v>
      </c>
      <c r="D3842" s="74" t="s">
        <v>14082</v>
      </c>
      <c r="E3842" s="58" t="b">
        <v>0</v>
      </c>
      <c r="F3842" s="25">
        <f t="shared" si="1"/>
        <v>25</v>
      </c>
      <c r="G3842" s="21" t="s">
        <v>1002</v>
      </c>
      <c r="H3842" s="23"/>
      <c r="I3842" s="28"/>
    </row>
    <row r="3843" ht="22.5" customHeight="1">
      <c r="A3843" s="53" t="str">
        <f t="array" ref="A3843">IFERROR(_xlfn.XLOOKUP(B3843, Runs[Run ID], Runs[Track]), "— pick a run —")</f>
        <v>Doctor Doom</v>
      </c>
      <c r="B3843" s="54" t="s">
        <v>309</v>
      </c>
      <c r="C3843" s="53" t="str">
        <f t="array" ref="C3843">IFERROR(_xlfn.XLOOKUP(B3843, Runs[Run ID], Runs[Title]), "— pick a run —")</f>
        <v>Doctor Doom: Origins </v>
      </c>
      <c r="D3843" s="74" t="s">
        <v>14083</v>
      </c>
      <c r="E3843" s="58" t="b">
        <v>0</v>
      </c>
      <c r="F3843" s="25">
        <f t="shared" si="1"/>
        <v>26</v>
      </c>
      <c r="G3843" s="21" t="s">
        <v>1002</v>
      </c>
      <c r="H3843" s="23"/>
      <c r="I3843" s="28"/>
    </row>
    <row r="3844" ht="22.5" customHeight="1">
      <c r="A3844" s="53" t="str">
        <f t="array" ref="A3844">IFERROR(_xlfn.XLOOKUP(B3844, Runs[Run ID], Runs[Track]), "— pick a run —")</f>
        <v>Doctor Doom</v>
      </c>
      <c r="B3844" s="54" t="s">
        <v>309</v>
      </c>
      <c r="C3844" s="53" t="str">
        <f t="array" ref="C3844">IFERROR(_xlfn.XLOOKUP(B3844, Runs[Run ID], Runs[Title]), "— pick a run —")</f>
        <v>Doctor Doom: Origins </v>
      </c>
      <c r="D3844" s="74" t="s">
        <v>14084</v>
      </c>
      <c r="E3844" s="58" t="b">
        <v>0</v>
      </c>
      <c r="F3844" s="25">
        <f t="shared" si="1"/>
        <v>27</v>
      </c>
      <c r="G3844" s="21" t="s">
        <v>1002</v>
      </c>
      <c r="H3844" s="23" t="s">
        <v>14085</v>
      </c>
      <c r="I3844" s="28"/>
    </row>
    <row r="3845" ht="22.5" customHeight="1">
      <c r="A3845" s="53" t="str">
        <f t="array" ref="A3845">IFERROR(_xlfn.XLOOKUP(B3845, Runs[Run ID], Runs[Track]), "— pick a run —")</f>
        <v>Doctor Doom</v>
      </c>
      <c r="B3845" s="54" t="s">
        <v>309</v>
      </c>
      <c r="C3845" s="53" t="str">
        <f t="array" ref="C3845">IFERROR(_xlfn.XLOOKUP(B3845, Runs[Run ID], Runs[Title]), "— pick a run —")</f>
        <v>Doctor Doom: Origins </v>
      </c>
      <c r="D3845" s="74" t="s">
        <v>14086</v>
      </c>
      <c r="E3845" s="58" t="b">
        <v>0</v>
      </c>
      <c r="F3845" s="25">
        <f t="shared" si="1"/>
        <v>28</v>
      </c>
      <c r="G3845" s="21" t="s">
        <v>1002</v>
      </c>
      <c r="H3845" s="23"/>
      <c r="I3845" s="28"/>
    </row>
    <row r="3846" ht="22.5" customHeight="1">
      <c r="A3846" s="53" t="str">
        <f t="array" ref="A3846">IFERROR(_xlfn.XLOOKUP(B3846, Runs[Run ID], Runs[Track]), "— pick a run —")</f>
        <v>Doctor Doom</v>
      </c>
      <c r="B3846" s="54" t="s">
        <v>309</v>
      </c>
      <c r="C3846" s="53" t="str">
        <f t="array" ref="C3846">IFERROR(_xlfn.XLOOKUP(B3846, Runs[Run ID], Runs[Title]), "— pick a run —")</f>
        <v>Doctor Doom: Origins </v>
      </c>
      <c r="D3846" s="74" t="s">
        <v>3156</v>
      </c>
      <c r="E3846" s="58" t="b">
        <v>0</v>
      </c>
      <c r="F3846" s="25">
        <f t="shared" si="1"/>
        <v>29</v>
      </c>
      <c r="G3846" s="21" t="s">
        <v>1002</v>
      </c>
      <c r="H3846" s="23"/>
      <c r="I3846" s="28"/>
    </row>
    <row r="3847" ht="22.5" customHeight="1">
      <c r="A3847" s="53" t="str">
        <f t="array" ref="A3847">IFERROR(_xlfn.XLOOKUP(B3847, Runs[Run ID], Runs[Track]), "— pick a run —")</f>
        <v>Doctor Doom</v>
      </c>
      <c r="B3847" s="54" t="s">
        <v>309</v>
      </c>
      <c r="C3847" s="53" t="str">
        <f t="array" ref="C3847">IFERROR(_xlfn.XLOOKUP(B3847, Runs[Run ID], Runs[Title]), "— pick a run —")</f>
        <v>Doctor Doom: Origins </v>
      </c>
      <c r="D3847" s="74" t="s">
        <v>3184</v>
      </c>
      <c r="E3847" s="58" t="b">
        <v>0</v>
      </c>
      <c r="F3847" s="25">
        <f t="shared" si="1"/>
        <v>30</v>
      </c>
      <c r="G3847" s="21" t="s">
        <v>1002</v>
      </c>
      <c r="H3847" s="23"/>
      <c r="I3847" s="28"/>
    </row>
    <row r="3848" ht="22.5" customHeight="1">
      <c r="A3848" s="53" t="str">
        <f t="array" ref="A3848">IFERROR(_xlfn.XLOOKUP(B3848, Runs[Run ID], Runs[Track]), "— pick a run —")</f>
        <v>Doctor Doom</v>
      </c>
      <c r="B3848" s="54" t="s">
        <v>308</v>
      </c>
      <c r="C3848" s="53" t="str">
        <f t="array" ref="C3848">IFERROR(_xlfn.XLOOKUP(B3848, Runs[Run ID], Runs[Title]), "— pick a run —")</f>
        <v>Doctor Doom: Modern</v>
      </c>
      <c r="D3848" s="74" t="s">
        <v>3241</v>
      </c>
      <c r="E3848" s="58" t="b">
        <v>0</v>
      </c>
      <c r="F3848" s="25">
        <f t="shared" si="1"/>
        <v>1</v>
      </c>
      <c r="G3848" s="21" t="s">
        <v>443</v>
      </c>
      <c r="H3848" s="23" t="s">
        <v>14087</v>
      </c>
      <c r="I3848" s="28"/>
    </row>
    <row r="3849" ht="22.5" customHeight="1">
      <c r="A3849" s="53" t="str">
        <f t="array" ref="A3849">IFERROR(_xlfn.XLOOKUP(B3849, Runs[Run ID], Runs[Track]), "— pick a run —")</f>
        <v>Doctor Doom</v>
      </c>
      <c r="B3849" s="54" t="s">
        <v>308</v>
      </c>
      <c r="C3849" s="53" t="str">
        <f t="array" ref="C3849">IFERROR(_xlfn.XLOOKUP(B3849, Runs[Run ID], Runs[Title]), "— pick a run —")</f>
        <v>Doctor Doom: Modern</v>
      </c>
      <c r="D3849" s="74" t="s">
        <v>3270</v>
      </c>
      <c r="E3849" s="58" t="b">
        <v>0</v>
      </c>
      <c r="F3849" s="25">
        <f t="shared" si="1"/>
        <v>2</v>
      </c>
      <c r="G3849" s="21" t="s">
        <v>443</v>
      </c>
      <c r="H3849" s="23"/>
      <c r="I3849" s="28"/>
    </row>
    <row r="3850" ht="22.5" customHeight="1">
      <c r="A3850" s="53" t="str">
        <f t="array" ref="A3850">IFERROR(_xlfn.XLOOKUP(B3850, Runs[Run ID], Runs[Track]), "— pick a run —")</f>
        <v>Doctor Doom</v>
      </c>
      <c r="B3850" s="54" t="s">
        <v>308</v>
      </c>
      <c r="C3850" s="53" t="str">
        <f t="array" ref="C3850">IFERROR(_xlfn.XLOOKUP(B3850, Runs[Run ID], Runs[Title]), "— pick a run —")</f>
        <v>Doctor Doom: Modern</v>
      </c>
      <c r="D3850" s="74" t="s">
        <v>3357</v>
      </c>
      <c r="E3850" s="58" t="b">
        <v>0</v>
      </c>
      <c r="F3850" s="25">
        <f t="shared" si="1"/>
        <v>3</v>
      </c>
      <c r="G3850" s="21" t="s">
        <v>58</v>
      </c>
      <c r="H3850" s="23" t="s">
        <v>14088</v>
      </c>
      <c r="I3850" s="28"/>
    </row>
    <row r="3851" ht="22.5" customHeight="1">
      <c r="A3851" s="53" t="str">
        <f t="array" ref="A3851">IFERROR(_xlfn.XLOOKUP(B3851, Runs[Run ID], Runs[Track]), "— pick a run —")</f>
        <v>Doctor Doom</v>
      </c>
      <c r="B3851" s="54" t="s">
        <v>308</v>
      </c>
      <c r="C3851" s="53" t="str">
        <f t="array" ref="C3851">IFERROR(_xlfn.XLOOKUP(B3851, Runs[Run ID], Runs[Title]), "— pick a run —")</f>
        <v>Doctor Doom: Modern</v>
      </c>
      <c r="D3851" s="74" t="s">
        <v>3388</v>
      </c>
      <c r="E3851" s="58" t="b">
        <v>0</v>
      </c>
      <c r="F3851" s="25">
        <f t="shared" si="1"/>
        <v>4</v>
      </c>
      <c r="G3851" s="21" t="s">
        <v>58</v>
      </c>
      <c r="H3851" s="23"/>
      <c r="I3851" s="28"/>
    </row>
    <row r="3852" ht="22.5" customHeight="1">
      <c r="A3852" s="53" t="str">
        <f t="array" ref="A3852">IFERROR(_xlfn.XLOOKUP(B3852, Runs[Run ID], Runs[Track]), "— pick a run —")</f>
        <v>Doctor Doom</v>
      </c>
      <c r="B3852" s="54" t="s">
        <v>308</v>
      </c>
      <c r="C3852" s="53" t="str">
        <f t="array" ref="C3852">IFERROR(_xlfn.XLOOKUP(B3852, Runs[Run ID], Runs[Title]), "— pick a run —")</f>
        <v>Doctor Doom: Modern</v>
      </c>
      <c r="D3852" s="74" t="s">
        <v>14089</v>
      </c>
      <c r="E3852" s="58" t="b">
        <v>0</v>
      </c>
      <c r="F3852" s="25">
        <f t="shared" si="1"/>
        <v>5</v>
      </c>
      <c r="G3852" s="21" t="s">
        <v>443</v>
      </c>
      <c r="H3852" s="23" t="s">
        <v>14090</v>
      </c>
      <c r="I3852" s="28"/>
    </row>
    <row r="3853" ht="22.5" customHeight="1">
      <c r="A3853" s="53" t="str">
        <f t="array" ref="A3853">IFERROR(_xlfn.XLOOKUP(B3853, Runs[Run ID], Runs[Track]), "— pick a run —")</f>
        <v>Doctor Doom</v>
      </c>
      <c r="B3853" s="54" t="s">
        <v>308</v>
      </c>
      <c r="C3853" s="53" t="str">
        <f t="array" ref="C3853">IFERROR(_xlfn.XLOOKUP(B3853, Runs[Run ID], Runs[Title]), "— pick a run —")</f>
        <v>Doctor Doom: Modern</v>
      </c>
      <c r="D3853" s="74" t="s">
        <v>14091</v>
      </c>
      <c r="E3853" s="58" t="b">
        <v>0</v>
      </c>
      <c r="F3853" s="25">
        <f t="shared" si="1"/>
        <v>6</v>
      </c>
      <c r="G3853" s="21" t="s">
        <v>443</v>
      </c>
      <c r="H3853" s="23"/>
      <c r="I3853" s="28"/>
    </row>
    <row r="3854" ht="22.5" customHeight="1">
      <c r="A3854" s="53" t="str">
        <f t="array" ref="A3854">IFERROR(_xlfn.XLOOKUP(B3854, Runs[Run ID], Runs[Track]), "— pick a run —")</f>
        <v>Doctor Doom</v>
      </c>
      <c r="B3854" s="54" t="s">
        <v>308</v>
      </c>
      <c r="C3854" s="53" t="str">
        <f t="array" ref="C3854">IFERROR(_xlfn.XLOOKUP(B3854, Runs[Run ID], Runs[Title]), "— pick a run —")</f>
        <v>Doctor Doom: Modern</v>
      </c>
      <c r="D3854" s="74" t="s">
        <v>14092</v>
      </c>
      <c r="E3854" s="58" t="b">
        <v>0</v>
      </c>
      <c r="F3854" s="25">
        <f t="shared" si="1"/>
        <v>7</v>
      </c>
      <c r="G3854" s="21" t="s">
        <v>1002</v>
      </c>
      <c r="H3854" s="23" t="s">
        <v>14093</v>
      </c>
      <c r="I3854" s="28"/>
    </row>
    <row r="3855" ht="22.5" customHeight="1">
      <c r="A3855" s="53" t="str">
        <f t="array" ref="A3855">IFERROR(_xlfn.XLOOKUP(B3855, Runs[Run ID], Runs[Track]), "— pick a run —")</f>
        <v>Doctor Doom</v>
      </c>
      <c r="B3855" s="54" t="s">
        <v>308</v>
      </c>
      <c r="C3855" s="53" t="str">
        <f t="array" ref="C3855">IFERROR(_xlfn.XLOOKUP(B3855, Runs[Run ID], Runs[Title]), "— pick a run —")</f>
        <v>Doctor Doom: Modern</v>
      </c>
      <c r="D3855" s="74" t="s">
        <v>14094</v>
      </c>
      <c r="E3855" s="58" t="b">
        <v>0</v>
      </c>
      <c r="F3855" s="25">
        <f t="shared" si="1"/>
        <v>8</v>
      </c>
      <c r="G3855" s="21" t="s">
        <v>1002</v>
      </c>
      <c r="H3855" s="23"/>
      <c r="I3855" s="28"/>
    </row>
    <row r="3856" ht="22.5" customHeight="1">
      <c r="A3856" s="53" t="str">
        <f t="array" ref="A3856">IFERROR(_xlfn.XLOOKUP(B3856, Runs[Run ID], Runs[Track]), "— pick a run —")</f>
        <v>Doctor Doom</v>
      </c>
      <c r="B3856" s="54" t="s">
        <v>308</v>
      </c>
      <c r="C3856" s="53" t="str">
        <f t="array" ref="C3856">IFERROR(_xlfn.XLOOKUP(B3856, Runs[Run ID], Runs[Title]), "— pick a run —")</f>
        <v>Doctor Doom: Modern</v>
      </c>
      <c r="D3856" s="74" t="s">
        <v>14095</v>
      </c>
      <c r="E3856" s="58" t="b">
        <v>0</v>
      </c>
      <c r="F3856" s="25">
        <f t="shared" si="1"/>
        <v>9</v>
      </c>
      <c r="G3856" s="21" t="s">
        <v>1002</v>
      </c>
      <c r="H3856" s="23"/>
      <c r="I3856" s="28"/>
    </row>
    <row r="3857" ht="22.5" customHeight="1">
      <c r="A3857" s="53" t="str">
        <f t="array" ref="A3857">IFERROR(_xlfn.XLOOKUP(B3857, Runs[Run ID], Runs[Track]), "— pick a run —")</f>
        <v>Doctor Doom</v>
      </c>
      <c r="B3857" s="54" t="s">
        <v>308</v>
      </c>
      <c r="C3857" s="53" t="str">
        <f t="array" ref="C3857">IFERROR(_xlfn.XLOOKUP(B3857, Runs[Run ID], Runs[Title]), "— pick a run —")</f>
        <v>Doctor Doom: Modern</v>
      </c>
      <c r="D3857" s="74" t="s">
        <v>5588</v>
      </c>
      <c r="E3857" s="58" t="b">
        <v>0</v>
      </c>
      <c r="F3857" s="25">
        <f t="shared" si="1"/>
        <v>10</v>
      </c>
      <c r="G3857" s="21" t="s">
        <v>58</v>
      </c>
      <c r="H3857" s="23" t="s">
        <v>14096</v>
      </c>
      <c r="I3857" s="28"/>
    </row>
    <row r="3858" ht="22.5" customHeight="1">
      <c r="A3858" s="53" t="str">
        <f t="array" ref="A3858">IFERROR(_xlfn.XLOOKUP(B3858, Runs[Run ID], Runs[Track]), "— pick a run —")</f>
        <v>Doctor Doom</v>
      </c>
      <c r="B3858" s="54" t="s">
        <v>308</v>
      </c>
      <c r="C3858" s="53" t="str">
        <f t="array" ref="C3858">IFERROR(_xlfn.XLOOKUP(B3858, Runs[Run ID], Runs[Title]), "— pick a run —")</f>
        <v>Doctor Doom: Modern</v>
      </c>
      <c r="D3858" s="74" t="s">
        <v>3364</v>
      </c>
      <c r="E3858" s="58" t="b">
        <v>0</v>
      </c>
      <c r="F3858" s="25">
        <f t="shared" si="1"/>
        <v>11</v>
      </c>
      <c r="G3858" s="21" t="s">
        <v>58</v>
      </c>
      <c r="H3858" s="23" t="s">
        <v>14097</v>
      </c>
      <c r="I3858" s="28"/>
    </row>
    <row r="3859" ht="22.5" customHeight="1">
      <c r="A3859" s="53" t="str">
        <f t="array" ref="A3859">IFERROR(_xlfn.XLOOKUP(B3859, Runs[Run ID], Runs[Track]), "— pick a run —")</f>
        <v>Doctor Doom</v>
      </c>
      <c r="B3859" s="54" t="s">
        <v>308</v>
      </c>
      <c r="C3859" s="53" t="str">
        <f t="array" ref="C3859">IFERROR(_xlfn.XLOOKUP(B3859, Runs[Run ID], Runs[Title]), "— pick a run —")</f>
        <v>Doctor Doom: Modern</v>
      </c>
      <c r="D3859" s="74" t="s">
        <v>3395</v>
      </c>
      <c r="E3859" s="58" t="b">
        <v>0</v>
      </c>
      <c r="F3859" s="25">
        <f t="shared" si="1"/>
        <v>12</v>
      </c>
      <c r="G3859" s="21" t="s">
        <v>58</v>
      </c>
      <c r="H3859" s="23"/>
      <c r="I3859" s="28"/>
    </row>
    <row r="3860" ht="22.5" customHeight="1">
      <c r="A3860" s="53" t="str">
        <f t="array" ref="A3860">IFERROR(_xlfn.XLOOKUP(B3860, Runs[Run ID], Runs[Track]), "— pick a run —")</f>
        <v>Doctor Doom</v>
      </c>
      <c r="B3860" s="54" t="s">
        <v>308</v>
      </c>
      <c r="C3860" s="53" t="str">
        <f t="array" ref="C3860">IFERROR(_xlfn.XLOOKUP(B3860, Runs[Run ID], Runs[Title]), "— pick a run —")</f>
        <v>Doctor Doom: Modern</v>
      </c>
      <c r="D3860" s="74" t="s">
        <v>3425</v>
      </c>
      <c r="E3860" s="58" t="b">
        <v>0</v>
      </c>
      <c r="F3860" s="25">
        <f t="shared" si="1"/>
        <v>13</v>
      </c>
      <c r="G3860" s="21" t="s">
        <v>58</v>
      </c>
      <c r="H3860" s="23" t="s">
        <v>14098</v>
      </c>
      <c r="I3860" s="28"/>
    </row>
    <row r="3861" ht="22.5" customHeight="1">
      <c r="A3861" s="53" t="str">
        <f t="array" ref="A3861">IFERROR(_xlfn.XLOOKUP(B3861, Runs[Run ID], Runs[Track]), "— pick a run —")</f>
        <v>Doctor Doom</v>
      </c>
      <c r="B3861" s="54" t="s">
        <v>308</v>
      </c>
      <c r="C3861" s="53" t="str">
        <f t="array" ref="C3861">IFERROR(_xlfn.XLOOKUP(B3861, Runs[Run ID], Runs[Title]), "— pick a run —")</f>
        <v>Doctor Doom: Modern</v>
      </c>
      <c r="D3861" s="74" t="s">
        <v>6193</v>
      </c>
      <c r="E3861" s="58" t="b">
        <v>0</v>
      </c>
      <c r="F3861" s="25">
        <f t="shared" si="1"/>
        <v>14</v>
      </c>
      <c r="G3861" s="21" t="s">
        <v>58</v>
      </c>
      <c r="H3861" s="23"/>
      <c r="I3861" s="28"/>
    </row>
    <row r="3862" ht="22.5" customHeight="1">
      <c r="A3862" s="53" t="str">
        <f t="array" ref="A3862">IFERROR(_xlfn.XLOOKUP(B3862, Runs[Run ID], Runs[Track]), "— pick a run —")</f>
        <v>Doctor Doom</v>
      </c>
      <c r="B3862" s="54" t="s">
        <v>308</v>
      </c>
      <c r="C3862" s="53" t="str">
        <f t="array" ref="C3862">IFERROR(_xlfn.XLOOKUP(B3862, Runs[Run ID], Runs[Title]), "— pick a run —")</f>
        <v>Doctor Doom: Modern</v>
      </c>
      <c r="D3862" s="74" t="s">
        <v>6215</v>
      </c>
      <c r="E3862" s="58" t="b">
        <v>0</v>
      </c>
      <c r="F3862" s="25">
        <f t="shared" si="1"/>
        <v>15</v>
      </c>
      <c r="G3862" s="21" t="s">
        <v>58</v>
      </c>
      <c r="H3862" s="23"/>
      <c r="I3862" s="28"/>
    </row>
    <row r="3863" ht="22.5" customHeight="1">
      <c r="A3863" s="53" t="str">
        <f t="array" ref="A3863">IFERROR(_xlfn.XLOOKUP(B3863, Runs[Run ID], Runs[Track]), "— pick a run —")</f>
        <v>Doctor Doom</v>
      </c>
      <c r="B3863" s="54" t="s">
        <v>308</v>
      </c>
      <c r="C3863" s="53" t="str">
        <f t="array" ref="C3863">IFERROR(_xlfn.XLOOKUP(B3863, Runs[Run ID], Runs[Title]), "— pick a run —")</f>
        <v>Doctor Doom: Modern</v>
      </c>
      <c r="D3863" s="74" t="s">
        <v>6642</v>
      </c>
      <c r="E3863" s="58" t="b">
        <v>0</v>
      </c>
      <c r="F3863" s="25">
        <f t="shared" si="1"/>
        <v>16</v>
      </c>
      <c r="G3863" s="21" t="s">
        <v>443</v>
      </c>
      <c r="H3863" s="23" t="s">
        <v>14099</v>
      </c>
      <c r="I3863" s="28"/>
    </row>
    <row r="3864" ht="22.5" customHeight="1">
      <c r="A3864" s="53" t="str">
        <f t="array" ref="A3864">IFERROR(_xlfn.XLOOKUP(B3864, Runs[Run ID], Runs[Track]), "— pick a run —")</f>
        <v>Doctor Doom</v>
      </c>
      <c r="B3864" s="54" t="s">
        <v>308</v>
      </c>
      <c r="C3864" s="53" t="str">
        <f t="array" ref="C3864">IFERROR(_xlfn.XLOOKUP(B3864, Runs[Run ID], Runs[Title]), "— pick a run —")</f>
        <v>Doctor Doom: Modern</v>
      </c>
      <c r="D3864" s="74" t="s">
        <v>6661</v>
      </c>
      <c r="E3864" s="58" t="b">
        <v>0</v>
      </c>
      <c r="F3864" s="25">
        <f t="shared" si="1"/>
        <v>17</v>
      </c>
      <c r="G3864" s="21" t="s">
        <v>443</v>
      </c>
      <c r="H3864" s="23"/>
      <c r="I3864" s="28"/>
    </row>
    <row r="3865" ht="22.5" customHeight="1">
      <c r="A3865" s="53" t="str">
        <f t="array" ref="A3865">IFERROR(_xlfn.XLOOKUP(B3865, Runs[Run ID], Runs[Track]), "— pick a run —")</f>
        <v>Doctor Doom</v>
      </c>
      <c r="B3865" s="54" t="s">
        <v>308</v>
      </c>
      <c r="C3865" s="53" t="str">
        <f t="array" ref="C3865">IFERROR(_xlfn.XLOOKUP(B3865, Runs[Run ID], Runs[Title]), "— pick a run —")</f>
        <v>Doctor Doom: Modern</v>
      </c>
      <c r="D3865" s="74" t="s">
        <v>7512</v>
      </c>
      <c r="E3865" s="58" t="b">
        <v>0</v>
      </c>
      <c r="F3865" s="25">
        <f t="shared" si="1"/>
        <v>18</v>
      </c>
      <c r="G3865" s="21" t="s">
        <v>443</v>
      </c>
      <c r="H3865" s="23" t="s">
        <v>14100</v>
      </c>
      <c r="I3865" s="28"/>
    </row>
    <row r="3866" ht="22.5" customHeight="1">
      <c r="A3866" s="53" t="str">
        <f t="array" ref="A3866">IFERROR(_xlfn.XLOOKUP(B3866, Runs[Run ID], Runs[Track]), "— pick a run —")</f>
        <v>Doctor Doom</v>
      </c>
      <c r="B3866" s="54" t="s">
        <v>308</v>
      </c>
      <c r="C3866" s="53" t="str">
        <f t="array" ref="C3866">IFERROR(_xlfn.XLOOKUP(B3866, Runs[Run ID], Runs[Title]), "— pick a run —")</f>
        <v>Doctor Doom: Modern</v>
      </c>
      <c r="D3866" s="74" t="s">
        <v>7531</v>
      </c>
      <c r="E3866" s="58" t="b">
        <v>0</v>
      </c>
      <c r="F3866" s="25">
        <f t="shared" si="1"/>
        <v>19</v>
      </c>
      <c r="G3866" s="21" t="s">
        <v>443</v>
      </c>
      <c r="H3866" s="23" t="s">
        <v>14101</v>
      </c>
      <c r="I3866" s="28"/>
    </row>
    <row r="3867" ht="22.5" customHeight="1">
      <c r="A3867" s="53" t="str">
        <f t="array" ref="A3867">IFERROR(_xlfn.XLOOKUP(B3867, Runs[Run ID], Runs[Track]), "— pick a run —")</f>
        <v>Doctor Doom</v>
      </c>
      <c r="B3867" s="54" t="s">
        <v>308</v>
      </c>
      <c r="C3867" s="53" t="str">
        <f t="array" ref="C3867">IFERROR(_xlfn.XLOOKUP(B3867, Runs[Run ID], Runs[Title]), "— pick a run —")</f>
        <v>Doctor Doom: Modern</v>
      </c>
      <c r="D3867" s="74" t="s">
        <v>14102</v>
      </c>
      <c r="E3867" s="58" t="b">
        <v>0</v>
      </c>
      <c r="F3867" s="25">
        <f t="shared" si="1"/>
        <v>20</v>
      </c>
      <c r="G3867" s="21" t="s">
        <v>443</v>
      </c>
      <c r="H3867" s="23" t="s">
        <v>14103</v>
      </c>
      <c r="I3867" s="28"/>
    </row>
    <row r="3868" ht="22.5" customHeight="1">
      <c r="A3868" s="53" t="str">
        <f t="array" ref="A3868">IFERROR(_xlfn.XLOOKUP(B3868, Runs[Run ID], Runs[Track]), "— pick a run —")</f>
        <v>Doctor Doom</v>
      </c>
      <c r="B3868" s="54" t="s">
        <v>308</v>
      </c>
      <c r="C3868" s="53" t="str">
        <f t="array" ref="C3868">IFERROR(_xlfn.XLOOKUP(B3868, Runs[Run ID], Runs[Title]), "— pick a run —")</f>
        <v>Doctor Doom: Modern</v>
      </c>
      <c r="D3868" s="74" t="s">
        <v>7737</v>
      </c>
      <c r="E3868" s="58" t="b">
        <v>0</v>
      </c>
      <c r="F3868" s="25">
        <f t="shared" si="1"/>
        <v>21</v>
      </c>
      <c r="G3868" s="21" t="s">
        <v>58</v>
      </c>
      <c r="H3868" s="23" t="s">
        <v>14104</v>
      </c>
      <c r="I3868" s="28"/>
    </row>
    <row r="3869" ht="22.5" customHeight="1">
      <c r="A3869" s="53" t="str">
        <f t="array" ref="A3869">IFERROR(_xlfn.XLOOKUP(B3869, Runs[Run ID], Runs[Track]), "— pick a run —")</f>
        <v>Doctor Doom</v>
      </c>
      <c r="B3869" s="54" t="s">
        <v>308</v>
      </c>
      <c r="C3869" s="53" t="str">
        <f t="array" ref="C3869">IFERROR(_xlfn.XLOOKUP(B3869, Runs[Run ID], Runs[Title]), "— pick a run —")</f>
        <v>Doctor Doom: Modern</v>
      </c>
      <c r="D3869" s="74" t="s">
        <v>7753</v>
      </c>
      <c r="E3869" s="58" t="b">
        <v>0</v>
      </c>
      <c r="F3869" s="25">
        <f t="shared" si="1"/>
        <v>22</v>
      </c>
      <c r="G3869" s="21" t="s">
        <v>58</v>
      </c>
      <c r="H3869" s="23"/>
      <c r="I3869" s="28"/>
    </row>
    <row r="3870" ht="22.5" customHeight="1">
      <c r="A3870" s="53" t="str">
        <f t="array" ref="A3870">IFERROR(_xlfn.XLOOKUP(B3870, Runs[Run ID], Runs[Track]), "— pick a run —")</f>
        <v>Doctor Doom</v>
      </c>
      <c r="B3870" s="54" t="s">
        <v>308</v>
      </c>
      <c r="C3870" s="53" t="str">
        <f t="array" ref="C3870">IFERROR(_xlfn.XLOOKUP(B3870, Runs[Run ID], Runs[Title]), "— pick a run —")</f>
        <v>Doctor Doom: Modern</v>
      </c>
      <c r="D3870" s="74" t="s">
        <v>7771</v>
      </c>
      <c r="E3870" s="58" t="b">
        <v>0</v>
      </c>
      <c r="F3870" s="25">
        <f t="shared" si="1"/>
        <v>23</v>
      </c>
      <c r="G3870" s="21" t="s">
        <v>58</v>
      </c>
      <c r="H3870" s="23"/>
      <c r="I3870" s="28"/>
    </row>
    <row r="3871" ht="22.5" customHeight="1">
      <c r="A3871" s="53" t="str">
        <f t="array" ref="A3871">IFERROR(_xlfn.XLOOKUP(B3871, Runs[Run ID], Runs[Track]), "— pick a run —")</f>
        <v>Doctor Doom</v>
      </c>
      <c r="B3871" s="54" t="s">
        <v>308</v>
      </c>
      <c r="C3871" s="53" t="str">
        <f t="array" ref="C3871">IFERROR(_xlfn.XLOOKUP(B3871, Runs[Run ID], Runs[Title]), "— pick a run —")</f>
        <v>Doctor Doom: Modern</v>
      </c>
      <c r="D3871" s="74" t="s">
        <v>7788</v>
      </c>
      <c r="E3871" s="58" t="b">
        <v>0</v>
      </c>
      <c r="F3871" s="25">
        <f t="shared" si="1"/>
        <v>24</v>
      </c>
      <c r="G3871" s="21" t="s">
        <v>58</v>
      </c>
      <c r="H3871" s="23"/>
      <c r="I3871" s="28"/>
    </row>
    <row r="3872" ht="22.5" customHeight="1">
      <c r="A3872" s="53" t="str">
        <f t="array" ref="A3872">IFERROR(_xlfn.XLOOKUP(B3872, Runs[Run ID], Runs[Track]), "— pick a run —")</f>
        <v>Doctor Doom</v>
      </c>
      <c r="B3872" s="54" t="s">
        <v>308</v>
      </c>
      <c r="C3872" s="53" t="str">
        <f t="array" ref="C3872">IFERROR(_xlfn.XLOOKUP(B3872, Runs[Run ID], Runs[Title]), "— pick a run —")</f>
        <v>Doctor Doom: Modern</v>
      </c>
      <c r="D3872" s="74" t="s">
        <v>7805</v>
      </c>
      <c r="E3872" s="58" t="b">
        <v>0</v>
      </c>
      <c r="F3872" s="25">
        <f t="shared" si="1"/>
        <v>25</v>
      </c>
      <c r="G3872" s="21" t="s">
        <v>58</v>
      </c>
      <c r="H3872" s="23"/>
      <c r="I3872" s="28"/>
    </row>
    <row r="3873" ht="22.5" customHeight="1">
      <c r="A3873" s="53" t="str">
        <f t="array" ref="A3873">IFERROR(_xlfn.XLOOKUP(B3873, Runs[Run ID], Runs[Track]), "— pick a run —")</f>
        <v>Doctor Doom</v>
      </c>
      <c r="B3873" s="54" t="s">
        <v>308</v>
      </c>
      <c r="C3873" s="53" t="str">
        <f t="array" ref="C3873">IFERROR(_xlfn.XLOOKUP(B3873, Runs[Run ID], Runs[Title]), "— pick a run —")</f>
        <v>Doctor Doom: Modern</v>
      </c>
      <c r="D3873" s="74" t="s">
        <v>7822</v>
      </c>
      <c r="E3873" s="58" t="b">
        <v>0</v>
      </c>
      <c r="F3873" s="25">
        <f t="shared" si="1"/>
        <v>26</v>
      </c>
      <c r="G3873" s="21" t="s">
        <v>443</v>
      </c>
      <c r="H3873" s="23" t="s">
        <v>14105</v>
      </c>
      <c r="I3873" s="28"/>
    </row>
    <row r="3874" ht="22.5" customHeight="1">
      <c r="A3874" s="53" t="str">
        <f t="array" ref="A3874">IFERROR(_xlfn.XLOOKUP(B3874, Runs[Run ID], Runs[Track]), "— pick a run —")</f>
        <v>Doctor Doom</v>
      </c>
      <c r="B3874" s="54" t="s">
        <v>308</v>
      </c>
      <c r="C3874" s="53" t="str">
        <f t="array" ref="C3874">IFERROR(_xlfn.XLOOKUP(B3874, Runs[Run ID], Runs[Title]), "— pick a run —")</f>
        <v>Doctor Doom: Modern</v>
      </c>
      <c r="D3874" s="74" t="s">
        <v>7839</v>
      </c>
      <c r="E3874" s="58" t="b">
        <v>0</v>
      </c>
      <c r="F3874" s="25">
        <f t="shared" si="1"/>
        <v>27</v>
      </c>
      <c r="G3874" s="21" t="s">
        <v>443</v>
      </c>
      <c r="H3874" s="23"/>
      <c r="I3874" s="28"/>
    </row>
    <row r="3875" ht="22.5" customHeight="1">
      <c r="A3875" s="53" t="str">
        <f t="array" ref="A3875">IFERROR(_xlfn.XLOOKUP(B3875, Runs[Run ID], Runs[Track]), "— pick a run —")</f>
        <v>Doctor Doom</v>
      </c>
      <c r="B3875" s="54" t="s">
        <v>308</v>
      </c>
      <c r="C3875" s="53" t="str">
        <f t="array" ref="C3875">IFERROR(_xlfn.XLOOKUP(B3875, Runs[Run ID], Runs[Title]), "— pick a run —")</f>
        <v>Doctor Doom: Modern</v>
      </c>
      <c r="D3875" s="74" t="s">
        <v>7857</v>
      </c>
      <c r="E3875" s="58" t="b">
        <v>0</v>
      </c>
      <c r="F3875" s="25">
        <f t="shared" si="1"/>
        <v>28</v>
      </c>
      <c r="G3875" s="21" t="s">
        <v>443</v>
      </c>
      <c r="H3875" s="23" t="s">
        <v>14106</v>
      </c>
      <c r="I3875" s="28"/>
    </row>
    <row r="3876" ht="22.5" customHeight="1">
      <c r="A3876" s="53" t="str">
        <f t="array" ref="A3876">IFERROR(_xlfn.XLOOKUP(B3876, Runs[Run ID], Runs[Track]), "— pick a run —")</f>
        <v>Doctor Doom</v>
      </c>
      <c r="B3876" s="54" t="s">
        <v>308</v>
      </c>
      <c r="C3876" s="53" t="str">
        <f t="array" ref="C3876">IFERROR(_xlfn.XLOOKUP(B3876, Runs[Run ID], Runs[Title]), "— pick a run —")</f>
        <v>Doctor Doom: Modern</v>
      </c>
      <c r="D3876" s="74" t="s">
        <v>7875</v>
      </c>
      <c r="E3876" s="58" t="b">
        <v>0</v>
      </c>
      <c r="F3876" s="25">
        <f t="shared" si="1"/>
        <v>29</v>
      </c>
      <c r="G3876" s="21" t="s">
        <v>443</v>
      </c>
      <c r="H3876" s="23"/>
      <c r="I3876" s="28"/>
    </row>
    <row r="3877" ht="22.5" customHeight="1">
      <c r="A3877" s="53" t="str">
        <f t="array" ref="A3877">IFERROR(_xlfn.XLOOKUP(B3877, Runs[Run ID], Runs[Track]), "— pick a run —")</f>
        <v>Doctor Doom</v>
      </c>
      <c r="B3877" s="54" t="s">
        <v>308</v>
      </c>
      <c r="C3877" s="53" t="str">
        <f t="array" ref="C3877">IFERROR(_xlfn.XLOOKUP(B3877, Runs[Run ID], Runs[Title]), "— pick a run —")</f>
        <v>Doctor Doom: Modern</v>
      </c>
      <c r="D3877" s="74" t="s">
        <v>7893</v>
      </c>
      <c r="E3877" s="58" t="b">
        <v>0</v>
      </c>
      <c r="F3877" s="25">
        <f t="shared" si="1"/>
        <v>30</v>
      </c>
      <c r="G3877" s="21" t="s">
        <v>443</v>
      </c>
      <c r="H3877" s="23"/>
      <c r="I3877" s="28"/>
    </row>
    <row r="3878" ht="22.5" customHeight="1">
      <c r="A3878" s="53" t="str">
        <f t="array" ref="A3878">IFERROR(_xlfn.XLOOKUP(B3878, Runs[Run ID], Runs[Track]), "— pick a run —")</f>
        <v>Doctor Doom</v>
      </c>
      <c r="B3878" s="54" t="s">
        <v>308</v>
      </c>
      <c r="C3878" s="53" t="str">
        <f t="array" ref="C3878">IFERROR(_xlfn.XLOOKUP(B3878, Runs[Run ID], Runs[Title]), "— pick a run —")</f>
        <v>Doctor Doom: Modern</v>
      </c>
      <c r="D3878" s="74" t="s">
        <v>7909</v>
      </c>
      <c r="E3878" s="58" t="b">
        <v>0</v>
      </c>
      <c r="F3878" s="25">
        <f t="shared" si="1"/>
        <v>31</v>
      </c>
      <c r="G3878" s="21" t="s">
        <v>443</v>
      </c>
      <c r="H3878" s="23"/>
      <c r="I3878" s="28"/>
    </row>
    <row r="3879" ht="22.5" customHeight="1">
      <c r="A3879" s="53" t="str">
        <f t="array" ref="A3879">IFERROR(_xlfn.XLOOKUP(B3879, Runs[Run ID], Runs[Track]), "— pick a run —")</f>
        <v>Doctor Doom</v>
      </c>
      <c r="B3879" s="54" t="s">
        <v>308</v>
      </c>
      <c r="C3879" s="53" t="str">
        <f t="array" ref="C3879">IFERROR(_xlfn.XLOOKUP(B3879, Runs[Run ID], Runs[Title]), "— pick a run —")</f>
        <v>Doctor Doom: Modern</v>
      </c>
      <c r="D3879" s="74" t="s">
        <v>7926</v>
      </c>
      <c r="E3879" s="58" t="b">
        <v>0</v>
      </c>
      <c r="F3879" s="25">
        <f t="shared" si="1"/>
        <v>32</v>
      </c>
      <c r="G3879" s="21" t="s">
        <v>443</v>
      </c>
      <c r="H3879" s="23"/>
      <c r="I3879" s="28"/>
    </row>
    <row r="3880" ht="22.5" customHeight="1">
      <c r="A3880" s="53" t="str">
        <f t="array" ref="A3880">IFERROR(_xlfn.XLOOKUP(B3880, Runs[Run ID], Runs[Track]), "— pick a run —")</f>
        <v>Doctor Doom</v>
      </c>
      <c r="B3880" s="54" t="s">
        <v>308</v>
      </c>
      <c r="C3880" s="53" t="str">
        <f t="array" ref="C3880">IFERROR(_xlfn.XLOOKUP(B3880, Runs[Run ID], Runs[Title]), "— pick a run —")</f>
        <v>Doctor Doom: Modern</v>
      </c>
      <c r="D3880" s="74" t="s">
        <v>7942</v>
      </c>
      <c r="E3880" s="58" t="b">
        <v>0</v>
      </c>
      <c r="F3880" s="25">
        <f t="shared" si="1"/>
        <v>33</v>
      </c>
      <c r="G3880" s="21" t="s">
        <v>443</v>
      </c>
      <c r="H3880" s="23"/>
      <c r="I3880" s="28"/>
    </row>
    <row r="3881" ht="22.5" customHeight="1">
      <c r="A3881" s="53" t="str">
        <f t="array" ref="A3881">IFERROR(_xlfn.XLOOKUP(B3881, Runs[Run ID], Runs[Track]), "— pick a run —")</f>
        <v>Doctor Doom</v>
      </c>
      <c r="B3881" s="54" t="s">
        <v>308</v>
      </c>
      <c r="C3881" s="53" t="str">
        <f t="array" ref="C3881">IFERROR(_xlfn.XLOOKUP(B3881, Runs[Run ID], Runs[Title]), "— pick a run —")</f>
        <v>Doctor Doom: Modern</v>
      </c>
      <c r="D3881" s="74" t="s">
        <v>4599</v>
      </c>
      <c r="E3881" s="58" t="b">
        <v>0</v>
      </c>
      <c r="F3881" s="25">
        <f t="shared" si="1"/>
        <v>34</v>
      </c>
      <c r="G3881" s="21" t="s">
        <v>58</v>
      </c>
      <c r="H3881" s="23" t="s">
        <v>14107</v>
      </c>
      <c r="I3881" s="28"/>
    </row>
    <row r="3882" ht="22.5" customHeight="1">
      <c r="A3882" s="53" t="str">
        <f t="array" ref="A3882">IFERROR(_xlfn.XLOOKUP(B3882, Runs[Run ID], Runs[Track]), "— pick a run —")</f>
        <v>Doctor Doom</v>
      </c>
      <c r="B3882" s="54" t="s">
        <v>498</v>
      </c>
      <c r="C3882" s="53" t="str">
        <f t="array" ref="C3882">IFERROR(_xlfn.XLOOKUP(B3882, Runs[Run ID], Runs[Title]), "— pick a run —")</f>
        <v>Doctor Strange &amp; Doctor Doom: Triumph and Torment</v>
      </c>
      <c r="D3882" s="74" t="s">
        <v>14108</v>
      </c>
      <c r="E3882" s="58" t="b">
        <v>0</v>
      </c>
      <c r="F3882" s="25">
        <f t="shared" si="1"/>
        <v>1</v>
      </c>
      <c r="G3882" s="21" t="s">
        <v>58</v>
      </c>
      <c r="H3882" s="23"/>
      <c r="I3882" s="28"/>
    </row>
    <row r="3883" ht="22.5" customHeight="1">
      <c r="A3883" s="53" t="str">
        <f t="array" ref="A3883">IFERROR(_xlfn.XLOOKUP(B3883, Runs[Run ID], Runs[Track]), "— pick a run —")</f>
        <v>Doctor Doom</v>
      </c>
      <c r="B3883" s="54" t="s">
        <v>1778</v>
      </c>
      <c r="C3883" s="53" t="str">
        <f t="array" ref="C3883">IFERROR(_xlfn.XLOOKUP(B3883, Runs[Run ID], Runs[Title]), "— pick a run —")</f>
        <v>Emperor Doom</v>
      </c>
      <c r="D3883" s="74" t="s">
        <v>1912</v>
      </c>
      <c r="E3883" s="58" t="b">
        <v>0</v>
      </c>
      <c r="F3883" s="25">
        <f t="shared" si="1"/>
        <v>1</v>
      </c>
      <c r="G3883" s="21" t="s">
        <v>58</v>
      </c>
      <c r="H3883" s="74" t="s">
        <v>14109</v>
      </c>
      <c r="I3883" s="28"/>
    </row>
    <row r="3884" ht="22.5" customHeight="1">
      <c r="A3884" s="53" t="str">
        <f t="array" ref="A3884">IFERROR(_xlfn.XLOOKUP(B3884, Runs[Run ID], Runs[Track]), "— pick a run —")</f>
        <v>Doctor Doom</v>
      </c>
      <c r="B3884" s="54" t="s">
        <v>1799</v>
      </c>
      <c r="C3884" s="53" t="str">
        <f t="array" ref="C3884">IFERROR(_xlfn.XLOOKUP(B3884, Runs[Run ID], Runs[Title]), "— pick a run —")</f>
        <v>Dixon's Doom</v>
      </c>
      <c r="D3884" s="74" t="s">
        <v>14110</v>
      </c>
      <c r="E3884" s="58" t="b">
        <v>0</v>
      </c>
      <c r="F3884" s="25">
        <f t="shared" si="1"/>
        <v>1</v>
      </c>
      <c r="G3884" s="21" t="s">
        <v>58</v>
      </c>
      <c r="H3884" s="23"/>
      <c r="I3884" s="28"/>
    </row>
    <row r="3885" ht="22.5" customHeight="1">
      <c r="A3885" s="53" t="str">
        <f t="array" ref="A3885">IFERROR(_xlfn.XLOOKUP(B3885, Runs[Run ID], Runs[Track]), "— pick a run —")</f>
        <v>Doctor Doom</v>
      </c>
      <c r="B3885" s="54" t="s">
        <v>1799</v>
      </c>
      <c r="C3885" s="53" t="str">
        <f t="array" ref="C3885">IFERROR(_xlfn.XLOOKUP(B3885, Runs[Run ID], Runs[Title]), "— pick a run —")</f>
        <v>Dixon's Doom</v>
      </c>
      <c r="D3885" s="74" t="s">
        <v>14111</v>
      </c>
      <c r="E3885" s="58" t="b">
        <v>0</v>
      </c>
      <c r="F3885" s="25">
        <f t="shared" si="1"/>
        <v>2</v>
      </c>
      <c r="G3885" s="21" t="s">
        <v>58</v>
      </c>
      <c r="H3885" s="23"/>
      <c r="I3885" s="28"/>
    </row>
    <row r="3886" ht="22.5" customHeight="1">
      <c r="A3886" s="53" t="str">
        <f t="array" ref="A3886">IFERROR(_xlfn.XLOOKUP(B3886, Runs[Run ID], Runs[Track]), "— pick a run —")</f>
        <v>Doctor Doom</v>
      </c>
      <c r="B3886" s="54" t="s">
        <v>1799</v>
      </c>
      <c r="C3886" s="53" t="str">
        <f t="array" ref="C3886">IFERROR(_xlfn.XLOOKUP(B3886, Runs[Run ID], Runs[Title]), "— pick a run —")</f>
        <v>Dixon's Doom</v>
      </c>
      <c r="D3886" s="74" t="s">
        <v>14112</v>
      </c>
      <c r="E3886" s="58" t="b">
        <v>0</v>
      </c>
      <c r="F3886" s="25">
        <f t="shared" si="1"/>
        <v>3</v>
      </c>
      <c r="G3886" s="21" t="s">
        <v>58</v>
      </c>
      <c r="H3886" s="23"/>
      <c r="I3886" s="28"/>
    </row>
    <row r="3887" ht="22.5" customHeight="1">
      <c r="A3887" s="53" t="str">
        <f t="array" ref="A3887">IFERROR(_xlfn.XLOOKUP(B3887, Runs[Run ID], Runs[Track]), "— pick a run —")</f>
        <v>Doctor Doom</v>
      </c>
      <c r="B3887" s="54" t="s">
        <v>1799</v>
      </c>
      <c r="C3887" s="53" t="str">
        <f t="array" ref="C3887">IFERROR(_xlfn.XLOOKUP(B3887, Runs[Run ID], Runs[Title]), "— pick a run —")</f>
        <v>Dixon's Doom</v>
      </c>
      <c r="D3887" s="74" t="s">
        <v>14113</v>
      </c>
      <c r="E3887" s="58" t="b">
        <v>0</v>
      </c>
      <c r="F3887" s="25">
        <f t="shared" si="1"/>
        <v>4</v>
      </c>
      <c r="G3887" s="21" t="s">
        <v>58</v>
      </c>
      <c r="H3887" s="23"/>
      <c r="I3887" s="28"/>
    </row>
    <row r="3888" ht="22.5" customHeight="1">
      <c r="A3888" s="53" t="str">
        <f t="array" ref="A3888">IFERROR(_xlfn.XLOOKUP(B3888, Runs[Run ID], Runs[Track]), "— pick a run —")</f>
        <v>Doctor Doom</v>
      </c>
      <c r="B3888" s="54" t="s">
        <v>1799</v>
      </c>
      <c r="C3888" s="53" t="str">
        <f t="array" ref="C3888">IFERROR(_xlfn.XLOOKUP(B3888, Runs[Run ID], Runs[Title]), "— pick a run —")</f>
        <v>Dixon's Doom</v>
      </c>
      <c r="D3888" s="74" t="s">
        <v>14114</v>
      </c>
      <c r="E3888" s="58" t="b">
        <v>0</v>
      </c>
      <c r="F3888" s="25">
        <f t="shared" si="1"/>
        <v>5</v>
      </c>
      <c r="G3888" s="21" t="s">
        <v>58</v>
      </c>
      <c r="H3888" s="23"/>
      <c r="I3888" s="28"/>
    </row>
    <row r="3889" ht="22.5" customHeight="1">
      <c r="A3889" s="53" t="str">
        <f t="array" ref="A3889">IFERROR(_xlfn.XLOOKUP(B3889, Runs[Run ID], Runs[Track]), "— pick a run —")</f>
        <v>Doctor Doom</v>
      </c>
      <c r="B3889" s="54" t="s">
        <v>1799</v>
      </c>
      <c r="C3889" s="53" t="str">
        <f t="array" ref="C3889">IFERROR(_xlfn.XLOOKUP(B3889, Runs[Run ID], Runs[Title]), "— pick a run —")</f>
        <v>Dixon's Doom</v>
      </c>
      <c r="D3889" s="74" t="s">
        <v>14115</v>
      </c>
      <c r="E3889" s="58" t="b">
        <v>0</v>
      </c>
      <c r="F3889" s="25">
        <f t="shared" si="1"/>
        <v>6</v>
      </c>
      <c r="G3889" s="21" t="s">
        <v>58</v>
      </c>
      <c r="H3889" s="23"/>
      <c r="I3889" s="28"/>
    </row>
    <row r="3890" ht="22.5" customHeight="1">
      <c r="A3890" s="53" t="str">
        <f t="array" ref="A3890">IFERROR(_xlfn.XLOOKUP(B3890, Runs[Run ID], Runs[Track]), "— pick a run —")</f>
        <v>Doctor Doom</v>
      </c>
      <c r="B3890" s="54" t="s">
        <v>1973</v>
      </c>
      <c r="C3890" s="53" t="str">
        <f t="array" ref="C3890">IFERROR(_xlfn.XLOOKUP(B3890, Runs[Run ID], Runs[Title]), "— pick a run —")</f>
        <v>Books of Doom</v>
      </c>
      <c r="D3890" s="74" t="s">
        <v>3638</v>
      </c>
      <c r="E3890" s="58" t="b">
        <v>0</v>
      </c>
      <c r="F3890" s="25">
        <f t="shared" si="1"/>
        <v>1</v>
      </c>
      <c r="G3890" s="21" t="s">
        <v>58</v>
      </c>
      <c r="H3890" s="23" t="s">
        <v>14116</v>
      </c>
      <c r="I3890" s="28"/>
    </row>
    <row r="3891" ht="22.5" customHeight="1">
      <c r="A3891" s="53" t="str">
        <f t="array" ref="A3891">IFERROR(_xlfn.XLOOKUP(B3891, Runs[Run ID], Runs[Track]), "— pick a run —")</f>
        <v>Doctor Doom</v>
      </c>
      <c r="B3891" s="54" t="s">
        <v>1973</v>
      </c>
      <c r="C3891" s="53" t="str">
        <f t="array" ref="C3891">IFERROR(_xlfn.XLOOKUP(B3891, Runs[Run ID], Runs[Title]), "— pick a run —")</f>
        <v>Books of Doom</v>
      </c>
      <c r="D3891" s="74" t="s">
        <v>3668</v>
      </c>
      <c r="E3891" s="58" t="b">
        <v>0</v>
      </c>
      <c r="F3891" s="25">
        <f t="shared" si="1"/>
        <v>2</v>
      </c>
      <c r="G3891" s="21" t="s">
        <v>58</v>
      </c>
      <c r="H3891" s="23"/>
      <c r="I3891" s="28"/>
    </row>
    <row r="3892" ht="22.5" customHeight="1">
      <c r="A3892" s="53" t="str">
        <f t="array" ref="A3892">IFERROR(_xlfn.XLOOKUP(B3892, Runs[Run ID], Runs[Track]), "— pick a run —")</f>
        <v>Doctor Doom</v>
      </c>
      <c r="B3892" s="54" t="s">
        <v>1973</v>
      </c>
      <c r="C3892" s="53" t="str">
        <f t="array" ref="C3892">IFERROR(_xlfn.XLOOKUP(B3892, Runs[Run ID], Runs[Title]), "— pick a run —")</f>
        <v>Books of Doom</v>
      </c>
      <c r="D3892" s="74" t="s">
        <v>3697</v>
      </c>
      <c r="E3892" s="58" t="b">
        <v>0</v>
      </c>
      <c r="F3892" s="25">
        <f t="shared" si="1"/>
        <v>3</v>
      </c>
      <c r="G3892" s="21" t="s">
        <v>58</v>
      </c>
      <c r="H3892" s="23"/>
      <c r="I3892" s="28"/>
    </row>
    <row r="3893" ht="22.5" customHeight="1">
      <c r="A3893" s="53" t="str">
        <f t="array" ref="A3893">IFERROR(_xlfn.XLOOKUP(B3893, Runs[Run ID], Runs[Track]), "— pick a run —")</f>
        <v>Doctor Doom</v>
      </c>
      <c r="B3893" s="54" t="s">
        <v>1973</v>
      </c>
      <c r="C3893" s="53" t="str">
        <f t="array" ref="C3893">IFERROR(_xlfn.XLOOKUP(B3893, Runs[Run ID], Runs[Title]), "— pick a run —")</f>
        <v>Books of Doom</v>
      </c>
      <c r="D3893" s="74" t="s">
        <v>3726</v>
      </c>
      <c r="E3893" s="58" t="b">
        <v>0</v>
      </c>
      <c r="F3893" s="25">
        <f t="shared" si="1"/>
        <v>4</v>
      </c>
      <c r="G3893" s="21" t="s">
        <v>58</v>
      </c>
      <c r="H3893" s="23"/>
      <c r="I3893" s="28"/>
    </row>
    <row r="3894" ht="22.5" customHeight="1">
      <c r="A3894" s="53" t="str">
        <f t="array" ref="A3894">IFERROR(_xlfn.XLOOKUP(B3894, Runs[Run ID], Runs[Track]), "— pick a run —")</f>
        <v>Doctor Doom</v>
      </c>
      <c r="B3894" s="54" t="s">
        <v>1973</v>
      </c>
      <c r="C3894" s="53" t="str">
        <f t="array" ref="C3894">IFERROR(_xlfn.XLOOKUP(B3894, Runs[Run ID], Runs[Title]), "— pick a run —")</f>
        <v>Books of Doom</v>
      </c>
      <c r="D3894" s="74" t="s">
        <v>3755</v>
      </c>
      <c r="E3894" s="58" t="b">
        <v>0</v>
      </c>
      <c r="F3894" s="25">
        <f t="shared" si="1"/>
        <v>5</v>
      </c>
      <c r="G3894" s="21" t="s">
        <v>58</v>
      </c>
      <c r="H3894" s="23"/>
      <c r="I3894" s="28"/>
    </row>
    <row r="3895" ht="22.5" customHeight="1">
      <c r="A3895" s="53" t="str">
        <f t="array" ref="A3895">IFERROR(_xlfn.XLOOKUP(B3895, Runs[Run ID], Runs[Track]), "— pick a run —")</f>
        <v>Doctor Doom</v>
      </c>
      <c r="B3895" s="54" t="s">
        <v>1973</v>
      </c>
      <c r="C3895" s="53" t="str">
        <f t="array" ref="C3895">IFERROR(_xlfn.XLOOKUP(B3895, Runs[Run ID], Runs[Title]), "— pick a run —")</f>
        <v>Books of Doom</v>
      </c>
      <c r="D3895" s="74" t="s">
        <v>3787</v>
      </c>
      <c r="E3895" s="58" t="b">
        <v>0</v>
      </c>
      <c r="F3895" s="25">
        <f t="shared" si="1"/>
        <v>6</v>
      </c>
      <c r="G3895" s="21" t="s">
        <v>58</v>
      </c>
      <c r="H3895" s="23"/>
      <c r="I3895" s="28"/>
    </row>
    <row r="3896" ht="22.5" customHeight="1">
      <c r="A3896" s="53" t="str">
        <f t="array" ref="A3896">IFERROR(_xlfn.XLOOKUP(B3896, Runs[Run ID], Runs[Track]), "— pick a run —")</f>
        <v>Doctor Doom</v>
      </c>
      <c r="B3896" s="54" t="s">
        <v>426</v>
      </c>
      <c r="C3896" s="53" t="str">
        <f t="array" ref="C3896">IFERROR(_xlfn.XLOOKUP(B3896, Runs[Run ID], Runs[Title]), "— pick a run —")</f>
        <v>Doomwar</v>
      </c>
      <c r="D3896" s="74" t="s">
        <v>3817</v>
      </c>
      <c r="E3896" s="58" t="b">
        <v>0</v>
      </c>
      <c r="F3896" s="25">
        <f t="shared" si="1"/>
        <v>1</v>
      </c>
      <c r="G3896" s="21" t="s">
        <v>58</v>
      </c>
      <c r="H3896" s="23"/>
      <c r="I3896" s="28"/>
    </row>
    <row r="3897" ht="22.5" customHeight="1">
      <c r="A3897" s="53" t="str">
        <f t="array" ref="A3897">IFERROR(_xlfn.XLOOKUP(B3897, Runs[Run ID], Runs[Track]), "— pick a run —")</f>
        <v>Doctor Doom</v>
      </c>
      <c r="B3897" s="54" t="s">
        <v>426</v>
      </c>
      <c r="C3897" s="53" t="str">
        <f t="array" ref="C3897">IFERROR(_xlfn.XLOOKUP(B3897, Runs[Run ID], Runs[Title]), "— pick a run —")</f>
        <v>Doomwar</v>
      </c>
      <c r="D3897" s="74" t="s">
        <v>3846</v>
      </c>
      <c r="E3897" s="58" t="b">
        <v>0</v>
      </c>
      <c r="F3897" s="25">
        <f t="shared" si="1"/>
        <v>2</v>
      </c>
      <c r="G3897" s="21" t="s">
        <v>58</v>
      </c>
      <c r="H3897" s="23"/>
      <c r="I3897" s="28"/>
    </row>
    <row r="3898" ht="22.5" customHeight="1">
      <c r="A3898" s="53" t="str">
        <f t="array" ref="A3898">IFERROR(_xlfn.XLOOKUP(B3898, Runs[Run ID], Runs[Track]), "— pick a run —")</f>
        <v>Doctor Doom</v>
      </c>
      <c r="B3898" s="54" t="s">
        <v>426</v>
      </c>
      <c r="C3898" s="53" t="str">
        <f t="array" ref="C3898">IFERROR(_xlfn.XLOOKUP(B3898, Runs[Run ID], Runs[Title]), "— pick a run —")</f>
        <v>Doomwar</v>
      </c>
      <c r="D3898" s="74" t="s">
        <v>3875</v>
      </c>
      <c r="E3898" s="58" t="b">
        <v>0</v>
      </c>
      <c r="F3898" s="25">
        <f t="shared" si="1"/>
        <v>3</v>
      </c>
      <c r="G3898" s="21" t="s">
        <v>58</v>
      </c>
      <c r="H3898" s="23"/>
      <c r="I3898" s="28"/>
    </row>
    <row r="3899" ht="22.5" customHeight="1">
      <c r="A3899" s="53" t="str">
        <f t="array" ref="A3899">IFERROR(_xlfn.XLOOKUP(B3899, Runs[Run ID], Runs[Track]), "— pick a run —")</f>
        <v>Doctor Doom</v>
      </c>
      <c r="B3899" s="54" t="s">
        <v>426</v>
      </c>
      <c r="C3899" s="53" t="str">
        <f t="array" ref="C3899">IFERROR(_xlfn.XLOOKUP(B3899, Runs[Run ID], Runs[Title]), "— pick a run —")</f>
        <v>Doomwar</v>
      </c>
      <c r="D3899" s="74" t="s">
        <v>3903</v>
      </c>
      <c r="E3899" s="58" t="b">
        <v>0</v>
      </c>
      <c r="F3899" s="25">
        <f t="shared" si="1"/>
        <v>4</v>
      </c>
      <c r="G3899" s="21" t="s">
        <v>58</v>
      </c>
      <c r="H3899" s="23"/>
      <c r="I3899" s="28"/>
    </row>
    <row r="3900" ht="22.5" customHeight="1">
      <c r="A3900" s="53" t="str">
        <f t="array" ref="A3900">IFERROR(_xlfn.XLOOKUP(B3900, Runs[Run ID], Runs[Track]), "— pick a run —")</f>
        <v>Doctor Doom</v>
      </c>
      <c r="B3900" s="54" t="s">
        <v>426</v>
      </c>
      <c r="C3900" s="53" t="str">
        <f t="array" ref="C3900">IFERROR(_xlfn.XLOOKUP(B3900, Runs[Run ID], Runs[Title]), "— pick a run —")</f>
        <v>Doomwar</v>
      </c>
      <c r="D3900" s="74" t="s">
        <v>3931</v>
      </c>
      <c r="E3900" s="58" t="b">
        <v>0</v>
      </c>
      <c r="F3900" s="25">
        <f t="shared" si="1"/>
        <v>5</v>
      </c>
      <c r="G3900" s="21" t="s">
        <v>58</v>
      </c>
      <c r="H3900" s="23"/>
      <c r="I3900" s="28"/>
    </row>
    <row r="3901" ht="22.5" customHeight="1">
      <c r="A3901" s="53" t="str">
        <f t="array" ref="A3901">IFERROR(_xlfn.XLOOKUP(B3901, Runs[Run ID], Runs[Track]), "— pick a run —")</f>
        <v>Doctor Doom</v>
      </c>
      <c r="B3901" s="54" t="s">
        <v>426</v>
      </c>
      <c r="C3901" s="53" t="str">
        <f t="array" ref="C3901">IFERROR(_xlfn.XLOOKUP(B3901, Runs[Run ID], Runs[Title]), "— pick a run —")</f>
        <v>Doomwar</v>
      </c>
      <c r="D3901" s="74" t="s">
        <v>3958</v>
      </c>
      <c r="E3901" s="58" t="b">
        <v>0</v>
      </c>
      <c r="F3901" s="25">
        <f t="shared" si="1"/>
        <v>6</v>
      </c>
      <c r="G3901" s="21" t="s">
        <v>58</v>
      </c>
      <c r="H3901" s="23"/>
      <c r="I3901" s="28"/>
    </row>
    <row r="3902" ht="22.5" customHeight="1">
      <c r="A3902" s="53" t="str">
        <f t="array" ref="A3902">IFERROR(_xlfn.XLOOKUP(B3902, Runs[Run ID], Runs[Track]), "— pick a run —")</f>
        <v>Doctor Doom</v>
      </c>
      <c r="B3902" s="54" t="s">
        <v>313</v>
      </c>
      <c r="C3902" s="53" t="str">
        <f t="array" ref="C3902">IFERROR(_xlfn.XLOOKUP(B3902, Runs[Run ID], Runs[Title]), "— pick a run —")</f>
        <v>Infamous Iron Man</v>
      </c>
      <c r="D3902" s="74" t="s">
        <v>3988</v>
      </c>
      <c r="E3902" s="58" t="b">
        <v>0</v>
      </c>
      <c r="F3902" s="25">
        <f t="shared" si="1"/>
        <v>1</v>
      </c>
      <c r="G3902" s="21" t="s">
        <v>58</v>
      </c>
      <c r="H3902" s="23"/>
      <c r="I3902" s="28"/>
    </row>
    <row r="3903" ht="22.5" customHeight="1">
      <c r="A3903" s="53" t="str">
        <f t="array" ref="A3903">IFERROR(_xlfn.XLOOKUP(B3903, Runs[Run ID], Runs[Track]), "— pick a run —")</f>
        <v>Doctor Doom</v>
      </c>
      <c r="B3903" s="54" t="s">
        <v>313</v>
      </c>
      <c r="C3903" s="53" t="str">
        <f t="array" ref="C3903">IFERROR(_xlfn.XLOOKUP(B3903, Runs[Run ID], Runs[Title]), "— pick a run —")</f>
        <v>Infamous Iron Man</v>
      </c>
      <c r="D3903" s="74" t="s">
        <v>4017</v>
      </c>
      <c r="E3903" s="58" t="b">
        <v>0</v>
      </c>
      <c r="F3903" s="25">
        <f t="shared" si="1"/>
        <v>2</v>
      </c>
      <c r="G3903" s="21" t="s">
        <v>58</v>
      </c>
      <c r="H3903" s="23"/>
      <c r="I3903" s="28"/>
    </row>
    <row r="3904" ht="22.5" customHeight="1">
      <c r="A3904" s="53" t="str">
        <f t="array" ref="A3904">IFERROR(_xlfn.XLOOKUP(B3904, Runs[Run ID], Runs[Track]), "— pick a run —")</f>
        <v>Doctor Doom</v>
      </c>
      <c r="B3904" s="54" t="s">
        <v>313</v>
      </c>
      <c r="C3904" s="53" t="str">
        <f t="array" ref="C3904">IFERROR(_xlfn.XLOOKUP(B3904, Runs[Run ID], Runs[Title]), "— pick a run —")</f>
        <v>Infamous Iron Man</v>
      </c>
      <c r="D3904" s="74" t="s">
        <v>4043</v>
      </c>
      <c r="E3904" s="58" t="b">
        <v>0</v>
      </c>
      <c r="F3904" s="25">
        <f t="shared" si="1"/>
        <v>3</v>
      </c>
      <c r="G3904" s="21" t="s">
        <v>58</v>
      </c>
      <c r="H3904" s="23"/>
      <c r="I3904" s="28"/>
    </row>
    <row r="3905" ht="22.5" customHeight="1">
      <c r="A3905" s="53" t="str">
        <f t="array" ref="A3905">IFERROR(_xlfn.XLOOKUP(B3905, Runs[Run ID], Runs[Track]), "— pick a run —")</f>
        <v>Doctor Doom</v>
      </c>
      <c r="B3905" s="54" t="s">
        <v>313</v>
      </c>
      <c r="C3905" s="53" t="str">
        <f t="array" ref="C3905">IFERROR(_xlfn.XLOOKUP(B3905, Runs[Run ID], Runs[Title]), "— pick a run —")</f>
        <v>Infamous Iron Man</v>
      </c>
      <c r="D3905" s="74" t="s">
        <v>4070</v>
      </c>
      <c r="E3905" s="58" t="b">
        <v>0</v>
      </c>
      <c r="F3905" s="25">
        <f t="shared" si="1"/>
        <v>4</v>
      </c>
      <c r="G3905" s="21" t="s">
        <v>58</v>
      </c>
      <c r="H3905" s="23"/>
      <c r="I3905" s="28"/>
    </row>
    <row r="3906" ht="22.5" customHeight="1">
      <c r="A3906" s="53" t="str">
        <f t="array" ref="A3906">IFERROR(_xlfn.XLOOKUP(B3906, Runs[Run ID], Runs[Track]), "— pick a run —")</f>
        <v>Doctor Doom</v>
      </c>
      <c r="B3906" s="54" t="s">
        <v>313</v>
      </c>
      <c r="C3906" s="53" t="str">
        <f t="array" ref="C3906">IFERROR(_xlfn.XLOOKUP(B3906, Runs[Run ID], Runs[Title]), "— pick a run —")</f>
        <v>Infamous Iron Man</v>
      </c>
      <c r="D3906" s="74" t="s">
        <v>4099</v>
      </c>
      <c r="E3906" s="58" t="b">
        <v>0</v>
      </c>
      <c r="F3906" s="25">
        <f t="shared" si="1"/>
        <v>5</v>
      </c>
      <c r="G3906" s="21" t="s">
        <v>58</v>
      </c>
      <c r="H3906" s="23"/>
      <c r="I3906" s="28"/>
    </row>
    <row r="3907" ht="22.5" customHeight="1">
      <c r="A3907" s="53" t="str">
        <f t="array" ref="A3907">IFERROR(_xlfn.XLOOKUP(B3907, Runs[Run ID], Runs[Track]), "— pick a run —")</f>
        <v>Doctor Doom</v>
      </c>
      <c r="B3907" s="54" t="s">
        <v>313</v>
      </c>
      <c r="C3907" s="53" t="str">
        <f t="array" ref="C3907">IFERROR(_xlfn.XLOOKUP(B3907, Runs[Run ID], Runs[Title]), "— pick a run —")</f>
        <v>Infamous Iron Man</v>
      </c>
      <c r="D3907" s="74" t="s">
        <v>4127</v>
      </c>
      <c r="E3907" s="58" t="b">
        <v>0</v>
      </c>
      <c r="F3907" s="25">
        <f t="shared" si="1"/>
        <v>6</v>
      </c>
      <c r="G3907" s="21" t="s">
        <v>58</v>
      </c>
      <c r="H3907" s="23"/>
      <c r="I3907" s="28"/>
    </row>
    <row r="3908" ht="22.5" customHeight="1">
      <c r="A3908" s="53" t="str">
        <f t="array" ref="A3908">IFERROR(_xlfn.XLOOKUP(B3908, Runs[Run ID], Runs[Track]), "— pick a run —")</f>
        <v>Doctor Doom</v>
      </c>
      <c r="B3908" s="54" t="s">
        <v>313</v>
      </c>
      <c r="C3908" s="53" t="str">
        <f t="array" ref="C3908">IFERROR(_xlfn.XLOOKUP(B3908, Runs[Run ID], Runs[Title]), "— pick a run —")</f>
        <v>Infamous Iron Man</v>
      </c>
      <c r="D3908" s="74" t="s">
        <v>4158</v>
      </c>
      <c r="E3908" s="58" t="b">
        <v>0</v>
      </c>
      <c r="F3908" s="25">
        <f t="shared" si="1"/>
        <v>7</v>
      </c>
      <c r="G3908" s="21" t="s">
        <v>58</v>
      </c>
      <c r="H3908" s="23"/>
      <c r="I3908" s="28"/>
    </row>
    <row r="3909" ht="22.5" customHeight="1">
      <c r="A3909" s="53" t="str">
        <f t="array" ref="A3909">IFERROR(_xlfn.XLOOKUP(B3909, Runs[Run ID], Runs[Track]), "— pick a run —")</f>
        <v>Doctor Doom</v>
      </c>
      <c r="B3909" s="54" t="s">
        <v>313</v>
      </c>
      <c r="C3909" s="53" t="str">
        <f t="array" ref="C3909">IFERROR(_xlfn.XLOOKUP(B3909, Runs[Run ID], Runs[Title]), "— pick a run —")</f>
        <v>Infamous Iron Man</v>
      </c>
      <c r="D3909" s="74" t="s">
        <v>4183</v>
      </c>
      <c r="E3909" s="58" t="b">
        <v>0</v>
      </c>
      <c r="F3909" s="25">
        <f t="shared" si="1"/>
        <v>8</v>
      </c>
      <c r="G3909" s="21" t="s">
        <v>58</v>
      </c>
      <c r="H3909" s="23"/>
      <c r="I3909" s="28"/>
    </row>
    <row r="3910" ht="22.5" customHeight="1">
      <c r="A3910" s="53" t="str">
        <f t="array" ref="A3910">IFERROR(_xlfn.XLOOKUP(B3910, Runs[Run ID], Runs[Track]), "— pick a run —")</f>
        <v>Doctor Doom</v>
      </c>
      <c r="B3910" s="54" t="s">
        <v>313</v>
      </c>
      <c r="C3910" s="53" t="str">
        <f t="array" ref="C3910">IFERROR(_xlfn.XLOOKUP(B3910, Runs[Run ID], Runs[Title]), "— pick a run —")</f>
        <v>Infamous Iron Man</v>
      </c>
      <c r="D3910" s="74" t="s">
        <v>4207</v>
      </c>
      <c r="E3910" s="58" t="b">
        <v>0</v>
      </c>
      <c r="F3910" s="25">
        <f t="shared" si="1"/>
        <v>9</v>
      </c>
      <c r="G3910" s="21" t="s">
        <v>58</v>
      </c>
      <c r="H3910" s="23"/>
      <c r="I3910" s="28"/>
    </row>
    <row r="3911" ht="22.5" customHeight="1">
      <c r="A3911" s="53" t="str">
        <f t="array" ref="A3911">IFERROR(_xlfn.XLOOKUP(B3911, Runs[Run ID], Runs[Track]), "— pick a run —")</f>
        <v>Doctor Doom</v>
      </c>
      <c r="B3911" s="54" t="s">
        <v>313</v>
      </c>
      <c r="C3911" s="53" t="str">
        <f t="array" ref="C3911">IFERROR(_xlfn.XLOOKUP(B3911, Runs[Run ID], Runs[Title]), "— pick a run —")</f>
        <v>Infamous Iron Man</v>
      </c>
      <c r="D3911" s="74" t="s">
        <v>4233</v>
      </c>
      <c r="E3911" s="58" t="b">
        <v>0</v>
      </c>
      <c r="F3911" s="25">
        <f t="shared" si="1"/>
        <v>10</v>
      </c>
      <c r="G3911" s="21" t="s">
        <v>58</v>
      </c>
      <c r="H3911" s="23"/>
      <c r="I3911" s="28"/>
    </row>
    <row r="3912" ht="22.5" customHeight="1">
      <c r="A3912" s="53" t="str">
        <f t="array" ref="A3912">IFERROR(_xlfn.XLOOKUP(B3912, Runs[Run ID], Runs[Track]), "— pick a run —")</f>
        <v>Doctor Doom</v>
      </c>
      <c r="B3912" s="54" t="s">
        <v>313</v>
      </c>
      <c r="C3912" s="53" t="str">
        <f t="array" ref="C3912">IFERROR(_xlfn.XLOOKUP(B3912, Runs[Run ID], Runs[Title]), "— pick a run —")</f>
        <v>Infamous Iron Man</v>
      </c>
      <c r="D3912" s="74" t="s">
        <v>4258</v>
      </c>
      <c r="E3912" s="58" t="b">
        <v>0</v>
      </c>
      <c r="F3912" s="25">
        <f t="shared" si="1"/>
        <v>11</v>
      </c>
      <c r="G3912" s="21" t="s">
        <v>58</v>
      </c>
      <c r="H3912" s="23"/>
      <c r="I3912" s="28"/>
    </row>
    <row r="3913" ht="22.5" customHeight="1">
      <c r="A3913" s="53" t="str">
        <f t="array" ref="A3913">IFERROR(_xlfn.XLOOKUP(B3913, Runs[Run ID], Runs[Track]), "— pick a run —")</f>
        <v>Doctor Doom</v>
      </c>
      <c r="B3913" s="54" t="s">
        <v>313</v>
      </c>
      <c r="C3913" s="53" t="str">
        <f t="array" ref="C3913">IFERROR(_xlfn.XLOOKUP(B3913, Runs[Run ID], Runs[Title]), "— pick a run —")</f>
        <v>Infamous Iron Man</v>
      </c>
      <c r="D3913" s="74" t="s">
        <v>4288</v>
      </c>
      <c r="E3913" s="58" t="b">
        <v>0</v>
      </c>
      <c r="F3913" s="25">
        <f t="shared" si="1"/>
        <v>12</v>
      </c>
      <c r="G3913" s="21" t="s">
        <v>58</v>
      </c>
      <c r="H3913" s="23"/>
      <c r="I3913" s="28"/>
    </row>
    <row r="3914" ht="22.5" customHeight="1">
      <c r="A3914" s="53" t="str">
        <f t="array" ref="A3914">IFERROR(_xlfn.XLOOKUP(B3914, Runs[Run ID], Runs[Track]), "— pick a run —")</f>
        <v>Doctor Doom</v>
      </c>
      <c r="B3914" s="54" t="s">
        <v>1819</v>
      </c>
      <c r="C3914" s="53" t="str">
        <f t="array" ref="C3914">IFERROR(_xlfn.XLOOKUP(B3914, Runs[Run ID], Runs[Title]), "— pick a run —")</f>
        <v>Cantwell's Doctor Doom</v>
      </c>
      <c r="D3914" s="74" t="s">
        <v>14117</v>
      </c>
      <c r="E3914" s="58" t="b">
        <v>0</v>
      </c>
      <c r="F3914" s="25">
        <f t="shared" si="1"/>
        <v>1</v>
      </c>
      <c r="G3914" s="21" t="s">
        <v>58</v>
      </c>
      <c r="H3914" s="23"/>
      <c r="I3914" s="28"/>
    </row>
    <row r="3915" ht="22.5" customHeight="1">
      <c r="A3915" s="53" t="str">
        <f t="array" ref="A3915">IFERROR(_xlfn.XLOOKUP(B3915, Runs[Run ID], Runs[Track]), "— pick a run —")</f>
        <v>Doctor Doom</v>
      </c>
      <c r="B3915" s="54" t="s">
        <v>1819</v>
      </c>
      <c r="C3915" s="53" t="str">
        <f t="array" ref="C3915">IFERROR(_xlfn.XLOOKUP(B3915, Runs[Run ID], Runs[Title]), "— pick a run —")</f>
        <v>Cantwell's Doctor Doom</v>
      </c>
      <c r="D3915" s="74" t="s">
        <v>14118</v>
      </c>
      <c r="E3915" s="58" t="b">
        <v>0</v>
      </c>
      <c r="F3915" s="25">
        <f t="shared" si="1"/>
        <v>2</v>
      </c>
      <c r="G3915" s="21" t="s">
        <v>58</v>
      </c>
      <c r="H3915" s="23"/>
      <c r="I3915" s="28"/>
    </row>
    <row r="3916" ht="22.5" customHeight="1">
      <c r="A3916" s="53" t="str">
        <f t="array" ref="A3916">IFERROR(_xlfn.XLOOKUP(B3916, Runs[Run ID], Runs[Track]), "— pick a run —")</f>
        <v>Doctor Doom</v>
      </c>
      <c r="B3916" s="54" t="s">
        <v>1819</v>
      </c>
      <c r="C3916" s="53" t="str">
        <f t="array" ref="C3916">IFERROR(_xlfn.XLOOKUP(B3916, Runs[Run ID], Runs[Title]), "— pick a run —")</f>
        <v>Cantwell's Doctor Doom</v>
      </c>
      <c r="D3916" s="74" t="s">
        <v>14119</v>
      </c>
      <c r="E3916" s="58" t="b">
        <v>0</v>
      </c>
      <c r="F3916" s="25">
        <f t="shared" si="1"/>
        <v>3</v>
      </c>
      <c r="G3916" s="21" t="s">
        <v>58</v>
      </c>
      <c r="H3916" s="23"/>
      <c r="I3916" s="28"/>
    </row>
    <row r="3917" ht="22.5" customHeight="1">
      <c r="A3917" s="53" t="str">
        <f t="array" ref="A3917">IFERROR(_xlfn.XLOOKUP(B3917, Runs[Run ID], Runs[Track]), "— pick a run —")</f>
        <v>Doctor Doom</v>
      </c>
      <c r="B3917" s="54" t="s">
        <v>1819</v>
      </c>
      <c r="C3917" s="53" t="str">
        <f t="array" ref="C3917">IFERROR(_xlfn.XLOOKUP(B3917, Runs[Run ID], Runs[Title]), "— pick a run —")</f>
        <v>Cantwell's Doctor Doom</v>
      </c>
      <c r="D3917" s="74" t="s">
        <v>14120</v>
      </c>
      <c r="E3917" s="58" t="b">
        <v>0</v>
      </c>
      <c r="F3917" s="25">
        <f t="shared" si="1"/>
        <v>4</v>
      </c>
      <c r="G3917" s="21" t="s">
        <v>58</v>
      </c>
      <c r="H3917" s="23"/>
      <c r="I3917" s="28"/>
    </row>
    <row r="3918" ht="22.5" customHeight="1">
      <c r="A3918" s="53" t="str">
        <f t="array" ref="A3918">IFERROR(_xlfn.XLOOKUP(B3918, Runs[Run ID], Runs[Track]), "— pick a run —")</f>
        <v>Doctor Doom</v>
      </c>
      <c r="B3918" s="54" t="s">
        <v>1819</v>
      </c>
      <c r="C3918" s="53" t="str">
        <f t="array" ref="C3918">IFERROR(_xlfn.XLOOKUP(B3918, Runs[Run ID], Runs[Title]), "— pick a run —")</f>
        <v>Cantwell's Doctor Doom</v>
      </c>
      <c r="D3918" s="74" t="s">
        <v>14121</v>
      </c>
      <c r="E3918" s="58" t="b">
        <v>0</v>
      </c>
      <c r="F3918" s="25">
        <f t="shared" si="1"/>
        <v>5</v>
      </c>
      <c r="G3918" s="21" t="s">
        <v>58</v>
      </c>
      <c r="H3918" s="23"/>
      <c r="I3918" s="28"/>
    </row>
    <row r="3919" ht="22.5" customHeight="1">
      <c r="A3919" s="53" t="str">
        <f t="array" ref="A3919">IFERROR(_xlfn.XLOOKUP(B3919, Runs[Run ID], Runs[Track]), "— pick a run —")</f>
        <v>Doctor Doom</v>
      </c>
      <c r="B3919" s="54" t="s">
        <v>1819</v>
      </c>
      <c r="C3919" s="53" t="str">
        <f t="array" ref="C3919">IFERROR(_xlfn.XLOOKUP(B3919, Runs[Run ID], Runs[Title]), "— pick a run —")</f>
        <v>Cantwell's Doctor Doom</v>
      </c>
      <c r="D3919" s="74" t="s">
        <v>14122</v>
      </c>
      <c r="E3919" s="58" t="b">
        <v>0</v>
      </c>
      <c r="F3919" s="25">
        <f t="shared" si="1"/>
        <v>6</v>
      </c>
      <c r="G3919" s="21" t="s">
        <v>58</v>
      </c>
      <c r="H3919" s="23"/>
      <c r="I3919" s="28"/>
    </row>
    <row r="3920" ht="22.5" customHeight="1">
      <c r="A3920" s="53" t="str">
        <f t="array" ref="A3920">IFERROR(_xlfn.XLOOKUP(B3920, Runs[Run ID], Runs[Track]), "— pick a run —")</f>
        <v>Doctor Doom</v>
      </c>
      <c r="B3920" s="54" t="s">
        <v>1819</v>
      </c>
      <c r="C3920" s="53" t="str">
        <f t="array" ref="C3920">IFERROR(_xlfn.XLOOKUP(B3920, Runs[Run ID], Runs[Title]), "— pick a run —")</f>
        <v>Cantwell's Doctor Doom</v>
      </c>
      <c r="D3920" s="74" t="s">
        <v>14123</v>
      </c>
      <c r="E3920" s="58" t="b">
        <v>0</v>
      </c>
      <c r="F3920" s="25">
        <f t="shared" si="1"/>
        <v>7</v>
      </c>
      <c r="G3920" s="21" t="s">
        <v>58</v>
      </c>
      <c r="H3920" s="23"/>
      <c r="I3920" s="28"/>
    </row>
    <row r="3921" ht="22.5" customHeight="1">
      <c r="A3921" s="53" t="str">
        <f t="array" ref="A3921">IFERROR(_xlfn.XLOOKUP(B3921, Runs[Run ID], Runs[Track]), "— pick a run —")</f>
        <v>Doctor Doom</v>
      </c>
      <c r="B3921" s="54" t="s">
        <v>1819</v>
      </c>
      <c r="C3921" s="53" t="str">
        <f t="array" ref="C3921">IFERROR(_xlfn.XLOOKUP(B3921, Runs[Run ID], Runs[Title]), "— pick a run —")</f>
        <v>Cantwell's Doctor Doom</v>
      </c>
      <c r="D3921" s="74" t="s">
        <v>14124</v>
      </c>
      <c r="E3921" s="58" t="b">
        <v>0</v>
      </c>
      <c r="F3921" s="25">
        <f t="shared" si="1"/>
        <v>8</v>
      </c>
      <c r="G3921" s="21" t="s">
        <v>58</v>
      </c>
      <c r="H3921" s="23"/>
      <c r="I3921" s="28"/>
    </row>
    <row r="3922" ht="22.5" customHeight="1">
      <c r="A3922" s="53" t="str">
        <f t="array" ref="A3922">IFERROR(_xlfn.XLOOKUP(B3922, Runs[Run ID], Runs[Track]), "— pick a run —")</f>
        <v>Doctor Doom</v>
      </c>
      <c r="B3922" s="54" t="s">
        <v>1819</v>
      </c>
      <c r="C3922" s="53" t="str">
        <f t="array" ref="C3922">IFERROR(_xlfn.XLOOKUP(B3922, Runs[Run ID], Runs[Title]), "— pick a run —")</f>
        <v>Cantwell's Doctor Doom</v>
      </c>
      <c r="D3922" s="74" t="s">
        <v>14125</v>
      </c>
      <c r="E3922" s="58" t="b">
        <v>0</v>
      </c>
      <c r="F3922" s="25">
        <f t="shared" si="1"/>
        <v>9</v>
      </c>
      <c r="G3922" s="21" t="s">
        <v>58</v>
      </c>
      <c r="H3922" s="23"/>
      <c r="I3922" s="28"/>
    </row>
    <row r="3923" ht="22.5" customHeight="1">
      <c r="A3923" s="53" t="str">
        <f t="array" ref="A3923">IFERROR(_xlfn.XLOOKUP(B3923, Runs[Run ID], Runs[Track]), "— pick a run —")</f>
        <v>Doctor Doom</v>
      </c>
      <c r="B3923" s="54" t="s">
        <v>1819</v>
      </c>
      <c r="C3923" s="53" t="str">
        <f t="array" ref="C3923">IFERROR(_xlfn.XLOOKUP(B3923, Runs[Run ID], Runs[Title]), "— pick a run —")</f>
        <v>Cantwell's Doctor Doom</v>
      </c>
      <c r="D3923" s="74" t="s">
        <v>14126</v>
      </c>
      <c r="E3923" s="58" t="b">
        <v>0</v>
      </c>
      <c r="F3923" s="25">
        <f t="shared" si="1"/>
        <v>10</v>
      </c>
      <c r="G3923" s="21" t="s">
        <v>58</v>
      </c>
      <c r="H3923" s="23"/>
      <c r="I3923" s="28"/>
    </row>
    <row r="3924" ht="22.5" customHeight="1">
      <c r="A3924" s="53" t="str">
        <f t="array" ref="A3924">IFERROR(_xlfn.XLOOKUP(B3924, Runs[Run ID], Runs[Track]), "— pick a run —")</f>
        <v>Dr. Strange</v>
      </c>
      <c r="B3924" s="54" t="s">
        <v>322</v>
      </c>
      <c r="C3924" s="53" t="str">
        <f t="array" ref="C3924">IFERROR(_xlfn.XLOOKUP(B3924, Runs[Run ID], Runs[Title]), "— pick a run —")</f>
        <v>Lee &amp; Ditko's Doctor Strange</v>
      </c>
      <c r="D3924" s="74" t="s">
        <v>14127</v>
      </c>
      <c r="E3924" s="58" t="b">
        <v>0</v>
      </c>
      <c r="F3924" s="25">
        <f t="shared" si="1"/>
        <v>1</v>
      </c>
      <c r="G3924" s="21" t="s">
        <v>58</v>
      </c>
      <c r="H3924" s="23"/>
      <c r="I3924" s="28"/>
    </row>
    <row r="3925" ht="22.5" customHeight="1">
      <c r="A3925" s="53" t="str">
        <f t="array" ref="A3925">IFERROR(_xlfn.XLOOKUP(B3925, Runs[Run ID], Runs[Track]), "— pick a run —")</f>
        <v>Dr. Strange</v>
      </c>
      <c r="B3925" s="54" t="s">
        <v>322</v>
      </c>
      <c r="C3925" s="53" t="str">
        <f t="array" ref="C3925">IFERROR(_xlfn.XLOOKUP(B3925, Runs[Run ID], Runs[Title]), "— pick a run —")</f>
        <v>Lee &amp; Ditko's Doctor Strange</v>
      </c>
      <c r="D3925" s="74" t="s">
        <v>14128</v>
      </c>
      <c r="E3925" s="58" t="b">
        <v>0</v>
      </c>
      <c r="F3925" s="25">
        <f t="shared" si="1"/>
        <v>2</v>
      </c>
      <c r="G3925" s="21" t="s">
        <v>58</v>
      </c>
      <c r="H3925" s="23"/>
      <c r="I3925" s="28"/>
    </row>
    <row r="3926" ht="22.5" customHeight="1">
      <c r="A3926" s="53" t="str">
        <f t="array" ref="A3926">IFERROR(_xlfn.XLOOKUP(B3926, Runs[Run ID], Runs[Track]), "— pick a run —")</f>
        <v>Dr. Strange</v>
      </c>
      <c r="B3926" s="54" t="s">
        <v>322</v>
      </c>
      <c r="C3926" s="53" t="str">
        <f t="array" ref="C3926">IFERROR(_xlfn.XLOOKUP(B3926, Runs[Run ID], Runs[Title]), "— pick a run —")</f>
        <v>Lee &amp; Ditko's Doctor Strange</v>
      </c>
      <c r="D3926" s="74" t="s">
        <v>14129</v>
      </c>
      <c r="E3926" s="58" t="b">
        <v>0</v>
      </c>
      <c r="F3926" s="25">
        <f t="shared" si="1"/>
        <v>3</v>
      </c>
      <c r="G3926" s="21" t="s">
        <v>58</v>
      </c>
      <c r="H3926" s="23"/>
      <c r="I3926" s="28"/>
    </row>
    <row r="3927" ht="22.5" customHeight="1">
      <c r="A3927" s="53" t="str">
        <f t="array" ref="A3927">IFERROR(_xlfn.XLOOKUP(B3927, Runs[Run ID], Runs[Track]), "— pick a run —")</f>
        <v>Dr. Strange</v>
      </c>
      <c r="B3927" s="54" t="s">
        <v>322</v>
      </c>
      <c r="C3927" s="53" t="str">
        <f t="array" ref="C3927">IFERROR(_xlfn.XLOOKUP(B3927, Runs[Run ID], Runs[Title]), "— pick a run —")</f>
        <v>Lee &amp; Ditko's Doctor Strange</v>
      </c>
      <c r="D3927" s="74" t="s">
        <v>14130</v>
      </c>
      <c r="E3927" s="58" t="b">
        <v>0</v>
      </c>
      <c r="F3927" s="25">
        <f t="shared" si="1"/>
        <v>4</v>
      </c>
      <c r="G3927" s="21" t="s">
        <v>58</v>
      </c>
      <c r="H3927" s="23"/>
      <c r="I3927" s="28"/>
    </row>
    <row r="3928" ht="22.5" customHeight="1">
      <c r="A3928" s="53" t="str">
        <f t="array" ref="A3928">IFERROR(_xlfn.XLOOKUP(B3928, Runs[Run ID], Runs[Track]), "— pick a run —")</f>
        <v>Dr. Strange</v>
      </c>
      <c r="B3928" s="54" t="s">
        <v>322</v>
      </c>
      <c r="C3928" s="53" t="str">
        <f t="array" ref="C3928">IFERROR(_xlfn.XLOOKUP(B3928, Runs[Run ID], Runs[Title]), "— pick a run —")</f>
        <v>Lee &amp; Ditko's Doctor Strange</v>
      </c>
      <c r="D3928" s="74" t="s">
        <v>14131</v>
      </c>
      <c r="E3928" s="58" t="b">
        <v>0</v>
      </c>
      <c r="F3928" s="25">
        <f t="shared" si="1"/>
        <v>5</v>
      </c>
      <c r="G3928" s="21" t="s">
        <v>58</v>
      </c>
      <c r="H3928" s="23"/>
      <c r="I3928" s="28"/>
    </row>
    <row r="3929" ht="22.5" customHeight="1">
      <c r="A3929" s="53" t="str">
        <f t="array" ref="A3929">IFERROR(_xlfn.XLOOKUP(B3929, Runs[Run ID], Runs[Track]), "— pick a run —")</f>
        <v>Dr. Strange</v>
      </c>
      <c r="B3929" s="54" t="s">
        <v>322</v>
      </c>
      <c r="C3929" s="53" t="str">
        <f t="array" ref="C3929">IFERROR(_xlfn.XLOOKUP(B3929, Runs[Run ID], Runs[Title]), "— pick a run —")</f>
        <v>Lee &amp; Ditko's Doctor Strange</v>
      </c>
      <c r="D3929" s="74" t="s">
        <v>14132</v>
      </c>
      <c r="E3929" s="58" t="b">
        <v>0</v>
      </c>
      <c r="F3929" s="25">
        <f t="shared" si="1"/>
        <v>6</v>
      </c>
      <c r="G3929" s="21" t="s">
        <v>58</v>
      </c>
      <c r="H3929" s="23"/>
      <c r="I3929" s="28"/>
    </row>
    <row r="3930" ht="22.5" customHeight="1">
      <c r="A3930" s="53" t="str">
        <f t="array" ref="A3930">IFERROR(_xlfn.XLOOKUP(B3930, Runs[Run ID], Runs[Track]), "— pick a run —")</f>
        <v>Dr. Strange</v>
      </c>
      <c r="B3930" s="54" t="s">
        <v>322</v>
      </c>
      <c r="C3930" s="53" t="str">
        <f t="array" ref="C3930">IFERROR(_xlfn.XLOOKUP(B3930, Runs[Run ID], Runs[Title]), "— pick a run —")</f>
        <v>Lee &amp; Ditko's Doctor Strange</v>
      </c>
      <c r="D3930" s="74" t="s">
        <v>14133</v>
      </c>
      <c r="E3930" s="58" t="b">
        <v>0</v>
      </c>
      <c r="F3930" s="25">
        <f t="shared" si="1"/>
        <v>7</v>
      </c>
      <c r="G3930" s="21" t="s">
        <v>58</v>
      </c>
      <c r="H3930" s="23"/>
      <c r="I3930" s="28"/>
    </row>
    <row r="3931" ht="22.5" customHeight="1">
      <c r="A3931" s="53" t="str">
        <f t="array" ref="A3931">IFERROR(_xlfn.XLOOKUP(B3931, Runs[Run ID], Runs[Track]), "— pick a run —")</f>
        <v>Dr. Strange</v>
      </c>
      <c r="B3931" s="54" t="s">
        <v>322</v>
      </c>
      <c r="C3931" s="53" t="str">
        <f t="array" ref="C3931">IFERROR(_xlfn.XLOOKUP(B3931, Runs[Run ID], Runs[Title]), "— pick a run —")</f>
        <v>Lee &amp; Ditko's Doctor Strange</v>
      </c>
      <c r="D3931" s="74" t="s">
        <v>14134</v>
      </c>
      <c r="E3931" s="58" t="b">
        <v>0</v>
      </c>
      <c r="F3931" s="25">
        <f t="shared" si="1"/>
        <v>8</v>
      </c>
      <c r="G3931" s="21" t="s">
        <v>58</v>
      </c>
      <c r="H3931" s="23"/>
      <c r="I3931" s="28"/>
    </row>
    <row r="3932" ht="22.5" customHeight="1">
      <c r="A3932" s="53" t="str">
        <f t="array" ref="A3932">IFERROR(_xlfn.XLOOKUP(B3932, Runs[Run ID], Runs[Track]), "— pick a run —")</f>
        <v>Dr. Strange</v>
      </c>
      <c r="B3932" s="54" t="s">
        <v>322</v>
      </c>
      <c r="C3932" s="53" t="str">
        <f t="array" ref="C3932">IFERROR(_xlfn.XLOOKUP(B3932, Runs[Run ID], Runs[Title]), "— pick a run —")</f>
        <v>Lee &amp; Ditko's Doctor Strange</v>
      </c>
      <c r="D3932" s="74" t="s">
        <v>14135</v>
      </c>
      <c r="E3932" s="58" t="b">
        <v>0</v>
      </c>
      <c r="F3932" s="25">
        <f t="shared" si="1"/>
        <v>9</v>
      </c>
      <c r="G3932" s="21" t="s">
        <v>58</v>
      </c>
      <c r="H3932" s="23"/>
      <c r="I3932" s="28"/>
    </row>
    <row r="3933" ht="22.5" customHeight="1">
      <c r="A3933" s="53" t="str">
        <f t="array" ref="A3933">IFERROR(_xlfn.XLOOKUP(B3933, Runs[Run ID], Runs[Track]), "— pick a run —")</f>
        <v>Dr. Strange</v>
      </c>
      <c r="B3933" s="54" t="s">
        <v>322</v>
      </c>
      <c r="C3933" s="53" t="str">
        <f t="array" ref="C3933">IFERROR(_xlfn.XLOOKUP(B3933, Runs[Run ID], Runs[Title]), "— pick a run —")</f>
        <v>Lee &amp; Ditko's Doctor Strange</v>
      </c>
      <c r="D3933" s="74" t="s">
        <v>14136</v>
      </c>
      <c r="E3933" s="58" t="b">
        <v>0</v>
      </c>
      <c r="F3933" s="25">
        <f t="shared" si="1"/>
        <v>10</v>
      </c>
      <c r="G3933" s="21" t="s">
        <v>58</v>
      </c>
      <c r="H3933" s="23"/>
      <c r="I3933" s="28"/>
    </row>
    <row r="3934" ht="22.5" customHeight="1">
      <c r="A3934" s="53" t="str">
        <f t="array" ref="A3934">IFERROR(_xlfn.XLOOKUP(B3934, Runs[Run ID], Runs[Track]), "— pick a run —")</f>
        <v>Dr. Strange</v>
      </c>
      <c r="B3934" s="54" t="s">
        <v>322</v>
      </c>
      <c r="C3934" s="53" t="str">
        <f t="array" ref="C3934">IFERROR(_xlfn.XLOOKUP(B3934, Runs[Run ID], Runs[Title]), "— pick a run —")</f>
        <v>Lee &amp; Ditko's Doctor Strange</v>
      </c>
      <c r="D3934" s="74" t="s">
        <v>14137</v>
      </c>
      <c r="E3934" s="58" t="b">
        <v>0</v>
      </c>
      <c r="F3934" s="25">
        <f t="shared" si="1"/>
        <v>11</v>
      </c>
      <c r="G3934" s="21" t="s">
        <v>58</v>
      </c>
      <c r="H3934" s="23"/>
      <c r="I3934" s="28"/>
    </row>
    <row r="3935" ht="22.5" customHeight="1">
      <c r="A3935" s="53" t="str">
        <f t="array" ref="A3935">IFERROR(_xlfn.XLOOKUP(B3935, Runs[Run ID], Runs[Track]), "— pick a run —")</f>
        <v>Dr. Strange</v>
      </c>
      <c r="B3935" s="54" t="s">
        <v>322</v>
      </c>
      <c r="C3935" s="53" t="str">
        <f t="array" ref="C3935">IFERROR(_xlfn.XLOOKUP(B3935, Runs[Run ID], Runs[Title]), "— pick a run —")</f>
        <v>Lee &amp; Ditko's Doctor Strange</v>
      </c>
      <c r="D3935" s="74" t="s">
        <v>14138</v>
      </c>
      <c r="E3935" s="58" t="b">
        <v>0</v>
      </c>
      <c r="F3935" s="25">
        <f t="shared" si="1"/>
        <v>12</v>
      </c>
      <c r="G3935" s="21" t="s">
        <v>58</v>
      </c>
      <c r="H3935" s="23"/>
      <c r="I3935" s="28"/>
    </row>
    <row r="3936" ht="22.5" customHeight="1">
      <c r="A3936" s="53" t="str">
        <f t="array" ref="A3936">IFERROR(_xlfn.XLOOKUP(B3936, Runs[Run ID], Runs[Track]), "— pick a run —")</f>
        <v>Dr. Strange</v>
      </c>
      <c r="B3936" s="54" t="s">
        <v>322</v>
      </c>
      <c r="C3936" s="53" t="str">
        <f t="array" ref="C3936">IFERROR(_xlfn.XLOOKUP(B3936, Runs[Run ID], Runs[Title]), "— pick a run —")</f>
        <v>Lee &amp; Ditko's Doctor Strange</v>
      </c>
      <c r="D3936" s="74" t="s">
        <v>14139</v>
      </c>
      <c r="E3936" s="58" t="b">
        <v>0</v>
      </c>
      <c r="F3936" s="25">
        <f t="shared" si="1"/>
        <v>13</v>
      </c>
      <c r="G3936" s="21" t="s">
        <v>58</v>
      </c>
      <c r="H3936" s="23"/>
      <c r="I3936" s="28"/>
    </row>
    <row r="3937" ht="22.5" customHeight="1">
      <c r="A3937" s="53" t="str">
        <f t="array" ref="A3937">IFERROR(_xlfn.XLOOKUP(B3937, Runs[Run ID], Runs[Track]), "— pick a run —")</f>
        <v>Dr. Strange</v>
      </c>
      <c r="B3937" s="54" t="s">
        <v>322</v>
      </c>
      <c r="C3937" s="53" t="str">
        <f t="array" ref="C3937">IFERROR(_xlfn.XLOOKUP(B3937, Runs[Run ID], Runs[Title]), "— pick a run —")</f>
        <v>Lee &amp; Ditko's Doctor Strange</v>
      </c>
      <c r="D3937" s="74" t="s">
        <v>14140</v>
      </c>
      <c r="E3937" s="58" t="b">
        <v>0</v>
      </c>
      <c r="F3937" s="25">
        <f t="shared" si="1"/>
        <v>14</v>
      </c>
      <c r="G3937" s="21" t="s">
        <v>58</v>
      </c>
      <c r="H3937" s="23"/>
      <c r="I3937" s="28"/>
    </row>
    <row r="3938" ht="22.5" customHeight="1">
      <c r="A3938" s="53" t="str">
        <f t="array" ref="A3938">IFERROR(_xlfn.XLOOKUP(B3938, Runs[Run ID], Runs[Track]), "— pick a run —")</f>
        <v>Dr. Strange</v>
      </c>
      <c r="B3938" s="54" t="s">
        <v>322</v>
      </c>
      <c r="C3938" s="53" t="str">
        <f t="array" ref="C3938">IFERROR(_xlfn.XLOOKUP(B3938, Runs[Run ID], Runs[Title]), "— pick a run —")</f>
        <v>Lee &amp; Ditko's Doctor Strange</v>
      </c>
      <c r="D3938" s="74" t="s">
        <v>14141</v>
      </c>
      <c r="E3938" s="58" t="b">
        <v>0</v>
      </c>
      <c r="F3938" s="25">
        <f t="shared" si="1"/>
        <v>15</v>
      </c>
      <c r="G3938" s="21" t="s">
        <v>58</v>
      </c>
      <c r="H3938" s="23"/>
      <c r="I3938" s="28"/>
    </row>
    <row r="3939" ht="22.5" customHeight="1">
      <c r="A3939" s="53" t="str">
        <f t="array" ref="A3939">IFERROR(_xlfn.XLOOKUP(B3939, Runs[Run ID], Runs[Track]), "— pick a run —")</f>
        <v>Dr. Strange</v>
      </c>
      <c r="B3939" s="54" t="s">
        <v>322</v>
      </c>
      <c r="C3939" s="53" t="str">
        <f t="array" ref="C3939">IFERROR(_xlfn.XLOOKUP(B3939, Runs[Run ID], Runs[Title]), "— pick a run —")</f>
        <v>Lee &amp; Ditko's Doctor Strange</v>
      </c>
      <c r="D3939" s="74" t="s">
        <v>14142</v>
      </c>
      <c r="E3939" s="58" t="b">
        <v>0</v>
      </c>
      <c r="F3939" s="25">
        <f t="shared" si="1"/>
        <v>16</v>
      </c>
      <c r="G3939" s="21" t="s">
        <v>58</v>
      </c>
      <c r="H3939" s="23"/>
      <c r="I3939" s="28"/>
    </row>
    <row r="3940" ht="22.5" customHeight="1">
      <c r="A3940" s="53" t="str">
        <f t="array" ref="A3940">IFERROR(_xlfn.XLOOKUP(B3940, Runs[Run ID], Runs[Track]), "— pick a run —")</f>
        <v>Dr. Strange</v>
      </c>
      <c r="B3940" s="54" t="s">
        <v>322</v>
      </c>
      <c r="C3940" s="53" t="str">
        <f t="array" ref="C3940">IFERROR(_xlfn.XLOOKUP(B3940, Runs[Run ID], Runs[Title]), "— pick a run —")</f>
        <v>Lee &amp; Ditko's Doctor Strange</v>
      </c>
      <c r="D3940" s="74" t="s">
        <v>14143</v>
      </c>
      <c r="E3940" s="58" t="b">
        <v>0</v>
      </c>
      <c r="F3940" s="25">
        <f t="shared" si="1"/>
        <v>17</v>
      </c>
      <c r="G3940" s="21" t="s">
        <v>58</v>
      </c>
      <c r="H3940" s="23"/>
      <c r="I3940" s="28"/>
    </row>
    <row r="3941" ht="22.5" customHeight="1">
      <c r="A3941" s="53" t="str">
        <f t="array" ref="A3941">IFERROR(_xlfn.XLOOKUP(B3941, Runs[Run ID], Runs[Track]), "— pick a run —")</f>
        <v>Dr. Strange</v>
      </c>
      <c r="B3941" s="54" t="s">
        <v>322</v>
      </c>
      <c r="C3941" s="53" t="str">
        <f t="array" ref="C3941">IFERROR(_xlfn.XLOOKUP(B3941, Runs[Run ID], Runs[Title]), "— pick a run —")</f>
        <v>Lee &amp; Ditko's Doctor Strange</v>
      </c>
      <c r="D3941" s="74" t="s">
        <v>14144</v>
      </c>
      <c r="E3941" s="58" t="b">
        <v>0</v>
      </c>
      <c r="F3941" s="25">
        <f t="shared" si="1"/>
        <v>18</v>
      </c>
      <c r="G3941" s="21" t="s">
        <v>58</v>
      </c>
      <c r="H3941" s="23"/>
      <c r="I3941" s="28"/>
    </row>
    <row r="3942" ht="22.5" customHeight="1">
      <c r="A3942" s="53" t="str">
        <f t="array" ref="A3942">IFERROR(_xlfn.XLOOKUP(B3942, Runs[Run ID], Runs[Track]), "— pick a run —")</f>
        <v>Dr. Strange</v>
      </c>
      <c r="B3942" s="54" t="s">
        <v>322</v>
      </c>
      <c r="C3942" s="53" t="str">
        <f t="array" ref="C3942">IFERROR(_xlfn.XLOOKUP(B3942, Runs[Run ID], Runs[Title]), "— pick a run —")</f>
        <v>Lee &amp; Ditko's Doctor Strange</v>
      </c>
      <c r="D3942" s="74" t="s">
        <v>14145</v>
      </c>
      <c r="E3942" s="58" t="b">
        <v>0</v>
      </c>
      <c r="F3942" s="25">
        <f t="shared" si="1"/>
        <v>19</v>
      </c>
      <c r="G3942" s="21" t="s">
        <v>58</v>
      </c>
      <c r="H3942" s="23"/>
      <c r="I3942" s="28"/>
    </row>
    <row r="3943" ht="22.5" customHeight="1">
      <c r="A3943" s="53" t="str">
        <f t="array" ref="A3943">IFERROR(_xlfn.XLOOKUP(B3943, Runs[Run ID], Runs[Track]), "— pick a run —")</f>
        <v>Dr. Strange</v>
      </c>
      <c r="B3943" s="54" t="s">
        <v>322</v>
      </c>
      <c r="C3943" s="53" t="str">
        <f t="array" ref="C3943">IFERROR(_xlfn.XLOOKUP(B3943, Runs[Run ID], Runs[Title]), "— pick a run —")</f>
        <v>Lee &amp; Ditko's Doctor Strange</v>
      </c>
      <c r="D3943" s="74" t="s">
        <v>14146</v>
      </c>
      <c r="E3943" s="58" t="b">
        <v>0</v>
      </c>
      <c r="F3943" s="25">
        <f t="shared" si="1"/>
        <v>20</v>
      </c>
      <c r="G3943" s="21" t="s">
        <v>58</v>
      </c>
      <c r="H3943" s="23"/>
      <c r="I3943" s="28"/>
    </row>
    <row r="3944" ht="22.5" customHeight="1">
      <c r="A3944" s="53" t="str">
        <f t="array" ref="A3944">IFERROR(_xlfn.XLOOKUP(B3944, Runs[Run ID], Runs[Track]), "— pick a run —")</f>
        <v>Dr. Strange</v>
      </c>
      <c r="B3944" s="54" t="s">
        <v>322</v>
      </c>
      <c r="C3944" s="53" t="str">
        <f t="array" ref="C3944">IFERROR(_xlfn.XLOOKUP(B3944, Runs[Run ID], Runs[Title]), "— pick a run —")</f>
        <v>Lee &amp; Ditko's Doctor Strange</v>
      </c>
      <c r="D3944" s="74" t="s">
        <v>14147</v>
      </c>
      <c r="E3944" s="58" t="b">
        <v>0</v>
      </c>
      <c r="F3944" s="25">
        <f t="shared" si="1"/>
        <v>21</v>
      </c>
      <c r="G3944" s="21" t="s">
        <v>58</v>
      </c>
      <c r="H3944" s="23"/>
      <c r="I3944" s="28"/>
    </row>
    <row r="3945" ht="22.5" customHeight="1">
      <c r="A3945" s="53" t="str">
        <f t="array" ref="A3945">IFERROR(_xlfn.XLOOKUP(B3945, Runs[Run ID], Runs[Track]), "— pick a run —")</f>
        <v>Dr. Strange</v>
      </c>
      <c r="B3945" s="54" t="s">
        <v>322</v>
      </c>
      <c r="C3945" s="53" t="str">
        <f t="array" ref="C3945">IFERROR(_xlfn.XLOOKUP(B3945, Runs[Run ID], Runs[Title]), "— pick a run —")</f>
        <v>Lee &amp; Ditko's Doctor Strange</v>
      </c>
      <c r="D3945" s="74" t="s">
        <v>14148</v>
      </c>
      <c r="E3945" s="58" t="b">
        <v>0</v>
      </c>
      <c r="F3945" s="25">
        <f t="shared" si="1"/>
        <v>22</v>
      </c>
      <c r="G3945" s="21" t="s">
        <v>58</v>
      </c>
      <c r="H3945" s="23"/>
      <c r="I3945" s="28"/>
    </row>
    <row r="3946" ht="22.5" customHeight="1">
      <c r="A3946" s="53" t="str">
        <f t="array" ref="A3946">IFERROR(_xlfn.XLOOKUP(B3946, Runs[Run ID], Runs[Track]), "— pick a run —")</f>
        <v>Dr. Strange</v>
      </c>
      <c r="B3946" s="54" t="s">
        <v>322</v>
      </c>
      <c r="C3946" s="53" t="str">
        <f t="array" ref="C3946">IFERROR(_xlfn.XLOOKUP(B3946, Runs[Run ID], Runs[Title]), "— pick a run —")</f>
        <v>Lee &amp; Ditko's Doctor Strange</v>
      </c>
      <c r="D3946" s="74" t="s">
        <v>14149</v>
      </c>
      <c r="E3946" s="58" t="b">
        <v>0</v>
      </c>
      <c r="F3946" s="25">
        <f t="shared" si="1"/>
        <v>23</v>
      </c>
      <c r="G3946" s="21" t="s">
        <v>58</v>
      </c>
      <c r="H3946" s="23"/>
      <c r="I3946" s="28"/>
    </row>
    <row r="3947" ht="22.5" customHeight="1">
      <c r="A3947" s="53" t="str">
        <f t="array" ref="A3947">IFERROR(_xlfn.XLOOKUP(B3947, Runs[Run ID], Runs[Track]), "— pick a run —")</f>
        <v>Dr. Strange</v>
      </c>
      <c r="B3947" s="54" t="s">
        <v>322</v>
      </c>
      <c r="C3947" s="53" t="str">
        <f t="array" ref="C3947">IFERROR(_xlfn.XLOOKUP(B3947, Runs[Run ID], Runs[Title]), "— pick a run —")</f>
        <v>Lee &amp; Ditko's Doctor Strange</v>
      </c>
      <c r="D3947" s="74" t="s">
        <v>14150</v>
      </c>
      <c r="E3947" s="58" t="b">
        <v>0</v>
      </c>
      <c r="F3947" s="25">
        <f t="shared" si="1"/>
        <v>24</v>
      </c>
      <c r="G3947" s="21" t="s">
        <v>58</v>
      </c>
      <c r="H3947" s="23"/>
      <c r="I3947" s="28"/>
    </row>
    <row r="3948" ht="22.5" customHeight="1">
      <c r="A3948" s="53" t="str">
        <f t="array" ref="A3948">IFERROR(_xlfn.XLOOKUP(B3948, Runs[Run ID], Runs[Track]), "— pick a run —")</f>
        <v>Dr. Strange</v>
      </c>
      <c r="B3948" s="54" t="s">
        <v>322</v>
      </c>
      <c r="C3948" s="53" t="str">
        <f t="array" ref="C3948">IFERROR(_xlfn.XLOOKUP(B3948, Runs[Run ID], Runs[Title]), "— pick a run —")</f>
        <v>Lee &amp; Ditko's Doctor Strange</v>
      </c>
      <c r="D3948" s="74" t="s">
        <v>1821</v>
      </c>
      <c r="E3948" s="58" t="b">
        <v>0</v>
      </c>
      <c r="F3948" s="25">
        <f t="shared" si="1"/>
        <v>25</v>
      </c>
      <c r="G3948" s="21" t="s">
        <v>443</v>
      </c>
      <c r="H3948" s="23"/>
      <c r="I3948" s="28"/>
    </row>
    <row r="3949" ht="22.5" customHeight="1">
      <c r="A3949" s="53" t="str">
        <f t="array" ref="A3949">IFERROR(_xlfn.XLOOKUP(B3949, Runs[Run ID], Runs[Track]), "— pick a run —")</f>
        <v>Dr. Strange</v>
      </c>
      <c r="B3949" s="54" t="s">
        <v>322</v>
      </c>
      <c r="C3949" s="53" t="str">
        <f t="array" ref="C3949">IFERROR(_xlfn.XLOOKUP(B3949, Runs[Run ID], Runs[Title]), "— pick a run —")</f>
        <v>Lee &amp; Ditko's Doctor Strange</v>
      </c>
      <c r="D3949" s="74" t="s">
        <v>14151</v>
      </c>
      <c r="E3949" s="58" t="b">
        <v>0</v>
      </c>
      <c r="F3949" s="25">
        <f t="shared" si="1"/>
        <v>26</v>
      </c>
      <c r="G3949" s="21" t="s">
        <v>58</v>
      </c>
      <c r="H3949" s="23"/>
      <c r="I3949" s="28"/>
    </row>
    <row r="3950" ht="22.5" customHeight="1">
      <c r="A3950" s="53" t="str">
        <f t="array" ref="A3950">IFERROR(_xlfn.XLOOKUP(B3950, Runs[Run ID], Runs[Track]), "— pick a run —")</f>
        <v>Dr. Strange</v>
      </c>
      <c r="B3950" s="54" t="s">
        <v>322</v>
      </c>
      <c r="C3950" s="53" t="str">
        <f t="array" ref="C3950">IFERROR(_xlfn.XLOOKUP(B3950, Runs[Run ID], Runs[Title]), "— pick a run —")</f>
        <v>Lee &amp; Ditko's Doctor Strange</v>
      </c>
      <c r="D3950" s="74" t="s">
        <v>14152</v>
      </c>
      <c r="E3950" s="58" t="b">
        <v>0</v>
      </c>
      <c r="F3950" s="25">
        <f t="shared" si="1"/>
        <v>27</v>
      </c>
      <c r="G3950" s="21" t="s">
        <v>58</v>
      </c>
      <c r="H3950" s="23"/>
      <c r="I3950" s="28"/>
    </row>
    <row r="3951" ht="22.5" customHeight="1">
      <c r="A3951" s="53" t="str">
        <f t="array" ref="A3951">IFERROR(_xlfn.XLOOKUP(B3951, Runs[Run ID], Runs[Track]), "— pick a run —")</f>
        <v>Dr. Strange</v>
      </c>
      <c r="B3951" s="54" t="s">
        <v>322</v>
      </c>
      <c r="C3951" s="53" t="str">
        <f t="array" ref="C3951">IFERROR(_xlfn.XLOOKUP(B3951, Runs[Run ID], Runs[Title]), "— pick a run —")</f>
        <v>Lee &amp; Ditko's Doctor Strange</v>
      </c>
      <c r="D3951" s="74" t="s">
        <v>14153</v>
      </c>
      <c r="E3951" s="58" t="b">
        <v>0</v>
      </c>
      <c r="F3951" s="25">
        <f t="shared" si="1"/>
        <v>28</v>
      </c>
      <c r="G3951" s="21" t="s">
        <v>58</v>
      </c>
      <c r="H3951" s="23"/>
      <c r="I3951" s="28"/>
    </row>
    <row r="3952" ht="22.5" customHeight="1">
      <c r="A3952" s="53" t="str">
        <f t="array" ref="A3952">IFERROR(_xlfn.XLOOKUP(B3952, Runs[Run ID], Runs[Track]), "— pick a run —")</f>
        <v>Dr. Strange</v>
      </c>
      <c r="B3952" s="54" t="s">
        <v>322</v>
      </c>
      <c r="C3952" s="53" t="str">
        <f t="array" ref="C3952">IFERROR(_xlfn.XLOOKUP(B3952, Runs[Run ID], Runs[Title]), "— pick a run —")</f>
        <v>Lee &amp; Ditko's Doctor Strange</v>
      </c>
      <c r="D3952" s="74" t="s">
        <v>14154</v>
      </c>
      <c r="E3952" s="58" t="b">
        <v>0</v>
      </c>
      <c r="F3952" s="25">
        <f t="shared" si="1"/>
        <v>29</v>
      </c>
      <c r="G3952" s="21" t="s">
        <v>58</v>
      </c>
      <c r="H3952" s="23"/>
      <c r="I3952" s="28"/>
    </row>
    <row r="3953" ht="22.5" customHeight="1">
      <c r="A3953" s="53" t="str">
        <f t="array" ref="A3953">IFERROR(_xlfn.XLOOKUP(B3953, Runs[Run ID], Runs[Track]), "— pick a run —")</f>
        <v>Dr. Strange</v>
      </c>
      <c r="B3953" s="54" t="s">
        <v>322</v>
      </c>
      <c r="C3953" s="53" t="str">
        <f t="array" ref="C3953">IFERROR(_xlfn.XLOOKUP(B3953, Runs[Run ID], Runs[Title]), "— pick a run —")</f>
        <v>Lee &amp; Ditko's Doctor Strange</v>
      </c>
      <c r="D3953" s="74" t="s">
        <v>14155</v>
      </c>
      <c r="E3953" s="58" t="b">
        <v>0</v>
      </c>
      <c r="F3953" s="25">
        <f t="shared" si="1"/>
        <v>30</v>
      </c>
      <c r="G3953" s="21" t="s">
        <v>58</v>
      </c>
      <c r="H3953" s="23"/>
      <c r="I3953" s="28"/>
    </row>
    <row r="3954" ht="22.5" customHeight="1">
      <c r="A3954" s="53" t="str">
        <f t="array" ref="A3954">IFERROR(_xlfn.XLOOKUP(B3954, Runs[Run ID], Runs[Track]), "— pick a run —")</f>
        <v>Dr. Strange</v>
      </c>
      <c r="B3954" s="54" t="s">
        <v>322</v>
      </c>
      <c r="C3954" s="53" t="str">
        <f t="array" ref="C3954">IFERROR(_xlfn.XLOOKUP(B3954, Runs[Run ID], Runs[Title]), "— pick a run —")</f>
        <v>Lee &amp; Ditko's Doctor Strange</v>
      </c>
      <c r="D3954" s="74" t="s">
        <v>14156</v>
      </c>
      <c r="E3954" s="58" t="b">
        <v>0</v>
      </c>
      <c r="F3954" s="25">
        <f t="shared" si="1"/>
        <v>31</v>
      </c>
      <c r="G3954" s="21" t="s">
        <v>58</v>
      </c>
      <c r="H3954" s="23"/>
      <c r="I3954" s="28"/>
    </row>
    <row r="3955" ht="22.5" customHeight="1">
      <c r="A3955" s="53" t="str">
        <f t="array" ref="A3955">IFERROR(_xlfn.XLOOKUP(B3955, Runs[Run ID], Runs[Track]), "— pick a run —")</f>
        <v>Dr. Strange</v>
      </c>
      <c r="B3955" s="54" t="s">
        <v>322</v>
      </c>
      <c r="C3955" s="53" t="str">
        <f t="array" ref="C3955">IFERROR(_xlfn.XLOOKUP(B3955, Runs[Run ID], Runs[Title]), "— pick a run —")</f>
        <v>Lee &amp; Ditko's Doctor Strange</v>
      </c>
      <c r="D3955" s="74" t="s">
        <v>14157</v>
      </c>
      <c r="E3955" s="58" t="b">
        <v>0</v>
      </c>
      <c r="F3955" s="25">
        <f t="shared" si="1"/>
        <v>32</v>
      </c>
      <c r="G3955" s="21" t="s">
        <v>58</v>
      </c>
      <c r="H3955" s="23"/>
      <c r="I3955" s="28"/>
    </row>
    <row r="3956" ht="22.5" customHeight="1">
      <c r="A3956" s="53" t="str">
        <f t="array" ref="A3956">IFERROR(_xlfn.XLOOKUP(B3956, Runs[Run ID], Runs[Track]), "— pick a run —")</f>
        <v>Dr. Strange</v>
      </c>
      <c r="B3956" s="54" t="s">
        <v>322</v>
      </c>
      <c r="C3956" s="53" t="str">
        <f t="array" ref="C3956">IFERROR(_xlfn.XLOOKUP(B3956, Runs[Run ID], Runs[Title]), "— pick a run —")</f>
        <v>Lee &amp; Ditko's Doctor Strange</v>
      </c>
      <c r="D3956" s="74" t="s">
        <v>14158</v>
      </c>
      <c r="E3956" s="58" t="b">
        <v>0</v>
      </c>
      <c r="F3956" s="25">
        <f t="shared" si="1"/>
        <v>33</v>
      </c>
      <c r="G3956" s="21" t="s">
        <v>58</v>
      </c>
      <c r="H3956" s="23"/>
      <c r="I3956" s="28"/>
    </row>
    <row r="3957" ht="22.5" customHeight="1">
      <c r="A3957" s="53" t="str">
        <f t="array" ref="A3957">IFERROR(_xlfn.XLOOKUP(B3957, Runs[Run ID], Runs[Track]), "— pick a run —")</f>
        <v>Dr. Strange</v>
      </c>
      <c r="B3957" s="54" t="s">
        <v>322</v>
      </c>
      <c r="C3957" s="53" t="str">
        <f t="array" ref="C3957">IFERROR(_xlfn.XLOOKUP(B3957, Runs[Run ID], Runs[Title]), "— pick a run —")</f>
        <v>Lee &amp; Ditko's Doctor Strange</v>
      </c>
      <c r="D3957" s="74" t="s">
        <v>14159</v>
      </c>
      <c r="E3957" s="58" t="b">
        <v>0</v>
      </c>
      <c r="F3957" s="25">
        <f t="shared" si="1"/>
        <v>34</v>
      </c>
      <c r="G3957" s="21" t="s">
        <v>58</v>
      </c>
      <c r="H3957" s="23"/>
      <c r="I3957" s="28"/>
    </row>
    <row r="3958" ht="22.5" customHeight="1">
      <c r="A3958" s="53" t="str">
        <f t="array" ref="A3958">IFERROR(_xlfn.XLOOKUP(B3958, Runs[Run ID], Runs[Track]), "— pick a run —")</f>
        <v>Dr. Strange</v>
      </c>
      <c r="B3958" s="54" t="s">
        <v>322</v>
      </c>
      <c r="C3958" s="53" t="str">
        <f t="array" ref="C3958">IFERROR(_xlfn.XLOOKUP(B3958, Runs[Run ID], Runs[Title]), "— pick a run —")</f>
        <v>Lee &amp; Ditko's Doctor Strange</v>
      </c>
      <c r="D3958" s="74" t="s">
        <v>14160</v>
      </c>
      <c r="E3958" s="58" t="b">
        <v>0</v>
      </c>
      <c r="F3958" s="25">
        <f t="shared" si="1"/>
        <v>35</v>
      </c>
      <c r="G3958" s="21" t="s">
        <v>58</v>
      </c>
      <c r="H3958" s="23"/>
      <c r="I3958" s="28"/>
    </row>
    <row r="3959" ht="22.5" customHeight="1">
      <c r="A3959" s="53" t="str">
        <f t="array" ref="A3959">IFERROR(_xlfn.XLOOKUP(B3959, Runs[Run ID], Runs[Track]), "— pick a run —")</f>
        <v>Dr. Strange</v>
      </c>
      <c r="B3959" s="54" t="s">
        <v>322</v>
      </c>
      <c r="C3959" s="53" t="str">
        <f t="array" ref="C3959">IFERROR(_xlfn.XLOOKUP(B3959, Runs[Run ID], Runs[Title]), "— pick a run —")</f>
        <v>Lee &amp; Ditko's Doctor Strange</v>
      </c>
      <c r="D3959" s="74" t="s">
        <v>14161</v>
      </c>
      <c r="E3959" s="58" t="b">
        <v>0</v>
      </c>
      <c r="F3959" s="25">
        <f t="shared" si="1"/>
        <v>36</v>
      </c>
      <c r="G3959" s="21" t="s">
        <v>58</v>
      </c>
      <c r="H3959" s="23"/>
      <c r="I3959" s="28"/>
    </row>
    <row r="3960" ht="22.5" customHeight="1">
      <c r="A3960" s="53" t="str">
        <f t="array" ref="A3960">IFERROR(_xlfn.XLOOKUP(B3960, Runs[Run ID], Runs[Track]), "— pick a run —")</f>
        <v>Dr. Strange</v>
      </c>
      <c r="B3960" s="54" t="s">
        <v>321</v>
      </c>
      <c r="C3960" s="53" t="str">
        <f t="array" ref="C3960">IFERROR(_xlfn.XLOOKUP(B3960, Runs[Run ID], Runs[Title]), "— pick a run —")</f>
        <v>Englehart &amp; Brunner's Doctor Strange</v>
      </c>
      <c r="D3960" s="74" t="s">
        <v>14162</v>
      </c>
      <c r="E3960" s="58" t="b">
        <v>0</v>
      </c>
      <c r="F3960" s="25">
        <f t="shared" si="1"/>
        <v>1</v>
      </c>
      <c r="G3960" s="21" t="s">
        <v>1002</v>
      </c>
      <c r="H3960" s="23" t="s">
        <v>14163</v>
      </c>
      <c r="I3960" s="28"/>
    </row>
    <row r="3961" ht="22.5" customHeight="1">
      <c r="A3961" s="53" t="str">
        <f t="array" ref="A3961">IFERROR(_xlfn.XLOOKUP(B3961, Runs[Run ID], Runs[Track]), "— pick a run —")</f>
        <v>Dr. Strange</v>
      </c>
      <c r="B3961" s="54" t="s">
        <v>321</v>
      </c>
      <c r="C3961" s="53" t="str">
        <f t="array" ref="C3961">IFERROR(_xlfn.XLOOKUP(B3961, Runs[Run ID], Runs[Title]), "— pick a run —")</f>
        <v>Englehart &amp; Brunner's Doctor Strange</v>
      </c>
      <c r="D3961" s="74" t="s">
        <v>14164</v>
      </c>
      <c r="E3961" s="58" t="b">
        <v>0</v>
      </c>
      <c r="F3961" s="25">
        <f t="shared" si="1"/>
        <v>2</v>
      </c>
      <c r="G3961" s="21" t="s">
        <v>1002</v>
      </c>
      <c r="H3961" s="23"/>
      <c r="I3961" s="28"/>
    </row>
    <row r="3962" ht="22.5" customHeight="1">
      <c r="A3962" s="53" t="str">
        <f t="array" ref="A3962">IFERROR(_xlfn.XLOOKUP(B3962, Runs[Run ID], Runs[Track]), "— pick a run —")</f>
        <v>Dr. Strange</v>
      </c>
      <c r="B3962" s="54" t="s">
        <v>321</v>
      </c>
      <c r="C3962" s="53" t="str">
        <f t="array" ref="C3962">IFERROR(_xlfn.XLOOKUP(B3962, Runs[Run ID], Runs[Title]), "— pick a run —")</f>
        <v>Englehart &amp; Brunner's Doctor Strange</v>
      </c>
      <c r="D3962" s="74" t="s">
        <v>14165</v>
      </c>
      <c r="E3962" s="58" t="b">
        <v>0</v>
      </c>
      <c r="F3962" s="25">
        <f t="shared" si="1"/>
        <v>3</v>
      </c>
      <c r="G3962" s="21" t="s">
        <v>1002</v>
      </c>
      <c r="H3962" s="23"/>
      <c r="I3962" s="28"/>
    </row>
    <row r="3963" ht="22.5" customHeight="1">
      <c r="A3963" s="53" t="str">
        <f t="array" ref="A3963">IFERROR(_xlfn.XLOOKUP(B3963, Runs[Run ID], Runs[Track]), "— pick a run —")</f>
        <v>Dr. Strange</v>
      </c>
      <c r="B3963" s="54" t="s">
        <v>321</v>
      </c>
      <c r="C3963" s="53" t="str">
        <f t="array" ref="C3963">IFERROR(_xlfn.XLOOKUP(B3963, Runs[Run ID], Runs[Title]), "— pick a run —")</f>
        <v>Englehart &amp; Brunner's Doctor Strange</v>
      </c>
      <c r="D3963" s="74" t="s">
        <v>14166</v>
      </c>
      <c r="E3963" s="58" t="b">
        <v>0</v>
      </c>
      <c r="F3963" s="25">
        <f t="shared" si="1"/>
        <v>4</v>
      </c>
      <c r="G3963" s="21" t="s">
        <v>1002</v>
      </c>
      <c r="H3963" s="23"/>
      <c r="I3963" s="28"/>
    </row>
    <row r="3964" ht="22.5" customHeight="1">
      <c r="A3964" s="53" t="str">
        <f t="array" ref="A3964">IFERROR(_xlfn.XLOOKUP(B3964, Runs[Run ID], Runs[Track]), "— pick a run —")</f>
        <v>Dr. Strange</v>
      </c>
      <c r="B3964" s="54" t="s">
        <v>321</v>
      </c>
      <c r="C3964" s="53" t="str">
        <f t="array" ref="C3964">IFERROR(_xlfn.XLOOKUP(B3964, Runs[Run ID], Runs[Title]), "— pick a run —")</f>
        <v>Englehart &amp; Brunner's Doctor Strange</v>
      </c>
      <c r="D3964" s="74" t="s">
        <v>14167</v>
      </c>
      <c r="E3964" s="58" t="b">
        <v>0</v>
      </c>
      <c r="F3964" s="25">
        <f t="shared" si="1"/>
        <v>5</v>
      </c>
      <c r="G3964" s="21" t="s">
        <v>1002</v>
      </c>
      <c r="H3964" s="23"/>
      <c r="I3964" s="28"/>
    </row>
    <row r="3965" ht="22.5" customHeight="1">
      <c r="A3965" s="53" t="str">
        <f t="array" ref="A3965">IFERROR(_xlfn.XLOOKUP(B3965, Runs[Run ID], Runs[Track]), "— pick a run —")</f>
        <v>Dr. Strange</v>
      </c>
      <c r="B3965" s="54" t="s">
        <v>321</v>
      </c>
      <c r="C3965" s="53" t="str">
        <f t="array" ref="C3965">IFERROR(_xlfn.XLOOKUP(B3965, Runs[Run ID], Runs[Title]), "— pick a run —")</f>
        <v>Englehart &amp; Brunner's Doctor Strange</v>
      </c>
      <c r="D3965" s="74" t="s">
        <v>14168</v>
      </c>
      <c r="E3965" s="58" t="b">
        <v>0</v>
      </c>
      <c r="F3965" s="25">
        <f t="shared" si="1"/>
        <v>6</v>
      </c>
      <c r="G3965" s="21" t="s">
        <v>1002</v>
      </c>
      <c r="H3965" s="23"/>
      <c r="I3965" s="28"/>
    </row>
    <row r="3966" ht="22.5" customHeight="1">
      <c r="A3966" s="53" t="str">
        <f t="array" ref="A3966">IFERROR(_xlfn.XLOOKUP(B3966, Runs[Run ID], Runs[Track]), "— pick a run —")</f>
        <v>Dr. Strange</v>
      </c>
      <c r="B3966" s="54" t="s">
        <v>321</v>
      </c>
      <c r="C3966" s="53" t="str">
        <f t="array" ref="C3966">IFERROR(_xlfn.XLOOKUP(B3966, Runs[Run ID], Runs[Title]), "— pick a run —")</f>
        <v>Englehart &amp; Brunner's Doctor Strange</v>
      </c>
      <c r="D3966" s="74" t="s">
        <v>14169</v>
      </c>
      <c r="E3966" s="58" t="b">
        <v>0</v>
      </c>
      <c r="F3966" s="25">
        <f t="shared" si="1"/>
        <v>7</v>
      </c>
      <c r="G3966" s="21" t="s">
        <v>58</v>
      </c>
      <c r="H3966" s="23" t="s">
        <v>14170</v>
      </c>
      <c r="I3966" s="28"/>
    </row>
    <row r="3967" ht="22.5" customHeight="1">
      <c r="A3967" s="53" t="str">
        <f t="array" ref="A3967">IFERROR(_xlfn.XLOOKUP(B3967, Runs[Run ID], Runs[Track]), "— pick a run —")</f>
        <v>Dr. Strange</v>
      </c>
      <c r="B3967" s="54" t="s">
        <v>321</v>
      </c>
      <c r="C3967" s="53" t="str">
        <f t="array" ref="C3967">IFERROR(_xlfn.XLOOKUP(B3967, Runs[Run ID], Runs[Title]), "— pick a run —")</f>
        <v>Englehart &amp; Brunner's Doctor Strange</v>
      </c>
      <c r="D3967" s="74" t="s">
        <v>14171</v>
      </c>
      <c r="E3967" s="58" t="b">
        <v>0</v>
      </c>
      <c r="F3967" s="25">
        <f t="shared" si="1"/>
        <v>8</v>
      </c>
      <c r="G3967" s="21" t="s">
        <v>58</v>
      </c>
      <c r="H3967" s="23"/>
      <c r="I3967" s="28"/>
    </row>
    <row r="3968" ht="22.5" customHeight="1">
      <c r="A3968" s="53" t="str">
        <f t="array" ref="A3968">IFERROR(_xlfn.XLOOKUP(B3968, Runs[Run ID], Runs[Track]), "— pick a run —")</f>
        <v>Dr. Strange</v>
      </c>
      <c r="B3968" s="54" t="s">
        <v>321</v>
      </c>
      <c r="C3968" s="53" t="str">
        <f t="array" ref="C3968">IFERROR(_xlfn.XLOOKUP(B3968, Runs[Run ID], Runs[Title]), "— pick a run —")</f>
        <v>Englehart &amp; Brunner's Doctor Strange</v>
      </c>
      <c r="D3968" s="74" t="s">
        <v>14172</v>
      </c>
      <c r="E3968" s="58" t="b">
        <v>0</v>
      </c>
      <c r="F3968" s="25">
        <f t="shared" si="1"/>
        <v>9</v>
      </c>
      <c r="G3968" s="21" t="s">
        <v>1002</v>
      </c>
      <c r="H3968" s="23" t="s">
        <v>14173</v>
      </c>
      <c r="I3968" s="28"/>
    </row>
    <row r="3969" ht="22.5" customHeight="1">
      <c r="A3969" s="53" t="str">
        <f t="array" ref="A3969">IFERROR(_xlfn.XLOOKUP(B3969, Runs[Run ID], Runs[Track]), "— pick a run —")</f>
        <v>Dr. Strange</v>
      </c>
      <c r="B3969" s="54" t="s">
        <v>321</v>
      </c>
      <c r="C3969" s="53" t="str">
        <f t="array" ref="C3969">IFERROR(_xlfn.XLOOKUP(B3969, Runs[Run ID], Runs[Title]), "— pick a run —")</f>
        <v>Englehart &amp; Brunner's Doctor Strange</v>
      </c>
      <c r="D3969" s="74" t="s">
        <v>14174</v>
      </c>
      <c r="E3969" s="58" t="b">
        <v>0</v>
      </c>
      <c r="F3969" s="25">
        <f t="shared" si="1"/>
        <v>10</v>
      </c>
      <c r="G3969" s="21" t="s">
        <v>58</v>
      </c>
      <c r="H3969" s="23" t="s">
        <v>14175</v>
      </c>
      <c r="I3969" s="28"/>
    </row>
    <row r="3970" ht="22.5" customHeight="1">
      <c r="A3970" s="53" t="str">
        <f t="array" ref="A3970">IFERROR(_xlfn.XLOOKUP(B3970, Runs[Run ID], Runs[Track]), "— pick a run —")</f>
        <v>Dr. Strange</v>
      </c>
      <c r="B3970" s="54" t="s">
        <v>321</v>
      </c>
      <c r="C3970" s="53" t="str">
        <f t="array" ref="C3970">IFERROR(_xlfn.XLOOKUP(B3970, Runs[Run ID], Runs[Title]), "— pick a run —")</f>
        <v>Englehart &amp; Brunner's Doctor Strange</v>
      </c>
      <c r="D3970" s="74" t="s">
        <v>14176</v>
      </c>
      <c r="E3970" s="58" t="b">
        <v>0</v>
      </c>
      <c r="F3970" s="25">
        <f t="shared" si="1"/>
        <v>11</v>
      </c>
      <c r="G3970" s="21" t="s">
        <v>58</v>
      </c>
      <c r="H3970" s="23"/>
      <c r="I3970" s="28"/>
    </row>
    <row r="3971" ht="22.5" customHeight="1">
      <c r="A3971" s="53" t="str">
        <f t="array" ref="A3971">IFERROR(_xlfn.XLOOKUP(B3971, Runs[Run ID], Runs[Track]), "— pick a run —")</f>
        <v>Dr. Strange</v>
      </c>
      <c r="B3971" s="54" t="s">
        <v>321</v>
      </c>
      <c r="C3971" s="53" t="str">
        <f t="array" ref="C3971">IFERROR(_xlfn.XLOOKUP(B3971, Runs[Run ID], Runs[Title]), "— pick a run —")</f>
        <v>Englehart &amp; Brunner's Doctor Strange</v>
      </c>
      <c r="D3971" s="74" t="s">
        <v>14177</v>
      </c>
      <c r="E3971" s="58" t="b">
        <v>0</v>
      </c>
      <c r="F3971" s="25">
        <f t="shared" si="1"/>
        <v>12</v>
      </c>
      <c r="G3971" s="21" t="s">
        <v>58</v>
      </c>
      <c r="H3971" s="23"/>
      <c r="I3971" s="28"/>
    </row>
    <row r="3972" ht="22.5" customHeight="1">
      <c r="A3972" s="53" t="str">
        <f t="array" ref="A3972">IFERROR(_xlfn.XLOOKUP(B3972, Runs[Run ID], Runs[Track]), "— pick a run —")</f>
        <v>Dr. Strange</v>
      </c>
      <c r="B3972" s="54" t="s">
        <v>321</v>
      </c>
      <c r="C3972" s="53" t="str">
        <f t="array" ref="C3972">IFERROR(_xlfn.XLOOKUP(B3972, Runs[Run ID], Runs[Title]), "— pick a run —")</f>
        <v>Englehart &amp; Brunner's Doctor Strange</v>
      </c>
      <c r="D3972" s="74" t="s">
        <v>14178</v>
      </c>
      <c r="E3972" s="58" t="b">
        <v>0</v>
      </c>
      <c r="F3972" s="25">
        <f t="shared" si="1"/>
        <v>13</v>
      </c>
      <c r="G3972" s="21" t="s">
        <v>58</v>
      </c>
      <c r="H3972" s="23" t="s">
        <v>14179</v>
      </c>
      <c r="I3972" s="28"/>
    </row>
    <row r="3973" ht="22.5" customHeight="1">
      <c r="A3973" s="53" t="str">
        <f t="array" ref="A3973">IFERROR(_xlfn.XLOOKUP(B3973, Runs[Run ID], Runs[Track]), "— pick a run —")</f>
        <v>Dr. Strange</v>
      </c>
      <c r="B3973" s="54" t="s">
        <v>321</v>
      </c>
      <c r="C3973" s="53" t="str">
        <f t="array" ref="C3973">IFERROR(_xlfn.XLOOKUP(B3973, Runs[Run ID], Runs[Title]), "— pick a run —")</f>
        <v>Englehart &amp; Brunner's Doctor Strange</v>
      </c>
      <c r="D3973" s="74" t="s">
        <v>14180</v>
      </c>
      <c r="E3973" s="58" t="b">
        <v>0</v>
      </c>
      <c r="F3973" s="25">
        <f t="shared" si="1"/>
        <v>14</v>
      </c>
      <c r="G3973" s="21" t="s">
        <v>58</v>
      </c>
      <c r="H3973" s="23"/>
      <c r="I3973" s="28"/>
    </row>
    <row r="3974" ht="22.5" customHeight="1">
      <c r="A3974" s="53" t="str">
        <f t="array" ref="A3974">IFERROR(_xlfn.XLOOKUP(B3974, Runs[Run ID], Runs[Track]), "— pick a run —")</f>
        <v>Dr. Strange</v>
      </c>
      <c r="B3974" s="54" t="s">
        <v>321</v>
      </c>
      <c r="C3974" s="53" t="str">
        <f t="array" ref="C3974">IFERROR(_xlfn.XLOOKUP(B3974, Runs[Run ID], Runs[Title]), "— pick a run —")</f>
        <v>Englehart &amp; Brunner's Doctor Strange</v>
      </c>
      <c r="D3974" s="74" t="s">
        <v>14181</v>
      </c>
      <c r="E3974" s="58" t="b">
        <v>0</v>
      </c>
      <c r="F3974" s="25">
        <f t="shared" si="1"/>
        <v>15</v>
      </c>
      <c r="G3974" s="21" t="s">
        <v>58</v>
      </c>
      <c r="H3974" s="23"/>
      <c r="I3974" s="28"/>
    </row>
    <row r="3975" ht="22.5" customHeight="1">
      <c r="A3975" s="53" t="str">
        <f t="array" ref="A3975">IFERROR(_xlfn.XLOOKUP(B3975, Runs[Run ID], Runs[Track]), "— pick a run —")</f>
        <v>Dr. Strange</v>
      </c>
      <c r="B3975" s="54" t="s">
        <v>321</v>
      </c>
      <c r="C3975" s="53" t="str">
        <f t="array" ref="C3975">IFERROR(_xlfn.XLOOKUP(B3975, Runs[Run ID], Runs[Title]), "— pick a run —")</f>
        <v>Englehart &amp; Brunner's Doctor Strange</v>
      </c>
      <c r="D3975" s="74" t="s">
        <v>14182</v>
      </c>
      <c r="E3975" s="58" t="b">
        <v>0</v>
      </c>
      <c r="F3975" s="25">
        <f t="shared" si="1"/>
        <v>16</v>
      </c>
      <c r="G3975" s="21" t="s">
        <v>58</v>
      </c>
      <c r="H3975" s="23"/>
      <c r="I3975" s="28"/>
    </row>
    <row r="3976" ht="22.5" customHeight="1">
      <c r="A3976" s="53" t="str">
        <f t="array" ref="A3976">IFERROR(_xlfn.XLOOKUP(B3976, Runs[Run ID], Runs[Track]), "— pick a run —")</f>
        <v>Dr. Strange</v>
      </c>
      <c r="B3976" s="54" t="s">
        <v>321</v>
      </c>
      <c r="C3976" s="53" t="str">
        <f t="array" ref="C3976">IFERROR(_xlfn.XLOOKUP(B3976, Runs[Run ID], Runs[Title]), "— pick a run —")</f>
        <v>Englehart &amp; Brunner's Doctor Strange</v>
      </c>
      <c r="D3976" s="74" t="s">
        <v>14183</v>
      </c>
      <c r="E3976" s="58" t="b">
        <v>0</v>
      </c>
      <c r="F3976" s="25">
        <f t="shared" si="1"/>
        <v>17</v>
      </c>
      <c r="G3976" s="21" t="s">
        <v>58</v>
      </c>
      <c r="H3976" s="23"/>
      <c r="I3976" s="28"/>
    </row>
    <row r="3977" ht="22.5" customHeight="1">
      <c r="A3977" s="53" t="str">
        <f t="array" ref="A3977">IFERROR(_xlfn.XLOOKUP(B3977, Runs[Run ID], Runs[Track]), "— pick a run —")</f>
        <v>Dr. Strange</v>
      </c>
      <c r="B3977" s="54" t="s">
        <v>321</v>
      </c>
      <c r="C3977" s="53" t="str">
        <f t="array" ref="C3977">IFERROR(_xlfn.XLOOKUP(B3977, Runs[Run ID], Runs[Title]), "— pick a run —")</f>
        <v>Englehart &amp; Brunner's Doctor Strange</v>
      </c>
      <c r="D3977" s="74" t="s">
        <v>3569</v>
      </c>
      <c r="E3977" s="58" t="b">
        <v>0</v>
      </c>
      <c r="F3977" s="25">
        <f t="shared" si="1"/>
        <v>18</v>
      </c>
      <c r="G3977" s="21" t="s">
        <v>443</v>
      </c>
      <c r="H3977" s="23" t="s">
        <v>14184</v>
      </c>
      <c r="I3977" s="28"/>
    </row>
    <row r="3978" ht="22.5" customHeight="1">
      <c r="A3978" s="53" t="str">
        <f t="array" ref="A3978">IFERROR(_xlfn.XLOOKUP(B3978, Runs[Run ID], Runs[Track]), "— pick a run —")</f>
        <v>Dr. Strange</v>
      </c>
      <c r="B3978" s="54" t="s">
        <v>321</v>
      </c>
      <c r="C3978" s="53" t="str">
        <f t="array" ref="C3978">IFERROR(_xlfn.XLOOKUP(B3978, Runs[Run ID], Runs[Title]), "— pick a run —")</f>
        <v>Englehart &amp; Brunner's Doctor Strange</v>
      </c>
      <c r="D3978" s="74" t="s">
        <v>14185</v>
      </c>
      <c r="E3978" s="58" t="b">
        <v>0</v>
      </c>
      <c r="F3978" s="25">
        <f t="shared" si="1"/>
        <v>19</v>
      </c>
      <c r="G3978" s="21" t="s">
        <v>58</v>
      </c>
      <c r="H3978" s="23" t="s">
        <v>14186</v>
      </c>
      <c r="I3978" s="28"/>
    </row>
    <row r="3979" ht="22.5" customHeight="1">
      <c r="A3979" s="53" t="str">
        <f t="array" ref="A3979">IFERROR(_xlfn.XLOOKUP(B3979, Runs[Run ID], Runs[Track]), "— pick a run —")</f>
        <v>Dr. Strange</v>
      </c>
      <c r="B3979" s="54" t="s">
        <v>321</v>
      </c>
      <c r="C3979" s="53" t="str">
        <f t="array" ref="C3979">IFERROR(_xlfn.XLOOKUP(B3979, Runs[Run ID], Runs[Title]), "— pick a run —")</f>
        <v>Englehart &amp; Brunner's Doctor Strange</v>
      </c>
      <c r="D3979" s="74" t="s">
        <v>14187</v>
      </c>
      <c r="E3979" s="58" t="b">
        <v>0</v>
      </c>
      <c r="F3979" s="25">
        <f t="shared" si="1"/>
        <v>20</v>
      </c>
      <c r="G3979" s="21" t="s">
        <v>58</v>
      </c>
      <c r="H3979" s="23"/>
      <c r="I3979" s="28"/>
    </row>
    <row r="3980" ht="22.5" customHeight="1">
      <c r="A3980" s="53" t="str">
        <f t="array" ref="A3980">IFERROR(_xlfn.XLOOKUP(B3980, Runs[Run ID], Runs[Track]), "— pick a run —")</f>
        <v>Dr. Strange</v>
      </c>
      <c r="B3980" s="54" t="s">
        <v>321</v>
      </c>
      <c r="C3980" s="53" t="str">
        <f t="array" ref="C3980">IFERROR(_xlfn.XLOOKUP(B3980, Runs[Run ID], Runs[Title]), "— pick a run —")</f>
        <v>Englehart &amp; Brunner's Doctor Strange</v>
      </c>
      <c r="D3980" s="74" t="s">
        <v>14188</v>
      </c>
      <c r="E3980" s="58" t="b">
        <v>0</v>
      </c>
      <c r="F3980" s="25">
        <f t="shared" si="1"/>
        <v>21</v>
      </c>
      <c r="G3980" s="21" t="s">
        <v>58</v>
      </c>
      <c r="H3980" s="23"/>
      <c r="I3980" s="28"/>
    </row>
    <row r="3981" ht="22.5" customHeight="1">
      <c r="A3981" s="53" t="str">
        <f t="array" ref="A3981">IFERROR(_xlfn.XLOOKUP(B3981, Runs[Run ID], Runs[Track]), "— pick a run —")</f>
        <v>Dr. Strange</v>
      </c>
      <c r="B3981" s="54" t="s">
        <v>321</v>
      </c>
      <c r="C3981" s="53" t="str">
        <f t="array" ref="C3981">IFERROR(_xlfn.XLOOKUP(B3981, Runs[Run ID], Runs[Title]), "— pick a run —")</f>
        <v>Englehart &amp; Brunner's Doctor Strange</v>
      </c>
      <c r="D3981" s="74" t="s">
        <v>14189</v>
      </c>
      <c r="E3981" s="58" t="b">
        <v>0</v>
      </c>
      <c r="F3981" s="25">
        <f t="shared" si="1"/>
        <v>22</v>
      </c>
      <c r="G3981" s="21" t="s">
        <v>58</v>
      </c>
      <c r="H3981" s="23"/>
      <c r="I3981" s="28"/>
    </row>
    <row r="3982" ht="22.5" customHeight="1">
      <c r="A3982" s="53" t="str">
        <f t="array" ref="A3982">IFERROR(_xlfn.XLOOKUP(B3982, Runs[Run ID], Runs[Track]), "— pick a run —")</f>
        <v>Dr. Strange</v>
      </c>
      <c r="B3982" s="54" t="s">
        <v>321</v>
      </c>
      <c r="C3982" s="53" t="str">
        <f t="array" ref="C3982">IFERROR(_xlfn.XLOOKUP(B3982, Runs[Run ID], Runs[Title]), "— pick a run —")</f>
        <v>Englehart &amp; Brunner's Doctor Strange</v>
      </c>
      <c r="D3982" s="74" t="s">
        <v>14190</v>
      </c>
      <c r="E3982" s="58" t="b">
        <v>0</v>
      </c>
      <c r="F3982" s="25">
        <f t="shared" si="1"/>
        <v>23</v>
      </c>
      <c r="G3982" s="21" t="s">
        <v>58</v>
      </c>
      <c r="H3982" s="23"/>
      <c r="I3982" s="28"/>
    </row>
    <row r="3983" ht="22.5" customHeight="1">
      <c r="A3983" s="53" t="str">
        <f t="array" ref="A3983">IFERROR(_xlfn.XLOOKUP(B3983, Runs[Run ID], Runs[Track]), "— pick a run —")</f>
        <v>Dr. Strange</v>
      </c>
      <c r="B3983" s="54" t="s">
        <v>321</v>
      </c>
      <c r="C3983" s="53" t="str">
        <f t="array" ref="C3983">IFERROR(_xlfn.XLOOKUP(B3983, Runs[Run ID], Runs[Title]), "— pick a run —")</f>
        <v>Englehart &amp; Brunner's Doctor Strange</v>
      </c>
      <c r="D3983" s="74" t="s">
        <v>14191</v>
      </c>
      <c r="E3983" s="58" t="b">
        <v>0</v>
      </c>
      <c r="F3983" s="25">
        <f t="shared" si="1"/>
        <v>24</v>
      </c>
      <c r="G3983" s="21" t="s">
        <v>58</v>
      </c>
      <c r="H3983" s="23"/>
      <c r="I3983" s="28"/>
    </row>
    <row r="3984" ht="22.5" customHeight="1">
      <c r="A3984" s="53" t="str">
        <f t="array" ref="A3984">IFERROR(_xlfn.XLOOKUP(B3984, Runs[Run ID], Runs[Track]), "— pick a run —")</f>
        <v>Dr. Strange</v>
      </c>
      <c r="B3984" s="54" t="s">
        <v>321</v>
      </c>
      <c r="C3984" s="53" t="str">
        <f t="array" ref="C3984">IFERROR(_xlfn.XLOOKUP(B3984, Runs[Run ID], Runs[Title]), "— pick a run —")</f>
        <v>Englehart &amp; Brunner's Doctor Strange</v>
      </c>
      <c r="D3984" s="74" t="s">
        <v>14192</v>
      </c>
      <c r="E3984" s="58" t="b">
        <v>0</v>
      </c>
      <c r="F3984" s="25">
        <f t="shared" si="1"/>
        <v>25</v>
      </c>
      <c r="G3984" s="21" t="s">
        <v>58</v>
      </c>
      <c r="H3984" s="23"/>
      <c r="I3984" s="28"/>
    </row>
    <row r="3985" ht="22.5" customHeight="1">
      <c r="A3985" s="53" t="str">
        <f t="array" ref="A3985">IFERROR(_xlfn.XLOOKUP(B3985, Runs[Run ID], Runs[Track]), "— pick a run —")</f>
        <v>Dr. Strange</v>
      </c>
      <c r="B3985" s="54" t="s">
        <v>321</v>
      </c>
      <c r="C3985" s="53" t="str">
        <f t="array" ref="C3985">IFERROR(_xlfn.XLOOKUP(B3985, Runs[Run ID], Runs[Title]), "— pick a run —")</f>
        <v>Englehart &amp; Brunner's Doctor Strange</v>
      </c>
      <c r="D3985" s="74" t="s">
        <v>14193</v>
      </c>
      <c r="E3985" s="58" t="b">
        <v>0</v>
      </c>
      <c r="F3985" s="25">
        <f t="shared" si="1"/>
        <v>26</v>
      </c>
      <c r="G3985" s="21" t="s">
        <v>58</v>
      </c>
      <c r="H3985" s="23"/>
      <c r="I3985" s="28"/>
    </row>
    <row r="3986" ht="22.5" customHeight="1">
      <c r="A3986" s="53" t="str">
        <f t="array" ref="A3986">IFERROR(_xlfn.XLOOKUP(B3986, Runs[Run ID], Runs[Track]), "— pick a run —")</f>
        <v>Dr. Strange</v>
      </c>
      <c r="B3986" s="54" t="s">
        <v>321</v>
      </c>
      <c r="C3986" s="53" t="str">
        <f t="array" ref="C3986">IFERROR(_xlfn.XLOOKUP(B3986, Runs[Run ID], Runs[Title]), "— pick a run —")</f>
        <v>Englehart &amp; Brunner's Doctor Strange</v>
      </c>
      <c r="D3986" s="74" t="s">
        <v>3478</v>
      </c>
      <c r="E3986" s="58" t="b">
        <v>0</v>
      </c>
      <c r="F3986" s="25">
        <f t="shared" si="1"/>
        <v>27</v>
      </c>
      <c r="G3986" s="21" t="s">
        <v>58</v>
      </c>
      <c r="H3986" s="23"/>
      <c r="I3986" s="28"/>
    </row>
    <row r="3987" ht="22.5" customHeight="1">
      <c r="A3987" s="53" t="str">
        <f t="array" ref="A3987">IFERROR(_xlfn.XLOOKUP(B3987, Runs[Run ID], Runs[Track]), "— pick a run —")</f>
        <v>Dr. Strange</v>
      </c>
      <c r="B3987" s="54" t="s">
        <v>321</v>
      </c>
      <c r="C3987" s="53" t="str">
        <f t="array" ref="C3987">IFERROR(_xlfn.XLOOKUP(B3987, Runs[Run ID], Runs[Title]), "— pick a run —")</f>
        <v>Englehart &amp; Brunner's Doctor Strange</v>
      </c>
      <c r="D3987" s="74" t="s">
        <v>14194</v>
      </c>
      <c r="E3987" s="58" t="b">
        <v>0</v>
      </c>
      <c r="F3987" s="25">
        <f t="shared" si="1"/>
        <v>28</v>
      </c>
      <c r="G3987" s="21" t="s">
        <v>58</v>
      </c>
      <c r="H3987" s="23"/>
      <c r="I3987" s="28"/>
    </row>
    <row r="3988" ht="22.5" customHeight="1">
      <c r="A3988" s="53" t="str">
        <f t="array" ref="A3988">IFERROR(_xlfn.XLOOKUP(B3988, Runs[Run ID], Runs[Track]), "— pick a run —")</f>
        <v>Dr. Strange</v>
      </c>
      <c r="B3988" s="54" t="s">
        <v>321</v>
      </c>
      <c r="C3988" s="53" t="str">
        <f t="array" ref="C3988">IFERROR(_xlfn.XLOOKUP(B3988, Runs[Run ID], Runs[Title]), "— pick a run —")</f>
        <v>Englehart &amp; Brunner's Doctor Strange</v>
      </c>
      <c r="D3988" s="74" t="s">
        <v>14195</v>
      </c>
      <c r="E3988" s="58" t="b">
        <v>0</v>
      </c>
      <c r="F3988" s="25">
        <f t="shared" si="1"/>
        <v>29</v>
      </c>
      <c r="G3988" s="21" t="s">
        <v>58</v>
      </c>
      <c r="H3988" s="23"/>
      <c r="I3988" s="28"/>
    </row>
    <row r="3989" ht="22.5" customHeight="1">
      <c r="A3989" s="53" t="str">
        <f t="array" ref="A3989">IFERROR(_xlfn.XLOOKUP(B3989, Runs[Run ID], Runs[Track]), "— pick a run —")</f>
        <v>Dr. Strange</v>
      </c>
      <c r="B3989" s="54" t="s">
        <v>321</v>
      </c>
      <c r="C3989" s="53" t="str">
        <f t="array" ref="C3989">IFERROR(_xlfn.XLOOKUP(B3989, Runs[Run ID], Runs[Title]), "— pick a run —")</f>
        <v>Englehart &amp; Brunner's Doctor Strange</v>
      </c>
      <c r="D3989" s="74" t="s">
        <v>14196</v>
      </c>
      <c r="E3989" s="58" t="b">
        <v>0</v>
      </c>
      <c r="F3989" s="25">
        <f t="shared" si="1"/>
        <v>30</v>
      </c>
      <c r="G3989" s="21" t="s">
        <v>58</v>
      </c>
      <c r="H3989" s="23"/>
      <c r="I3989" s="28"/>
    </row>
    <row r="3990" ht="22.5" customHeight="1">
      <c r="A3990" s="53" t="str">
        <f t="array" ref="A3990">IFERROR(_xlfn.XLOOKUP(B3990, Runs[Run ID], Runs[Track]), "— pick a run —")</f>
        <v>Dr. Strange</v>
      </c>
      <c r="B3990" s="54" t="s">
        <v>321</v>
      </c>
      <c r="C3990" s="53" t="str">
        <f t="array" ref="C3990">IFERROR(_xlfn.XLOOKUP(B3990, Runs[Run ID], Runs[Title]), "— pick a run —")</f>
        <v>Englehart &amp; Brunner's Doctor Strange</v>
      </c>
      <c r="D3990" s="74" t="s">
        <v>14197</v>
      </c>
      <c r="E3990" s="58" t="b">
        <v>0</v>
      </c>
      <c r="F3990" s="25">
        <f t="shared" si="1"/>
        <v>31</v>
      </c>
      <c r="G3990" s="21" t="s">
        <v>58</v>
      </c>
      <c r="H3990" s="23"/>
      <c r="I3990" s="28"/>
    </row>
    <row r="3991" ht="22.5" customHeight="1">
      <c r="A3991" s="53" t="str">
        <f t="array" ref="A3991">IFERROR(_xlfn.XLOOKUP(B3991, Runs[Run ID], Runs[Track]), "— pick a run —")</f>
        <v>Dr. Strange</v>
      </c>
      <c r="B3991" s="54" t="s">
        <v>323</v>
      </c>
      <c r="C3991" s="53" t="str">
        <f t="array" ref="C3991">IFERROR(_xlfn.XLOOKUP(B3991, Runs[Run ID], Runs[Title]), "— pick a run —")</f>
        <v>Stern's Doctor Strange</v>
      </c>
      <c r="D3991" s="74" t="s">
        <v>3508</v>
      </c>
      <c r="E3991" s="58" t="b">
        <v>0</v>
      </c>
      <c r="F3991" s="25">
        <f t="shared" si="1"/>
        <v>1</v>
      </c>
      <c r="G3991" s="21" t="s">
        <v>58</v>
      </c>
      <c r="H3991" s="23"/>
      <c r="I3991" s="28"/>
    </row>
    <row r="3992" ht="22.5" customHeight="1">
      <c r="A3992" s="53" t="str">
        <f t="array" ref="A3992">IFERROR(_xlfn.XLOOKUP(B3992, Runs[Run ID], Runs[Track]), "— pick a run —")</f>
        <v>Dr. Strange</v>
      </c>
      <c r="B3992" s="54" t="s">
        <v>323</v>
      </c>
      <c r="C3992" s="53" t="str">
        <f t="array" ref="C3992">IFERROR(_xlfn.XLOOKUP(B3992, Runs[Run ID], Runs[Title]), "— pick a run —")</f>
        <v>Stern's Doctor Strange</v>
      </c>
      <c r="D3992" s="74" t="s">
        <v>3538</v>
      </c>
      <c r="E3992" s="58" t="b">
        <v>0</v>
      </c>
      <c r="F3992" s="25">
        <f t="shared" si="1"/>
        <v>2</v>
      </c>
      <c r="G3992" s="21" t="s">
        <v>58</v>
      </c>
      <c r="H3992" s="23"/>
      <c r="I3992" s="28"/>
    </row>
    <row r="3993" ht="22.5" customHeight="1">
      <c r="A3993" s="53" t="str">
        <f t="array" ref="A3993">IFERROR(_xlfn.XLOOKUP(B3993, Runs[Run ID], Runs[Track]), "— pick a run —")</f>
        <v>Dr. Strange</v>
      </c>
      <c r="B3993" s="54" t="s">
        <v>323</v>
      </c>
      <c r="C3993" s="53" t="str">
        <f t="array" ref="C3993">IFERROR(_xlfn.XLOOKUP(B3993, Runs[Run ID], Runs[Title]), "— pick a run —")</f>
        <v>Stern's Doctor Strange</v>
      </c>
      <c r="D3993" s="74" t="s">
        <v>3598</v>
      </c>
      <c r="E3993" s="58" t="b">
        <v>0</v>
      </c>
      <c r="F3993" s="25">
        <f t="shared" si="1"/>
        <v>3</v>
      </c>
      <c r="G3993" s="21" t="s">
        <v>58</v>
      </c>
      <c r="H3993" s="23"/>
      <c r="I3993" s="28"/>
    </row>
    <row r="3994" ht="22.5" customHeight="1">
      <c r="A3994" s="53" t="str">
        <f t="array" ref="A3994">IFERROR(_xlfn.XLOOKUP(B3994, Runs[Run ID], Runs[Track]), "— pick a run —")</f>
        <v>Dr. Strange</v>
      </c>
      <c r="B3994" s="54" t="s">
        <v>323</v>
      </c>
      <c r="C3994" s="53" t="str">
        <f t="array" ref="C3994">IFERROR(_xlfn.XLOOKUP(B3994, Runs[Run ID], Runs[Title]), "— pick a run —")</f>
        <v>Stern's Doctor Strange</v>
      </c>
      <c r="D3994" s="74" t="s">
        <v>3630</v>
      </c>
      <c r="E3994" s="58" t="b">
        <v>0</v>
      </c>
      <c r="F3994" s="25">
        <f t="shared" si="1"/>
        <v>4</v>
      </c>
      <c r="G3994" s="21" t="s">
        <v>58</v>
      </c>
      <c r="H3994" s="23"/>
      <c r="I3994" s="28"/>
    </row>
    <row r="3995" ht="22.5" customHeight="1">
      <c r="A3995" s="53" t="str">
        <f t="array" ref="A3995">IFERROR(_xlfn.XLOOKUP(B3995, Runs[Run ID], Runs[Track]), "— pick a run —")</f>
        <v>Dr. Strange</v>
      </c>
      <c r="B3995" s="54" t="s">
        <v>323</v>
      </c>
      <c r="C3995" s="53" t="str">
        <f t="array" ref="C3995">IFERROR(_xlfn.XLOOKUP(B3995, Runs[Run ID], Runs[Title]), "— pick a run —")</f>
        <v>Stern's Doctor Strange</v>
      </c>
      <c r="D3995" s="74" t="s">
        <v>3660</v>
      </c>
      <c r="E3995" s="58" t="b">
        <v>0</v>
      </c>
      <c r="F3995" s="25">
        <f t="shared" si="1"/>
        <v>5</v>
      </c>
      <c r="G3995" s="21" t="s">
        <v>58</v>
      </c>
      <c r="H3995" s="23"/>
      <c r="I3995" s="28"/>
    </row>
    <row r="3996" ht="22.5" customHeight="1">
      <c r="A3996" s="53" t="str">
        <f t="array" ref="A3996">IFERROR(_xlfn.XLOOKUP(B3996, Runs[Run ID], Runs[Track]), "— pick a run —")</f>
        <v>Dr. Strange</v>
      </c>
      <c r="B3996" s="54" t="s">
        <v>323</v>
      </c>
      <c r="C3996" s="53" t="str">
        <f t="array" ref="C3996">IFERROR(_xlfn.XLOOKUP(B3996, Runs[Run ID], Runs[Title]), "— pick a run —")</f>
        <v>Stern's Doctor Strange</v>
      </c>
      <c r="D3996" s="74" t="s">
        <v>3689</v>
      </c>
      <c r="E3996" s="58" t="b">
        <v>0</v>
      </c>
      <c r="F3996" s="25">
        <f t="shared" si="1"/>
        <v>6</v>
      </c>
      <c r="G3996" s="21" t="s">
        <v>58</v>
      </c>
      <c r="H3996" s="23"/>
      <c r="I3996" s="28"/>
    </row>
    <row r="3997" ht="22.5" customHeight="1">
      <c r="A3997" s="53" t="str">
        <f t="array" ref="A3997">IFERROR(_xlfn.XLOOKUP(B3997, Runs[Run ID], Runs[Track]), "— pick a run —")</f>
        <v>Dr. Strange</v>
      </c>
      <c r="B3997" s="54" t="s">
        <v>323</v>
      </c>
      <c r="C3997" s="53" t="str">
        <f t="array" ref="C3997">IFERROR(_xlfn.XLOOKUP(B3997, Runs[Run ID], Runs[Title]), "— pick a run —")</f>
        <v>Stern's Doctor Strange</v>
      </c>
      <c r="D3997" s="74" t="s">
        <v>3718</v>
      </c>
      <c r="E3997" s="58" t="b">
        <v>0</v>
      </c>
      <c r="F3997" s="25">
        <f t="shared" si="1"/>
        <v>7</v>
      </c>
      <c r="G3997" s="21" t="s">
        <v>58</v>
      </c>
      <c r="H3997" s="23"/>
      <c r="I3997" s="28"/>
    </row>
    <row r="3998" ht="22.5" customHeight="1">
      <c r="A3998" s="53" t="str">
        <f t="array" ref="A3998">IFERROR(_xlfn.XLOOKUP(B3998, Runs[Run ID], Runs[Track]), "— pick a run —")</f>
        <v>Dr. Strange</v>
      </c>
      <c r="B3998" s="54" t="s">
        <v>323</v>
      </c>
      <c r="C3998" s="53" t="str">
        <f t="array" ref="C3998">IFERROR(_xlfn.XLOOKUP(B3998, Runs[Run ID], Runs[Title]), "— pick a run —")</f>
        <v>Stern's Doctor Strange</v>
      </c>
      <c r="D3998" s="74" t="s">
        <v>3748</v>
      </c>
      <c r="E3998" s="58" t="b">
        <v>0</v>
      </c>
      <c r="F3998" s="25">
        <f t="shared" si="1"/>
        <v>8</v>
      </c>
      <c r="G3998" s="21" t="s">
        <v>58</v>
      </c>
      <c r="H3998" s="23"/>
      <c r="I3998" s="28"/>
    </row>
    <row r="3999" ht="22.5" customHeight="1">
      <c r="A3999" s="53" t="str">
        <f t="array" ref="A3999">IFERROR(_xlfn.XLOOKUP(B3999, Runs[Run ID], Runs[Track]), "— pick a run —")</f>
        <v>Dr. Strange</v>
      </c>
      <c r="B3999" s="54" t="s">
        <v>323</v>
      </c>
      <c r="C3999" s="53" t="str">
        <f t="array" ref="C3999">IFERROR(_xlfn.XLOOKUP(B3999, Runs[Run ID], Runs[Title]), "— pick a run —")</f>
        <v>Stern's Doctor Strange</v>
      </c>
      <c r="D3999" s="74" t="s">
        <v>3780</v>
      </c>
      <c r="E3999" s="58" t="b">
        <v>0</v>
      </c>
      <c r="F3999" s="25">
        <f t="shared" si="1"/>
        <v>9</v>
      </c>
      <c r="G3999" s="21" t="s">
        <v>58</v>
      </c>
      <c r="H3999" s="23"/>
      <c r="I3999" s="28"/>
    </row>
    <row r="4000" ht="22.5" customHeight="1">
      <c r="A4000" s="53" t="str">
        <f t="array" ref="A4000">IFERROR(_xlfn.XLOOKUP(B4000, Runs[Run ID], Runs[Track]), "— pick a run —")</f>
        <v>Dr. Strange</v>
      </c>
      <c r="B4000" s="54" t="s">
        <v>323</v>
      </c>
      <c r="C4000" s="53" t="str">
        <f t="array" ref="C4000">IFERROR(_xlfn.XLOOKUP(B4000, Runs[Run ID], Runs[Title]), "— pick a run —")</f>
        <v>Stern's Doctor Strange</v>
      </c>
      <c r="D4000" s="74" t="s">
        <v>3810</v>
      </c>
      <c r="E4000" s="58" t="b">
        <v>0</v>
      </c>
      <c r="F4000" s="25">
        <f t="shared" si="1"/>
        <v>10</v>
      </c>
      <c r="G4000" s="21" t="s">
        <v>58</v>
      </c>
      <c r="H4000" s="23" t="s">
        <v>14198</v>
      </c>
      <c r="I4000" s="28"/>
    </row>
    <row r="4001" ht="22.5" customHeight="1">
      <c r="A4001" s="53" t="str">
        <f t="array" ref="A4001">IFERROR(_xlfn.XLOOKUP(B4001, Runs[Run ID], Runs[Track]), "— pick a run —")</f>
        <v>Dr. Strange</v>
      </c>
      <c r="B4001" s="54" t="s">
        <v>323</v>
      </c>
      <c r="C4001" s="53" t="str">
        <f t="array" ref="C4001">IFERROR(_xlfn.XLOOKUP(B4001, Runs[Run ID], Runs[Title]), "— pick a run —")</f>
        <v>Stern's Doctor Strange</v>
      </c>
      <c r="D4001" s="74" t="s">
        <v>3839</v>
      </c>
      <c r="E4001" s="58" t="b">
        <v>0</v>
      </c>
      <c r="F4001" s="25">
        <f t="shared" si="1"/>
        <v>11</v>
      </c>
      <c r="G4001" s="21" t="s">
        <v>58</v>
      </c>
      <c r="H4001" s="23"/>
      <c r="I4001" s="28"/>
    </row>
    <row r="4002" ht="22.5" customHeight="1">
      <c r="A4002" s="53" t="str">
        <f t="array" ref="A4002">IFERROR(_xlfn.XLOOKUP(B4002, Runs[Run ID], Runs[Track]), "— pick a run —")</f>
        <v>Dr. Strange</v>
      </c>
      <c r="B4002" s="54" t="s">
        <v>323</v>
      </c>
      <c r="C4002" s="53" t="str">
        <f t="array" ref="C4002">IFERROR(_xlfn.XLOOKUP(B4002, Runs[Run ID], Runs[Title]), "— pick a run —")</f>
        <v>Stern's Doctor Strange</v>
      </c>
      <c r="D4002" s="74" t="s">
        <v>3868</v>
      </c>
      <c r="E4002" s="58" t="b">
        <v>0</v>
      </c>
      <c r="F4002" s="25">
        <f t="shared" si="1"/>
        <v>12</v>
      </c>
      <c r="G4002" s="21" t="s">
        <v>58</v>
      </c>
      <c r="H4002" s="23"/>
      <c r="I4002" s="28"/>
    </row>
    <row r="4003" ht="22.5" customHeight="1">
      <c r="A4003" s="53" t="str">
        <f t="array" ref="A4003">IFERROR(_xlfn.XLOOKUP(B4003, Runs[Run ID], Runs[Track]), "— pick a run —")</f>
        <v>Dr. Strange</v>
      </c>
      <c r="B4003" s="54" t="s">
        <v>323</v>
      </c>
      <c r="C4003" s="53" t="str">
        <f t="array" ref="C4003">IFERROR(_xlfn.XLOOKUP(B4003, Runs[Run ID], Runs[Title]), "— pick a run —")</f>
        <v>Stern's Doctor Strange</v>
      </c>
      <c r="D4003" s="74" t="s">
        <v>3896</v>
      </c>
      <c r="E4003" s="58" t="b">
        <v>0</v>
      </c>
      <c r="F4003" s="25">
        <f t="shared" si="1"/>
        <v>13</v>
      </c>
      <c r="G4003" s="21" t="s">
        <v>58</v>
      </c>
      <c r="H4003" s="23"/>
      <c r="I4003" s="28"/>
    </row>
    <row r="4004" ht="22.5" customHeight="1">
      <c r="A4004" s="53" t="str">
        <f t="array" ref="A4004">IFERROR(_xlfn.XLOOKUP(B4004, Runs[Run ID], Runs[Track]), "— pick a run —")</f>
        <v>Dr. Strange</v>
      </c>
      <c r="B4004" s="54" t="s">
        <v>323</v>
      </c>
      <c r="C4004" s="53" t="str">
        <f t="array" ref="C4004">IFERROR(_xlfn.XLOOKUP(B4004, Runs[Run ID], Runs[Title]), "— pick a run —")</f>
        <v>Stern's Doctor Strange</v>
      </c>
      <c r="D4004" s="74" t="s">
        <v>3923</v>
      </c>
      <c r="E4004" s="58" t="b">
        <v>0</v>
      </c>
      <c r="F4004" s="25">
        <f t="shared" si="1"/>
        <v>14</v>
      </c>
      <c r="G4004" s="21" t="s">
        <v>58</v>
      </c>
      <c r="H4004" s="23"/>
      <c r="I4004" s="28"/>
    </row>
    <row r="4005" ht="22.5" customHeight="1">
      <c r="A4005" s="53" t="str">
        <f t="array" ref="A4005">IFERROR(_xlfn.XLOOKUP(B4005, Runs[Run ID], Runs[Track]), "— pick a run —")</f>
        <v>Dr. Strange</v>
      </c>
      <c r="B4005" s="54" t="s">
        <v>323</v>
      </c>
      <c r="C4005" s="53" t="str">
        <f t="array" ref="C4005">IFERROR(_xlfn.XLOOKUP(B4005, Runs[Run ID], Runs[Title]), "— pick a run —")</f>
        <v>Stern's Doctor Strange</v>
      </c>
      <c r="D4005" s="74" t="s">
        <v>3951</v>
      </c>
      <c r="E4005" s="58" t="b">
        <v>0</v>
      </c>
      <c r="F4005" s="25">
        <f t="shared" si="1"/>
        <v>15</v>
      </c>
      <c r="G4005" s="21" t="s">
        <v>58</v>
      </c>
      <c r="H4005" s="23"/>
      <c r="I4005" s="28"/>
    </row>
    <row r="4006" ht="22.5" customHeight="1">
      <c r="A4006" s="53" t="str">
        <f t="array" ref="A4006">IFERROR(_xlfn.XLOOKUP(B4006, Runs[Run ID], Runs[Track]), "— pick a run —")</f>
        <v>Dr. Strange</v>
      </c>
      <c r="B4006" s="54" t="s">
        <v>323</v>
      </c>
      <c r="C4006" s="53" t="str">
        <f t="array" ref="C4006">IFERROR(_xlfn.XLOOKUP(B4006, Runs[Run ID], Runs[Title]), "— pick a run —")</f>
        <v>Stern's Doctor Strange</v>
      </c>
      <c r="D4006" s="74" t="s">
        <v>3981</v>
      </c>
      <c r="E4006" s="58" t="b">
        <v>0</v>
      </c>
      <c r="F4006" s="25">
        <f t="shared" si="1"/>
        <v>16</v>
      </c>
      <c r="G4006" s="21" t="s">
        <v>58</v>
      </c>
      <c r="H4006" s="23"/>
      <c r="I4006" s="28"/>
    </row>
    <row r="4007" ht="22.5" customHeight="1">
      <c r="A4007" s="53" t="str">
        <f t="array" ref="A4007">IFERROR(_xlfn.XLOOKUP(B4007, Runs[Run ID], Runs[Track]), "— pick a run —")</f>
        <v>Dr. Strange</v>
      </c>
      <c r="B4007" s="54" t="s">
        <v>323</v>
      </c>
      <c r="C4007" s="53" t="str">
        <f t="array" ref="C4007">IFERROR(_xlfn.XLOOKUP(B4007, Runs[Run ID], Runs[Title]), "— pick a run —")</f>
        <v>Stern's Doctor Strange</v>
      </c>
      <c r="D4007" s="74" t="s">
        <v>4010</v>
      </c>
      <c r="E4007" s="58" t="b">
        <v>0</v>
      </c>
      <c r="F4007" s="25">
        <f t="shared" si="1"/>
        <v>17</v>
      </c>
      <c r="G4007" s="21" t="s">
        <v>58</v>
      </c>
      <c r="H4007" s="23"/>
      <c r="I4007" s="28"/>
    </row>
    <row r="4008" ht="22.5" customHeight="1">
      <c r="A4008" s="53" t="str">
        <f t="array" ref="A4008">IFERROR(_xlfn.XLOOKUP(B4008, Runs[Run ID], Runs[Track]), "— pick a run —")</f>
        <v>Dr. Strange</v>
      </c>
      <c r="B4008" s="54" t="s">
        <v>323</v>
      </c>
      <c r="C4008" s="53" t="str">
        <f t="array" ref="C4008">IFERROR(_xlfn.XLOOKUP(B4008, Runs[Run ID], Runs[Title]), "— pick a run —")</f>
        <v>Stern's Doctor Strange</v>
      </c>
      <c r="D4008" s="74" t="s">
        <v>4037</v>
      </c>
      <c r="E4008" s="58" t="b">
        <v>0</v>
      </c>
      <c r="F4008" s="25">
        <f t="shared" si="1"/>
        <v>18</v>
      </c>
      <c r="G4008" s="21" t="s">
        <v>58</v>
      </c>
      <c r="H4008" s="23"/>
      <c r="I4008" s="28"/>
    </row>
    <row r="4009" ht="22.5" customHeight="1">
      <c r="A4009" s="53" t="str">
        <f t="array" ref="A4009">IFERROR(_xlfn.XLOOKUP(B4009, Runs[Run ID], Runs[Track]), "— pick a run —")</f>
        <v>Dr. Strange</v>
      </c>
      <c r="B4009" s="54" t="s">
        <v>323</v>
      </c>
      <c r="C4009" s="53" t="str">
        <f t="array" ref="C4009">IFERROR(_xlfn.XLOOKUP(B4009, Runs[Run ID], Runs[Title]), "— pick a run —")</f>
        <v>Stern's Doctor Strange</v>
      </c>
      <c r="D4009" s="74" t="s">
        <v>4064</v>
      </c>
      <c r="E4009" s="58" t="b">
        <v>0</v>
      </c>
      <c r="F4009" s="25">
        <f t="shared" si="1"/>
        <v>19</v>
      </c>
      <c r="G4009" s="21" t="s">
        <v>58</v>
      </c>
      <c r="H4009" s="23"/>
      <c r="I4009" s="28"/>
    </row>
    <row r="4010" ht="22.5" customHeight="1">
      <c r="A4010" s="53" t="str">
        <f t="array" ref="A4010">IFERROR(_xlfn.XLOOKUP(B4010, Runs[Run ID], Runs[Track]), "— pick a run —")</f>
        <v>Dr. Strange</v>
      </c>
      <c r="B4010" s="54" t="s">
        <v>323</v>
      </c>
      <c r="C4010" s="53" t="str">
        <f t="array" ref="C4010">IFERROR(_xlfn.XLOOKUP(B4010, Runs[Run ID], Runs[Title]), "— pick a run —")</f>
        <v>Stern's Doctor Strange</v>
      </c>
      <c r="D4010" s="74" t="s">
        <v>4091</v>
      </c>
      <c r="E4010" s="58" t="b">
        <v>0</v>
      </c>
      <c r="F4010" s="25">
        <f t="shared" si="1"/>
        <v>20</v>
      </c>
      <c r="G4010" s="21" t="s">
        <v>58</v>
      </c>
      <c r="H4010" s="23"/>
      <c r="I4010" s="28"/>
    </row>
    <row r="4011" ht="22.5" customHeight="1">
      <c r="A4011" s="53" t="str">
        <f t="array" ref="A4011">IFERROR(_xlfn.XLOOKUP(B4011, Runs[Run ID], Runs[Track]), "— pick a run —")</f>
        <v>Dr. Strange</v>
      </c>
      <c r="B4011" s="54" t="s">
        <v>323</v>
      </c>
      <c r="C4011" s="53" t="str">
        <f t="array" ref="C4011">IFERROR(_xlfn.XLOOKUP(B4011, Runs[Run ID], Runs[Title]), "— pick a run —")</f>
        <v>Stern's Doctor Strange</v>
      </c>
      <c r="D4011" s="74" t="s">
        <v>4119</v>
      </c>
      <c r="E4011" s="58" t="b">
        <v>0</v>
      </c>
      <c r="F4011" s="25">
        <f t="shared" si="1"/>
        <v>21</v>
      </c>
      <c r="G4011" s="21" t="s">
        <v>58</v>
      </c>
      <c r="H4011" s="23"/>
      <c r="I4011" s="28"/>
    </row>
    <row r="4012" ht="22.5" customHeight="1">
      <c r="A4012" s="53" t="str">
        <f t="array" ref="A4012">IFERROR(_xlfn.XLOOKUP(B4012, Runs[Run ID], Runs[Track]), "— pick a run —")</f>
        <v>Dr. Strange</v>
      </c>
      <c r="B4012" s="54" t="s">
        <v>323</v>
      </c>
      <c r="C4012" s="53" t="str">
        <f t="array" ref="C4012">IFERROR(_xlfn.XLOOKUP(B4012, Runs[Run ID], Runs[Title]), "— pick a run —")</f>
        <v>Stern's Doctor Strange</v>
      </c>
      <c r="D4012" s="74" t="s">
        <v>4152</v>
      </c>
      <c r="E4012" s="58" t="b">
        <v>0</v>
      </c>
      <c r="F4012" s="25">
        <f t="shared" si="1"/>
        <v>22</v>
      </c>
      <c r="G4012" s="21" t="s">
        <v>58</v>
      </c>
      <c r="H4012" s="23"/>
      <c r="I4012" s="28"/>
    </row>
    <row r="4013" ht="22.5" customHeight="1">
      <c r="A4013" s="53" t="str">
        <f t="array" ref="A4013">IFERROR(_xlfn.XLOOKUP(B4013, Runs[Run ID], Runs[Track]), "— pick a run —")</f>
        <v>Dr. Strange</v>
      </c>
      <c r="B4013" s="54" t="s">
        <v>323</v>
      </c>
      <c r="C4013" s="53" t="str">
        <f t="array" ref="C4013">IFERROR(_xlfn.XLOOKUP(B4013, Runs[Run ID], Runs[Title]), "— pick a run —")</f>
        <v>Stern's Doctor Strange</v>
      </c>
      <c r="D4013" s="74" t="s">
        <v>4178</v>
      </c>
      <c r="E4013" s="58" t="b">
        <v>0</v>
      </c>
      <c r="F4013" s="25">
        <f t="shared" si="1"/>
        <v>23</v>
      </c>
      <c r="G4013" s="21" t="s">
        <v>58</v>
      </c>
      <c r="H4013" s="23"/>
      <c r="I4013" s="28"/>
    </row>
    <row r="4014" ht="22.5" customHeight="1">
      <c r="A4014" s="53" t="str">
        <f t="array" ref="A4014">IFERROR(_xlfn.XLOOKUP(B4014, Runs[Run ID], Runs[Track]), "— pick a run —")</f>
        <v>Dr. Strange</v>
      </c>
      <c r="B4014" s="54" t="s">
        <v>323</v>
      </c>
      <c r="C4014" s="53" t="str">
        <f t="array" ref="C4014">IFERROR(_xlfn.XLOOKUP(B4014, Runs[Run ID], Runs[Title]), "— pick a run —")</f>
        <v>Stern's Doctor Strange</v>
      </c>
      <c r="D4014" s="74" t="s">
        <v>4203</v>
      </c>
      <c r="E4014" s="58" t="b">
        <v>0</v>
      </c>
      <c r="F4014" s="25">
        <f t="shared" si="1"/>
        <v>24</v>
      </c>
      <c r="G4014" s="21" t="s">
        <v>58</v>
      </c>
      <c r="H4014" s="23"/>
      <c r="I4014" s="28"/>
    </row>
    <row r="4015" ht="22.5" customHeight="1">
      <c r="A4015" s="53" t="str">
        <f t="array" ref="A4015">IFERROR(_xlfn.XLOOKUP(B4015, Runs[Run ID], Runs[Track]), "— pick a run —")</f>
        <v>Dr. Strange</v>
      </c>
      <c r="B4015" s="54" t="s">
        <v>323</v>
      </c>
      <c r="C4015" s="53" t="str">
        <f t="array" ref="C4015">IFERROR(_xlfn.XLOOKUP(B4015, Runs[Run ID], Runs[Title]), "— pick a run —")</f>
        <v>Stern's Doctor Strange</v>
      </c>
      <c r="D4015" s="74" t="s">
        <v>4227</v>
      </c>
      <c r="E4015" s="58" t="b">
        <v>0</v>
      </c>
      <c r="F4015" s="25">
        <f t="shared" si="1"/>
        <v>25</v>
      </c>
      <c r="G4015" s="21" t="s">
        <v>58</v>
      </c>
      <c r="H4015" s="23"/>
      <c r="I4015" s="28"/>
    </row>
    <row r="4016" ht="22.5" customHeight="1">
      <c r="A4016" s="53" t="str">
        <f t="array" ref="A4016">IFERROR(_xlfn.XLOOKUP(B4016, Runs[Run ID], Runs[Track]), "— pick a run —")</f>
        <v>Dr. Strange</v>
      </c>
      <c r="B4016" s="54" t="s">
        <v>323</v>
      </c>
      <c r="C4016" s="53" t="str">
        <f t="array" ref="C4016">IFERROR(_xlfn.XLOOKUP(B4016, Runs[Run ID], Runs[Title]), "— pick a run —")</f>
        <v>Stern's Doctor Strange</v>
      </c>
      <c r="D4016" s="74" t="s">
        <v>4252</v>
      </c>
      <c r="E4016" s="58" t="b">
        <v>0</v>
      </c>
      <c r="F4016" s="25">
        <f t="shared" si="1"/>
        <v>26</v>
      </c>
      <c r="G4016" s="21" t="s">
        <v>58</v>
      </c>
      <c r="H4016" s="23" t="s">
        <v>14199</v>
      </c>
      <c r="I4016" s="28"/>
    </row>
    <row r="4017" ht="22.5" customHeight="1">
      <c r="A4017" s="53" t="str">
        <f t="array" ref="A4017">IFERROR(_xlfn.XLOOKUP(B4017, Runs[Run ID], Runs[Track]), "— pick a run —")</f>
        <v>Dr. Strange</v>
      </c>
      <c r="B4017" s="54" t="s">
        <v>323</v>
      </c>
      <c r="C4017" s="53" t="str">
        <f t="array" ref="C4017">IFERROR(_xlfn.XLOOKUP(B4017, Runs[Run ID], Runs[Title]), "— pick a run —")</f>
        <v>Stern's Doctor Strange</v>
      </c>
      <c r="D4017" s="74" t="s">
        <v>4280</v>
      </c>
      <c r="E4017" s="58" t="b">
        <v>0</v>
      </c>
      <c r="F4017" s="25">
        <f t="shared" si="1"/>
        <v>27</v>
      </c>
      <c r="G4017" s="21" t="s">
        <v>58</v>
      </c>
      <c r="H4017" s="23"/>
      <c r="I4017" s="28"/>
    </row>
    <row r="4018" ht="22.5" customHeight="1">
      <c r="A4018" s="53" t="str">
        <f t="array" ref="A4018">IFERROR(_xlfn.XLOOKUP(B4018, Runs[Run ID], Runs[Track]), "— pick a run —")</f>
        <v>Dr. Strange</v>
      </c>
      <c r="B4018" s="54" t="s">
        <v>323</v>
      </c>
      <c r="C4018" s="53" t="str">
        <f t="array" ref="C4018">IFERROR(_xlfn.XLOOKUP(B4018, Runs[Run ID], Runs[Title]), "— pick a run —")</f>
        <v>Stern's Doctor Strange</v>
      </c>
      <c r="D4018" s="74" t="s">
        <v>4309</v>
      </c>
      <c r="E4018" s="58" t="b">
        <v>0</v>
      </c>
      <c r="F4018" s="25">
        <f t="shared" si="1"/>
        <v>28</v>
      </c>
      <c r="G4018" s="21" t="s">
        <v>58</v>
      </c>
      <c r="H4018" s="23"/>
      <c r="I4018" s="28"/>
    </row>
    <row r="4019" ht="22.5" customHeight="1">
      <c r="A4019" s="53" t="str">
        <f t="array" ref="A4019">IFERROR(_xlfn.XLOOKUP(B4019, Runs[Run ID], Runs[Track]), "— pick a run —")</f>
        <v>Dr. Strange</v>
      </c>
      <c r="B4019" s="54" t="s">
        <v>323</v>
      </c>
      <c r="C4019" s="53" t="str">
        <f t="array" ref="C4019">IFERROR(_xlfn.XLOOKUP(B4019, Runs[Run ID], Runs[Title]), "— pick a run —")</f>
        <v>Stern's Doctor Strange</v>
      </c>
      <c r="D4019" s="74" t="s">
        <v>4336</v>
      </c>
      <c r="E4019" s="58" t="b">
        <v>0</v>
      </c>
      <c r="F4019" s="25">
        <f t="shared" si="1"/>
        <v>29</v>
      </c>
      <c r="G4019" s="21" t="s">
        <v>58</v>
      </c>
      <c r="H4019" s="23"/>
      <c r="I4019" s="28"/>
    </row>
    <row r="4020" ht="22.5" customHeight="1">
      <c r="A4020" s="53" t="str">
        <f t="array" ref="A4020">IFERROR(_xlfn.XLOOKUP(B4020, Runs[Run ID], Runs[Track]), "— pick a run —")</f>
        <v>Dr. Strange</v>
      </c>
      <c r="B4020" s="54" t="s">
        <v>323</v>
      </c>
      <c r="C4020" s="53" t="str">
        <f t="array" ref="C4020">IFERROR(_xlfn.XLOOKUP(B4020, Runs[Run ID], Runs[Title]), "— pick a run —")</f>
        <v>Stern's Doctor Strange</v>
      </c>
      <c r="D4020" s="74" t="s">
        <v>4363</v>
      </c>
      <c r="E4020" s="58" t="b">
        <v>0</v>
      </c>
      <c r="F4020" s="25">
        <f t="shared" si="1"/>
        <v>30</v>
      </c>
      <c r="G4020" s="21" t="s">
        <v>58</v>
      </c>
      <c r="H4020" s="23"/>
      <c r="I4020" s="28"/>
    </row>
    <row r="4021" ht="22.5" customHeight="1">
      <c r="A4021" s="53" t="str">
        <f t="array" ref="A4021">IFERROR(_xlfn.XLOOKUP(B4021, Runs[Run ID], Runs[Track]), "— pick a run —")</f>
        <v>Dr. Strange</v>
      </c>
      <c r="B4021" s="54" t="s">
        <v>323</v>
      </c>
      <c r="C4021" s="53" t="str">
        <f t="array" ref="C4021">IFERROR(_xlfn.XLOOKUP(B4021, Runs[Run ID], Runs[Title]), "— pick a run —")</f>
        <v>Stern's Doctor Strange</v>
      </c>
      <c r="D4021" s="74" t="s">
        <v>4389</v>
      </c>
      <c r="E4021" s="58" t="b">
        <v>0</v>
      </c>
      <c r="F4021" s="25">
        <f t="shared" si="1"/>
        <v>31</v>
      </c>
      <c r="G4021" s="21" t="s">
        <v>58</v>
      </c>
      <c r="H4021" s="23"/>
      <c r="I4021" s="28"/>
    </row>
    <row r="4022" ht="22.5" customHeight="1">
      <c r="A4022" s="53" t="str">
        <f t="array" ref="A4022">IFERROR(_xlfn.XLOOKUP(B4022, Runs[Run ID], Runs[Track]), "— pick a run —")</f>
        <v>Dr. Strange</v>
      </c>
      <c r="B4022" s="54" t="s">
        <v>323</v>
      </c>
      <c r="C4022" s="53" t="str">
        <f t="array" ref="C4022">IFERROR(_xlfn.XLOOKUP(B4022, Runs[Run ID], Runs[Title]), "— pick a run —")</f>
        <v>Stern's Doctor Strange</v>
      </c>
      <c r="D4022" s="74" t="s">
        <v>4419</v>
      </c>
      <c r="E4022" s="58" t="b">
        <v>0</v>
      </c>
      <c r="F4022" s="25">
        <f t="shared" si="1"/>
        <v>32</v>
      </c>
      <c r="G4022" s="21" t="s">
        <v>58</v>
      </c>
      <c r="H4022" s="23"/>
      <c r="I4022" s="28"/>
    </row>
    <row r="4023" ht="22.5" customHeight="1">
      <c r="A4023" s="53" t="str">
        <f t="array" ref="A4023">IFERROR(_xlfn.XLOOKUP(B4023, Runs[Run ID], Runs[Track]), "— pick a run —")</f>
        <v>Dr. Strange</v>
      </c>
      <c r="B4023" s="54" t="s">
        <v>323</v>
      </c>
      <c r="C4023" s="53" t="str">
        <f t="array" ref="C4023">IFERROR(_xlfn.XLOOKUP(B4023, Runs[Run ID], Runs[Title]), "— pick a run —")</f>
        <v>Stern's Doctor Strange</v>
      </c>
      <c r="D4023" s="74" t="s">
        <v>4449</v>
      </c>
      <c r="E4023" s="58" t="b">
        <v>0</v>
      </c>
      <c r="F4023" s="25">
        <f t="shared" si="1"/>
        <v>33</v>
      </c>
      <c r="G4023" s="21" t="s">
        <v>58</v>
      </c>
      <c r="H4023" s="23"/>
      <c r="I4023" s="28"/>
    </row>
    <row r="4024" ht="22.5" customHeight="1">
      <c r="A4024" s="53" t="str">
        <f t="array" ref="A4024">IFERROR(_xlfn.XLOOKUP(B4024, Runs[Run ID], Runs[Track]), "— pick a run —")</f>
        <v>Dr. Strange</v>
      </c>
      <c r="B4024" s="54" t="s">
        <v>323</v>
      </c>
      <c r="C4024" s="53" t="str">
        <f t="array" ref="C4024">IFERROR(_xlfn.XLOOKUP(B4024, Runs[Run ID], Runs[Title]), "— pick a run —")</f>
        <v>Stern's Doctor Strange</v>
      </c>
      <c r="D4024" s="74" t="s">
        <v>4477</v>
      </c>
      <c r="E4024" s="58" t="b">
        <v>0</v>
      </c>
      <c r="F4024" s="25">
        <f t="shared" si="1"/>
        <v>34</v>
      </c>
      <c r="G4024" s="21" t="s">
        <v>58</v>
      </c>
      <c r="H4024" s="23"/>
      <c r="I4024" s="28"/>
    </row>
    <row r="4025" ht="22.5" customHeight="1">
      <c r="A4025" s="53" t="str">
        <f t="array" ref="A4025">IFERROR(_xlfn.XLOOKUP(B4025, Runs[Run ID], Runs[Track]), "— pick a run —")</f>
        <v>Dr. Strange</v>
      </c>
      <c r="B4025" s="54" t="s">
        <v>323</v>
      </c>
      <c r="C4025" s="53" t="str">
        <f t="array" ref="C4025">IFERROR(_xlfn.XLOOKUP(B4025, Runs[Run ID], Runs[Title]), "— pick a run —")</f>
        <v>Stern's Doctor Strange</v>
      </c>
      <c r="D4025" s="74" t="s">
        <v>4505</v>
      </c>
      <c r="E4025" s="58" t="b">
        <v>0</v>
      </c>
      <c r="F4025" s="25">
        <f t="shared" si="1"/>
        <v>35</v>
      </c>
      <c r="G4025" s="21" t="s">
        <v>58</v>
      </c>
      <c r="H4025" s="23"/>
      <c r="I4025" s="28"/>
    </row>
    <row r="4026" ht="22.5" customHeight="1">
      <c r="A4026" s="53" t="str">
        <f t="array" ref="A4026">IFERROR(_xlfn.XLOOKUP(B4026, Runs[Run ID], Runs[Track]), "— pick a run —")</f>
        <v>Dr. Strange</v>
      </c>
      <c r="B4026" s="54" t="s">
        <v>323</v>
      </c>
      <c r="C4026" s="53" t="str">
        <f t="array" ref="C4026">IFERROR(_xlfn.XLOOKUP(B4026, Runs[Run ID], Runs[Title]), "— pick a run —")</f>
        <v>Stern's Doctor Strange</v>
      </c>
      <c r="D4026" s="74" t="s">
        <v>14108</v>
      </c>
      <c r="E4026" s="58" t="b">
        <v>0</v>
      </c>
      <c r="F4026" s="25">
        <f t="shared" si="1"/>
        <v>36</v>
      </c>
      <c r="G4026" s="21" t="s">
        <v>58</v>
      </c>
      <c r="H4026" s="23"/>
      <c r="I4026" s="28"/>
    </row>
    <row r="4027" ht="22.5" customHeight="1">
      <c r="A4027" s="53" t="str">
        <f t="array" ref="A4027">IFERROR(_xlfn.XLOOKUP(B4027, Runs[Run ID], Runs[Track]), "— pick a run —")</f>
        <v>Dr. Strange</v>
      </c>
      <c r="B4027" s="54" t="s">
        <v>1827</v>
      </c>
      <c r="C4027" s="53" t="str">
        <f t="array" ref="C4027">IFERROR(_xlfn.XLOOKUP(B4027, Runs[Run ID], Runs[Title]), "— pick a run —")</f>
        <v>Doctor Strange: The Oath</v>
      </c>
      <c r="D4027" s="74" t="s">
        <v>14200</v>
      </c>
      <c r="E4027" s="58" t="b">
        <v>0</v>
      </c>
      <c r="F4027" s="25">
        <f t="shared" si="1"/>
        <v>1</v>
      </c>
      <c r="G4027" s="21" t="s">
        <v>58</v>
      </c>
      <c r="H4027" s="23"/>
      <c r="I4027" s="28"/>
    </row>
    <row r="4028" ht="22.5" customHeight="1">
      <c r="A4028" s="53" t="str">
        <f t="array" ref="A4028">IFERROR(_xlfn.XLOOKUP(B4028, Runs[Run ID], Runs[Track]), "— pick a run —")</f>
        <v>Dr. Strange</v>
      </c>
      <c r="B4028" s="54" t="s">
        <v>1827</v>
      </c>
      <c r="C4028" s="53" t="str">
        <f t="array" ref="C4028">IFERROR(_xlfn.XLOOKUP(B4028, Runs[Run ID], Runs[Title]), "— pick a run —")</f>
        <v>Doctor Strange: The Oath</v>
      </c>
      <c r="D4028" s="74" t="s">
        <v>14201</v>
      </c>
      <c r="E4028" s="58" t="b">
        <v>0</v>
      </c>
      <c r="F4028" s="25">
        <f t="shared" si="1"/>
        <v>2</v>
      </c>
      <c r="G4028" s="21" t="s">
        <v>58</v>
      </c>
      <c r="H4028" s="23"/>
      <c r="I4028" s="28"/>
    </row>
    <row r="4029" ht="22.5" customHeight="1">
      <c r="A4029" s="53" t="str">
        <f t="array" ref="A4029">IFERROR(_xlfn.XLOOKUP(B4029, Runs[Run ID], Runs[Track]), "— pick a run —")</f>
        <v>Dr. Strange</v>
      </c>
      <c r="B4029" s="54" t="s">
        <v>1827</v>
      </c>
      <c r="C4029" s="53" t="str">
        <f t="array" ref="C4029">IFERROR(_xlfn.XLOOKUP(B4029, Runs[Run ID], Runs[Title]), "— pick a run —")</f>
        <v>Doctor Strange: The Oath</v>
      </c>
      <c r="D4029" s="74" t="s">
        <v>14202</v>
      </c>
      <c r="E4029" s="58" t="b">
        <v>0</v>
      </c>
      <c r="F4029" s="25">
        <f t="shared" si="1"/>
        <v>3</v>
      </c>
      <c r="G4029" s="21" t="s">
        <v>58</v>
      </c>
      <c r="H4029" s="23"/>
      <c r="I4029" s="28"/>
    </row>
    <row r="4030" ht="22.5" customHeight="1">
      <c r="A4030" s="53" t="str">
        <f t="array" ref="A4030">IFERROR(_xlfn.XLOOKUP(B4030, Runs[Run ID], Runs[Track]), "— pick a run —")</f>
        <v>Dr. Strange</v>
      </c>
      <c r="B4030" s="54" t="s">
        <v>1827</v>
      </c>
      <c r="C4030" s="53" t="str">
        <f t="array" ref="C4030">IFERROR(_xlfn.XLOOKUP(B4030, Runs[Run ID], Runs[Title]), "— pick a run —")</f>
        <v>Doctor Strange: The Oath</v>
      </c>
      <c r="D4030" s="74" t="s">
        <v>14203</v>
      </c>
      <c r="E4030" s="58" t="b">
        <v>0</v>
      </c>
      <c r="F4030" s="25">
        <f t="shared" si="1"/>
        <v>4</v>
      </c>
      <c r="G4030" s="21" t="s">
        <v>58</v>
      </c>
      <c r="H4030" s="23"/>
      <c r="I4030" s="28"/>
    </row>
    <row r="4031" ht="22.5" customHeight="1">
      <c r="A4031" s="53" t="str">
        <f t="array" ref="A4031">IFERROR(_xlfn.XLOOKUP(B4031, Runs[Run ID], Runs[Track]), "— pick a run —")</f>
        <v>Dr. Strange</v>
      </c>
      <c r="B4031" s="54" t="s">
        <v>1827</v>
      </c>
      <c r="C4031" s="53" t="str">
        <f t="array" ref="C4031">IFERROR(_xlfn.XLOOKUP(B4031, Runs[Run ID], Runs[Title]), "— pick a run —")</f>
        <v>Doctor Strange: The Oath</v>
      </c>
      <c r="D4031" s="74" t="s">
        <v>14204</v>
      </c>
      <c r="E4031" s="58" t="b">
        <v>0</v>
      </c>
      <c r="F4031" s="25">
        <f t="shared" si="1"/>
        <v>5</v>
      </c>
      <c r="G4031" s="21" t="s">
        <v>58</v>
      </c>
      <c r="H4031" s="23"/>
      <c r="I4031" s="28"/>
    </row>
    <row r="4032" ht="22.5" customHeight="1">
      <c r="A4032" s="53" t="str">
        <f t="array" ref="A4032">IFERROR(_xlfn.XLOOKUP(B4028, Runs[Run ID], Runs[Track]), "— pick a run —")</f>
        <v>Dr. Strange</v>
      </c>
      <c r="B4032" s="54" t="s">
        <v>327</v>
      </c>
      <c r="C4032" s="53" t="str">
        <f t="array" ref="C4032">IFERROR(_xlfn.XLOOKUP(B4032, Runs[Run ID], Runs[Title]), "— pick a run —")</f>
        <v>Aaron's Doctor Strange</v>
      </c>
      <c r="D4032" s="74" t="s">
        <v>4634</v>
      </c>
      <c r="E4032" s="58" t="b">
        <v>0</v>
      </c>
      <c r="F4032" s="25">
        <f t="shared" si="1"/>
        <v>1</v>
      </c>
      <c r="G4032" s="21" t="s">
        <v>58</v>
      </c>
      <c r="H4032" s="23"/>
      <c r="I4032" s="28"/>
    </row>
    <row r="4033" ht="22.5" customHeight="1">
      <c r="A4033" s="53" t="str">
        <f t="array" ref="A4033">IFERROR(_xlfn.XLOOKUP(B4033, Runs[Run ID], Runs[Track]), "— pick a run —")</f>
        <v>Dr. Strange</v>
      </c>
      <c r="B4033" s="54" t="s">
        <v>327</v>
      </c>
      <c r="C4033" s="53" t="str">
        <f t="array" ref="C4033">IFERROR(_xlfn.XLOOKUP(B4033, Runs[Run ID], Runs[Title]), "— pick a run —")</f>
        <v>Aaron's Doctor Strange</v>
      </c>
      <c r="D4033" s="74" t="s">
        <v>4667</v>
      </c>
      <c r="E4033" s="58" t="b">
        <v>0</v>
      </c>
      <c r="F4033" s="25">
        <f t="shared" si="1"/>
        <v>2</v>
      </c>
      <c r="G4033" s="21" t="s">
        <v>58</v>
      </c>
      <c r="H4033" s="23"/>
      <c r="I4033" s="28"/>
    </row>
    <row r="4034" ht="22.5" customHeight="1">
      <c r="A4034" s="53" t="str">
        <f t="array" ref="A4034">IFERROR(_xlfn.XLOOKUP(B4034, Runs[Run ID], Runs[Track]), "— pick a run —")</f>
        <v>Dr. Strange</v>
      </c>
      <c r="B4034" s="54" t="s">
        <v>327</v>
      </c>
      <c r="C4034" s="53" t="str">
        <f t="array" ref="C4034">IFERROR(_xlfn.XLOOKUP(B4034, Runs[Run ID], Runs[Title]), "— pick a run —")</f>
        <v>Aaron's Doctor Strange</v>
      </c>
      <c r="D4034" s="74" t="s">
        <v>4696</v>
      </c>
      <c r="E4034" s="58" t="b">
        <v>0</v>
      </c>
      <c r="F4034" s="25">
        <f t="shared" si="1"/>
        <v>3</v>
      </c>
      <c r="G4034" s="21" t="s">
        <v>58</v>
      </c>
      <c r="H4034" s="23"/>
      <c r="I4034" s="28"/>
    </row>
    <row r="4035" ht="22.5" customHeight="1">
      <c r="A4035" s="53" t="str">
        <f t="array" ref="A4035">IFERROR(_xlfn.XLOOKUP(B4035, Runs[Run ID], Runs[Track]), "— pick a run —")</f>
        <v>Dr. Strange</v>
      </c>
      <c r="B4035" s="54" t="s">
        <v>327</v>
      </c>
      <c r="C4035" s="53" t="str">
        <f t="array" ref="C4035">IFERROR(_xlfn.XLOOKUP(B4035, Runs[Run ID], Runs[Title]), "— pick a run —")</f>
        <v>Aaron's Doctor Strange</v>
      </c>
      <c r="D4035" s="74" t="s">
        <v>4726</v>
      </c>
      <c r="E4035" s="58" t="b">
        <v>0</v>
      </c>
      <c r="F4035" s="25">
        <f t="shared" si="1"/>
        <v>4</v>
      </c>
      <c r="G4035" s="21" t="s">
        <v>58</v>
      </c>
      <c r="H4035" s="23"/>
      <c r="I4035" s="28"/>
    </row>
    <row r="4036" ht="22.5" customHeight="1">
      <c r="A4036" s="53" t="str">
        <f t="array" ref="A4036">IFERROR(_xlfn.XLOOKUP(B4036, Runs[Run ID], Runs[Track]), "— pick a run —")</f>
        <v>Dr. Strange</v>
      </c>
      <c r="B4036" s="54" t="s">
        <v>327</v>
      </c>
      <c r="C4036" s="53" t="str">
        <f t="array" ref="C4036">IFERROR(_xlfn.XLOOKUP(B4036, Runs[Run ID], Runs[Title]), "— pick a run —")</f>
        <v>Aaron's Doctor Strange</v>
      </c>
      <c r="D4036" s="74" t="s">
        <v>4755</v>
      </c>
      <c r="E4036" s="58" t="b">
        <v>0</v>
      </c>
      <c r="F4036" s="25">
        <f t="shared" si="1"/>
        <v>5</v>
      </c>
      <c r="G4036" s="21" t="s">
        <v>58</v>
      </c>
      <c r="H4036" s="23"/>
      <c r="I4036" s="28"/>
    </row>
    <row r="4037" ht="22.5" customHeight="1">
      <c r="A4037" s="53" t="str">
        <f t="array" ref="A4037">IFERROR(_xlfn.XLOOKUP(B4037, Runs[Run ID], Runs[Track]), "— pick a run —")</f>
        <v>Dr. Strange</v>
      </c>
      <c r="B4037" s="54" t="s">
        <v>327</v>
      </c>
      <c r="C4037" s="53" t="str">
        <f t="array" ref="C4037">IFERROR(_xlfn.XLOOKUP(B4037, Runs[Run ID], Runs[Title]), "— pick a run —")</f>
        <v>Aaron's Doctor Strange</v>
      </c>
      <c r="D4037" s="74" t="s">
        <v>4784</v>
      </c>
      <c r="E4037" s="58" t="b">
        <v>0</v>
      </c>
      <c r="F4037" s="25">
        <f t="shared" si="1"/>
        <v>6</v>
      </c>
      <c r="G4037" s="21" t="s">
        <v>58</v>
      </c>
      <c r="H4037" s="23"/>
      <c r="I4037" s="28"/>
    </row>
    <row r="4038" ht="22.5" customHeight="1">
      <c r="A4038" s="53" t="str">
        <f t="array" ref="A4038">IFERROR(_xlfn.XLOOKUP(B4038, Runs[Run ID], Runs[Track]), "— pick a run —")</f>
        <v>Dr. Strange</v>
      </c>
      <c r="B4038" s="54" t="s">
        <v>327</v>
      </c>
      <c r="C4038" s="53" t="str">
        <f t="array" ref="C4038">IFERROR(_xlfn.XLOOKUP(B4038, Runs[Run ID], Runs[Title]), "— pick a run —")</f>
        <v>Aaron's Doctor Strange</v>
      </c>
      <c r="D4038" s="74" t="s">
        <v>14205</v>
      </c>
      <c r="E4038" s="58" t="b">
        <v>0</v>
      </c>
      <c r="F4038" s="25">
        <f t="shared" si="1"/>
        <v>7</v>
      </c>
      <c r="G4038" s="21" t="s">
        <v>58</v>
      </c>
      <c r="H4038" s="23"/>
      <c r="I4038" s="28"/>
    </row>
    <row r="4039" ht="22.5" customHeight="1">
      <c r="A4039" s="53" t="str">
        <f t="array" ref="A4039">IFERROR(_xlfn.XLOOKUP(B4039, Runs[Run ID], Runs[Track]), "— pick a run —")</f>
        <v>Dr. Strange</v>
      </c>
      <c r="B4039" s="54" t="s">
        <v>327</v>
      </c>
      <c r="C4039" s="53" t="str">
        <f t="array" ref="C4039">IFERROR(_xlfn.XLOOKUP(B4039, Runs[Run ID], Runs[Title]), "— pick a run —")</f>
        <v>Aaron's Doctor Strange</v>
      </c>
      <c r="D4039" s="74" t="s">
        <v>4843</v>
      </c>
      <c r="E4039" s="58" t="b">
        <v>0</v>
      </c>
      <c r="F4039" s="25">
        <f t="shared" si="1"/>
        <v>8</v>
      </c>
      <c r="G4039" s="21" t="s">
        <v>58</v>
      </c>
      <c r="H4039" s="23"/>
      <c r="I4039" s="28"/>
    </row>
    <row r="4040" ht="22.5" customHeight="1">
      <c r="A4040" s="53" t="str">
        <f t="array" ref="A4040">IFERROR(_xlfn.XLOOKUP(B4040, Runs[Run ID], Runs[Track]), "— pick a run —")</f>
        <v>Dr. Strange</v>
      </c>
      <c r="B4040" s="54" t="s">
        <v>327</v>
      </c>
      <c r="C4040" s="53" t="str">
        <f t="array" ref="C4040">IFERROR(_xlfn.XLOOKUP(B4040, Runs[Run ID], Runs[Title]), "— pick a run —")</f>
        <v>Aaron's Doctor Strange</v>
      </c>
      <c r="D4040" s="74" t="s">
        <v>4870</v>
      </c>
      <c r="E4040" s="58" t="b">
        <v>0</v>
      </c>
      <c r="F4040" s="25">
        <f t="shared" si="1"/>
        <v>9</v>
      </c>
      <c r="G4040" s="21" t="s">
        <v>58</v>
      </c>
      <c r="H4040" s="23"/>
      <c r="I4040" s="28"/>
    </row>
    <row r="4041" ht="22.5" customHeight="1">
      <c r="A4041" s="53" t="str">
        <f t="array" ref="A4041">IFERROR(_xlfn.XLOOKUP(B4041, Runs[Run ID], Runs[Track]), "— pick a run —")</f>
        <v>Dr. Strange</v>
      </c>
      <c r="B4041" s="54" t="s">
        <v>327</v>
      </c>
      <c r="C4041" s="53" t="str">
        <f t="array" ref="C4041">IFERROR(_xlfn.XLOOKUP(B4041, Runs[Run ID], Runs[Title]), "— pick a run —")</f>
        <v>Aaron's Doctor Strange</v>
      </c>
      <c r="D4041" s="74" t="s">
        <v>4896</v>
      </c>
      <c r="E4041" s="58" t="b">
        <v>0</v>
      </c>
      <c r="F4041" s="25">
        <f t="shared" si="1"/>
        <v>10</v>
      </c>
      <c r="G4041" s="21" t="s">
        <v>58</v>
      </c>
      <c r="H4041" s="23"/>
      <c r="I4041" s="28"/>
    </row>
    <row r="4042" ht="22.5" customHeight="1">
      <c r="A4042" s="53" t="str">
        <f t="array" ref="A4042">IFERROR(_xlfn.XLOOKUP(B4042, Runs[Run ID], Runs[Track]), "— pick a run —")</f>
        <v>Dr. Strange</v>
      </c>
      <c r="B4042" s="54" t="s">
        <v>327</v>
      </c>
      <c r="C4042" s="53" t="str">
        <f t="array" ref="C4042">IFERROR(_xlfn.XLOOKUP(B4042, Runs[Run ID], Runs[Title]), "— pick a run —")</f>
        <v>Aaron's Doctor Strange</v>
      </c>
      <c r="D4042" s="74" t="s">
        <v>4921</v>
      </c>
      <c r="E4042" s="58" t="b">
        <v>0</v>
      </c>
      <c r="F4042" s="25">
        <f t="shared" si="1"/>
        <v>11</v>
      </c>
      <c r="G4042" s="21" t="s">
        <v>58</v>
      </c>
      <c r="H4042" s="23"/>
      <c r="I4042" s="28"/>
    </row>
    <row r="4043" ht="22.5" customHeight="1">
      <c r="A4043" s="53" t="str">
        <f t="array" ref="A4043">IFERROR(_xlfn.XLOOKUP(B4043, Runs[Run ID], Runs[Track]), "— pick a run —")</f>
        <v>Dr. Strange</v>
      </c>
      <c r="B4043" s="54" t="s">
        <v>327</v>
      </c>
      <c r="C4043" s="53" t="str">
        <f t="array" ref="C4043">IFERROR(_xlfn.XLOOKUP(B4043, Runs[Run ID], Runs[Title]), "— pick a run —")</f>
        <v>Aaron's Doctor Strange</v>
      </c>
      <c r="D4043" s="74" t="s">
        <v>4950</v>
      </c>
      <c r="E4043" s="58" t="b">
        <v>0</v>
      </c>
      <c r="F4043" s="25">
        <f t="shared" si="1"/>
        <v>12</v>
      </c>
      <c r="G4043" s="21" t="s">
        <v>58</v>
      </c>
      <c r="H4043" s="23"/>
      <c r="I4043" s="28"/>
    </row>
    <row r="4044" ht="22.5" customHeight="1">
      <c r="A4044" s="53" t="str">
        <f t="array" ref="A4044">IFERROR(_xlfn.XLOOKUP(B4044, Runs[Run ID], Runs[Track]), "— pick a run —")</f>
        <v>Dr. Strange</v>
      </c>
      <c r="B4044" s="54" t="s">
        <v>327</v>
      </c>
      <c r="C4044" s="53" t="str">
        <f t="array" ref="C4044">IFERROR(_xlfn.XLOOKUP(B4044, Runs[Run ID], Runs[Title]), "— pick a run —")</f>
        <v>Aaron's Doctor Strange</v>
      </c>
      <c r="D4044" s="74" t="s">
        <v>4978</v>
      </c>
      <c r="E4044" s="58" t="b">
        <v>0</v>
      </c>
      <c r="F4044" s="25">
        <f t="shared" si="1"/>
        <v>13</v>
      </c>
      <c r="G4044" s="21" t="s">
        <v>58</v>
      </c>
      <c r="H4044" s="23"/>
      <c r="I4044" s="28"/>
    </row>
    <row r="4045" ht="22.5" customHeight="1">
      <c r="A4045" s="53" t="str">
        <f t="array" ref="A4045">IFERROR(_xlfn.XLOOKUP(B4045, Runs[Run ID], Runs[Track]), "— pick a run —")</f>
        <v>Dr. Strange</v>
      </c>
      <c r="B4045" s="54" t="s">
        <v>327</v>
      </c>
      <c r="C4045" s="53" t="str">
        <f t="array" ref="C4045">IFERROR(_xlfn.XLOOKUP(B4045, Runs[Run ID], Runs[Title]), "— pick a run —")</f>
        <v>Aaron's Doctor Strange</v>
      </c>
      <c r="D4045" s="74" t="s">
        <v>5003</v>
      </c>
      <c r="E4045" s="58" t="b">
        <v>0</v>
      </c>
      <c r="F4045" s="25">
        <f t="shared" si="1"/>
        <v>14</v>
      </c>
      <c r="G4045" s="21" t="s">
        <v>58</v>
      </c>
      <c r="H4045" s="23"/>
      <c r="I4045" s="28"/>
    </row>
    <row r="4046" ht="22.5" customHeight="1">
      <c r="A4046" s="53" t="str">
        <f t="array" ref="A4046">IFERROR(_xlfn.XLOOKUP(B4046, Runs[Run ID], Runs[Track]), "— pick a run —")</f>
        <v>Dr. Strange</v>
      </c>
      <c r="B4046" s="54" t="s">
        <v>327</v>
      </c>
      <c r="C4046" s="53" t="str">
        <f t="array" ref="C4046">IFERROR(_xlfn.XLOOKUP(B4046, Runs[Run ID], Runs[Title]), "— pick a run —")</f>
        <v>Aaron's Doctor Strange</v>
      </c>
      <c r="D4046" s="74" t="s">
        <v>5029</v>
      </c>
      <c r="E4046" s="58" t="b">
        <v>0</v>
      </c>
      <c r="F4046" s="25">
        <f t="shared" si="1"/>
        <v>15</v>
      </c>
      <c r="G4046" s="21" t="s">
        <v>58</v>
      </c>
      <c r="H4046" s="23"/>
      <c r="I4046" s="28"/>
    </row>
    <row r="4047" ht="22.5" customHeight="1">
      <c r="A4047" s="53" t="str">
        <f t="array" ref="A4047">IFERROR(_xlfn.XLOOKUP(B4047, Runs[Run ID], Runs[Track]), "— pick a run —")</f>
        <v>Dr. Strange</v>
      </c>
      <c r="B4047" s="54" t="s">
        <v>327</v>
      </c>
      <c r="C4047" s="53" t="str">
        <f t="array" ref="C4047">IFERROR(_xlfn.XLOOKUP(B4047, Runs[Run ID], Runs[Title]), "— pick a run —")</f>
        <v>Aaron's Doctor Strange</v>
      </c>
      <c r="D4047" s="74" t="s">
        <v>5055</v>
      </c>
      <c r="E4047" s="58" t="b">
        <v>0</v>
      </c>
      <c r="F4047" s="25">
        <f t="shared" si="1"/>
        <v>16</v>
      </c>
      <c r="G4047" s="21" t="s">
        <v>58</v>
      </c>
      <c r="H4047" s="23"/>
      <c r="I4047" s="28"/>
    </row>
    <row r="4048" ht="22.5" customHeight="1">
      <c r="A4048" s="53" t="str">
        <f t="array" ref="A4048">IFERROR(_xlfn.XLOOKUP(B4048, Runs[Run ID], Runs[Track]), "— pick a run —")</f>
        <v>Dr. Strange</v>
      </c>
      <c r="B4048" s="54" t="s">
        <v>327</v>
      </c>
      <c r="C4048" s="53" t="str">
        <f t="array" ref="C4048">IFERROR(_xlfn.XLOOKUP(B4048, Runs[Run ID], Runs[Title]), "— pick a run —")</f>
        <v>Aaron's Doctor Strange</v>
      </c>
      <c r="D4048" s="74" t="s">
        <v>5085</v>
      </c>
      <c r="E4048" s="58" t="b">
        <v>0</v>
      </c>
      <c r="F4048" s="25">
        <f t="shared" si="1"/>
        <v>17</v>
      </c>
      <c r="G4048" s="21" t="s">
        <v>58</v>
      </c>
      <c r="H4048" s="23"/>
      <c r="I4048" s="28"/>
    </row>
    <row r="4049" ht="22.5" customHeight="1">
      <c r="A4049" s="53" t="str">
        <f t="array" ref="A4049">IFERROR(_xlfn.XLOOKUP(B4049, Runs[Run ID], Runs[Track]), "— pick a run —")</f>
        <v>Dr. Strange</v>
      </c>
      <c r="B4049" s="54" t="s">
        <v>327</v>
      </c>
      <c r="C4049" s="53" t="str">
        <f t="array" ref="C4049">IFERROR(_xlfn.XLOOKUP(B4049, Runs[Run ID], Runs[Title]), "— pick a run —")</f>
        <v>Aaron's Doctor Strange</v>
      </c>
      <c r="D4049" s="74" t="s">
        <v>5113</v>
      </c>
      <c r="E4049" s="58" t="b">
        <v>0</v>
      </c>
      <c r="F4049" s="25">
        <f t="shared" si="1"/>
        <v>18</v>
      </c>
      <c r="G4049" s="21" t="s">
        <v>58</v>
      </c>
      <c r="H4049" s="23"/>
      <c r="I4049" s="28"/>
    </row>
    <row r="4050" ht="22.5" customHeight="1">
      <c r="A4050" s="53" t="str">
        <f t="array" ref="A4050">IFERROR(_xlfn.XLOOKUP(B4050, Runs[Run ID], Runs[Track]), "— pick a run —")</f>
        <v>Dr. Strange</v>
      </c>
      <c r="B4050" s="54" t="s">
        <v>327</v>
      </c>
      <c r="C4050" s="53" t="str">
        <f t="array" ref="C4050">IFERROR(_xlfn.XLOOKUP(B4050, Runs[Run ID], Runs[Title]), "— pick a run —")</f>
        <v>Aaron's Doctor Strange</v>
      </c>
      <c r="D4050" s="74" t="s">
        <v>5138</v>
      </c>
      <c r="E4050" s="58" t="b">
        <v>0</v>
      </c>
      <c r="F4050" s="25">
        <f t="shared" si="1"/>
        <v>19</v>
      </c>
      <c r="G4050" s="21" t="s">
        <v>58</v>
      </c>
      <c r="H4050" s="23"/>
      <c r="I4050" s="28"/>
    </row>
    <row r="4051" ht="22.5" customHeight="1">
      <c r="A4051" s="53" t="str">
        <f t="array" ref="A4051">IFERROR(_xlfn.XLOOKUP(B4051, Runs[Run ID], Runs[Track]), "— pick a run —")</f>
        <v>Dr. Strange</v>
      </c>
      <c r="B4051" s="54" t="s">
        <v>327</v>
      </c>
      <c r="C4051" s="53" t="str">
        <f t="array" ref="C4051">IFERROR(_xlfn.XLOOKUP(B4051, Runs[Run ID], Runs[Title]), "— pick a run —")</f>
        <v>Aaron's Doctor Strange</v>
      </c>
      <c r="D4051" s="74" t="s">
        <v>5165</v>
      </c>
      <c r="E4051" s="58" t="b">
        <v>0</v>
      </c>
      <c r="F4051" s="25">
        <f t="shared" si="1"/>
        <v>20</v>
      </c>
      <c r="G4051" s="21" t="s">
        <v>58</v>
      </c>
      <c r="H4051" s="23"/>
      <c r="I4051" s="28"/>
    </row>
    <row r="4052" ht="22.5" customHeight="1">
      <c r="A4052" s="53" t="str">
        <f t="array" ref="A4052">IFERROR(_xlfn.XLOOKUP(B4052, Runs[Run ID], Runs[Track]), "— pick a run —")</f>
        <v>Dr. Strange</v>
      </c>
      <c r="B4052" s="54" t="s">
        <v>327</v>
      </c>
      <c r="C4052" s="53" t="str">
        <f t="array" ref="C4052">IFERROR(_xlfn.XLOOKUP(B4052, Runs[Run ID], Runs[Title]), "— pick a run —")</f>
        <v>Aaron's Doctor Strange</v>
      </c>
      <c r="D4052" s="74" t="s">
        <v>5193</v>
      </c>
      <c r="E4052" s="58" t="b">
        <v>0</v>
      </c>
      <c r="F4052" s="25">
        <f t="shared" si="1"/>
        <v>21</v>
      </c>
      <c r="G4052" s="21" t="s">
        <v>58</v>
      </c>
      <c r="H4052" s="23"/>
      <c r="I4052" s="28"/>
    </row>
    <row r="4053" ht="22.5" customHeight="1">
      <c r="A4053" s="53" t="str">
        <f t="array" ref="A4053">IFERROR(_xlfn.XLOOKUP(B4053, Runs[Run ID], Runs[Track]), "— pick a run —")</f>
        <v>Dr. Strange</v>
      </c>
      <c r="B4053" s="54" t="s">
        <v>327</v>
      </c>
      <c r="C4053" s="53" t="str">
        <f t="array" ref="C4053">IFERROR(_xlfn.XLOOKUP(B4053, Runs[Run ID], Runs[Title]), "— pick a run —")</f>
        <v>Aaron's Doctor Strange</v>
      </c>
      <c r="D4053" s="74" t="s">
        <v>14206</v>
      </c>
      <c r="E4053" s="58" t="b">
        <v>0</v>
      </c>
      <c r="F4053" s="25">
        <f t="shared" si="1"/>
        <v>22</v>
      </c>
      <c r="G4053" s="21" t="s">
        <v>58</v>
      </c>
      <c r="H4053" s="23"/>
      <c r="I4053" s="28"/>
    </row>
    <row r="4054" ht="22.5" customHeight="1">
      <c r="A4054" s="53" t="str">
        <f t="array" ref="A4054">IFERROR(_xlfn.XLOOKUP(B4054, Runs[Run ID], Runs[Track]), "— pick a run —")</f>
        <v>Dr. Strange</v>
      </c>
      <c r="B4054" s="54" t="s">
        <v>326</v>
      </c>
      <c r="C4054" s="53" t="str">
        <f t="array" ref="C4054">IFERROR(_xlfn.XLOOKUP(B4054, Runs[Run ID], Runs[Title]), "— pick a run —")</f>
        <v>Cates' Dr. Strange</v>
      </c>
      <c r="D4054" s="74" t="s">
        <v>5845</v>
      </c>
      <c r="E4054" s="58" t="b">
        <v>0</v>
      </c>
      <c r="F4054" s="25">
        <f t="shared" si="1"/>
        <v>1</v>
      </c>
      <c r="G4054" s="21" t="s">
        <v>58</v>
      </c>
      <c r="H4054" s="23"/>
      <c r="I4054" s="28"/>
    </row>
    <row r="4055" ht="22.5" customHeight="1">
      <c r="A4055" s="53" t="str">
        <f t="array" ref="A4055">IFERROR(_xlfn.XLOOKUP(B4055, Runs[Run ID], Runs[Track]), "— pick a run —")</f>
        <v>Dr. Strange</v>
      </c>
      <c r="B4055" s="54" t="s">
        <v>326</v>
      </c>
      <c r="C4055" s="53" t="str">
        <f t="array" ref="C4055">IFERROR(_xlfn.XLOOKUP(B4055, Runs[Run ID], Runs[Title]), "— pick a run —")</f>
        <v>Cates' Dr. Strange</v>
      </c>
      <c r="D4055" s="74" t="s">
        <v>5872</v>
      </c>
      <c r="E4055" s="58" t="b">
        <v>0</v>
      </c>
      <c r="F4055" s="25">
        <f t="shared" si="1"/>
        <v>2</v>
      </c>
      <c r="G4055" s="21" t="s">
        <v>58</v>
      </c>
      <c r="H4055" s="23"/>
      <c r="I4055" s="28"/>
    </row>
    <row r="4056" ht="22.5" customHeight="1">
      <c r="A4056" s="53" t="str">
        <f t="array" ref="A4056">IFERROR(_xlfn.XLOOKUP(B4056, Runs[Run ID], Runs[Track]), "— pick a run —")</f>
        <v>Dr. Strange</v>
      </c>
      <c r="B4056" s="54" t="s">
        <v>326</v>
      </c>
      <c r="C4056" s="53" t="str">
        <f t="array" ref="C4056">IFERROR(_xlfn.XLOOKUP(B4056, Runs[Run ID], Runs[Title]), "— pick a run —")</f>
        <v>Cates' Dr. Strange</v>
      </c>
      <c r="D4056" s="74" t="s">
        <v>5898</v>
      </c>
      <c r="E4056" s="58" t="b">
        <v>0</v>
      </c>
      <c r="F4056" s="25">
        <f t="shared" si="1"/>
        <v>3</v>
      </c>
      <c r="G4056" s="21" t="s">
        <v>58</v>
      </c>
      <c r="H4056" s="23"/>
      <c r="I4056" s="28"/>
    </row>
    <row r="4057" ht="22.5" customHeight="1">
      <c r="A4057" s="53" t="str">
        <f t="array" ref="A4057">IFERROR(_xlfn.XLOOKUP(B4057, Runs[Run ID], Runs[Track]), "— pick a run —")</f>
        <v>Dr. Strange</v>
      </c>
      <c r="B4057" s="54" t="s">
        <v>326</v>
      </c>
      <c r="C4057" s="53" t="str">
        <f t="array" ref="C4057">IFERROR(_xlfn.XLOOKUP(B4057, Runs[Run ID], Runs[Title]), "— pick a run —")</f>
        <v>Cates' Dr. Strange</v>
      </c>
      <c r="D4057" s="74" t="s">
        <v>5923</v>
      </c>
      <c r="E4057" s="58" t="b">
        <v>0</v>
      </c>
      <c r="F4057" s="25">
        <f t="shared" si="1"/>
        <v>4</v>
      </c>
      <c r="G4057" s="21" t="s">
        <v>58</v>
      </c>
      <c r="H4057" s="23"/>
      <c r="I4057" s="28"/>
    </row>
    <row r="4058" ht="22.5" customHeight="1">
      <c r="A4058" s="53" t="str">
        <f t="array" ref="A4058">IFERROR(_xlfn.XLOOKUP(B4058, Runs[Run ID], Runs[Track]), "— pick a run —")</f>
        <v>Dr. Strange</v>
      </c>
      <c r="B4058" s="54" t="s">
        <v>326</v>
      </c>
      <c r="C4058" s="53" t="str">
        <f t="array" ref="C4058">IFERROR(_xlfn.XLOOKUP(B4058, Runs[Run ID], Runs[Title]), "— pick a run —")</f>
        <v>Cates' Dr. Strange</v>
      </c>
      <c r="D4058" s="74" t="s">
        <v>5947</v>
      </c>
      <c r="E4058" s="58" t="b">
        <v>0</v>
      </c>
      <c r="F4058" s="25">
        <f t="shared" si="1"/>
        <v>5</v>
      </c>
      <c r="G4058" s="21" t="s">
        <v>58</v>
      </c>
      <c r="H4058" s="23"/>
      <c r="I4058" s="28"/>
    </row>
    <row r="4059" ht="22.5" customHeight="1">
      <c r="A4059" s="53" t="str">
        <f t="array" ref="A4059">IFERROR(_xlfn.XLOOKUP(B4059, Runs[Run ID], Runs[Track]), "— pick a run —")</f>
        <v>Dr. Strange</v>
      </c>
      <c r="B4059" s="54" t="s">
        <v>326</v>
      </c>
      <c r="C4059" s="53" t="str">
        <f t="array" ref="C4059">IFERROR(_xlfn.XLOOKUP(B4059, Runs[Run ID], Runs[Title]), "— pick a run —")</f>
        <v>Cates' Dr. Strange</v>
      </c>
      <c r="D4059" s="74" t="s">
        <v>5971</v>
      </c>
      <c r="E4059" s="58" t="b">
        <v>0</v>
      </c>
      <c r="F4059" s="25">
        <f t="shared" si="1"/>
        <v>6</v>
      </c>
      <c r="G4059" s="21" t="s">
        <v>58</v>
      </c>
      <c r="H4059" s="23"/>
      <c r="I4059" s="28"/>
    </row>
    <row r="4060" ht="22.5" customHeight="1">
      <c r="A4060" s="53" t="str">
        <f t="array" ref="A4060">IFERROR(_xlfn.XLOOKUP(B4060, Runs[Run ID], Runs[Track]), "— pick a run —")</f>
        <v>Dr. Strange</v>
      </c>
      <c r="B4060" s="54" t="s">
        <v>326</v>
      </c>
      <c r="C4060" s="53" t="str">
        <f t="array" ref="C4060">IFERROR(_xlfn.XLOOKUP(B4060, Runs[Run ID], Runs[Title]), "— pick a run —")</f>
        <v>Cates' Dr. Strange</v>
      </c>
      <c r="D4060" s="74" t="s">
        <v>5996</v>
      </c>
      <c r="E4060" s="58" t="b">
        <v>0</v>
      </c>
      <c r="F4060" s="25">
        <f t="shared" si="1"/>
        <v>7</v>
      </c>
      <c r="G4060" s="21" t="s">
        <v>58</v>
      </c>
      <c r="H4060" s="23"/>
      <c r="I4060" s="28"/>
    </row>
    <row r="4061" ht="22.5" customHeight="1">
      <c r="A4061" s="53" t="str">
        <f t="array" ref="A4061">IFERROR(_xlfn.XLOOKUP(B4061, Runs[Run ID], Runs[Track]), "— pick a run —")</f>
        <v>Dr. Strange</v>
      </c>
      <c r="B4061" s="54" t="s">
        <v>326</v>
      </c>
      <c r="C4061" s="53" t="str">
        <f t="array" ref="C4061">IFERROR(_xlfn.XLOOKUP(B4061, Runs[Run ID], Runs[Title]), "— pick a run —")</f>
        <v>Cates' Dr. Strange</v>
      </c>
      <c r="D4061" s="74" t="s">
        <v>6023</v>
      </c>
      <c r="E4061" s="58" t="b">
        <v>0</v>
      </c>
      <c r="F4061" s="25">
        <f t="shared" si="1"/>
        <v>8</v>
      </c>
      <c r="G4061" s="21" t="s">
        <v>58</v>
      </c>
      <c r="H4061" s="23"/>
      <c r="I4061" s="28"/>
    </row>
    <row r="4062" ht="22.5" customHeight="1">
      <c r="A4062" s="53" t="str">
        <f t="array" ref="A4062">IFERROR(_xlfn.XLOOKUP(B4062, Runs[Run ID], Runs[Track]), "— pick a run —")</f>
        <v>Dr. Strange</v>
      </c>
      <c r="B4062" s="54" t="s">
        <v>326</v>
      </c>
      <c r="C4062" s="53" t="str">
        <f t="array" ref="C4062">IFERROR(_xlfn.XLOOKUP(B4062, Runs[Run ID], Runs[Title]), "— pick a run —")</f>
        <v>Cates' Dr. Strange</v>
      </c>
      <c r="D4062" s="74" t="s">
        <v>6052</v>
      </c>
      <c r="E4062" s="58" t="b">
        <v>0</v>
      </c>
      <c r="F4062" s="25">
        <f t="shared" si="1"/>
        <v>9</v>
      </c>
      <c r="G4062" s="21" t="s">
        <v>58</v>
      </c>
      <c r="H4062" s="23"/>
      <c r="I4062" s="28"/>
    </row>
    <row r="4063" ht="22.5" customHeight="1">
      <c r="A4063" s="53" t="str">
        <f t="array" ref="A4063">IFERROR(_xlfn.XLOOKUP(B4063, Runs[Run ID], Runs[Track]), "— pick a run —")</f>
        <v>Dr. Strange</v>
      </c>
      <c r="B4063" s="54" t="s">
        <v>326</v>
      </c>
      <c r="C4063" s="53" t="str">
        <f t="array" ref="C4063">IFERROR(_xlfn.XLOOKUP(B4063, Runs[Run ID], Runs[Title]), "— pick a run —")</f>
        <v>Cates' Dr. Strange</v>
      </c>
      <c r="D4063" s="74" t="s">
        <v>6077</v>
      </c>
      <c r="E4063" s="58" t="b">
        <v>0</v>
      </c>
      <c r="F4063" s="25">
        <f t="shared" si="1"/>
        <v>10</v>
      </c>
      <c r="G4063" s="21" t="s">
        <v>58</v>
      </c>
      <c r="H4063" s="23"/>
      <c r="I4063" s="28"/>
    </row>
    <row r="4064" ht="22.5" customHeight="1">
      <c r="A4064" s="53" t="str">
        <f t="array" ref="A4064">IFERROR(_xlfn.XLOOKUP(B4064, Runs[Run ID], Runs[Track]), "— pick a run —")</f>
        <v>Dr. Strange</v>
      </c>
      <c r="B4064" s="54" t="s">
        <v>326</v>
      </c>
      <c r="C4064" s="53" t="str">
        <f t="array" ref="C4064">IFERROR(_xlfn.XLOOKUP(B4064, Runs[Run ID], Runs[Title]), "— pick a run —")</f>
        <v>Cates' Dr. Strange</v>
      </c>
      <c r="D4064" s="74" t="s">
        <v>6101</v>
      </c>
      <c r="E4064" s="58" t="b">
        <v>0</v>
      </c>
      <c r="F4064" s="25">
        <f t="shared" si="1"/>
        <v>11</v>
      </c>
      <c r="G4064" s="21" t="s">
        <v>58</v>
      </c>
      <c r="H4064" s="23"/>
      <c r="I4064" s="28"/>
    </row>
    <row r="4065" ht="22.5" customHeight="1">
      <c r="A4065" s="53" t="str">
        <f t="array" ref="A4065">IFERROR(_xlfn.XLOOKUP(B4065, Runs[Run ID], Runs[Track]), "— pick a run —")</f>
        <v>Dr. Strange</v>
      </c>
      <c r="B4065" s="54" t="s">
        <v>326</v>
      </c>
      <c r="C4065" s="53" t="str">
        <f t="array" ref="C4065">IFERROR(_xlfn.XLOOKUP(B4065, Runs[Run ID], Runs[Title]), "— pick a run —")</f>
        <v>Cates' Dr. Strange</v>
      </c>
      <c r="D4065" s="74" t="s">
        <v>6122</v>
      </c>
      <c r="E4065" s="58" t="b">
        <v>0</v>
      </c>
      <c r="F4065" s="25">
        <f t="shared" si="1"/>
        <v>12</v>
      </c>
      <c r="G4065" s="21" t="s">
        <v>58</v>
      </c>
      <c r="H4065" s="23"/>
      <c r="I4065" s="28"/>
    </row>
    <row r="4066" ht="22.5" customHeight="1">
      <c r="A4066" s="53" t="str">
        <f t="array" ref="A4066">IFERROR(_xlfn.XLOOKUP(B4066, Runs[Run ID], Runs[Track]), "— pick a run —")</f>
        <v>Dr. Strange</v>
      </c>
      <c r="B4066" s="54" t="s">
        <v>326</v>
      </c>
      <c r="C4066" s="53" t="str">
        <f t="array" ref="C4066">IFERROR(_xlfn.XLOOKUP(B4066, Runs[Run ID], Runs[Title]), "— pick a run —")</f>
        <v>Cates' Dr. Strange</v>
      </c>
      <c r="D4066" s="74" t="s">
        <v>6144</v>
      </c>
      <c r="E4066" s="58" t="b">
        <v>0</v>
      </c>
      <c r="F4066" s="25">
        <f t="shared" si="1"/>
        <v>13</v>
      </c>
      <c r="G4066" s="21" t="s">
        <v>58</v>
      </c>
      <c r="H4066" s="23"/>
      <c r="I4066" s="28"/>
    </row>
    <row r="4067" ht="22.5" customHeight="1">
      <c r="A4067" s="53" t="str">
        <f t="array" ref="A4067">IFERROR(_xlfn.XLOOKUP(B4067, Runs[Run ID], Runs[Track]), "— pick a run —")</f>
        <v>Dr. Strange</v>
      </c>
      <c r="B4067" s="54" t="s">
        <v>326</v>
      </c>
      <c r="C4067" s="53" t="str">
        <f t="array" ref="C4067">IFERROR(_xlfn.XLOOKUP(B4067, Runs[Run ID], Runs[Title]), "— pick a run —")</f>
        <v>Cates' Dr. Strange</v>
      </c>
      <c r="D4067" s="74" t="s">
        <v>6169</v>
      </c>
      <c r="E4067" s="58" t="b">
        <v>0</v>
      </c>
      <c r="F4067" s="25">
        <f t="shared" si="1"/>
        <v>14</v>
      </c>
      <c r="G4067" s="21" t="s">
        <v>58</v>
      </c>
      <c r="H4067" s="23"/>
      <c r="I4067" s="28"/>
    </row>
    <row r="4068" ht="22.5" customHeight="1">
      <c r="A4068" s="53" t="str">
        <f t="array" ref="A4068">IFERROR(_xlfn.XLOOKUP(B4068, Runs[Run ID], Runs[Track]), "— pick a run —")</f>
        <v>Dr. Strange</v>
      </c>
      <c r="B4068" s="54" t="s">
        <v>331</v>
      </c>
      <c r="C4068" s="53" t="str">
        <f t="array" ref="C4068">IFERROR(_xlfn.XLOOKUP(B4068, Runs[Run ID], Runs[Title]), "— pick a run —")</f>
        <v>Waid's Doctor Strange</v>
      </c>
      <c r="D4068" s="74" t="s">
        <v>5275</v>
      </c>
      <c r="E4068" s="58" t="b">
        <v>0</v>
      </c>
      <c r="F4068" s="25">
        <f t="shared" si="1"/>
        <v>1</v>
      </c>
      <c r="G4068" s="21" t="s">
        <v>58</v>
      </c>
      <c r="H4068" s="23"/>
      <c r="I4068" s="28"/>
    </row>
    <row r="4069" ht="22.5" customHeight="1">
      <c r="A4069" s="53" t="str">
        <f t="array" ref="A4069">IFERROR(_xlfn.XLOOKUP(B4069, Runs[Run ID], Runs[Track]), "— pick a run —")</f>
        <v>Dr. Strange</v>
      </c>
      <c r="B4069" s="54" t="s">
        <v>331</v>
      </c>
      <c r="C4069" s="53" t="str">
        <f t="array" ref="C4069">IFERROR(_xlfn.XLOOKUP(B4069, Runs[Run ID], Runs[Title]), "— pick a run —")</f>
        <v>Waid's Doctor Strange</v>
      </c>
      <c r="D4069" s="74" t="s">
        <v>5301</v>
      </c>
      <c r="E4069" s="58" t="b">
        <v>0</v>
      </c>
      <c r="F4069" s="25">
        <f t="shared" si="1"/>
        <v>2</v>
      </c>
      <c r="G4069" s="21" t="s">
        <v>58</v>
      </c>
      <c r="H4069" s="23"/>
      <c r="I4069" s="28"/>
    </row>
    <row r="4070" ht="22.5" customHeight="1">
      <c r="A4070" s="53" t="str">
        <f t="array" ref="A4070">IFERROR(_xlfn.XLOOKUP(B4070, Runs[Run ID], Runs[Track]), "— pick a run —")</f>
        <v>Dr. Strange</v>
      </c>
      <c r="B4070" s="54" t="s">
        <v>331</v>
      </c>
      <c r="C4070" s="53" t="str">
        <f t="array" ref="C4070">IFERROR(_xlfn.XLOOKUP(B4070, Runs[Run ID], Runs[Title]), "— pick a run —")</f>
        <v>Waid's Doctor Strange</v>
      </c>
      <c r="D4070" s="74" t="s">
        <v>5328</v>
      </c>
      <c r="E4070" s="58" t="b">
        <v>0</v>
      </c>
      <c r="F4070" s="25">
        <f t="shared" si="1"/>
        <v>3</v>
      </c>
      <c r="G4070" s="21" t="s">
        <v>58</v>
      </c>
      <c r="H4070" s="23"/>
      <c r="I4070" s="28"/>
    </row>
    <row r="4071" ht="22.5" customHeight="1">
      <c r="A4071" s="53" t="str">
        <f t="array" ref="A4071">IFERROR(_xlfn.XLOOKUP(B4071, Runs[Run ID], Runs[Track]), "— pick a run —")</f>
        <v>Dr. Strange</v>
      </c>
      <c r="B4071" s="54" t="s">
        <v>331</v>
      </c>
      <c r="C4071" s="53" t="str">
        <f t="array" ref="C4071">IFERROR(_xlfn.XLOOKUP(B4071, Runs[Run ID], Runs[Title]), "— pick a run —")</f>
        <v>Waid's Doctor Strange</v>
      </c>
      <c r="D4071" s="74" t="s">
        <v>5356</v>
      </c>
      <c r="E4071" s="58" t="b">
        <v>0</v>
      </c>
      <c r="F4071" s="25">
        <f t="shared" si="1"/>
        <v>4</v>
      </c>
      <c r="G4071" s="21" t="s">
        <v>58</v>
      </c>
      <c r="H4071" s="23"/>
      <c r="I4071" s="28"/>
    </row>
    <row r="4072" ht="22.5" customHeight="1">
      <c r="A4072" s="53" t="str">
        <f t="array" ref="A4072">IFERROR(_xlfn.XLOOKUP(B4072, Runs[Run ID], Runs[Track]), "— pick a run —")</f>
        <v>Dr. Strange</v>
      </c>
      <c r="B4072" s="54" t="s">
        <v>331</v>
      </c>
      <c r="C4072" s="53" t="str">
        <f t="array" ref="C4072">IFERROR(_xlfn.XLOOKUP(B4072, Runs[Run ID], Runs[Title]), "— pick a run —")</f>
        <v>Waid's Doctor Strange</v>
      </c>
      <c r="D4072" s="74" t="s">
        <v>5382</v>
      </c>
      <c r="E4072" s="58" t="b">
        <v>0</v>
      </c>
      <c r="F4072" s="25">
        <f t="shared" si="1"/>
        <v>5</v>
      </c>
      <c r="G4072" s="21" t="s">
        <v>58</v>
      </c>
      <c r="H4072" s="23"/>
      <c r="I4072" s="28"/>
    </row>
    <row r="4073" ht="22.5" customHeight="1">
      <c r="A4073" s="53" t="str">
        <f t="array" ref="A4073">IFERROR(_xlfn.XLOOKUP(B4073, Runs[Run ID], Runs[Track]), "— pick a run —")</f>
        <v>Dr. Strange</v>
      </c>
      <c r="B4073" s="54" t="s">
        <v>331</v>
      </c>
      <c r="C4073" s="53" t="str">
        <f t="array" ref="C4073">IFERROR(_xlfn.XLOOKUP(B4073, Runs[Run ID], Runs[Title]), "— pick a run —")</f>
        <v>Waid's Doctor Strange</v>
      </c>
      <c r="D4073" s="74" t="s">
        <v>5407</v>
      </c>
      <c r="E4073" s="58" t="b">
        <v>0</v>
      </c>
      <c r="F4073" s="25">
        <f t="shared" si="1"/>
        <v>6</v>
      </c>
      <c r="G4073" s="21" t="s">
        <v>58</v>
      </c>
      <c r="H4073" s="23"/>
      <c r="I4073" s="28"/>
    </row>
    <row r="4074" ht="22.5" customHeight="1">
      <c r="A4074" s="53" t="str">
        <f t="array" ref="A4074">IFERROR(_xlfn.XLOOKUP(B4074, Runs[Run ID], Runs[Track]), "— pick a run —")</f>
        <v>Dr. Strange</v>
      </c>
      <c r="B4074" s="54" t="s">
        <v>331</v>
      </c>
      <c r="C4074" s="53" t="str">
        <f t="array" ref="C4074">IFERROR(_xlfn.XLOOKUP(B4074, Runs[Run ID], Runs[Title]), "— pick a run —")</f>
        <v>Waid's Doctor Strange</v>
      </c>
      <c r="D4074" s="74" t="s">
        <v>5432</v>
      </c>
      <c r="E4074" s="58" t="b">
        <v>0</v>
      </c>
      <c r="F4074" s="25">
        <f t="shared" si="1"/>
        <v>7</v>
      </c>
      <c r="G4074" s="21" t="s">
        <v>58</v>
      </c>
      <c r="H4074" s="23"/>
      <c r="I4074" s="28"/>
    </row>
    <row r="4075" ht="22.5" customHeight="1">
      <c r="A4075" s="53" t="str">
        <f t="array" ref="A4075">IFERROR(_xlfn.XLOOKUP(B4075, Runs[Run ID], Runs[Track]), "— pick a run —")</f>
        <v>Dr. Strange</v>
      </c>
      <c r="B4075" s="54" t="s">
        <v>331</v>
      </c>
      <c r="C4075" s="53" t="str">
        <f t="array" ref="C4075">IFERROR(_xlfn.XLOOKUP(B4075, Runs[Run ID], Runs[Title]), "— pick a run —")</f>
        <v>Waid's Doctor Strange</v>
      </c>
      <c r="D4075" s="74" t="s">
        <v>5458</v>
      </c>
      <c r="E4075" s="58" t="b">
        <v>0</v>
      </c>
      <c r="F4075" s="25">
        <f t="shared" si="1"/>
        <v>8</v>
      </c>
      <c r="G4075" s="21" t="s">
        <v>58</v>
      </c>
      <c r="H4075" s="23"/>
      <c r="I4075" s="28"/>
    </row>
    <row r="4076" ht="22.5" customHeight="1">
      <c r="A4076" s="53" t="str">
        <f t="array" ref="A4076">IFERROR(_xlfn.XLOOKUP(B4076, Runs[Run ID], Runs[Track]), "— pick a run —")</f>
        <v>Dr. Strange</v>
      </c>
      <c r="B4076" s="54" t="s">
        <v>331</v>
      </c>
      <c r="C4076" s="53" t="str">
        <f t="array" ref="C4076">IFERROR(_xlfn.XLOOKUP(B4076, Runs[Run ID], Runs[Title]), "— pick a run —")</f>
        <v>Waid's Doctor Strange</v>
      </c>
      <c r="D4076" s="74" t="s">
        <v>5484</v>
      </c>
      <c r="E4076" s="58" t="b">
        <v>0</v>
      </c>
      <c r="F4076" s="25">
        <f t="shared" si="1"/>
        <v>9</v>
      </c>
      <c r="G4076" s="21" t="s">
        <v>58</v>
      </c>
      <c r="H4076" s="23"/>
      <c r="I4076" s="28"/>
    </row>
    <row r="4077" ht="22.5" customHeight="1">
      <c r="A4077" s="53" t="str">
        <f t="array" ref="A4077">IFERROR(_xlfn.XLOOKUP(B4077, Runs[Run ID], Runs[Track]), "— pick a run —")</f>
        <v>Dr. Strange</v>
      </c>
      <c r="B4077" s="54" t="s">
        <v>331</v>
      </c>
      <c r="C4077" s="53" t="str">
        <f t="array" ref="C4077">IFERROR(_xlfn.XLOOKUP(B4077, Runs[Run ID], Runs[Title]), "— pick a run —")</f>
        <v>Waid's Doctor Strange</v>
      </c>
      <c r="D4077" s="74" t="s">
        <v>5509</v>
      </c>
      <c r="E4077" s="58" t="b">
        <v>0</v>
      </c>
      <c r="F4077" s="25">
        <f t="shared" si="1"/>
        <v>10</v>
      </c>
      <c r="G4077" s="21" t="s">
        <v>58</v>
      </c>
      <c r="H4077" s="23"/>
      <c r="I4077" s="28"/>
    </row>
    <row r="4078" ht="22.5" customHeight="1">
      <c r="A4078" s="53" t="str">
        <f t="array" ref="A4078">IFERROR(_xlfn.XLOOKUP(B4078, Runs[Run ID], Runs[Track]), "— pick a run —")</f>
        <v>Dr. Strange</v>
      </c>
      <c r="B4078" s="54" t="s">
        <v>331</v>
      </c>
      <c r="C4078" s="53" t="str">
        <f t="array" ref="C4078">IFERROR(_xlfn.XLOOKUP(B4078, Runs[Run ID], Runs[Title]), "— pick a run —")</f>
        <v>Waid's Doctor Strange</v>
      </c>
      <c r="D4078" s="74" t="s">
        <v>5534</v>
      </c>
      <c r="E4078" s="58" t="b">
        <v>0</v>
      </c>
      <c r="F4078" s="25">
        <f t="shared" si="1"/>
        <v>11</v>
      </c>
      <c r="G4078" s="21" t="s">
        <v>58</v>
      </c>
      <c r="H4078" s="23"/>
      <c r="I4078" s="28"/>
    </row>
    <row r="4079" ht="22.5" customHeight="1">
      <c r="A4079" s="53" t="str">
        <f t="array" ref="A4079">IFERROR(_xlfn.XLOOKUP(B4079, Runs[Run ID], Runs[Track]), "— pick a run —")</f>
        <v>Dr. Strange</v>
      </c>
      <c r="B4079" s="54" t="s">
        <v>331</v>
      </c>
      <c r="C4079" s="53" t="str">
        <f t="array" ref="C4079">IFERROR(_xlfn.XLOOKUP(B4079, Runs[Run ID], Runs[Title]), "— pick a run —")</f>
        <v>Waid's Doctor Strange</v>
      </c>
      <c r="D4079" s="74" t="s">
        <v>5559</v>
      </c>
      <c r="E4079" s="58" t="b">
        <v>0</v>
      </c>
      <c r="F4079" s="25">
        <f t="shared" si="1"/>
        <v>12</v>
      </c>
      <c r="G4079" s="21" t="s">
        <v>58</v>
      </c>
      <c r="H4079" s="23"/>
      <c r="I4079" s="28"/>
    </row>
    <row r="4080" ht="22.5" customHeight="1">
      <c r="A4080" s="53" t="str">
        <f t="array" ref="A4080">IFERROR(_xlfn.XLOOKUP(B4080, Runs[Run ID], Runs[Track]), "— pick a run —")</f>
        <v>Dr. Strange</v>
      </c>
      <c r="B4080" s="54" t="s">
        <v>331</v>
      </c>
      <c r="C4080" s="53" t="str">
        <f t="array" ref="C4080">IFERROR(_xlfn.XLOOKUP(B4080, Runs[Run ID], Runs[Title]), "— pick a run —")</f>
        <v>Waid's Doctor Strange</v>
      </c>
      <c r="D4080" s="74" t="s">
        <v>5585</v>
      </c>
      <c r="E4080" s="58" t="b">
        <v>0</v>
      </c>
      <c r="F4080" s="25">
        <f t="shared" si="1"/>
        <v>13</v>
      </c>
      <c r="G4080" s="21" t="s">
        <v>58</v>
      </c>
      <c r="H4080" s="23"/>
      <c r="I4080" s="28"/>
    </row>
    <row r="4081" ht="22.5" customHeight="1">
      <c r="A4081" s="53" t="str">
        <f t="array" ref="A4081">IFERROR(_xlfn.XLOOKUP(B4081, Runs[Run ID], Runs[Track]), "— pick a run —")</f>
        <v>Dr. Strange</v>
      </c>
      <c r="B4081" s="54" t="s">
        <v>331</v>
      </c>
      <c r="C4081" s="53" t="str">
        <f t="array" ref="C4081">IFERROR(_xlfn.XLOOKUP(B4081, Runs[Run ID], Runs[Title]), "— pick a run —")</f>
        <v>Waid's Doctor Strange</v>
      </c>
      <c r="D4081" s="74" t="s">
        <v>5610</v>
      </c>
      <c r="E4081" s="58" t="b">
        <v>0</v>
      </c>
      <c r="F4081" s="25">
        <f t="shared" si="1"/>
        <v>14</v>
      </c>
      <c r="G4081" s="21" t="s">
        <v>58</v>
      </c>
      <c r="H4081" s="23"/>
      <c r="I4081" s="28"/>
    </row>
    <row r="4082" ht="22.5" customHeight="1">
      <c r="A4082" s="53" t="str">
        <f t="array" ref="A4082">IFERROR(_xlfn.XLOOKUP(B4082, Runs[Run ID], Runs[Track]), "— pick a run —")</f>
        <v>Dr. Strange</v>
      </c>
      <c r="B4082" s="54" t="s">
        <v>331</v>
      </c>
      <c r="C4082" s="53" t="str">
        <f t="array" ref="C4082">IFERROR(_xlfn.XLOOKUP(B4082, Runs[Run ID], Runs[Title]), "— pick a run —")</f>
        <v>Waid's Doctor Strange</v>
      </c>
      <c r="D4082" s="74" t="s">
        <v>5638</v>
      </c>
      <c r="E4082" s="58" t="b">
        <v>0</v>
      </c>
      <c r="F4082" s="25">
        <f t="shared" si="1"/>
        <v>15</v>
      </c>
      <c r="G4082" s="21" t="s">
        <v>58</v>
      </c>
      <c r="H4082" s="23"/>
      <c r="I4082" s="28"/>
    </row>
    <row r="4083" ht="22.5" customHeight="1">
      <c r="A4083" s="53" t="str">
        <f t="array" ref="A4083">IFERROR(_xlfn.XLOOKUP(B4083, Runs[Run ID], Runs[Track]), "— pick a run —")</f>
        <v>Dr. Strange</v>
      </c>
      <c r="B4083" s="54" t="s">
        <v>331</v>
      </c>
      <c r="C4083" s="53" t="str">
        <f t="array" ref="C4083">IFERROR(_xlfn.XLOOKUP(B4083, Runs[Run ID], Runs[Title]), "— pick a run —")</f>
        <v>Waid's Doctor Strange</v>
      </c>
      <c r="D4083" s="74" t="s">
        <v>5665</v>
      </c>
      <c r="E4083" s="58" t="b">
        <v>0</v>
      </c>
      <c r="F4083" s="25">
        <f t="shared" si="1"/>
        <v>16</v>
      </c>
      <c r="G4083" s="21" t="s">
        <v>58</v>
      </c>
      <c r="H4083" s="23"/>
      <c r="I4083" s="28"/>
    </row>
    <row r="4084" ht="22.5" customHeight="1">
      <c r="A4084" s="53" t="str">
        <f t="array" ref="A4084">IFERROR(_xlfn.XLOOKUP(B4084, Runs[Run ID], Runs[Track]), "— pick a run —")</f>
        <v>Dr. Strange</v>
      </c>
      <c r="B4084" s="54" t="s">
        <v>331</v>
      </c>
      <c r="C4084" s="53" t="str">
        <f t="array" ref="C4084">IFERROR(_xlfn.XLOOKUP(B4084, Runs[Run ID], Runs[Title]), "— pick a run —")</f>
        <v>Waid's Doctor Strange</v>
      </c>
      <c r="D4084" s="74" t="s">
        <v>5691</v>
      </c>
      <c r="E4084" s="58" t="b">
        <v>0</v>
      </c>
      <c r="F4084" s="25">
        <f t="shared" si="1"/>
        <v>17</v>
      </c>
      <c r="G4084" s="21" t="s">
        <v>58</v>
      </c>
      <c r="H4084" s="23"/>
      <c r="I4084" s="28"/>
    </row>
    <row r="4085" ht="22.5" customHeight="1">
      <c r="A4085" s="53" t="str">
        <f t="array" ref="A4085">IFERROR(_xlfn.XLOOKUP(B4085, Runs[Run ID], Runs[Track]), "— pick a run —")</f>
        <v>Dr. Strange</v>
      </c>
      <c r="B4085" s="54" t="s">
        <v>331</v>
      </c>
      <c r="C4085" s="53" t="str">
        <f t="array" ref="C4085">IFERROR(_xlfn.XLOOKUP(B4085, Runs[Run ID], Runs[Title]), "— pick a run —")</f>
        <v>Waid's Doctor Strange</v>
      </c>
      <c r="D4085" s="74" t="s">
        <v>5718</v>
      </c>
      <c r="E4085" s="58" t="b">
        <v>0</v>
      </c>
      <c r="F4085" s="25">
        <f t="shared" si="1"/>
        <v>18</v>
      </c>
      <c r="G4085" s="21" t="s">
        <v>58</v>
      </c>
      <c r="H4085" s="23"/>
      <c r="I4085" s="28"/>
    </row>
    <row r="4086" ht="22.5" customHeight="1">
      <c r="A4086" s="53" t="str">
        <f t="array" ref="A4086">IFERROR(_xlfn.XLOOKUP(B4086, Runs[Run ID], Runs[Track]), "— pick a run —")</f>
        <v>Dr. Strange</v>
      </c>
      <c r="B4086" s="54" t="s">
        <v>331</v>
      </c>
      <c r="C4086" s="53" t="str">
        <f t="array" ref="C4086">IFERROR(_xlfn.XLOOKUP(B4086, Runs[Run ID], Runs[Title]), "— pick a run —")</f>
        <v>Waid's Doctor Strange</v>
      </c>
      <c r="D4086" s="74" t="s">
        <v>5746</v>
      </c>
      <c r="E4086" s="58" t="b">
        <v>0</v>
      </c>
      <c r="F4086" s="25">
        <f t="shared" si="1"/>
        <v>19</v>
      </c>
      <c r="G4086" s="21" t="s">
        <v>58</v>
      </c>
      <c r="H4086" s="23"/>
      <c r="I4086" s="28"/>
    </row>
    <row r="4087" ht="22.5" customHeight="1">
      <c r="A4087" s="53" t="str">
        <f t="array" ref="A4087">IFERROR(_xlfn.XLOOKUP(B4087, Runs[Run ID], Runs[Track]), "— pick a run —")</f>
        <v>Dr. Strange</v>
      </c>
      <c r="B4087" s="54" t="s">
        <v>331</v>
      </c>
      <c r="C4087" s="53" t="str">
        <f t="array" ref="C4087">IFERROR(_xlfn.XLOOKUP(B4087, Runs[Run ID], Runs[Title]), "— pick a run —")</f>
        <v>Waid's Doctor Strange</v>
      </c>
      <c r="D4087" s="74" t="s">
        <v>5771</v>
      </c>
      <c r="E4087" s="58" t="b">
        <v>0</v>
      </c>
      <c r="F4087" s="25">
        <f t="shared" si="1"/>
        <v>20</v>
      </c>
      <c r="G4087" s="21" t="s">
        <v>58</v>
      </c>
      <c r="H4087" s="23"/>
      <c r="I4087" s="28"/>
    </row>
    <row r="4088" ht="22.5" customHeight="1">
      <c r="A4088" s="53" t="str">
        <f t="array" ref="A4088">IFERROR(_xlfn.XLOOKUP(B4088, Runs[Run ID], Runs[Track]), "— pick a run —")</f>
        <v>Dr. Strange</v>
      </c>
      <c r="B4088" s="54" t="s">
        <v>331</v>
      </c>
      <c r="C4088" s="53" t="str">
        <f t="array" ref="C4088">IFERROR(_xlfn.XLOOKUP(B4088, Runs[Run ID], Runs[Title]), "— pick a run —")</f>
        <v>Waid's Doctor Strange</v>
      </c>
      <c r="D4088" s="74" t="s">
        <v>14207</v>
      </c>
      <c r="E4088" s="58" t="b">
        <v>0</v>
      </c>
      <c r="F4088" s="25">
        <f t="shared" si="1"/>
        <v>21</v>
      </c>
      <c r="G4088" s="21" t="s">
        <v>58</v>
      </c>
      <c r="H4088" s="23"/>
      <c r="I4088" s="28"/>
    </row>
    <row r="4089" ht="22.5" customHeight="1">
      <c r="A4089" s="53" t="str">
        <f t="array" ref="A4089">IFERROR(_xlfn.XLOOKUP(B4089, Runs[Run ID], Runs[Track]), "— pick a run —")</f>
        <v>Dr. Strange</v>
      </c>
      <c r="B4089" s="54" t="s">
        <v>331</v>
      </c>
      <c r="C4089" s="53" t="str">
        <f t="array" ref="C4089">IFERROR(_xlfn.XLOOKUP(B4089, Runs[Run ID], Runs[Title]), "— pick a run —")</f>
        <v>Waid's Doctor Strange</v>
      </c>
      <c r="D4089" s="74" t="s">
        <v>14208</v>
      </c>
      <c r="E4089" s="58" t="b">
        <v>0</v>
      </c>
      <c r="F4089" s="25">
        <f t="shared" si="1"/>
        <v>22</v>
      </c>
      <c r="G4089" s="21" t="s">
        <v>443</v>
      </c>
      <c r="H4089" s="23" t="s">
        <v>14209</v>
      </c>
      <c r="I4089" s="28"/>
    </row>
    <row r="4090" ht="22.5" customHeight="1">
      <c r="A4090" s="53" t="str">
        <f t="array" ref="A4090">IFERROR(_xlfn.XLOOKUP(B4090, Runs[Run ID], Runs[Track]), "— pick a run —")</f>
        <v>Dr. Strange</v>
      </c>
      <c r="B4090" s="54" t="s">
        <v>331</v>
      </c>
      <c r="C4090" s="53" t="str">
        <f t="array" ref="C4090">IFERROR(_xlfn.XLOOKUP(B4090, Runs[Run ID], Runs[Title]), "— pick a run —")</f>
        <v>Waid's Doctor Strange</v>
      </c>
      <c r="D4090" s="74" t="s">
        <v>14210</v>
      </c>
      <c r="E4090" s="58" t="b">
        <v>0</v>
      </c>
      <c r="F4090" s="25">
        <f t="shared" si="1"/>
        <v>23</v>
      </c>
      <c r="G4090" s="21" t="s">
        <v>443</v>
      </c>
      <c r="H4090" s="23"/>
      <c r="I4090" s="28"/>
    </row>
    <row r="4091" ht="22.5" customHeight="1">
      <c r="A4091" s="53" t="str">
        <f t="array" ref="A4091">IFERROR(_xlfn.XLOOKUP(B4091, Runs[Run ID], Runs[Track]), "— pick a run —")</f>
        <v>Dr. Strange</v>
      </c>
      <c r="B4091" s="54" t="s">
        <v>331</v>
      </c>
      <c r="C4091" s="53" t="str">
        <f t="array" ref="C4091">IFERROR(_xlfn.XLOOKUP(B4091, Runs[Run ID], Runs[Title]), "— pick a run —")</f>
        <v>Waid's Doctor Strange</v>
      </c>
      <c r="D4091" s="74" t="s">
        <v>14211</v>
      </c>
      <c r="E4091" s="58" t="b">
        <v>0</v>
      </c>
      <c r="F4091" s="25">
        <f t="shared" si="1"/>
        <v>24</v>
      </c>
      <c r="G4091" s="21" t="s">
        <v>443</v>
      </c>
      <c r="H4091" s="23"/>
      <c r="I4091" s="28"/>
    </row>
    <row r="4092" ht="22.5" customHeight="1">
      <c r="A4092" s="53" t="str">
        <f t="array" ref="A4092">IFERROR(_xlfn.XLOOKUP(B4092, Runs[Run ID], Runs[Track]), "— pick a run —")</f>
        <v>Dr. Strange</v>
      </c>
      <c r="B4092" s="54" t="s">
        <v>331</v>
      </c>
      <c r="C4092" s="53" t="str">
        <f t="array" ref="C4092">IFERROR(_xlfn.XLOOKUP(B4092, Runs[Run ID], Runs[Title]), "— pick a run —")</f>
        <v>Waid's Doctor Strange</v>
      </c>
      <c r="D4092" s="74" t="s">
        <v>14212</v>
      </c>
      <c r="E4092" s="58" t="b">
        <v>0</v>
      </c>
      <c r="F4092" s="25">
        <f t="shared" si="1"/>
        <v>25</v>
      </c>
      <c r="G4092" s="21" t="s">
        <v>443</v>
      </c>
      <c r="H4092" s="23"/>
      <c r="I4092" s="28"/>
    </row>
    <row r="4093" ht="22.5" customHeight="1">
      <c r="A4093" s="53" t="str">
        <f t="array" ref="A4093">IFERROR(_xlfn.XLOOKUP(B4093, Runs[Run ID], Runs[Track]), "— pick a run —")</f>
        <v>Dr. Strange</v>
      </c>
      <c r="B4093" s="54" t="s">
        <v>331</v>
      </c>
      <c r="C4093" s="53" t="str">
        <f t="array" ref="C4093">IFERROR(_xlfn.XLOOKUP(B4093, Runs[Run ID], Runs[Title]), "— pick a run —")</f>
        <v>Waid's Doctor Strange</v>
      </c>
      <c r="D4093" s="74" t="s">
        <v>14213</v>
      </c>
      <c r="E4093" s="58" t="b">
        <v>0</v>
      </c>
      <c r="F4093" s="25">
        <f t="shared" si="1"/>
        <v>26</v>
      </c>
      <c r="G4093" s="21" t="s">
        <v>443</v>
      </c>
      <c r="H4093" s="23"/>
      <c r="I4093" s="28"/>
    </row>
    <row r="4094" ht="22.5" customHeight="1">
      <c r="A4094" s="53" t="str">
        <f t="array" ref="A4094">IFERROR(_xlfn.XLOOKUP(B4094, Runs[Run ID], Runs[Track]), "— pick a run —")</f>
        <v>Dr. Strange</v>
      </c>
      <c r="B4094" s="54" t="s">
        <v>331</v>
      </c>
      <c r="C4094" s="53" t="str">
        <f t="array" ref="C4094">IFERROR(_xlfn.XLOOKUP(B4094, Runs[Run ID], Runs[Title]), "— pick a run —")</f>
        <v>Waid's Doctor Strange</v>
      </c>
      <c r="D4094" s="74" t="s">
        <v>14214</v>
      </c>
      <c r="E4094" s="58" t="b">
        <v>0</v>
      </c>
      <c r="F4094" s="25">
        <f t="shared" si="1"/>
        <v>27</v>
      </c>
      <c r="G4094" s="21" t="s">
        <v>443</v>
      </c>
      <c r="H4094" s="23"/>
      <c r="I4094" s="28"/>
    </row>
    <row r="4095" ht="22.5" customHeight="1">
      <c r="A4095" s="53" t="str">
        <f t="array" ref="A4095">IFERROR(_xlfn.XLOOKUP(B4095, Runs[Run ID], Runs[Track]), "— pick a run —")</f>
        <v>Dr. Strange</v>
      </c>
      <c r="B4095" s="54" t="s">
        <v>332</v>
      </c>
      <c r="C4095" s="53" t="str">
        <f t="array" ref="C4095">IFERROR(_xlfn.XLOOKUP(B4095, Runs[Run ID], Runs[Title]), "— pick a run —")</f>
        <v>MacKay's Doctor Strange</v>
      </c>
      <c r="D4095" s="74" t="s">
        <v>14215</v>
      </c>
      <c r="E4095" s="58" t="b">
        <v>0</v>
      </c>
      <c r="F4095" s="25">
        <f t="shared" si="1"/>
        <v>1</v>
      </c>
      <c r="G4095" s="21" t="s">
        <v>1002</v>
      </c>
      <c r="H4095" s="23" t="s">
        <v>14216</v>
      </c>
      <c r="I4095" s="28"/>
    </row>
    <row r="4096" ht="22.5" customHeight="1">
      <c r="A4096" s="53" t="str">
        <f t="array" ref="A4096">IFERROR(_xlfn.XLOOKUP(B4096, Runs[Run ID], Runs[Track]), "— pick a run —")</f>
        <v>Dr. Strange</v>
      </c>
      <c r="B4096" s="54" t="s">
        <v>332</v>
      </c>
      <c r="C4096" s="53" t="str">
        <f t="array" ref="C4096">IFERROR(_xlfn.XLOOKUP(B4096, Runs[Run ID], Runs[Title]), "— pick a run —")</f>
        <v>MacKay's Doctor Strange</v>
      </c>
      <c r="D4096" s="74" t="s">
        <v>14217</v>
      </c>
      <c r="E4096" s="58" t="b">
        <v>0</v>
      </c>
      <c r="F4096" s="25">
        <f t="shared" si="1"/>
        <v>2</v>
      </c>
      <c r="G4096" s="21" t="s">
        <v>1002</v>
      </c>
      <c r="H4096" s="23"/>
      <c r="I4096" s="28"/>
    </row>
    <row r="4097" ht="22.5" customHeight="1">
      <c r="A4097" s="53" t="str">
        <f t="array" ref="A4097">IFERROR(_xlfn.XLOOKUP(B4097, Runs[Run ID], Runs[Track]), "— pick a run —")</f>
        <v>Dr. Strange</v>
      </c>
      <c r="B4097" s="54" t="s">
        <v>332</v>
      </c>
      <c r="C4097" s="53" t="str">
        <f t="array" ref="C4097">IFERROR(_xlfn.XLOOKUP(B4097, Runs[Run ID], Runs[Title]), "— pick a run —")</f>
        <v>MacKay's Doctor Strange</v>
      </c>
      <c r="D4097" s="74" t="s">
        <v>14218</v>
      </c>
      <c r="E4097" s="58" t="b">
        <v>0</v>
      </c>
      <c r="F4097" s="25">
        <f t="shared" si="1"/>
        <v>3</v>
      </c>
      <c r="G4097" s="21" t="s">
        <v>1002</v>
      </c>
      <c r="H4097" s="23"/>
      <c r="I4097" s="28"/>
    </row>
    <row r="4098" ht="22.5" customHeight="1">
      <c r="A4098" s="53" t="str">
        <f t="array" ref="A4098">IFERROR(_xlfn.XLOOKUP(B4098, Runs[Run ID], Runs[Track]), "— pick a run —")</f>
        <v>Dr. Strange</v>
      </c>
      <c r="B4098" s="54" t="s">
        <v>332</v>
      </c>
      <c r="C4098" s="53" t="str">
        <f t="array" ref="C4098">IFERROR(_xlfn.XLOOKUP(B4098, Runs[Run ID], Runs[Title]), "— pick a run —")</f>
        <v>MacKay's Doctor Strange</v>
      </c>
      <c r="D4098" s="74" t="s">
        <v>14219</v>
      </c>
      <c r="E4098" s="58" t="b">
        <v>0</v>
      </c>
      <c r="F4098" s="25">
        <f t="shared" si="1"/>
        <v>4</v>
      </c>
      <c r="G4098" s="21" t="s">
        <v>1002</v>
      </c>
      <c r="H4098" s="23"/>
      <c r="I4098" s="28"/>
    </row>
    <row r="4099" ht="22.5" customHeight="1">
      <c r="A4099" s="53" t="str">
        <f t="array" ref="A4099">IFERROR(_xlfn.XLOOKUP(B4099, Runs[Run ID], Runs[Track]), "— pick a run —")</f>
        <v>Dr. Strange</v>
      </c>
      <c r="B4099" s="54" t="s">
        <v>332</v>
      </c>
      <c r="C4099" s="53" t="str">
        <f t="array" ref="C4099">IFERROR(_xlfn.XLOOKUP(B4099, Runs[Run ID], Runs[Title]), "— pick a run —")</f>
        <v>MacKay's Doctor Strange</v>
      </c>
      <c r="D4099" s="74" t="s">
        <v>14220</v>
      </c>
      <c r="E4099" s="58" t="b">
        <v>0</v>
      </c>
      <c r="F4099" s="25">
        <f t="shared" si="1"/>
        <v>5</v>
      </c>
      <c r="G4099" s="21" t="s">
        <v>58</v>
      </c>
      <c r="H4099" s="23" t="s">
        <v>14221</v>
      </c>
      <c r="I4099" s="28"/>
    </row>
    <row r="4100" ht="22.5" customHeight="1">
      <c r="A4100" s="53" t="str">
        <f t="array" ref="A4100">IFERROR(_xlfn.XLOOKUP(B4100, Runs[Run ID], Runs[Track]), "— pick a run —")</f>
        <v>Dr. Strange</v>
      </c>
      <c r="B4100" s="54" t="s">
        <v>332</v>
      </c>
      <c r="C4100" s="53" t="str">
        <f t="array" ref="C4100">IFERROR(_xlfn.XLOOKUP(B4100, Runs[Run ID], Runs[Title]), "— pick a run —")</f>
        <v>MacKay's Doctor Strange</v>
      </c>
      <c r="D4100" s="74" t="s">
        <v>14222</v>
      </c>
      <c r="E4100" s="58" t="b">
        <v>0</v>
      </c>
      <c r="F4100" s="25">
        <f t="shared" si="1"/>
        <v>6</v>
      </c>
      <c r="G4100" s="21" t="s">
        <v>58</v>
      </c>
      <c r="H4100" s="23"/>
      <c r="I4100" s="28"/>
    </row>
    <row r="4101" ht="22.5" customHeight="1">
      <c r="A4101" s="53" t="str">
        <f t="array" ref="A4101">IFERROR(_xlfn.XLOOKUP(B4101, Runs[Run ID], Runs[Track]), "— pick a run —")</f>
        <v>Dr. Strange</v>
      </c>
      <c r="B4101" s="54" t="s">
        <v>332</v>
      </c>
      <c r="C4101" s="53" t="str">
        <f t="array" ref="C4101">IFERROR(_xlfn.XLOOKUP(B4101, Runs[Run ID], Runs[Title]), "— pick a run —")</f>
        <v>MacKay's Doctor Strange</v>
      </c>
      <c r="D4101" s="74" t="s">
        <v>6355</v>
      </c>
      <c r="E4101" s="58" t="b">
        <v>0</v>
      </c>
      <c r="F4101" s="25">
        <f t="shared" si="1"/>
        <v>7</v>
      </c>
      <c r="G4101" s="21" t="s">
        <v>58</v>
      </c>
      <c r="H4101" s="23"/>
      <c r="I4101" s="28"/>
    </row>
    <row r="4102" ht="22.5" customHeight="1">
      <c r="A4102" s="53" t="str">
        <f t="array" ref="A4102">IFERROR(_xlfn.XLOOKUP(B4102, Runs[Run ID], Runs[Track]), "— pick a run —")</f>
        <v>Dr. Strange</v>
      </c>
      <c r="B4102" s="54" t="s">
        <v>332</v>
      </c>
      <c r="C4102" s="53" t="str">
        <f t="array" ref="C4102">IFERROR(_xlfn.XLOOKUP(B4102, Runs[Run ID], Runs[Title]), "— pick a run —")</f>
        <v>MacKay's Doctor Strange</v>
      </c>
      <c r="D4102" s="74" t="s">
        <v>8744</v>
      </c>
      <c r="E4102" s="58" t="b">
        <v>0</v>
      </c>
      <c r="F4102" s="25">
        <f t="shared" si="1"/>
        <v>8</v>
      </c>
      <c r="G4102" s="21" t="s">
        <v>58</v>
      </c>
      <c r="H4102" s="23"/>
      <c r="I4102" s="28"/>
    </row>
    <row r="4103" ht="22.5" customHeight="1">
      <c r="A4103" s="53" t="str">
        <f t="array" ref="A4103">IFERROR(_xlfn.XLOOKUP(B4103, Runs[Run ID], Runs[Track]), "— pick a run —")</f>
        <v>Dr. Strange</v>
      </c>
      <c r="B4103" s="54" t="s">
        <v>332</v>
      </c>
      <c r="C4103" s="53" t="str">
        <f t="array" ref="C4103">IFERROR(_xlfn.XLOOKUP(B4103, Runs[Run ID], Runs[Title]), "— pick a run —")</f>
        <v>MacKay's Doctor Strange</v>
      </c>
      <c r="D4103" s="74" t="s">
        <v>14223</v>
      </c>
      <c r="E4103" s="58" t="b">
        <v>0</v>
      </c>
      <c r="F4103" s="25">
        <f t="shared" si="1"/>
        <v>9</v>
      </c>
      <c r="G4103" s="21" t="s">
        <v>58</v>
      </c>
      <c r="H4103" s="23"/>
      <c r="I4103" s="28"/>
    </row>
    <row r="4104" ht="22.5" customHeight="1">
      <c r="A4104" s="53" t="str">
        <f t="array" ref="A4104">IFERROR(_xlfn.XLOOKUP(B4104, Runs[Run ID], Runs[Track]), "— pick a run —")</f>
        <v>Dr. Strange</v>
      </c>
      <c r="B4104" s="54" t="s">
        <v>332</v>
      </c>
      <c r="C4104" s="53" t="str">
        <f t="array" ref="C4104">IFERROR(_xlfn.XLOOKUP(B4104, Runs[Run ID], Runs[Title]), "— pick a run —")</f>
        <v>MacKay's Doctor Strange</v>
      </c>
      <c r="D4104" s="74" t="s">
        <v>6422</v>
      </c>
      <c r="E4104" s="58" t="b">
        <v>0</v>
      </c>
      <c r="F4104" s="25">
        <f t="shared" si="1"/>
        <v>10</v>
      </c>
      <c r="G4104" s="21" t="s">
        <v>58</v>
      </c>
      <c r="H4104" s="23"/>
      <c r="I4104" s="28"/>
    </row>
    <row r="4105" ht="22.5" customHeight="1">
      <c r="A4105" s="53" t="str">
        <f t="array" ref="A4105">IFERROR(_xlfn.XLOOKUP(B4105, Runs[Run ID], Runs[Track]), "— pick a run —")</f>
        <v>Dr. Strange</v>
      </c>
      <c r="B4105" s="54" t="s">
        <v>332</v>
      </c>
      <c r="C4105" s="53" t="str">
        <f t="array" ref="C4105">IFERROR(_xlfn.XLOOKUP(B4105, Runs[Run ID], Runs[Title]), "— pick a run —")</f>
        <v>MacKay's Doctor Strange</v>
      </c>
      <c r="D4105" s="74" t="s">
        <v>6444</v>
      </c>
      <c r="E4105" s="58" t="b">
        <v>0</v>
      </c>
      <c r="F4105" s="25">
        <f t="shared" si="1"/>
        <v>11</v>
      </c>
      <c r="G4105" s="21" t="s">
        <v>58</v>
      </c>
      <c r="H4105" s="23"/>
      <c r="I4105" s="28"/>
    </row>
    <row r="4106" ht="22.5" customHeight="1">
      <c r="A4106" s="53" t="str">
        <f t="array" ref="A4106">IFERROR(_xlfn.XLOOKUP(B4106, Runs[Run ID], Runs[Track]), "— pick a run —")</f>
        <v>Dr. Strange</v>
      </c>
      <c r="B4106" s="54" t="s">
        <v>332</v>
      </c>
      <c r="C4106" s="53" t="str">
        <f t="array" ref="C4106">IFERROR(_xlfn.XLOOKUP(B4106, Runs[Run ID], Runs[Title]), "— pick a run —")</f>
        <v>MacKay's Doctor Strange</v>
      </c>
      <c r="D4106" s="74" t="s">
        <v>6466</v>
      </c>
      <c r="E4106" s="58" t="b">
        <v>0</v>
      </c>
      <c r="F4106" s="25">
        <f t="shared" si="1"/>
        <v>12</v>
      </c>
      <c r="G4106" s="21" t="s">
        <v>58</v>
      </c>
      <c r="H4106" s="23"/>
      <c r="I4106" s="28"/>
    </row>
    <row r="4107" ht="22.5" customHeight="1">
      <c r="A4107" s="53" t="str">
        <f t="array" ref="A4107">IFERROR(_xlfn.XLOOKUP(B4107, Runs[Run ID], Runs[Track]), "— pick a run —")</f>
        <v>Dr. Strange</v>
      </c>
      <c r="B4107" s="54" t="s">
        <v>332</v>
      </c>
      <c r="C4107" s="53" t="str">
        <f t="array" ref="C4107">IFERROR(_xlfn.XLOOKUP(B4107, Runs[Run ID], Runs[Title]), "— pick a run —")</f>
        <v>MacKay's Doctor Strange</v>
      </c>
      <c r="D4107" s="74" t="s">
        <v>14224</v>
      </c>
      <c r="E4107" s="58" t="b">
        <v>0</v>
      </c>
      <c r="F4107" s="25">
        <f t="shared" si="1"/>
        <v>13</v>
      </c>
      <c r="G4107" s="21" t="s">
        <v>58</v>
      </c>
      <c r="H4107" s="23"/>
      <c r="I4107" s="28"/>
    </row>
    <row r="4108" ht="22.5" customHeight="1">
      <c r="A4108" s="53" t="str">
        <f t="array" ref="A4108">IFERROR(_xlfn.XLOOKUP(B4108, Runs[Run ID], Runs[Track]), "— pick a run —")</f>
        <v>Dr. Strange</v>
      </c>
      <c r="B4108" s="54" t="s">
        <v>332</v>
      </c>
      <c r="C4108" s="53" t="str">
        <f t="array" ref="C4108">IFERROR(_xlfn.XLOOKUP(B4108, Runs[Run ID], Runs[Title]), "— pick a run —")</f>
        <v>MacKay's Doctor Strange</v>
      </c>
      <c r="D4108" s="74" t="s">
        <v>6511</v>
      </c>
      <c r="E4108" s="58" t="b">
        <v>0</v>
      </c>
      <c r="F4108" s="25">
        <f t="shared" si="1"/>
        <v>14</v>
      </c>
      <c r="G4108" s="21" t="s">
        <v>58</v>
      </c>
      <c r="H4108" s="23"/>
      <c r="I4108" s="28"/>
    </row>
    <row r="4109" ht="22.5" customHeight="1">
      <c r="A4109" s="53" t="str">
        <f t="array" ref="A4109">IFERROR(_xlfn.XLOOKUP(B4109, Runs[Run ID], Runs[Track]), "— pick a run —")</f>
        <v>Dr. Strange</v>
      </c>
      <c r="B4109" s="54" t="s">
        <v>332</v>
      </c>
      <c r="C4109" s="53" t="str">
        <f t="array" ref="C4109">IFERROR(_xlfn.XLOOKUP(B4109, Runs[Run ID], Runs[Title]), "— pick a run —")</f>
        <v>MacKay's Doctor Strange</v>
      </c>
      <c r="D4109" s="74" t="s">
        <v>14225</v>
      </c>
      <c r="E4109" s="58" t="b">
        <v>0</v>
      </c>
      <c r="F4109" s="25">
        <f t="shared" si="1"/>
        <v>15</v>
      </c>
      <c r="G4109" s="21" t="s">
        <v>58</v>
      </c>
      <c r="H4109" s="23"/>
      <c r="I4109" s="28"/>
    </row>
    <row r="4110" ht="22.5" customHeight="1">
      <c r="A4110" s="53" t="str">
        <f t="array" ref="A4110">IFERROR(_xlfn.XLOOKUP(B4110, Runs[Run ID], Runs[Track]), "— pick a run —")</f>
        <v>Dr. Strange</v>
      </c>
      <c r="B4110" s="54" t="s">
        <v>332</v>
      </c>
      <c r="C4110" s="53" t="str">
        <f t="array" ref="C4110">IFERROR(_xlfn.XLOOKUP(B4110, Runs[Run ID], Runs[Title]), "— pick a run —")</f>
        <v>MacKay's Doctor Strange</v>
      </c>
      <c r="D4110" s="74" t="s">
        <v>14226</v>
      </c>
      <c r="E4110" s="58" t="b">
        <v>0</v>
      </c>
      <c r="F4110" s="25">
        <f t="shared" si="1"/>
        <v>16</v>
      </c>
      <c r="G4110" s="21" t="s">
        <v>58</v>
      </c>
      <c r="H4110" s="23"/>
      <c r="I4110" s="28"/>
    </row>
    <row r="4111" ht="22.5" customHeight="1">
      <c r="A4111" s="53" t="str">
        <f t="array" ref="A4111">IFERROR(_xlfn.XLOOKUP(B4111, Runs[Run ID], Runs[Track]), "— pick a run —")</f>
        <v>Dr. Strange</v>
      </c>
      <c r="B4111" s="54" t="s">
        <v>332</v>
      </c>
      <c r="C4111" s="53" t="str">
        <f t="array" ref="C4111">IFERROR(_xlfn.XLOOKUP(B4111, Runs[Run ID], Runs[Title]), "— pick a run —")</f>
        <v>MacKay's Doctor Strange</v>
      </c>
      <c r="D4111" s="74" t="s">
        <v>6577</v>
      </c>
      <c r="E4111" s="58" t="b">
        <v>0</v>
      </c>
      <c r="F4111" s="25">
        <f t="shared" si="1"/>
        <v>17</v>
      </c>
      <c r="G4111" s="21" t="s">
        <v>58</v>
      </c>
      <c r="H4111" s="23" t="s">
        <v>14227</v>
      </c>
      <c r="I4111" s="28"/>
    </row>
    <row r="4112" ht="22.5" customHeight="1">
      <c r="A4112" s="53" t="str">
        <f t="array" ref="A4112">IFERROR(_xlfn.XLOOKUP(B4112, Runs[Run ID], Runs[Track]), "— pick a run —")</f>
        <v>Dr. Strange</v>
      </c>
      <c r="B4112" s="54" t="s">
        <v>332</v>
      </c>
      <c r="C4112" s="53" t="str">
        <f t="array" ref="C4112">IFERROR(_xlfn.XLOOKUP(B4112, Runs[Run ID], Runs[Title]), "— pick a run —")</f>
        <v>MacKay's Doctor Strange</v>
      </c>
      <c r="D4112" s="74" t="s">
        <v>6599</v>
      </c>
      <c r="E4112" s="58" t="b">
        <v>0</v>
      </c>
      <c r="F4112" s="25">
        <f t="shared" si="1"/>
        <v>18</v>
      </c>
      <c r="G4112" s="21" t="s">
        <v>58</v>
      </c>
      <c r="H4112" s="23"/>
      <c r="I4112" s="28"/>
    </row>
    <row r="4113" ht="22.5" customHeight="1">
      <c r="A4113" s="53" t="str">
        <f t="array" ref="A4113">IFERROR(_xlfn.XLOOKUP(B4113, Runs[Run ID], Runs[Track]), "— pick a run —")</f>
        <v>Dr. Strange</v>
      </c>
      <c r="B4113" s="54" t="s">
        <v>332</v>
      </c>
      <c r="C4113" s="53" t="str">
        <f t="array" ref="C4113">IFERROR(_xlfn.XLOOKUP(B4113, Runs[Run ID], Runs[Title]), "— pick a run —")</f>
        <v>MacKay's Doctor Strange</v>
      </c>
      <c r="D4113" s="74" t="s">
        <v>6619</v>
      </c>
      <c r="E4113" s="58" t="b">
        <v>0</v>
      </c>
      <c r="F4113" s="25">
        <f t="shared" si="1"/>
        <v>19</v>
      </c>
      <c r="G4113" s="21" t="s">
        <v>58</v>
      </c>
      <c r="H4113" s="23"/>
      <c r="I4113" s="28"/>
    </row>
    <row r="4114" ht="22.5" customHeight="1">
      <c r="A4114" s="53" t="str">
        <f t="array" ref="A4114">IFERROR(_xlfn.XLOOKUP(B4114, Runs[Run ID], Runs[Track]), "— pick a run —")</f>
        <v>Dr. Strange</v>
      </c>
      <c r="B4114" s="54" t="s">
        <v>332</v>
      </c>
      <c r="C4114" s="53" t="str">
        <f t="array" ref="C4114">IFERROR(_xlfn.XLOOKUP(B4114, Runs[Run ID], Runs[Title]), "— pick a run —")</f>
        <v>MacKay's Doctor Strange</v>
      </c>
      <c r="D4114" s="74" t="s">
        <v>6639</v>
      </c>
      <c r="E4114" s="58" t="b">
        <v>0</v>
      </c>
      <c r="F4114" s="25">
        <f t="shared" si="1"/>
        <v>20</v>
      </c>
      <c r="G4114" s="21" t="s">
        <v>58</v>
      </c>
      <c r="H4114" s="23"/>
      <c r="I4114" s="28"/>
    </row>
    <row r="4115" ht="22.5" customHeight="1">
      <c r="A4115" s="53" t="str">
        <f t="array" ref="A4115">IFERROR(_xlfn.XLOOKUP(B4115, Runs[Run ID], Runs[Track]), "— pick a run —")</f>
        <v>Dr. Strange</v>
      </c>
      <c r="B4115" s="54" t="s">
        <v>332</v>
      </c>
      <c r="C4115" s="53" t="str">
        <f t="array" ref="C4115">IFERROR(_xlfn.XLOOKUP(B4115, Runs[Run ID], Runs[Title]), "— pick a run —")</f>
        <v>MacKay's Doctor Strange</v>
      </c>
      <c r="D4115" s="74" t="s">
        <v>6658</v>
      </c>
      <c r="E4115" s="58" t="b">
        <v>0</v>
      </c>
      <c r="F4115" s="25">
        <f t="shared" si="1"/>
        <v>21</v>
      </c>
      <c r="G4115" s="21" t="s">
        <v>58</v>
      </c>
      <c r="H4115" s="23"/>
      <c r="I4115" s="28"/>
    </row>
    <row r="4116" ht="22.5" customHeight="1">
      <c r="A4116" s="53" t="str">
        <f t="array" ref="A4116">IFERROR(_xlfn.XLOOKUP(B4116, Runs[Run ID], Runs[Track]), "— pick a run —")</f>
        <v>Dr. Strange</v>
      </c>
      <c r="B4116" s="54" t="s">
        <v>332</v>
      </c>
      <c r="C4116" s="53" t="str">
        <f t="array" ref="C4116">IFERROR(_xlfn.XLOOKUP(B4116, Runs[Run ID], Runs[Title]), "— pick a run —")</f>
        <v>MacKay's Doctor Strange</v>
      </c>
      <c r="D4116" s="74" t="s">
        <v>6679</v>
      </c>
      <c r="E4116" s="58" t="b">
        <v>0</v>
      </c>
      <c r="F4116" s="25">
        <f t="shared" si="1"/>
        <v>22</v>
      </c>
      <c r="G4116" s="21" t="s">
        <v>58</v>
      </c>
      <c r="H4116" s="23"/>
      <c r="I4116" s="28"/>
    </row>
    <row r="4117" ht="22.5" customHeight="1">
      <c r="A4117" s="53" t="str">
        <f t="array" ref="A4117">IFERROR(_xlfn.XLOOKUP(B4117, Runs[Run ID], Runs[Track]), "— pick a run —")</f>
        <v>Dr. Strange</v>
      </c>
      <c r="B4117" s="54" t="s">
        <v>332</v>
      </c>
      <c r="C4117" s="53" t="str">
        <f t="array" ref="C4117">IFERROR(_xlfn.XLOOKUP(B4117, Runs[Run ID], Runs[Title]), "— pick a run —")</f>
        <v>MacKay's Doctor Strange</v>
      </c>
      <c r="D4117" s="74" t="s">
        <v>6699</v>
      </c>
      <c r="E4117" s="58" t="b">
        <v>0</v>
      </c>
      <c r="F4117" s="25">
        <f t="shared" si="1"/>
        <v>23</v>
      </c>
      <c r="G4117" s="21" t="s">
        <v>58</v>
      </c>
      <c r="H4117" s="23"/>
      <c r="I4117" s="28"/>
    </row>
    <row r="4118" ht="22.5" customHeight="1">
      <c r="A4118" s="53" t="str">
        <f t="array" ref="A4118">IFERROR(_xlfn.XLOOKUP(B4118, Runs[Run ID], Runs[Track]), "— pick a run —")</f>
        <v>Dr. Strange</v>
      </c>
      <c r="B4118" s="54" t="s">
        <v>332</v>
      </c>
      <c r="C4118" s="53" t="str">
        <f t="array" ref="C4118">IFERROR(_xlfn.XLOOKUP(B4118, Runs[Run ID], Runs[Title]), "— pick a run —")</f>
        <v>MacKay's Doctor Strange</v>
      </c>
      <c r="D4118" s="74" t="s">
        <v>6719</v>
      </c>
      <c r="E4118" s="58" t="b">
        <v>0</v>
      </c>
      <c r="F4118" s="25">
        <f t="shared" si="1"/>
        <v>24</v>
      </c>
      <c r="G4118" s="21" t="s">
        <v>58</v>
      </c>
      <c r="H4118" s="23"/>
      <c r="I4118" s="28"/>
    </row>
    <row r="4119" ht="22.5" customHeight="1">
      <c r="A4119" s="53" t="str">
        <f t="array" ref="A4119">IFERROR(_xlfn.XLOOKUP(B4119, Runs[Run ID], Runs[Track]), "— pick a run —")</f>
        <v>Dr. Strange</v>
      </c>
      <c r="B4119" s="54" t="s">
        <v>332</v>
      </c>
      <c r="C4119" s="53" t="str">
        <f t="array" ref="C4119">IFERROR(_xlfn.XLOOKUP(B4119, Runs[Run ID], Runs[Title]), "— pick a run —")</f>
        <v>MacKay's Doctor Strange</v>
      </c>
      <c r="D4119" s="74" t="s">
        <v>6737</v>
      </c>
      <c r="E4119" s="58" t="b">
        <v>0</v>
      </c>
      <c r="F4119" s="25">
        <f t="shared" si="1"/>
        <v>25</v>
      </c>
      <c r="G4119" s="21" t="s">
        <v>58</v>
      </c>
      <c r="H4119" s="23"/>
      <c r="I4119" s="28"/>
    </row>
    <row r="4120" ht="22.5" customHeight="1">
      <c r="A4120" s="53" t="str">
        <f t="array" ref="A4120">IFERROR(_xlfn.XLOOKUP(B4120, Runs[Run ID], Runs[Track]), "— pick a run —")</f>
        <v>Dr. Strange</v>
      </c>
      <c r="B4120" s="54" t="s">
        <v>332</v>
      </c>
      <c r="C4120" s="53" t="str">
        <f t="array" ref="C4120">IFERROR(_xlfn.XLOOKUP(B4120, Runs[Run ID], Runs[Title]), "— pick a run —")</f>
        <v>MacKay's Doctor Strange</v>
      </c>
      <c r="D4120" s="74" t="s">
        <v>6758</v>
      </c>
      <c r="E4120" s="58" t="b">
        <v>0</v>
      </c>
      <c r="F4120" s="25">
        <f t="shared" si="1"/>
        <v>26</v>
      </c>
      <c r="G4120" s="21" t="s">
        <v>58</v>
      </c>
      <c r="H4120" s="23"/>
      <c r="I4120" s="28"/>
    </row>
    <row r="4121" ht="22.5" customHeight="1">
      <c r="A4121" s="53" t="str">
        <f t="array" ref="A4121">IFERROR(_xlfn.XLOOKUP(B4121, Runs[Run ID], Runs[Track]), "— pick a run —")</f>
        <v>Dr. Strange</v>
      </c>
      <c r="B4121" s="54" t="s">
        <v>332</v>
      </c>
      <c r="C4121" s="53" t="str">
        <f t="array" ref="C4121">IFERROR(_xlfn.XLOOKUP(B4121, Runs[Run ID], Runs[Title]), "— pick a run —")</f>
        <v>MacKay's Doctor Strange</v>
      </c>
      <c r="D4121" s="74" t="s">
        <v>6776</v>
      </c>
      <c r="E4121" s="58" t="b">
        <v>0</v>
      </c>
      <c r="F4121" s="25">
        <f t="shared" si="1"/>
        <v>27</v>
      </c>
      <c r="G4121" s="21" t="s">
        <v>58</v>
      </c>
      <c r="H4121" s="23" t="s">
        <v>14228</v>
      </c>
      <c r="I4121" s="28"/>
    </row>
    <row r="4122" ht="22.5" customHeight="1">
      <c r="A4122" s="53" t="str">
        <f t="array" ref="A4122">IFERROR(_xlfn.XLOOKUP(B4122, Runs[Run ID], Runs[Track]), "— pick a run —")</f>
        <v>Dr. Strange</v>
      </c>
      <c r="B4122" s="54" t="s">
        <v>332</v>
      </c>
      <c r="C4122" s="53" t="str">
        <f t="array" ref="C4122">IFERROR(_xlfn.XLOOKUP(B4122, Runs[Run ID], Runs[Title]), "— pick a run —")</f>
        <v>MacKay's Doctor Strange</v>
      </c>
      <c r="D4122" s="74" t="s">
        <v>6795</v>
      </c>
      <c r="E4122" s="58" t="b">
        <v>0</v>
      </c>
      <c r="F4122" s="25">
        <f t="shared" si="1"/>
        <v>28</v>
      </c>
      <c r="G4122" s="21" t="s">
        <v>58</v>
      </c>
      <c r="H4122" s="23"/>
      <c r="I4122" s="28"/>
    </row>
    <row r="4123" ht="22.5" customHeight="1">
      <c r="A4123" s="53" t="str">
        <f t="array" ref="A4123">IFERROR(_xlfn.XLOOKUP(B4123, Runs[Run ID], Runs[Track]), "— pick a run —")</f>
        <v>Dr. Strange</v>
      </c>
      <c r="B4123" s="54" t="s">
        <v>332</v>
      </c>
      <c r="C4123" s="53" t="str">
        <f t="array" ref="C4123">IFERROR(_xlfn.XLOOKUP(B4123, Runs[Run ID], Runs[Title]), "— pick a run —")</f>
        <v>MacKay's Doctor Strange</v>
      </c>
      <c r="D4123" s="74" t="s">
        <v>6815</v>
      </c>
      <c r="E4123" s="58" t="b">
        <v>0</v>
      </c>
      <c r="F4123" s="25">
        <f t="shared" si="1"/>
        <v>29</v>
      </c>
      <c r="G4123" s="21" t="s">
        <v>58</v>
      </c>
      <c r="H4123" s="23"/>
      <c r="I4123" s="28"/>
    </row>
    <row r="4124" ht="22.5" customHeight="1">
      <c r="A4124" s="53" t="str">
        <f t="array" ref="A4124">IFERROR(_xlfn.XLOOKUP(B4124, Runs[Run ID], Runs[Track]), "— pick a run —")</f>
        <v>Dr. Strange</v>
      </c>
      <c r="B4124" s="54" t="s">
        <v>332</v>
      </c>
      <c r="C4124" s="53" t="str">
        <f t="array" ref="C4124">IFERROR(_xlfn.XLOOKUP(B4124, Runs[Run ID], Runs[Title]), "— pick a run —")</f>
        <v>MacKay's Doctor Strange</v>
      </c>
      <c r="D4124" s="74" t="s">
        <v>6835</v>
      </c>
      <c r="E4124" s="58" t="b">
        <v>0</v>
      </c>
      <c r="F4124" s="25">
        <f t="shared" si="1"/>
        <v>30</v>
      </c>
      <c r="G4124" s="21" t="s">
        <v>58</v>
      </c>
      <c r="H4124" s="23"/>
      <c r="I4124" s="28"/>
    </row>
    <row r="4125" ht="22.5" customHeight="1">
      <c r="A4125" s="53" t="str">
        <f t="array" ref="A4125">IFERROR(_xlfn.XLOOKUP(B4125, Runs[Run ID], Runs[Track]), "— pick a run —")</f>
        <v>Dr. Strange</v>
      </c>
      <c r="B4125" s="54" t="s">
        <v>332</v>
      </c>
      <c r="C4125" s="53" t="str">
        <f t="array" ref="C4125">IFERROR(_xlfn.XLOOKUP(B4125, Runs[Run ID], Runs[Title]), "— pick a run —")</f>
        <v>MacKay's Doctor Strange</v>
      </c>
      <c r="D4125" s="74" t="s">
        <v>6853</v>
      </c>
      <c r="E4125" s="58" t="b">
        <v>0</v>
      </c>
      <c r="F4125" s="25">
        <f t="shared" si="1"/>
        <v>31</v>
      </c>
      <c r="G4125" s="21" t="s">
        <v>58</v>
      </c>
      <c r="H4125" s="23"/>
      <c r="I4125" s="28"/>
    </row>
    <row r="4126" ht="22.5" customHeight="1">
      <c r="A4126" s="53" t="str">
        <f t="array" ref="A4126">IFERROR(_xlfn.XLOOKUP(B4126, Runs[Run ID], Runs[Track]), "— pick a run —")</f>
        <v>Dr. Strange</v>
      </c>
      <c r="B4126" s="54" t="s">
        <v>332</v>
      </c>
      <c r="C4126" s="53" t="str">
        <f t="array" ref="C4126">IFERROR(_xlfn.XLOOKUP(B4126, Runs[Run ID], Runs[Title]), "— pick a run —")</f>
        <v>MacKay's Doctor Strange</v>
      </c>
      <c r="D4126" s="74" t="s">
        <v>6873</v>
      </c>
      <c r="E4126" s="58" t="b">
        <v>0</v>
      </c>
      <c r="F4126" s="25">
        <f t="shared" si="1"/>
        <v>32</v>
      </c>
      <c r="G4126" s="21" t="s">
        <v>58</v>
      </c>
      <c r="H4126" s="23"/>
      <c r="I4126" s="28"/>
    </row>
    <row r="4127" ht="22.5" customHeight="1">
      <c r="A4127" s="53" t="str">
        <f t="array" ref="A4127">IFERROR(_xlfn.XLOOKUP(B4127, Runs[Run ID], Runs[Track]), "— pick a run —")</f>
        <v>Dr. Strange</v>
      </c>
      <c r="B4127" s="54" t="s">
        <v>332</v>
      </c>
      <c r="C4127" s="53" t="str">
        <f t="array" ref="C4127">IFERROR(_xlfn.XLOOKUP(B4127, Runs[Run ID], Runs[Title]), "— pick a run —")</f>
        <v>MacKay's Doctor Strange</v>
      </c>
      <c r="D4127" s="74" t="s">
        <v>6891</v>
      </c>
      <c r="E4127" s="58" t="b">
        <v>0</v>
      </c>
      <c r="F4127" s="25">
        <f t="shared" si="1"/>
        <v>33</v>
      </c>
      <c r="G4127" s="21" t="s">
        <v>58</v>
      </c>
      <c r="H4127" s="23"/>
      <c r="I4127" s="28"/>
    </row>
    <row r="4128" ht="22.5" customHeight="1">
      <c r="A4128" s="53" t="str">
        <f t="array" ref="A4128">IFERROR(_xlfn.XLOOKUP(B4128, Runs[Run ID], Runs[Track]), "— pick a run —")</f>
        <v>Dr. Strange</v>
      </c>
      <c r="B4128" s="54" t="s">
        <v>332</v>
      </c>
      <c r="C4128" s="53" t="str">
        <f t="array" ref="C4128">IFERROR(_xlfn.XLOOKUP(B4128, Runs[Run ID], Runs[Title]), "— pick a run —")</f>
        <v>MacKay's Doctor Strange</v>
      </c>
      <c r="D4128" s="74" t="s">
        <v>6911</v>
      </c>
      <c r="E4128" s="58" t="b">
        <v>0</v>
      </c>
      <c r="F4128" s="25">
        <f t="shared" si="1"/>
        <v>34</v>
      </c>
      <c r="G4128" s="21" t="s">
        <v>58</v>
      </c>
      <c r="H4128" s="23"/>
      <c r="I4128" s="28"/>
    </row>
    <row r="4129" ht="22.5" customHeight="1">
      <c r="A4129" s="53" t="str">
        <f t="array" ref="A4129">IFERROR(_xlfn.XLOOKUP(B4129, Runs[Run ID], Runs[Track]), "— pick a run —")</f>
        <v>Dr. Strange</v>
      </c>
      <c r="B4129" s="54" t="s">
        <v>332</v>
      </c>
      <c r="C4129" s="53" t="str">
        <f t="array" ref="C4129">IFERROR(_xlfn.XLOOKUP(B4129, Runs[Run ID], Runs[Title]), "— pick a run —")</f>
        <v>MacKay's Doctor Strange</v>
      </c>
      <c r="D4129" s="74" t="s">
        <v>6931</v>
      </c>
      <c r="E4129" s="58" t="b">
        <v>0</v>
      </c>
      <c r="F4129" s="25">
        <f t="shared" si="1"/>
        <v>35</v>
      </c>
      <c r="G4129" s="21" t="s">
        <v>58</v>
      </c>
      <c r="H4129" s="23"/>
      <c r="I4129" s="28"/>
    </row>
    <row r="4130" ht="22.5" customHeight="1">
      <c r="A4130" s="53" t="str">
        <f t="array" ref="A4130">IFERROR(_xlfn.XLOOKUP(B4130, Runs[Run ID], Runs[Track]), "— pick a run —")</f>
        <v>Dr. Strange</v>
      </c>
      <c r="B4130" s="54" t="s">
        <v>332</v>
      </c>
      <c r="C4130" s="53" t="str">
        <f t="array" ref="C4130">IFERROR(_xlfn.XLOOKUP(B4130, Runs[Run ID], Runs[Title]), "— pick a run —")</f>
        <v>MacKay's Doctor Strange</v>
      </c>
      <c r="D4130" s="74" t="s">
        <v>6953</v>
      </c>
      <c r="E4130" s="58" t="b">
        <v>0</v>
      </c>
      <c r="F4130" s="25">
        <f t="shared" si="1"/>
        <v>36</v>
      </c>
      <c r="G4130" s="21" t="s">
        <v>58</v>
      </c>
      <c r="H4130" s="23"/>
      <c r="I4130" s="28"/>
    </row>
    <row r="4131" ht="22.5" customHeight="1">
      <c r="A4131" s="53" t="str">
        <f t="array" ref="A4131">IFERROR(_xlfn.XLOOKUP(B4131, Runs[Run ID], Runs[Track]), "— pick a run —")</f>
        <v>Dr. Strange</v>
      </c>
      <c r="B4131" s="54" t="s">
        <v>332</v>
      </c>
      <c r="C4131" s="53" t="str">
        <f t="array" ref="C4131">IFERROR(_xlfn.XLOOKUP(B4131, Runs[Run ID], Runs[Title]), "— pick a run —")</f>
        <v>MacKay's Doctor Strange</v>
      </c>
      <c r="D4131" s="74" t="s">
        <v>6971</v>
      </c>
      <c r="E4131" s="58" t="b">
        <v>0</v>
      </c>
      <c r="F4131" s="25">
        <f t="shared" si="1"/>
        <v>37</v>
      </c>
      <c r="G4131" s="21" t="s">
        <v>58</v>
      </c>
      <c r="H4131" s="23"/>
      <c r="I4131" s="28"/>
    </row>
    <row r="4132" ht="22.5" customHeight="1">
      <c r="A4132" s="53" t="str">
        <f t="array" ref="A4132">IFERROR(_xlfn.XLOOKUP(B4132, Runs[Run ID], Runs[Track]), "— pick a run —")</f>
        <v>Dr. Strange</v>
      </c>
      <c r="B4132" s="54" t="s">
        <v>332</v>
      </c>
      <c r="C4132" s="53" t="str">
        <f t="array" ref="C4132">IFERROR(_xlfn.XLOOKUP(B4132, Runs[Run ID], Runs[Title]), "— pick a run —")</f>
        <v>MacKay's Doctor Strange</v>
      </c>
      <c r="D4132" s="74" t="s">
        <v>6990</v>
      </c>
      <c r="E4132" s="58" t="b">
        <v>0</v>
      </c>
      <c r="F4132" s="25">
        <f t="shared" si="1"/>
        <v>38</v>
      </c>
      <c r="G4132" s="21" t="s">
        <v>58</v>
      </c>
      <c r="H4132" s="23"/>
      <c r="I4132" s="28"/>
    </row>
    <row r="4133" ht="22.5" customHeight="1">
      <c r="A4133" s="53" t="str">
        <f t="array" ref="A4133">IFERROR(_xlfn.XLOOKUP(B4133, Runs[Run ID], Runs[Track]), "— pick a run —")</f>
        <v>Dr. Strange</v>
      </c>
      <c r="B4133" s="54" t="s">
        <v>332</v>
      </c>
      <c r="C4133" s="53" t="str">
        <f t="array" ref="C4133">IFERROR(_xlfn.XLOOKUP(B4133, Runs[Run ID], Runs[Title]), "— pick a run —")</f>
        <v>MacKay's Doctor Strange</v>
      </c>
      <c r="D4133" s="74" t="s">
        <v>7011</v>
      </c>
      <c r="E4133" s="58" t="b">
        <v>0</v>
      </c>
      <c r="F4133" s="25">
        <f t="shared" si="1"/>
        <v>39</v>
      </c>
      <c r="G4133" s="21" t="s">
        <v>58</v>
      </c>
      <c r="H4133" s="23"/>
      <c r="I4133" s="28"/>
    </row>
    <row r="4134" ht="22.5" customHeight="1">
      <c r="A4134" s="53" t="str">
        <f t="array" ref="A4134">IFERROR(_xlfn.XLOOKUP(B4134, Runs[Run ID], Runs[Track]), "— pick a run —")</f>
        <v>Dr. Strange</v>
      </c>
      <c r="B4134" s="54" t="s">
        <v>332</v>
      </c>
      <c r="C4134" s="53" t="str">
        <f t="array" ref="C4134">IFERROR(_xlfn.XLOOKUP(B4134, Runs[Run ID], Runs[Title]), "— pick a run —")</f>
        <v>MacKay's Doctor Strange</v>
      </c>
      <c r="D4134" s="74" t="s">
        <v>7031</v>
      </c>
      <c r="E4134" s="58" t="b">
        <v>0</v>
      </c>
      <c r="F4134" s="25">
        <f t="shared" si="1"/>
        <v>40</v>
      </c>
      <c r="G4134" s="21" t="s">
        <v>58</v>
      </c>
      <c r="H4134" s="23"/>
      <c r="I4134" s="28"/>
    </row>
    <row r="4135" ht="22.5" customHeight="1">
      <c r="A4135" s="53" t="str">
        <f t="array" ref="A4135">IFERROR(_xlfn.XLOOKUP(B4135, Runs[Run ID], Runs[Track]), "— pick a run —")</f>
        <v>Dr. Strange</v>
      </c>
      <c r="B4135" s="54" t="s">
        <v>332</v>
      </c>
      <c r="C4135" s="53" t="str">
        <f t="array" ref="C4135">IFERROR(_xlfn.XLOOKUP(B4135, Runs[Run ID], Runs[Title]), "— pick a run —")</f>
        <v>MacKay's Doctor Strange</v>
      </c>
      <c r="D4135" s="74" t="s">
        <v>5823</v>
      </c>
      <c r="E4135" s="58" t="b">
        <v>0</v>
      </c>
      <c r="F4135" s="25">
        <f t="shared" si="1"/>
        <v>41</v>
      </c>
      <c r="G4135" s="21" t="s">
        <v>58</v>
      </c>
      <c r="H4135" s="23"/>
      <c r="I4135" s="28"/>
    </row>
    <row r="4136" ht="22.5" customHeight="1">
      <c r="A4136" s="53" t="str">
        <f t="array" ref="A4136">IFERROR(_xlfn.XLOOKUP(B4136, Runs[Run ID], Runs[Track]), "— pick a run —")</f>
        <v>Dr. Strange</v>
      </c>
      <c r="B4136" s="54" t="s">
        <v>332</v>
      </c>
      <c r="C4136" s="53" t="str">
        <f t="array" ref="C4136">IFERROR(_xlfn.XLOOKUP(B4136, Runs[Run ID], Runs[Title]), "— pick a run —")</f>
        <v>MacKay's Doctor Strange</v>
      </c>
      <c r="D4136" s="74" t="s">
        <v>7069</v>
      </c>
      <c r="E4136" s="58" t="b">
        <v>0</v>
      </c>
      <c r="F4136" s="25">
        <f t="shared" si="1"/>
        <v>42</v>
      </c>
      <c r="G4136" s="21" t="s">
        <v>58</v>
      </c>
      <c r="H4136" s="23"/>
      <c r="I4136" s="28"/>
    </row>
    <row r="4137" ht="22.5" customHeight="1">
      <c r="A4137" s="53" t="str">
        <f t="array" ref="A4137">IFERROR(_xlfn.XLOOKUP(B4137, Runs[Run ID], Runs[Track]), "— pick a run —")</f>
        <v>Dr. Strange</v>
      </c>
      <c r="B4137" s="54" t="s">
        <v>332</v>
      </c>
      <c r="C4137" s="53" t="str">
        <f t="array" ref="C4137">IFERROR(_xlfn.XLOOKUP(B4137, Runs[Run ID], Runs[Title]), "— pick a run —")</f>
        <v>MacKay's Doctor Strange</v>
      </c>
      <c r="D4137" s="74" t="s">
        <v>5876</v>
      </c>
      <c r="E4137" s="58" t="b">
        <v>0</v>
      </c>
      <c r="F4137" s="25">
        <f t="shared" si="1"/>
        <v>43</v>
      </c>
      <c r="G4137" s="21" t="s">
        <v>58</v>
      </c>
      <c r="H4137" s="23"/>
      <c r="I4137" s="28"/>
    </row>
    <row r="4138" ht="22.5" customHeight="1">
      <c r="A4138" s="53" t="str">
        <f t="array" ref="A4138">IFERROR(_xlfn.XLOOKUP(B4138, Runs[Run ID], Runs[Track]), "— pick a run —")</f>
        <v>Dr. Strange</v>
      </c>
      <c r="B4138" s="54" t="s">
        <v>332</v>
      </c>
      <c r="C4138" s="53" t="str">
        <f t="array" ref="C4138">IFERROR(_xlfn.XLOOKUP(B4138, Runs[Run ID], Runs[Title]), "— pick a run —")</f>
        <v>MacKay's Doctor Strange</v>
      </c>
      <c r="D4138" s="74" t="s">
        <v>5926</v>
      </c>
      <c r="E4138" s="58" t="b">
        <v>0</v>
      </c>
      <c r="F4138" s="25">
        <f t="shared" si="1"/>
        <v>44</v>
      </c>
      <c r="G4138" s="21" t="s">
        <v>58</v>
      </c>
      <c r="H4138" s="23"/>
      <c r="I4138" s="28"/>
    </row>
    <row r="4139" ht="22.5" customHeight="1">
      <c r="A4139" s="53" t="str">
        <f t="array" ref="A4139">IFERROR(_xlfn.XLOOKUP(B4139, Runs[Run ID], Runs[Track]), "— pick a run —")</f>
        <v>Dr. Strange</v>
      </c>
      <c r="B4139" s="54" t="s">
        <v>332</v>
      </c>
      <c r="C4139" s="53" t="str">
        <f t="array" ref="C4139">IFERROR(_xlfn.XLOOKUP(B4139, Runs[Run ID], Runs[Title]), "— pick a run —")</f>
        <v>MacKay's Doctor Strange</v>
      </c>
      <c r="D4139" s="74" t="s">
        <v>7130</v>
      </c>
      <c r="E4139" s="58" t="b">
        <v>0</v>
      </c>
      <c r="F4139" s="25">
        <f t="shared" si="1"/>
        <v>45</v>
      </c>
      <c r="G4139" s="21" t="s">
        <v>58</v>
      </c>
      <c r="H4139" s="23"/>
      <c r="I4139" s="28"/>
    </row>
    <row r="4140" ht="22.5" customHeight="1">
      <c r="A4140" s="53" t="str">
        <f t="array" ref="A4140">IFERROR(_xlfn.XLOOKUP(B4140, Runs[Run ID], Runs[Track]), "— pick a run —")</f>
        <v>Dr. Strange</v>
      </c>
      <c r="B4140" s="54" t="s">
        <v>332</v>
      </c>
      <c r="C4140" s="53" t="str">
        <f t="array" ref="C4140">IFERROR(_xlfn.XLOOKUP(B4140, Runs[Run ID], Runs[Title]), "— pick a run —")</f>
        <v>MacKay's Doctor Strange</v>
      </c>
      <c r="D4140" s="74" t="s">
        <v>5974</v>
      </c>
      <c r="E4140" s="58" t="b">
        <v>0</v>
      </c>
      <c r="F4140" s="25">
        <f t="shared" si="1"/>
        <v>46</v>
      </c>
      <c r="G4140" s="21" t="s">
        <v>58</v>
      </c>
      <c r="H4140" s="23"/>
      <c r="I4140" s="28"/>
    </row>
    <row r="4141" ht="22.5" customHeight="1">
      <c r="A4141" s="53" t="str">
        <f t="array" ref="A4141">IFERROR(_xlfn.XLOOKUP(B4141, Runs[Run ID], Runs[Track]), "— pick a run —")</f>
        <v>Dr. Strange</v>
      </c>
      <c r="B4141" s="54" t="s">
        <v>332</v>
      </c>
      <c r="C4141" s="53" t="str">
        <f t="array" ref="C4141">IFERROR(_xlfn.XLOOKUP(B4141, Runs[Run ID], Runs[Title]), "— pick a run —")</f>
        <v>MacKay's Doctor Strange</v>
      </c>
      <c r="D4141" s="74" t="s">
        <v>7167</v>
      </c>
      <c r="E4141" s="58" t="b">
        <v>0</v>
      </c>
      <c r="F4141" s="25">
        <f t="shared" si="1"/>
        <v>47</v>
      </c>
      <c r="G4141" s="21" t="s">
        <v>58</v>
      </c>
      <c r="H4141" s="23"/>
      <c r="I4141" s="28"/>
    </row>
    <row r="4142" ht="22.5" customHeight="1">
      <c r="A4142" s="53" t="str">
        <f t="array" ref="A4142">IFERROR(_xlfn.XLOOKUP(B4142, Runs[Run ID], Runs[Track]), "— pick a run —")</f>
        <v>Dr. Strange</v>
      </c>
      <c r="B4142" s="54" t="s">
        <v>332</v>
      </c>
      <c r="C4142" s="53" t="str">
        <f t="array" ref="C4142">IFERROR(_xlfn.XLOOKUP(B4142, Runs[Run ID], Runs[Title]), "— pick a run —")</f>
        <v>MacKay's Doctor Strange</v>
      </c>
      <c r="D4142" s="74" t="s">
        <v>6026</v>
      </c>
      <c r="E4142" s="58" t="b">
        <v>0</v>
      </c>
      <c r="F4142" s="25">
        <f t="shared" si="1"/>
        <v>48</v>
      </c>
      <c r="G4142" s="21" t="s">
        <v>58</v>
      </c>
      <c r="H4142" s="23"/>
      <c r="I4142" s="28"/>
    </row>
    <row r="4143" ht="22.5" customHeight="1">
      <c r="A4143" s="53" t="str">
        <f t="array" ref="A4143">IFERROR(_xlfn.XLOOKUP(B4143, Runs[Run ID], Runs[Track]), "— pick a run —")</f>
        <v>Dr. Strange</v>
      </c>
      <c r="B4143" s="54" t="s">
        <v>332</v>
      </c>
      <c r="C4143" s="53" t="str">
        <f t="array" ref="C4143">IFERROR(_xlfn.XLOOKUP(B4143, Runs[Run ID], Runs[Title]), "— pick a run —")</f>
        <v>MacKay's Doctor Strange</v>
      </c>
      <c r="D4143" s="74" t="s">
        <v>7210</v>
      </c>
      <c r="E4143" s="58" t="b">
        <v>0</v>
      </c>
      <c r="F4143" s="25">
        <f t="shared" si="1"/>
        <v>49</v>
      </c>
      <c r="G4143" s="21" t="s">
        <v>58</v>
      </c>
      <c r="H4143" s="23"/>
      <c r="I4143" s="28"/>
    </row>
    <row r="4144" ht="22.5" customHeight="1">
      <c r="A4144" s="53" t="str">
        <f t="array" ref="A4144">IFERROR(_xlfn.XLOOKUP(B4144, Runs[Run ID], Runs[Track]), "— pick a run —")</f>
        <v>Eternals</v>
      </c>
      <c r="B4144" s="54" t="s">
        <v>341</v>
      </c>
      <c r="C4144" s="53" t="str">
        <f t="array" ref="C4144">IFERROR(_xlfn.XLOOKUP(B4144, Runs[Run ID], Runs[Title]), "— pick a run —")</f>
        <v>Kirby's Eternals</v>
      </c>
      <c r="D4144" s="74" t="s">
        <v>2383</v>
      </c>
      <c r="E4144" s="58" t="b">
        <v>0</v>
      </c>
      <c r="F4144" s="25">
        <f t="shared" si="1"/>
        <v>1</v>
      </c>
      <c r="G4144" s="21" t="s">
        <v>58</v>
      </c>
      <c r="H4144" s="23" t="s">
        <v>12800</v>
      </c>
      <c r="I4144" s="28"/>
    </row>
    <row r="4145" ht="22.5" customHeight="1">
      <c r="A4145" s="53" t="str">
        <f t="array" ref="A4145">IFERROR(_xlfn.XLOOKUP(B4145, Runs[Run ID], Runs[Track]), "— pick a run —")</f>
        <v>Eternals</v>
      </c>
      <c r="B4145" s="54" t="s">
        <v>341</v>
      </c>
      <c r="C4145" s="53" t="str">
        <f t="array" ref="C4145">IFERROR(_xlfn.XLOOKUP(B4145, Runs[Run ID], Runs[Title]), "— pick a run —")</f>
        <v>Kirby's Eternals</v>
      </c>
      <c r="D4145" s="74" t="s">
        <v>2412</v>
      </c>
      <c r="E4145" s="58" t="b">
        <v>0</v>
      </c>
      <c r="F4145" s="25">
        <f t="shared" si="1"/>
        <v>2</v>
      </c>
      <c r="G4145" s="21" t="s">
        <v>58</v>
      </c>
      <c r="H4145" s="23"/>
      <c r="I4145" s="28"/>
    </row>
    <row r="4146" ht="22.5" customHeight="1">
      <c r="A4146" s="53" t="str">
        <f t="array" ref="A4146">IFERROR(_xlfn.XLOOKUP(B4146, Runs[Run ID], Runs[Track]), "— pick a run —")</f>
        <v>Eternals</v>
      </c>
      <c r="B4146" s="54" t="s">
        <v>341</v>
      </c>
      <c r="C4146" s="53" t="str">
        <f t="array" ref="C4146">IFERROR(_xlfn.XLOOKUP(B4146, Runs[Run ID], Runs[Title]), "— pick a run —")</f>
        <v>Kirby's Eternals</v>
      </c>
      <c r="D4146" s="74" t="s">
        <v>2443</v>
      </c>
      <c r="E4146" s="58" t="b">
        <v>0</v>
      </c>
      <c r="F4146" s="25">
        <f t="shared" si="1"/>
        <v>3</v>
      </c>
      <c r="G4146" s="21" t="s">
        <v>58</v>
      </c>
      <c r="H4146" s="23"/>
      <c r="I4146" s="28"/>
    </row>
    <row r="4147" ht="22.5" customHeight="1">
      <c r="A4147" s="53" t="str">
        <f t="array" ref="A4147">IFERROR(_xlfn.XLOOKUP(B4147, Runs[Run ID], Runs[Track]), "— pick a run —")</f>
        <v>Eternals</v>
      </c>
      <c r="B4147" s="54" t="s">
        <v>341</v>
      </c>
      <c r="C4147" s="53" t="str">
        <f t="array" ref="C4147">IFERROR(_xlfn.XLOOKUP(B4147, Runs[Run ID], Runs[Title]), "— pick a run —")</f>
        <v>Kirby's Eternals</v>
      </c>
      <c r="D4147" s="74" t="s">
        <v>2472</v>
      </c>
      <c r="E4147" s="58" t="b">
        <v>0</v>
      </c>
      <c r="F4147" s="25">
        <f t="shared" si="1"/>
        <v>4</v>
      </c>
      <c r="G4147" s="21" t="s">
        <v>58</v>
      </c>
      <c r="H4147" s="23"/>
      <c r="I4147" s="28"/>
    </row>
    <row r="4148" ht="22.5" customHeight="1">
      <c r="A4148" s="53" t="str">
        <f t="array" ref="A4148">IFERROR(_xlfn.XLOOKUP(B4148, Runs[Run ID], Runs[Track]), "— pick a run —")</f>
        <v>Eternals</v>
      </c>
      <c r="B4148" s="54" t="s">
        <v>341</v>
      </c>
      <c r="C4148" s="53" t="str">
        <f t="array" ref="C4148">IFERROR(_xlfn.XLOOKUP(B4148, Runs[Run ID], Runs[Title]), "— pick a run —")</f>
        <v>Kirby's Eternals</v>
      </c>
      <c r="D4148" s="74" t="s">
        <v>2504</v>
      </c>
      <c r="E4148" s="58" t="b">
        <v>0</v>
      </c>
      <c r="F4148" s="25">
        <f t="shared" si="1"/>
        <v>5</v>
      </c>
      <c r="G4148" s="21" t="s">
        <v>58</v>
      </c>
      <c r="H4148" s="23"/>
      <c r="I4148" s="28"/>
    </row>
    <row r="4149" ht="22.5" customHeight="1">
      <c r="A4149" s="53" t="str">
        <f t="array" ref="A4149">IFERROR(_xlfn.XLOOKUP(B4149, Runs[Run ID], Runs[Track]), "— pick a run —")</f>
        <v>Eternals</v>
      </c>
      <c r="B4149" s="54" t="s">
        <v>341</v>
      </c>
      <c r="C4149" s="53" t="str">
        <f t="array" ref="C4149">IFERROR(_xlfn.XLOOKUP(B4149, Runs[Run ID], Runs[Title]), "— pick a run —")</f>
        <v>Kirby's Eternals</v>
      </c>
      <c r="D4149" s="74" t="s">
        <v>2532</v>
      </c>
      <c r="E4149" s="58" t="b">
        <v>0</v>
      </c>
      <c r="F4149" s="25">
        <f t="shared" si="1"/>
        <v>6</v>
      </c>
      <c r="G4149" s="21" t="s">
        <v>58</v>
      </c>
      <c r="H4149" s="23"/>
      <c r="I4149" s="28"/>
    </row>
    <row r="4150" ht="22.5" customHeight="1">
      <c r="A4150" s="53" t="str">
        <f t="array" ref="A4150">IFERROR(_xlfn.XLOOKUP(B4150, Runs[Run ID], Runs[Track]), "— pick a run —")</f>
        <v>Eternals</v>
      </c>
      <c r="B4150" s="54" t="s">
        <v>341</v>
      </c>
      <c r="C4150" s="53" t="str">
        <f t="array" ref="C4150">IFERROR(_xlfn.XLOOKUP(B4150, Runs[Run ID], Runs[Title]), "— pick a run —")</f>
        <v>Kirby's Eternals</v>
      </c>
      <c r="D4150" s="74" t="s">
        <v>2560</v>
      </c>
      <c r="E4150" s="58" t="b">
        <v>0</v>
      </c>
      <c r="F4150" s="25">
        <f t="shared" si="1"/>
        <v>7</v>
      </c>
      <c r="G4150" s="21" t="s">
        <v>58</v>
      </c>
      <c r="H4150" s="23"/>
      <c r="I4150" s="28"/>
    </row>
    <row r="4151" ht="22.5" customHeight="1">
      <c r="A4151" s="53" t="str">
        <f t="array" ref="A4151">IFERROR(_xlfn.XLOOKUP(B4151, Runs[Run ID], Runs[Track]), "— pick a run —")</f>
        <v>Eternals</v>
      </c>
      <c r="B4151" s="54" t="s">
        <v>341</v>
      </c>
      <c r="C4151" s="53" t="str">
        <f t="array" ref="C4151">IFERROR(_xlfn.XLOOKUP(B4151, Runs[Run ID], Runs[Title]), "— pick a run —")</f>
        <v>Kirby's Eternals</v>
      </c>
      <c r="D4151" s="74" t="s">
        <v>2590</v>
      </c>
      <c r="E4151" s="58" t="b">
        <v>0</v>
      </c>
      <c r="F4151" s="25">
        <f t="shared" si="1"/>
        <v>8</v>
      </c>
      <c r="G4151" s="21" t="s">
        <v>58</v>
      </c>
      <c r="H4151" s="23"/>
      <c r="I4151" s="28"/>
    </row>
    <row r="4152" ht="22.5" customHeight="1">
      <c r="A4152" s="53" t="str">
        <f t="array" ref="A4152">IFERROR(_xlfn.XLOOKUP(B4152, Runs[Run ID], Runs[Track]), "— pick a run —")</f>
        <v>Eternals</v>
      </c>
      <c r="B4152" s="54" t="s">
        <v>341</v>
      </c>
      <c r="C4152" s="53" t="str">
        <f t="array" ref="C4152">IFERROR(_xlfn.XLOOKUP(B4152, Runs[Run ID], Runs[Title]), "— pick a run —")</f>
        <v>Kirby's Eternals</v>
      </c>
      <c r="D4152" s="74" t="s">
        <v>2620</v>
      </c>
      <c r="E4152" s="58" t="b">
        <v>0</v>
      </c>
      <c r="F4152" s="25">
        <f t="shared" si="1"/>
        <v>9</v>
      </c>
      <c r="G4152" s="21" t="s">
        <v>58</v>
      </c>
      <c r="H4152" s="23"/>
      <c r="I4152" s="28"/>
    </row>
    <row r="4153" ht="22.5" customHeight="1">
      <c r="A4153" s="53" t="str">
        <f t="array" ref="A4153">IFERROR(_xlfn.XLOOKUP(B4153, Runs[Run ID], Runs[Track]), "— pick a run —")</f>
        <v>Eternals</v>
      </c>
      <c r="B4153" s="54" t="s">
        <v>341</v>
      </c>
      <c r="C4153" s="53" t="str">
        <f t="array" ref="C4153">IFERROR(_xlfn.XLOOKUP(B4153, Runs[Run ID], Runs[Title]), "— pick a run —")</f>
        <v>Kirby's Eternals</v>
      </c>
      <c r="D4153" s="74" t="s">
        <v>2650</v>
      </c>
      <c r="E4153" s="58" t="b">
        <v>0</v>
      </c>
      <c r="F4153" s="25">
        <f t="shared" si="1"/>
        <v>10</v>
      </c>
      <c r="G4153" s="21" t="s">
        <v>58</v>
      </c>
      <c r="H4153" s="23"/>
      <c r="I4153" s="28"/>
    </row>
    <row r="4154" ht="22.5" customHeight="1">
      <c r="A4154" s="53" t="str">
        <f t="array" ref="A4154">IFERROR(_xlfn.XLOOKUP(B4154, Runs[Run ID], Runs[Track]), "— pick a run —")</f>
        <v>Eternals</v>
      </c>
      <c r="B4154" s="54" t="s">
        <v>341</v>
      </c>
      <c r="C4154" s="53" t="str">
        <f t="array" ref="C4154">IFERROR(_xlfn.XLOOKUP(B4154, Runs[Run ID], Runs[Title]), "— pick a run —")</f>
        <v>Kirby's Eternals</v>
      </c>
      <c r="D4154" s="74" t="s">
        <v>2680</v>
      </c>
      <c r="E4154" s="58" t="b">
        <v>0</v>
      </c>
      <c r="F4154" s="25">
        <f t="shared" si="1"/>
        <v>11</v>
      </c>
      <c r="G4154" s="21" t="s">
        <v>58</v>
      </c>
      <c r="H4154" s="23"/>
      <c r="I4154" s="28"/>
    </row>
    <row r="4155" ht="22.5" customHeight="1">
      <c r="A4155" s="53" t="str">
        <f t="array" ref="A4155">IFERROR(_xlfn.XLOOKUP(B4155, Runs[Run ID], Runs[Track]), "— pick a run —")</f>
        <v>Eternals</v>
      </c>
      <c r="B4155" s="54" t="s">
        <v>341</v>
      </c>
      <c r="C4155" s="53" t="str">
        <f t="array" ref="C4155">IFERROR(_xlfn.XLOOKUP(B4155, Runs[Run ID], Runs[Title]), "— pick a run —")</f>
        <v>Kirby's Eternals</v>
      </c>
      <c r="D4155" s="74" t="s">
        <v>2711</v>
      </c>
      <c r="E4155" s="58" t="b">
        <v>0</v>
      </c>
      <c r="F4155" s="25">
        <f t="shared" si="1"/>
        <v>12</v>
      </c>
      <c r="G4155" s="21" t="s">
        <v>58</v>
      </c>
      <c r="H4155" s="23"/>
      <c r="I4155" s="28"/>
    </row>
    <row r="4156" ht="22.5" customHeight="1">
      <c r="A4156" s="53" t="str">
        <f t="array" ref="A4156">IFERROR(_xlfn.XLOOKUP(B4156, Runs[Run ID], Runs[Track]), "— pick a run —")</f>
        <v>Eternals</v>
      </c>
      <c r="B4156" s="54" t="s">
        <v>341</v>
      </c>
      <c r="C4156" s="53" t="str">
        <f t="array" ref="C4156">IFERROR(_xlfn.XLOOKUP(B4156, Runs[Run ID], Runs[Title]), "— pick a run —")</f>
        <v>Kirby's Eternals</v>
      </c>
      <c r="D4156" s="74" t="s">
        <v>2740</v>
      </c>
      <c r="E4156" s="58" t="b">
        <v>0</v>
      </c>
      <c r="F4156" s="25">
        <f t="shared" si="1"/>
        <v>13</v>
      </c>
      <c r="G4156" s="21" t="s">
        <v>58</v>
      </c>
      <c r="H4156" s="23"/>
      <c r="I4156" s="28"/>
    </row>
    <row r="4157" ht="22.5" customHeight="1">
      <c r="A4157" s="53" t="str">
        <f t="array" ref="A4157">IFERROR(_xlfn.XLOOKUP(B4157, Runs[Run ID], Runs[Track]), "— pick a run —")</f>
        <v>Eternals</v>
      </c>
      <c r="B4157" s="54" t="s">
        <v>341</v>
      </c>
      <c r="C4157" s="53" t="str">
        <f t="array" ref="C4157">IFERROR(_xlfn.XLOOKUP(B4157, Runs[Run ID], Runs[Title]), "— pick a run —")</f>
        <v>Kirby's Eternals</v>
      </c>
      <c r="D4157" s="74" t="s">
        <v>2770</v>
      </c>
      <c r="E4157" s="58" t="b">
        <v>0</v>
      </c>
      <c r="F4157" s="25">
        <f t="shared" si="1"/>
        <v>14</v>
      </c>
      <c r="G4157" s="21" t="s">
        <v>58</v>
      </c>
      <c r="H4157" s="23"/>
      <c r="I4157" s="28"/>
    </row>
    <row r="4158" ht="22.5" customHeight="1">
      <c r="A4158" s="53" t="str">
        <f t="array" ref="A4158">IFERROR(_xlfn.XLOOKUP(B4158, Runs[Run ID], Runs[Track]), "— pick a run —")</f>
        <v>Eternals</v>
      </c>
      <c r="B4158" s="54" t="s">
        <v>341</v>
      </c>
      <c r="C4158" s="53" t="str">
        <f t="array" ref="C4158">IFERROR(_xlfn.XLOOKUP(B4158, Runs[Run ID], Runs[Title]), "— pick a run —")</f>
        <v>Kirby's Eternals</v>
      </c>
      <c r="D4158" s="74" t="s">
        <v>2800</v>
      </c>
      <c r="E4158" s="58" t="b">
        <v>0</v>
      </c>
      <c r="F4158" s="25">
        <f t="shared" si="1"/>
        <v>15</v>
      </c>
      <c r="G4158" s="21" t="s">
        <v>58</v>
      </c>
      <c r="H4158" s="23"/>
      <c r="I4158" s="28"/>
    </row>
    <row r="4159" ht="22.5" customHeight="1">
      <c r="A4159" s="53" t="str">
        <f t="array" ref="A4159">IFERROR(_xlfn.XLOOKUP(B4159, Runs[Run ID], Runs[Track]), "— pick a run —")</f>
        <v>Eternals</v>
      </c>
      <c r="B4159" s="54" t="s">
        <v>341</v>
      </c>
      <c r="C4159" s="53" t="str">
        <f t="array" ref="C4159">IFERROR(_xlfn.XLOOKUP(B4159, Runs[Run ID], Runs[Title]), "— pick a run —")</f>
        <v>Kirby's Eternals</v>
      </c>
      <c r="D4159" s="74" t="s">
        <v>2828</v>
      </c>
      <c r="E4159" s="58" t="b">
        <v>0</v>
      </c>
      <c r="F4159" s="25">
        <f t="shared" si="1"/>
        <v>16</v>
      </c>
      <c r="G4159" s="21" t="s">
        <v>58</v>
      </c>
      <c r="H4159" s="23"/>
      <c r="I4159" s="28"/>
    </row>
    <row r="4160" ht="22.5" customHeight="1">
      <c r="A4160" s="53" t="str">
        <f t="array" ref="A4160">IFERROR(_xlfn.XLOOKUP(B4160, Runs[Run ID], Runs[Track]), "— pick a run —")</f>
        <v>Eternals</v>
      </c>
      <c r="B4160" s="54" t="s">
        <v>341</v>
      </c>
      <c r="C4160" s="53" t="str">
        <f t="array" ref="C4160">IFERROR(_xlfn.XLOOKUP(B4160, Runs[Run ID], Runs[Title]), "— pick a run —")</f>
        <v>Kirby's Eternals</v>
      </c>
      <c r="D4160" s="74" t="s">
        <v>2857</v>
      </c>
      <c r="E4160" s="58" t="b">
        <v>0</v>
      </c>
      <c r="F4160" s="25">
        <f t="shared" si="1"/>
        <v>17</v>
      </c>
      <c r="G4160" s="21" t="s">
        <v>58</v>
      </c>
      <c r="H4160" s="23"/>
      <c r="I4160" s="28"/>
    </row>
    <row r="4161" ht="22.5" customHeight="1">
      <c r="A4161" s="53" t="str">
        <f t="array" ref="A4161">IFERROR(_xlfn.XLOOKUP(B4161, Runs[Run ID], Runs[Track]), "— pick a run —")</f>
        <v>Eternals</v>
      </c>
      <c r="B4161" s="54" t="s">
        <v>341</v>
      </c>
      <c r="C4161" s="53" t="str">
        <f t="array" ref="C4161">IFERROR(_xlfn.XLOOKUP(B4161, Runs[Run ID], Runs[Title]), "— pick a run —")</f>
        <v>Kirby's Eternals</v>
      </c>
      <c r="D4161" s="74" t="s">
        <v>2885</v>
      </c>
      <c r="E4161" s="58" t="b">
        <v>0</v>
      </c>
      <c r="F4161" s="25">
        <f t="shared" si="1"/>
        <v>18</v>
      </c>
      <c r="G4161" s="21" t="s">
        <v>58</v>
      </c>
      <c r="H4161" s="23"/>
      <c r="I4161" s="28"/>
    </row>
    <row r="4162" ht="22.5" customHeight="1">
      <c r="A4162" s="53" t="str">
        <f t="array" ref="A4162">IFERROR(_xlfn.XLOOKUP(B4162, Runs[Run ID], Runs[Track]), "— pick a run —")</f>
        <v>Eternals</v>
      </c>
      <c r="B4162" s="54" t="s">
        <v>341</v>
      </c>
      <c r="C4162" s="53" t="str">
        <f t="array" ref="C4162">IFERROR(_xlfn.XLOOKUP(B4162, Runs[Run ID], Runs[Title]), "— pick a run —")</f>
        <v>Kirby's Eternals</v>
      </c>
      <c r="D4162" s="74" t="s">
        <v>2915</v>
      </c>
      <c r="E4162" s="58" t="b">
        <v>0</v>
      </c>
      <c r="F4162" s="25">
        <f t="shared" si="1"/>
        <v>19</v>
      </c>
      <c r="G4162" s="21" t="s">
        <v>58</v>
      </c>
      <c r="H4162" s="23"/>
      <c r="I4162" s="28"/>
    </row>
    <row r="4163" ht="22.5" customHeight="1">
      <c r="A4163" s="53" t="str">
        <f t="array" ref="A4163">IFERROR(_xlfn.XLOOKUP(B4163, Runs[Run ID], Runs[Track]), "— pick a run —")</f>
        <v>Eternals</v>
      </c>
      <c r="B4163" s="54" t="s">
        <v>341</v>
      </c>
      <c r="C4163" s="53" t="str">
        <f t="array" ref="C4163">IFERROR(_xlfn.XLOOKUP(B4163, Runs[Run ID], Runs[Title]), "— pick a run —")</f>
        <v>Kirby's Eternals</v>
      </c>
      <c r="D4163" s="74" t="s">
        <v>14229</v>
      </c>
      <c r="E4163" s="58" t="b">
        <v>0</v>
      </c>
      <c r="F4163" s="25">
        <f t="shared" si="1"/>
        <v>20</v>
      </c>
      <c r="G4163" s="21" t="s">
        <v>58</v>
      </c>
      <c r="H4163" s="23" t="s">
        <v>14230</v>
      </c>
      <c r="I4163" s="28"/>
    </row>
    <row r="4164" ht="22.5" customHeight="1">
      <c r="A4164" s="53" t="str">
        <f t="array" ref="A4164">IFERROR(_xlfn.XLOOKUP(B4164, Runs[Run ID], Runs[Track]), "— pick a run —")</f>
        <v>Eternals</v>
      </c>
      <c r="B4164" s="54" t="s">
        <v>334</v>
      </c>
      <c r="C4164" s="53" t="str">
        <f t="array" ref="C4164">IFERROR(_xlfn.XLOOKUP(B4164, Runs[Run ID], Runs[Title]), "— pick a run —")</f>
        <v>Eternals (1985)</v>
      </c>
      <c r="D4164" s="74" t="s">
        <v>14231</v>
      </c>
      <c r="E4164" s="58" t="b">
        <v>0</v>
      </c>
      <c r="F4164" s="25">
        <f t="shared" si="1"/>
        <v>1</v>
      </c>
      <c r="G4164" s="21" t="s">
        <v>58</v>
      </c>
      <c r="H4164" s="23" t="s">
        <v>14232</v>
      </c>
      <c r="I4164" s="28"/>
    </row>
    <row r="4165" ht="22.5" customHeight="1">
      <c r="A4165" s="53" t="str">
        <f t="array" ref="A4165">IFERROR(_xlfn.XLOOKUP(B4165, Runs[Run ID], Runs[Track]), "— pick a run —")</f>
        <v>Eternals</v>
      </c>
      <c r="B4165" s="54" t="s">
        <v>334</v>
      </c>
      <c r="C4165" s="53" t="str">
        <f t="array" ref="C4165">IFERROR(_xlfn.XLOOKUP(B4165, Runs[Run ID], Runs[Title]), "— pick a run —")</f>
        <v>Eternals (1985)</v>
      </c>
      <c r="D4165" s="74" t="s">
        <v>14233</v>
      </c>
      <c r="E4165" s="58" t="b">
        <v>0</v>
      </c>
      <c r="F4165" s="25">
        <f t="shared" si="1"/>
        <v>2</v>
      </c>
      <c r="G4165" s="21" t="s">
        <v>58</v>
      </c>
      <c r="H4165" s="23"/>
      <c r="I4165" s="28"/>
    </row>
    <row r="4166" ht="22.5" customHeight="1">
      <c r="A4166" s="53" t="str">
        <f t="array" ref="A4166">IFERROR(_xlfn.XLOOKUP(B4166, Runs[Run ID], Runs[Track]), "— pick a run —")</f>
        <v>Eternals</v>
      </c>
      <c r="B4166" s="54" t="s">
        <v>334</v>
      </c>
      <c r="C4166" s="53" t="str">
        <f t="array" ref="C4166">IFERROR(_xlfn.XLOOKUP(B4166, Runs[Run ID], Runs[Title]), "— pick a run —")</f>
        <v>Eternals (1985)</v>
      </c>
      <c r="D4166" s="74" t="s">
        <v>14234</v>
      </c>
      <c r="E4166" s="58" t="b">
        <v>0</v>
      </c>
      <c r="F4166" s="25">
        <f t="shared" si="1"/>
        <v>3</v>
      </c>
      <c r="G4166" s="21" t="s">
        <v>58</v>
      </c>
      <c r="H4166" s="23"/>
      <c r="I4166" s="28"/>
    </row>
    <row r="4167" ht="22.5" customHeight="1">
      <c r="A4167" s="53" t="str">
        <f t="array" ref="A4167">IFERROR(_xlfn.XLOOKUP(B4167, Runs[Run ID], Runs[Track]), "— pick a run —")</f>
        <v>Eternals</v>
      </c>
      <c r="B4167" s="54" t="s">
        <v>334</v>
      </c>
      <c r="C4167" s="53" t="str">
        <f t="array" ref="C4167">IFERROR(_xlfn.XLOOKUP(B4167, Runs[Run ID], Runs[Title]), "— pick a run —")</f>
        <v>Eternals (1985)</v>
      </c>
      <c r="D4167" s="74" t="s">
        <v>14235</v>
      </c>
      <c r="E4167" s="58" t="b">
        <v>0</v>
      </c>
      <c r="F4167" s="25">
        <f t="shared" si="1"/>
        <v>4</v>
      </c>
      <c r="G4167" s="21" t="s">
        <v>58</v>
      </c>
      <c r="H4167" s="23"/>
      <c r="I4167" s="28"/>
    </row>
    <row r="4168" ht="22.5" customHeight="1">
      <c r="A4168" s="53" t="str">
        <f t="array" ref="A4168">IFERROR(_xlfn.XLOOKUP(B4168, Runs[Run ID], Runs[Track]), "— pick a run —")</f>
        <v>Eternals</v>
      </c>
      <c r="B4168" s="54" t="s">
        <v>334</v>
      </c>
      <c r="C4168" s="53" t="str">
        <f t="array" ref="C4168">IFERROR(_xlfn.XLOOKUP(B4168, Runs[Run ID], Runs[Title]), "— pick a run —")</f>
        <v>Eternals (1985)</v>
      </c>
      <c r="D4168" s="74" t="s">
        <v>14236</v>
      </c>
      <c r="E4168" s="58" t="b">
        <v>0</v>
      </c>
      <c r="F4168" s="25">
        <f t="shared" si="1"/>
        <v>5</v>
      </c>
      <c r="G4168" s="21" t="s">
        <v>58</v>
      </c>
      <c r="H4168" s="23"/>
      <c r="I4168" s="28"/>
    </row>
    <row r="4169" ht="22.5" customHeight="1">
      <c r="A4169" s="53" t="str">
        <f t="array" ref="A4169">IFERROR(_xlfn.XLOOKUP(B4169, Runs[Run ID], Runs[Track]), "— pick a run —")</f>
        <v>Eternals</v>
      </c>
      <c r="B4169" s="54" t="s">
        <v>334</v>
      </c>
      <c r="C4169" s="53" t="str">
        <f t="array" ref="C4169">IFERROR(_xlfn.XLOOKUP(B4169, Runs[Run ID], Runs[Title]), "— pick a run —")</f>
        <v>Eternals (1985)</v>
      </c>
      <c r="D4169" s="74" t="s">
        <v>14237</v>
      </c>
      <c r="E4169" s="58" t="b">
        <v>0</v>
      </c>
      <c r="F4169" s="25">
        <f t="shared" si="1"/>
        <v>6</v>
      </c>
      <c r="G4169" s="21" t="s">
        <v>58</v>
      </c>
      <c r="H4169" s="23"/>
      <c r="I4169" s="28"/>
    </row>
    <row r="4170" ht="22.5" customHeight="1">
      <c r="A4170" s="53" t="str">
        <f t="array" ref="A4170">IFERROR(_xlfn.XLOOKUP(B4170, Runs[Run ID], Runs[Track]), "— pick a run —")</f>
        <v>Eternals</v>
      </c>
      <c r="B4170" s="54" t="s">
        <v>334</v>
      </c>
      <c r="C4170" s="53" t="str">
        <f t="array" ref="C4170">IFERROR(_xlfn.XLOOKUP(B4170, Runs[Run ID], Runs[Title]), "— pick a run —")</f>
        <v>Eternals (1985)</v>
      </c>
      <c r="D4170" s="74" t="s">
        <v>14238</v>
      </c>
      <c r="E4170" s="58" t="b">
        <v>0</v>
      </c>
      <c r="F4170" s="25">
        <f t="shared" si="1"/>
        <v>7</v>
      </c>
      <c r="G4170" s="21" t="s">
        <v>58</v>
      </c>
      <c r="H4170" s="23"/>
      <c r="I4170" s="28"/>
    </row>
    <row r="4171" ht="22.5" customHeight="1">
      <c r="A4171" s="53" t="str">
        <f t="array" ref="A4171">IFERROR(_xlfn.XLOOKUP(B4171, Runs[Run ID], Runs[Track]), "— pick a run —")</f>
        <v>Eternals</v>
      </c>
      <c r="B4171" s="54" t="s">
        <v>334</v>
      </c>
      <c r="C4171" s="53" t="str">
        <f t="array" ref="C4171">IFERROR(_xlfn.XLOOKUP(B4171, Runs[Run ID], Runs[Title]), "— pick a run —")</f>
        <v>Eternals (1985)</v>
      </c>
      <c r="D4171" s="74" t="s">
        <v>14239</v>
      </c>
      <c r="E4171" s="58" t="b">
        <v>0</v>
      </c>
      <c r="F4171" s="25">
        <f t="shared" si="1"/>
        <v>8</v>
      </c>
      <c r="G4171" s="21" t="s">
        <v>58</v>
      </c>
      <c r="H4171" s="23"/>
      <c r="I4171" s="28"/>
    </row>
    <row r="4172" ht="22.5" customHeight="1">
      <c r="A4172" s="53" t="str">
        <f t="array" ref="A4172">IFERROR(_xlfn.XLOOKUP(B4172, Runs[Run ID], Runs[Track]), "— pick a run —")</f>
        <v>Eternals</v>
      </c>
      <c r="B4172" s="54" t="s">
        <v>334</v>
      </c>
      <c r="C4172" s="53" t="str">
        <f t="array" ref="C4172">IFERROR(_xlfn.XLOOKUP(B4172, Runs[Run ID], Runs[Title]), "— pick a run —")</f>
        <v>Eternals (1985)</v>
      </c>
      <c r="D4172" s="74" t="s">
        <v>14240</v>
      </c>
      <c r="E4172" s="58" t="b">
        <v>0</v>
      </c>
      <c r="F4172" s="25">
        <f t="shared" si="1"/>
        <v>9</v>
      </c>
      <c r="G4172" s="21" t="s">
        <v>58</v>
      </c>
      <c r="H4172" s="23"/>
      <c r="I4172" s="28"/>
    </row>
    <row r="4173" ht="22.5" customHeight="1">
      <c r="A4173" s="53" t="str">
        <f t="array" ref="A4173">IFERROR(_xlfn.XLOOKUP(B4173, Runs[Run ID], Runs[Track]), "— pick a run —")</f>
        <v>Eternals</v>
      </c>
      <c r="B4173" s="54" t="s">
        <v>334</v>
      </c>
      <c r="C4173" s="53" t="str">
        <f t="array" ref="C4173">IFERROR(_xlfn.XLOOKUP(B4173, Runs[Run ID], Runs[Title]), "— pick a run —")</f>
        <v>Eternals (1985)</v>
      </c>
      <c r="D4173" s="74" t="s">
        <v>14241</v>
      </c>
      <c r="E4173" s="58" t="b">
        <v>0</v>
      </c>
      <c r="F4173" s="25">
        <f t="shared" si="1"/>
        <v>10</v>
      </c>
      <c r="G4173" s="21" t="s">
        <v>58</v>
      </c>
      <c r="H4173" s="23"/>
      <c r="I4173" s="28"/>
    </row>
    <row r="4174" ht="22.5" customHeight="1">
      <c r="A4174" s="53" t="str">
        <f t="array" ref="A4174">IFERROR(_xlfn.XLOOKUP(B4174, Runs[Run ID], Runs[Track]), "— pick a run —")</f>
        <v>Eternals</v>
      </c>
      <c r="B4174" s="54" t="s">
        <v>334</v>
      </c>
      <c r="C4174" s="53" t="str">
        <f t="array" ref="C4174">IFERROR(_xlfn.XLOOKUP(B4174, Runs[Run ID], Runs[Title]), "— pick a run —")</f>
        <v>Eternals (1985)</v>
      </c>
      <c r="D4174" s="74" t="s">
        <v>14242</v>
      </c>
      <c r="E4174" s="58" t="b">
        <v>0</v>
      </c>
      <c r="F4174" s="25">
        <f t="shared" si="1"/>
        <v>11</v>
      </c>
      <c r="G4174" s="21" t="s">
        <v>58</v>
      </c>
      <c r="H4174" s="23"/>
      <c r="I4174" s="28"/>
    </row>
    <row r="4175" ht="22.5" customHeight="1">
      <c r="A4175" s="53" t="str">
        <f t="array" ref="A4175">IFERROR(_xlfn.XLOOKUP(B4175, Runs[Run ID], Runs[Track]), "— pick a run —")</f>
        <v>Eternals</v>
      </c>
      <c r="B4175" s="54" t="s">
        <v>334</v>
      </c>
      <c r="C4175" s="53" t="str">
        <f t="array" ref="C4175">IFERROR(_xlfn.XLOOKUP(B4175, Runs[Run ID], Runs[Title]), "— pick a run —")</f>
        <v>Eternals (1985)</v>
      </c>
      <c r="D4175" s="74" t="s">
        <v>14243</v>
      </c>
      <c r="E4175" s="58" t="b">
        <v>0</v>
      </c>
      <c r="F4175" s="25">
        <f t="shared" si="1"/>
        <v>12</v>
      </c>
      <c r="G4175" s="21" t="s">
        <v>58</v>
      </c>
      <c r="H4175" s="23"/>
      <c r="I4175" s="28"/>
    </row>
    <row r="4176" ht="22.5" customHeight="1">
      <c r="A4176" s="53" t="str">
        <f t="array" ref="A4176">IFERROR(_xlfn.XLOOKUP(B4176, Runs[Run ID], Runs[Track]), "— pick a run —")</f>
        <v>Eternals</v>
      </c>
      <c r="B4176" s="54" t="s">
        <v>334</v>
      </c>
      <c r="C4176" s="53" t="str">
        <f t="array" ref="C4176">IFERROR(_xlfn.XLOOKUP(B4176, Runs[Run ID], Runs[Title]), "— pick a run —")</f>
        <v>Eternals (1985)</v>
      </c>
      <c r="D4176" s="74" t="s">
        <v>14244</v>
      </c>
      <c r="E4176" s="58" t="b">
        <v>0</v>
      </c>
      <c r="F4176" s="25">
        <f t="shared" si="1"/>
        <v>13</v>
      </c>
      <c r="G4176" s="21" t="s">
        <v>58</v>
      </c>
      <c r="H4176" s="23"/>
      <c r="I4176" s="28"/>
    </row>
    <row r="4177" ht="22.5" customHeight="1">
      <c r="A4177" s="53" t="str">
        <f t="array" ref="A4177">IFERROR(_xlfn.XLOOKUP(B4177, Runs[Run ID], Runs[Track]), "— pick a run —")</f>
        <v>Eternals</v>
      </c>
      <c r="B4177" s="54" t="s">
        <v>334</v>
      </c>
      <c r="C4177" s="53" t="str">
        <f t="array" ref="C4177">IFERROR(_xlfn.XLOOKUP(B4177, Runs[Run ID], Runs[Title]), "— pick a run —")</f>
        <v>Eternals (1985)</v>
      </c>
      <c r="D4177" s="74" t="s">
        <v>14245</v>
      </c>
      <c r="E4177" s="58" t="b">
        <v>0</v>
      </c>
      <c r="F4177" s="25">
        <f t="shared" si="1"/>
        <v>14</v>
      </c>
      <c r="G4177" s="21" t="s">
        <v>58</v>
      </c>
      <c r="H4177" s="23"/>
      <c r="I4177" s="28"/>
    </row>
    <row r="4178" ht="22.5" customHeight="1">
      <c r="A4178" s="53" t="str">
        <f t="array" ref="A4178">IFERROR(_xlfn.XLOOKUP(B4178, Runs[Run ID], Runs[Track]), "— pick a run —")</f>
        <v>Eternals</v>
      </c>
      <c r="B4178" s="54" t="s">
        <v>334</v>
      </c>
      <c r="C4178" s="53" t="str">
        <f t="array" ref="C4178">IFERROR(_xlfn.XLOOKUP(B4178, Runs[Run ID], Runs[Title]), "— pick a run —")</f>
        <v>Eternals (1985)</v>
      </c>
      <c r="D4178" s="74" t="s">
        <v>14246</v>
      </c>
      <c r="E4178" s="58" t="b">
        <v>0</v>
      </c>
      <c r="F4178" s="25">
        <f t="shared" si="1"/>
        <v>15</v>
      </c>
      <c r="G4178" s="21" t="s">
        <v>58</v>
      </c>
      <c r="H4178" s="23"/>
      <c r="I4178" s="28"/>
    </row>
    <row r="4179" ht="22.5" customHeight="1">
      <c r="A4179" s="53" t="str">
        <f t="array" ref="A4179">IFERROR(_xlfn.XLOOKUP(B4179, Runs[Run ID], Runs[Track]), "— pick a run —")</f>
        <v>Eternals</v>
      </c>
      <c r="B4179" s="54" t="s">
        <v>334</v>
      </c>
      <c r="C4179" s="53" t="str">
        <f t="array" ref="C4179">IFERROR(_xlfn.XLOOKUP(B4179, Runs[Run ID], Runs[Title]), "— pick a run —")</f>
        <v>Eternals (1985)</v>
      </c>
      <c r="D4179" s="74" t="s">
        <v>14247</v>
      </c>
      <c r="E4179" s="58" t="b">
        <v>0</v>
      </c>
      <c r="F4179" s="25">
        <f t="shared" si="1"/>
        <v>16</v>
      </c>
      <c r="G4179" s="21" t="s">
        <v>58</v>
      </c>
      <c r="H4179" s="23"/>
      <c r="I4179" s="28"/>
    </row>
    <row r="4180" ht="22.5" customHeight="1">
      <c r="A4180" s="53" t="str">
        <f t="array" ref="A4180">IFERROR(_xlfn.XLOOKUP(B4180, Runs[Run ID], Runs[Track]), "— pick a run —")</f>
        <v>Eternals</v>
      </c>
      <c r="B4180" s="54" t="s">
        <v>334</v>
      </c>
      <c r="C4180" s="53" t="str">
        <f t="array" ref="C4180">IFERROR(_xlfn.XLOOKUP(B4180, Runs[Run ID], Runs[Title]), "— pick a run —")</f>
        <v>Eternals (1985)</v>
      </c>
      <c r="D4180" s="74" t="s">
        <v>14248</v>
      </c>
      <c r="E4180" s="58" t="b">
        <v>0</v>
      </c>
      <c r="F4180" s="25">
        <f t="shared" si="1"/>
        <v>17</v>
      </c>
      <c r="G4180" s="21" t="s">
        <v>58</v>
      </c>
      <c r="H4180" s="23"/>
      <c r="I4180" s="28"/>
    </row>
    <row r="4181" ht="22.5" customHeight="1">
      <c r="A4181" s="53" t="str">
        <f t="array" ref="A4181">IFERROR(_xlfn.XLOOKUP(B4181, Runs[Run ID], Runs[Track]), "— pick a run —")</f>
        <v>Eternals</v>
      </c>
      <c r="B4181" s="54" t="s">
        <v>334</v>
      </c>
      <c r="C4181" s="53" t="str">
        <f t="array" ref="C4181">IFERROR(_xlfn.XLOOKUP(B4181, Runs[Run ID], Runs[Title]), "— pick a run —")</f>
        <v>Eternals (1985)</v>
      </c>
      <c r="D4181" s="74" t="s">
        <v>14249</v>
      </c>
      <c r="E4181" s="58" t="b">
        <v>0</v>
      </c>
      <c r="F4181" s="25">
        <f t="shared" si="1"/>
        <v>18</v>
      </c>
      <c r="G4181" s="21" t="s">
        <v>58</v>
      </c>
      <c r="H4181" s="23"/>
      <c r="I4181" s="28"/>
    </row>
    <row r="4182" ht="22.5" customHeight="1">
      <c r="A4182" s="53" t="str">
        <f t="array" ref="A4182">IFERROR(_xlfn.XLOOKUP(B4182, Runs[Run ID], Runs[Track]), "— pick a run —")</f>
        <v>Eternals</v>
      </c>
      <c r="B4182" s="54" t="s">
        <v>334</v>
      </c>
      <c r="C4182" s="53" t="str">
        <f t="array" ref="C4182">IFERROR(_xlfn.XLOOKUP(B4182, Runs[Run ID], Runs[Title]), "— pick a run —")</f>
        <v>Eternals (1985)</v>
      </c>
      <c r="D4182" s="74" t="s">
        <v>14250</v>
      </c>
      <c r="E4182" s="58" t="b">
        <v>0</v>
      </c>
      <c r="F4182" s="25">
        <f t="shared" si="1"/>
        <v>19</v>
      </c>
      <c r="G4182" s="21" t="s">
        <v>58</v>
      </c>
      <c r="H4182" s="23"/>
      <c r="I4182" s="28"/>
    </row>
    <row r="4183" ht="22.5" customHeight="1">
      <c r="A4183" s="53" t="str">
        <f t="array" ref="A4183">IFERROR(_xlfn.XLOOKUP(B4183, Runs[Run ID], Runs[Track]), "— pick a run —")</f>
        <v>Eternals</v>
      </c>
      <c r="B4183" s="54" t="s">
        <v>334</v>
      </c>
      <c r="C4183" s="53" t="str">
        <f t="array" ref="C4183">IFERROR(_xlfn.XLOOKUP(B4183, Runs[Run ID], Runs[Title]), "— pick a run —")</f>
        <v>Eternals (1985)</v>
      </c>
      <c r="D4183" s="74" t="s">
        <v>14251</v>
      </c>
      <c r="E4183" s="58" t="b">
        <v>0</v>
      </c>
      <c r="F4183" s="25">
        <f t="shared" si="1"/>
        <v>20</v>
      </c>
      <c r="G4183" s="21" t="s">
        <v>58</v>
      </c>
      <c r="H4183" s="23"/>
      <c r="I4183" s="28"/>
    </row>
    <row r="4184" ht="22.5" customHeight="1">
      <c r="A4184" s="53" t="str">
        <f t="array" ref="A4184">IFERROR(_xlfn.XLOOKUP(B4184, Runs[Run ID], Runs[Track]), "— pick a run —")</f>
        <v>Eternals</v>
      </c>
      <c r="B4184" s="54" t="s">
        <v>334</v>
      </c>
      <c r="C4184" s="53" t="str">
        <f t="array" ref="C4184">IFERROR(_xlfn.XLOOKUP(B4184, Runs[Run ID], Runs[Title]), "— pick a run —")</f>
        <v>Eternals (1985)</v>
      </c>
      <c r="D4184" s="74" t="s">
        <v>14252</v>
      </c>
      <c r="E4184" s="58" t="b">
        <v>0</v>
      </c>
      <c r="F4184" s="25">
        <f t="shared" si="1"/>
        <v>21</v>
      </c>
      <c r="G4184" s="21" t="s">
        <v>1002</v>
      </c>
      <c r="H4184" s="23"/>
      <c r="I4184" s="28"/>
    </row>
    <row r="4185" ht="22.5" customHeight="1">
      <c r="A4185" s="53" t="str">
        <f t="array" ref="A4185">IFERROR(_xlfn.XLOOKUP(B4185, Runs[Run ID], Runs[Track]), "— pick a run —")</f>
        <v>Eternals</v>
      </c>
      <c r="B4185" s="54" t="s">
        <v>334</v>
      </c>
      <c r="C4185" s="53" t="str">
        <f t="array" ref="C4185">IFERROR(_xlfn.XLOOKUP(B4185, Runs[Run ID], Runs[Title]), "— pick a run —")</f>
        <v>Eternals (1985)</v>
      </c>
      <c r="D4185" s="74" t="s">
        <v>2129</v>
      </c>
      <c r="E4185" s="58" t="b">
        <v>0</v>
      </c>
      <c r="F4185" s="25">
        <f t="shared" si="1"/>
        <v>22</v>
      </c>
      <c r="G4185" s="21" t="s">
        <v>1002</v>
      </c>
      <c r="H4185" s="23"/>
      <c r="I4185" s="28"/>
    </row>
    <row r="4186" ht="22.5" customHeight="1">
      <c r="A4186" s="53" t="str">
        <f t="array" ref="A4186">IFERROR(_xlfn.XLOOKUP(B4186, Runs[Run ID], Runs[Track]), "— pick a run —")</f>
        <v>Eternals</v>
      </c>
      <c r="B4186" s="54" t="s">
        <v>334</v>
      </c>
      <c r="C4186" s="53" t="str">
        <f t="array" ref="C4186">IFERROR(_xlfn.XLOOKUP(B4186, Runs[Run ID], Runs[Title]), "— pick a run —")</f>
        <v>Eternals (1985)</v>
      </c>
      <c r="D4186" s="74" t="s">
        <v>2137</v>
      </c>
      <c r="E4186" s="58" t="b">
        <v>0</v>
      </c>
      <c r="F4186" s="25">
        <f t="shared" si="1"/>
        <v>23</v>
      </c>
      <c r="G4186" s="21" t="s">
        <v>1002</v>
      </c>
      <c r="H4186" s="23"/>
      <c r="I4186" s="28"/>
    </row>
    <row r="4187" ht="22.5" customHeight="1">
      <c r="A4187" s="53" t="str">
        <f t="array" ref="A4187">IFERROR(_xlfn.XLOOKUP(B4187, Runs[Run ID], Runs[Track]), "— pick a run —")</f>
        <v>Eternals</v>
      </c>
      <c r="B4187" s="54" t="s">
        <v>334</v>
      </c>
      <c r="C4187" s="53" t="str">
        <f t="array" ref="C4187">IFERROR(_xlfn.XLOOKUP(B4187, Runs[Run ID], Runs[Title]), "— pick a run —")</f>
        <v>Eternals (1985)</v>
      </c>
      <c r="D4187" s="74" t="s">
        <v>2142</v>
      </c>
      <c r="E4187" s="58" t="b">
        <v>0</v>
      </c>
      <c r="F4187" s="25">
        <f t="shared" si="1"/>
        <v>24</v>
      </c>
      <c r="G4187" s="21" t="s">
        <v>1002</v>
      </c>
      <c r="H4187" s="23"/>
      <c r="I4187" s="28"/>
    </row>
    <row r="4188" ht="22.5" customHeight="1">
      <c r="A4188" s="53" t="str">
        <f t="array" ref="A4188">IFERROR(_xlfn.XLOOKUP(B4188, Runs[Run ID], Runs[Track]), "— pick a run —")</f>
        <v>Eternals</v>
      </c>
      <c r="B4188" s="54" t="s">
        <v>334</v>
      </c>
      <c r="C4188" s="53" t="str">
        <f t="array" ref="C4188">IFERROR(_xlfn.XLOOKUP(B4188, Runs[Run ID], Runs[Title]), "— pick a run —")</f>
        <v>Eternals (1985)</v>
      </c>
      <c r="D4188" s="74" t="s">
        <v>14253</v>
      </c>
      <c r="E4188" s="58" t="b">
        <v>0</v>
      </c>
      <c r="F4188" s="25">
        <f t="shared" si="1"/>
        <v>25</v>
      </c>
      <c r="G4188" s="21" t="s">
        <v>58</v>
      </c>
      <c r="H4188" s="23" t="s">
        <v>14254</v>
      </c>
      <c r="I4188" s="28"/>
    </row>
    <row r="4189" ht="22.5" customHeight="1">
      <c r="A4189" s="53" t="str">
        <f t="array" ref="A4189">IFERROR(_xlfn.XLOOKUP(B4189, Runs[Run ID], Runs[Track]), "— pick a run —")</f>
        <v>Eternals</v>
      </c>
      <c r="B4189" s="54" t="s">
        <v>334</v>
      </c>
      <c r="C4189" s="53" t="str">
        <f t="array" ref="C4189">IFERROR(_xlfn.XLOOKUP(B4189, Runs[Run ID], Runs[Title]), "— pick a run —")</f>
        <v>Eternals (1985)</v>
      </c>
      <c r="D4189" s="74" t="s">
        <v>14255</v>
      </c>
      <c r="E4189" s="58" t="b">
        <v>0</v>
      </c>
      <c r="F4189" s="25">
        <f t="shared" si="1"/>
        <v>26</v>
      </c>
      <c r="G4189" s="21" t="s">
        <v>58</v>
      </c>
      <c r="H4189" s="23"/>
      <c r="I4189" s="28"/>
    </row>
    <row r="4190" ht="22.5" customHeight="1">
      <c r="A4190" s="53" t="str">
        <f t="array" ref="A4190">IFERROR(_xlfn.XLOOKUP(B4190, Runs[Run ID], Runs[Track]), "— pick a run —")</f>
        <v>Eternals</v>
      </c>
      <c r="B4190" s="54" t="s">
        <v>334</v>
      </c>
      <c r="C4190" s="53" t="str">
        <f t="array" ref="C4190">IFERROR(_xlfn.XLOOKUP(B4190, Runs[Run ID], Runs[Title]), "— pick a run —")</f>
        <v>Eternals (1985)</v>
      </c>
      <c r="D4190" s="74" t="s">
        <v>14256</v>
      </c>
      <c r="E4190" s="58" t="b">
        <v>0</v>
      </c>
      <c r="F4190" s="25">
        <f t="shared" si="1"/>
        <v>27</v>
      </c>
      <c r="G4190" s="21" t="s">
        <v>58</v>
      </c>
      <c r="H4190" s="23"/>
      <c r="I4190" s="28"/>
    </row>
    <row r="4191" ht="22.5" customHeight="1">
      <c r="A4191" s="53" t="str">
        <f t="array" ref="A4191">IFERROR(_xlfn.XLOOKUP(B4191, Runs[Run ID], Runs[Track]), "— pick a run —")</f>
        <v>Eternals</v>
      </c>
      <c r="B4191" s="54" t="s">
        <v>334</v>
      </c>
      <c r="C4191" s="53" t="str">
        <f t="array" ref="C4191">IFERROR(_xlfn.XLOOKUP(B4191, Runs[Run ID], Runs[Title]), "— pick a run —")</f>
        <v>Eternals (1985)</v>
      </c>
      <c r="D4191" s="74" t="s">
        <v>14257</v>
      </c>
      <c r="E4191" s="58" t="b">
        <v>0</v>
      </c>
      <c r="F4191" s="25">
        <f t="shared" si="1"/>
        <v>28</v>
      </c>
      <c r="G4191" s="21" t="s">
        <v>58</v>
      </c>
      <c r="H4191" s="23"/>
      <c r="I4191" s="28"/>
    </row>
    <row r="4192" ht="22.5" customHeight="1">
      <c r="A4192" s="53" t="str">
        <f t="array" ref="A4192">IFERROR(_xlfn.XLOOKUP(B4192, Runs[Run ID], Runs[Track]), "— pick a run —")</f>
        <v>Eternals</v>
      </c>
      <c r="B4192" s="54" t="s">
        <v>334</v>
      </c>
      <c r="C4192" s="53" t="str">
        <f t="array" ref="C4192">IFERROR(_xlfn.XLOOKUP(B4192, Runs[Run ID], Runs[Title]), "— pick a run —")</f>
        <v>Eternals (1985)</v>
      </c>
      <c r="D4192" s="74" t="s">
        <v>14258</v>
      </c>
      <c r="E4192" s="58" t="b">
        <v>0</v>
      </c>
      <c r="F4192" s="25">
        <f t="shared" si="1"/>
        <v>29</v>
      </c>
      <c r="G4192" s="21" t="s">
        <v>58</v>
      </c>
      <c r="H4192" s="23"/>
      <c r="I4192" s="28"/>
    </row>
    <row r="4193" ht="22.5" customHeight="1">
      <c r="A4193" s="53" t="str">
        <f t="array" ref="A4193">IFERROR(_xlfn.XLOOKUP(B4193, Runs[Run ID], Runs[Track]), "— pick a run —")</f>
        <v>Eternals</v>
      </c>
      <c r="B4193" s="54" t="s">
        <v>334</v>
      </c>
      <c r="C4193" s="53" t="str">
        <f t="array" ref="C4193">IFERROR(_xlfn.XLOOKUP(B4193, Runs[Run ID], Runs[Title]), "— pick a run —")</f>
        <v>Eternals (1985)</v>
      </c>
      <c r="D4193" s="74" t="s">
        <v>14259</v>
      </c>
      <c r="E4193" s="58" t="b">
        <v>0</v>
      </c>
      <c r="F4193" s="25">
        <f t="shared" si="1"/>
        <v>30</v>
      </c>
      <c r="G4193" s="21" t="s">
        <v>58</v>
      </c>
      <c r="H4193" s="23"/>
      <c r="I4193" s="28"/>
    </row>
    <row r="4194" ht="22.5" customHeight="1">
      <c r="A4194" s="53" t="str">
        <f t="array" ref="A4194">IFERROR(_xlfn.XLOOKUP(B4194, Runs[Run ID], Runs[Track]), "— pick a run —")</f>
        <v>Eternals</v>
      </c>
      <c r="B4194" s="54" t="s">
        <v>334</v>
      </c>
      <c r="C4194" s="53" t="str">
        <f t="array" ref="C4194">IFERROR(_xlfn.XLOOKUP(B4194, Runs[Run ID], Runs[Title]), "— pick a run —")</f>
        <v>Eternals (1985)</v>
      </c>
      <c r="D4194" s="74" t="s">
        <v>14260</v>
      </c>
      <c r="E4194" s="58" t="b">
        <v>0</v>
      </c>
      <c r="F4194" s="25">
        <f t="shared" si="1"/>
        <v>31</v>
      </c>
      <c r="G4194" s="21" t="s">
        <v>58</v>
      </c>
      <c r="H4194" s="23"/>
      <c r="I4194" s="28"/>
    </row>
    <row r="4195" ht="22.5" customHeight="1">
      <c r="A4195" s="53" t="str">
        <f t="array" ref="A4195">IFERROR(_xlfn.XLOOKUP(B4195, Runs[Run ID], Runs[Track]), "— pick a run —")</f>
        <v>Eternals</v>
      </c>
      <c r="B4195" s="54" t="s">
        <v>334</v>
      </c>
      <c r="C4195" s="53" t="str">
        <f t="array" ref="C4195">IFERROR(_xlfn.XLOOKUP(B4195, Runs[Run ID], Runs[Title]), "— pick a run —")</f>
        <v>Eternals (1985)</v>
      </c>
      <c r="D4195" s="74" t="s">
        <v>14261</v>
      </c>
      <c r="E4195" s="58" t="b">
        <v>0</v>
      </c>
      <c r="F4195" s="25">
        <f t="shared" si="1"/>
        <v>32</v>
      </c>
      <c r="G4195" s="21" t="s">
        <v>58</v>
      </c>
      <c r="H4195" s="23"/>
      <c r="I4195" s="28"/>
    </row>
    <row r="4196" ht="22.5" customHeight="1">
      <c r="A4196" s="53" t="str">
        <f t="array" ref="A4196">IFERROR(_xlfn.XLOOKUP(B4196, Runs[Run ID], Runs[Track]), "— pick a run —")</f>
        <v>Eternals</v>
      </c>
      <c r="B4196" s="54" t="s">
        <v>334</v>
      </c>
      <c r="C4196" s="53" t="str">
        <f t="array" ref="C4196">IFERROR(_xlfn.XLOOKUP(B4196, Runs[Run ID], Runs[Title]), "— pick a run —")</f>
        <v>Eternals (1985)</v>
      </c>
      <c r="D4196" s="74" t="s">
        <v>14262</v>
      </c>
      <c r="E4196" s="58" t="b">
        <v>0</v>
      </c>
      <c r="F4196" s="25">
        <f t="shared" si="1"/>
        <v>33</v>
      </c>
      <c r="G4196" s="21" t="s">
        <v>58</v>
      </c>
      <c r="H4196" s="23"/>
      <c r="I4196" s="28"/>
    </row>
    <row r="4197" ht="22.5" customHeight="1">
      <c r="A4197" s="53" t="str">
        <f t="array" ref="A4197">IFERROR(_xlfn.XLOOKUP(B4197, Runs[Run ID], Runs[Track]), "— pick a run —")</f>
        <v>Eternals</v>
      </c>
      <c r="B4197" s="54" t="s">
        <v>334</v>
      </c>
      <c r="C4197" s="53" t="str">
        <f t="array" ref="C4197">IFERROR(_xlfn.XLOOKUP(B4197, Runs[Run ID], Runs[Title]), "— pick a run —")</f>
        <v>Eternals (1985)</v>
      </c>
      <c r="D4197" s="74" t="s">
        <v>14263</v>
      </c>
      <c r="E4197" s="58" t="b">
        <v>0</v>
      </c>
      <c r="F4197" s="25">
        <f t="shared" si="1"/>
        <v>34</v>
      </c>
      <c r="G4197" s="21" t="s">
        <v>58</v>
      </c>
      <c r="H4197" s="23"/>
      <c r="I4197" s="28"/>
    </row>
    <row r="4198" ht="22.5" customHeight="1">
      <c r="A4198" s="53" t="str">
        <f t="array" ref="A4198">IFERROR(_xlfn.XLOOKUP(B4198, Runs[Run ID], Runs[Track]), "— pick a run —")</f>
        <v>Eternals</v>
      </c>
      <c r="B4198" s="54" t="s">
        <v>334</v>
      </c>
      <c r="C4198" s="53" t="str">
        <f t="array" ref="C4198">IFERROR(_xlfn.XLOOKUP(B4198, Runs[Run ID], Runs[Title]), "— pick a run —")</f>
        <v>Eternals (1985)</v>
      </c>
      <c r="D4198" s="74" t="s">
        <v>14264</v>
      </c>
      <c r="E4198" s="58" t="b">
        <v>0</v>
      </c>
      <c r="F4198" s="25">
        <f t="shared" si="1"/>
        <v>35</v>
      </c>
      <c r="G4198" s="21" t="s">
        <v>58</v>
      </c>
      <c r="H4198" s="23"/>
      <c r="I4198" s="28"/>
    </row>
    <row r="4199" ht="22.5" customHeight="1">
      <c r="A4199" s="53" t="str">
        <f t="array" ref="A4199">IFERROR(_xlfn.XLOOKUP(B4199, Runs[Run ID], Runs[Track]), "— pick a run —")</f>
        <v>Eternals</v>
      </c>
      <c r="B4199" s="54" t="s">
        <v>334</v>
      </c>
      <c r="C4199" s="53" t="str">
        <f t="array" ref="C4199">IFERROR(_xlfn.XLOOKUP(B4199, Runs[Run ID], Runs[Title]), "— pick a run —")</f>
        <v>Eternals (1985)</v>
      </c>
      <c r="D4199" s="74" t="s">
        <v>14265</v>
      </c>
      <c r="E4199" s="58" t="b">
        <v>0</v>
      </c>
      <c r="F4199" s="25">
        <f t="shared" si="1"/>
        <v>36</v>
      </c>
      <c r="G4199" s="21" t="s">
        <v>58</v>
      </c>
      <c r="H4199" s="23"/>
      <c r="I4199" s="28"/>
    </row>
    <row r="4200" ht="22.5" customHeight="1">
      <c r="A4200" s="53" t="str">
        <f t="array" ref="A4200">IFERROR(_xlfn.XLOOKUP(B4200, Runs[Run ID], Runs[Track]), "— pick a run —")</f>
        <v>Eternals</v>
      </c>
      <c r="B4200" s="54" t="s">
        <v>336</v>
      </c>
      <c r="C4200" s="53" t="str">
        <f t="array" ref="C4200">IFERROR(_xlfn.XLOOKUP(B4200, Runs[Run ID], Runs[Title]), "— pick a run —")</f>
        <v>Gaiman's Eternals</v>
      </c>
      <c r="D4200" s="74" t="s">
        <v>2976</v>
      </c>
      <c r="E4200" s="58" t="b">
        <v>0</v>
      </c>
      <c r="F4200" s="25">
        <f t="shared" si="1"/>
        <v>1</v>
      </c>
      <c r="G4200" s="21" t="s">
        <v>58</v>
      </c>
      <c r="H4200" s="23"/>
      <c r="I4200" s="28"/>
    </row>
    <row r="4201" ht="22.5" customHeight="1">
      <c r="A4201" s="53" t="str">
        <f t="array" ref="A4201">IFERROR(_xlfn.XLOOKUP(B4201, Runs[Run ID], Runs[Track]), "— pick a run —")</f>
        <v>Eternals</v>
      </c>
      <c r="B4201" s="54" t="s">
        <v>336</v>
      </c>
      <c r="C4201" s="53" t="str">
        <f t="array" ref="C4201">IFERROR(_xlfn.XLOOKUP(B4201, Runs[Run ID], Runs[Title]), "— pick a run —")</f>
        <v>Gaiman's Eternals</v>
      </c>
      <c r="D4201" s="74" t="s">
        <v>3005</v>
      </c>
      <c r="E4201" s="58" t="b">
        <v>0</v>
      </c>
      <c r="F4201" s="25">
        <f t="shared" si="1"/>
        <v>2</v>
      </c>
      <c r="G4201" s="21" t="s">
        <v>58</v>
      </c>
      <c r="H4201" s="23"/>
      <c r="I4201" s="28"/>
    </row>
    <row r="4202" ht="22.5" customHeight="1">
      <c r="A4202" s="53" t="str">
        <f t="array" ref="A4202">IFERROR(_xlfn.XLOOKUP(B4202, Runs[Run ID], Runs[Track]), "— pick a run —")</f>
        <v>Eternals</v>
      </c>
      <c r="B4202" s="54" t="s">
        <v>336</v>
      </c>
      <c r="C4202" s="53" t="str">
        <f t="array" ref="C4202">IFERROR(_xlfn.XLOOKUP(B4202, Runs[Run ID], Runs[Title]), "— pick a run —")</f>
        <v>Gaiman's Eternals</v>
      </c>
      <c r="D4202" s="74" t="s">
        <v>3035</v>
      </c>
      <c r="E4202" s="58" t="b">
        <v>0</v>
      </c>
      <c r="F4202" s="25">
        <f t="shared" si="1"/>
        <v>3</v>
      </c>
      <c r="G4202" s="21" t="s">
        <v>58</v>
      </c>
      <c r="H4202" s="23"/>
      <c r="I4202" s="28"/>
    </row>
    <row r="4203" ht="22.5" customHeight="1">
      <c r="A4203" s="53" t="str">
        <f t="array" ref="A4203">IFERROR(_xlfn.XLOOKUP(B4203, Runs[Run ID], Runs[Track]), "— pick a run —")</f>
        <v>Eternals</v>
      </c>
      <c r="B4203" s="54" t="s">
        <v>336</v>
      </c>
      <c r="C4203" s="53" t="str">
        <f t="array" ref="C4203">IFERROR(_xlfn.XLOOKUP(B4203, Runs[Run ID], Runs[Title]), "— pick a run —")</f>
        <v>Gaiman's Eternals</v>
      </c>
      <c r="D4203" s="74" t="s">
        <v>3063</v>
      </c>
      <c r="E4203" s="58" t="b">
        <v>0</v>
      </c>
      <c r="F4203" s="25">
        <f t="shared" si="1"/>
        <v>4</v>
      </c>
      <c r="G4203" s="21" t="s">
        <v>58</v>
      </c>
      <c r="H4203" s="23"/>
      <c r="I4203" s="28"/>
    </row>
    <row r="4204" ht="22.5" customHeight="1">
      <c r="A4204" s="53" t="str">
        <f t="array" ref="A4204">IFERROR(_xlfn.XLOOKUP(B4204, Runs[Run ID], Runs[Track]), "— pick a run —")</f>
        <v>Eternals</v>
      </c>
      <c r="B4204" s="54" t="s">
        <v>336</v>
      </c>
      <c r="C4204" s="53" t="str">
        <f t="array" ref="C4204">IFERROR(_xlfn.XLOOKUP(B4204, Runs[Run ID], Runs[Title]), "— pick a run —")</f>
        <v>Gaiman's Eternals</v>
      </c>
      <c r="D4204" s="74" t="s">
        <v>3096</v>
      </c>
      <c r="E4204" s="58" t="b">
        <v>0</v>
      </c>
      <c r="F4204" s="25">
        <f t="shared" si="1"/>
        <v>5</v>
      </c>
      <c r="G4204" s="21" t="s">
        <v>58</v>
      </c>
      <c r="H4204" s="23"/>
      <c r="I4204" s="28"/>
    </row>
    <row r="4205" ht="22.5" customHeight="1">
      <c r="A4205" s="53" t="str">
        <f t="array" ref="A4205">IFERROR(_xlfn.XLOOKUP(B4205, Runs[Run ID], Runs[Track]), "— pick a run —")</f>
        <v>Eternals</v>
      </c>
      <c r="B4205" s="54" t="s">
        <v>336</v>
      </c>
      <c r="C4205" s="53" t="str">
        <f t="array" ref="C4205">IFERROR(_xlfn.XLOOKUP(B4205, Runs[Run ID], Runs[Title]), "— pick a run —")</f>
        <v>Gaiman's Eternals</v>
      </c>
      <c r="D4205" s="74" t="s">
        <v>3125</v>
      </c>
      <c r="E4205" s="58" t="b">
        <v>0</v>
      </c>
      <c r="F4205" s="25">
        <f t="shared" si="1"/>
        <v>6</v>
      </c>
      <c r="G4205" s="21" t="s">
        <v>58</v>
      </c>
      <c r="H4205" s="23"/>
      <c r="I4205" s="28"/>
    </row>
    <row r="4206" ht="22.5" customHeight="1">
      <c r="A4206" s="53" t="str">
        <f t="array" ref="A4206">IFERROR(_xlfn.XLOOKUP(B4206, Runs[Run ID], Runs[Track]), "— pick a run —")</f>
        <v>Eternals</v>
      </c>
      <c r="B4206" s="54" t="s">
        <v>336</v>
      </c>
      <c r="C4206" s="53" t="str">
        <f t="array" ref="C4206">IFERROR(_xlfn.XLOOKUP(B4206, Runs[Run ID], Runs[Title]), "— pick a run —")</f>
        <v>Gaiman's Eternals</v>
      </c>
      <c r="D4206" s="74" t="s">
        <v>3155</v>
      </c>
      <c r="E4206" s="58" t="b">
        <v>0</v>
      </c>
      <c r="F4206" s="25">
        <f t="shared" si="1"/>
        <v>7</v>
      </c>
      <c r="G4206" s="21" t="s">
        <v>58</v>
      </c>
      <c r="H4206" s="23"/>
      <c r="I4206" s="28"/>
    </row>
    <row r="4207" ht="22.5" customHeight="1">
      <c r="A4207" s="53" t="str">
        <f t="array" ref="A4207">IFERROR(_xlfn.XLOOKUP(B4207, Runs[Run ID], Runs[Track]), "— pick a run —")</f>
        <v>Eternals</v>
      </c>
      <c r="B4207" s="54" t="s">
        <v>343</v>
      </c>
      <c r="C4207" s="53" t="str">
        <f t="array" ref="C4207">IFERROR(_xlfn.XLOOKUP(B4207, Runs[Run ID], Runs[Title]), "— pick a run —")</f>
        <v>Gillen's Eternals</v>
      </c>
      <c r="D4207" s="74" t="s">
        <v>14266</v>
      </c>
      <c r="E4207" s="58" t="b">
        <v>0</v>
      </c>
      <c r="F4207" s="25">
        <f t="shared" si="1"/>
        <v>1</v>
      </c>
      <c r="G4207" s="21" t="s">
        <v>58</v>
      </c>
      <c r="H4207" s="23"/>
      <c r="I4207" s="28"/>
    </row>
    <row r="4208" ht="22.5" customHeight="1">
      <c r="A4208" s="53" t="str">
        <f t="array" ref="A4208">IFERROR(_xlfn.XLOOKUP(B4208, Runs[Run ID], Runs[Track]), "— pick a run —")</f>
        <v>Eternals</v>
      </c>
      <c r="B4208" s="54" t="s">
        <v>343</v>
      </c>
      <c r="C4208" s="53" t="str">
        <f t="array" ref="C4208">IFERROR(_xlfn.XLOOKUP(B4208, Runs[Run ID], Runs[Title]), "— pick a run —")</f>
        <v>Gillen's Eternals</v>
      </c>
      <c r="D4208" s="74" t="s">
        <v>14267</v>
      </c>
      <c r="E4208" s="58" t="b">
        <v>0</v>
      </c>
      <c r="F4208" s="25">
        <f t="shared" si="1"/>
        <v>2</v>
      </c>
      <c r="G4208" s="21" t="s">
        <v>58</v>
      </c>
      <c r="H4208" s="23"/>
      <c r="I4208" s="28"/>
    </row>
    <row r="4209" ht="22.5" customHeight="1">
      <c r="A4209" s="53" t="str">
        <f t="array" ref="A4209">IFERROR(_xlfn.XLOOKUP(B4209, Runs[Run ID], Runs[Track]), "— pick a run —")</f>
        <v>Eternals</v>
      </c>
      <c r="B4209" s="54" t="s">
        <v>343</v>
      </c>
      <c r="C4209" s="53" t="str">
        <f t="array" ref="C4209">IFERROR(_xlfn.XLOOKUP(B4209, Runs[Run ID], Runs[Title]), "— pick a run —")</f>
        <v>Gillen's Eternals</v>
      </c>
      <c r="D4209" s="74" t="s">
        <v>14268</v>
      </c>
      <c r="E4209" s="58" t="b">
        <v>0</v>
      </c>
      <c r="F4209" s="25">
        <f t="shared" si="1"/>
        <v>3</v>
      </c>
      <c r="G4209" s="21" t="s">
        <v>58</v>
      </c>
      <c r="H4209" s="23"/>
      <c r="I4209" s="28"/>
    </row>
    <row r="4210" ht="22.5" customHeight="1">
      <c r="A4210" s="53" t="str">
        <f t="array" ref="A4210">IFERROR(_xlfn.XLOOKUP(B4210, Runs[Run ID], Runs[Track]), "— pick a run —")</f>
        <v>Eternals</v>
      </c>
      <c r="B4210" s="54" t="s">
        <v>343</v>
      </c>
      <c r="C4210" s="53" t="str">
        <f t="array" ref="C4210">IFERROR(_xlfn.XLOOKUP(B4210, Runs[Run ID], Runs[Title]), "— pick a run —")</f>
        <v>Gillen's Eternals</v>
      </c>
      <c r="D4210" s="74" t="s">
        <v>14269</v>
      </c>
      <c r="E4210" s="58" t="b">
        <v>0</v>
      </c>
      <c r="F4210" s="25">
        <f t="shared" si="1"/>
        <v>4</v>
      </c>
      <c r="G4210" s="21" t="s">
        <v>58</v>
      </c>
      <c r="H4210" s="23"/>
      <c r="I4210" s="28"/>
    </row>
    <row r="4211" ht="22.5" customHeight="1">
      <c r="A4211" s="53" t="str">
        <f t="array" ref="A4211">IFERROR(_xlfn.XLOOKUP(B4211, Runs[Run ID], Runs[Track]), "— pick a run —")</f>
        <v>Eternals</v>
      </c>
      <c r="B4211" s="54" t="s">
        <v>343</v>
      </c>
      <c r="C4211" s="53" t="str">
        <f t="array" ref="C4211">IFERROR(_xlfn.XLOOKUP(B4211, Runs[Run ID], Runs[Title]), "— pick a run —")</f>
        <v>Gillen's Eternals</v>
      </c>
      <c r="D4211" s="74" t="s">
        <v>14270</v>
      </c>
      <c r="E4211" s="58" t="b">
        <v>0</v>
      </c>
      <c r="F4211" s="25">
        <f t="shared" si="1"/>
        <v>5</v>
      </c>
      <c r="G4211" s="21" t="s">
        <v>58</v>
      </c>
      <c r="H4211" s="23"/>
      <c r="I4211" s="28"/>
    </row>
    <row r="4212" ht="22.5" customHeight="1">
      <c r="A4212" s="53" t="str">
        <f t="array" ref="A4212">IFERROR(_xlfn.XLOOKUP(B4212, Runs[Run ID], Runs[Track]), "— pick a run —")</f>
        <v>Eternals</v>
      </c>
      <c r="B4212" s="54" t="s">
        <v>343</v>
      </c>
      <c r="C4212" s="53" t="str">
        <f t="array" ref="C4212">IFERROR(_xlfn.XLOOKUP(B4212, Runs[Run ID], Runs[Title]), "— pick a run —")</f>
        <v>Gillen's Eternals</v>
      </c>
      <c r="D4212" s="74" t="s">
        <v>14271</v>
      </c>
      <c r="E4212" s="58" t="b">
        <v>0</v>
      </c>
      <c r="F4212" s="25">
        <f t="shared" si="1"/>
        <v>6</v>
      </c>
      <c r="G4212" s="21" t="s">
        <v>58</v>
      </c>
      <c r="H4212" s="23"/>
      <c r="I4212" s="28"/>
    </row>
    <row r="4213" ht="22.5" customHeight="1">
      <c r="A4213" s="53" t="str">
        <f t="array" ref="A4213">IFERROR(_xlfn.XLOOKUP(B4213, Runs[Run ID], Runs[Track]), "— pick a run —")</f>
        <v>Eternals</v>
      </c>
      <c r="B4213" s="54" t="s">
        <v>343</v>
      </c>
      <c r="C4213" s="53" t="str">
        <f t="array" ref="C4213">IFERROR(_xlfn.XLOOKUP(B4213, Runs[Run ID], Runs[Title]), "— pick a run —")</f>
        <v>Gillen's Eternals</v>
      </c>
      <c r="D4213" s="74" t="s">
        <v>3604</v>
      </c>
      <c r="E4213" s="58" t="b">
        <v>0</v>
      </c>
      <c r="F4213" s="25">
        <f t="shared" si="1"/>
        <v>7</v>
      </c>
      <c r="G4213" s="21" t="s">
        <v>58</v>
      </c>
      <c r="H4213" s="23"/>
      <c r="I4213" s="28"/>
    </row>
    <row r="4214" ht="22.5" customHeight="1">
      <c r="A4214" s="53" t="str">
        <f t="array" ref="A4214">IFERROR(_xlfn.XLOOKUP(B4214, Runs[Run ID], Runs[Track]), "— pick a run —")</f>
        <v>Eternals</v>
      </c>
      <c r="B4214" s="54" t="s">
        <v>343</v>
      </c>
      <c r="C4214" s="53" t="str">
        <f t="array" ref="C4214">IFERROR(_xlfn.XLOOKUP(B4214, Runs[Run ID], Runs[Title]), "— pick a run —")</f>
        <v>Gillen's Eternals</v>
      </c>
      <c r="D4214" s="74" t="s">
        <v>3637</v>
      </c>
      <c r="E4214" s="58" t="b">
        <v>0</v>
      </c>
      <c r="F4214" s="25">
        <f t="shared" si="1"/>
        <v>8</v>
      </c>
      <c r="G4214" s="21" t="s">
        <v>58</v>
      </c>
      <c r="H4214" s="23"/>
      <c r="I4214" s="28"/>
    </row>
    <row r="4215" ht="22.5" customHeight="1">
      <c r="A4215" s="53" t="str">
        <f t="array" ref="A4215">IFERROR(_xlfn.XLOOKUP(B4215, Runs[Run ID], Runs[Track]), "— pick a run —")</f>
        <v>Eternals</v>
      </c>
      <c r="B4215" s="54" t="s">
        <v>343</v>
      </c>
      <c r="C4215" s="53" t="str">
        <f t="array" ref="C4215">IFERROR(_xlfn.XLOOKUP(B4215, Runs[Run ID], Runs[Title]), "— pick a run —")</f>
        <v>Gillen's Eternals</v>
      </c>
      <c r="D4215" s="74" t="s">
        <v>14272</v>
      </c>
      <c r="E4215" s="58" t="b">
        <v>0</v>
      </c>
      <c r="F4215" s="25">
        <f t="shared" si="1"/>
        <v>9</v>
      </c>
      <c r="G4215" s="21" t="s">
        <v>58</v>
      </c>
      <c r="H4215" s="23"/>
      <c r="I4215" s="28"/>
    </row>
    <row r="4216" ht="22.5" customHeight="1">
      <c r="A4216" s="53" t="str">
        <f t="array" ref="A4216">IFERROR(_xlfn.XLOOKUP(B4216, Runs[Run ID], Runs[Track]), "— pick a run —")</f>
        <v>Eternals</v>
      </c>
      <c r="B4216" s="54" t="s">
        <v>343</v>
      </c>
      <c r="C4216" s="53" t="str">
        <f t="array" ref="C4216">IFERROR(_xlfn.XLOOKUP(B4216, Runs[Run ID], Runs[Title]), "— pick a run —")</f>
        <v>Gillen's Eternals</v>
      </c>
      <c r="D4216" s="74" t="s">
        <v>14273</v>
      </c>
      <c r="E4216" s="58" t="b">
        <v>0</v>
      </c>
      <c r="F4216" s="25">
        <f t="shared" si="1"/>
        <v>10</v>
      </c>
      <c r="G4216" s="21" t="s">
        <v>58</v>
      </c>
      <c r="H4216" s="23"/>
      <c r="I4216" s="28"/>
    </row>
    <row r="4217" ht="22.5" customHeight="1">
      <c r="A4217" s="53" t="str">
        <f t="array" ref="A4217">IFERROR(_xlfn.XLOOKUP(B4217, Runs[Run ID], Runs[Track]), "— pick a run —")</f>
        <v>Eternals</v>
      </c>
      <c r="B4217" s="54" t="s">
        <v>343</v>
      </c>
      <c r="C4217" s="53" t="str">
        <f t="array" ref="C4217">IFERROR(_xlfn.XLOOKUP(B4217, Runs[Run ID], Runs[Title]), "— pick a run —")</f>
        <v>Gillen's Eternals</v>
      </c>
      <c r="D4217" s="74" t="s">
        <v>14274</v>
      </c>
      <c r="E4217" s="58" t="b">
        <v>0</v>
      </c>
      <c r="F4217" s="25">
        <f t="shared" si="1"/>
        <v>11</v>
      </c>
      <c r="G4217" s="21" t="s">
        <v>58</v>
      </c>
      <c r="H4217" s="23"/>
      <c r="I4217" s="28"/>
    </row>
    <row r="4218" ht="22.5" customHeight="1">
      <c r="A4218" s="53" t="str">
        <f t="array" ref="A4218">IFERROR(_xlfn.XLOOKUP(B4218, Runs[Run ID], Runs[Track]), "— pick a run —")</f>
        <v>Eternals</v>
      </c>
      <c r="B4218" s="54" t="s">
        <v>343</v>
      </c>
      <c r="C4218" s="53" t="str">
        <f t="array" ref="C4218">IFERROR(_xlfn.XLOOKUP(B4218, Runs[Run ID], Runs[Title]), "— pick a run —")</f>
        <v>Gillen's Eternals</v>
      </c>
      <c r="D4218" s="74" t="s">
        <v>14275</v>
      </c>
      <c r="E4218" s="58" t="b">
        <v>0</v>
      </c>
      <c r="F4218" s="25">
        <f t="shared" si="1"/>
        <v>12</v>
      </c>
      <c r="G4218" s="21" t="s">
        <v>58</v>
      </c>
      <c r="H4218" s="23"/>
      <c r="I4218" s="28"/>
    </row>
    <row r="4219" ht="22.5" customHeight="1">
      <c r="A4219" s="53" t="str">
        <f t="array" ref="A4219">IFERROR(_xlfn.XLOOKUP(B4219, Runs[Run ID], Runs[Track]), "— pick a run —")</f>
        <v>Eternals</v>
      </c>
      <c r="B4219" s="54" t="s">
        <v>343</v>
      </c>
      <c r="C4219" s="53" t="str">
        <f t="array" ref="C4219">IFERROR(_xlfn.XLOOKUP(B4219, Runs[Run ID], Runs[Title]), "— pick a run —")</f>
        <v>Gillen's Eternals</v>
      </c>
      <c r="D4219" s="74" t="s">
        <v>14276</v>
      </c>
      <c r="E4219" s="58" t="b">
        <v>0</v>
      </c>
      <c r="F4219" s="25">
        <f t="shared" si="1"/>
        <v>13</v>
      </c>
      <c r="G4219" s="21" t="s">
        <v>58</v>
      </c>
      <c r="H4219" s="23"/>
      <c r="I4219" s="28"/>
    </row>
    <row r="4220" ht="22.5" customHeight="1">
      <c r="A4220" s="53" t="str">
        <f t="array" ref="A4220">IFERROR(_xlfn.XLOOKUP(B4220, Runs[Run ID], Runs[Track]), "— pick a run —")</f>
        <v>Eternals</v>
      </c>
      <c r="B4220" s="54" t="s">
        <v>343</v>
      </c>
      <c r="C4220" s="53" t="str">
        <f t="array" ref="C4220">IFERROR(_xlfn.XLOOKUP(B4220, Runs[Run ID], Runs[Title]), "— pick a run —")</f>
        <v>Gillen's Eternals</v>
      </c>
      <c r="D4220" s="74" t="s">
        <v>14277</v>
      </c>
      <c r="E4220" s="58" t="b">
        <v>0</v>
      </c>
      <c r="F4220" s="25">
        <f t="shared" si="1"/>
        <v>14</v>
      </c>
      <c r="G4220" s="21" t="s">
        <v>58</v>
      </c>
      <c r="H4220" s="23"/>
      <c r="I4220" s="28"/>
    </row>
    <row r="4221" ht="22.5" customHeight="1">
      <c r="A4221" s="53" t="str">
        <f t="array" ref="A4221">IFERROR(_xlfn.XLOOKUP(B4221, Runs[Run ID], Runs[Track]), "— pick a run —")</f>
        <v>Eternals</v>
      </c>
      <c r="B4221" s="54" t="s">
        <v>343</v>
      </c>
      <c r="C4221" s="53" t="str">
        <f t="array" ref="C4221">IFERROR(_xlfn.XLOOKUP(B4221, Runs[Run ID], Runs[Title]), "— pick a run —")</f>
        <v>Gillen's Eternals</v>
      </c>
      <c r="D4221" s="74" t="s">
        <v>14278</v>
      </c>
      <c r="E4221" s="58" t="b">
        <v>0</v>
      </c>
      <c r="F4221" s="25">
        <f t="shared" si="1"/>
        <v>15</v>
      </c>
      <c r="G4221" s="21" t="s">
        <v>58</v>
      </c>
      <c r="H4221" s="23"/>
      <c r="I4221" s="28"/>
    </row>
    <row r="4222" ht="22.5" customHeight="1">
      <c r="A4222" s="53" t="str">
        <f t="array" ref="A4222">IFERROR(_xlfn.XLOOKUP(B4222, Runs[Run ID], Runs[Track]), "— pick a run —")</f>
        <v>Eternals</v>
      </c>
      <c r="B4222" s="54" t="s">
        <v>343</v>
      </c>
      <c r="C4222" s="53" t="str">
        <f t="array" ref="C4222">IFERROR(_xlfn.XLOOKUP(B4222, Runs[Run ID], Runs[Title]), "— pick a run —")</f>
        <v>Gillen's Eternals</v>
      </c>
      <c r="D4222" s="74" t="s">
        <v>14279</v>
      </c>
      <c r="E4222" s="58" t="b">
        <v>0</v>
      </c>
      <c r="F4222" s="25">
        <f t="shared" si="1"/>
        <v>16</v>
      </c>
      <c r="G4222" s="21" t="s">
        <v>58</v>
      </c>
      <c r="H4222" s="23" t="s">
        <v>14280</v>
      </c>
      <c r="I4222" s="28"/>
    </row>
    <row r="4223" ht="22.5" customHeight="1">
      <c r="A4223" s="53" t="str">
        <f t="array" ref="A4223">IFERROR(_xlfn.XLOOKUP(B4223, Runs[Run ID], Runs[Track]), "— pick a run —")</f>
        <v>Eternals</v>
      </c>
      <c r="B4223" s="54" t="s">
        <v>343</v>
      </c>
      <c r="C4223" s="53" t="str">
        <f t="array" ref="C4223">IFERROR(_xlfn.XLOOKUP(B4223, Runs[Run ID], Runs[Title]), "— pick a run —")</f>
        <v>Gillen's Eternals</v>
      </c>
      <c r="D4223" s="74" t="s">
        <v>14281</v>
      </c>
      <c r="E4223" s="58" t="b">
        <v>0</v>
      </c>
      <c r="F4223" s="25">
        <f t="shared" si="1"/>
        <v>17</v>
      </c>
      <c r="G4223" s="21" t="s">
        <v>58</v>
      </c>
      <c r="H4223" s="23" t="s">
        <v>14282</v>
      </c>
      <c r="I4223" s="28"/>
    </row>
    <row r="4224" ht="22.5" customHeight="1">
      <c r="A4224" s="53" t="str">
        <f t="array" ref="A4224">IFERROR(_xlfn.XLOOKUP(B4224, Runs[Run ID], Runs[Track]), "— pick a run —")</f>
        <v>Eternals</v>
      </c>
      <c r="B4224" s="54" t="s">
        <v>343</v>
      </c>
      <c r="C4224" s="53" t="str">
        <f t="array" ref="C4224">IFERROR(_xlfn.XLOOKUP(B4224, Runs[Run ID], Runs[Title]), "— pick a run —")</f>
        <v>Gillen's Eternals</v>
      </c>
      <c r="D4224" s="74" t="s">
        <v>14283</v>
      </c>
      <c r="E4224" s="58" t="b">
        <v>0</v>
      </c>
      <c r="F4224" s="25">
        <f t="shared" si="1"/>
        <v>18</v>
      </c>
      <c r="G4224" s="21" t="s">
        <v>58</v>
      </c>
      <c r="H4224" s="23"/>
      <c r="I4224" s="28"/>
    </row>
    <row r="4225" ht="22.5" customHeight="1">
      <c r="A4225" s="53" t="str">
        <f t="array" ref="A4225">IFERROR(_xlfn.XLOOKUP(B4225, Runs[Run ID], Runs[Track]), "— pick a run —")</f>
        <v>Eternals</v>
      </c>
      <c r="B4225" s="54" t="s">
        <v>343</v>
      </c>
      <c r="C4225" s="53" t="str">
        <f t="array" ref="C4225">IFERROR(_xlfn.XLOOKUP(B4225, Runs[Run ID], Runs[Title]), "— pick a run —")</f>
        <v>Gillen's Eternals</v>
      </c>
      <c r="D4225" s="74" t="s">
        <v>14284</v>
      </c>
      <c r="E4225" s="58" t="b">
        <v>0</v>
      </c>
      <c r="F4225" s="25">
        <f t="shared" si="1"/>
        <v>19</v>
      </c>
      <c r="G4225" s="21" t="s">
        <v>58</v>
      </c>
      <c r="H4225" s="23"/>
      <c r="I4225" s="28"/>
    </row>
    <row r="4226" ht="22.5" customHeight="1">
      <c r="A4226" s="53" t="str">
        <f t="array" ref="A4226">IFERROR(_xlfn.XLOOKUP(B4226, Runs[Run ID], Runs[Track]), "— pick a run —")</f>
        <v>Eternals</v>
      </c>
      <c r="B4226" s="54" t="s">
        <v>343</v>
      </c>
      <c r="C4226" s="53" t="str">
        <f t="array" ref="C4226">IFERROR(_xlfn.XLOOKUP(B4226, Runs[Run ID], Runs[Title]), "— pick a run —")</f>
        <v>Gillen's Eternals</v>
      </c>
      <c r="D4226" s="74" t="s">
        <v>14285</v>
      </c>
      <c r="E4226" s="58" t="b">
        <v>0</v>
      </c>
      <c r="F4226" s="25">
        <f t="shared" si="1"/>
        <v>20</v>
      </c>
      <c r="G4226" s="21" t="s">
        <v>58</v>
      </c>
      <c r="H4226" s="23"/>
      <c r="I4226" s="28"/>
    </row>
    <row r="4227" ht="22.5" customHeight="1">
      <c r="A4227" s="53" t="str">
        <f t="array" ref="A4227">IFERROR(_xlfn.XLOOKUP(B4227, Runs[Run ID], Runs[Track]), "— pick a run —")</f>
        <v>Eternals</v>
      </c>
      <c r="B4227" s="54" t="s">
        <v>343</v>
      </c>
      <c r="C4227" s="53" t="str">
        <f t="array" ref="C4227">IFERROR(_xlfn.XLOOKUP(B4227, Runs[Run ID], Runs[Title]), "— pick a run —")</f>
        <v>Gillen's Eternals</v>
      </c>
      <c r="D4227" s="74" t="s">
        <v>14286</v>
      </c>
      <c r="E4227" s="58" t="b">
        <v>0</v>
      </c>
      <c r="F4227" s="25">
        <f t="shared" si="1"/>
        <v>21</v>
      </c>
      <c r="G4227" s="21" t="s">
        <v>58</v>
      </c>
      <c r="H4227" s="23"/>
      <c r="I4227" s="28"/>
    </row>
    <row r="4228" ht="22.5" customHeight="1">
      <c r="A4228" s="53" t="str">
        <f t="array" ref="A4228">IFERROR(_xlfn.XLOOKUP(B4228, Runs[Run ID], Runs[Track]), "— pick a run —")</f>
        <v>Eternals</v>
      </c>
      <c r="B4228" s="54" t="s">
        <v>343</v>
      </c>
      <c r="C4228" s="53" t="str">
        <f t="array" ref="C4228">IFERROR(_xlfn.XLOOKUP(B4228, Runs[Run ID], Runs[Title]), "— pick a run —")</f>
        <v>Gillen's Eternals</v>
      </c>
      <c r="D4228" s="74" t="s">
        <v>14287</v>
      </c>
      <c r="E4228" s="58" t="b">
        <v>0</v>
      </c>
      <c r="F4228" s="25">
        <f t="shared" si="1"/>
        <v>22</v>
      </c>
      <c r="G4228" s="21" t="s">
        <v>58</v>
      </c>
      <c r="H4228" s="23"/>
      <c r="I4228" s="28"/>
    </row>
    <row r="4229" ht="22.5" customHeight="1">
      <c r="A4229" s="53" t="str">
        <f t="array" ref="A4229">IFERROR(_xlfn.XLOOKUP(B4229, Runs[Run ID], Runs[Track]), "— pick a run —")</f>
        <v>Eternals</v>
      </c>
      <c r="B4229" s="54" t="s">
        <v>343</v>
      </c>
      <c r="C4229" s="53" t="str">
        <f t="array" ref="C4229">IFERROR(_xlfn.XLOOKUP(B4229, Runs[Run ID], Runs[Title]), "— pick a run —")</f>
        <v>Gillen's Eternals</v>
      </c>
      <c r="D4229" s="74" t="s">
        <v>9693</v>
      </c>
      <c r="E4229" s="58" t="b">
        <v>0</v>
      </c>
      <c r="F4229" s="25">
        <f t="shared" si="1"/>
        <v>23</v>
      </c>
      <c r="G4229" s="21" t="s">
        <v>58</v>
      </c>
      <c r="H4229" s="23"/>
      <c r="I4229" s="28"/>
    </row>
    <row r="4230" ht="22.5" customHeight="1">
      <c r="A4230" s="53" t="str">
        <f t="array" ref="A4230">IFERROR(_xlfn.XLOOKUP(B4230, Runs[Run ID], Runs[Track]), "— pick a run —")</f>
        <v>Eternals</v>
      </c>
      <c r="B4230" s="54" t="s">
        <v>343</v>
      </c>
      <c r="C4230" s="53" t="str">
        <f t="array" ref="C4230">IFERROR(_xlfn.XLOOKUP(B4230, Runs[Run ID], Runs[Title]), "— pick a run —")</f>
        <v>Gillen's Eternals</v>
      </c>
      <c r="D4230" s="74" t="s">
        <v>9721</v>
      </c>
      <c r="E4230" s="58" t="b">
        <v>0</v>
      </c>
      <c r="F4230" s="25">
        <f t="shared" si="1"/>
        <v>24</v>
      </c>
      <c r="G4230" s="21" t="s">
        <v>58</v>
      </c>
      <c r="H4230" s="23" t="s">
        <v>14288</v>
      </c>
      <c r="I4230" s="28"/>
    </row>
    <row r="4231" ht="22.5" customHeight="1">
      <c r="A4231" s="53" t="str">
        <f t="array" ref="A4231">IFERROR(_xlfn.XLOOKUP(B4231, Runs[Run ID], Runs[Track]), "— pick a run —")</f>
        <v>Eternals</v>
      </c>
      <c r="B4231" s="54" t="s">
        <v>343</v>
      </c>
      <c r="C4231" s="53" t="str">
        <f t="array" ref="C4231">IFERROR(_xlfn.XLOOKUP(B4231, Runs[Run ID], Runs[Title]), "— pick a run —")</f>
        <v>Gillen's Eternals</v>
      </c>
      <c r="D4231" s="74" t="s">
        <v>9852</v>
      </c>
      <c r="E4231" s="58" t="b">
        <v>0</v>
      </c>
      <c r="F4231" s="25">
        <f t="shared" si="1"/>
        <v>25</v>
      </c>
      <c r="G4231" s="21" t="s">
        <v>58</v>
      </c>
      <c r="H4231" s="23"/>
      <c r="I4231" s="28"/>
    </row>
    <row r="4232" ht="22.5" customHeight="1">
      <c r="A4232" s="53" t="str">
        <f t="array" ref="A4232">IFERROR(_xlfn.XLOOKUP(B4232, Runs[Run ID], Runs[Track]), "— pick a run —")</f>
        <v>Eternals</v>
      </c>
      <c r="B4232" s="54" t="s">
        <v>343</v>
      </c>
      <c r="C4232" s="53" t="str">
        <f t="array" ref="C4232">IFERROR(_xlfn.XLOOKUP(B4232, Runs[Run ID], Runs[Title]), "— pick a run —")</f>
        <v>Gillen's Eternals</v>
      </c>
      <c r="D4232" s="74" t="s">
        <v>14289</v>
      </c>
      <c r="E4232" s="58" t="b">
        <v>0</v>
      </c>
      <c r="F4232" s="25">
        <f t="shared" si="1"/>
        <v>26</v>
      </c>
      <c r="G4232" s="21" t="s">
        <v>58</v>
      </c>
      <c r="H4232" s="23"/>
      <c r="I4232" s="28"/>
    </row>
    <row r="4233" ht="22.5" customHeight="1">
      <c r="A4233" s="53" t="str">
        <f t="array" ref="A4233">IFERROR(_xlfn.XLOOKUP(B4233, Runs[Run ID], Runs[Track]), "— pick a run —")</f>
        <v>Eternals</v>
      </c>
      <c r="B4233" s="54" t="s">
        <v>343</v>
      </c>
      <c r="C4233" s="53" t="str">
        <f t="array" ref="C4233">IFERROR(_xlfn.XLOOKUP(B4233, Runs[Run ID], Runs[Title]), "— pick a run —")</f>
        <v>Gillen's Eternals</v>
      </c>
      <c r="D4233" s="74" t="s">
        <v>14290</v>
      </c>
      <c r="E4233" s="58" t="b">
        <v>0</v>
      </c>
      <c r="F4233" s="25">
        <f t="shared" si="1"/>
        <v>27</v>
      </c>
      <c r="G4233" s="21" t="s">
        <v>443</v>
      </c>
      <c r="H4233" s="23" t="s">
        <v>14291</v>
      </c>
      <c r="I4233" s="28"/>
    </row>
    <row r="4234" ht="22.5" customHeight="1">
      <c r="A4234" s="53" t="str">
        <f t="array" ref="A4234">IFERROR(_xlfn.XLOOKUP(B4234, Runs[Run ID], Runs[Track]), "— pick a run —")</f>
        <v>Eternals</v>
      </c>
      <c r="B4234" s="54" t="s">
        <v>343</v>
      </c>
      <c r="C4234" s="53" t="str">
        <f t="array" ref="C4234">IFERROR(_xlfn.XLOOKUP(B4234, Runs[Run ID], Runs[Title]), "— pick a run —")</f>
        <v>Gillen's Eternals</v>
      </c>
      <c r="D4234" s="74" t="s">
        <v>14292</v>
      </c>
      <c r="E4234" s="58" t="b">
        <v>0</v>
      </c>
      <c r="F4234" s="25">
        <f t="shared" si="1"/>
        <v>28</v>
      </c>
      <c r="G4234" s="21" t="s">
        <v>58</v>
      </c>
      <c r="H4234" s="23" t="s">
        <v>14293</v>
      </c>
      <c r="I4234" s="28"/>
    </row>
    <row r="4235" ht="22.5" customHeight="1">
      <c r="A4235" s="53" t="str">
        <f t="array" ref="A4235">IFERROR(_xlfn.XLOOKUP(B4235, Runs[Run ID], Runs[Track]), "— pick a run —")</f>
        <v>Eternals</v>
      </c>
      <c r="B4235" s="54" t="s">
        <v>343</v>
      </c>
      <c r="C4235" s="53" t="str">
        <f t="array" ref="C4235">IFERROR(_xlfn.XLOOKUP(B4235, Runs[Run ID], Runs[Title]), "— pick a run —")</f>
        <v>Gillen's Eternals</v>
      </c>
      <c r="D4235" s="74" t="s">
        <v>9667</v>
      </c>
      <c r="E4235" s="58" t="b">
        <v>0</v>
      </c>
      <c r="F4235" s="25">
        <f t="shared" si="1"/>
        <v>29</v>
      </c>
      <c r="G4235" s="21" t="s">
        <v>1002</v>
      </c>
      <c r="H4235" s="23" t="s">
        <v>14294</v>
      </c>
      <c r="I4235" s="28"/>
    </row>
    <row r="4236" ht="22.5" customHeight="1">
      <c r="A4236" s="53" t="str">
        <f t="array" ref="A4236">IFERROR(_xlfn.XLOOKUP(B4236, Runs[Run ID], Runs[Track]), "— pick a run —")</f>
        <v>Eternals</v>
      </c>
      <c r="B4236" s="54" t="s">
        <v>343</v>
      </c>
      <c r="C4236" s="53" t="str">
        <f t="array" ref="C4236">IFERROR(_xlfn.XLOOKUP(B4236, Runs[Run ID], Runs[Title]), "— pick a run —")</f>
        <v>Gillen's Eternals</v>
      </c>
      <c r="D4236" s="74" t="s">
        <v>9731</v>
      </c>
      <c r="E4236" s="58" t="b">
        <v>0</v>
      </c>
      <c r="F4236" s="25">
        <f t="shared" si="1"/>
        <v>30</v>
      </c>
      <c r="G4236" s="21" t="s">
        <v>1002</v>
      </c>
      <c r="H4236" s="23"/>
      <c r="I4236" s="28"/>
    </row>
    <row r="4237" ht="22.5" customHeight="1">
      <c r="A4237" s="53" t="str">
        <f t="array" ref="A4237">IFERROR(_xlfn.XLOOKUP(B4237, Runs[Run ID], Runs[Track]), "— pick a run —")</f>
        <v>Eternals</v>
      </c>
      <c r="B4237" s="54" t="s">
        <v>343</v>
      </c>
      <c r="C4237" s="53" t="str">
        <f t="array" ref="C4237">IFERROR(_xlfn.XLOOKUP(B4237, Runs[Run ID], Runs[Title]), "— pick a run —")</f>
        <v>Gillen's Eternals</v>
      </c>
      <c r="D4237" s="74" t="s">
        <v>9844</v>
      </c>
      <c r="E4237" s="58" t="b">
        <v>0</v>
      </c>
      <c r="F4237" s="25">
        <f t="shared" si="1"/>
        <v>31</v>
      </c>
      <c r="G4237" s="21" t="s">
        <v>1002</v>
      </c>
      <c r="H4237" s="23"/>
      <c r="I4237" s="28"/>
    </row>
    <row r="4238" ht="22.5" customHeight="1">
      <c r="A4238" s="53" t="str">
        <f t="array" ref="A4238">IFERROR(_xlfn.XLOOKUP(B4238, Runs[Run ID], Runs[Track]), "— pick a run —")</f>
        <v>Eternals</v>
      </c>
      <c r="B4238" s="54" t="s">
        <v>343</v>
      </c>
      <c r="C4238" s="53" t="str">
        <f t="array" ref="C4238">IFERROR(_xlfn.XLOOKUP(B4238, Runs[Run ID], Runs[Title]), "— pick a run —")</f>
        <v>Gillen's Eternals</v>
      </c>
      <c r="D4238" s="74" t="s">
        <v>14295</v>
      </c>
      <c r="E4238" s="58" t="b">
        <v>0</v>
      </c>
      <c r="F4238" s="25">
        <f t="shared" si="1"/>
        <v>32</v>
      </c>
      <c r="G4238" s="21" t="s">
        <v>1002</v>
      </c>
      <c r="H4238" s="23"/>
      <c r="I4238" s="28"/>
    </row>
    <row r="4239" ht="22.5" customHeight="1">
      <c r="A4239" s="53" t="str">
        <f t="array" ref="A4239">IFERROR(_xlfn.XLOOKUP(B4239, Runs[Run ID], Runs[Track]), "— pick a run —")</f>
        <v>Eternals</v>
      </c>
      <c r="B4239" s="54" t="s">
        <v>343</v>
      </c>
      <c r="C4239" s="53" t="str">
        <f t="array" ref="C4239">IFERROR(_xlfn.XLOOKUP(B4239, Runs[Run ID], Runs[Title]), "— pick a run —")</f>
        <v>Gillen's Eternals</v>
      </c>
      <c r="D4239" s="74" t="s">
        <v>14296</v>
      </c>
      <c r="E4239" s="58" t="b">
        <v>0</v>
      </c>
      <c r="F4239" s="25">
        <f t="shared" si="1"/>
        <v>33</v>
      </c>
      <c r="G4239" s="21" t="s">
        <v>1002</v>
      </c>
      <c r="H4239" s="23"/>
      <c r="I4239" s="28"/>
    </row>
    <row r="4240" ht="22.5" customHeight="1">
      <c r="A4240" s="53" t="str">
        <f t="array" ref="A4240">IFERROR(_xlfn.XLOOKUP(B4240, Runs[Run ID], Runs[Track]), "— pick a run —")</f>
        <v>Eternals</v>
      </c>
      <c r="B4240" s="54" t="s">
        <v>343</v>
      </c>
      <c r="C4240" s="53" t="str">
        <f t="array" ref="C4240">IFERROR(_xlfn.XLOOKUP(B4240, Runs[Run ID], Runs[Title]), "— pick a run —")</f>
        <v>Gillen's Eternals</v>
      </c>
      <c r="D4240" s="74" t="s">
        <v>14297</v>
      </c>
      <c r="E4240" s="58" t="b">
        <v>0</v>
      </c>
      <c r="F4240" s="25">
        <f t="shared" si="1"/>
        <v>34</v>
      </c>
      <c r="G4240" s="21" t="s">
        <v>1002</v>
      </c>
      <c r="H4240" s="23"/>
      <c r="I4240" s="28"/>
    </row>
    <row r="4241" ht="22.5" customHeight="1">
      <c r="A4241" s="53" t="str">
        <f t="array" ref="A4241">IFERROR(_xlfn.XLOOKUP(B4241, Runs[Run ID], Runs[Track]), "— pick a run —")</f>
        <v>Events</v>
      </c>
      <c r="B4241" s="54" t="s">
        <v>66</v>
      </c>
      <c r="C4241" s="53" t="str">
        <f t="array" ref="C4241">IFERROR(_xlfn.XLOOKUP(B4241, Runs[Run ID], Runs[Title]), "— pick a run —")</f>
        <v>Secret Wars (1984)</v>
      </c>
      <c r="D4241" s="74" t="s">
        <v>2034</v>
      </c>
      <c r="E4241" s="58" t="b">
        <v>0</v>
      </c>
      <c r="F4241" s="25">
        <f t="shared" si="1"/>
        <v>1</v>
      </c>
      <c r="G4241" s="21" t="s">
        <v>58</v>
      </c>
      <c r="H4241" s="23"/>
      <c r="I4241" s="28"/>
    </row>
    <row r="4242" ht="22.5" customHeight="1">
      <c r="A4242" s="53" t="str">
        <f t="array" ref="A4242">IFERROR(_xlfn.XLOOKUP(B4242, Runs[Run ID], Runs[Track]), "— pick a run —")</f>
        <v>Events</v>
      </c>
      <c r="B4242" s="54" t="s">
        <v>66</v>
      </c>
      <c r="C4242" s="53" t="str">
        <f t="array" ref="C4242">IFERROR(_xlfn.XLOOKUP(B4242, Runs[Run ID], Runs[Title]), "— pick a run —")</f>
        <v>Secret Wars (1984)</v>
      </c>
      <c r="D4242" s="74" t="s">
        <v>2040</v>
      </c>
      <c r="E4242" s="58" t="b">
        <v>0</v>
      </c>
      <c r="F4242" s="25">
        <f t="shared" si="1"/>
        <v>2</v>
      </c>
      <c r="G4242" s="21" t="s">
        <v>58</v>
      </c>
      <c r="H4242" s="23"/>
      <c r="I4242" s="28"/>
    </row>
    <row r="4243" ht="22.5" customHeight="1">
      <c r="A4243" s="53" t="str">
        <f t="array" ref="A4243">IFERROR(_xlfn.XLOOKUP(B4243, Runs[Run ID], Runs[Track]), "— pick a run —")</f>
        <v>Events</v>
      </c>
      <c r="B4243" s="54" t="s">
        <v>66</v>
      </c>
      <c r="C4243" s="53" t="str">
        <f t="array" ref="C4243">IFERROR(_xlfn.XLOOKUP(B4243, Runs[Run ID], Runs[Title]), "— pick a run —")</f>
        <v>Secret Wars (1984)</v>
      </c>
      <c r="D4243" s="74" t="s">
        <v>2051</v>
      </c>
      <c r="E4243" s="58" t="b">
        <v>0</v>
      </c>
      <c r="F4243" s="25">
        <f t="shared" si="1"/>
        <v>3</v>
      </c>
      <c r="G4243" s="21" t="s">
        <v>58</v>
      </c>
      <c r="H4243" s="23"/>
      <c r="I4243" s="28"/>
    </row>
    <row r="4244" ht="22.5" customHeight="1">
      <c r="A4244" s="53" t="str">
        <f t="array" ref="A4244">IFERROR(_xlfn.XLOOKUP(B4244, Runs[Run ID], Runs[Track]), "— pick a run —")</f>
        <v>Events</v>
      </c>
      <c r="B4244" s="54" t="s">
        <v>66</v>
      </c>
      <c r="C4244" s="53" t="str">
        <f t="array" ref="C4244">IFERROR(_xlfn.XLOOKUP(B4244, Runs[Run ID], Runs[Title]), "— pick a run —")</f>
        <v>Secret Wars (1984)</v>
      </c>
      <c r="D4244" s="74" t="s">
        <v>2057</v>
      </c>
      <c r="E4244" s="58" t="b">
        <v>0</v>
      </c>
      <c r="F4244" s="25">
        <f t="shared" si="1"/>
        <v>4</v>
      </c>
      <c r="G4244" s="21" t="s">
        <v>58</v>
      </c>
      <c r="H4244" s="23"/>
      <c r="I4244" s="28"/>
    </row>
    <row r="4245" ht="22.5" customHeight="1">
      <c r="A4245" s="53" t="str">
        <f t="array" ref="A4245">IFERROR(_xlfn.XLOOKUP(B4245, Runs[Run ID], Runs[Track]), "— pick a run —")</f>
        <v>Events</v>
      </c>
      <c r="B4245" s="54" t="s">
        <v>66</v>
      </c>
      <c r="C4245" s="53" t="str">
        <f t="array" ref="C4245">IFERROR(_xlfn.XLOOKUP(B4245, Runs[Run ID], Runs[Title]), "— pick a run —")</f>
        <v>Secret Wars (1984)</v>
      </c>
      <c r="D4245" s="74" t="s">
        <v>2061</v>
      </c>
      <c r="E4245" s="58" t="b">
        <v>0</v>
      </c>
      <c r="F4245" s="25">
        <f t="shared" si="1"/>
        <v>5</v>
      </c>
      <c r="G4245" s="21" t="s">
        <v>58</v>
      </c>
      <c r="H4245" s="23"/>
      <c r="I4245" s="28"/>
    </row>
    <row r="4246" ht="22.5" customHeight="1">
      <c r="A4246" s="53" t="str">
        <f t="array" ref="A4246">IFERROR(_xlfn.XLOOKUP(B4246, Runs[Run ID], Runs[Track]), "— pick a run —")</f>
        <v>Events</v>
      </c>
      <c r="B4246" s="54" t="s">
        <v>66</v>
      </c>
      <c r="C4246" s="53" t="str">
        <f t="array" ref="C4246">IFERROR(_xlfn.XLOOKUP(B4246, Runs[Run ID], Runs[Title]), "— pick a run —")</f>
        <v>Secret Wars (1984)</v>
      </c>
      <c r="D4246" s="74" t="s">
        <v>2068</v>
      </c>
      <c r="E4246" s="58" t="b">
        <v>0</v>
      </c>
      <c r="F4246" s="25">
        <f t="shared" si="1"/>
        <v>6</v>
      </c>
      <c r="G4246" s="21" t="s">
        <v>58</v>
      </c>
      <c r="H4246" s="23"/>
      <c r="I4246" s="28"/>
    </row>
    <row r="4247" ht="22.5" customHeight="1">
      <c r="A4247" s="53" t="str">
        <f t="array" ref="A4247">IFERROR(_xlfn.XLOOKUP(B4247, Runs[Run ID], Runs[Track]), "— pick a run —")</f>
        <v>Events</v>
      </c>
      <c r="B4247" s="54" t="s">
        <v>66</v>
      </c>
      <c r="C4247" s="53" t="str">
        <f t="array" ref="C4247">IFERROR(_xlfn.XLOOKUP(B4247, Runs[Run ID], Runs[Title]), "— pick a run —")</f>
        <v>Secret Wars (1984)</v>
      </c>
      <c r="D4247" s="74" t="s">
        <v>2077</v>
      </c>
      <c r="E4247" s="58" t="b">
        <v>0</v>
      </c>
      <c r="F4247" s="25">
        <f t="shared" si="1"/>
        <v>7</v>
      </c>
      <c r="G4247" s="21" t="s">
        <v>58</v>
      </c>
      <c r="H4247" s="23"/>
      <c r="I4247" s="28"/>
    </row>
    <row r="4248" ht="22.5" customHeight="1">
      <c r="A4248" s="53" t="str">
        <f t="array" ref="A4248">IFERROR(_xlfn.XLOOKUP(B4248, Runs[Run ID], Runs[Track]), "— pick a run —")</f>
        <v>Events</v>
      </c>
      <c r="B4248" s="54" t="s">
        <v>66</v>
      </c>
      <c r="C4248" s="53" t="str">
        <f t="array" ref="C4248">IFERROR(_xlfn.XLOOKUP(B4248, Runs[Run ID], Runs[Title]), "— pick a run —")</f>
        <v>Secret Wars (1984)</v>
      </c>
      <c r="D4248" s="74" t="s">
        <v>2083</v>
      </c>
      <c r="E4248" s="58" t="b">
        <v>0</v>
      </c>
      <c r="F4248" s="25">
        <f t="shared" si="1"/>
        <v>8</v>
      </c>
      <c r="G4248" s="21" t="s">
        <v>58</v>
      </c>
      <c r="H4248" s="23"/>
      <c r="I4248" s="28"/>
    </row>
    <row r="4249" ht="22.5" customHeight="1">
      <c r="A4249" s="53" t="str">
        <f t="array" ref="A4249">IFERROR(_xlfn.XLOOKUP(B4249, Runs[Run ID], Runs[Track]), "— pick a run —")</f>
        <v>Events</v>
      </c>
      <c r="B4249" s="54" t="s">
        <v>66</v>
      </c>
      <c r="C4249" s="53" t="str">
        <f t="array" ref="C4249">IFERROR(_xlfn.XLOOKUP(B4249, Runs[Run ID], Runs[Title]), "— pick a run —")</f>
        <v>Secret Wars (1984)</v>
      </c>
      <c r="D4249" s="74" t="s">
        <v>2086</v>
      </c>
      <c r="E4249" s="58" t="b">
        <v>0</v>
      </c>
      <c r="F4249" s="25">
        <f t="shared" si="1"/>
        <v>9</v>
      </c>
      <c r="G4249" s="21" t="s">
        <v>58</v>
      </c>
      <c r="H4249" s="23"/>
      <c r="I4249" s="28"/>
    </row>
    <row r="4250" ht="22.5" customHeight="1">
      <c r="A4250" s="53" t="str">
        <f t="array" ref="A4250">IFERROR(_xlfn.XLOOKUP(B4250, Runs[Run ID], Runs[Track]), "— pick a run —")</f>
        <v>Events</v>
      </c>
      <c r="B4250" s="54" t="s">
        <v>66</v>
      </c>
      <c r="C4250" s="53" t="str">
        <f t="array" ref="C4250">IFERROR(_xlfn.XLOOKUP(B4250, Runs[Run ID], Runs[Title]), "— pick a run —")</f>
        <v>Secret Wars (1984)</v>
      </c>
      <c r="D4250" s="74" t="s">
        <v>2093</v>
      </c>
      <c r="E4250" s="58" t="b">
        <v>0</v>
      </c>
      <c r="F4250" s="25">
        <f t="shared" si="1"/>
        <v>10</v>
      </c>
      <c r="G4250" s="21" t="s">
        <v>58</v>
      </c>
      <c r="H4250" s="23"/>
      <c r="I4250" s="28"/>
    </row>
    <row r="4251" ht="22.5" customHeight="1">
      <c r="A4251" s="53" t="str">
        <f t="array" ref="A4251">IFERROR(_xlfn.XLOOKUP(B4251, Runs[Run ID], Runs[Track]), "— pick a run —")</f>
        <v>Events</v>
      </c>
      <c r="B4251" s="54" t="s">
        <v>66</v>
      </c>
      <c r="C4251" s="53" t="str">
        <f t="array" ref="C4251">IFERROR(_xlfn.XLOOKUP(B4251, Runs[Run ID], Runs[Title]), "— pick a run —")</f>
        <v>Secret Wars (1984)</v>
      </c>
      <c r="D4251" s="74" t="s">
        <v>2098</v>
      </c>
      <c r="E4251" s="58" t="b">
        <v>0</v>
      </c>
      <c r="F4251" s="25">
        <f t="shared" si="1"/>
        <v>11</v>
      </c>
      <c r="G4251" s="21" t="s">
        <v>58</v>
      </c>
      <c r="H4251" s="23"/>
      <c r="I4251" s="28"/>
    </row>
    <row r="4252" ht="22.5" customHeight="1">
      <c r="A4252" s="53" t="str">
        <f t="array" ref="A4252">IFERROR(_xlfn.XLOOKUP(B4252, Runs[Run ID], Runs[Track]), "— pick a run —")</f>
        <v>Events</v>
      </c>
      <c r="B4252" s="54" t="s">
        <v>66</v>
      </c>
      <c r="C4252" s="53" t="str">
        <f t="array" ref="C4252">IFERROR(_xlfn.XLOOKUP(B4252, Runs[Run ID], Runs[Title]), "— pick a run —")</f>
        <v>Secret Wars (1984)</v>
      </c>
      <c r="D4252" s="74" t="s">
        <v>2105</v>
      </c>
      <c r="E4252" s="58" t="b">
        <v>0</v>
      </c>
      <c r="F4252" s="25">
        <f t="shared" si="1"/>
        <v>12</v>
      </c>
      <c r="G4252" s="21" t="s">
        <v>58</v>
      </c>
      <c r="H4252" s="23"/>
      <c r="I4252" s="28"/>
    </row>
    <row r="4253" ht="22.5" customHeight="1">
      <c r="A4253" s="53" t="str">
        <f t="array" ref="A4253">IFERROR(_xlfn.XLOOKUP(B4253, Runs[Run ID], Runs[Track]), "— pick a run —")</f>
        <v>Fantastic Four</v>
      </c>
      <c r="B4253" s="54" t="s">
        <v>243</v>
      </c>
      <c r="C4253" s="53" t="str">
        <f t="array" ref="C4253">IFERROR(_xlfn.XLOOKUP(B4253, Runs[Run ID], Runs[Title]), "— pick a run —")</f>
        <v>Lee &amp; Kirby's Fantastic Four</v>
      </c>
      <c r="D4253" s="74" t="s">
        <v>2381</v>
      </c>
      <c r="E4253" s="58" t="b">
        <v>0</v>
      </c>
      <c r="F4253" s="25">
        <f t="shared" si="1"/>
        <v>1</v>
      </c>
      <c r="G4253" s="21" t="s">
        <v>58</v>
      </c>
      <c r="I4253" s="56"/>
    </row>
    <row r="4254" ht="22.5" customHeight="1">
      <c r="A4254" s="53" t="str">
        <f t="array" ref="A4254">IFERROR(_xlfn.XLOOKUP(B4254, Runs[Run ID], Runs[Track]), "— pick a run —")</f>
        <v>Fantastic Four</v>
      </c>
      <c r="B4254" s="54" t="s">
        <v>243</v>
      </c>
      <c r="C4254" s="53" t="str">
        <f t="array" ref="C4254">IFERROR(_xlfn.XLOOKUP(B4254, Runs[Run ID], Runs[Title]), "— pick a run —")</f>
        <v>Lee &amp; Kirby's Fantastic Four</v>
      </c>
      <c r="D4254" s="74" t="s">
        <v>2408</v>
      </c>
      <c r="E4254" s="58" t="b">
        <v>0</v>
      </c>
      <c r="F4254" s="25">
        <f t="shared" si="1"/>
        <v>2</v>
      </c>
      <c r="G4254" s="21" t="s">
        <v>58</v>
      </c>
      <c r="H4254" s="23"/>
      <c r="I4254" s="28"/>
    </row>
    <row r="4255" ht="22.5" customHeight="1">
      <c r="A4255" s="53" t="str">
        <f t="array" ref="A4255">IFERROR(_xlfn.XLOOKUP(B4255, Runs[Run ID], Runs[Track]), "— pick a run —")</f>
        <v>Fantastic Four</v>
      </c>
      <c r="B4255" s="54" t="s">
        <v>243</v>
      </c>
      <c r="C4255" s="53" t="str">
        <f t="array" ref="C4255">IFERROR(_xlfn.XLOOKUP(B4255, Runs[Run ID], Runs[Title]), "— pick a run —")</f>
        <v>Lee &amp; Kirby's Fantastic Four</v>
      </c>
      <c r="D4255" s="74" t="s">
        <v>2440</v>
      </c>
      <c r="E4255" s="58" t="b">
        <v>0</v>
      </c>
      <c r="F4255" s="25">
        <f t="shared" si="1"/>
        <v>3</v>
      </c>
      <c r="G4255" s="21" t="s">
        <v>58</v>
      </c>
      <c r="H4255" s="23"/>
      <c r="I4255" s="28"/>
    </row>
    <row r="4256" ht="22.5" customHeight="1">
      <c r="A4256" s="53" t="str">
        <f t="array" ref="A4256">IFERROR(_xlfn.XLOOKUP(B4256, Runs[Run ID], Runs[Track]), "— pick a run —")</f>
        <v>Fantastic Four</v>
      </c>
      <c r="B4256" s="54" t="s">
        <v>243</v>
      </c>
      <c r="C4256" s="53" t="str">
        <f t="array" ref="C4256">IFERROR(_xlfn.XLOOKUP(B4256, Runs[Run ID], Runs[Title]), "— pick a run —")</f>
        <v>Lee &amp; Kirby's Fantastic Four</v>
      </c>
      <c r="D4256" s="74" t="s">
        <v>2470</v>
      </c>
      <c r="E4256" s="58" t="b">
        <v>0</v>
      </c>
      <c r="F4256" s="25">
        <f t="shared" si="1"/>
        <v>4</v>
      </c>
      <c r="G4256" s="21" t="s">
        <v>58</v>
      </c>
      <c r="H4256" s="23"/>
      <c r="I4256" s="28"/>
    </row>
    <row r="4257" ht="22.5" customHeight="1">
      <c r="A4257" s="53" t="str">
        <f t="array" ref="A4257">IFERROR(_xlfn.XLOOKUP(B4257, Runs[Run ID], Runs[Track]), "— pick a run —")</f>
        <v>Fantastic Four</v>
      </c>
      <c r="B4257" s="54" t="s">
        <v>243</v>
      </c>
      <c r="C4257" s="53" t="str">
        <f t="array" ref="C4257">IFERROR(_xlfn.XLOOKUP(B4257, Runs[Run ID], Runs[Title]), "— pick a run —")</f>
        <v>Lee &amp; Kirby's Fantastic Four</v>
      </c>
      <c r="D4257" s="74" t="s">
        <v>2384</v>
      </c>
      <c r="E4257" s="58" t="b">
        <v>0</v>
      </c>
      <c r="F4257" s="25">
        <f t="shared" si="1"/>
        <v>5</v>
      </c>
      <c r="G4257" s="21" t="s">
        <v>58</v>
      </c>
      <c r="H4257" s="23" t="s">
        <v>14298</v>
      </c>
      <c r="I4257" s="28"/>
    </row>
    <row r="4258" ht="22.5" customHeight="1">
      <c r="A4258" s="53" t="str">
        <f t="array" ref="A4258">IFERROR(_xlfn.XLOOKUP(B4258, Runs[Run ID], Runs[Track]), "— pick a run —")</f>
        <v>Fantastic Four</v>
      </c>
      <c r="B4258" s="54" t="s">
        <v>243</v>
      </c>
      <c r="C4258" s="53" t="str">
        <f t="array" ref="C4258">IFERROR(_xlfn.XLOOKUP(B4258, Runs[Run ID], Runs[Title]), "— pick a run —")</f>
        <v>Lee &amp; Kirby's Fantastic Four</v>
      </c>
      <c r="D4258" s="74" t="s">
        <v>2413</v>
      </c>
      <c r="E4258" s="58" t="b">
        <v>0</v>
      </c>
      <c r="F4258" s="25">
        <f t="shared" si="1"/>
        <v>6</v>
      </c>
      <c r="G4258" s="21" t="s">
        <v>58</v>
      </c>
      <c r="H4258" s="23"/>
      <c r="I4258" s="28"/>
    </row>
    <row r="4259" ht="22.5" customHeight="1">
      <c r="A4259" s="53" t="str">
        <f t="array" ref="A4259">IFERROR(_xlfn.XLOOKUP(B4259, Runs[Run ID], Runs[Track]), "— pick a run —")</f>
        <v>Fantastic Four</v>
      </c>
      <c r="B4259" s="54" t="s">
        <v>243</v>
      </c>
      <c r="C4259" s="53" t="str">
        <f t="array" ref="C4259">IFERROR(_xlfn.XLOOKUP(B4259, Runs[Run ID], Runs[Title]), "— pick a run —")</f>
        <v>Lee &amp; Kirby's Fantastic Four</v>
      </c>
      <c r="D4259" s="74" t="s">
        <v>2557</v>
      </c>
      <c r="E4259" s="58" t="b">
        <v>0</v>
      </c>
      <c r="F4259" s="25">
        <f t="shared" si="1"/>
        <v>7</v>
      </c>
      <c r="G4259" s="21" t="s">
        <v>58</v>
      </c>
      <c r="H4259" s="23"/>
      <c r="I4259" s="28"/>
    </row>
    <row r="4260" ht="22.5" customHeight="1">
      <c r="A4260" s="53" t="str">
        <f t="array" ref="A4260">IFERROR(_xlfn.XLOOKUP(B4260, Runs[Run ID], Runs[Track]), "— pick a run —")</f>
        <v>Fantastic Four</v>
      </c>
      <c r="B4260" s="54" t="s">
        <v>243</v>
      </c>
      <c r="C4260" s="53" t="str">
        <f t="array" ref="C4260">IFERROR(_xlfn.XLOOKUP(B4260, Runs[Run ID], Runs[Title]), "— pick a run —")</f>
        <v>Lee &amp; Kirby's Fantastic Four</v>
      </c>
      <c r="D4260" s="74" t="s">
        <v>2587</v>
      </c>
      <c r="E4260" s="58" t="b">
        <v>0</v>
      </c>
      <c r="F4260" s="25">
        <f t="shared" si="1"/>
        <v>8</v>
      </c>
      <c r="G4260" s="21" t="s">
        <v>58</v>
      </c>
      <c r="H4260" s="23"/>
      <c r="I4260" s="28"/>
    </row>
    <row r="4261" ht="22.5" customHeight="1">
      <c r="A4261" s="53" t="str">
        <f t="array" ref="A4261">IFERROR(_xlfn.XLOOKUP(B4261, Runs[Run ID], Runs[Track]), "— pick a run —")</f>
        <v>Fantastic Four</v>
      </c>
      <c r="B4261" s="54" t="s">
        <v>243</v>
      </c>
      <c r="C4261" s="53" t="str">
        <f t="array" ref="C4261">IFERROR(_xlfn.XLOOKUP(B4261, Runs[Run ID], Runs[Title]), "— pick a run —")</f>
        <v>Lee &amp; Kirby's Fantastic Four</v>
      </c>
      <c r="D4261" s="74" t="s">
        <v>2617</v>
      </c>
      <c r="E4261" s="58" t="b">
        <v>0</v>
      </c>
      <c r="F4261" s="25">
        <f t="shared" si="1"/>
        <v>9</v>
      </c>
      <c r="G4261" s="21" t="s">
        <v>58</v>
      </c>
      <c r="H4261" s="23"/>
      <c r="I4261" s="28"/>
    </row>
    <row r="4262" ht="22.5" customHeight="1">
      <c r="A4262" s="53" t="str">
        <f t="array" ref="A4262">IFERROR(_xlfn.XLOOKUP(B4262, Runs[Run ID], Runs[Track]), "— pick a run —")</f>
        <v>Fantastic Four</v>
      </c>
      <c r="B4262" s="54" t="s">
        <v>243</v>
      </c>
      <c r="C4262" s="53" t="str">
        <f t="array" ref="C4262">IFERROR(_xlfn.XLOOKUP(B4262, Runs[Run ID], Runs[Title]), "— pick a run —")</f>
        <v>Lee &amp; Kirby's Fantastic Four</v>
      </c>
      <c r="D4262" s="74" t="s">
        <v>2647</v>
      </c>
      <c r="E4262" s="58" t="b">
        <v>0</v>
      </c>
      <c r="F4262" s="25">
        <f t="shared" si="1"/>
        <v>10</v>
      </c>
      <c r="G4262" s="21" t="s">
        <v>58</v>
      </c>
      <c r="H4262" s="23"/>
      <c r="I4262" s="28"/>
    </row>
    <row r="4263" ht="22.5" customHeight="1">
      <c r="A4263" s="53" t="str">
        <f t="array" ref="A4263">IFERROR(_xlfn.XLOOKUP(B4263, Runs[Run ID], Runs[Track]), "— pick a run —")</f>
        <v>Fantastic Four</v>
      </c>
      <c r="B4263" s="54" t="s">
        <v>243</v>
      </c>
      <c r="C4263" s="53" t="str">
        <f t="array" ref="C4263">IFERROR(_xlfn.XLOOKUP(B4263, Runs[Run ID], Runs[Title]), "— pick a run —")</f>
        <v>Lee &amp; Kirby's Fantastic Four</v>
      </c>
      <c r="D4263" s="74" t="s">
        <v>2676</v>
      </c>
      <c r="E4263" s="58" t="b">
        <v>0</v>
      </c>
      <c r="F4263" s="25">
        <f t="shared" si="1"/>
        <v>11</v>
      </c>
      <c r="G4263" s="21" t="s">
        <v>58</v>
      </c>
      <c r="H4263" s="23"/>
      <c r="I4263" s="28"/>
    </row>
    <row r="4264" ht="22.5" customHeight="1">
      <c r="A4264" s="53" t="str">
        <f t="array" ref="A4264">IFERROR(_xlfn.XLOOKUP(B4264, Runs[Run ID], Runs[Track]), "— pick a run —")</f>
        <v>Fantastic Four</v>
      </c>
      <c r="B4264" s="54" t="s">
        <v>243</v>
      </c>
      <c r="C4264" s="53" t="str">
        <f t="array" ref="C4264">IFERROR(_xlfn.XLOOKUP(B4264, Runs[Run ID], Runs[Title]), "— pick a run —")</f>
        <v>Lee &amp; Kirby's Fantastic Four</v>
      </c>
      <c r="D4264" s="74" t="s">
        <v>2708</v>
      </c>
      <c r="E4264" s="58" t="b">
        <v>0</v>
      </c>
      <c r="F4264" s="25">
        <f t="shared" si="1"/>
        <v>12</v>
      </c>
      <c r="G4264" s="21" t="s">
        <v>58</v>
      </c>
      <c r="H4264" s="23" t="s">
        <v>14299</v>
      </c>
      <c r="I4264" s="28"/>
    </row>
    <row r="4265" ht="22.5" customHeight="1">
      <c r="A4265" s="53" t="str">
        <f t="array" ref="A4265">IFERROR(_xlfn.XLOOKUP(B4265, Runs[Run ID], Runs[Track]), "— pick a run —")</f>
        <v>Fantastic Four</v>
      </c>
      <c r="B4265" s="54" t="s">
        <v>243</v>
      </c>
      <c r="C4265" s="53" t="str">
        <f t="array" ref="C4265">IFERROR(_xlfn.XLOOKUP(B4265, Runs[Run ID], Runs[Title]), "— pick a run —")</f>
        <v>Lee &amp; Kirby's Fantastic Four</v>
      </c>
      <c r="D4265" s="74" t="s">
        <v>2737</v>
      </c>
      <c r="E4265" s="58" t="b">
        <v>0</v>
      </c>
      <c r="F4265" s="25">
        <f t="shared" si="1"/>
        <v>13</v>
      </c>
      <c r="G4265" s="21" t="s">
        <v>58</v>
      </c>
      <c r="H4265" s="23"/>
      <c r="I4265" s="28"/>
    </row>
    <row r="4266" ht="22.5" customHeight="1">
      <c r="A4266" s="53" t="str">
        <f t="array" ref="A4266">IFERROR(_xlfn.XLOOKUP(B4266, Runs[Run ID], Runs[Track]), "— pick a run —")</f>
        <v>Fantastic Four</v>
      </c>
      <c r="B4266" s="54" t="s">
        <v>243</v>
      </c>
      <c r="C4266" s="53" t="str">
        <f t="array" ref="C4266">IFERROR(_xlfn.XLOOKUP(B4266, Runs[Run ID], Runs[Title]), "— pick a run —")</f>
        <v>Lee &amp; Kirby's Fantastic Four</v>
      </c>
      <c r="D4266" s="74" t="s">
        <v>2767</v>
      </c>
      <c r="E4266" s="58" t="b">
        <v>0</v>
      </c>
      <c r="F4266" s="25">
        <f t="shared" si="1"/>
        <v>14</v>
      </c>
      <c r="G4266" s="21" t="s">
        <v>58</v>
      </c>
      <c r="H4266" s="23"/>
      <c r="I4266" s="28"/>
    </row>
    <row r="4267" ht="22.5" customHeight="1">
      <c r="A4267" s="53" t="str">
        <f t="array" ref="A4267">IFERROR(_xlfn.XLOOKUP(B4267, Runs[Run ID], Runs[Track]), "— pick a run —")</f>
        <v>Fantastic Four</v>
      </c>
      <c r="B4267" s="54" t="s">
        <v>243</v>
      </c>
      <c r="C4267" s="53" t="str">
        <f t="array" ref="C4267">IFERROR(_xlfn.XLOOKUP(B4267, Runs[Run ID], Runs[Title]), "— pick a run —")</f>
        <v>Lee &amp; Kirby's Fantastic Four</v>
      </c>
      <c r="D4267" s="74" t="s">
        <v>2797</v>
      </c>
      <c r="E4267" s="58" t="b">
        <v>0</v>
      </c>
      <c r="F4267" s="25">
        <f t="shared" si="1"/>
        <v>15</v>
      </c>
      <c r="G4267" s="21" t="s">
        <v>58</v>
      </c>
      <c r="H4267" s="23"/>
      <c r="I4267" s="28"/>
    </row>
    <row r="4268" ht="22.5" customHeight="1">
      <c r="A4268" s="53" t="str">
        <f t="array" ref="A4268">IFERROR(_xlfn.XLOOKUP(B4268, Runs[Run ID], Runs[Track]), "— pick a run —")</f>
        <v>Fantastic Four</v>
      </c>
      <c r="B4268" s="54" t="s">
        <v>243</v>
      </c>
      <c r="C4268" s="53" t="str">
        <f t="array" ref="C4268">IFERROR(_xlfn.XLOOKUP(B4268, Runs[Run ID], Runs[Title]), "— pick a run —")</f>
        <v>Lee &amp; Kirby's Fantastic Four</v>
      </c>
      <c r="D4268" s="74" t="s">
        <v>2473</v>
      </c>
      <c r="E4268" s="58" t="b">
        <v>0</v>
      </c>
      <c r="F4268" s="25">
        <f t="shared" si="1"/>
        <v>16</v>
      </c>
      <c r="G4268" s="21" t="s">
        <v>58</v>
      </c>
      <c r="H4268" s="23"/>
      <c r="I4268" s="28"/>
    </row>
    <row r="4269" ht="22.5" customHeight="1">
      <c r="A4269" s="53" t="str">
        <f t="array" ref="A4269">IFERROR(_xlfn.XLOOKUP(B4269, Runs[Run ID], Runs[Track]), "— pick a run —")</f>
        <v>Fantastic Four</v>
      </c>
      <c r="B4269" s="54" t="s">
        <v>243</v>
      </c>
      <c r="C4269" s="53" t="str">
        <f t="array" ref="C4269">IFERROR(_xlfn.XLOOKUP(B4269, Runs[Run ID], Runs[Title]), "— pick a run —")</f>
        <v>Lee &amp; Kirby's Fantastic Four</v>
      </c>
      <c r="D4269" s="74" t="s">
        <v>2505</v>
      </c>
      <c r="E4269" s="58" t="b">
        <v>0</v>
      </c>
      <c r="F4269" s="25">
        <f t="shared" si="1"/>
        <v>17</v>
      </c>
      <c r="G4269" s="21" t="s">
        <v>58</v>
      </c>
      <c r="H4269" s="23"/>
      <c r="I4269" s="28"/>
    </row>
    <row r="4270" ht="22.5" customHeight="1">
      <c r="A4270" s="53" t="str">
        <f t="array" ref="A4270">IFERROR(_xlfn.XLOOKUP(B4270, Runs[Run ID], Runs[Track]), "— pick a run —")</f>
        <v>Fantastic Four</v>
      </c>
      <c r="B4270" s="54" t="s">
        <v>243</v>
      </c>
      <c r="C4270" s="53" t="str">
        <f t="array" ref="C4270">IFERROR(_xlfn.XLOOKUP(B4270, Runs[Run ID], Runs[Title]), "— pick a run —")</f>
        <v>Lee &amp; Kirby's Fantastic Four</v>
      </c>
      <c r="D4270" s="74" t="s">
        <v>2882</v>
      </c>
      <c r="E4270" s="58" t="b">
        <v>0</v>
      </c>
      <c r="F4270" s="25">
        <f t="shared" si="1"/>
        <v>18</v>
      </c>
      <c r="G4270" s="21" t="s">
        <v>58</v>
      </c>
      <c r="H4270" s="23" t="s">
        <v>14300</v>
      </c>
      <c r="I4270" s="28"/>
    </row>
    <row r="4271" ht="22.5" customHeight="1">
      <c r="A4271" s="53" t="str">
        <f t="array" ref="A4271">IFERROR(_xlfn.XLOOKUP(B4271, Runs[Run ID], Runs[Track]), "— pick a run —")</f>
        <v>Fantastic Four</v>
      </c>
      <c r="B4271" s="54" t="s">
        <v>243</v>
      </c>
      <c r="C4271" s="53" t="str">
        <f t="array" ref="C4271">IFERROR(_xlfn.XLOOKUP(B4271, Runs[Run ID], Runs[Title]), "— pick a run —")</f>
        <v>Lee &amp; Kirby's Fantastic Four</v>
      </c>
      <c r="D4271" s="74" t="s">
        <v>14301</v>
      </c>
      <c r="E4271" s="58" t="b">
        <v>0</v>
      </c>
      <c r="F4271" s="25">
        <f t="shared" si="1"/>
        <v>19</v>
      </c>
      <c r="G4271" s="21" t="s">
        <v>58</v>
      </c>
      <c r="H4271" s="23"/>
      <c r="I4271" s="28"/>
    </row>
    <row r="4272" ht="22.5" customHeight="1">
      <c r="A4272" s="53" t="str">
        <f t="array" ref="A4272">IFERROR(_xlfn.XLOOKUP(B4272, Runs[Run ID], Runs[Track]), "— pick a run —")</f>
        <v>Fantastic Four</v>
      </c>
      <c r="B4272" s="54" t="s">
        <v>243</v>
      </c>
      <c r="C4272" s="53" t="str">
        <f t="array" ref="C4272">IFERROR(_xlfn.XLOOKUP(B4272, Runs[Run ID], Runs[Title]), "— pick a run —")</f>
        <v>Lee &amp; Kirby's Fantastic Four</v>
      </c>
      <c r="D4272" s="74" t="s">
        <v>2944</v>
      </c>
      <c r="E4272" s="58" t="b">
        <v>0</v>
      </c>
      <c r="F4272" s="25">
        <f t="shared" si="1"/>
        <v>20</v>
      </c>
      <c r="G4272" s="21" t="s">
        <v>58</v>
      </c>
      <c r="I4272" s="56"/>
    </row>
    <row r="4273" ht="22.5" customHeight="1">
      <c r="A4273" s="53" t="str">
        <f t="array" ref="A4273">IFERROR(_xlfn.XLOOKUP(B4273, Runs[Run ID], Runs[Track]), "— pick a run —")</f>
        <v>Fantastic Four</v>
      </c>
      <c r="B4273" s="54" t="s">
        <v>243</v>
      </c>
      <c r="C4273" s="53" t="str">
        <f t="array" ref="C4273">IFERROR(_xlfn.XLOOKUP(B4273, Runs[Run ID], Runs[Title]), "— pick a run —")</f>
        <v>Lee &amp; Kirby's Fantastic Four</v>
      </c>
      <c r="D4273" s="74" t="s">
        <v>2973</v>
      </c>
      <c r="E4273" s="58" t="b">
        <v>0</v>
      </c>
      <c r="F4273" s="25">
        <f t="shared" si="1"/>
        <v>21</v>
      </c>
      <c r="G4273" s="21" t="s">
        <v>58</v>
      </c>
      <c r="H4273" s="23"/>
      <c r="I4273" s="28"/>
    </row>
    <row r="4274" ht="22.5" customHeight="1">
      <c r="A4274" s="53" t="str">
        <f t="array" ref="A4274">IFERROR(_xlfn.XLOOKUP(B4274, Runs[Run ID], Runs[Track]), "— pick a run —")</f>
        <v>Fantastic Four</v>
      </c>
      <c r="B4274" s="54" t="s">
        <v>243</v>
      </c>
      <c r="C4274" s="53" t="str">
        <f t="array" ref="C4274">IFERROR(_xlfn.XLOOKUP(B4274, Runs[Run ID], Runs[Title]), "— pick a run —")</f>
        <v>Lee &amp; Kirby's Fantastic Four</v>
      </c>
      <c r="D4274" s="74" t="s">
        <v>3002</v>
      </c>
      <c r="E4274" s="58" t="b">
        <v>0</v>
      </c>
      <c r="F4274" s="25">
        <f t="shared" si="1"/>
        <v>22</v>
      </c>
      <c r="G4274" s="21" t="s">
        <v>58</v>
      </c>
      <c r="H4274" s="23"/>
      <c r="I4274" s="28"/>
    </row>
    <row r="4275" ht="22.5" customHeight="1">
      <c r="A4275" s="53" t="str">
        <f t="array" ref="A4275">IFERROR(_xlfn.XLOOKUP(B4275, Runs[Run ID], Runs[Track]), "— pick a run —")</f>
        <v>Fantastic Four</v>
      </c>
      <c r="B4275" s="54" t="s">
        <v>243</v>
      </c>
      <c r="C4275" s="53" t="str">
        <f t="array" ref="C4275">IFERROR(_xlfn.XLOOKUP(B4275, Runs[Run ID], Runs[Title]), "— pick a run —")</f>
        <v>Lee &amp; Kirby's Fantastic Four</v>
      </c>
      <c r="D4275" s="74" t="s">
        <v>3032</v>
      </c>
      <c r="E4275" s="58" t="b">
        <v>0</v>
      </c>
      <c r="F4275" s="25">
        <f t="shared" si="1"/>
        <v>23</v>
      </c>
      <c r="G4275" s="21" t="s">
        <v>58</v>
      </c>
      <c r="H4275" s="23"/>
      <c r="I4275" s="28"/>
    </row>
    <row r="4276" ht="22.5" customHeight="1">
      <c r="A4276" s="53" t="str">
        <f t="array" ref="A4276">IFERROR(_xlfn.XLOOKUP(B4276, Runs[Run ID], Runs[Track]), "— pick a run —")</f>
        <v>Fantastic Four</v>
      </c>
      <c r="B4276" s="54" t="s">
        <v>243</v>
      </c>
      <c r="C4276" s="53" t="str">
        <f t="array" ref="C4276">IFERROR(_xlfn.XLOOKUP(B4276, Runs[Run ID], Runs[Title]), "— pick a run —")</f>
        <v>Lee &amp; Kirby's Fantastic Four</v>
      </c>
      <c r="D4276" s="74" t="s">
        <v>2533</v>
      </c>
      <c r="E4276" s="58" t="b">
        <v>0</v>
      </c>
      <c r="F4276" s="25">
        <f t="shared" si="1"/>
        <v>24</v>
      </c>
      <c r="G4276" s="21" t="s">
        <v>58</v>
      </c>
      <c r="H4276" s="23"/>
      <c r="I4276" s="28"/>
    </row>
    <row r="4277" ht="22.5" customHeight="1">
      <c r="A4277" s="53" t="str">
        <f t="array" ref="A4277">IFERROR(_xlfn.XLOOKUP(B4277, Runs[Run ID], Runs[Track]), "— pick a run —")</f>
        <v>Fantastic Four</v>
      </c>
      <c r="B4277" s="54" t="s">
        <v>243</v>
      </c>
      <c r="C4277" s="53" t="str">
        <f t="array" ref="C4277">IFERROR(_xlfn.XLOOKUP(B4277, Runs[Run ID], Runs[Title]), "— pick a run —")</f>
        <v>Lee &amp; Kirby's Fantastic Four</v>
      </c>
      <c r="D4277" s="74" t="s">
        <v>3093</v>
      </c>
      <c r="E4277" s="58" t="b">
        <v>0</v>
      </c>
      <c r="F4277" s="25">
        <f t="shared" si="1"/>
        <v>25</v>
      </c>
      <c r="G4277" s="21" t="s">
        <v>58</v>
      </c>
      <c r="H4277" s="23"/>
      <c r="I4277" s="28"/>
    </row>
    <row r="4278" ht="22.5" customHeight="1">
      <c r="A4278" s="53" t="str">
        <f t="array" ref="A4278">IFERROR(_xlfn.XLOOKUP(B4278, Runs[Run ID], Runs[Track]), "— pick a run —")</f>
        <v>Fantastic Four</v>
      </c>
      <c r="B4278" s="54" t="s">
        <v>243</v>
      </c>
      <c r="C4278" s="53" t="str">
        <f t="array" ref="C4278">IFERROR(_xlfn.XLOOKUP(B4278, Runs[Run ID], Runs[Title]), "— pick a run —")</f>
        <v>Lee &amp; Kirby's Fantastic Four</v>
      </c>
      <c r="D4278" s="74" t="s">
        <v>3122</v>
      </c>
      <c r="E4278" s="58" t="b">
        <v>0</v>
      </c>
      <c r="F4278" s="25">
        <f t="shared" si="1"/>
        <v>26</v>
      </c>
      <c r="G4278" s="21" t="s">
        <v>58</v>
      </c>
      <c r="H4278" s="23" t="s">
        <v>14302</v>
      </c>
      <c r="I4278" s="28"/>
    </row>
    <row r="4279" ht="22.5" customHeight="1">
      <c r="A4279" s="53" t="str">
        <f t="array" ref="A4279">IFERROR(_xlfn.XLOOKUP(B4279, Runs[Run ID], Runs[Track]), "— pick a run —")</f>
        <v>Fantastic Four</v>
      </c>
      <c r="B4279" s="54" t="s">
        <v>243</v>
      </c>
      <c r="C4279" s="53" t="str">
        <f t="array" ref="C4279">IFERROR(_xlfn.XLOOKUP(B4279, Runs[Run ID], Runs[Title]), "— pick a run —")</f>
        <v>Lee &amp; Kirby's Fantastic Four</v>
      </c>
      <c r="D4279" s="74" t="s">
        <v>3152</v>
      </c>
      <c r="E4279" s="58" t="b">
        <v>0</v>
      </c>
      <c r="F4279" s="25">
        <f t="shared" si="1"/>
        <v>27</v>
      </c>
      <c r="G4279" s="21" t="s">
        <v>58</v>
      </c>
      <c r="H4279" s="23"/>
      <c r="I4279" s="28"/>
    </row>
    <row r="4280" ht="22.5" customHeight="1">
      <c r="A4280" s="53" t="str">
        <f t="array" ref="A4280">IFERROR(_xlfn.XLOOKUP(B4280, Runs[Run ID], Runs[Track]), "— pick a run —")</f>
        <v>Fantastic Four</v>
      </c>
      <c r="B4280" s="54" t="s">
        <v>243</v>
      </c>
      <c r="C4280" s="53" t="str">
        <f t="array" ref="C4280">IFERROR(_xlfn.XLOOKUP(B4280, Runs[Run ID], Runs[Title]), "— pick a run —")</f>
        <v>Lee &amp; Kirby's Fantastic Four</v>
      </c>
      <c r="D4280" s="74" t="s">
        <v>3181</v>
      </c>
      <c r="E4280" s="58" t="b">
        <v>0</v>
      </c>
      <c r="F4280" s="25">
        <f t="shared" si="1"/>
        <v>28</v>
      </c>
      <c r="G4280" s="21" t="s">
        <v>58</v>
      </c>
      <c r="H4280" s="23"/>
      <c r="I4280" s="28"/>
    </row>
    <row r="4281" ht="22.5" customHeight="1">
      <c r="A4281" s="53" t="str">
        <f t="array" ref="A4281">IFERROR(_xlfn.XLOOKUP(B4281, Runs[Run ID], Runs[Track]), "— pick a run —")</f>
        <v>Fantastic Four</v>
      </c>
      <c r="B4281" s="54" t="s">
        <v>243</v>
      </c>
      <c r="C4281" s="53" t="str">
        <f t="array" ref="C4281">IFERROR(_xlfn.XLOOKUP(B4281, Runs[Run ID], Runs[Title]), "— pick a run —")</f>
        <v>Lee &amp; Kirby's Fantastic Four</v>
      </c>
      <c r="D4281" s="74" t="s">
        <v>3209</v>
      </c>
      <c r="E4281" s="58" t="b">
        <v>0</v>
      </c>
      <c r="F4281" s="25">
        <f t="shared" si="1"/>
        <v>29</v>
      </c>
      <c r="G4281" s="21" t="s">
        <v>58</v>
      </c>
      <c r="H4281" s="23"/>
      <c r="I4281" s="28"/>
    </row>
    <row r="4282" ht="22.5" customHeight="1">
      <c r="A4282" s="53" t="str">
        <f t="array" ref="A4282">IFERROR(_xlfn.XLOOKUP(B4282, Runs[Run ID], Runs[Track]), "— pick a run —")</f>
        <v>Fantastic Four</v>
      </c>
      <c r="B4282" s="54" t="s">
        <v>243</v>
      </c>
      <c r="C4282" s="53" t="str">
        <f t="array" ref="C4282">IFERROR(_xlfn.XLOOKUP(B4282, Runs[Run ID], Runs[Title]), "— pick a run —")</f>
        <v>Lee &amp; Kirby's Fantastic Four</v>
      </c>
      <c r="D4282" s="74" t="s">
        <v>3237</v>
      </c>
      <c r="E4282" s="58" t="b">
        <v>0</v>
      </c>
      <c r="F4282" s="25">
        <f t="shared" si="1"/>
        <v>30</v>
      </c>
      <c r="G4282" s="21" t="s">
        <v>58</v>
      </c>
      <c r="H4282" s="23"/>
      <c r="I4282" s="28"/>
    </row>
    <row r="4283" ht="22.5" customHeight="1">
      <c r="A4283" s="53" t="str">
        <f t="array" ref="A4283">IFERROR(_xlfn.XLOOKUP(B4283, Runs[Run ID], Runs[Track]), "— pick a run —")</f>
        <v>Fantastic Four</v>
      </c>
      <c r="B4283" s="54" t="s">
        <v>243</v>
      </c>
      <c r="C4283" s="53" t="str">
        <f t="array" ref="C4283">IFERROR(_xlfn.XLOOKUP(B4283, Runs[Run ID], Runs[Title]), "— pick a run —")</f>
        <v>Lee &amp; Kirby's Fantastic Four</v>
      </c>
      <c r="D4283" s="74" t="s">
        <v>3266</v>
      </c>
      <c r="E4283" s="58" t="b">
        <v>0</v>
      </c>
      <c r="F4283" s="25">
        <f t="shared" si="1"/>
        <v>31</v>
      </c>
      <c r="G4283" s="21" t="s">
        <v>58</v>
      </c>
      <c r="H4283" s="23"/>
      <c r="I4283" s="28"/>
    </row>
    <row r="4284" ht="22.5" customHeight="1">
      <c r="A4284" s="53" t="str">
        <f t="array" ref="A4284">IFERROR(_xlfn.XLOOKUP(B4284, Runs[Run ID], Runs[Track]), "— pick a run —")</f>
        <v>Fantastic Four</v>
      </c>
      <c r="B4284" s="54" t="s">
        <v>243</v>
      </c>
      <c r="C4284" s="53" t="str">
        <f t="array" ref="C4284">IFERROR(_xlfn.XLOOKUP(B4284, Runs[Run ID], Runs[Title]), "— pick a run —")</f>
        <v>Lee &amp; Kirby's Fantastic Four</v>
      </c>
      <c r="D4284" s="74" t="s">
        <v>14069</v>
      </c>
      <c r="E4284" s="58" t="b">
        <v>0</v>
      </c>
      <c r="F4284" s="25">
        <f t="shared" si="1"/>
        <v>32</v>
      </c>
      <c r="G4284" s="21" t="s">
        <v>58</v>
      </c>
      <c r="H4284" s="23" t="s">
        <v>14303</v>
      </c>
      <c r="I4284" s="28"/>
    </row>
    <row r="4285" ht="22.5" customHeight="1">
      <c r="A4285" s="53" t="str">
        <f t="array" ref="A4285">IFERROR(_xlfn.XLOOKUP(B4285, Runs[Run ID], Runs[Track]), "— pick a run —")</f>
        <v>Fantastic Four</v>
      </c>
      <c r="B4285" s="54" t="s">
        <v>243</v>
      </c>
      <c r="C4285" s="53" t="str">
        <f t="array" ref="C4285">IFERROR(_xlfn.XLOOKUP(B4285, Runs[Run ID], Runs[Title]), "— pick a run —")</f>
        <v>Lee &amp; Kirby's Fantastic Four</v>
      </c>
      <c r="D4285" s="74" t="s">
        <v>3331</v>
      </c>
      <c r="E4285" s="58" t="b">
        <v>0</v>
      </c>
      <c r="F4285" s="25">
        <f t="shared" si="1"/>
        <v>33</v>
      </c>
      <c r="G4285" s="21" t="s">
        <v>58</v>
      </c>
      <c r="H4285" s="23"/>
      <c r="I4285" s="28"/>
    </row>
    <row r="4286" ht="22.5" customHeight="1">
      <c r="A4286" s="53" t="str">
        <f t="array" ref="A4286">IFERROR(_xlfn.XLOOKUP(B4286, Runs[Run ID], Runs[Track]), "— pick a run —")</f>
        <v>Fantastic Four</v>
      </c>
      <c r="B4286" s="54" t="s">
        <v>243</v>
      </c>
      <c r="C4286" s="53" t="str">
        <f t="array" ref="C4286">IFERROR(_xlfn.XLOOKUP(B4286, Runs[Run ID], Runs[Title]), "— pick a run —")</f>
        <v>Lee &amp; Kirby's Fantastic Four</v>
      </c>
      <c r="D4286" s="74" t="s">
        <v>3360</v>
      </c>
      <c r="E4286" s="58" t="b">
        <v>0</v>
      </c>
      <c r="F4286" s="25">
        <f t="shared" si="1"/>
        <v>34</v>
      </c>
      <c r="G4286" s="21" t="s">
        <v>58</v>
      </c>
      <c r="H4286" s="23"/>
      <c r="I4286" s="28"/>
    </row>
    <row r="4287" ht="22.5" customHeight="1">
      <c r="A4287" s="53" t="str">
        <f t="array" ref="A4287">IFERROR(_xlfn.XLOOKUP(B4287, Runs[Run ID], Runs[Track]), "— pick a run —")</f>
        <v>Fantastic Four</v>
      </c>
      <c r="B4287" s="54" t="s">
        <v>243</v>
      </c>
      <c r="C4287" s="53" t="str">
        <f t="array" ref="C4287">IFERROR(_xlfn.XLOOKUP(B4287, Runs[Run ID], Runs[Title]), "— pick a run —")</f>
        <v>Lee &amp; Kirby's Fantastic Four</v>
      </c>
      <c r="D4287" s="74" t="s">
        <v>3391</v>
      </c>
      <c r="E4287" s="58" t="b">
        <v>0</v>
      </c>
      <c r="F4287" s="25">
        <f t="shared" si="1"/>
        <v>35</v>
      </c>
      <c r="G4287" s="21" t="s">
        <v>58</v>
      </c>
      <c r="H4287" s="23"/>
      <c r="I4287" s="28"/>
    </row>
    <row r="4288" ht="22.5" customHeight="1">
      <c r="A4288" s="53" t="str">
        <f t="array" ref="A4288">IFERROR(_xlfn.XLOOKUP(B4288, Runs[Run ID], Runs[Track]), "— pick a run —")</f>
        <v>Fantastic Four</v>
      </c>
      <c r="B4288" s="54" t="s">
        <v>243</v>
      </c>
      <c r="C4288" s="53" t="str">
        <f t="array" ref="C4288">IFERROR(_xlfn.XLOOKUP(B4288, Runs[Run ID], Runs[Title]), "— pick a run —")</f>
        <v>Lee &amp; Kirby's Fantastic Four</v>
      </c>
      <c r="D4288" s="74" t="s">
        <v>3421</v>
      </c>
      <c r="E4288" s="58" t="b">
        <v>0</v>
      </c>
      <c r="F4288" s="25">
        <f t="shared" si="1"/>
        <v>36</v>
      </c>
      <c r="G4288" s="21" t="s">
        <v>58</v>
      </c>
      <c r="H4288" s="23"/>
      <c r="I4288" s="28"/>
    </row>
    <row r="4289" ht="22.5" customHeight="1">
      <c r="A4289" s="53" t="str">
        <f t="array" ref="A4289">IFERROR(_xlfn.XLOOKUP(B4289, Runs[Run ID], Runs[Track]), "— pick a run —")</f>
        <v>Fantastic Four</v>
      </c>
      <c r="B4289" s="54" t="s">
        <v>243</v>
      </c>
      <c r="C4289" s="53" t="str">
        <f t="array" ref="C4289">IFERROR(_xlfn.XLOOKUP(B4289, Runs[Run ID], Runs[Title]), "— pick a run —")</f>
        <v>Lee &amp; Kirby's Fantastic Four</v>
      </c>
      <c r="D4289" s="74" t="s">
        <v>3452</v>
      </c>
      <c r="E4289" s="58" t="b">
        <v>0</v>
      </c>
      <c r="F4289" s="25">
        <f t="shared" si="1"/>
        <v>37</v>
      </c>
      <c r="G4289" s="21" t="s">
        <v>58</v>
      </c>
      <c r="H4289" s="23"/>
      <c r="I4289" s="28"/>
    </row>
    <row r="4290" ht="22.5" customHeight="1">
      <c r="A4290" s="53" t="str">
        <f t="array" ref="A4290">IFERROR(_xlfn.XLOOKUP(B4290, Runs[Run ID], Runs[Track]), "— pick a run —")</f>
        <v>Fantastic Four</v>
      </c>
      <c r="B4290" s="54" t="s">
        <v>243</v>
      </c>
      <c r="C4290" s="53" t="str">
        <f t="array" ref="C4290">IFERROR(_xlfn.XLOOKUP(B4290, Runs[Run ID], Runs[Title]), "— pick a run —")</f>
        <v>Lee &amp; Kirby's Fantastic Four</v>
      </c>
      <c r="D4290" s="74" t="s">
        <v>3482</v>
      </c>
      <c r="E4290" s="58" t="b">
        <v>0</v>
      </c>
      <c r="F4290" s="25">
        <f t="shared" si="1"/>
        <v>38</v>
      </c>
      <c r="G4290" s="21" t="s">
        <v>58</v>
      </c>
      <c r="H4290" s="23" t="s">
        <v>14304</v>
      </c>
      <c r="I4290" s="28"/>
    </row>
    <row r="4291" ht="22.5" customHeight="1">
      <c r="A4291" s="53" t="str">
        <f t="array" ref="A4291">IFERROR(_xlfn.XLOOKUP(B4291, Runs[Run ID], Runs[Track]), "— pick a run —")</f>
        <v>Fantastic Four</v>
      </c>
      <c r="B4291" s="54" t="s">
        <v>243</v>
      </c>
      <c r="C4291" s="53" t="str">
        <f t="array" ref="C4291">IFERROR(_xlfn.XLOOKUP(B4291, Runs[Run ID], Runs[Title]), "— pick a run —")</f>
        <v>Lee &amp; Kirby's Fantastic Four</v>
      </c>
      <c r="D4291" s="74" t="s">
        <v>3512</v>
      </c>
      <c r="E4291" s="58" t="b">
        <v>0</v>
      </c>
      <c r="F4291" s="25">
        <f t="shared" si="1"/>
        <v>39</v>
      </c>
      <c r="G4291" s="21" t="s">
        <v>58</v>
      </c>
      <c r="H4291" s="23"/>
      <c r="I4291" s="28"/>
    </row>
    <row r="4292" ht="22.5" customHeight="1">
      <c r="A4292" s="53" t="str">
        <f t="array" ref="A4292">IFERROR(_xlfn.XLOOKUP(B4292, Runs[Run ID], Runs[Track]), "— pick a run —")</f>
        <v>Fantastic Four</v>
      </c>
      <c r="B4292" s="54" t="s">
        <v>243</v>
      </c>
      <c r="C4292" s="53" t="str">
        <f t="array" ref="C4292">IFERROR(_xlfn.XLOOKUP(B4292, Runs[Run ID], Runs[Title]), "— pick a run —")</f>
        <v>Lee &amp; Kirby's Fantastic Four</v>
      </c>
      <c r="D4292" s="74" t="s">
        <v>3542</v>
      </c>
      <c r="E4292" s="58" t="b">
        <v>0</v>
      </c>
      <c r="F4292" s="25">
        <f t="shared" si="1"/>
        <v>40</v>
      </c>
      <c r="G4292" s="21" t="s">
        <v>58</v>
      </c>
      <c r="H4292" s="23"/>
      <c r="I4292" s="28"/>
    </row>
    <row r="4293" ht="22.5" customHeight="1">
      <c r="A4293" s="53" t="str">
        <f t="array" ref="A4293">IFERROR(_xlfn.XLOOKUP(B4293, Runs[Run ID], Runs[Track]), "— pick a run —")</f>
        <v>Fantastic Four</v>
      </c>
      <c r="B4293" s="54" t="s">
        <v>243</v>
      </c>
      <c r="C4293" s="53" t="str">
        <f t="array" ref="C4293">IFERROR(_xlfn.XLOOKUP(B4293, Runs[Run ID], Runs[Title]), "— pick a run —")</f>
        <v>Lee &amp; Kirby's Fantastic Four</v>
      </c>
      <c r="D4293" s="74" t="s">
        <v>2591</v>
      </c>
      <c r="E4293" s="58" t="b">
        <v>0</v>
      </c>
      <c r="F4293" s="25">
        <f t="shared" si="1"/>
        <v>41</v>
      </c>
      <c r="G4293" s="21" t="s">
        <v>58</v>
      </c>
      <c r="H4293" s="23"/>
      <c r="I4293" s="28"/>
    </row>
    <row r="4294" ht="22.5" customHeight="1">
      <c r="A4294" s="53" t="str">
        <f t="array" ref="A4294">IFERROR(_xlfn.XLOOKUP(B4294, Runs[Run ID], Runs[Track]), "— pick a run —")</f>
        <v>Fantastic Four</v>
      </c>
      <c r="B4294" s="54" t="s">
        <v>243</v>
      </c>
      <c r="C4294" s="53" t="str">
        <f t="array" ref="C4294">IFERROR(_xlfn.XLOOKUP(B4294, Runs[Run ID], Runs[Title]), "— pick a run —")</f>
        <v>Lee &amp; Kirby's Fantastic Four</v>
      </c>
      <c r="D4294" s="74" t="s">
        <v>2621</v>
      </c>
      <c r="E4294" s="58" t="b">
        <v>0</v>
      </c>
      <c r="F4294" s="25">
        <f t="shared" si="1"/>
        <v>42</v>
      </c>
      <c r="G4294" s="21" t="s">
        <v>58</v>
      </c>
      <c r="H4294" s="23"/>
      <c r="I4294" s="28"/>
    </row>
    <row r="4295" ht="22.5" customHeight="1">
      <c r="A4295" s="53" t="str">
        <f t="array" ref="A4295">IFERROR(_xlfn.XLOOKUP(B4295, Runs[Run ID], Runs[Track]), "— pick a run —")</f>
        <v>Fantastic Four</v>
      </c>
      <c r="B4295" s="54" t="s">
        <v>243</v>
      </c>
      <c r="C4295" s="53" t="str">
        <f t="array" ref="C4295">IFERROR(_xlfn.XLOOKUP(B4295, Runs[Run ID], Runs[Title]), "— pick a run —")</f>
        <v>Lee &amp; Kirby's Fantastic Four</v>
      </c>
      <c r="D4295" s="74" t="s">
        <v>3634</v>
      </c>
      <c r="E4295" s="58" t="b">
        <v>0</v>
      </c>
      <c r="F4295" s="25">
        <f t="shared" si="1"/>
        <v>43</v>
      </c>
      <c r="G4295" s="21" t="s">
        <v>58</v>
      </c>
      <c r="H4295" s="23"/>
      <c r="I4295" s="28"/>
    </row>
    <row r="4296" ht="22.5" customHeight="1">
      <c r="A4296" s="53" t="str">
        <f t="array" ref="A4296">IFERROR(_xlfn.XLOOKUP(B4296, Runs[Run ID], Runs[Track]), "— pick a run —")</f>
        <v>Fantastic Four</v>
      </c>
      <c r="B4296" s="54" t="s">
        <v>243</v>
      </c>
      <c r="C4296" s="53" t="str">
        <f t="array" ref="C4296">IFERROR(_xlfn.XLOOKUP(B4296, Runs[Run ID], Runs[Title]), "— pick a run —")</f>
        <v>Lee &amp; Kirby's Fantastic Four</v>
      </c>
      <c r="D4296" s="74" t="s">
        <v>3664</v>
      </c>
      <c r="E4296" s="58" t="b">
        <v>0</v>
      </c>
      <c r="F4296" s="25">
        <f t="shared" si="1"/>
        <v>44</v>
      </c>
      <c r="G4296" s="21" t="s">
        <v>58</v>
      </c>
      <c r="H4296" s="23"/>
      <c r="I4296" s="28"/>
    </row>
    <row r="4297" ht="22.5" customHeight="1">
      <c r="A4297" s="53" t="str">
        <f t="array" ref="A4297">IFERROR(_xlfn.XLOOKUP(B4297, Runs[Run ID], Runs[Track]), "— pick a run —")</f>
        <v>Fantastic Four</v>
      </c>
      <c r="B4297" s="54" t="s">
        <v>243</v>
      </c>
      <c r="C4297" s="53" t="str">
        <f t="array" ref="C4297">IFERROR(_xlfn.XLOOKUP(B4297, Runs[Run ID], Runs[Title]), "— pick a run —")</f>
        <v>Lee &amp; Kirby's Fantastic Four</v>
      </c>
      <c r="D4297" s="74" t="s">
        <v>3693</v>
      </c>
      <c r="E4297" s="58" t="b">
        <v>0</v>
      </c>
      <c r="F4297" s="25">
        <f t="shared" si="1"/>
        <v>45</v>
      </c>
      <c r="G4297" s="21" t="s">
        <v>58</v>
      </c>
      <c r="H4297" s="23"/>
      <c r="I4297" s="28"/>
    </row>
    <row r="4298" ht="22.5" customHeight="1">
      <c r="A4298" s="53" t="str">
        <f t="array" ref="A4298">IFERROR(_xlfn.XLOOKUP(B4298, Runs[Run ID], Runs[Track]), "— pick a run —")</f>
        <v>Fantastic Four</v>
      </c>
      <c r="B4298" s="54" t="s">
        <v>243</v>
      </c>
      <c r="C4298" s="53" t="str">
        <f t="array" ref="C4298">IFERROR(_xlfn.XLOOKUP(B4298, Runs[Run ID], Runs[Title]), "— pick a run —")</f>
        <v>Lee &amp; Kirby's Fantastic Four</v>
      </c>
      <c r="D4298" s="74" t="s">
        <v>14305</v>
      </c>
      <c r="E4298" s="58" t="b">
        <v>0</v>
      </c>
      <c r="F4298" s="25">
        <f t="shared" si="1"/>
        <v>46</v>
      </c>
      <c r="G4298" s="21" t="s">
        <v>58</v>
      </c>
      <c r="H4298" s="23" t="s">
        <v>14306</v>
      </c>
      <c r="I4298" s="28"/>
    </row>
    <row r="4299" ht="22.5" customHeight="1">
      <c r="A4299" s="53" t="str">
        <f t="array" ref="A4299">IFERROR(_xlfn.XLOOKUP(B4299, Runs[Run ID], Runs[Track]), "— pick a run —")</f>
        <v>Fantastic Four</v>
      </c>
      <c r="B4299" s="54" t="s">
        <v>243</v>
      </c>
      <c r="C4299" s="53" t="str">
        <f t="array" ref="C4299">IFERROR(_xlfn.XLOOKUP(B4299, Runs[Run ID], Runs[Title]), "— pick a run —")</f>
        <v>Lee &amp; Kirby's Fantastic Four</v>
      </c>
      <c r="D4299" s="74" t="s">
        <v>3752</v>
      </c>
      <c r="E4299" s="58" t="b">
        <v>0</v>
      </c>
      <c r="F4299" s="25">
        <f t="shared" si="1"/>
        <v>47</v>
      </c>
      <c r="G4299" s="21" t="s">
        <v>58</v>
      </c>
      <c r="H4299" s="23" t="s">
        <v>14307</v>
      </c>
      <c r="I4299" s="28"/>
    </row>
    <row r="4300" ht="22.5" customHeight="1">
      <c r="A4300" s="53" t="str">
        <f t="array" ref="A4300">IFERROR(_xlfn.XLOOKUP(B4300, Runs[Run ID], Runs[Track]), "— pick a run —")</f>
        <v>Fantastic Four</v>
      </c>
      <c r="B4300" s="54" t="s">
        <v>243</v>
      </c>
      <c r="C4300" s="53" t="str">
        <f t="array" ref="C4300">IFERROR(_xlfn.XLOOKUP(B4300, Runs[Run ID], Runs[Title]), "— pick a run —")</f>
        <v>Lee &amp; Kirby's Fantastic Four</v>
      </c>
      <c r="D4300" s="74" t="s">
        <v>3784</v>
      </c>
      <c r="E4300" s="58" t="b">
        <v>0</v>
      </c>
      <c r="F4300" s="25">
        <f t="shared" si="1"/>
        <v>48</v>
      </c>
      <c r="G4300" s="21" t="s">
        <v>58</v>
      </c>
      <c r="H4300" s="23"/>
      <c r="I4300" s="28"/>
    </row>
    <row r="4301" ht="22.5" customHeight="1">
      <c r="A4301" s="53" t="str">
        <f t="array" ref="A4301">IFERROR(_xlfn.XLOOKUP(B4301, Runs[Run ID], Runs[Track]), "— pick a run —")</f>
        <v>Fantastic Four</v>
      </c>
      <c r="B4301" s="54" t="s">
        <v>243</v>
      </c>
      <c r="C4301" s="53" t="str">
        <f t="array" ref="C4301">IFERROR(_xlfn.XLOOKUP(B4301, Runs[Run ID], Runs[Title]), "— pick a run —")</f>
        <v>Lee &amp; Kirby's Fantastic Four</v>
      </c>
      <c r="D4301" s="74" t="s">
        <v>3814</v>
      </c>
      <c r="E4301" s="58" t="b">
        <v>0</v>
      </c>
      <c r="F4301" s="25">
        <f t="shared" si="1"/>
        <v>49</v>
      </c>
      <c r="G4301" s="21" t="s">
        <v>58</v>
      </c>
      <c r="H4301" s="23"/>
      <c r="I4301" s="28"/>
    </row>
    <row r="4302" ht="22.5" customHeight="1">
      <c r="A4302" s="53" t="str">
        <f t="array" ref="A4302">IFERROR(_xlfn.XLOOKUP(B4302, Runs[Run ID], Runs[Track]), "— pick a run —")</f>
        <v>Fantastic Four</v>
      </c>
      <c r="B4302" s="54" t="s">
        <v>243</v>
      </c>
      <c r="C4302" s="53" t="str">
        <f t="array" ref="C4302">IFERROR(_xlfn.XLOOKUP(B4302, Runs[Run ID], Runs[Title]), "— pick a run —")</f>
        <v>Lee &amp; Kirby's Fantastic Four</v>
      </c>
      <c r="D4302" s="74" t="s">
        <v>3843</v>
      </c>
      <c r="E4302" s="58" t="b">
        <v>0</v>
      </c>
      <c r="F4302" s="25">
        <f t="shared" si="1"/>
        <v>50</v>
      </c>
      <c r="G4302" s="21" t="s">
        <v>58</v>
      </c>
      <c r="H4302" s="23"/>
      <c r="I4302" s="28"/>
    </row>
    <row r="4303" ht="22.5" customHeight="1">
      <c r="A4303" s="53" t="str">
        <f t="array" ref="A4303">IFERROR(_xlfn.XLOOKUP(B4303, Runs[Run ID], Runs[Track]), "— pick a run —")</f>
        <v>Fantastic Four</v>
      </c>
      <c r="B4303" s="54" t="s">
        <v>243</v>
      </c>
      <c r="C4303" s="53" t="str">
        <f t="array" ref="C4303">IFERROR(_xlfn.XLOOKUP(B4303, Runs[Run ID], Runs[Title]), "— pick a run —")</f>
        <v>Lee &amp; Kirby's Fantastic Four</v>
      </c>
      <c r="D4303" s="74" t="s">
        <v>3872</v>
      </c>
      <c r="E4303" s="58" t="b">
        <v>0</v>
      </c>
      <c r="F4303" s="25">
        <f t="shared" si="1"/>
        <v>51</v>
      </c>
      <c r="G4303" s="21" t="s">
        <v>58</v>
      </c>
      <c r="H4303" s="23" t="s">
        <v>14308</v>
      </c>
      <c r="I4303" s="28"/>
    </row>
    <row r="4304" ht="22.5" customHeight="1">
      <c r="A4304" s="53" t="str">
        <f t="array" ref="A4304">IFERROR(_xlfn.XLOOKUP(B4304, Runs[Run ID], Runs[Track]), "— pick a run —")</f>
        <v>Fantastic Four</v>
      </c>
      <c r="B4304" s="54" t="s">
        <v>243</v>
      </c>
      <c r="C4304" s="53" t="str">
        <f t="array" ref="C4304">IFERROR(_xlfn.XLOOKUP(B4304, Runs[Run ID], Runs[Title]), "— pick a run —")</f>
        <v>Lee &amp; Kirby's Fantastic Four</v>
      </c>
      <c r="D4304" s="74" t="s">
        <v>3900</v>
      </c>
      <c r="E4304" s="58" t="b">
        <v>0</v>
      </c>
      <c r="F4304" s="25">
        <f t="shared" si="1"/>
        <v>52</v>
      </c>
      <c r="G4304" s="21" t="s">
        <v>58</v>
      </c>
      <c r="H4304" s="23"/>
      <c r="I4304" s="28"/>
    </row>
    <row r="4305" ht="22.5" customHeight="1">
      <c r="A4305" s="53" t="str">
        <f t="array" ref="A4305">IFERROR(_xlfn.XLOOKUP(B4305, Runs[Run ID], Runs[Track]), "— pick a run —")</f>
        <v>Fantastic Four</v>
      </c>
      <c r="B4305" s="54" t="s">
        <v>243</v>
      </c>
      <c r="C4305" s="53" t="str">
        <f t="array" ref="C4305">IFERROR(_xlfn.XLOOKUP(B4305, Runs[Run ID], Runs[Title]), "— pick a run —")</f>
        <v>Lee &amp; Kirby's Fantastic Four</v>
      </c>
      <c r="D4305" s="74" t="s">
        <v>3927</v>
      </c>
      <c r="E4305" s="58" t="b">
        <v>0</v>
      </c>
      <c r="F4305" s="25">
        <f t="shared" si="1"/>
        <v>53</v>
      </c>
      <c r="G4305" s="21" t="s">
        <v>58</v>
      </c>
      <c r="H4305" s="23"/>
      <c r="I4305" s="28"/>
    </row>
    <row r="4306" ht="22.5" customHeight="1">
      <c r="A4306" s="53" t="str">
        <f t="array" ref="A4306">IFERROR(_xlfn.XLOOKUP(B4306, Runs[Run ID], Runs[Track]), "— pick a run —")</f>
        <v>Fantastic Four</v>
      </c>
      <c r="B4306" s="54" t="s">
        <v>243</v>
      </c>
      <c r="C4306" s="53" t="str">
        <f t="array" ref="C4306">IFERROR(_xlfn.XLOOKUP(B4306, Runs[Run ID], Runs[Title]), "— pick a run —")</f>
        <v>Lee &amp; Kirby's Fantastic Four</v>
      </c>
      <c r="D4306" s="74" t="s">
        <v>3955</v>
      </c>
      <c r="E4306" s="58" t="b">
        <v>0</v>
      </c>
      <c r="F4306" s="25">
        <f t="shared" si="1"/>
        <v>54</v>
      </c>
      <c r="G4306" s="21" t="s">
        <v>58</v>
      </c>
      <c r="H4306" s="23" t="s">
        <v>14309</v>
      </c>
      <c r="I4306" s="28"/>
    </row>
    <row r="4307" ht="22.5" customHeight="1">
      <c r="A4307" s="53" t="str">
        <f t="array" ref="A4307">IFERROR(_xlfn.XLOOKUP(B4307, Runs[Run ID], Runs[Track]), "— pick a run —")</f>
        <v>Fantastic Four</v>
      </c>
      <c r="B4307" s="54" t="s">
        <v>243</v>
      </c>
      <c r="C4307" s="53" t="str">
        <f t="array" ref="C4307">IFERROR(_xlfn.XLOOKUP(B4307, Runs[Run ID], Runs[Title]), "— pick a run —")</f>
        <v>Lee &amp; Kirby's Fantastic Four</v>
      </c>
      <c r="D4307" s="74" t="s">
        <v>3985</v>
      </c>
      <c r="E4307" s="58" t="b">
        <v>0</v>
      </c>
      <c r="F4307" s="25">
        <f t="shared" si="1"/>
        <v>55</v>
      </c>
      <c r="G4307" s="21" t="s">
        <v>58</v>
      </c>
      <c r="H4307" s="23" t="s">
        <v>14310</v>
      </c>
      <c r="I4307" s="28"/>
    </row>
    <row r="4308" ht="22.5" customHeight="1">
      <c r="A4308" s="53" t="str">
        <f t="array" ref="A4308">IFERROR(_xlfn.XLOOKUP(B4308, Runs[Run ID], Runs[Track]), "— pick a run —")</f>
        <v>Fantastic Four</v>
      </c>
      <c r="B4308" s="54" t="s">
        <v>243</v>
      </c>
      <c r="C4308" s="53" t="str">
        <f t="array" ref="C4308">IFERROR(_xlfn.XLOOKUP(B4308, Runs[Run ID], Runs[Title]), "— pick a run —")</f>
        <v>Lee &amp; Kirby's Fantastic Four</v>
      </c>
      <c r="D4308" s="74" t="s">
        <v>4014</v>
      </c>
      <c r="E4308" s="58" t="b">
        <v>0</v>
      </c>
      <c r="F4308" s="25">
        <f t="shared" si="1"/>
        <v>56</v>
      </c>
      <c r="G4308" s="21" t="s">
        <v>58</v>
      </c>
      <c r="H4308" s="23"/>
      <c r="I4308" s="28"/>
    </row>
    <row r="4309" ht="22.5" customHeight="1">
      <c r="A4309" s="53" t="str">
        <f t="array" ref="A4309">IFERROR(_xlfn.XLOOKUP(B4309, Runs[Run ID], Runs[Track]), "— pick a run —")</f>
        <v>Fantastic Four</v>
      </c>
      <c r="B4309" s="54" t="s">
        <v>243</v>
      </c>
      <c r="C4309" s="53" t="str">
        <f t="array" ref="C4309">IFERROR(_xlfn.XLOOKUP(B4309, Runs[Run ID], Runs[Title]), "— pick a run —")</f>
        <v>Lee &amp; Kirby's Fantastic Four</v>
      </c>
      <c r="D4309" s="74" t="s">
        <v>4040</v>
      </c>
      <c r="E4309" s="58" t="b">
        <v>0</v>
      </c>
      <c r="F4309" s="25">
        <f t="shared" si="1"/>
        <v>57</v>
      </c>
      <c r="G4309" s="21" t="s">
        <v>58</v>
      </c>
      <c r="H4309" s="23"/>
      <c r="I4309" s="28"/>
    </row>
    <row r="4310" ht="22.5" customHeight="1">
      <c r="A4310" s="53" t="str">
        <f t="array" ref="A4310">IFERROR(_xlfn.XLOOKUP(B4310, Runs[Run ID], Runs[Track]), "— pick a run —")</f>
        <v>Fantastic Four</v>
      </c>
      <c r="B4310" s="54" t="s">
        <v>243</v>
      </c>
      <c r="C4310" s="53" t="str">
        <f t="array" ref="C4310">IFERROR(_xlfn.XLOOKUP(B4310, Runs[Run ID], Runs[Title]), "— pick a run —")</f>
        <v>Lee &amp; Kirby's Fantastic Four</v>
      </c>
      <c r="D4310" s="74" t="s">
        <v>4068</v>
      </c>
      <c r="E4310" s="58" t="b">
        <v>0</v>
      </c>
      <c r="F4310" s="25">
        <f t="shared" si="1"/>
        <v>58</v>
      </c>
      <c r="G4310" s="21" t="s">
        <v>58</v>
      </c>
      <c r="H4310" s="10" t="s">
        <v>14311</v>
      </c>
      <c r="I4310" s="26"/>
    </row>
    <row r="4311" ht="22.5" customHeight="1">
      <c r="A4311" s="53" t="str">
        <f t="array" ref="A4311">IFERROR(_xlfn.XLOOKUP(B4311, Runs[Run ID], Runs[Track]), "— pick a run —")</f>
        <v>Fantastic Four</v>
      </c>
      <c r="B4311" s="54" t="s">
        <v>243</v>
      </c>
      <c r="C4311" s="53" t="str">
        <f t="array" ref="C4311">IFERROR(_xlfn.XLOOKUP(B4311, Runs[Run ID], Runs[Title]), "— pick a run —")</f>
        <v>Lee &amp; Kirby's Fantastic Four</v>
      </c>
      <c r="D4311" s="74" t="s">
        <v>4095</v>
      </c>
      <c r="E4311" s="58" t="b">
        <v>0</v>
      </c>
      <c r="F4311" s="25">
        <f t="shared" si="1"/>
        <v>59</v>
      </c>
      <c r="G4311" s="21" t="s">
        <v>58</v>
      </c>
      <c r="H4311" s="23"/>
      <c r="I4311" s="28"/>
    </row>
    <row r="4312" ht="22.5" customHeight="1">
      <c r="A4312" s="53" t="str">
        <f t="array" ref="A4312">IFERROR(_xlfn.XLOOKUP(B4312, Runs[Run ID], Runs[Track]), "— pick a run —")</f>
        <v>Fantastic Four</v>
      </c>
      <c r="B4312" s="54" t="s">
        <v>243</v>
      </c>
      <c r="C4312" s="53" t="str">
        <f t="array" ref="C4312">IFERROR(_xlfn.XLOOKUP(B4312, Runs[Run ID], Runs[Title]), "— pick a run —")</f>
        <v>Lee &amp; Kirby's Fantastic Four</v>
      </c>
      <c r="D4312" s="74" t="s">
        <v>14312</v>
      </c>
      <c r="E4312" s="58" t="b">
        <v>0</v>
      </c>
      <c r="F4312" s="25">
        <f t="shared" si="1"/>
        <v>60</v>
      </c>
      <c r="G4312" s="21" t="s">
        <v>58</v>
      </c>
      <c r="H4312" s="23"/>
      <c r="I4312" s="28"/>
    </row>
    <row r="4313" ht="22.5" customHeight="1">
      <c r="A4313" s="53" t="str">
        <f t="array" ref="A4313">IFERROR(_xlfn.XLOOKUP(B4313, Runs[Run ID], Runs[Track]), "— pick a run —")</f>
        <v>Fantastic Four</v>
      </c>
      <c r="B4313" s="54" t="s">
        <v>243</v>
      </c>
      <c r="C4313" s="53" t="str">
        <f t="array" ref="C4313">IFERROR(_xlfn.XLOOKUP(B4313, Runs[Run ID], Runs[Title]), "— pick a run —")</f>
        <v>Lee &amp; Kirby's Fantastic Four</v>
      </c>
      <c r="D4313" s="74" t="s">
        <v>2651</v>
      </c>
      <c r="E4313" s="58" t="b">
        <v>0</v>
      </c>
      <c r="F4313" s="25">
        <f t="shared" si="1"/>
        <v>61</v>
      </c>
      <c r="G4313" s="21" t="s">
        <v>58</v>
      </c>
      <c r="H4313" s="23" t="s">
        <v>14313</v>
      </c>
      <c r="I4313" s="28"/>
    </row>
    <row r="4314" ht="22.5" customHeight="1">
      <c r="A4314" s="53" t="str">
        <f t="array" ref="A4314">IFERROR(_xlfn.XLOOKUP(B4314, Runs[Run ID], Runs[Track]), "— pick a run —")</f>
        <v>Fantastic Four</v>
      </c>
      <c r="B4314" s="54" t="s">
        <v>243</v>
      </c>
      <c r="C4314" s="53" t="str">
        <f t="array" ref="C4314">IFERROR(_xlfn.XLOOKUP(B4314, Runs[Run ID], Runs[Title]), "— pick a run —")</f>
        <v>Lee &amp; Kirby's Fantastic Four</v>
      </c>
      <c r="D4314" s="74" t="s">
        <v>2681</v>
      </c>
      <c r="E4314" s="58" t="b">
        <v>0</v>
      </c>
      <c r="F4314" s="25">
        <f t="shared" si="1"/>
        <v>62</v>
      </c>
      <c r="G4314" s="21" t="s">
        <v>58</v>
      </c>
      <c r="H4314" s="23"/>
      <c r="I4314" s="28"/>
    </row>
    <row r="4315" ht="22.5" customHeight="1">
      <c r="A4315" s="53" t="str">
        <f t="array" ref="A4315">IFERROR(_xlfn.XLOOKUP(B4315, Runs[Run ID], Runs[Track]), "— pick a run —")</f>
        <v>Fantastic Four</v>
      </c>
      <c r="B4315" s="54" t="s">
        <v>243</v>
      </c>
      <c r="C4315" s="53" t="str">
        <f t="array" ref="C4315">IFERROR(_xlfn.XLOOKUP(B4315, Runs[Run ID], Runs[Title]), "— pick a run —")</f>
        <v>Lee &amp; Kirby's Fantastic Four</v>
      </c>
      <c r="D4315" s="74" t="s">
        <v>2712</v>
      </c>
      <c r="E4315" s="58" t="b">
        <v>0</v>
      </c>
      <c r="F4315" s="25">
        <f t="shared" si="1"/>
        <v>63</v>
      </c>
      <c r="G4315" s="21" t="s">
        <v>58</v>
      </c>
      <c r="H4315" s="23"/>
      <c r="I4315" s="28"/>
    </row>
    <row r="4316" ht="22.5" customHeight="1">
      <c r="A4316" s="53" t="str">
        <f t="array" ref="A4316">IFERROR(_xlfn.XLOOKUP(B4316, Runs[Run ID], Runs[Track]), "— pick a run —")</f>
        <v>Fantastic Four</v>
      </c>
      <c r="B4316" s="54" t="s">
        <v>243</v>
      </c>
      <c r="C4316" s="53" t="str">
        <f t="array" ref="C4316">IFERROR(_xlfn.XLOOKUP(B4316, Runs[Run ID], Runs[Title]), "— pick a run —")</f>
        <v>Lee &amp; Kirby's Fantastic Four</v>
      </c>
      <c r="D4316" s="74" t="s">
        <v>2741</v>
      </c>
      <c r="E4316" s="58" t="b">
        <v>0</v>
      </c>
      <c r="F4316" s="25">
        <f t="shared" si="1"/>
        <v>64</v>
      </c>
      <c r="G4316" s="21" t="s">
        <v>58</v>
      </c>
      <c r="H4316" s="23"/>
      <c r="I4316" s="28"/>
    </row>
    <row r="4317" ht="22.5" customHeight="1">
      <c r="A4317" s="53" t="str">
        <f t="array" ref="A4317">IFERROR(_xlfn.XLOOKUP(B4317, Runs[Run ID], Runs[Track]), "— pick a run —")</f>
        <v>Fantastic Four</v>
      </c>
      <c r="B4317" s="54" t="s">
        <v>243</v>
      </c>
      <c r="C4317" s="53" t="str">
        <f t="array" ref="C4317">IFERROR(_xlfn.XLOOKUP(B4317, Runs[Run ID], Runs[Title]), "— pick a run —")</f>
        <v>Lee &amp; Kirby's Fantastic Four</v>
      </c>
      <c r="D4317" s="74" t="s">
        <v>4256</v>
      </c>
      <c r="E4317" s="58" t="b">
        <v>0</v>
      </c>
      <c r="F4317" s="25">
        <f t="shared" si="1"/>
        <v>65</v>
      </c>
      <c r="G4317" s="21" t="s">
        <v>58</v>
      </c>
      <c r="H4317" s="23"/>
      <c r="I4317" s="28"/>
    </row>
    <row r="4318" ht="22.5" customHeight="1">
      <c r="A4318" s="53" t="str">
        <f t="array" ref="A4318">IFERROR(_xlfn.XLOOKUP(B4318, Runs[Run ID], Runs[Track]), "— pick a run —")</f>
        <v>Fantastic Four</v>
      </c>
      <c r="B4318" s="54" t="s">
        <v>243</v>
      </c>
      <c r="C4318" s="53" t="str">
        <f t="array" ref="C4318">IFERROR(_xlfn.XLOOKUP(B4318, Runs[Run ID], Runs[Title]), "— pick a run —")</f>
        <v>Lee &amp; Kirby's Fantastic Four</v>
      </c>
      <c r="D4318" s="74" t="s">
        <v>4285</v>
      </c>
      <c r="E4318" s="58" t="b">
        <v>0</v>
      </c>
      <c r="F4318" s="25">
        <f t="shared" si="1"/>
        <v>66</v>
      </c>
      <c r="G4318" s="21" t="s">
        <v>58</v>
      </c>
      <c r="H4318" s="23"/>
      <c r="I4318" s="28"/>
    </row>
    <row r="4319" ht="22.5" customHeight="1">
      <c r="A4319" s="53" t="str">
        <f t="array" ref="A4319">IFERROR(_xlfn.XLOOKUP(B4319, Runs[Run ID], Runs[Track]), "— pick a run —")</f>
        <v>Fantastic Four</v>
      </c>
      <c r="B4319" s="54" t="s">
        <v>243</v>
      </c>
      <c r="C4319" s="53" t="str">
        <f t="array" ref="C4319">IFERROR(_xlfn.XLOOKUP(B4319, Runs[Run ID], Runs[Title]), "— pick a run —")</f>
        <v>Lee &amp; Kirby's Fantastic Four</v>
      </c>
      <c r="D4319" s="74" t="s">
        <v>4313</v>
      </c>
      <c r="E4319" s="58" t="b">
        <v>0</v>
      </c>
      <c r="F4319" s="25">
        <f t="shared" si="1"/>
        <v>67</v>
      </c>
      <c r="G4319" s="21" t="s">
        <v>58</v>
      </c>
      <c r="H4319" s="23"/>
      <c r="I4319" s="28"/>
    </row>
    <row r="4320" ht="22.5" customHeight="1">
      <c r="A4320" s="53" t="str">
        <f t="array" ref="A4320">IFERROR(_xlfn.XLOOKUP(B4320, Runs[Run ID], Runs[Track]), "— pick a run —")</f>
        <v>Fantastic Four</v>
      </c>
      <c r="B4320" s="54" t="s">
        <v>243</v>
      </c>
      <c r="C4320" s="53" t="str">
        <f t="array" ref="C4320">IFERROR(_xlfn.XLOOKUP(B4320, Runs[Run ID], Runs[Title]), "— pick a run —")</f>
        <v>Lee &amp; Kirby's Fantastic Four</v>
      </c>
      <c r="D4320" s="74" t="s">
        <v>4340</v>
      </c>
      <c r="E4320" s="58" t="b">
        <v>0</v>
      </c>
      <c r="F4320" s="25">
        <f t="shared" si="1"/>
        <v>68</v>
      </c>
      <c r="G4320" s="21" t="s">
        <v>58</v>
      </c>
      <c r="H4320" s="23" t="s">
        <v>14314</v>
      </c>
      <c r="I4320" s="28"/>
    </row>
    <row r="4321" ht="22.5" customHeight="1">
      <c r="A4321" s="53" t="str">
        <f t="array" ref="A4321">IFERROR(_xlfn.XLOOKUP(B4321, Runs[Run ID], Runs[Track]), "— pick a run —")</f>
        <v>Fantastic Four</v>
      </c>
      <c r="B4321" s="54" t="s">
        <v>243</v>
      </c>
      <c r="C4321" s="53" t="str">
        <f t="array" ref="C4321">IFERROR(_xlfn.XLOOKUP(B4321, Runs[Run ID], Runs[Title]), "— pick a run —")</f>
        <v>Lee &amp; Kirby's Fantastic Four</v>
      </c>
      <c r="D4321" s="74" t="s">
        <v>4367</v>
      </c>
      <c r="E4321" s="58" t="b">
        <v>0</v>
      </c>
      <c r="F4321" s="25">
        <f t="shared" si="1"/>
        <v>69</v>
      </c>
      <c r="G4321" s="21" t="s">
        <v>58</v>
      </c>
      <c r="H4321" s="23"/>
      <c r="I4321" s="28"/>
    </row>
    <row r="4322" ht="22.5" customHeight="1">
      <c r="A4322" s="53" t="str">
        <f t="array" ref="A4322">IFERROR(_xlfn.XLOOKUP(B4322, Runs[Run ID], Runs[Track]), "— pick a run —")</f>
        <v>Fantastic Four</v>
      </c>
      <c r="B4322" s="54" t="s">
        <v>243</v>
      </c>
      <c r="C4322" s="53" t="str">
        <f t="array" ref="C4322">IFERROR(_xlfn.XLOOKUP(B4322, Runs[Run ID], Runs[Title]), "— pick a run —")</f>
        <v>Lee &amp; Kirby's Fantastic Four</v>
      </c>
      <c r="D4322" s="74" t="s">
        <v>4393</v>
      </c>
      <c r="E4322" s="58" t="b">
        <v>0</v>
      </c>
      <c r="F4322" s="25">
        <f t="shared" si="1"/>
        <v>70</v>
      </c>
      <c r="G4322" s="21" t="s">
        <v>58</v>
      </c>
      <c r="H4322" s="23" t="s">
        <v>14315</v>
      </c>
      <c r="I4322" s="28"/>
    </row>
    <row r="4323" ht="22.5" customHeight="1">
      <c r="A4323" s="53" t="str">
        <f t="array" ref="A4323">IFERROR(_xlfn.XLOOKUP(B4323, Runs[Run ID], Runs[Track]), "— pick a run —")</f>
        <v>Fantastic Four</v>
      </c>
      <c r="B4323" s="54" t="s">
        <v>243</v>
      </c>
      <c r="C4323" s="53" t="str">
        <f t="array" ref="C4323">IFERROR(_xlfn.XLOOKUP(B4323, Runs[Run ID], Runs[Title]), "— pick a run —")</f>
        <v>Lee &amp; Kirby's Fantastic Four</v>
      </c>
      <c r="D4323" s="74" t="s">
        <v>4423</v>
      </c>
      <c r="E4323" s="58" t="b">
        <v>0</v>
      </c>
      <c r="F4323" s="25">
        <f t="shared" si="1"/>
        <v>71</v>
      </c>
      <c r="G4323" s="21" t="s">
        <v>58</v>
      </c>
      <c r="H4323" s="23"/>
      <c r="I4323" s="28"/>
    </row>
    <row r="4324" ht="22.5" customHeight="1">
      <c r="A4324" s="53" t="str">
        <f t="array" ref="A4324">IFERROR(_xlfn.XLOOKUP(B4324, Runs[Run ID], Runs[Track]), "— pick a run —")</f>
        <v>Fantastic Four</v>
      </c>
      <c r="B4324" s="54" t="s">
        <v>243</v>
      </c>
      <c r="C4324" s="53" t="str">
        <f t="array" ref="C4324">IFERROR(_xlfn.XLOOKUP(B4324, Runs[Run ID], Runs[Title]), "— pick a run —")</f>
        <v>Lee &amp; Kirby's Fantastic Four</v>
      </c>
      <c r="D4324" s="74" t="s">
        <v>4453</v>
      </c>
      <c r="E4324" s="58" t="b">
        <v>0</v>
      </c>
      <c r="F4324" s="25">
        <f t="shared" si="1"/>
        <v>72</v>
      </c>
      <c r="G4324" s="21" t="s">
        <v>58</v>
      </c>
      <c r="H4324" s="23"/>
      <c r="I4324" s="28"/>
    </row>
    <row r="4325" ht="22.5" customHeight="1">
      <c r="A4325" s="53" t="str">
        <f t="array" ref="A4325">IFERROR(_xlfn.XLOOKUP(B4325, Runs[Run ID], Runs[Track]), "— pick a run —")</f>
        <v>Fantastic Four</v>
      </c>
      <c r="B4325" s="54" t="s">
        <v>243</v>
      </c>
      <c r="C4325" s="53" t="str">
        <f t="array" ref="C4325">IFERROR(_xlfn.XLOOKUP(B4325, Runs[Run ID], Runs[Title]), "— pick a run —")</f>
        <v>Lee &amp; Kirby's Fantastic Four</v>
      </c>
      <c r="D4325" s="74" t="s">
        <v>14316</v>
      </c>
      <c r="E4325" s="58" t="b">
        <v>0</v>
      </c>
      <c r="F4325" s="25">
        <f t="shared" si="1"/>
        <v>73</v>
      </c>
      <c r="G4325" s="21" t="s">
        <v>58</v>
      </c>
      <c r="H4325" s="23" t="s">
        <v>14317</v>
      </c>
      <c r="I4325" s="28"/>
    </row>
    <row r="4326" ht="22.5" customHeight="1">
      <c r="A4326" s="53" t="str">
        <f t="array" ref="A4326">IFERROR(_xlfn.XLOOKUP(B4326, Runs[Run ID], Runs[Track]), "— pick a run —")</f>
        <v>Fantastic Four</v>
      </c>
      <c r="B4326" s="54" t="s">
        <v>243</v>
      </c>
      <c r="C4326" s="53" t="str">
        <f t="array" ref="C4326">IFERROR(_xlfn.XLOOKUP(B4326, Runs[Run ID], Runs[Title]), "— pick a run —")</f>
        <v>Lee &amp; Kirby's Fantastic Four</v>
      </c>
      <c r="D4326" s="74" t="s">
        <v>4509</v>
      </c>
      <c r="E4326" s="58" t="b">
        <v>0</v>
      </c>
      <c r="F4326" s="25">
        <f t="shared" si="1"/>
        <v>74</v>
      </c>
      <c r="G4326" s="21" t="s">
        <v>58</v>
      </c>
      <c r="I4326" s="56"/>
    </row>
    <row r="4327" ht="22.5" customHeight="1">
      <c r="A4327" s="53" t="str">
        <f t="array" ref="A4327">IFERROR(_xlfn.XLOOKUP(B4327, Runs[Run ID], Runs[Track]), "— pick a run —")</f>
        <v>Fantastic Four</v>
      </c>
      <c r="B4327" s="54" t="s">
        <v>243</v>
      </c>
      <c r="C4327" s="53" t="str">
        <f t="array" ref="C4327">IFERROR(_xlfn.XLOOKUP(B4327, Runs[Run ID], Runs[Title]), "— pick a run —")</f>
        <v>Lee &amp; Kirby's Fantastic Four</v>
      </c>
      <c r="D4327" s="74" t="s">
        <v>4536</v>
      </c>
      <c r="E4327" s="58" t="b">
        <v>0</v>
      </c>
      <c r="F4327" s="25">
        <f t="shared" si="1"/>
        <v>75</v>
      </c>
      <c r="G4327" s="21" t="s">
        <v>58</v>
      </c>
      <c r="H4327" s="23"/>
      <c r="I4327" s="28"/>
    </row>
    <row r="4328" ht="22.5" customHeight="1">
      <c r="A4328" s="53" t="str">
        <f t="array" ref="A4328">IFERROR(_xlfn.XLOOKUP(B4328, Runs[Run ID], Runs[Track]), "— pick a run —")</f>
        <v>Fantastic Four</v>
      </c>
      <c r="B4328" s="54" t="s">
        <v>243</v>
      </c>
      <c r="C4328" s="53" t="str">
        <f t="array" ref="C4328">IFERROR(_xlfn.XLOOKUP(B4328, Runs[Run ID], Runs[Title]), "— pick a run —")</f>
        <v>Lee &amp; Kirby's Fantastic Four</v>
      </c>
      <c r="D4328" s="74" t="s">
        <v>4565</v>
      </c>
      <c r="E4328" s="58" t="b">
        <v>0</v>
      </c>
      <c r="F4328" s="25">
        <f t="shared" si="1"/>
        <v>76</v>
      </c>
      <c r="G4328" s="21" t="s">
        <v>58</v>
      </c>
      <c r="H4328" s="23"/>
      <c r="I4328" s="28"/>
    </row>
    <row r="4329" ht="22.5" customHeight="1">
      <c r="A4329" s="53" t="str">
        <f t="array" ref="A4329">IFERROR(_xlfn.XLOOKUP(B4329, Runs[Run ID], Runs[Track]), "— pick a run —")</f>
        <v>Fantastic Four</v>
      </c>
      <c r="B4329" s="54" t="s">
        <v>243</v>
      </c>
      <c r="C4329" s="53" t="str">
        <f t="array" ref="C4329">IFERROR(_xlfn.XLOOKUP(B4329, Runs[Run ID], Runs[Title]), "— pick a run —")</f>
        <v>Lee &amp; Kirby's Fantastic Four</v>
      </c>
      <c r="D4329" s="74" t="s">
        <v>4595</v>
      </c>
      <c r="E4329" s="58" t="b">
        <v>0</v>
      </c>
      <c r="F4329" s="25">
        <f t="shared" si="1"/>
        <v>77</v>
      </c>
      <c r="G4329" s="21" t="s">
        <v>58</v>
      </c>
      <c r="H4329" s="23" t="s">
        <v>14318</v>
      </c>
      <c r="I4329" s="28"/>
    </row>
    <row r="4330" ht="22.5" customHeight="1">
      <c r="A4330" s="53" t="str">
        <f t="array" ref="A4330">IFERROR(_xlfn.XLOOKUP(B4330, Runs[Run ID], Runs[Track]), "— pick a run —")</f>
        <v>Fantastic Four</v>
      </c>
      <c r="B4330" s="54" t="s">
        <v>243</v>
      </c>
      <c r="C4330" s="53" t="str">
        <f t="array" ref="C4330">IFERROR(_xlfn.XLOOKUP(B4330, Runs[Run ID], Runs[Title]), "— pick a run —")</f>
        <v>Lee &amp; Kirby's Fantastic Four</v>
      </c>
      <c r="D4330" s="74" t="s">
        <v>4642</v>
      </c>
      <c r="E4330" s="58" t="b">
        <v>0</v>
      </c>
      <c r="F4330" s="25">
        <f t="shared" si="1"/>
        <v>78</v>
      </c>
      <c r="G4330" s="21" t="s">
        <v>58</v>
      </c>
      <c r="H4330" s="23"/>
      <c r="I4330" s="28"/>
    </row>
    <row r="4331" ht="22.5" customHeight="1">
      <c r="A4331" s="53" t="str">
        <f t="array" ref="A4331">IFERROR(_xlfn.XLOOKUP(B4331, Runs[Run ID], Runs[Track]), "— pick a run —")</f>
        <v>Fantastic Four</v>
      </c>
      <c r="B4331" s="54" t="s">
        <v>243</v>
      </c>
      <c r="C4331" s="53" t="str">
        <f t="array" ref="C4331">IFERROR(_xlfn.XLOOKUP(B4331, Runs[Run ID], Runs[Title]), "— pick a run —")</f>
        <v>Lee &amp; Kirby's Fantastic Four</v>
      </c>
      <c r="D4331" s="74" t="s">
        <v>4671</v>
      </c>
      <c r="E4331" s="58" t="b">
        <v>0</v>
      </c>
      <c r="F4331" s="25">
        <f t="shared" si="1"/>
        <v>79</v>
      </c>
      <c r="G4331" s="21" t="s">
        <v>58</v>
      </c>
      <c r="H4331" s="23"/>
      <c r="I4331" s="28"/>
    </row>
    <row r="4332" ht="22.5" customHeight="1">
      <c r="A4332" s="53" t="str">
        <f t="array" ref="A4332">IFERROR(_xlfn.XLOOKUP(B4332, Runs[Run ID], Runs[Track]), "— pick a run —")</f>
        <v>Fantastic Four</v>
      </c>
      <c r="B4332" s="54" t="s">
        <v>243</v>
      </c>
      <c r="C4332" s="53" t="str">
        <f t="array" ref="C4332">IFERROR(_xlfn.XLOOKUP(B4332, Runs[Run ID], Runs[Title]), "— pick a run —")</f>
        <v>Lee &amp; Kirby's Fantastic Four</v>
      </c>
      <c r="D4332" s="74" t="s">
        <v>4700</v>
      </c>
      <c r="E4332" s="58" t="b">
        <v>0</v>
      </c>
      <c r="F4332" s="25">
        <f t="shared" si="1"/>
        <v>80</v>
      </c>
      <c r="G4332" s="21" t="s">
        <v>58</v>
      </c>
      <c r="H4332" s="23"/>
      <c r="I4332" s="28"/>
    </row>
    <row r="4333" ht="22.5" customHeight="1">
      <c r="A4333" s="53" t="str">
        <f t="array" ref="A4333">IFERROR(_xlfn.XLOOKUP(B4333, Runs[Run ID], Runs[Track]), "— pick a run —")</f>
        <v>Fantastic Four</v>
      </c>
      <c r="B4333" s="54" t="s">
        <v>243</v>
      </c>
      <c r="C4333" s="53" t="str">
        <f t="array" ref="C4333">IFERROR(_xlfn.XLOOKUP(B4333, Runs[Run ID], Runs[Title]), "— pick a run —")</f>
        <v>Lee &amp; Kirby's Fantastic Four</v>
      </c>
      <c r="D4333" s="74" t="s">
        <v>4730</v>
      </c>
      <c r="E4333" s="58" t="b">
        <v>0</v>
      </c>
      <c r="F4333" s="25">
        <f t="shared" si="1"/>
        <v>81</v>
      </c>
      <c r="G4333" s="21" t="s">
        <v>58</v>
      </c>
      <c r="H4333" s="23"/>
      <c r="I4333" s="28"/>
    </row>
    <row r="4334" ht="22.5" customHeight="1">
      <c r="A4334" s="53" t="str">
        <f t="array" ref="A4334">IFERROR(_xlfn.XLOOKUP(B4334, Runs[Run ID], Runs[Track]), "— pick a run —")</f>
        <v>Fantastic Four</v>
      </c>
      <c r="B4334" s="54" t="s">
        <v>243</v>
      </c>
      <c r="C4334" s="53" t="str">
        <f t="array" ref="C4334">IFERROR(_xlfn.XLOOKUP(B4334, Runs[Run ID], Runs[Title]), "— pick a run —")</f>
        <v>Lee &amp; Kirby's Fantastic Four</v>
      </c>
      <c r="D4334" s="74" t="s">
        <v>4759</v>
      </c>
      <c r="E4334" s="58" t="b">
        <v>0</v>
      </c>
      <c r="F4334" s="25">
        <f t="shared" si="1"/>
        <v>82</v>
      </c>
      <c r="G4334" s="21" t="s">
        <v>58</v>
      </c>
      <c r="H4334" s="23"/>
      <c r="I4334" s="28"/>
    </row>
    <row r="4335" ht="22.5" customHeight="1">
      <c r="A4335" s="53" t="str">
        <f t="array" ref="A4335">IFERROR(_xlfn.XLOOKUP(B4335, Runs[Run ID], Runs[Track]), "— pick a run —")</f>
        <v>Fantastic Four</v>
      </c>
      <c r="B4335" s="54" t="s">
        <v>243</v>
      </c>
      <c r="C4335" s="53" t="str">
        <f t="array" ref="C4335">IFERROR(_xlfn.XLOOKUP(B4335, Runs[Run ID], Runs[Title]), "— pick a run —")</f>
        <v>Lee &amp; Kirby's Fantastic Four</v>
      </c>
      <c r="D4335" s="74" t="s">
        <v>4788</v>
      </c>
      <c r="E4335" s="58" t="b">
        <v>0</v>
      </c>
      <c r="F4335" s="25">
        <f t="shared" si="1"/>
        <v>83</v>
      </c>
      <c r="G4335" s="21" t="s">
        <v>58</v>
      </c>
      <c r="H4335" s="23"/>
      <c r="I4335" s="28"/>
    </row>
    <row r="4336" ht="22.5" customHeight="1">
      <c r="A4336" s="53" t="str">
        <f t="array" ref="A4336">IFERROR(_xlfn.XLOOKUP(B4336, Runs[Run ID], Runs[Track]), "— pick a run —")</f>
        <v>Fantastic Four</v>
      </c>
      <c r="B4336" s="54" t="s">
        <v>243</v>
      </c>
      <c r="C4336" s="53" t="str">
        <f t="array" ref="C4336">IFERROR(_xlfn.XLOOKUP(B4336, Runs[Run ID], Runs[Title]), "— pick a run —")</f>
        <v>Lee &amp; Kirby's Fantastic Four</v>
      </c>
      <c r="D4336" s="74" t="s">
        <v>4818</v>
      </c>
      <c r="E4336" s="58" t="b">
        <v>0</v>
      </c>
      <c r="F4336" s="25">
        <f t="shared" si="1"/>
        <v>84</v>
      </c>
      <c r="G4336" s="21" t="s">
        <v>58</v>
      </c>
      <c r="H4336" s="23"/>
      <c r="I4336" s="28"/>
    </row>
    <row r="4337" ht="22.5" customHeight="1">
      <c r="A4337" s="53" t="str">
        <f t="array" ref="A4337">IFERROR(_xlfn.XLOOKUP(B4337, Runs[Run ID], Runs[Track]), "— pick a run —")</f>
        <v>Fantastic Four</v>
      </c>
      <c r="B4337" s="54" t="s">
        <v>243</v>
      </c>
      <c r="C4337" s="53" t="str">
        <f t="array" ref="C4337">IFERROR(_xlfn.XLOOKUP(B4337, Runs[Run ID], Runs[Title]), "— pick a run —")</f>
        <v>Lee &amp; Kirby's Fantastic Four</v>
      </c>
      <c r="D4337" s="74" t="s">
        <v>4847</v>
      </c>
      <c r="E4337" s="58" t="b">
        <v>0</v>
      </c>
      <c r="F4337" s="25">
        <f t="shared" si="1"/>
        <v>85</v>
      </c>
      <c r="G4337" s="21" t="s">
        <v>58</v>
      </c>
      <c r="H4337" s="23"/>
      <c r="I4337" s="28"/>
    </row>
    <row r="4338" ht="22.5" customHeight="1">
      <c r="A4338" s="53" t="str">
        <f t="array" ref="A4338">IFERROR(_xlfn.XLOOKUP(B4338, Runs[Run ID], Runs[Track]), "— pick a run —")</f>
        <v>Fantastic Four</v>
      </c>
      <c r="B4338" s="54" t="s">
        <v>243</v>
      </c>
      <c r="C4338" s="53" t="str">
        <f t="array" ref="C4338">IFERROR(_xlfn.XLOOKUP(B4338, Runs[Run ID], Runs[Title]), "— pick a run —")</f>
        <v>Lee &amp; Kirby's Fantastic Four</v>
      </c>
      <c r="D4338" s="74" t="s">
        <v>14319</v>
      </c>
      <c r="E4338" s="58" t="b">
        <v>0</v>
      </c>
      <c r="F4338" s="25">
        <f t="shared" si="1"/>
        <v>86</v>
      </c>
      <c r="G4338" s="21" t="s">
        <v>58</v>
      </c>
      <c r="H4338" s="23" t="s">
        <v>14320</v>
      </c>
      <c r="I4338" s="28"/>
    </row>
    <row r="4339" ht="22.5" customHeight="1">
      <c r="A4339" s="53" t="str">
        <f t="array" ref="A4339">IFERROR(_xlfn.XLOOKUP(B4339, Runs[Run ID], Runs[Track]), "— pick a run —")</f>
        <v>Fantastic Four</v>
      </c>
      <c r="B4339" s="54" t="s">
        <v>243</v>
      </c>
      <c r="C4339" s="53" t="str">
        <f t="array" ref="C4339">IFERROR(_xlfn.XLOOKUP(B4339, Runs[Run ID], Runs[Title]), "— pick a run —")</f>
        <v>Lee &amp; Kirby's Fantastic Four</v>
      </c>
      <c r="D4339" s="74" t="s">
        <v>4899</v>
      </c>
      <c r="E4339" s="58" t="b">
        <v>0</v>
      </c>
      <c r="F4339" s="25">
        <f t="shared" si="1"/>
        <v>87</v>
      </c>
      <c r="G4339" s="21" t="s">
        <v>58</v>
      </c>
      <c r="H4339" s="23"/>
      <c r="I4339" s="28"/>
    </row>
    <row r="4340" ht="22.5" customHeight="1">
      <c r="A4340" s="53" t="str">
        <f t="array" ref="A4340">IFERROR(_xlfn.XLOOKUP(B4340, Runs[Run ID], Runs[Track]), "— pick a run —")</f>
        <v>Fantastic Four</v>
      </c>
      <c r="B4340" s="54" t="s">
        <v>243</v>
      </c>
      <c r="C4340" s="53" t="str">
        <f t="array" ref="C4340">IFERROR(_xlfn.XLOOKUP(B4340, Runs[Run ID], Runs[Title]), "— pick a run —")</f>
        <v>Lee &amp; Kirby's Fantastic Four</v>
      </c>
      <c r="D4340" s="74" t="s">
        <v>4925</v>
      </c>
      <c r="E4340" s="58" t="b">
        <v>0</v>
      </c>
      <c r="F4340" s="25">
        <f t="shared" si="1"/>
        <v>88</v>
      </c>
      <c r="G4340" s="21" t="s">
        <v>58</v>
      </c>
      <c r="H4340" s="23"/>
      <c r="I4340" s="28"/>
    </row>
    <row r="4341" ht="22.5" customHeight="1">
      <c r="A4341" s="53" t="str">
        <f t="array" ref="A4341">IFERROR(_xlfn.XLOOKUP(B4341, Runs[Run ID], Runs[Track]), "— pick a run —")</f>
        <v>Fantastic Four</v>
      </c>
      <c r="B4341" s="54" t="s">
        <v>243</v>
      </c>
      <c r="C4341" s="53" t="str">
        <f t="array" ref="C4341">IFERROR(_xlfn.XLOOKUP(B4341, Runs[Run ID], Runs[Title]), "— pick a run —")</f>
        <v>Lee &amp; Kirby's Fantastic Four</v>
      </c>
      <c r="D4341" s="74" t="s">
        <v>4954</v>
      </c>
      <c r="E4341" s="58" t="b">
        <v>0</v>
      </c>
      <c r="F4341" s="25">
        <f t="shared" si="1"/>
        <v>89</v>
      </c>
      <c r="G4341" s="21" t="s">
        <v>58</v>
      </c>
      <c r="H4341" s="23"/>
      <c r="I4341" s="28"/>
    </row>
    <row r="4342" ht="22.5" customHeight="1">
      <c r="A4342" s="53" t="str">
        <f t="array" ref="A4342">IFERROR(_xlfn.XLOOKUP(B4342, Runs[Run ID], Runs[Track]), "— pick a run —")</f>
        <v>Fantastic Four</v>
      </c>
      <c r="B4342" s="54" t="s">
        <v>243</v>
      </c>
      <c r="C4342" s="53" t="str">
        <f t="array" ref="C4342">IFERROR(_xlfn.XLOOKUP(B4342, Runs[Run ID], Runs[Title]), "— pick a run —")</f>
        <v>Lee &amp; Kirby's Fantastic Four</v>
      </c>
      <c r="D4342" s="74" t="s">
        <v>2771</v>
      </c>
      <c r="E4342" s="58" t="b">
        <v>0</v>
      </c>
      <c r="F4342" s="25">
        <f t="shared" si="1"/>
        <v>90</v>
      </c>
      <c r="G4342" s="21" t="s">
        <v>58</v>
      </c>
      <c r="H4342" s="23" t="s">
        <v>14321</v>
      </c>
      <c r="I4342" s="28"/>
    </row>
    <row r="4343" ht="22.5" customHeight="1">
      <c r="A4343" s="53" t="str">
        <f t="array" ref="A4343">IFERROR(_xlfn.XLOOKUP(B4343, Runs[Run ID], Runs[Track]), "— pick a run —")</f>
        <v>Fantastic Four</v>
      </c>
      <c r="B4343" s="54" t="s">
        <v>243</v>
      </c>
      <c r="C4343" s="53" t="str">
        <f t="array" ref="C4343">IFERROR(_xlfn.XLOOKUP(B4343, Runs[Run ID], Runs[Title]), "— pick a run —")</f>
        <v>Lee &amp; Kirby's Fantastic Four</v>
      </c>
      <c r="D4343" s="74" t="s">
        <v>2801</v>
      </c>
      <c r="E4343" s="58" t="b">
        <v>0</v>
      </c>
      <c r="F4343" s="25">
        <f t="shared" si="1"/>
        <v>91</v>
      </c>
      <c r="G4343" s="21" t="s">
        <v>58</v>
      </c>
      <c r="H4343" s="23"/>
      <c r="I4343" s="28"/>
    </row>
    <row r="4344" ht="22.5" customHeight="1">
      <c r="A4344" s="53" t="str">
        <f t="array" ref="A4344">IFERROR(_xlfn.XLOOKUP(B4344, Runs[Run ID], Runs[Track]), "— pick a run —")</f>
        <v>Fantastic Four</v>
      </c>
      <c r="B4344" s="54" t="s">
        <v>243</v>
      </c>
      <c r="C4344" s="53" t="str">
        <f t="array" ref="C4344">IFERROR(_xlfn.XLOOKUP(B4344, Runs[Run ID], Runs[Title]), "— pick a run —")</f>
        <v>Lee &amp; Kirby's Fantastic Four</v>
      </c>
      <c r="D4344" s="74" t="s">
        <v>2829</v>
      </c>
      <c r="E4344" s="58" t="b">
        <v>0</v>
      </c>
      <c r="F4344" s="25">
        <f t="shared" si="1"/>
        <v>92</v>
      </c>
      <c r="G4344" s="21" t="s">
        <v>58</v>
      </c>
      <c r="H4344" s="23"/>
      <c r="I4344" s="28"/>
    </row>
    <row r="4345" ht="22.5" customHeight="1">
      <c r="A4345" s="53" t="str">
        <f t="array" ref="A4345">IFERROR(_xlfn.XLOOKUP(B4345, Runs[Run ID], Runs[Track]), "— pick a run —")</f>
        <v>Fantastic Four</v>
      </c>
      <c r="B4345" s="54" t="s">
        <v>243</v>
      </c>
      <c r="C4345" s="53" t="str">
        <f t="array" ref="C4345">IFERROR(_xlfn.XLOOKUP(B4345, Runs[Run ID], Runs[Title]), "— pick a run —")</f>
        <v>Lee &amp; Kirby's Fantastic Four</v>
      </c>
      <c r="D4345" s="74" t="s">
        <v>2858</v>
      </c>
      <c r="E4345" s="58" t="b">
        <v>0</v>
      </c>
      <c r="F4345" s="25">
        <f t="shared" si="1"/>
        <v>93</v>
      </c>
      <c r="G4345" s="21" t="s">
        <v>58</v>
      </c>
      <c r="H4345" s="23"/>
      <c r="I4345" s="28"/>
    </row>
    <row r="4346" ht="22.5" customHeight="1">
      <c r="A4346" s="53" t="str">
        <f t="array" ref="A4346">IFERROR(_xlfn.XLOOKUP(B4346, Runs[Run ID], Runs[Track]), "— pick a run —")</f>
        <v>Fantastic Four</v>
      </c>
      <c r="B4346" s="54" t="s">
        <v>243</v>
      </c>
      <c r="C4346" s="53" t="str">
        <f t="array" ref="C4346">IFERROR(_xlfn.XLOOKUP(B4346, Runs[Run ID], Runs[Title]), "— pick a run —")</f>
        <v>Lee &amp; Kirby's Fantastic Four</v>
      </c>
      <c r="D4346" s="74" t="s">
        <v>5089</v>
      </c>
      <c r="E4346" s="58" t="b">
        <v>0</v>
      </c>
      <c r="F4346" s="25">
        <f t="shared" si="1"/>
        <v>94</v>
      </c>
      <c r="G4346" s="21" t="s">
        <v>58</v>
      </c>
      <c r="H4346" s="23"/>
      <c r="I4346" s="28"/>
    </row>
    <row r="4347" ht="22.5" customHeight="1">
      <c r="A4347" s="53" t="str">
        <f t="array" ref="A4347">IFERROR(_xlfn.XLOOKUP(B4347, Runs[Run ID], Runs[Track]), "— pick a run —")</f>
        <v>Fantastic Four</v>
      </c>
      <c r="B4347" s="54" t="s">
        <v>243</v>
      </c>
      <c r="C4347" s="53" t="str">
        <f t="array" ref="C4347">IFERROR(_xlfn.XLOOKUP(B4347, Runs[Run ID], Runs[Title]), "— pick a run —")</f>
        <v>Lee &amp; Kirby's Fantastic Four</v>
      </c>
      <c r="D4347" s="74" t="s">
        <v>5117</v>
      </c>
      <c r="E4347" s="58" t="b">
        <v>0</v>
      </c>
      <c r="F4347" s="25">
        <f t="shared" si="1"/>
        <v>95</v>
      </c>
      <c r="G4347" s="21" t="s">
        <v>58</v>
      </c>
      <c r="H4347" s="23"/>
      <c r="I4347" s="28"/>
    </row>
    <row r="4348" ht="22.5" customHeight="1">
      <c r="A4348" s="53" t="str">
        <f t="array" ref="A4348">IFERROR(_xlfn.XLOOKUP(B4348, Runs[Run ID], Runs[Track]), "— pick a run —")</f>
        <v>Fantastic Four</v>
      </c>
      <c r="B4348" s="54" t="s">
        <v>243</v>
      </c>
      <c r="C4348" s="53" t="str">
        <f t="array" ref="C4348">IFERROR(_xlfn.XLOOKUP(B4348, Runs[Run ID], Runs[Title]), "— pick a run —")</f>
        <v>Lee &amp; Kirby's Fantastic Four</v>
      </c>
      <c r="D4348" s="74" t="s">
        <v>5143</v>
      </c>
      <c r="E4348" s="58" t="b">
        <v>0</v>
      </c>
      <c r="F4348" s="25">
        <f t="shared" si="1"/>
        <v>96</v>
      </c>
      <c r="G4348" s="21" t="s">
        <v>58</v>
      </c>
      <c r="H4348" s="23"/>
      <c r="I4348" s="28"/>
    </row>
    <row r="4349" ht="22.5" customHeight="1">
      <c r="A4349" s="53" t="str">
        <f t="array" ref="A4349">IFERROR(_xlfn.XLOOKUP(B4349, Runs[Run ID], Runs[Track]), "— pick a run —")</f>
        <v>Fantastic Four</v>
      </c>
      <c r="B4349" s="54" t="s">
        <v>243</v>
      </c>
      <c r="C4349" s="53" t="str">
        <f t="array" ref="C4349">IFERROR(_xlfn.XLOOKUP(B4349, Runs[Run ID], Runs[Title]), "— pick a run —")</f>
        <v>Lee &amp; Kirby's Fantastic Four</v>
      </c>
      <c r="D4349" s="74" t="s">
        <v>5169</v>
      </c>
      <c r="E4349" s="58" t="b">
        <v>0</v>
      </c>
      <c r="F4349" s="25">
        <f t="shared" si="1"/>
        <v>97</v>
      </c>
      <c r="G4349" s="21" t="s">
        <v>58</v>
      </c>
      <c r="H4349" s="23"/>
      <c r="I4349" s="28"/>
    </row>
    <row r="4350" ht="22.5" customHeight="1">
      <c r="A4350" s="53" t="str">
        <f t="array" ref="A4350">IFERROR(_xlfn.XLOOKUP(B4350, Runs[Run ID], Runs[Track]), "— pick a run —")</f>
        <v>Fantastic Four</v>
      </c>
      <c r="B4350" s="54" t="s">
        <v>243</v>
      </c>
      <c r="C4350" s="53" t="str">
        <f t="array" ref="C4350">IFERROR(_xlfn.XLOOKUP(B4350, Runs[Run ID], Runs[Title]), "— pick a run —")</f>
        <v>Lee &amp; Kirby's Fantastic Four</v>
      </c>
      <c r="D4350" s="74" t="s">
        <v>5197</v>
      </c>
      <c r="E4350" s="58" t="b">
        <v>0</v>
      </c>
      <c r="F4350" s="25">
        <f t="shared" si="1"/>
        <v>98</v>
      </c>
      <c r="G4350" s="21" t="s">
        <v>58</v>
      </c>
      <c r="H4350" s="23"/>
      <c r="I4350" s="28"/>
    </row>
    <row r="4351" ht="22.5" customHeight="1">
      <c r="A4351" s="53" t="str">
        <f t="array" ref="A4351">IFERROR(_xlfn.XLOOKUP(B4351, Runs[Run ID], Runs[Track]), "— pick a run —")</f>
        <v>Fantastic Four</v>
      </c>
      <c r="B4351" s="54" t="s">
        <v>243</v>
      </c>
      <c r="C4351" s="53" t="str">
        <f t="array" ref="C4351">IFERROR(_xlfn.XLOOKUP(B4351, Runs[Run ID], Runs[Title]), "— pick a run —")</f>
        <v>Lee &amp; Kirby's Fantastic Four</v>
      </c>
      <c r="D4351" s="74" t="s">
        <v>5227</v>
      </c>
      <c r="E4351" s="58" t="b">
        <v>0</v>
      </c>
      <c r="F4351" s="25">
        <f t="shared" si="1"/>
        <v>99</v>
      </c>
      <c r="G4351" s="21" t="s">
        <v>58</v>
      </c>
      <c r="H4351" s="23"/>
      <c r="I4351" s="28"/>
    </row>
    <row r="4352" ht="22.5" customHeight="1">
      <c r="A4352" s="53" t="str">
        <f t="array" ref="A4352">IFERROR(_xlfn.XLOOKUP(B4352, Runs[Run ID], Runs[Track]), "— pick a run —")</f>
        <v>Fantastic Four</v>
      </c>
      <c r="B4352" s="54" t="s">
        <v>243</v>
      </c>
      <c r="C4352" s="53" t="str">
        <f t="array" ref="C4352">IFERROR(_xlfn.XLOOKUP(B4352, Runs[Run ID], Runs[Title]), "— pick a run —")</f>
        <v>Lee &amp; Kirby's Fantastic Four</v>
      </c>
      <c r="D4352" s="74" t="s">
        <v>5253</v>
      </c>
      <c r="E4352" s="58" t="b">
        <v>0</v>
      </c>
      <c r="F4352" s="25">
        <f t="shared" si="1"/>
        <v>100</v>
      </c>
      <c r="G4352" s="21" t="s">
        <v>58</v>
      </c>
      <c r="H4352" s="23" t="s">
        <v>14322</v>
      </c>
      <c r="I4352" s="28"/>
    </row>
    <row r="4353" ht="22.5" customHeight="1">
      <c r="A4353" s="53" t="str">
        <f t="array" ref="A4353">IFERROR(_xlfn.XLOOKUP(B4353, Runs[Run ID], Runs[Track]), "— pick a run —")</f>
        <v>Fantastic Four</v>
      </c>
      <c r="B4353" s="54" t="s">
        <v>243</v>
      </c>
      <c r="C4353" s="53" t="str">
        <f t="array" ref="C4353">IFERROR(_xlfn.XLOOKUP(B4353, Runs[Run ID], Runs[Title]), "— pick a run —")</f>
        <v>Lee &amp; Kirby's Fantastic Four</v>
      </c>
      <c r="D4353" s="74" t="s">
        <v>5279</v>
      </c>
      <c r="E4353" s="58" t="b">
        <v>0</v>
      </c>
      <c r="F4353" s="25">
        <f t="shared" si="1"/>
        <v>101</v>
      </c>
      <c r="G4353" s="21" t="s">
        <v>58</v>
      </c>
      <c r="H4353" s="23"/>
      <c r="I4353" s="28"/>
    </row>
    <row r="4354" ht="22.5" customHeight="1">
      <c r="A4354" s="53" t="str">
        <f t="array" ref="A4354">IFERROR(_xlfn.XLOOKUP(B4354, Runs[Run ID], Runs[Track]), "— pick a run —")</f>
        <v>Fantastic Four</v>
      </c>
      <c r="B4354" s="54" t="s">
        <v>243</v>
      </c>
      <c r="C4354" s="53" t="str">
        <f t="array" ref="C4354">IFERROR(_xlfn.XLOOKUP(B4354, Runs[Run ID], Runs[Title]), "— pick a run —")</f>
        <v>Lee &amp; Kirby's Fantastic Four</v>
      </c>
      <c r="D4354" s="74" t="s">
        <v>5305</v>
      </c>
      <c r="E4354" s="58" t="b">
        <v>0</v>
      </c>
      <c r="F4354" s="25">
        <f t="shared" si="1"/>
        <v>102</v>
      </c>
      <c r="G4354" s="21" t="s">
        <v>58</v>
      </c>
      <c r="H4354" s="23"/>
      <c r="I4354" s="28"/>
    </row>
    <row r="4355" ht="22.5" customHeight="1">
      <c r="A4355" s="53" t="str">
        <f t="array" ref="A4355">IFERROR(_xlfn.XLOOKUP(B4355, Runs[Run ID], Runs[Track]), "— pick a run —")</f>
        <v>Fantastic Four</v>
      </c>
      <c r="B4355" s="54" t="s">
        <v>243</v>
      </c>
      <c r="C4355" s="53" t="str">
        <f t="array" ref="C4355">IFERROR(_xlfn.XLOOKUP(B4355, Runs[Run ID], Runs[Title]), "— pick a run —")</f>
        <v>Lee &amp; Kirby's Fantastic Four</v>
      </c>
      <c r="D4355" s="74" t="s">
        <v>5332</v>
      </c>
      <c r="E4355" s="58" t="b">
        <v>0</v>
      </c>
      <c r="F4355" s="25">
        <f t="shared" si="1"/>
        <v>103</v>
      </c>
      <c r="G4355" s="21" t="s">
        <v>58</v>
      </c>
      <c r="H4355" s="23"/>
      <c r="I4355" s="28"/>
    </row>
    <row r="4356" ht="22.5" customHeight="1">
      <c r="A4356" s="53" t="str">
        <f t="array" ref="A4356">IFERROR(_xlfn.XLOOKUP(B4356, Runs[Run ID], Runs[Track]), "— pick a run —")</f>
        <v>Fantastic Four</v>
      </c>
      <c r="B4356" s="54" t="s">
        <v>243</v>
      </c>
      <c r="C4356" s="53" t="str">
        <f t="array" ref="C4356">IFERROR(_xlfn.XLOOKUP(B4356, Runs[Run ID], Runs[Title]), "— pick a run —")</f>
        <v>Lee &amp; Kirby's Fantastic Four</v>
      </c>
      <c r="D4356" s="74" t="s">
        <v>5360</v>
      </c>
      <c r="E4356" s="58" t="b">
        <v>0</v>
      </c>
      <c r="F4356" s="25">
        <f t="shared" si="1"/>
        <v>104</v>
      </c>
      <c r="G4356" s="21" t="s">
        <v>58</v>
      </c>
      <c r="H4356" s="23"/>
      <c r="I4356" s="28"/>
    </row>
    <row r="4357" ht="22.5" customHeight="1">
      <c r="A4357" s="53" t="str">
        <f t="array" ref="A4357">IFERROR(_xlfn.XLOOKUP(B4357, Runs[Run ID], Runs[Track]), "— pick a run —")</f>
        <v>Fantastic Four</v>
      </c>
      <c r="B4357" s="54" t="s">
        <v>243</v>
      </c>
      <c r="C4357" s="53" t="str">
        <f t="array" ref="C4357">IFERROR(_xlfn.XLOOKUP(B4357, Runs[Run ID], Runs[Title]), "— pick a run —")</f>
        <v>Lee &amp; Kirby's Fantastic Four</v>
      </c>
      <c r="D4357" s="74" t="s">
        <v>5386</v>
      </c>
      <c r="E4357" s="58" t="b">
        <v>0</v>
      </c>
      <c r="F4357" s="25">
        <f t="shared" si="1"/>
        <v>105</v>
      </c>
      <c r="G4357" s="21" t="s">
        <v>58</v>
      </c>
      <c r="H4357" s="23"/>
      <c r="I4357" s="28"/>
    </row>
    <row r="4358" ht="22.5" customHeight="1">
      <c r="A4358" s="53" t="str">
        <f t="array" ref="A4358">IFERROR(_xlfn.XLOOKUP(B4358, Runs[Run ID], Runs[Track]), "— pick a run —")</f>
        <v>Fantastic Four</v>
      </c>
      <c r="B4358" s="54" t="s">
        <v>243</v>
      </c>
      <c r="C4358" s="53" t="str">
        <f t="array" ref="C4358">IFERROR(_xlfn.XLOOKUP(B4358, Runs[Run ID], Runs[Title]), "— pick a run —")</f>
        <v>Lee &amp; Kirby's Fantastic Four</v>
      </c>
      <c r="D4358" s="74" t="s">
        <v>5412</v>
      </c>
      <c r="E4358" s="58" t="b">
        <v>0</v>
      </c>
      <c r="F4358" s="25">
        <f t="shared" si="1"/>
        <v>106</v>
      </c>
      <c r="G4358" s="21" t="s">
        <v>58</v>
      </c>
      <c r="H4358" s="23" t="s">
        <v>14323</v>
      </c>
      <c r="I4358" s="28"/>
    </row>
    <row r="4359" ht="22.5" customHeight="1">
      <c r="A4359" s="53" t="str">
        <f t="array" ref="A4359">IFERROR(_xlfn.XLOOKUP(B4359, Runs[Run ID], Runs[Track]), "— pick a run —")</f>
        <v>Fantastic Four</v>
      </c>
      <c r="B4359" s="54" t="s">
        <v>243</v>
      </c>
      <c r="C4359" s="53" t="str">
        <f t="array" ref="C4359">IFERROR(_xlfn.XLOOKUP(B4359, Runs[Run ID], Runs[Title]), "— pick a run —")</f>
        <v>Lee &amp; Kirby's Fantastic Four</v>
      </c>
      <c r="D4359" s="74" t="s">
        <v>5436</v>
      </c>
      <c r="E4359" s="58" t="b">
        <v>0</v>
      </c>
      <c r="F4359" s="25">
        <f t="shared" si="1"/>
        <v>107</v>
      </c>
      <c r="G4359" s="21" t="s">
        <v>58</v>
      </c>
      <c r="H4359" s="23"/>
      <c r="I4359" s="28"/>
    </row>
    <row r="4360" ht="22.5" customHeight="1">
      <c r="A4360" s="53" t="str">
        <f t="array" ref="A4360">IFERROR(_xlfn.XLOOKUP(B4360, Runs[Run ID], Runs[Track]), "— pick a run —")</f>
        <v>Fantastic Four</v>
      </c>
      <c r="B4360" s="54" t="s">
        <v>243</v>
      </c>
      <c r="C4360" s="53" t="str">
        <f t="array" ref="C4360">IFERROR(_xlfn.XLOOKUP(B4360, Runs[Run ID], Runs[Title]), "— pick a run —")</f>
        <v>Lee &amp; Kirby's Fantastic Four</v>
      </c>
      <c r="D4360" s="74" t="s">
        <v>14324</v>
      </c>
      <c r="E4360" s="58" t="b">
        <v>0</v>
      </c>
      <c r="F4360" s="25">
        <f t="shared" si="1"/>
        <v>108</v>
      </c>
      <c r="G4360" s="21" t="s">
        <v>58</v>
      </c>
      <c r="H4360" s="23" t="s">
        <v>14325</v>
      </c>
      <c r="I4360" s="28"/>
    </row>
    <row r="4361" ht="22.5" customHeight="1">
      <c r="A4361" s="53" t="str">
        <f t="array" ref="A4361">IFERROR(_xlfn.XLOOKUP(B4361, Runs[Run ID], Runs[Track]), "— pick a run —")</f>
        <v>Fantastic Four</v>
      </c>
      <c r="B4361" s="54" t="s">
        <v>243</v>
      </c>
      <c r="C4361" s="53" t="str">
        <f t="array" ref="C4361">IFERROR(_xlfn.XLOOKUP(B4361, Runs[Run ID], Runs[Title]), "— pick a run —")</f>
        <v>Lee &amp; Kirby's Fantastic Four</v>
      </c>
      <c r="D4361" s="74" t="s">
        <v>14326</v>
      </c>
      <c r="E4361" s="58" t="b">
        <v>0</v>
      </c>
      <c r="F4361" s="25">
        <f t="shared" si="1"/>
        <v>109</v>
      </c>
      <c r="G4361" s="21" t="s">
        <v>1002</v>
      </c>
      <c r="H4361" s="23" t="s">
        <v>14327</v>
      </c>
      <c r="I4361" s="28"/>
    </row>
    <row r="4362" ht="22.5" customHeight="1">
      <c r="A4362" s="53" t="str">
        <f t="array" ref="A4362">IFERROR(_xlfn.XLOOKUP(B4362, Runs[Run ID], Runs[Track]), "— pick a run —")</f>
        <v>Fantastic Four</v>
      </c>
      <c r="B4362" s="54" t="s">
        <v>243</v>
      </c>
      <c r="C4362" s="53" t="str">
        <f t="array" ref="C4362">IFERROR(_xlfn.XLOOKUP(B4362, Runs[Run ID], Runs[Title]), "— pick a run —")</f>
        <v>Lee &amp; Kirby's Fantastic Four</v>
      </c>
      <c r="D4362" s="74" t="s">
        <v>14328</v>
      </c>
      <c r="E4362" s="58" t="b">
        <v>0</v>
      </c>
      <c r="F4362" s="25">
        <f t="shared" si="1"/>
        <v>110</v>
      </c>
      <c r="G4362" s="21" t="s">
        <v>1002</v>
      </c>
      <c r="H4362" s="23"/>
      <c r="I4362" s="28"/>
    </row>
    <row r="4363" ht="22.5" customHeight="1">
      <c r="A4363" s="53" t="str">
        <f t="array" ref="A4363">IFERROR(_xlfn.XLOOKUP(B4363, Runs[Run ID], Runs[Track]), "— pick a run —")</f>
        <v>Fantastic Four</v>
      </c>
      <c r="B4363" s="54" t="s">
        <v>53</v>
      </c>
      <c r="C4363" s="53" t="str">
        <f t="array" ref="C4363">IFERROR(_xlfn.XLOOKUP(B4363, Runs[Run ID], Runs[Title]), "— pick a run —")</f>
        <v>Byrne's Fantastic Four</v>
      </c>
      <c r="D4363" s="74" t="s">
        <v>14329</v>
      </c>
      <c r="E4363" s="58" t="b">
        <v>0</v>
      </c>
      <c r="F4363" s="25">
        <f t="shared" si="1"/>
        <v>1</v>
      </c>
      <c r="G4363" s="21" t="s">
        <v>1002</v>
      </c>
      <c r="H4363" s="23" t="s">
        <v>14330</v>
      </c>
      <c r="I4363" s="28"/>
    </row>
    <row r="4364" ht="22.5" customHeight="1">
      <c r="A4364" s="53" t="str">
        <f t="array" ref="A4364">IFERROR(_xlfn.XLOOKUP(B4364, Runs[Run ID], Runs[Track]), "— pick a run —")</f>
        <v>Fantastic Four</v>
      </c>
      <c r="B4364" s="54" t="s">
        <v>53</v>
      </c>
      <c r="C4364" s="53" t="str">
        <f t="array" ref="C4364">IFERROR(_xlfn.XLOOKUP(B4364, Runs[Run ID], Runs[Title]), "— pick a run —")</f>
        <v>Byrne's Fantastic Four</v>
      </c>
      <c r="D4364" s="74" t="s">
        <v>14331</v>
      </c>
      <c r="E4364" s="58" t="b">
        <v>0</v>
      </c>
      <c r="F4364" s="25">
        <f t="shared" si="1"/>
        <v>2</v>
      </c>
      <c r="G4364" s="21" t="s">
        <v>1002</v>
      </c>
      <c r="H4364" s="23"/>
      <c r="I4364" s="28"/>
    </row>
    <row r="4365" ht="22.5" customHeight="1">
      <c r="A4365" s="53" t="str">
        <f t="array" ref="A4365">IFERROR(_xlfn.XLOOKUP(B4365, Runs[Run ID], Runs[Track]), "— pick a run —")</f>
        <v>Fantastic Four</v>
      </c>
      <c r="B4365" s="54" t="s">
        <v>53</v>
      </c>
      <c r="C4365" s="53" t="str">
        <f t="array" ref="C4365">IFERROR(_xlfn.XLOOKUP(B4365, Runs[Run ID], Runs[Title]), "— pick a run —")</f>
        <v>Byrne's Fantastic Four</v>
      </c>
      <c r="D4365" s="74" t="s">
        <v>14332</v>
      </c>
      <c r="E4365" s="58" t="b">
        <v>0</v>
      </c>
      <c r="F4365" s="25">
        <f t="shared" si="1"/>
        <v>3</v>
      </c>
      <c r="G4365" s="21" t="s">
        <v>1002</v>
      </c>
      <c r="H4365" s="23"/>
      <c r="I4365" s="28"/>
    </row>
    <row r="4366" ht="22.5" customHeight="1">
      <c r="A4366" s="53" t="str">
        <f t="array" ref="A4366">IFERROR(_xlfn.XLOOKUP(B4366, Runs[Run ID], Runs[Track]), "— pick a run —")</f>
        <v>Fantastic Four</v>
      </c>
      <c r="B4366" s="54" t="s">
        <v>53</v>
      </c>
      <c r="C4366" s="53" t="str">
        <f t="array" ref="C4366">IFERROR(_xlfn.XLOOKUP(B4366, Runs[Run ID], Runs[Title]), "— pick a run —")</f>
        <v>Byrne's Fantastic Four</v>
      </c>
      <c r="D4366" s="74" t="s">
        <v>5488</v>
      </c>
      <c r="E4366" s="58" t="b">
        <v>0</v>
      </c>
      <c r="F4366" s="25">
        <f t="shared" si="1"/>
        <v>4</v>
      </c>
      <c r="G4366" s="21" t="s">
        <v>58</v>
      </c>
      <c r="H4366" s="23" t="s">
        <v>14333</v>
      </c>
      <c r="I4366" s="28"/>
    </row>
    <row r="4367" ht="22.5" customHeight="1">
      <c r="A4367" s="53" t="str">
        <f t="array" ref="A4367">IFERROR(_xlfn.XLOOKUP(B4367, Runs[Run ID], Runs[Track]), "— pick a run —")</f>
        <v>Fantastic Four</v>
      </c>
      <c r="B4367" s="54" t="s">
        <v>53</v>
      </c>
      <c r="C4367" s="53" t="str">
        <f t="array" ref="C4367">IFERROR(_xlfn.XLOOKUP(B4367, Runs[Run ID], Runs[Title]), "— pick a run —")</f>
        <v>Byrne's Fantastic Four</v>
      </c>
      <c r="D4367" s="74" t="s">
        <v>5513</v>
      </c>
      <c r="E4367" s="58" t="b">
        <v>0</v>
      </c>
      <c r="F4367" s="25">
        <f t="shared" si="1"/>
        <v>5</v>
      </c>
      <c r="G4367" s="21" t="s">
        <v>58</v>
      </c>
      <c r="H4367" s="23"/>
      <c r="I4367" s="28"/>
    </row>
    <row r="4368" ht="22.5" customHeight="1">
      <c r="A4368" s="53" t="str">
        <f t="array" ref="A4368">IFERROR(_xlfn.XLOOKUP(B4368, Runs[Run ID], Runs[Track]), "— pick a run —")</f>
        <v>Fantastic Four</v>
      </c>
      <c r="B4368" s="54" t="s">
        <v>53</v>
      </c>
      <c r="C4368" s="53" t="str">
        <f t="array" ref="C4368">IFERROR(_xlfn.XLOOKUP(B4368, Runs[Run ID], Runs[Title]), "— pick a run —")</f>
        <v>Byrne's Fantastic Four</v>
      </c>
      <c r="D4368" s="74" t="s">
        <v>5538</v>
      </c>
      <c r="E4368" s="58" t="b">
        <v>0</v>
      </c>
      <c r="F4368" s="25">
        <f t="shared" si="1"/>
        <v>6</v>
      </c>
      <c r="G4368" s="21" t="s">
        <v>58</v>
      </c>
      <c r="H4368" s="23"/>
      <c r="I4368" s="28"/>
    </row>
    <row r="4369" ht="22.5" customHeight="1">
      <c r="A4369" s="53" t="str">
        <f t="array" ref="A4369">IFERROR(_xlfn.XLOOKUP(B4369, Runs[Run ID], Runs[Track]), "— pick a run —")</f>
        <v>Fantastic Four</v>
      </c>
      <c r="B4369" s="54" t="s">
        <v>53</v>
      </c>
      <c r="C4369" s="53" t="str">
        <f t="array" ref="C4369">IFERROR(_xlfn.XLOOKUP(B4369, Runs[Run ID], Runs[Title]), "— pick a run —")</f>
        <v>Byrne's Fantastic Four</v>
      </c>
      <c r="D4369" s="74" t="s">
        <v>5563</v>
      </c>
      <c r="E4369" s="58" t="b">
        <v>0</v>
      </c>
      <c r="F4369" s="25">
        <f t="shared" si="1"/>
        <v>7</v>
      </c>
      <c r="G4369" s="21" t="s">
        <v>58</v>
      </c>
      <c r="H4369" s="23"/>
      <c r="I4369" s="28"/>
    </row>
    <row r="4370" ht="22.5" customHeight="1">
      <c r="A4370" s="53" t="str">
        <f t="array" ref="A4370">IFERROR(_xlfn.XLOOKUP(B4370, Runs[Run ID], Runs[Track]), "— pick a run —")</f>
        <v>Fantastic Four</v>
      </c>
      <c r="B4370" s="54" t="s">
        <v>53</v>
      </c>
      <c r="C4370" s="53" t="str">
        <f t="array" ref="C4370">IFERROR(_xlfn.XLOOKUP(B4370, Runs[Run ID], Runs[Title]), "— pick a run —")</f>
        <v>Byrne's Fantastic Four</v>
      </c>
      <c r="D4370" s="74" t="s">
        <v>5588</v>
      </c>
      <c r="E4370" s="58" t="b">
        <v>0</v>
      </c>
      <c r="F4370" s="25">
        <f t="shared" si="1"/>
        <v>8</v>
      </c>
      <c r="G4370" s="21" t="s">
        <v>58</v>
      </c>
      <c r="H4370" s="23"/>
      <c r="I4370" s="28"/>
    </row>
    <row r="4371" ht="22.5" customHeight="1">
      <c r="A4371" s="53" t="str">
        <f t="array" ref="A4371">IFERROR(_xlfn.XLOOKUP(B4371, Runs[Run ID], Runs[Track]), "— pick a run —")</f>
        <v>Fantastic Four</v>
      </c>
      <c r="B4371" s="54" t="s">
        <v>53</v>
      </c>
      <c r="C4371" s="53" t="str">
        <f t="array" ref="C4371">IFERROR(_xlfn.XLOOKUP(B4371, Runs[Run ID], Runs[Title]), "— pick a run —")</f>
        <v>Byrne's Fantastic Four</v>
      </c>
      <c r="D4371" s="74" t="s">
        <v>5613</v>
      </c>
      <c r="E4371" s="58" t="b">
        <v>0</v>
      </c>
      <c r="F4371" s="25">
        <f t="shared" si="1"/>
        <v>9</v>
      </c>
      <c r="G4371" s="21" t="s">
        <v>58</v>
      </c>
      <c r="H4371" s="23"/>
      <c r="I4371" s="28"/>
    </row>
    <row r="4372" ht="22.5" customHeight="1">
      <c r="A4372" s="53" t="str">
        <f t="array" ref="A4372">IFERROR(_xlfn.XLOOKUP(B4372, Runs[Run ID], Runs[Track]), "— pick a run —")</f>
        <v>Fantastic Four</v>
      </c>
      <c r="B4372" s="54" t="s">
        <v>53</v>
      </c>
      <c r="C4372" s="53" t="str">
        <f t="array" ref="C4372">IFERROR(_xlfn.XLOOKUP(B4372, Runs[Run ID], Runs[Title]), "— pick a run —")</f>
        <v>Byrne's Fantastic Four</v>
      </c>
      <c r="D4372" s="74" t="s">
        <v>5642</v>
      </c>
      <c r="E4372" s="58" t="b">
        <v>0</v>
      </c>
      <c r="F4372" s="25">
        <f t="shared" si="1"/>
        <v>10</v>
      </c>
      <c r="G4372" s="21" t="s">
        <v>58</v>
      </c>
      <c r="H4372" s="23"/>
      <c r="I4372" s="28"/>
    </row>
    <row r="4373" ht="22.5" customHeight="1">
      <c r="A4373" s="53" t="str">
        <f t="array" ref="A4373">IFERROR(_xlfn.XLOOKUP(B4373, Runs[Run ID], Runs[Track]), "— pick a run —")</f>
        <v>Fantastic Four</v>
      </c>
      <c r="B4373" s="54" t="s">
        <v>53</v>
      </c>
      <c r="C4373" s="53" t="str">
        <f t="array" ref="C4373">IFERROR(_xlfn.XLOOKUP(B4373, Runs[Run ID], Runs[Title]), "— pick a run —")</f>
        <v>Byrne's Fantastic Four</v>
      </c>
      <c r="D4373" s="74" t="s">
        <v>5669</v>
      </c>
      <c r="E4373" s="58" t="b">
        <v>0</v>
      </c>
      <c r="F4373" s="25">
        <f t="shared" si="1"/>
        <v>11</v>
      </c>
      <c r="G4373" s="21" t="s">
        <v>58</v>
      </c>
      <c r="H4373" s="23"/>
      <c r="I4373" s="28"/>
    </row>
    <row r="4374" ht="22.5" customHeight="1">
      <c r="A4374" s="53" t="str">
        <f t="array" ref="A4374">IFERROR(_xlfn.XLOOKUP(B4374, Runs[Run ID], Runs[Track]), "— pick a run —")</f>
        <v>Fantastic Four</v>
      </c>
      <c r="B4374" s="54" t="s">
        <v>53</v>
      </c>
      <c r="C4374" s="53" t="str">
        <f t="array" ref="C4374">IFERROR(_xlfn.XLOOKUP(B4374, Runs[Run ID], Runs[Title]), "— pick a run —")</f>
        <v>Byrne's Fantastic Four</v>
      </c>
      <c r="D4374" s="74" t="s">
        <v>5695</v>
      </c>
      <c r="E4374" s="58" t="b">
        <v>0</v>
      </c>
      <c r="F4374" s="25">
        <f t="shared" si="1"/>
        <v>12</v>
      </c>
      <c r="G4374" s="21" t="s">
        <v>58</v>
      </c>
      <c r="H4374" s="23"/>
      <c r="I4374" s="28"/>
    </row>
    <row r="4375" ht="22.5" customHeight="1">
      <c r="A4375" s="53" t="str">
        <f t="array" ref="A4375">IFERROR(_xlfn.XLOOKUP(B4375, Runs[Run ID], Runs[Track]), "— pick a run —")</f>
        <v>Fantastic Four</v>
      </c>
      <c r="B4375" s="54" t="s">
        <v>53</v>
      </c>
      <c r="C4375" s="53" t="str">
        <f t="array" ref="C4375">IFERROR(_xlfn.XLOOKUP(B4375, Runs[Run ID], Runs[Title]), "— pick a run —")</f>
        <v>Byrne's Fantastic Four</v>
      </c>
      <c r="D4375" s="74" t="s">
        <v>5722</v>
      </c>
      <c r="E4375" s="58" t="b">
        <v>0</v>
      </c>
      <c r="F4375" s="25">
        <f t="shared" si="1"/>
        <v>13</v>
      </c>
      <c r="G4375" s="21" t="s">
        <v>58</v>
      </c>
      <c r="H4375" s="23"/>
      <c r="I4375" s="28"/>
    </row>
    <row r="4376" ht="22.5" customHeight="1">
      <c r="A4376" s="53" t="str">
        <f t="array" ref="A4376">IFERROR(_xlfn.XLOOKUP(B4376, Runs[Run ID], Runs[Track]), "— pick a run —")</f>
        <v>Fantastic Four</v>
      </c>
      <c r="B4376" s="54" t="s">
        <v>53</v>
      </c>
      <c r="C4376" s="53" t="str">
        <f t="array" ref="C4376">IFERROR(_xlfn.XLOOKUP(B4376, Runs[Run ID], Runs[Title]), "— pick a run —")</f>
        <v>Byrne's Fantastic Four</v>
      </c>
      <c r="D4376" s="74" t="s">
        <v>5750</v>
      </c>
      <c r="E4376" s="58" t="b">
        <v>0</v>
      </c>
      <c r="F4376" s="25">
        <f t="shared" si="1"/>
        <v>14</v>
      </c>
      <c r="G4376" s="21" t="s">
        <v>58</v>
      </c>
      <c r="H4376" s="23"/>
      <c r="I4376" s="28"/>
    </row>
    <row r="4377" ht="22.5" customHeight="1">
      <c r="A4377" s="53" t="str">
        <f t="array" ref="A4377">IFERROR(_xlfn.XLOOKUP(B4377, Runs[Run ID], Runs[Track]), "— pick a run —")</f>
        <v>Fantastic Four</v>
      </c>
      <c r="B4377" s="54" t="s">
        <v>53</v>
      </c>
      <c r="C4377" s="53" t="str">
        <f t="array" ref="C4377">IFERROR(_xlfn.XLOOKUP(B4377, Runs[Run ID], Runs[Title]), "— pick a run —")</f>
        <v>Byrne's Fantastic Four</v>
      </c>
      <c r="D4377" s="74" t="s">
        <v>5775</v>
      </c>
      <c r="E4377" s="58" t="b">
        <v>0</v>
      </c>
      <c r="F4377" s="25">
        <f t="shared" si="1"/>
        <v>15</v>
      </c>
      <c r="G4377" s="21" t="s">
        <v>58</v>
      </c>
      <c r="H4377" s="23"/>
      <c r="I4377" s="28"/>
    </row>
    <row r="4378" ht="22.5" customHeight="1">
      <c r="A4378" s="53" t="str">
        <f t="array" ref="A4378">IFERROR(_xlfn.XLOOKUP(B4378, Runs[Run ID], Runs[Track]), "— pick a run —")</f>
        <v>Fantastic Four</v>
      </c>
      <c r="B4378" s="54" t="s">
        <v>53</v>
      </c>
      <c r="C4378" s="53" t="str">
        <f t="array" ref="C4378">IFERROR(_xlfn.XLOOKUP(B4378, Runs[Run ID], Runs[Title]), "— pick a run —")</f>
        <v>Byrne's Fantastic Four</v>
      </c>
      <c r="D4378" s="74" t="s">
        <v>5801</v>
      </c>
      <c r="E4378" s="58" t="b">
        <v>0</v>
      </c>
      <c r="F4378" s="25">
        <f t="shared" si="1"/>
        <v>16</v>
      </c>
      <c r="G4378" s="21" t="s">
        <v>58</v>
      </c>
      <c r="H4378" s="23"/>
      <c r="I4378" s="28"/>
    </row>
    <row r="4379" ht="22.5" customHeight="1">
      <c r="A4379" s="53" t="str">
        <f t="array" ref="A4379">IFERROR(_xlfn.XLOOKUP(B4379, Runs[Run ID], Runs[Track]), "— pick a run —")</f>
        <v>Fantastic Four</v>
      </c>
      <c r="B4379" s="54" t="s">
        <v>53</v>
      </c>
      <c r="C4379" s="53" t="str">
        <f t="array" ref="C4379">IFERROR(_xlfn.XLOOKUP(B4379, Runs[Run ID], Runs[Title]), "— pick a run —")</f>
        <v>Byrne's Fantastic Four</v>
      </c>
      <c r="D4379" s="74" t="s">
        <v>5824</v>
      </c>
      <c r="E4379" s="58" t="b">
        <v>0</v>
      </c>
      <c r="F4379" s="25">
        <f t="shared" si="1"/>
        <v>17</v>
      </c>
      <c r="G4379" s="21" t="s">
        <v>58</v>
      </c>
      <c r="H4379" s="23"/>
      <c r="I4379" s="28"/>
    </row>
    <row r="4380" ht="22.5" customHeight="1">
      <c r="A4380" s="53" t="str">
        <f t="array" ref="A4380">IFERROR(_xlfn.XLOOKUP(B4380, Runs[Run ID], Runs[Track]), "— pick a run —")</f>
        <v>Fantastic Four</v>
      </c>
      <c r="B4380" s="54" t="s">
        <v>53</v>
      </c>
      <c r="C4380" s="53" t="str">
        <f t="array" ref="C4380">IFERROR(_xlfn.XLOOKUP(B4380, Runs[Run ID], Runs[Title]), "— pick a run —")</f>
        <v>Byrne's Fantastic Four</v>
      </c>
      <c r="D4380" s="74" t="s">
        <v>3364</v>
      </c>
      <c r="E4380" s="58" t="b">
        <v>0</v>
      </c>
      <c r="F4380" s="25">
        <f t="shared" si="1"/>
        <v>18</v>
      </c>
      <c r="G4380" s="21" t="s">
        <v>58</v>
      </c>
      <c r="H4380" s="23"/>
      <c r="I4380" s="28"/>
    </row>
    <row r="4381" ht="22.5" customHeight="1">
      <c r="A4381" s="53" t="str">
        <f t="array" ref="A4381">IFERROR(_xlfn.XLOOKUP(B4381, Runs[Run ID], Runs[Track]), "— pick a run —")</f>
        <v>Fantastic Four</v>
      </c>
      <c r="B4381" s="54" t="s">
        <v>53</v>
      </c>
      <c r="C4381" s="53" t="str">
        <f t="array" ref="C4381">IFERROR(_xlfn.XLOOKUP(B4381, Runs[Run ID], Runs[Title]), "— pick a run —")</f>
        <v>Byrne's Fantastic Four</v>
      </c>
      <c r="D4381" s="74" t="s">
        <v>3395</v>
      </c>
      <c r="E4381" s="58" t="b">
        <v>0</v>
      </c>
      <c r="F4381" s="25">
        <f t="shared" si="1"/>
        <v>19</v>
      </c>
      <c r="G4381" s="21" t="s">
        <v>58</v>
      </c>
      <c r="H4381" s="23"/>
      <c r="I4381" s="28"/>
    </row>
    <row r="4382" ht="22.5" customHeight="1">
      <c r="A4382" s="53" t="str">
        <f t="array" ref="A4382">IFERROR(_xlfn.XLOOKUP(B4382, Runs[Run ID], Runs[Track]), "— pick a run —")</f>
        <v>Fantastic Four</v>
      </c>
      <c r="B4382" s="54" t="s">
        <v>53</v>
      </c>
      <c r="C4382" s="53" t="str">
        <f t="array" ref="C4382">IFERROR(_xlfn.XLOOKUP(B4382, Runs[Run ID], Runs[Title]), "— pick a run —")</f>
        <v>Byrne's Fantastic Four</v>
      </c>
      <c r="D4382" s="74" t="s">
        <v>5903</v>
      </c>
      <c r="E4382" s="58" t="b">
        <v>0</v>
      </c>
      <c r="F4382" s="25">
        <f t="shared" si="1"/>
        <v>20</v>
      </c>
      <c r="G4382" s="21" t="s">
        <v>58</v>
      </c>
      <c r="H4382" s="23"/>
      <c r="I4382" s="28"/>
    </row>
    <row r="4383" ht="22.5" customHeight="1">
      <c r="A4383" s="53" t="str">
        <f t="array" ref="A4383">IFERROR(_xlfn.XLOOKUP(B4383, Runs[Run ID], Runs[Track]), "— pick a run —")</f>
        <v>Fantastic Four</v>
      </c>
      <c r="B4383" s="54" t="s">
        <v>53</v>
      </c>
      <c r="C4383" s="53" t="str">
        <f t="array" ref="C4383">IFERROR(_xlfn.XLOOKUP(B4383, Runs[Run ID], Runs[Title]), "— pick a run —")</f>
        <v>Byrne's Fantastic Four</v>
      </c>
      <c r="D4383" s="74" t="s">
        <v>5927</v>
      </c>
      <c r="E4383" s="58" t="b">
        <v>0</v>
      </c>
      <c r="F4383" s="25">
        <f t="shared" si="1"/>
        <v>21</v>
      </c>
      <c r="G4383" s="21" t="s">
        <v>58</v>
      </c>
      <c r="H4383" s="23"/>
      <c r="I4383" s="28"/>
    </row>
    <row r="4384" ht="22.5" customHeight="1">
      <c r="A4384" s="53" t="str">
        <f t="array" ref="A4384">IFERROR(_xlfn.XLOOKUP(B4384, Runs[Run ID], Runs[Track]), "— pick a run —")</f>
        <v>Fantastic Four</v>
      </c>
      <c r="B4384" s="54" t="s">
        <v>53</v>
      </c>
      <c r="C4384" s="53" t="str">
        <f t="array" ref="C4384">IFERROR(_xlfn.XLOOKUP(B4384, Runs[Run ID], Runs[Title]), "— pick a run —")</f>
        <v>Byrne's Fantastic Four</v>
      </c>
      <c r="D4384" s="74" t="s">
        <v>5950</v>
      </c>
      <c r="E4384" s="58" t="b">
        <v>0</v>
      </c>
      <c r="F4384" s="25">
        <f t="shared" si="1"/>
        <v>22</v>
      </c>
      <c r="G4384" s="21" t="s">
        <v>58</v>
      </c>
      <c r="H4384" s="23"/>
      <c r="I4384" s="28"/>
    </row>
    <row r="4385" ht="22.5" customHeight="1">
      <c r="A4385" s="53" t="str">
        <f t="array" ref="A4385">IFERROR(_xlfn.XLOOKUP(B4385, Runs[Run ID], Runs[Track]), "— pick a run —")</f>
        <v>Fantastic Four</v>
      </c>
      <c r="B4385" s="54" t="s">
        <v>53</v>
      </c>
      <c r="C4385" s="53" t="str">
        <f t="array" ref="C4385">IFERROR(_xlfn.XLOOKUP(B4385, Runs[Run ID], Runs[Title]), "— pick a run —")</f>
        <v>Byrne's Fantastic Four</v>
      </c>
      <c r="D4385" s="74" t="s">
        <v>5975</v>
      </c>
      <c r="E4385" s="58" t="b">
        <v>0</v>
      </c>
      <c r="F4385" s="25">
        <f t="shared" si="1"/>
        <v>23</v>
      </c>
      <c r="G4385" s="21" t="s">
        <v>58</v>
      </c>
      <c r="H4385" s="23"/>
      <c r="I4385" s="28"/>
    </row>
    <row r="4386" ht="22.5" customHeight="1">
      <c r="A4386" s="53" t="str">
        <f t="array" ref="A4386">IFERROR(_xlfn.XLOOKUP(B4386, Runs[Run ID], Runs[Track]), "— pick a run —")</f>
        <v>Fantastic Four</v>
      </c>
      <c r="B4386" s="54" t="s">
        <v>53</v>
      </c>
      <c r="C4386" s="53" t="str">
        <f t="array" ref="C4386">IFERROR(_xlfn.XLOOKUP(B4386, Runs[Run ID], Runs[Title]), "— pick a run —")</f>
        <v>Byrne's Fantastic Four</v>
      </c>
      <c r="D4386" s="74" t="s">
        <v>6000</v>
      </c>
      <c r="E4386" s="58" t="b">
        <v>0</v>
      </c>
      <c r="F4386" s="25">
        <f t="shared" si="1"/>
        <v>24</v>
      </c>
      <c r="G4386" s="21" t="s">
        <v>58</v>
      </c>
      <c r="H4386" s="23"/>
      <c r="I4386" s="28"/>
    </row>
    <row r="4387" ht="22.5" customHeight="1">
      <c r="A4387" s="53" t="str">
        <f t="array" ref="A4387">IFERROR(_xlfn.XLOOKUP(B4387, Runs[Run ID], Runs[Track]), "— pick a run —")</f>
        <v>Fantastic Four</v>
      </c>
      <c r="B4387" s="54" t="s">
        <v>53</v>
      </c>
      <c r="C4387" s="53" t="str">
        <f t="array" ref="C4387">IFERROR(_xlfn.XLOOKUP(B4387, Runs[Run ID], Runs[Title]), "— pick a run —")</f>
        <v>Byrne's Fantastic Four</v>
      </c>
      <c r="D4387" s="74" t="s">
        <v>6028</v>
      </c>
      <c r="E4387" s="58" t="b">
        <v>0</v>
      </c>
      <c r="F4387" s="25">
        <f t="shared" si="1"/>
        <v>25</v>
      </c>
      <c r="G4387" s="21" t="s">
        <v>58</v>
      </c>
      <c r="H4387" s="23"/>
      <c r="I4387" s="28"/>
    </row>
    <row r="4388" ht="22.5" customHeight="1">
      <c r="A4388" s="53" t="str">
        <f t="array" ref="A4388">IFERROR(_xlfn.XLOOKUP(B4388, Runs[Run ID], Runs[Track]), "— pick a run —")</f>
        <v>Fantastic Four</v>
      </c>
      <c r="B4388" s="54" t="s">
        <v>53</v>
      </c>
      <c r="C4388" s="53" t="str">
        <f t="array" ref="C4388">IFERROR(_xlfn.XLOOKUP(B4388, Runs[Run ID], Runs[Title]), "— pick a run —")</f>
        <v>Byrne's Fantastic Four</v>
      </c>
      <c r="D4388" s="74" t="s">
        <v>6056</v>
      </c>
      <c r="E4388" s="58" t="b">
        <v>0</v>
      </c>
      <c r="F4388" s="25">
        <f t="shared" si="1"/>
        <v>26</v>
      </c>
      <c r="G4388" s="21" t="s">
        <v>58</v>
      </c>
      <c r="H4388" s="23"/>
      <c r="I4388" s="28"/>
    </row>
    <row r="4389" ht="22.5" customHeight="1">
      <c r="A4389" s="53" t="str">
        <f t="array" ref="A4389">IFERROR(_xlfn.XLOOKUP(B4389, Runs[Run ID], Runs[Track]), "— pick a run —")</f>
        <v>Fantastic Four</v>
      </c>
      <c r="B4389" s="54" t="s">
        <v>53</v>
      </c>
      <c r="C4389" s="53" t="str">
        <f t="array" ref="C4389">IFERROR(_xlfn.XLOOKUP(B4389, Runs[Run ID], Runs[Title]), "— pick a run —")</f>
        <v>Byrne's Fantastic Four</v>
      </c>
      <c r="D4389" s="74" t="s">
        <v>6081</v>
      </c>
      <c r="E4389" s="58" t="b">
        <v>0</v>
      </c>
      <c r="F4389" s="25">
        <f t="shared" si="1"/>
        <v>27</v>
      </c>
      <c r="G4389" s="21" t="s">
        <v>58</v>
      </c>
      <c r="H4389" s="23"/>
      <c r="I4389" s="28"/>
    </row>
    <row r="4390" ht="22.5" customHeight="1">
      <c r="A4390" s="53" t="str">
        <f t="array" ref="A4390">IFERROR(_xlfn.XLOOKUP(B4390, Runs[Run ID], Runs[Track]), "— pick a run —")</f>
        <v>Fantastic Four</v>
      </c>
      <c r="B4390" s="54" t="s">
        <v>53</v>
      </c>
      <c r="C4390" s="53" t="str">
        <f t="array" ref="C4390">IFERROR(_xlfn.XLOOKUP(B4390, Runs[Run ID], Runs[Title]), "— pick a run —")</f>
        <v>Byrne's Fantastic Four</v>
      </c>
      <c r="D4390" s="74" t="s">
        <v>1943</v>
      </c>
      <c r="E4390" s="58" t="b">
        <v>0</v>
      </c>
      <c r="F4390" s="25">
        <f t="shared" si="1"/>
        <v>28</v>
      </c>
      <c r="G4390" s="21" t="s">
        <v>58</v>
      </c>
      <c r="H4390" s="23"/>
      <c r="I4390" s="28"/>
    </row>
    <row r="4391" ht="22.5" customHeight="1">
      <c r="A4391" s="53" t="str">
        <f t="array" ref="A4391">IFERROR(_xlfn.XLOOKUP(B4391, Runs[Run ID], Runs[Track]), "— pick a run —")</f>
        <v>Fantastic Four</v>
      </c>
      <c r="B4391" s="54" t="s">
        <v>53</v>
      </c>
      <c r="C4391" s="53" t="str">
        <f t="array" ref="C4391">IFERROR(_xlfn.XLOOKUP(B4391, Runs[Run ID], Runs[Title]), "— pick a run —")</f>
        <v>Byrne's Fantastic Four</v>
      </c>
      <c r="D4391" s="74" t="s">
        <v>6126</v>
      </c>
      <c r="E4391" s="58" t="b">
        <v>0</v>
      </c>
      <c r="F4391" s="25">
        <f t="shared" si="1"/>
        <v>29</v>
      </c>
      <c r="G4391" s="21" t="s">
        <v>58</v>
      </c>
      <c r="H4391" s="23"/>
      <c r="I4391" s="28"/>
    </row>
    <row r="4392" ht="22.5" customHeight="1">
      <c r="A4392" s="53" t="str">
        <f t="array" ref="A4392">IFERROR(_xlfn.XLOOKUP(B4392, Runs[Run ID], Runs[Track]), "— pick a run —")</f>
        <v>Fantastic Four</v>
      </c>
      <c r="B4392" s="54" t="s">
        <v>53</v>
      </c>
      <c r="C4392" s="53" t="str">
        <f t="array" ref="C4392">IFERROR(_xlfn.XLOOKUP(B4392, Runs[Run ID], Runs[Title]), "— pick a run —")</f>
        <v>Byrne's Fantastic Four</v>
      </c>
      <c r="D4392" s="74" t="s">
        <v>14334</v>
      </c>
      <c r="E4392" s="58" t="b">
        <v>0</v>
      </c>
      <c r="F4392" s="25">
        <f t="shared" si="1"/>
        <v>30</v>
      </c>
      <c r="G4392" s="21" t="s">
        <v>58</v>
      </c>
      <c r="H4392" s="23"/>
      <c r="I4392" s="28"/>
    </row>
    <row r="4393" ht="22.5" customHeight="1">
      <c r="A4393" s="53" t="str">
        <f t="array" ref="A4393">IFERROR(_xlfn.XLOOKUP(B4393, Runs[Run ID], Runs[Track]), "— pick a run —")</f>
        <v>Fantastic Four</v>
      </c>
      <c r="B4393" s="54" t="s">
        <v>53</v>
      </c>
      <c r="C4393" s="53" t="str">
        <f t="array" ref="C4393">IFERROR(_xlfn.XLOOKUP(B4393, Runs[Run ID], Runs[Title]), "— pick a run —")</f>
        <v>Byrne's Fantastic Four</v>
      </c>
      <c r="D4393" s="74" t="s">
        <v>3425</v>
      </c>
      <c r="E4393" s="58" t="b">
        <v>0</v>
      </c>
      <c r="F4393" s="25">
        <f t="shared" si="1"/>
        <v>31</v>
      </c>
      <c r="G4393" s="21" t="s">
        <v>58</v>
      </c>
      <c r="H4393" s="23"/>
      <c r="I4393" s="28"/>
    </row>
    <row r="4394" ht="22.5" customHeight="1">
      <c r="A4394" s="53" t="str">
        <f t="array" ref="A4394">IFERROR(_xlfn.XLOOKUP(B4394, Runs[Run ID], Runs[Track]), "— pick a run —")</f>
        <v>Fantastic Four</v>
      </c>
      <c r="B4394" s="54" t="s">
        <v>53</v>
      </c>
      <c r="C4394" s="53" t="str">
        <f t="array" ref="C4394">IFERROR(_xlfn.XLOOKUP(B4394, Runs[Run ID], Runs[Title]), "— pick a run —")</f>
        <v>Byrne's Fantastic Four</v>
      </c>
      <c r="D4394" s="74" t="s">
        <v>6193</v>
      </c>
      <c r="E4394" s="58" t="b">
        <v>0</v>
      </c>
      <c r="F4394" s="25">
        <f t="shared" si="1"/>
        <v>32</v>
      </c>
      <c r="G4394" s="21" t="s">
        <v>58</v>
      </c>
      <c r="H4394" s="23"/>
      <c r="I4394" s="28"/>
    </row>
    <row r="4395" ht="22.5" customHeight="1">
      <c r="A4395" s="53" t="str">
        <f t="array" ref="A4395">IFERROR(_xlfn.XLOOKUP(B4395, Runs[Run ID], Runs[Track]), "— pick a run —")</f>
        <v>Fantastic Four</v>
      </c>
      <c r="B4395" s="54" t="s">
        <v>53</v>
      </c>
      <c r="C4395" s="53" t="str">
        <f t="array" ref="C4395">IFERROR(_xlfn.XLOOKUP(B4395, Runs[Run ID], Runs[Title]), "— pick a run —")</f>
        <v>Byrne's Fantastic Four</v>
      </c>
      <c r="D4395" s="74" t="s">
        <v>6215</v>
      </c>
      <c r="E4395" s="58" t="b">
        <v>0</v>
      </c>
      <c r="F4395" s="25">
        <f t="shared" si="1"/>
        <v>33</v>
      </c>
      <c r="G4395" s="21" t="s">
        <v>58</v>
      </c>
      <c r="H4395" s="23"/>
      <c r="I4395" s="28"/>
    </row>
    <row r="4396" ht="22.5" customHeight="1">
      <c r="A4396" s="53" t="str">
        <f t="array" ref="A4396">IFERROR(_xlfn.XLOOKUP(B4396, Runs[Run ID], Runs[Track]), "— pick a run —")</f>
        <v>Fantastic Four</v>
      </c>
      <c r="B4396" s="54" t="s">
        <v>53</v>
      </c>
      <c r="C4396" s="53" t="str">
        <f t="array" ref="C4396">IFERROR(_xlfn.XLOOKUP(B4396, Runs[Run ID], Runs[Title]), "— pick a run —")</f>
        <v>Byrne's Fantastic Four</v>
      </c>
      <c r="D4396" s="74" t="s">
        <v>6238</v>
      </c>
      <c r="E4396" s="58" t="b">
        <v>0</v>
      </c>
      <c r="F4396" s="25">
        <f t="shared" si="1"/>
        <v>34</v>
      </c>
      <c r="G4396" s="21" t="s">
        <v>58</v>
      </c>
      <c r="H4396" s="23"/>
      <c r="I4396" s="28"/>
    </row>
    <row r="4397" ht="22.5" customHeight="1">
      <c r="A4397" s="53" t="str">
        <f t="array" ref="A4397">IFERROR(_xlfn.XLOOKUP(B4397, Runs[Run ID], Runs[Track]), "— pick a run —")</f>
        <v>Fantastic Four</v>
      </c>
      <c r="B4397" s="54" t="s">
        <v>53</v>
      </c>
      <c r="C4397" s="53" t="str">
        <f t="array" ref="C4397">IFERROR(_xlfn.XLOOKUP(B4397, Runs[Run ID], Runs[Title]), "— pick a run —")</f>
        <v>Byrne's Fantastic Four</v>
      </c>
      <c r="D4397" s="74" t="s">
        <v>6262</v>
      </c>
      <c r="E4397" s="58" t="b">
        <v>0</v>
      </c>
      <c r="F4397" s="25">
        <f t="shared" si="1"/>
        <v>35</v>
      </c>
      <c r="G4397" s="21" t="s">
        <v>58</v>
      </c>
      <c r="H4397" s="23"/>
      <c r="I4397" s="28"/>
    </row>
    <row r="4398" ht="22.5" customHeight="1">
      <c r="A4398" s="53" t="str">
        <f t="array" ref="A4398">IFERROR(_xlfn.XLOOKUP(B4398, Runs[Run ID], Runs[Track]), "— pick a run —")</f>
        <v>Fantastic Four</v>
      </c>
      <c r="B4398" s="54" t="s">
        <v>53</v>
      </c>
      <c r="C4398" s="53" t="str">
        <f t="array" ref="C4398">IFERROR(_xlfn.XLOOKUP(B4398, Runs[Run ID], Runs[Title]), "— pick a run —")</f>
        <v>Byrne's Fantastic Four</v>
      </c>
      <c r="D4398" s="74" t="s">
        <v>14335</v>
      </c>
      <c r="E4398" s="58" t="b">
        <v>0</v>
      </c>
      <c r="F4398" s="25">
        <f t="shared" si="1"/>
        <v>36</v>
      </c>
      <c r="G4398" s="21" t="s">
        <v>1002</v>
      </c>
      <c r="H4398" s="23" t="s">
        <v>14336</v>
      </c>
      <c r="I4398" s="28"/>
    </row>
    <row r="4399" ht="22.5" customHeight="1">
      <c r="A4399" s="53" t="str">
        <f t="array" ref="A4399">IFERROR(_xlfn.XLOOKUP(B4399, Runs[Run ID], Runs[Track]), "— pick a run —")</f>
        <v>Fantastic Four</v>
      </c>
      <c r="B4399" s="54" t="s">
        <v>53</v>
      </c>
      <c r="C4399" s="53" t="str">
        <f t="array" ref="C4399">IFERROR(_xlfn.XLOOKUP(B4399, Runs[Run ID], Runs[Title]), "— pick a run —")</f>
        <v>Byrne's Fantastic Four</v>
      </c>
      <c r="D4399" s="74" t="s">
        <v>14337</v>
      </c>
      <c r="E4399" s="58" t="b">
        <v>0</v>
      </c>
      <c r="F4399" s="25">
        <f t="shared" si="1"/>
        <v>37</v>
      </c>
      <c r="G4399" s="21" t="s">
        <v>443</v>
      </c>
      <c r="H4399" s="23" t="s">
        <v>14338</v>
      </c>
      <c r="I4399" s="28"/>
    </row>
    <row r="4400" ht="22.5" customHeight="1">
      <c r="A4400" s="53" t="str">
        <f t="array" ref="A4400">IFERROR(_xlfn.XLOOKUP(B4400, Runs[Run ID], Runs[Track]), "— pick a run —")</f>
        <v>Fantastic Four</v>
      </c>
      <c r="B4400" s="54" t="s">
        <v>53</v>
      </c>
      <c r="C4400" s="53" t="str">
        <f t="array" ref="C4400">IFERROR(_xlfn.XLOOKUP(B4400, Runs[Run ID], Runs[Title]), "— pick a run —")</f>
        <v>Byrne's Fantastic Four</v>
      </c>
      <c r="D4400" s="74" t="s">
        <v>14339</v>
      </c>
      <c r="E4400" s="58" t="b">
        <v>0</v>
      </c>
      <c r="F4400" s="25">
        <f t="shared" si="1"/>
        <v>38</v>
      </c>
      <c r="G4400" s="21" t="s">
        <v>443</v>
      </c>
      <c r="H4400" s="23"/>
      <c r="I4400" s="28"/>
    </row>
    <row r="4401" ht="22.5" customHeight="1">
      <c r="A4401" s="53" t="str">
        <f t="array" ref="A4401">IFERROR(_xlfn.XLOOKUP(B4401, Runs[Run ID], Runs[Track]), "— pick a run —")</f>
        <v>Fantastic Four</v>
      </c>
      <c r="B4401" s="54" t="s">
        <v>53</v>
      </c>
      <c r="C4401" s="53" t="str">
        <f t="array" ref="C4401">IFERROR(_xlfn.XLOOKUP(B4401, Runs[Run ID], Runs[Title]), "— pick a run —")</f>
        <v>Byrne's Fantastic Four</v>
      </c>
      <c r="D4401" s="74" t="s">
        <v>14340</v>
      </c>
      <c r="E4401" s="58" t="b">
        <v>0</v>
      </c>
      <c r="F4401" s="25">
        <f t="shared" si="1"/>
        <v>39</v>
      </c>
      <c r="G4401" s="21" t="s">
        <v>443</v>
      </c>
      <c r="H4401" s="23"/>
      <c r="I4401" s="28"/>
    </row>
    <row r="4402" ht="22.5" customHeight="1">
      <c r="A4402" s="53" t="str">
        <f t="array" ref="A4402">IFERROR(_xlfn.XLOOKUP(B4402, Runs[Run ID], Runs[Track]), "— pick a run —")</f>
        <v>Fantastic Four</v>
      </c>
      <c r="B4402" s="54" t="s">
        <v>53</v>
      </c>
      <c r="C4402" s="53" t="str">
        <f t="array" ref="C4402">IFERROR(_xlfn.XLOOKUP(B4402, Runs[Run ID], Runs[Title]), "— pick a run —")</f>
        <v>Byrne's Fantastic Four</v>
      </c>
      <c r="D4402" s="74" t="s">
        <v>14341</v>
      </c>
      <c r="E4402" s="58" t="b">
        <v>0</v>
      </c>
      <c r="F4402" s="25">
        <f t="shared" si="1"/>
        <v>40</v>
      </c>
      <c r="G4402" s="21" t="s">
        <v>443</v>
      </c>
      <c r="H4402" s="23"/>
      <c r="I4402" s="28"/>
    </row>
    <row r="4403" ht="22.5" customHeight="1">
      <c r="A4403" s="53" t="str">
        <f t="array" ref="A4403">IFERROR(_xlfn.XLOOKUP(B4403, Runs[Run ID], Runs[Track]), "— pick a run —")</f>
        <v>Fantastic Four</v>
      </c>
      <c r="B4403" s="54" t="s">
        <v>53</v>
      </c>
      <c r="C4403" s="53" t="str">
        <f t="array" ref="C4403">IFERROR(_xlfn.XLOOKUP(B4403, Runs[Run ID], Runs[Title]), "— pick a run —")</f>
        <v>Byrne's Fantastic Four</v>
      </c>
      <c r="D4403" s="74" t="s">
        <v>14342</v>
      </c>
      <c r="E4403" s="58" t="b">
        <v>0</v>
      </c>
      <c r="F4403" s="25">
        <f t="shared" si="1"/>
        <v>41</v>
      </c>
      <c r="G4403" s="21" t="s">
        <v>443</v>
      </c>
      <c r="H4403" s="23"/>
      <c r="I4403" s="28"/>
    </row>
    <row r="4404" ht="22.5" customHeight="1">
      <c r="A4404" s="53" t="str">
        <f t="array" ref="A4404">IFERROR(_xlfn.XLOOKUP(B4404, Runs[Run ID], Runs[Track]), "— pick a run —")</f>
        <v>Fantastic Four</v>
      </c>
      <c r="B4404" s="54" t="s">
        <v>53</v>
      </c>
      <c r="C4404" s="53" t="str">
        <f t="array" ref="C4404">IFERROR(_xlfn.XLOOKUP(B4404, Runs[Run ID], Runs[Title]), "— pick a run —")</f>
        <v>Byrne's Fantastic Four</v>
      </c>
      <c r="D4404" s="74" t="s">
        <v>14343</v>
      </c>
      <c r="E4404" s="58" t="b">
        <v>0</v>
      </c>
      <c r="F4404" s="25">
        <f t="shared" si="1"/>
        <v>42</v>
      </c>
      <c r="G4404" s="21" t="s">
        <v>443</v>
      </c>
      <c r="H4404" s="23"/>
      <c r="I4404" s="28"/>
    </row>
    <row r="4405" ht="22.5" customHeight="1">
      <c r="A4405" s="53" t="str">
        <f t="array" ref="A4405">IFERROR(_xlfn.XLOOKUP(B4405, Runs[Run ID], Runs[Track]), "— pick a run —")</f>
        <v>Fantastic Four</v>
      </c>
      <c r="B4405" s="54" t="s">
        <v>53</v>
      </c>
      <c r="C4405" s="53" t="str">
        <f t="array" ref="C4405">IFERROR(_xlfn.XLOOKUP(B4405, Runs[Run ID], Runs[Title]), "— pick a run —")</f>
        <v>Byrne's Fantastic Four</v>
      </c>
      <c r="D4405" s="74" t="s">
        <v>14344</v>
      </c>
      <c r="E4405" s="58" t="b">
        <v>0</v>
      </c>
      <c r="F4405" s="25">
        <f t="shared" si="1"/>
        <v>43</v>
      </c>
      <c r="G4405" s="21" t="s">
        <v>443</v>
      </c>
      <c r="H4405" s="23"/>
      <c r="I4405" s="28"/>
    </row>
    <row r="4406" ht="22.5" customHeight="1">
      <c r="A4406" s="53" t="str">
        <f t="array" ref="A4406">IFERROR(_xlfn.XLOOKUP(B4406, Runs[Run ID], Runs[Track]), "— pick a run —")</f>
        <v>Fantastic Four</v>
      </c>
      <c r="B4406" s="54" t="s">
        <v>53</v>
      </c>
      <c r="C4406" s="53" t="str">
        <f t="array" ref="C4406">IFERROR(_xlfn.XLOOKUP(B4406, Runs[Run ID], Runs[Title]), "— pick a run —")</f>
        <v>Byrne's Fantastic Four</v>
      </c>
      <c r="D4406" s="74" t="s">
        <v>14345</v>
      </c>
      <c r="E4406" s="58" t="b">
        <v>0</v>
      </c>
      <c r="F4406" s="25">
        <f t="shared" si="1"/>
        <v>44</v>
      </c>
      <c r="G4406" s="21" t="s">
        <v>443</v>
      </c>
      <c r="H4406" s="23"/>
      <c r="I4406" s="28"/>
    </row>
    <row r="4407" ht="22.5" customHeight="1">
      <c r="A4407" s="53" t="str">
        <f t="array" ref="A4407">IFERROR(_xlfn.XLOOKUP(B4407, Runs[Run ID], Runs[Track]), "— pick a run —")</f>
        <v>Fantastic Four</v>
      </c>
      <c r="B4407" s="54" t="s">
        <v>53</v>
      </c>
      <c r="C4407" s="53" t="str">
        <f t="array" ref="C4407">IFERROR(_xlfn.XLOOKUP(B4407, Runs[Run ID], Runs[Title]), "— pick a run —")</f>
        <v>Byrne's Fantastic Four</v>
      </c>
      <c r="D4407" s="74" t="s">
        <v>14346</v>
      </c>
      <c r="E4407" s="58" t="b">
        <v>0</v>
      </c>
      <c r="F4407" s="25">
        <f t="shared" si="1"/>
        <v>45</v>
      </c>
      <c r="G4407" s="21" t="s">
        <v>443</v>
      </c>
      <c r="H4407" s="23"/>
      <c r="I4407" s="28"/>
    </row>
    <row r="4408" ht="22.5" customHeight="1">
      <c r="A4408" s="53" t="str">
        <f t="array" ref="A4408">IFERROR(_xlfn.XLOOKUP(B4408, Runs[Run ID], Runs[Track]), "— pick a run —")</f>
        <v>Fantastic Four</v>
      </c>
      <c r="B4408" s="54" t="s">
        <v>53</v>
      </c>
      <c r="C4408" s="53" t="str">
        <f t="array" ref="C4408">IFERROR(_xlfn.XLOOKUP(B4408, Runs[Run ID], Runs[Title]), "— pick a run —")</f>
        <v>Byrne's Fantastic Four</v>
      </c>
      <c r="D4408" s="74" t="s">
        <v>14347</v>
      </c>
      <c r="E4408" s="58" t="b">
        <v>0</v>
      </c>
      <c r="F4408" s="25">
        <f t="shared" si="1"/>
        <v>46</v>
      </c>
      <c r="G4408" s="21" t="s">
        <v>443</v>
      </c>
      <c r="H4408" s="23"/>
      <c r="I4408" s="28"/>
    </row>
    <row r="4409" ht="22.5" customHeight="1">
      <c r="A4409" s="53" t="str">
        <f t="array" ref="A4409">IFERROR(_xlfn.XLOOKUP(B4409, Runs[Run ID], Runs[Track]), "— pick a run —")</f>
        <v>Fantastic Four</v>
      </c>
      <c r="B4409" s="54" t="s">
        <v>53</v>
      </c>
      <c r="C4409" s="53" t="str">
        <f t="array" ref="C4409">IFERROR(_xlfn.XLOOKUP(B4409, Runs[Run ID], Runs[Title]), "— pick a run —")</f>
        <v>Byrne's Fantastic Four</v>
      </c>
      <c r="D4409" s="74" t="s">
        <v>14348</v>
      </c>
      <c r="E4409" s="58" t="b">
        <v>0</v>
      </c>
      <c r="F4409" s="25">
        <f t="shared" si="1"/>
        <v>47</v>
      </c>
      <c r="G4409" s="21" t="s">
        <v>443</v>
      </c>
      <c r="H4409" s="23"/>
      <c r="I4409" s="28"/>
    </row>
    <row r="4410" ht="22.5" customHeight="1">
      <c r="A4410" s="53" t="str">
        <f t="array" ref="A4410">IFERROR(_xlfn.XLOOKUP(B4410, Runs[Run ID], Runs[Track]), "— pick a run —")</f>
        <v>Fantastic Four</v>
      </c>
      <c r="B4410" s="54" t="s">
        <v>53</v>
      </c>
      <c r="C4410" s="53" t="str">
        <f t="array" ref="C4410">IFERROR(_xlfn.XLOOKUP(B4410, Runs[Run ID], Runs[Title]), "— pick a run —")</f>
        <v>Byrne's Fantastic Four</v>
      </c>
      <c r="D4410" s="74" t="s">
        <v>14349</v>
      </c>
      <c r="E4410" s="58" t="b">
        <v>0</v>
      </c>
      <c r="F4410" s="25">
        <f t="shared" si="1"/>
        <v>48</v>
      </c>
      <c r="G4410" s="21" t="s">
        <v>443</v>
      </c>
      <c r="H4410" s="23"/>
      <c r="I4410" s="28"/>
    </row>
    <row r="4411" ht="22.5" customHeight="1">
      <c r="A4411" s="53" t="str">
        <f t="array" ref="A4411">IFERROR(_xlfn.XLOOKUP(B4411, Runs[Run ID], Runs[Track]), "— pick a run —")</f>
        <v>Fantastic Four</v>
      </c>
      <c r="B4411" s="54" t="s">
        <v>53</v>
      </c>
      <c r="C4411" s="53" t="str">
        <f t="array" ref="C4411">IFERROR(_xlfn.XLOOKUP(B4411, Runs[Run ID], Runs[Title]), "— pick a run —")</f>
        <v>Byrne's Fantastic Four</v>
      </c>
      <c r="D4411" s="74" t="s">
        <v>14350</v>
      </c>
      <c r="E4411" s="58" t="b">
        <v>0</v>
      </c>
      <c r="F4411" s="25">
        <f t="shared" si="1"/>
        <v>49</v>
      </c>
      <c r="G4411" s="21" t="s">
        <v>443</v>
      </c>
      <c r="H4411" s="23"/>
      <c r="I4411" s="28"/>
    </row>
    <row r="4412" ht="22.5" customHeight="1">
      <c r="A4412" s="53" t="str">
        <f t="array" ref="A4412">IFERROR(_xlfn.XLOOKUP(B4412, Runs[Run ID], Runs[Track]), "— pick a run —")</f>
        <v>Fantastic Four</v>
      </c>
      <c r="B4412" s="54" t="s">
        <v>53</v>
      </c>
      <c r="C4412" s="53" t="str">
        <f t="array" ref="C4412">IFERROR(_xlfn.XLOOKUP(B4412, Runs[Run ID], Runs[Title]), "— pick a run —")</f>
        <v>Byrne's Fantastic Four</v>
      </c>
      <c r="D4412" s="74" t="s">
        <v>14351</v>
      </c>
      <c r="E4412" s="58" t="b">
        <v>0</v>
      </c>
      <c r="F4412" s="25">
        <f t="shared" si="1"/>
        <v>50</v>
      </c>
      <c r="G4412" s="21" t="s">
        <v>443</v>
      </c>
      <c r="H4412" s="23"/>
      <c r="I4412" s="28"/>
    </row>
    <row r="4413" ht="22.5" customHeight="1">
      <c r="A4413" s="53" t="str">
        <f t="array" ref="A4413">IFERROR(_xlfn.XLOOKUP(B4413, Runs[Run ID], Runs[Track]), "— pick a run —")</f>
        <v>Fantastic Four</v>
      </c>
      <c r="B4413" s="54" t="s">
        <v>53</v>
      </c>
      <c r="C4413" s="53" t="str">
        <f t="array" ref="C4413">IFERROR(_xlfn.XLOOKUP(B4413, Runs[Run ID], Runs[Title]), "— pick a run —")</f>
        <v>Byrne's Fantastic Four</v>
      </c>
      <c r="D4413" s="74" t="s">
        <v>14352</v>
      </c>
      <c r="E4413" s="58" t="b">
        <v>0</v>
      </c>
      <c r="F4413" s="25">
        <f t="shared" si="1"/>
        <v>51</v>
      </c>
      <c r="G4413" s="21" t="s">
        <v>443</v>
      </c>
      <c r="H4413" s="23"/>
      <c r="I4413" s="28"/>
    </row>
    <row r="4414" ht="22.5" customHeight="1">
      <c r="A4414" s="53" t="str">
        <f t="array" ref="A4414">IFERROR(_xlfn.XLOOKUP(B4414, Runs[Run ID], Runs[Track]), "— pick a run —")</f>
        <v>Fantastic Four</v>
      </c>
      <c r="B4414" s="54" t="s">
        <v>53</v>
      </c>
      <c r="C4414" s="53" t="str">
        <f t="array" ref="C4414">IFERROR(_xlfn.XLOOKUP(B4414, Runs[Run ID], Runs[Title]), "— pick a run —")</f>
        <v>Byrne's Fantastic Four</v>
      </c>
      <c r="D4414" s="74" t="s">
        <v>14353</v>
      </c>
      <c r="E4414" s="58" t="b">
        <v>0</v>
      </c>
      <c r="F4414" s="25">
        <f t="shared" si="1"/>
        <v>52</v>
      </c>
      <c r="G4414" s="21" t="s">
        <v>443</v>
      </c>
      <c r="H4414" s="23"/>
      <c r="I4414" s="28"/>
    </row>
    <row r="4415" ht="22.5" customHeight="1">
      <c r="A4415" s="53" t="str">
        <f t="array" ref="A4415">IFERROR(_xlfn.XLOOKUP(B4415, Runs[Run ID], Runs[Track]), "— pick a run —")</f>
        <v>Fantastic Four</v>
      </c>
      <c r="B4415" s="54" t="s">
        <v>53</v>
      </c>
      <c r="C4415" s="53" t="str">
        <f t="array" ref="C4415">IFERROR(_xlfn.XLOOKUP(B4415, Runs[Run ID], Runs[Title]), "— pick a run —")</f>
        <v>Byrne's Fantastic Four</v>
      </c>
      <c r="D4415" s="74" t="s">
        <v>14354</v>
      </c>
      <c r="E4415" s="58" t="b">
        <v>0</v>
      </c>
      <c r="F4415" s="25">
        <f t="shared" si="1"/>
        <v>53</v>
      </c>
      <c r="G4415" s="21" t="s">
        <v>443</v>
      </c>
      <c r="H4415" s="23"/>
      <c r="I4415" s="28"/>
    </row>
    <row r="4416" ht="22.5" customHeight="1">
      <c r="A4416" s="53" t="str">
        <f t="array" ref="A4416">IFERROR(_xlfn.XLOOKUP(B4416, Runs[Run ID], Runs[Track]), "— pick a run —")</f>
        <v>Fantastic Four</v>
      </c>
      <c r="B4416" s="54" t="s">
        <v>53</v>
      </c>
      <c r="C4416" s="53" t="str">
        <f t="array" ref="C4416">IFERROR(_xlfn.XLOOKUP(B4416, Runs[Run ID], Runs[Title]), "— pick a run —")</f>
        <v>Byrne's Fantastic Four</v>
      </c>
      <c r="D4416" s="74" t="s">
        <v>14355</v>
      </c>
      <c r="E4416" s="58" t="b">
        <v>0</v>
      </c>
      <c r="F4416" s="25">
        <f t="shared" si="1"/>
        <v>54</v>
      </c>
      <c r="G4416" s="21" t="s">
        <v>443</v>
      </c>
      <c r="H4416" s="23"/>
      <c r="I4416" s="28"/>
    </row>
    <row r="4417" ht="22.5" customHeight="1">
      <c r="A4417" s="53" t="str">
        <f t="array" ref="A4417">IFERROR(_xlfn.XLOOKUP(B4417, Runs[Run ID], Runs[Track]), "— pick a run —")</f>
        <v>Fantastic Four</v>
      </c>
      <c r="B4417" s="54" t="s">
        <v>53</v>
      </c>
      <c r="C4417" s="53" t="str">
        <f t="array" ref="C4417">IFERROR(_xlfn.XLOOKUP(B4417, Runs[Run ID], Runs[Title]), "— pick a run —")</f>
        <v>Byrne's Fantastic Four</v>
      </c>
      <c r="D4417" s="74" t="s">
        <v>14356</v>
      </c>
      <c r="E4417" s="58" t="b">
        <v>0</v>
      </c>
      <c r="F4417" s="25">
        <f t="shared" si="1"/>
        <v>55</v>
      </c>
      <c r="G4417" s="21" t="s">
        <v>443</v>
      </c>
      <c r="H4417" s="23"/>
      <c r="I4417" s="28"/>
    </row>
    <row r="4418" ht="22.5" customHeight="1">
      <c r="A4418" s="53" t="str">
        <f t="array" ref="A4418">IFERROR(_xlfn.XLOOKUP(B4418, Runs[Run ID], Runs[Track]), "— pick a run —")</f>
        <v>Fantastic Four</v>
      </c>
      <c r="B4418" s="54" t="s">
        <v>53</v>
      </c>
      <c r="C4418" s="53" t="str">
        <f t="array" ref="C4418">IFERROR(_xlfn.XLOOKUP(B4418, Runs[Run ID], Runs[Title]), "— pick a run —")</f>
        <v>Byrne's Fantastic Four</v>
      </c>
      <c r="D4418" s="74" t="s">
        <v>14357</v>
      </c>
      <c r="E4418" s="58" t="b">
        <v>0</v>
      </c>
      <c r="F4418" s="25">
        <f t="shared" si="1"/>
        <v>56</v>
      </c>
      <c r="G4418" s="21" t="s">
        <v>443</v>
      </c>
      <c r="H4418" s="23"/>
      <c r="I4418" s="28"/>
    </row>
    <row r="4419" ht="22.5" customHeight="1">
      <c r="A4419" s="53" t="str">
        <f t="array" ref="A4419">IFERROR(_xlfn.XLOOKUP(B4419, Runs[Run ID], Runs[Track]), "— pick a run —")</f>
        <v>Fantastic Four</v>
      </c>
      <c r="B4419" s="54" t="s">
        <v>53</v>
      </c>
      <c r="C4419" s="53" t="str">
        <f t="array" ref="C4419">IFERROR(_xlfn.XLOOKUP(B4419, Runs[Run ID], Runs[Title]), "— pick a run —")</f>
        <v>Byrne's Fantastic Four</v>
      </c>
      <c r="D4419" s="74" t="s">
        <v>14358</v>
      </c>
      <c r="E4419" s="58" t="b">
        <v>0</v>
      </c>
      <c r="F4419" s="25">
        <f t="shared" si="1"/>
        <v>57</v>
      </c>
      <c r="G4419" s="21" t="s">
        <v>443</v>
      </c>
      <c r="H4419" s="23"/>
      <c r="I4419" s="28"/>
    </row>
    <row r="4420" ht="22.5" customHeight="1">
      <c r="A4420" s="53" t="str">
        <f t="array" ref="A4420">IFERROR(_xlfn.XLOOKUP(B4420, Runs[Run ID], Runs[Track]), "— pick a run —")</f>
        <v>Fantastic Four</v>
      </c>
      <c r="B4420" s="54" t="s">
        <v>53</v>
      </c>
      <c r="C4420" s="53" t="str">
        <f t="array" ref="C4420">IFERROR(_xlfn.XLOOKUP(B4420, Runs[Run ID], Runs[Title]), "— pick a run —")</f>
        <v>Byrne's Fantastic Four</v>
      </c>
      <c r="D4420" s="74" t="s">
        <v>14359</v>
      </c>
      <c r="E4420" s="58" t="b">
        <v>0</v>
      </c>
      <c r="F4420" s="25">
        <f t="shared" si="1"/>
        <v>58</v>
      </c>
      <c r="G4420" s="21" t="s">
        <v>443</v>
      </c>
      <c r="H4420" s="23"/>
      <c r="I4420" s="28"/>
    </row>
    <row r="4421" ht="22.5" customHeight="1">
      <c r="A4421" s="53" t="str">
        <f t="array" ref="A4421">IFERROR(_xlfn.XLOOKUP(B4421, Runs[Run ID], Runs[Track]), "— pick a run —")</f>
        <v>Fantastic Four</v>
      </c>
      <c r="B4421" s="54" t="s">
        <v>53</v>
      </c>
      <c r="C4421" s="53" t="str">
        <f t="array" ref="C4421">IFERROR(_xlfn.XLOOKUP(B4421, Runs[Run ID], Runs[Title]), "— pick a run —")</f>
        <v>Byrne's Fantastic Four</v>
      </c>
      <c r="D4421" s="74" t="s">
        <v>6287</v>
      </c>
      <c r="E4421" s="58" t="b">
        <v>0</v>
      </c>
      <c r="F4421" s="25">
        <f t="shared" si="1"/>
        <v>59</v>
      </c>
      <c r="G4421" s="21" t="s">
        <v>58</v>
      </c>
      <c r="H4421" s="23"/>
      <c r="I4421" s="28"/>
    </row>
    <row r="4422" ht="22.5" customHeight="1">
      <c r="A4422" s="53" t="str">
        <f t="array" ref="A4422">IFERROR(_xlfn.XLOOKUP(B4422, Runs[Run ID], Runs[Track]), "— pick a run —")</f>
        <v>Fantastic Four</v>
      </c>
      <c r="B4422" s="54" t="s">
        <v>53</v>
      </c>
      <c r="C4422" s="53" t="str">
        <f t="array" ref="C4422">IFERROR(_xlfn.XLOOKUP(B4422, Runs[Run ID], Runs[Title]), "— pick a run —")</f>
        <v>Byrne's Fantastic Four</v>
      </c>
      <c r="D4422" s="74" t="s">
        <v>6312</v>
      </c>
      <c r="E4422" s="58" t="b">
        <v>0</v>
      </c>
      <c r="F4422" s="25">
        <f t="shared" si="1"/>
        <v>60</v>
      </c>
      <c r="G4422" s="21" t="s">
        <v>58</v>
      </c>
      <c r="H4422" s="23"/>
      <c r="I4422" s="28"/>
    </row>
    <row r="4423" ht="22.5" customHeight="1">
      <c r="A4423" s="53" t="str">
        <f t="array" ref="A4423">IFERROR(_xlfn.XLOOKUP(B4423, Runs[Run ID], Runs[Track]), "— pick a run —")</f>
        <v>Fantastic Four</v>
      </c>
      <c r="B4423" s="54" t="s">
        <v>53</v>
      </c>
      <c r="C4423" s="53" t="str">
        <f t="array" ref="C4423">IFERROR(_xlfn.XLOOKUP(B4423, Runs[Run ID], Runs[Title]), "— pick a run —")</f>
        <v>Byrne's Fantastic Four</v>
      </c>
      <c r="D4423" s="74" t="s">
        <v>6336</v>
      </c>
      <c r="E4423" s="58" t="b">
        <v>0</v>
      </c>
      <c r="F4423" s="25">
        <f t="shared" si="1"/>
        <v>61</v>
      </c>
      <c r="G4423" s="21" t="s">
        <v>58</v>
      </c>
      <c r="H4423" s="23"/>
      <c r="I4423" s="28"/>
    </row>
    <row r="4424" ht="22.5" customHeight="1">
      <c r="A4424" s="53" t="str">
        <f t="array" ref="A4424">IFERROR(_xlfn.XLOOKUP(B4424, Runs[Run ID], Runs[Track]), "— pick a run —")</f>
        <v>Fantastic Four</v>
      </c>
      <c r="B4424" s="54" t="s">
        <v>53</v>
      </c>
      <c r="C4424" s="53" t="str">
        <f t="array" ref="C4424">IFERROR(_xlfn.XLOOKUP(B4424, Runs[Run ID], Runs[Title]), "— pick a run —")</f>
        <v>Byrne's Fantastic Four</v>
      </c>
      <c r="D4424" s="74" t="s">
        <v>6358</v>
      </c>
      <c r="E4424" s="58" t="b">
        <v>0</v>
      </c>
      <c r="F4424" s="25">
        <f t="shared" si="1"/>
        <v>62</v>
      </c>
      <c r="G4424" s="21" t="s">
        <v>58</v>
      </c>
      <c r="H4424" s="23"/>
      <c r="I4424" s="28"/>
    </row>
    <row r="4425" ht="22.5" customHeight="1">
      <c r="A4425" s="53" t="str">
        <f t="array" ref="A4425">IFERROR(_xlfn.XLOOKUP(B4425, Runs[Run ID], Runs[Track]), "— pick a run —")</f>
        <v>Fantastic Four</v>
      </c>
      <c r="B4425" s="54" t="s">
        <v>53</v>
      </c>
      <c r="C4425" s="53" t="str">
        <f t="array" ref="C4425">IFERROR(_xlfn.XLOOKUP(B4425, Runs[Run ID], Runs[Title]), "— pick a run —")</f>
        <v>Byrne's Fantastic Four</v>
      </c>
      <c r="D4425" s="74" t="s">
        <v>6381</v>
      </c>
      <c r="E4425" s="58" t="b">
        <v>0</v>
      </c>
      <c r="F4425" s="25">
        <f t="shared" si="1"/>
        <v>63</v>
      </c>
      <c r="G4425" s="21" t="s">
        <v>58</v>
      </c>
      <c r="H4425" s="23"/>
      <c r="I4425" s="28"/>
    </row>
    <row r="4426" ht="22.5" customHeight="1">
      <c r="A4426" s="53" t="str">
        <f t="array" ref="A4426">IFERROR(_xlfn.XLOOKUP(B4426, Runs[Run ID], Runs[Track]), "— pick a run —")</f>
        <v>Fantastic Four</v>
      </c>
      <c r="B4426" s="54" t="s">
        <v>53</v>
      </c>
      <c r="C4426" s="53" t="str">
        <f t="array" ref="C4426">IFERROR(_xlfn.XLOOKUP(B4426, Runs[Run ID], Runs[Title]), "— pick a run —")</f>
        <v>Byrne's Fantastic Four</v>
      </c>
      <c r="D4426" s="74" t="s">
        <v>6404</v>
      </c>
      <c r="E4426" s="58" t="b">
        <v>0</v>
      </c>
      <c r="F4426" s="25">
        <f t="shared" si="1"/>
        <v>64</v>
      </c>
      <c r="G4426" s="21" t="s">
        <v>58</v>
      </c>
      <c r="H4426" s="23"/>
      <c r="I4426" s="28"/>
    </row>
    <row r="4427" ht="22.5" customHeight="1">
      <c r="A4427" s="53" t="str">
        <f t="array" ref="A4427">IFERROR(_xlfn.XLOOKUP(B4427, Runs[Run ID], Runs[Track]), "— pick a run —")</f>
        <v>Fantastic Four</v>
      </c>
      <c r="B4427" s="54" t="s">
        <v>53</v>
      </c>
      <c r="C4427" s="53" t="str">
        <f t="array" ref="C4427">IFERROR(_xlfn.XLOOKUP(B4427, Runs[Run ID], Runs[Title]), "— pick a run —")</f>
        <v>Byrne's Fantastic Four</v>
      </c>
      <c r="D4427" s="74" t="s">
        <v>6426</v>
      </c>
      <c r="E4427" s="58" t="b">
        <v>0</v>
      </c>
      <c r="F4427" s="25">
        <f t="shared" si="1"/>
        <v>65</v>
      </c>
      <c r="G4427" s="21" t="s">
        <v>58</v>
      </c>
      <c r="H4427" s="23"/>
      <c r="I4427" s="28"/>
    </row>
    <row r="4428" ht="22.5" customHeight="1">
      <c r="A4428" s="53" t="str">
        <f t="array" ref="A4428">IFERROR(_xlfn.XLOOKUP(B4428, Runs[Run ID], Runs[Track]), "— pick a run —")</f>
        <v>Fantastic Four</v>
      </c>
      <c r="B4428" s="54" t="s">
        <v>53</v>
      </c>
      <c r="C4428" s="53" t="str">
        <f t="array" ref="C4428">IFERROR(_xlfn.XLOOKUP(B4428, Runs[Run ID], Runs[Title]), "— pick a run —")</f>
        <v>Byrne's Fantastic Four</v>
      </c>
      <c r="D4428" s="74" t="s">
        <v>6448</v>
      </c>
      <c r="E4428" s="58" t="b">
        <v>0</v>
      </c>
      <c r="F4428" s="25">
        <f t="shared" si="1"/>
        <v>66</v>
      </c>
      <c r="G4428" s="21" t="s">
        <v>58</v>
      </c>
      <c r="H4428" s="23"/>
      <c r="I4428" s="28"/>
    </row>
    <row r="4429" ht="22.5" customHeight="1">
      <c r="A4429" s="53" t="str">
        <f t="array" ref="A4429">IFERROR(_xlfn.XLOOKUP(B4429, Runs[Run ID], Runs[Track]), "— pick a run —")</f>
        <v>Fantastic Four</v>
      </c>
      <c r="B4429" s="54" t="s">
        <v>53</v>
      </c>
      <c r="C4429" s="53" t="str">
        <f t="array" ref="C4429">IFERROR(_xlfn.XLOOKUP(B4429, Runs[Run ID], Runs[Title]), "— pick a run —")</f>
        <v>Byrne's Fantastic Four</v>
      </c>
      <c r="D4429" s="74" t="s">
        <v>14360</v>
      </c>
      <c r="E4429" s="58" t="b">
        <v>0</v>
      </c>
      <c r="F4429" s="25">
        <f t="shared" si="1"/>
        <v>67</v>
      </c>
      <c r="G4429" s="21" t="s">
        <v>58</v>
      </c>
      <c r="H4429" s="23" t="s">
        <v>14361</v>
      </c>
      <c r="I4429" s="28"/>
    </row>
    <row r="4430" ht="22.5" customHeight="1">
      <c r="A4430" s="53" t="str">
        <f t="array" ref="A4430">IFERROR(_xlfn.XLOOKUP(B4430, Runs[Run ID], Runs[Track]), "— pick a run —")</f>
        <v>Fantastic Four</v>
      </c>
      <c r="B4430" s="54" t="s">
        <v>53</v>
      </c>
      <c r="C4430" s="53" t="str">
        <f t="array" ref="C4430">IFERROR(_xlfn.XLOOKUP(B4430, Runs[Run ID], Runs[Title]), "— pick a run —")</f>
        <v>Byrne's Fantastic Four</v>
      </c>
      <c r="D4430" s="74" t="s">
        <v>6492</v>
      </c>
      <c r="E4430" s="58" t="b">
        <v>0</v>
      </c>
      <c r="F4430" s="25">
        <f t="shared" si="1"/>
        <v>68</v>
      </c>
      <c r="G4430" s="21" t="s">
        <v>58</v>
      </c>
      <c r="H4430" s="23"/>
      <c r="I4430" s="28"/>
    </row>
    <row r="4431" ht="22.5" customHeight="1">
      <c r="A4431" s="53" t="str">
        <f t="array" ref="A4431">IFERROR(_xlfn.XLOOKUP(B4431, Runs[Run ID], Runs[Track]), "— pick a run —")</f>
        <v>Fantastic Four</v>
      </c>
      <c r="B4431" s="54" t="s">
        <v>53</v>
      </c>
      <c r="C4431" s="53" t="str">
        <f t="array" ref="C4431">IFERROR(_xlfn.XLOOKUP(B4431, Runs[Run ID], Runs[Title]), "— pick a run —")</f>
        <v>Byrne's Fantastic Four</v>
      </c>
      <c r="D4431" s="74" t="s">
        <v>6515</v>
      </c>
      <c r="E4431" s="58" t="b">
        <v>0</v>
      </c>
      <c r="F4431" s="25">
        <f t="shared" si="1"/>
        <v>69</v>
      </c>
      <c r="G4431" s="21" t="s">
        <v>58</v>
      </c>
      <c r="H4431" s="23"/>
      <c r="I4431" s="28"/>
    </row>
    <row r="4432" ht="22.5" customHeight="1">
      <c r="A4432" s="53" t="str">
        <f t="array" ref="A4432">IFERROR(_xlfn.XLOOKUP(B4432, Runs[Run ID], Runs[Track]), "— pick a run —")</f>
        <v>Fantastic Four</v>
      </c>
      <c r="B4432" s="54" t="s">
        <v>53</v>
      </c>
      <c r="C4432" s="53" t="str">
        <f t="array" ref="C4432">IFERROR(_xlfn.XLOOKUP(B4432, Runs[Run ID], Runs[Title]), "— pick a run —")</f>
        <v>Byrne's Fantastic Four</v>
      </c>
      <c r="D4432" s="74" t="s">
        <v>6536</v>
      </c>
      <c r="E4432" s="58" t="b">
        <v>0</v>
      </c>
      <c r="F4432" s="25">
        <f t="shared" si="1"/>
        <v>70</v>
      </c>
      <c r="G4432" s="21" t="s">
        <v>58</v>
      </c>
      <c r="H4432" s="23"/>
      <c r="I4432" s="28"/>
    </row>
    <row r="4433" ht="22.5" customHeight="1">
      <c r="A4433" s="53" t="str">
        <f t="array" ref="A4433">IFERROR(_xlfn.XLOOKUP(B4433, Runs[Run ID], Runs[Track]), "— pick a run —")</f>
        <v>Fantastic Four</v>
      </c>
      <c r="B4433" s="54" t="s">
        <v>53</v>
      </c>
      <c r="C4433" s="53" t="str">
        <f t="array" ref="C4433">IFERROR(_xlfn.XLOOKUP(B4433, Runs[Run ID], Runs[Title]), "— pick a run —")</f>
        <v>Byrne's Fantastic Four</v>
      </c>
      <c r="D4433" s="74" t="s">
        <v>6559</v>
      </c>
      <c r="E4433" s="58" t="b">
        <v>0</v>
      </c>
      <c r="F4433" s="25">
        <f t="shared" si="1"/>
        <v>71</v>
      </c>
      <c r="G4433" s="21" t="s">
        <v>58</v>
      </c>
      <c r="H4433" s="23"/>
      <c r="I4433" s="28"/>
    </row>
    <row r="4434" ht="22.5" customHeight="1">
      <c r="A4434" s="53" t="str">
        <f t="array" ref="A4434">IFERROR(_xlfn.XLOOKUP(B4434, Runs[Run ID], Runs[Track]), "— pick a run —")</f>
        <v>Fantastic Four</v>
      </c>
      <c r="B4434" s="54" t="s">
        <v>53</v>
      </c>
      <c r="C4434" s="53" t="str">
        <f t="array" ref="C4434">IFERROR(_xlfn.XLOOKUP(B4434, Runs[Run ID], Runs[Title]), "— pick a run —")</f>
        <v>Byrne's Fantastic Four</v>
      </c>
      <c r="D4434" s="74" t="s">
        <v>6581</v>
      </c>
      <c r="E4434" s="58" t="b">
        <v>0</v>
      </c>
      <c r="F4434" s="25">
        <f t="shared" si="1"/>
        <v>72</v>
      </c>
      <c r="G4434" s="21" t="s">
        <v>58</v>
      </c>
      <c r="H4434" s="23"/>
      <c r="I4434" s="28"/>
    </row>
    <row r="4435" ht="22.5" customHeight="1">
      <c r="A4435" s="53" t="str">
        <f t="array" ref="A4435">IFERROR(_xlfn.XLOOKUP(B4435, Runs[Run ID], Runs[Track]), "— pick a run —")</f>
        <v>Fantastic Four</v>
      </c>
      <c r="B4435" s="54" t="s">
        <v>53</v>
      </c>
      <c r="C4435" s="53" t="str">
        <f t="array" ref="C4435">IFERROR(_xlfn.XLOOKUP(B4435, Runs[Run ID], Runs[Title]), "— pick a run —")</f>
        <v>Byrne's Fantastic Four</v>
      </c>
      <c r="D4435" s="74" t="s">
        <v>6602</v>
      </c>
      <c r="E4435" s="58" t="b">
        <v>0</v>
      </c>
      <c r="F4435" s="25">
        <f t="shared" si="1"/>
        <v>73</v>
      </c>
      <c r="G4435" s="21" t="s">
        <v>58</v>
      </c>
      <c r="H4435" s="23"/>
      <c r="I4435" s="28"/>
    </row>
    <row r="4436" ht="22.5" customHeight="1">
      <c r="A4436" s="53" t="str">
        <f t="array" ref="A4436">IFERROR(_xlfn.XLOOKUP(B4436, Runs[Run ID], Runs[Track]), "— pick a run —")</f>
        <v>Fantastic Four</v>
      </c>
      <c r="B4436" s="54" t="s">
        <v>53</v>
      </c>
      <c r="C4436" s="53" t="str">
        <f t="array" ref="C4436">IFERROR(_xlfn.XLOOKUP(B4436, Runs[Run ID], Runs[Title]), "— pick a run —")</f>
        <v>Byrne's Fantastic Four</v>
      </c>
      <c r="D4436" s="74" t="s">
        <v>6622</v>
      </c>
      <c r="E4436" s="58" t="b">
        <v>0</v>
      </c>
      <c r="F4436" s="25">
        <f t="shared" si="1"/>
        <v>74</v>
      </c>
      <c r="G4436" s="21" t="s">
        <v>58</v>
      </c>
      <c r="H4436" s="23"/>
      <c r="I4436" s="28"/>
    </row>
    <row r="4437" ht="22.5" customHeight="1">
      <c r="A4437" s="53" t="str">
        <f t="array" ref="A4437">IFERROR(_xlfn.XLOOKUP(B4437, Runs[Run ID], Runs[Track]), "— pick a run —")</f>
        <v>Fantastic Four</v>
      </c>
      <c r="B4437" s="54" t="s">
        <v>53</v>
      </c>
      <c r="C4437" s="53" t="str">
        <f t="array" ref="C4437">IFERROR(_xlfn.XLOOKUP(B4437, Runs[Run ID], Runs[Title]), "— pick a run —")</f>
        <v>Byrne's Fantastic Four</v>
      </c>
      <c r="D4437" s="74" t="s">
        <v>6642</v>
      </c>
      <c r="E4437" s="58" t="b">
        <v>0</v>
      </c>
      <c r="F4437" s="25">
        <f t="shared" si="1"/>
        <v>75</v>
      </c>
      <c r="G4437" s="21" t="s">
        <v>58</v>
      </c>
      <c r="H4437" s="23" t="s">
        <v>14362</v>
      </c>
      <c r="I4437" s="28"/>
    </row>
    <row r="4438" ht="22.5" customHeight="1">
      <c r="A4438" s="53" t="str">
        <f t="array" ref="A4438">IFERROR(_xlfn.XLOOKUP(B4438, Runs[Run ID], Runs[Track]), "— pick a run —")</f>
        <v>Fantastic Four</v>
      </c>
      <c r="B4438" s="54" t="s">
        <v>53</v>
      </c>
      <c r="C4438" s="53" t="str">
        <f t="array" ref="C4438">IFERROR(_xlfn.XLOOKUP(B4438, Runs[Run ID], Runs[Title]), "— pick a run —")</f>
        <v>Byrne's Fantastic Four</v>
      </c>
      <c r="D4438" s="74" t="s">
        <v>6661</v>
      </c>
      <c r="E4438" s="58" t="b">
        <v>0</v>
      </c>
      <c r="F4438" s="25">
        <f t="shared" si="1"/>
        <v>76</v>
      </c>
      <c r="G4438" s="21" t="s">
        <v>58</v>
      </c>
      <c r="H4438" s="23"/>
      <c r="I4438" s="28"/>
    </row>
    <row r="4439" ht="22.5" customHeight="1">
      <c r="A4439" s="53" t="str">
        <f t="array" ref="A4439">IFERROR(_xlfn.XLOOKUP(B4439, Runs[Run ID], Runs[Track]), "— pick a run —")</f>
        <v>Fantastic Four</v>
      </c>
      <c r="B4439" s="54" t="s">
        <v>53</v>
      </c>
      <c r="C4439" s="53" t="str">
        <f t="array" ref="C4439">IFERROR(_xlfn.XLOOKUP(B4439, Runs[Run ID], Runs[Title]), "— pick a run —")</f>
        <v>Byrne's Fantastic Four</v>
      </c>
      <c r="D4439" s="74" t="s">
        <v>6682</v>
      </c>
      <c r="E4439" s="58" t="b">
        <v>0</v>
      </c>
      <c r="F4439" s="25">
        <f t="shared" si="1"/>
        <v>77</v>
      </c>
      <c r="G4439" s="21" t="s">
        <v>58</v>
      </c>
      <c r="H4439" s="23"/>
      <c r="I4439" s="28"/>
    </row>
    <row r="4440" ht="22.5" customHeight="1">
      <c r="A4440" s="53" t="str">
        <f t="array" ref="A4440">IFERROR(_xlfn.XLOOKUP(B4440, Runs[Run ID], Runs[Track]), "— pick a run —")</f>
        <v>Fantastic Four</v>
      </c>
      <c r="B4440" s="54" t="s">
        <v>53</v>
      </c>
      <c r="C4440" s="53" t="str">
        <f t="array" ref="C4440">IFERROR(_xlfn.XLOOKUP(B4440, Runs[Run ID], Runs[Title]), "— pick a run —")</f>
        <v>Byrne's Fantastic Four</v>
      </c>
      <c r="D4440" s="74" t="s">
        <v>6702</v>
      </c>
      <c r="E4440" s="58" t="b">
        <v>0</v>
      </c>
      <c r="F4440" s="25">
        <f t="shared" si="1"/>
        <v>78</v>
      </c>
      <c r="G4440" s="21" t="s">
        <v>58</v>
      </c>
      <c r="H4440" s="23"/>
      <c r="I4440" s="28"/>
    </row>
    <row r="4441" ht="22.5" customHeight="1">
      <c r="A4441" s="53" t="str">
        <f t="array" ref="A4441">IFERROR(_xlfn.XLOOKUP(B4441, Runs[Run ID], Runs[Track]), "— pick a run —")</f>
        <v>Fantastic Four</v>
      </c>
      <c r="B4441" s="54" t="s">
        <v>53</v>
      </c>
      <c r="C4441" s="53" t="str">
        <f t="array" ref="C4441">IFERROR(_xlfn.XLOOKUP(B4441, Runs[Run ID], Runs[Title]), "— pick a run —")</f>
        <v>Byrne's Fantastic Four</v>
      </c>
      <c r="D4441" s="74" t="s">
        <v>6722</v>
      </c>
      <c r="E4441" s="58" t="b">
        <v>0</v>
      </c>
      <c r="F4441" s="25">
        <f t="shared" si="1"/>
        <v>79</v>
      </c>
      <c r="G4441" s="21" t="s">
        <v>58</v>
      </c>
      <c r="H4441" s="23"/>
      <c r="I4441" s="28"/>
    </row>
    <row r="4442" ht="22.5" customHeight="1">
      <c r="A4442" s="53" t="str">
        <f t="array" ref="A4442">IFERROR(_xlfn.XLOOKUP(B4442, Runs[Run ID], Runs[Track]), "— pick a run —")</f>
        <v>Fantastic Four</v>
      </c>
      <c r="B4442" s="54" t="s">
        <v>53</v>
      </c>
      <c r="C4442" s="53" t="str">
        <f t="array" ref="C4442">IFERROR(_xlfn.XLOOKUP(B4442, Runs[Run ID], Runs[Title]), "— pick a run —")</f>
        <v>Byrne's Fantastic Four</v>
      </c>
      <c r="D4442" s="74" t="s">
        <v>6740</v>
      </c>
      <c r="E4442" s="58" t="b">
        <v>0</v>
      </c>
      <c r="F4442" s="25">
        <f t="shared" si="1"/>
        <v>80</v>
      </c>
      <c r="G4442" s="21" t="s">
        <v>58</v>
      </c>
      <c r="H4442" s="23"/>
      <c r="I4442" s="28"/>
    </row>
    <row r="4443" ht="22.5" customHeight="1">
      <c r="A4443" s="53" t="str">
        <f t="array" ref="A4443">IFERROR(_xlfn.XLOOKUP(B4443, Runs[Run ID], Runs[Track]), "— pick a run —")</f>
        <v>Fantastic Four</v>
      </c>
      <c r="B4443" s="54" t="s">
        <v>53</v>
      </c>
      <c r="C4443" s="53" t="str">
        <f t="array" ref="C4443">IFERROR(_xlfn.XLOOKUP(B4443, Runs[Run ID], Runs[Title]), "— pick a run —")</f>
        <v>Byrne's Fantastic Four</v>
      </c>
      <c r="D4443" s="74" t="s">
        <v>6761</v>
      </c>
      <c r="E4443" s="58" t="b">
        <v>0</v>
      </c>
      <c r="F4443" s="25">
        <f t="shared" si="1"/>
        <v>81</v>
      </c>
      <c r="G4443" s="21" t="s">
        <v>58</v>
      </c>
      <c r="H4443" s="23"/>
      <c r="I4443" s="28"/>
    </row>
    <row r="4444" ht="22.5" customHeight="1">
      <c r="A4444" s="53" t="str">
        <f t="array" ref="A4444">IFERROR(_xlfn.XLOOKUP(B4444, Runs[Run ID], Runs[Track]), "— pick a run —")</f>
        <v>Fantastic Four</v>
      </c>
      <c r="B4444" s="54" t="s">
        <v>53</v>
      </c>
      <c r="C4444" s="53" t="str">
        <f t="array" ref="C4444">IFERROR(_xlfn.XLOOKUP(B4444, Runs[Run ID], Runs[Title]), "— pick a run —")</f>
        <v>Byrne's Fantastic Four</v>
      </c>
      <c r="D4444" s="74" t="s">
        <v>6779</v>
      </c>
      <c r="E4444" s="58" t="b">
        <v>0</v>
      </c>
      <c r="F4444" s="25">
        <f t="shared" si="1"/>
        <v>82</v>
      </c>
      <c r="G4444" s="21" t="s">
        <v>58</v>
      </c>
      <c r="H4444" s="23"/>
      <c r="I4444" s="28"/>
    </row>
    <row r="4445" ht="22.5" customHeight="1">
      <c r="A4445" s="53" t="str">
        <f t="array" ref="A4445">IFERROR(_xlfn.XLOOKUP(B4445, Runs[Run ID], Runs[Track]), "— pick a run —")</f>
        <v>Fantastic Four</v>
      </c>
      <c r="B4445" s="54" t="s">
        <v>53</v>
      </c>
      <c r="C4445" s="53" t="str">
        <f t="array" ref="C4445">IFERROR(_xlfn.XLOOKUP(B4445, Runs[Run ID], Runs[Title]), "— pick a run —")</f>
        <v>Byrne's Fantastic Four</v>
      </c>
      <c r="D4445" s="74" t="s">
        <v>2173</v>
      </c>
      <c r="E4445" s="58" t="b">
        <v>0</v>
      </c>
      <c r="F4445" s="25">
        <f t="shared" si="1"/>
        <v>83</v>
      </c>
      <c r="G4445" s="21" t="s">
        <v>58</v>
      </c>
      <c r="H4445" s="23" t="s">
        <v>14363</v>
      </c>
      <c r="I4445" s="28"/>
    </row>
    <row r="4446" ht="22.5" customHeight="1">
      <c r="A4446" s="53" t="str">
        <f t="array" ref="A4446">IFERROR(_xlfn.XLOOKUP(B4446, Runs[Run ID], Runs[Track]), "— pick a run —")</f>
        <v>Fantastic Four</v>
      </c>
      <c r="B4446" s="54" t="s">
        <v>53</v>
      </c>
      <c r="C4446" s="53" t="str">
        <f t="array" ref="C4446">IFERROR(_xlfn.XLOOKUP(B4446, Runs[Run ID], Runs[Title]), "— pick a run —")</f>
        <v>Byrne's Fantastic Four</v>
      </c>
      <c r="D4446" s="74" t="s">
        <v>2176</v>
      </c>
      <c r="E4446" s="58" t="b">
        <v>0</v>
      </c>
      <c r="F4446" s="25">
        <f t="shared" si="1"/>
        <v>84</v>
      </c>
      <c r="G4446" s="21" t="s">
        <v>58</v>
      </c>
      <c r="H4446" s="23"/>
      <c r="I4446" s="28"/>
    </row>
    <row r="4447" ht="22.5" customHeight="1">
      <c r="A4447" s="53" t="str">
        <f t="array" ref="A4447">IFERROR(_xlfn.XLOOKUP(B4447, Runs[Run ID], Runs[Track]), "— pick a run —")</f>
        <v>Fantastic Four</v>
      </c>
      <c r="B4447" s="54" t="s">
        <v>53</v>
      </c>
      <c r="C4447" s="53" t="str">
        <f t="array" ref="C4447">IFERROR(_xlfn.XLOOKUP(B4447, Runs[Run ID], Runs[Title]), "— pick a run —")</f>
        <v>Byrne's Fantastic Four</v>
      </c>
      <c r="D4447" s="74" t="s">
        <v>2340</v>
      </c>
      <c r="E4447" s="58" t="b">
        <v>0</v>
      </c>
      <c r="F4447" s="25">
        <f t="shared" si="1"/>
        <v>85</v>
      </c>
      <c r="G4447" s="21" t="s">
        <v>58</v>
      </c>
      <c r="H4447" s="23" t="s">
        <v>14364</v>
      </c>
      <c r="I4447" s="28"/>
    </row>
    <row r="4448" ht="22.5" customHeight="1">
      <c r="A4448" s="53" t="str">
        <f t="array" ref="A4448">IFERROR(_xlfn.XLOOKUP(B4448, Runs[Run ID], Runs[Track]), "— pick a run —")</f>
        <v>Fantastic Four</v>
      </c>
      <c r="B4448" s="54" t="s">
        <v>53</v>
      </c>
      <c r="C4448" s="53" t="str">
        <f t="array" ref="C4448">IFERROR(_xlfn.XLOOKUP(B4448, Runs[Run ID], Runs[Title]), "— pick a run —")</f>
        <v>Byrne's Fantastic Four</v>
      </c>
      <c r="D4448" s="74" t="s">
        <v>6856</v>
      </c>
      <c r="E4448" s="58" t="b">
        <v>0</v>
      </c>
      <c r="F4448" s="25">
        <f t="shared" si="1"/>
        <v>86</v>
      </c>
      <c r="G4448" s="21" t="s">
        <v>58</v>
      </c>
      <c r="H4448" s="23"/>
      <c r="I4448" s="28"/>
    </row>
    <row r="4449" ht="22.5" customHeight="1">
      <c r="A4449" s="53" t="str">
        <f t="array" ref="A4449">IFERROR(_xlfn.XLOOKUP(B4449, Runs[Run ID], Runs[Track]), "— pick a run —")</f>
        <v>Fantastic Four</v>
      </c>
      <c r="B4449" s="54" t="s">
        <v>53</v>
      </c>
      <c r="C4449" s="53" t="str">
        <f t="array" ref="C4449">IFERROR(_xlfn.XLOOKUP(B4449, Runs[Run ID], Runs[Title]), "— pick a run —")</f>
        <v>Byrne's Fantastic Four</v>
      </c>
      <c r="D4449" s="74" t="s">
        <v>6876</v>
      </c>
      <c r="E4449" s="58" t="b">
        <v>0</v>
      </c>
      <c r="F4449" s="25">
        <f t="shared" si="1"/>
        <v>87</v>
      </c>
      <c r="G4449" s="21" t="s">
        <v>58</v>
      </c>
      <c r="H4449" s="23"/>
      <c r="I4449" s="28"/>
    </row>
    <row r="4450" ht="22.5" customHeight="1">
      <c r="A4450" s="53" t="str">
        <f t="array" ref="A4450">IFERROR(_xlfn.XLOOKUP(B4450, Runs[Run ID], Runs[Track]), "— pick a run —")</f>
        <v>Fantastic Four</v>
      </c>
      <c r="B4450" s="54" t="s">
        <v>53</v>
      </c>
      <c r="C4450" s="53" t="str">
        <f t="array" ref="C4450">IFERROR(_xlfn.XLOOKUP(B4450, Runs[Run ID], Runs[Title]), "— pick a run —")</f>
        <v>Byrne's Fantastic Four</v>
      </c>
      <c r="D4450" s="74" t="s">
        <v>6894</v>
      </c>
      <c r="E4450" s="58" t="b">
        <v>0</v>
      </c>
      <c r="F4450" s="25">
        <f t="shared" si="1"/>
        <v>88</v>
      </c>
      <c r="G4450" s="21" t="s">
        <v>58</v>
      </c>
      <c r="H4450" s="23"/>
      <c r="I4450" s="28"/>
    </row>
    <row r="4451" ht="22.5" customHeight="1">
      <c r="A4451" s="53" t="str">
        <f t="array" ref="A4451">IFERROR(_xlfn.XLOOKUP(B4451, Runs[Run ID], Runs[Track]), "— pick a run —")</f>
        <v>Fantastic Four</v>
      </c>
      <c r="B4451" s="54" t="s">
        <v>53</v>
      </c>
      <c r="C4451" s="53" t="str">
        <f t="array" ref="C4451">IFERROR(_xlfn.XLOOKUP(B4451, Runs[Run ID], Runs[Title]), "— pick a run —")</f>
        <v>Byrne's Fantastic Four</v>
      </c>
      <c r="D4451" s="74" t="s">
        <v>6914</v>
      </c>
      <c r="E4451" s="58" t="b">
        <v>0</v>
      </c>
      <c r="F4451" s="25">
        <f t="shared" si="1"/>
        <v>89</v>
      </c>
      <c r="G4451" s="21" t="s">
        <v>58</v>
      </c>
      <c r="H4451" s="23"/>
      <c r="I4451" s="28"/>
    </row>
    <row r="4452" ht="22.5" customHeight="1">
      <c r="A4452" s="53" t="str">
        <f t="array" ref="A4452">IFERROR(_xlfn.XLOOKUP(B4452, Runs[Run ID], Runs[Track]), "— pick a run —")</f>
        <v>Fantastic Four</v>
      </c>
      <c r="B4452" s="54" t="s">
        <v>53</v>
      </c>
      <c r="C4452" s="53" t="str">
        <f t="array" ref="C4452">IFERROR(_xlfn.XLOOKUP(B4452, Runs[Run ID], Runs[Title]), "— pick a run —")</f>
        <v>Byrne's Fantastic Four</v>
      </c>
      <c r="D4452" s="74" t="s">
        <v>6934</v>
      </c>
      <c r="E4452" s="58" t="b">
        <v>0</v>
      </c>
      <c r="F4452" s="25">
        <f t="shared" si="1"/>
        <v>90</v>
      </c>
      <c r="G4452" s="21" t="s">
        <v>58</v>
      </c>
      <c r="H4452" s="23"/>
      <c r="I4452" s="28"/>
    </row>
    <row r="4453" ht="22.5" customHeight="1">
      <c r="A4453" s="53" t="str">
        <f t="array" ref="A4453">IFERROR(_xlfn.XLOOKUP(B4453, Runs[Run ID], Runs[Track]), "— pick a run —")</f>
        <v>Fantastic Four</v>
      </c>
      <c r="B4453" s="54" t="s">
        <v>53</v>
      </c>
      <c r="C4453" s="53" t="str">
        <f t="array" ref="C4453">IFERROR(_xlfn.XLOOKUP(B4453, Runs[Run ID], Runs[Title]), "— pick a run —")</f>
        <v>Byrne's Fantastic Four</v>
      </c>
      <c r="D4453" s="74" t="s">
        <v>6956</v>
      </c>
      <c r="E4453" s="58" t="b">
        <v>0</v>
      </c>
      <c r="F4453" s="25">
        <f t="shared" si="1"/>
        <v>91</v>
      </c>
      <c r="G4453" s="21" t="s">
        <v>58</v>
      </c>
      <c r="H4453" s="23"/>
      <c r="I4453" s="28"/>
    </row>
    <row r="4454" ht="22.5" customHeight="1">
      <c r="A4454" s="53" t="str">
        <f t="array" ref="A4454">IFERROR(_xlfn.XLOOKUP(B4454, Runs[Run ID], Runs[Track]), "— pick a run —")</f>
        <v>Fantastic Four</v>
      </c>
      <c r="B4454" s="54" t="s">
        <v>53</v>
      </c>
      <c r="C4454" s="53" t="str">
        <f t="array" ref="C4454">IFERROR(_xlfn.XLOOKUP(B4454, Runs[Run ID], Runs[Title]), "— pick a run —")</f>
        <v>Byrne's Fantastic Four</v>
      </c>
      <c r="D4454" s="74" t="s">
        <v>6974</v>
      </c>
      <c r="E4454" s="58" t="b">
        <v>0</v>
      </c>
      <c r="F4454" s="25">
        <f t="shared" si="1"/>
        <v>92</v>
      </c>
      <c r="G4454" s="21" t="s">
        <v>58</v>
      </c>
      <c r="H4454" s="23"/>
      <c r="I4454" s="28"/>
    </row>
    <row r="4455" ht="22.5" customHeight="1">
      <c r="A4455" s="53" t="str">
        <f t="array" ref="A4455">IFERROR(_xlfn.XLOOKUP(B4455, Runs[Run ID], Runs[Track]), "— pick a run —")</f>
        <v>Fantastic Four</v>
      </c>
      <c r="B4455" s="54" t="s">
        <v>53</v>
      </c>
      <c r="C4455" s="53" t="str">
        <f t="array" ref="C4455">IFERROR(_xlfn.XLOOKUP(B4455, Runs[Run ID], Runs[Title]), "— pick a run —")</f>
        <v>Byrne's Fantastic Four</v>
      </c>
      <c r="D4455" s="74" t="s">
        <v>6993</v>
      </c>
      <c r="E4455" s="58" t="b">
        <v>0</v>
      </c>
      <c r="F4455" s="25">
        <f t="shared" si="1"/>
        <v>93</v>
      </c>
      <c r="G4455" s="21" t="s">
        <v>443</v>
      </c>
      <c r="H4455" s="23" t="s">
        <v>14365</v>
      </c>
      <c r="I4455" s="28"/>
    </row>
    <row r="4456" ht="22.5" customHeight="1">
      <c r="A4456" s="53" t="str">
        <f t="array" ref="A4456">IFERROR(_xlfn.XLOOKUP(B4456, Runs[Run ID], Runs[Track]), "— pick a run —")</f>
        <v>Fantastic Four</v>
      </c>
      <c r="B4456" s="54" t="s">
        <v>53</v>
      </c>
      <c r="C4456" s="53" t="str">
        <f t="array" ref="C4456">IFERROR(_xlfn.XLOOKUP(B4456, Runs[Run ID], Runs[Title]), "— pick a run —")</f>
        <v>Byrne's Fantastic Four</v>
      </c>
      <c r="D4456" s="74" t="s">
        <v>7014</v>
      </c>
      <c r="E4456" s="58" t="b">
        <v>0</v>
      </c>
      <c r="F4456" s="25">
        <f t="shared" si="1"/>
        <v>94</v>
      </c>
      <c r="G4456" s="21" t="s">
        <v>443</v>
      </c>
      <c r="H4456" s="23"/>
      <c r="I4456" s="28"/>
    </row>
    <row r="4457" ht="22.5" customHeight="1">
      <c r="A4457" s="53" t="str">
        <f t="array" ref="A4457">IFERROR(_xlfn.XLOOKUP(B4457, Runs[Run ID], Runs[Track]), "— pick a run —")</f>
        <v>Fantastic Four</v>
      </c>
      <c r="B4457" s="54" t="s">
        <v>349</v>
      </c>
      <c r="C4457" s="53" t="str">
        <f t="array" ref="C4457">IFERROR(_xlfn.XLOOKUP(B4457, Runs[Run ID], Runs[Title]), "— pick a run —")</f>
        <v>Simonson's Fantastic Four </v>
      </c>
      <c r="D4457" s="74" t="s">
        <v>7051</v>
      </c>
      <c r="E4457" s="58" t="b">
        <v>0</v>
      </c>
      <c r="F4457" s="25">
        <f t="shared" si="1"/>
        <v>1</v>
      </c>
      <c r="G4457" s="21" t="s">
        <v>443</v>
      </c>
      <c r="H4457" s="23" t="s">
        <v>14366</v>
      </c>
      <c r="I4457" s="28"/>
    </row>
    <row r="4458" ht="22.5" customHeight="1">
      <c r="A4458" s="53" t="str">
        <f t="array" ref="A4458">IFERROR(_xlfn.XLOOKUP(B4458, Runs[Run ID], Runs[Track]), "— pick a run —")</f>
        <v>Fantastic Four</v>
      </c>
      <c r="B4458" s="54" t="s">
        <v>349</v>
      </c>
      <c r="C4458" s="53" t="str">
        <f t="array" ref="C4458">IFERROR(_xlfn.XLOOKUP(B4458, Runs[Run ID], Runs[Title]), "— pick a run —")</f>
        <v>Simonson's Fantastic Four </v>
      </c>
      <c r="D4458" s="74" t="s">
        <v>7072</v>
      </c>
      <c r="E4458" s="58" t="b">
        <v>0</v>
      </c>
      <c r="F4458" s="25">
        <f t="shared" si="1"/>
        <v>2</v>
      </c>
      <c r="G4458" s="21" t="s">
        <v>443</v>
      </c>
      <c r="H4458" s="23"/>
      <c r="I4458" s="28"/>
    </row>
    <row r="4459" ht="22.5" customHeight="1">
      <c r="A4459" s="53" t="str">
        <f t="array" ref="A4459">IFERROR(_xlfn.XLOOKUP(B4459, Runs[Run ID], Runs[Track]), "— pick a run —")</f>
        <v>Fantastic Four</v>
      </c>
      <c r="B4459" s="54" t="s">
        <v>349</v>
      </c>
      <c r="C4459" s="53" t="str">
        <f t="array" ref="C4459">IFERROR(_xlfn.XLOOKUP(B4459, Runs[Run ID], Runs[Title]), "— pick a run —")</f>
        <v>Simonson's Fantastic Four </v>
      </c>
      <c r="D4459" s="74" t="s">
        <v>7090</v>
      </c>
      <c r="E4459" s="58" t="b">
        <v>0</v>
      </c>
      <c r="F4459" s="25">
        <f t="shared" si="1"/>
        <v>3</v>
      </c>
      <c r="G4459" s="21" t="s">
        <v>443</v>
      </c>
      <c r="H4459" s="23"/>
      <c r="I4459" s="28"/>
    </row>
    <row r="4460" ht="22.5" customHeight="1">
      <c r="A4460" s="53" t="str">
        <f t="array" ref="A4460">IFERROR(_xlfn.XLOOKUP(B4460, Runs[Run ID], Runs[Track]), "— pick a run —")</f>
        <v>Fantastic Four</v>
      </c>
      <c r="B4460" s="54" t="s">
        <v>349</v>
      </c>
      <c r="C4460" s="53" t="str">
        <f t="array" ref="C4460">IFERROR(_xlfn.XLOOKUP(B4460, Runs[Run ID], Runs[Title]), "— pick a run —")</f>
        <v>Simonson's Fantastic Four </v>
      </c>
      <c r="D4460" s="74" t="s">
        <v>7111</v>
      </c>
      <c r="E4460" s="58" t="b">
        <v>0</v>
      </c>
      <c r="F4460" s="25">
        <f t="shared" si="1"/>
        <v>4</v>
      </c>
      <c r="G4460" s="21" t="s">
        <v>443</v>
      </c>
      <c r="H4460" s="23"/>
      <c r="I4460" s="28"/>
    </row>
    <row r="4461" ht="22.5" customHeight="1">
      <c r="A4461" s="53" t="str">
        <f t="array" ref="A4461">IFERROR(_xlfn.XLOOKUP(B4461, Runs[Run ID], Runs[Track]), "— pick a run —")</f>
        <v>Fantastic Four</v>
      </c>
      <c r="B4461" s="54" t="s">
        <v>349</v>
      </c>
      <c r="C4461" s="53" t="str">
        <f t="array" ref="C4461">IFERROR(_xlfn.XLOOKUP(B4461, Runs[Run ID], Runs[Title]), "— pick a run —")</f>
        <v>Simonson's Fantastic Four </v>
      </c>
      <c r="D4461" s="74" t="s">
        <v>7133</v>
      </c>
      <c r="E4461" s="58" t="b">
        <v>0</v>
      </c>
      <c r="F4461" s="25">
        <f t="shared" si="1"/>
        <v>5</v>
      </c>
      <c r="G4461" s="21" t="s">
        <v>443</v>
      </c>
      <c r="H4461" s="23"/>
      <c r="I4461" s="28"/>
    </row>
    <row r="4462" ht="22.5" customHeight="1">
      <c r="A4462" s="53" t="str">
        <f t="array" ref="A4462">IFERROR(_xlfn.XLOOKUP(B4462, Runs[Run ID], Runs[Track]), "— pick a run —")</f>
        <v>Fantastic Four</v>
      </c>
      <c r="B4462" s="54" t="s">
        <v>349</v>
      </c>
      <c r="C4462" s="53" t="str">
        <f t="array" ref="C4462">IFERROR(_xlfn.XLOOKUP(B4462, Runs[Run ID], Runs[Title]), "— pick a run —")</f>
        <v>Simonson's Fantastic Four </v>
      </c>
      <c r="D4462" s="74" t="s">
        <v>7151</v>
      </c>
      <c r="E4462" s="58" t="b">
        <v>0</v>
      </c>
      <c r="F4462" s="25">
        <f t="shared" si="1"/>
        <v>6</v>
      </c>
      <c r="G4462" s="21" t="s">
        <v>443</v>
      </c>
      <c r="H4462" s="23"/>
      <c r="I4462" s="28"/>
    </row>
    <row r="4463" ht="22.5" customHeight="1">
      <c r="A4463" s="53" t="str">
        <f t="array" ref="A4463">IFERROR(_xlfn.XLOOKUP(B4463, Runs[Run ID], Runs[Track]), "— pick a run —")</f>
        <v>Fantastic Four</v>
      </c>
      <c r="B4463" s="54" t="s">
        <v>349</v>
      </c>
      <c r="C4463" s="53" t="str">
        <f t="array" ref="C4463">IFERROR(_xlfn.XLOOKUP(B4463, Runs[Run ID], Runs[Title]), "— pick a run —")</f>
        <v>Simonson's Fantastic Four </v>
      </c>
      <c r="D4463" s="74" t="s">
        <v>7171</v>
      </c>
      <c r="E4463" s="58" t="b">
        <v>0</v>
      </c>
      <c r="F4463" s="25">
        <f t="shared" si="1"/>
        <v>7</v>
      </c>
      <c r="G4463" s="21" t="s">
        <v>443</v>
      </c>
      <c r="H4463" s="23"/>
      <c r="I4463" s="28"/>
    </row>
    <row r="4464" ht="22.5" customHeight="1">
      <c r="A4464" s="53" t="str">
        <f t="array" ref="A4464">IFERROR(_xlfn.XLOOKUP(B4464, Runs[Run ID], Runs[Track]), "— pick a run —")</f>
        <v>Fantastic Four</v>
      </c>
      <c r="B4464" s="54" t="s">
        <v>349</v>
      </c>
      <c r="C4464" s="53" t="str">
        <f t="array" ref="C4464">IFERROR(_xlfn.XLOOKUP(B4464, Runs[Run ID], Runs[Title]), "— pick a run —")</f>
        <v>Simonson's Fantastic Four </v>
      </c>
      <c r="D4464" s="74" t="s">
        <v>7191</v>
      </c>
      <c r="E4464" s="58" t="b">
        <v>0</v>
      </c>
      <c r="F4464" s="25">
        <f t="shared" si="1"/>
        <v>8</v>
      </c>
      <c r="G4464" s="21" t="s">
        <v>443</v>
      </c>
      <c r="H4464" s="23"/>
      <c r="I4464" s="28"/>
    </row>
    <row r="4465" ht="22.5" customHeight="1">
      <c r="A4465" s="53" t="str">
        <f t="array" ref="A4465">IFERROR(_xlfn.XLOOKUP(B4465, Runs[Run ID], Runs[Track]), "— pick a run —")</f>
        <v>Fantastic Four</v>
      </c>
      <c r="B4465" s="54" t="s">
        <v>349</v>
      </c>
      <c r="C4465" s="53" t="str">
        <f t="array" ref="C4465">IFERROR(_xlfn.XLOOKUP(B4465, Runs[Run ID], Runs[Title]), "— pick a run —")</f>
        <v>Simonson's Fantastic Four </v>
      </c>
      <c r="D4465" s="74" t="s">
        <v>7213</v>
      </c>
      <c r="E4465" s="58" t="b">
        <v>0</v>
      </c>
      <c r="F4465" s="25">
        <f t="shared" si="1"/>
        <v>9</v>
      </c>
      <c r="G4465" s="21" t="s">
        <v>443</v>
      </c>
      <c r="H4465" s="23"/>
      <c r="I4465" s="28"/>
    </row>
    <row r="4466" ht="22.5" customHeight="1">
      <c r="A4466" s="53" t="str">
        <f t="array" ref="A4466">IFERROR(_xlfn.XLOOKUP(B4466, Runs[Run ID], Runs[Track]), "— pick a run —")</f>
        <v>Fantastic Four</v>
      </c>
      <c r="B4466" s="54" t="s">
        <v>349</v>
      </c>
      <c r="C4466" s="53" t="str">
        <f t="array" ref="C4466">IFERROR(_xlfn.XLOOKUP(B4466, Runs[Run ID], Runs[Title]), "— pick a run —")</f>
        <v>Simonson's Fantastic Four </v>
      </c>
      <c r="D4466" s="74" t="s">
        <v>7233</v>
      </c>
      <c r="E4466" s="58" t="b">
        <v>0</v>
      </c>
      <c r="F4466" s="25">
        <f t="shared" si="1"/>
        <v>10</v>
      </c>
      <c r="G4466" s="21" t="s">
        <v>443</v>
      </c>
      <c r="H4466" s="23"/>
      <c r="I4466" s="28"/>
    </row>
    <row r="4467" ht="22.5" customHeight="1">
      <c r="A4467" s="53" t="str">
        <f t="array" ref="A4467">IFERROR(_xlfn.XLOOKUP(B4467, Runs[Run ID], Runs[Track]), "— pick a run —")</f>
        <v>Fantastic Four</v>
      </c>
      <c r="B4467" s="54" t="s">
        <v>349</v>
      </c>
      <c r="C4467" s="53" t="str">
        <f t="array" ref="C4467">IFERROR(_xlfn.XLOOKUP(B4467, Runs[Run ID], Runs[Title]), "— pick a run —")</f>
        <v>Simonson's Fantastic Four </v>
      </c>
      <c r="D4467" s="74" t="s">
        <v>7254</v>
      </c>
      <c r="E4467" s="58" t="b">
        <v>0</v>
      </c>
      <c r="F4467" s="25">
        <f t="shared" si="1"/>
        <v>11</v>
      </c>
      <c r="G4467" s="21" t="s">
        <v>58</v>
      </c>
      <c r="H4467" s="23" t="s">
        <v>14367</v>
      </c>
      <c r="I4467" s="28"/>
    </row>
    <row r="4468" ht="22.5" customHeight="1">
      <c r="A4468" s="53" t="str">
        <f t="array" ref="A4468">IFERROR(_xlfn.XLOOKUP(B4468, Runs[Run ID], Runs[Track]), "— pick a run —")</f>
        <v>Fantastic Four</v>
      </c>
      <c r="B4468" s="54" t="s">
        <v>349</v>
      </c>
      <c r="C4468" s="53" t="str">
        <f t="array" ref="C4468">IFERROR(_xlfn.XLOOKUP(B4468, Runs[Run ID], Runs[Title]), "— pick a run —")</f>
        <v>Simonson's Fantastic Four </v>
      </c>
      <c r="D4468" s="74" t="s">
        <v>7274</v>
      </c>
      <c r="E4468" s="58" t="b">
        <v>0</v>
      </c>
      <c r="F4468" s="25">
        <f t="shared" si="1"/>
        <v>12</v>
      </c>
      <c r="G4468" s="21" t="s">
        <v>58</v>
      </c>
      <c r="H4468" s="23"/>
      <c r="I4468" s="28"/>
    </row>
    <row r="4469" ht="22.5" customHeight="1">
      <c r="A4469" s="53" t="str">
        <f t="array" ref="A4469">IFERROR(_xlfn.XLOOKUP(B4469, Runs[Run ID], Runs[Track]), "— pick a run —")</f>
        <v>Fantastic Four</v>
      </c>
      <c r="B4469" s="54" t="s">
        <v>349</v>
      </c>
      <c r="C4469" s="53" t="str">
        <f t="array" ref="C4469">IFERROR(_xlfn.XLOOKUP(B4469, Runs[Run ID], Runs[Title]), "— pick a run —")</f>
        <v>Simonson's Fantastic Four </v>
      </c>
      <c r="D4469" s="74" t="s">
        <v>7294</v>
      </c>
      <c r="E4469" s="58" t="b">
        <v>0</v>
      </c>
      <c r="F4469" s="25">
        <f t="shared" si="1"/>
        <v>13</v>
      </c>
      <c r="G4469" s="21" t="s">
        <v>58</v>
      </c>
      <c r="H4469" s="23"/>
      <c r="I4469" s="28"/>
    </row>
    <row r="4470" ht="22.5" customHeight="1">
      <c r="A4470" s="53" t="str">
        <f t="array" ref="A4470">IFERROR(_xlfn.XLOOKUP(B4470, Runs[Run ID], Runs[Track]), "— pick a run —")</f>
        <v>Fantastic Four</v>
      </c>
      <c r="B4470" s="54" t="s">
        <v>349</v>
      </c>
      <c r="C4470" s="53" t="str">
        <f t="array" ref="C4470">IFERROR(_xlfn.XLOOKUP(B4470, Runs[Run ID], Runs[Title]), "— pick a run —")</f>
        <v>Simonson's Fantastic Four </v>
      </c>
      <c r="D4470" s="74" t="s">
        <v>7309</v>
      </c>
      <c r="E4470" s="58" t="b">
        <v>0</v>
      </c>
      <c r="F4470" s="25">
        <f t="shared" si="1"/>
        <v>14</v>
      </c>
      <c r="G4470" s="21" t="s">
        <v>58</v>
      </c>
      <c r="H4470" s="23" t="s">
        <v>14368</v>
      </c>
      <c r="I4470" s="28"/>
    </row>
    <row r="4471" ht="22.5" customHeight="1">
      <c r="A4471" s="53" t="str">
        <f t="array" ref="A4471">IFERROR(_xlfn.XLOOKUP(B4471, Runs[Run ID], Runs[Track]), "— pick a run —")</f>
        <v>Fantastic Four</v>
      </c>
      <c r="B4471" s="54" t="s">
        <v>349</v>
      </c>
      <c r="C4471" s="53" t="str">
        <f t="array" ref="C4471">IFERROR(_xlfn.XLOOKUP(B4471, Runs[Run ID], Runs[Title]), "— pick a run —")</f>
        <v>Simonson's Fantastic Four </v>
      </c>
      <c r="D4471" s="74" t="s">
        <v>7327</v>
      </c>
      <c r="E4471" s="58" t="b">
        <v>0</v>
      </c>
      <c r="F4471" s="25">
        <f t="shared" si="1"/>
        <v>15</v>
      </c>
      <c r="G4471" s="21" t="s">
        <v>58</v>
      </c>
      <c r="H4471" s="23"/>
      <c r="I4471" s="28"/>
    </row>
    <row r="4472" ht="22.5" customHeight="1">
      <c r="A4472" s="53" t="str">
        <f t="array" ref="A4472">IFERROR(_xlfn.XLOOKUP(B4472, Runs[Run ID], Runs[Track]), "— pick a run —")</f>
        <v>Fantastic Four</v>
      </c>
      <c r="B4472" s="54" t="s">
        <v>349</v>
      </c>
      <c r="C4472" s="53" t="str">
        <f t="array" ref="C4472">IFERROR(_xlfn.XLOOKUP(B4472, Runs[Run ID], Runs[Title]), "— pick a run —")</f>
        <v>Simonson's Fantastic Four </v>
      </c>
      <c r="D4472" s="74" t="s">
        <v>7343</v>
      </c>
      <c r="E4472" s="58" t="b">
        <v>0</v>
      </c>
      <c r="F4472" s="25">
        <f t="shared" si="1"/>
        <v>16</v>
      </c>
      <c r="G4472" s="21" t="s">
        <v>58</v>
      </c>
      <c r="H4472" s="23"/>
      <c r="I4472" s="28"/>
    </row>
    <row r="4473" ht="22.5" customHeight="1">
      <c r="A4473" s="53" t="str">
        <f t="array" ref="A4473">IFERROR(_xlfn.XLOOKUP(B4473, Runs[Run ID], Runs[Track]), "— pick a run —")</f>
        <v>Fantastic Four</v>
      </c>
      <c r="B4473" s="54" t="s">
        <v>349</v>
      </c>
      <c r="C4473" s="53" t="str">
        <f t="array" ref="C4473">IFERROR(_xlfn.XLOOKUP(B4473, Runs[Run ID], Runs[Title]), "— pick a run —")</f>
        <v>Simonson's Fantastic Four </v>
      </c>
      <c r="D4473" s="74" t="s">
        <v>7362</v>
      </c>
      <c r="E4473" s="58" t="b">
        <v>0</v>
      </c>
      <c r="F4473" s="25">
        <f t="shared" si="1"/>
        <v>17</v>
      </c>
      <c r="G4473" s="21" t="s">
        <v>58</v>
      </c>
      <c r="H4473" s="23"/>
      <c r="I4473" s="28"/>
    </row>
    <row r="4474" ht="22.5" customHeight="1">
      <c r="A4474" s="53" t="str">
        <f t="array" ref="A4474">IFERROR(_xlfn.XLOOKUP(B4474, Runs[Run ID], Runs[Track]), "— pick a run —")</f>
        <v>Fantastic Four</v>
      </c>
      <c r="B4474" s="54" t="s">
        <v>349</v>
      </c>
      <c r="C4474" s="53" t="str">
        <f t="array" ref="C4474">IFERROR(_xlfn.XLOOKUP(B4474, Runs[Run ID], Runs[Title]), "— pick a run —")</f>
        <v>Simonson's Fantastic Four </v>
      </c>
      <c r="D4474" s="74" t="s">
        <v>7377</v>
      </c>
      <c r="E4474" s="58" t="b">
        <v>0</v>
      </c>
      <c r="F4474" s="25">
        <f t="shared" si="1"/>
        <v>18</v>
      </c>
      <c r="G4474" s="21" t="s">
        <v>58</v>
      </c>
      <c r="H4474" s="23"/>
      <c r="I4474" s="28"/>
    </row>
    <row r="4475" ht="22.5" customHeight="1">
      <c r="A4475" s="53" t="str">
        <f t="array" ref="A4475">IFERROR(_xlfn.XLOOKUP(B4475, Runs[Run ID], Runs[Track]), "— pick a run —")</f>
        <v>Fantastic Four</v>
      </c>
      <c r="B4475" s="54" t="s">
        <v>349</v>
      </c>
      <c r="C4475" s="53" t="str">
        <f t="array" ref="C4475">IFERROR(_xlfn.XLOOKUP(B4475, Runs[Run ID], Runs[Title]), "— pick a run —")</f>
        <v>Simonson's Fantastic Four </v>
      </c>
      <c r="D4475" s="74" t="s">
        <v>7393</v>
      </c>
      <c r="E4475" s="58" t="b">
        <v>0</v>
      </c>
      <c r="F4475" s="25">
        <f t="shared" si="1"/>
        <v>19</v>
      </c>
      <c r="G4475" s="21" t="s">
        <v>58</v>
      </c>
      <c r="H4475" s="23" t="s">
        <v>14369</v>
      </c>
      <c r="I4475" s="28"/>
    </row>
    <row r="4476" ht="22.5" customHeight="1">
      <c r="A4476" s="53" t="str">
        <f t="array" ref="A4476">IFERROR(_xlfn.XLOOKUP(B4476, Runs[Run ID], Runs[Track]), "— pick a run —")</f>
        <v>Fantastic Four</v>
      </c>
      <c r="B4476" s="54" t="s">
        <v>349</v>
      </c>
      <c r="C4476" s="53" t="str">
        <f t="array" ref="C4476">IFERROR(_xlfn.XLOOKUP(B4476, Runs[Run ID], Runs[Title]), "— pick a run —")</f>
        <v>Simonson's Fantastic Four </v>
      </c>
      <c r="D4476" s="74" t="s">
        <v>7410</v>
      </c>
      <c r="E4476" s="58" t="b">
        <v>0</v>
      </c>
      <c r="F4476" s="25">
        <f t="shared" si="1"/>
        <v>20</v>
      </c>
      <c r="G4476" s="21" t="s">
        <v>58</v>
      </c>
      <c r="H4476" s="23"/>
      <c r="I4476" s="28"/>
    </row>
    <row r="4477" ht="22.5" customHeight="1">
      <c r="A4477" s="53" t="str">
        <f t="array" ref="A4477">IFERROR(_xlfn.XLOOKUP(B4477, Runs[Run ID], Runs[Track]), "— pick a run —")</f>
        <v>Fantastic Four</v>
      </c>
      <c r="B4477" s="54" t="s">
        <v>349</v>
      </c>
      <c r="C4477" s="53" t="str">
        <f t="array" ref="C4477">IFERROR(_xlfn.XLOOKUP(B4477, Runs[Run ID], Runs[Title]), "— pick a run —")</f>
        <v>Simonson's Fantastic Four </v>
      </c>
      <c r="D4477" s="74" t="s">
        <v>7427</v>
      </c>
      <c r="E4477" s="58" t="b">
        <v>0</v>
      </c>
      <c r="F4477" s="25">
        <f t="shared" si="1"/>
        <v>21</v>
      </c>
      <c r="G4477" s="21" t="s">
        <v>58</v>
      </c>
      <c r="H4477" s="23"/>
      <c r="I4477" s="28"/>
    </row>
    <row r="4478" ht="22.5" customHeight="1">
      <c r="A4478" s="53" t="str">
        <f t="array" ref="A4478">IFERROR(_xlfn.XLOOKUP(B4478, Runs[Run ID], Runs[Track]), "— pick a run —")</f>
        <v>Fantastic Four</v>
      </c>
      <c r="B4478" s="54" t="s">
        <v>349</v>
      </c>
      <c r="C4478" s="53" t="str">
        <f t="array" ref="C4478">IFERROR(_xlfn.XLOOKUP(B4478, Runs[Run ID], Runs[Title]), "— pick a run —")</f>
        <v>Simonson's Fantastic Four </v>
      </c>
      <c r="D4478" s="74" t="s">
        <v>7445</v>
      </c>
      <c r="E4478" s="58" t="b">
        <v>0</v>
      </c>
      <c r="F4478" s="25">
        <f t="shared" si="1"/>
        <v>22</v>
      </c>
      <c r="G4478" s="21" t="s">
        <v>58</v>
      </c>
      <c r="H4478" s="23"/>
      <c r="I4478" s="28"/>
    </row>
    <row r="4479" ht="22.5" customHeight="1">
      <c r="A4479" s="53" t="str">
        <f t="array" ref="A4479">IFERROR(_xlfn.XLOOKUP(B4479, Runs[Run ID], Runs[Track]), "— pick a run —")</f>
        <v>Fantastic Four</v>
      </c>
      <c r="B4479" s="54" t="s">
        <v>349</v>
      </c>
      <c r="C4479" s="53" t="str">
        <f t="array" ref="C4479">IFERROR(_xlfn.XLOOKUP(B4479, Runs[Run ID], Runs[Title]), "— pick a run —")</f>
        <v>Simonson's Fantastic Four </v>
      </c>
      <c r="D4479" s="74" t="s">
        <v>7462</v>
      </c>
      <c r="E4479" s="58" t="b">
        <v>0</v>
      </c>
      <c r="F4479" s="25">
        <f t="shared" si="1"/>
        <v>23</v>
      </c>
      <c r="G4479" s="21" t="s">
        <v>58</v>
      </c>
      <c r="H4479" s="23" t="s">
        <v>14370</v>
      </c>
      <c r="I4479" s="28"/>
    </row>
    <row r="4480" ht="22.5" customHeight="1">
      <c r="A4480" s="53" t="str">
        <f t="array" ref="A4480">IFERROR(_xlfn.XLOOKUP(B4480, Runs[Run ID], Runs[Track]), "— pick a run —")</f>
        <v>Fantastic Four</v>
      </c>
      <c r="B4480" s="54" t="s">
        <v>349</v>
      </c>
      <c r="C4480" s="53" t="str">
        <f t="array" ref="C4480">IFERROR(_xlfn.XLOOKUP(B4480, Runs[Run ID], Runs[Title]), "— pick a run —")</f>
        <v>Simonson's Fantastic Four </v>
      </c>
      <c r="D4480" s="74" t="s">
        <v>7477</v>
      </c>
      <c r="E4480" s="58" t="b">
        <v>0</v>
      </c>
      <c r="F4480" s="25">
        <f t="shared" si="1"/>
        <v>24</v>
      </c>
      <c r="G4480" s="21" t="s">
        <v>58</v>
      </c>
      <c r="H4480" s="23"/>
      <c r="I4480" s="28"/>
    </row>
    <row r="4481" ht="22.5" customHeight="1">
      <c r="A4481" s="53" t="str">
        <f t="array" ref="A4481">IFERROR(_xlfn.XLOOKUP(B4481, Runs[Run ID], Runs[Track]), "— pick a run —")</f>
        <v>Fantastic Four</v>
      </c>
      <c r="B4481" s="54" t="s">
        <v>349</v>
      </c>
      <c r="C4481" s="53" t="str">
        <f t="array" ref="C4481">IFERROR(_xlfn.XLOOKUP(B4481, Runs[Run ID], Runs[Title]), "— pick a run —")</f>
        <v>Simonson's Fantastic Four </v>
      </c>
      <c r="D4481" s="74" t="s">
        <v>7494</v>
      </c>
      <c r="E4481" s="58" t="b">
        <v>0</v>
      </c>
      <c r="F4481" s="25">
        <f t="shared" si="1"/>
        <v>25</v>
      </c>
      <c r="G4481" s="21" t="s">
        <v>58</v>
      </c>
      <c r="H4481" s="23"/>
      <c r="I4481" s="28"/>
    </row>
    <row r="4482" ht="22.5" customHeight="1">
      <c r="A4482" s="53" t="str">
        <f t="array" ref="A4482">IFERROR(_xlfn.XLOOKUP(B4482, Runs[Run ID], Runs[Track]), "— pick a run —")</f>
        <v>Fantastic Four</v>
      </c>
      <c r="B4482" s="54" t="s">
        <v>349</v>
      </c>
      <c r="C4482" s="53" t="str">
        <f t="array" ref="C4482">IFERROR(_xlfn.XLOOKUP(B4482, Runs[Run ID], Runs[Title]), "— pick a run —")</f>
        <v>Simonson's Fantastic Four </v>
      </c>
      <c r="D4482" s="74" t="s">
        <v>7512</v>
      </c>
      <c r="E4482" s="58" t="b">
        <v>0</v>
      </c>
      <c r="F4482" s="25">
        <f t="shared" si="1"/>
        <v>26</v>
      </c>
      <c r="G4482" s="21" t="s">
        <v>58</v>
      </c>
      <c r="H4482" s="23" t="s">
        <v>14371</v>
      </c>
      <c r="I4482" s="28"/>
    </row>
    <row r="4483" ht="22.5" customHeight="1">
      <c r="A4483" s="53" t="str">
        <f t="array" ref="A4483">IFERROR(_xlfn.XLOOKUP(B4483, Runs[Run ID], Runs[Track]), "— pick a run —")</f>
        <v>Fantastic Four</v>
      </c>
      <c r="B4483" s="54" t="s">
        <v>349</v>
      </c>
      <c r="C4483" s="53" t="str">
        <f t="array" ref="C4483">IFERROR(_xlfn.XLOOKUP(B4483, Runs[Run ID], Runs[Title]), "— pick a run —")</f>
        <v>Simonson's Fantastic Four </v>
      </c>
      <c r="D4483" s="74" t="s">
        <v>7531</v>
      </c>
      <c r="E4483" s="58" t="b">
        <v>0</v>
      </c>
      <c r="F4483" s="25">
        <f t="shared" si="1"/>
        <v>27</v>
      </c>
      <c r="G4483" s="21" t="s">
        <v>58</v>
      </c>
      <c r="H4483" s="23" t="s">
        <v>14372</v>
      </c>
      <c r="I4483" s="28"/>
    </row>
    <row r="4484" ht="22.5" customHeight="1">
      <c r="A4484" s="53" t="str">
        <f t="array" ref="A4484">IFERROR(_xlfn.XLOOKUP(B4484, Runs[Run ID], Runs[Track]), "— pick a run —")</f>
        <v>Fantastic Four</v>
      </c>
      <c r="B4484" s="54" t="s">
        <v>349</v>
      </c>
      <c r="C4484" s="53" t="str">
        <f t="array" ref="C4484">IFERROR(_xlfn.XLOOKUP(B4484, Runs[Run ID], Runs[Title]), "— pick a run —")</f>
        <v>Simonson's Fantastic Four </v>
      </c>
      <c r="D4484" s="74" t="s">
        <v>7548</v>
      </c>
      <c r="E4484" s="58" t="b">
        <v>0</v>
      </c>
      <c r="F4484" s="25">
        <f t="shared" si="1"/>
        <v>28</v>
      </c>
      <c r="G4484" s="21" t="s">
        <v>58</v>
      </c>
      <c r="H4484" s="23"/>
      <c r="I4484" s="28"/>
    </row>
    <row r="4485" ht="22.5" customHeight="1">
      <c r="A4485" s="53" t="str">
        <f t="array" ref="A4485">IFERROR(_xlfn.XLOOKUP(B4485, Runs[Run ID], Runs[Track]), "— pick a run —")</f>
        <v>Fantastic Four</v>
      </c>
      <c r="B4485" s="54" t="s">
        <v>349</v>
      </c>
      <c r="C4485" s="53" t="str">
        <f t="array" ref="C4485">IFERROR(_xlfn.XLOOKUP(B4485, Runs[Run ID], Runs[Title]), "— pick a run —")</f>
        <v>Simonson's Fantastic Four </v>
      </c>
      <c r="D4485" s="74" t="s">
        <v>7565</v>
      </c>
      <c r="E4485" s="58" t="b">
        <v>0</v>
      </c>
      <c r="F4485" s="25">
        <f t="shared" si="1"/>
        <v>29</v>
      </c>
      <c r="G4485" s="21" t="s">
        <v>58</v>
      </c>
      <c r="H4485" s="23"/>
      <c r="I4485" s="28"/>
    </row>
    <row r="4486" ht="22.5" customHeight="1">
      <c r="A4486" s="53" t="str">
        <f t="array" ref="A4486">IFERROR(_xlfn.XLOOKUP(B4486, Runs[Run ID], Runs[Track]), "— pick a run —")</f>
        <v>Fantastic Four</v>
      </c>
      <c r="B4486" s="54" t="s">
        <v>349</v>
      </c>
      <c r="C4486" s="53" t="str">
        <f t="array" ref="C4486">IFERROR(_xlfn.XLOOKUP(B4486, Runs[Run ID], Runs[Title]), "— pick a run —")</f>
        <v>Simonson's Fantastic Four </v>
      </c>
      <c r="D4486" s="74" t="s">
        <v>14373</v>
      </c>
      <c r="E4486" s="58" t="b">
        <v>0</v>
      </c>
      <c r="F4486" s="25">
        <f t="shared" si="1"/>
        <v>30</v>
      </c>
      <c r="G4486" s="21" t="s">
        <v>1002</v>
      </c>
      <c r="H4486" s="23" t="s">
        <v>14374</v>
      </c>
      <c r="I4486" s="28"/>
    </row>
    <row r="4487" ht="22.5" customHeight="1">
      <c r="A4487" s="53" t="str">
        <f t="array" ref="A4487">IFERROR(_xlfn.XLOOKUP(B4487, Runs[Run ID], Runs[Track]), "— pick a run —")</f>
        <v>Fantastic Four</v>
      </c>
      <c r="B4487" s="54" t="s">
        <v>352</v>
      </c>
      <c r="C4487" s="53" t="str">
        <f t="array" ref="C4487">IFERROR(_xlfn.XLOOKUP(B4487, Runs[Run ID], Runs[Title]), "— pick a run —")</f>
        <v>Waid's Fantastic Four </v>
      </c>
      <c r="D4487" s="74" t="s">
        <v>7614</v>
      </c>
      <c r="E4487" s="58" t="b">
        <v>0</v>
      </c>
      <c r="F4487" s="25">
        <f t="shared" si="1"/>
        <v>1</v>
      </c>
      <c r="G4487" s="21" t="s">
        <v>58</v>
      </c>
      <c r="H4487" s="23" t="s">
        <v>14375</v>
      </c>
      <c r="I4487" s="28"/>
    </row>
    <row r="4488" ht="22.5" customHeight="1">
      <c r="A4488" s="53" t="str">
        <f t="array" ref="A4488">IFERROR(_xlfn.XLOOKUP(B4488, Runs[Run ID], Runs[Track]), "— pick a run —")</f>
        <v>Fantastic Four</v>
      </c>
      <c r="B4488" s="54" t="s">
        <v>352</v>
      </c>
      <c r="C4488" s="53" t="str">
        <f t="array" ref="C4488">IFERROR(_xlfn.XLOOKUP(B4488, Runs[Run ID], Runs[Title]), "— pick a run —")</f>
        <v>Waid's Fantastic Four </v>
      </c>
      <c r="D4488" s="74" t="s">
        <v>7631</v>
      </c>
      <c r="E4488" s="58" t="b">
        <v>0</v>
      </c>
      <c r="F4488" s="25">
        <f t="shared" si="1"/>
        <v>2</v>
      </c>
      <c r="G4488" s="21" t="s">
        <v>58</v>
      </c>
      <c r="H4488" s="23"/>
      <c r="I4488" s="28"/>
    </row>
    <row r="4489" ht="22.5" customHeight="1">
      <c r="A4489" s="53" t="str">
        <f t="array" ref="A4489">IFERROR(_xlfn.XLOOKUP(B4489, Runs[Run ID], Runs[Track]), "— pick a run —")</f>
        <v>Fantastic Four</v>
      </c>
      <c r="B4489" s="54" t="s">
        <v>352</v>
      </c>
      <c r="C4489" s="53" t="str">
        <f t="array" ref="C4489">IFERROR(_xlfn.XLOOKUP(B4489, Runs[Run ID], Runs[Title]), "— pick a run —")</f>
        <v>Waid's Fantastic Four </v>
      </c>
      <c r="D4489" s="74" t="s">
        <v>7650</v>
      </c>
      <c r="E4489" s="58" t="b">
        <v>0</v>
      </c>
      <c r="F4489" s="25">
        <f t="shared" si="1"/>
        <v>3</v>
      </c>
      <c r="G4489" s="21" t="s">
        <v>58</v>
      </c>
      <c r="H4489" s="23"/>
      <c r="I4489" s="28"/>
    </row>
    <row r="4490" ht="22.5" customHeight="1">
      <c r="A4490" s="53" t="str">
        <f t="array" ref="A4490">IFERROR(_xlfn.XLOOKUP(B4490, Runs[Run ID], Runs[Track]), "— pick a run —")</f>
        <v>Fantastic Four</v>
      </c>
      <c r="B4490" s="54" t="s">
        <v>352</v>
      </c>
      <c r="C4490" s="53" t="str">
        <f t="array" ref="C4490">IFERROR(_xlfn.XLOOKUP(B4490, Runs[Run ID], Runs[Title]), "— pick a run —")</f>
        <v>Waid's Fantastic Four </v>
      </c>
      <c r="D4490" s="74" t="s">
        <v>7669</v>
      </c>
      <c r="E4490" s="58" t="b">
        <v>0</v>
      </c>
      <c r="F4490" s="25">
        <f t="shared" si="1"/>
        <v>4</v>
      </c>
      <c r="G4490" s="21" t="s">
        <v>58</v>
      </c>
      <c r="H4490" s="23"/>
      <c r="I4490" s="28"/>
    </row>
    <row r="4491" ht="22.5" customHeight="1">
      <c r="A4491" s="53" t="str">
        <f t="array" ref="A4491">IFERROR(_xlfn.XLOOKUP(B4491, Runs[Run ID], Runs[Track]), "— pick a run —")</f>
        <v>Fantastic Four</v>
      </c>
      <c r="B4491" s="54" t="s">
        <v>352</v>
      </c>
      <c r="C4491" s="53" t="str">
        <f t="array" ref="C4491">IFERROR(_xlfn.XLOOKUP(B4491, Runs[Run ID], Runs[Title]), "— pick a run —")</f>
        <v>Waid's Fantastic Four </v>
      </c>
      <c r="D4491" s="74" t="s">
        <v>7686</v>
      </c>
      <c r="E4491" s="58" t="b">
        <v>0</v>
      </c>
      <c r="F4491" s="25">
        <f t="shared" si="1"/>
        <v>5</v>
      </c>
      <c r="G4491" s="21" t="s">
        <v>58</v>
      </c>
      <c r="H4491" s="23"/>
      <c r="I4491" s="28"/>
    </row>
    <row r="4492" ht="22.5" customHeight="1">
      <c r="A4492" s="53" t="str">
        <f t="array" ref="A4492">IFERROR(_xlfn.XLOOKUP(B4492, Runs[Run ID], Runs[Track]), "— pick a run —")</f>
        <v>Fantastic Four</v>
      </c>
      <c r="B4492" s="54" t="s">
        <v>352</v>
      </c>
      <c r="C4492" s="53" t="str">
        <f t="array" ref="C4492">IFERROR(_xlfn.XLOOKUP(B4492, Runs[Run ID], Runs[Title]), "— pick a run —")</f>
        <v>Waid's Fantastic Four </v>
      </c>
      <c r="D4492" s="74" t="s">
        <v>7703</v>
      </c>
      <c r="E4492" s="58" t="b">
        <v>0</v>
      </c>
      <c r="F4492" s="25">
        <f t="shared" si="1"/>
        <v>6</v>
      </c>
      <c r="G4492" s="21" t="s">
        <v>58</v>
      </c>
      <c r="H4492" s="23"/>
      <c r="I4492" s="28"/>
    </row>
    <row r="4493" ht="22.5" customHeight="1">
      <c r="A4493" s="53" t="str">
        <f t="array" ref="A4493">IFERROR(_xlfn.XLOOKUP(B4493, Runs[Run ID], Runs[Track]), "— pick a run —")</f>
        <v>Fantastic Four</v>
      </c>
      <c r="B4493" s="54" t="s">
        <v>352</v>
      </c>
      <c r="C4493" s="53" t="str">
        <f t="array" ref="C4493">IFERROR(_xlfn.XLOOKUP(B4493, Runs[Run ID], Runs[Title]), "— pick a run —")</f>
        <v>Waid's Fantastic Four </v>
      </c>
      <c r="D4493" s="74" t="s">
        <v>7719</v>
      </c>
      <c r="E4493" s="58" t="b">
        <v>0</v>
      </c>
      <c r="F4493" s="25">
        <f t="shared" si="1"/>
        <v>7</v>
      </c>
      <c r="G4493" s="21" t="s">
        <v>58</v>
      </c>
      <c r="H4493" s="23"/>
      <c r="I4493" s="28"/>
    </row>
    <row r="4494" ht="22.5" customHeight="1">
      <c r="A4494" s="53" t="str">
        <f t="array" ref="A4494">IFERROR(_xlfn.XLOOKUP(B4494, Runs[Run ID], Runs[Track]), "— pick a run —")</f>
        <v>Fantastic Four</v>
      </c>
      <c r="B4494" s="54" t="s">
        <v>352</v>
      </c>
      <c r="C4494" s="53" t="str">
        <f t="array" ref="C4494">IFERROR(_xlfn.XLOOKUP(B4494, Runs[Run ID], Runs[Title]), "— pick a run —")</f>
        <v>Waid's Fantastic Four </v>
      </c>
      <c r="D4494" s="74" t="s">
        <v>7737</v>
      </c>
      <c r="E4494" s="58" t="b">
        <v>0</v>
      </c>
      <c r="F4494" s="25">
        <f t="shared" si="1"/>
        <v>8</v>
      </c>
      <c r="G4494" s="21" t="s">
        <v>58</v>
      </c>
      <c r="H4494" s="23"/>
      <c r="I4494" s="28"/>
    </row>
    <row r="4495" ht="22.5" customHeight="1">
      <c r="A4495" s="53" t="str">
        <f t="array" ref="A4495">IFERROR(_xlfn.XLOOKUP(B4495, Runs[Run ID], Runs[Track]), "— pick a run —")</f>
        <v>Fantastic Four</v>
      </c>
      <c r="B4495" s="54" t="s">
        <v>352</v>
      </c>
      <c r="C4495" s="53" t="str">
        <f t="array" ref="C4495">IFERROR(_xlfn.XLOOKUP(B4495, Runs[Run ID], Runs[Title]), "— pick a run —")</f>
        <v>Waid's Fantastic Four </v>
      </c>
      <c r="D4495" s="74" t="s">
        <v>7753</v>
      </c>
      <c r="E4495" s="58" t="b">
        <v>0</v>
      </c>
      <c r="F4495" s="25">
        <f t="shared" si="1"/>
        <v>9</v>
      </c>
      <c r="G4495" s="21" t="s">
        <v>58</v>
      </c>
      <c r="H4495" s="23"/>
      <c r="I4495" s="28"/>
    </row>
    <row r="4496" ht="22.5" customHeight="1">
      <c r="A4496" s="53" t="str">
        <f t="array" ref="A4496">IFERROR(_xlfn.XLOOKUP(B4496, Runs[Run ID], Runs[Track]), "— pick a run —")</f>
        <v>Fantastic Four</v>
      </c>
      <c r="B4496" s="54" t="s">
        <v>352</v>
      </c>
      <c r="C4496" s="53" t="str">
        <f t="array" ref="C4496">IFERROR(_xlfn.XLOOKUP(B4496, Runs[Run ID], Runs[Title]), "— pick a run —")</f>
        <v>Waid's Fantastic Four </v>
      </c>
      <c r="D4496" s="74" t="s">
        <v>7771</v>
      </c>
      <c r="E4496" s="58" t="b">
        <v>0</v>
      </c>
      <c r="F4496" s="25">
        <f t="shared" si="1"/>
        <v>10</v>
      </c>
      <c r="G4496" s="21" t="s">
        <v>58</v>
      </c>
      <c r="H4496" s="23"/>
      <c r="I4496" s="28"/>
    </row>
    <row r="4497" ht="22.5" customHeight="1">
      <c r="A4497" s="53" t="str">
        <f t="array" ref="A4497">IFERROR(_xlfn.XLOOKUP(B4497, Runs[Run ID], Runs[Track]), "— pick a run —")</f>
        <v>Fantastic Four</v>
      </c>
      <c r="B4497" s="54" t="s">
        <v>352</v>
      </c>
      <c r="C4497" s="53" t="str">
        <f t="array" ref="C4497">IFERROR(_xlfn.XLOOKUP(B4497, Runs[Run ID], Runs[Title]), "— pick a run —")</f>
        <v>Waid's Fantastic Four </v>
      </c>
      <c r="D4497" s="74" t="s">
        <v>7788</v>
      </c>
      <c r="E4497" s="58" t="b">
        <v>0</v>
      </c>
      <c r="F4497" s="25">
        <f t="shared" si="1"/>
        <v>11</v>
      </c>
      <c r="G4497" s="21" t="s">
        <v>58</v>
      </c>
      <c r="H4497" s="23"/>
      <c r="I4497" s="28"/>
    </row>
    <row r="4498" ht="22.5" customHeight="1">
      <c r="A4498" s="53" t="str">
        <f t="array" ref="A4498">IFERROR(_xlfn.XLOOKUP(B4498, Runs[Run ID], Runs[Track]), "— pick a run —")</f>
        <v>Fantastic Four</v>
      </c>
      <c r="B4498" s="54" t="s">
        <v>352</v>
      </c>
      <c r="C4498" s="53" t="str">
        <f t="array" ref="C4498">IFERROR(_xlfn.XLOOKUP(B4498, Runs[Run ID], Runs[Title]), "— pick a run —")</f>
        <v>Waid's Fantastic Four </v>
      </c>
      <c r="D4498" s="74" t="s">
        <v>7805</v>
      </c>
      <c r="E4498" s="58" t="b">
        <v>0</v>
      </c>
      <c r="F4498" s="25">
        <f t="shared" si="1"/>
        <v>12</v>
      </c>
      <c r="G4498" s="21" t="s">
        <v>58</v>
      </c>
      <c r="H4498" s="23" t="s">
        <v>14376</v>
      </c>
      <c r="I4498" s="28"/>
    </row>
    <row r="4499" ht="22.5" customHeight="1">
      <c r="A4499" s="53" t="str">
        <f t="array" ref="A4499">IFERROR(_xlfn.XLOOKUP(B4499, Runs[Run ID], Runs[Track]), "— pick a run —")</f>
        <v>Fantastic Four</v>
      </c>
      <c r="B4499" s="54" t="s">
        <v>352</v>
      </c>
      <c r="C4499" s="53" t="str">
        <f t="array" ref="C4499">IFERROR(_xlfn.XLOOKUP(B4499, Runs[Run ID], Runs[Title]), "— pick a run —")</f>
        <v>Waid's Fantastic Four </v>
      </c>
      <c r="D4499" s="74" t="s">
        <v>7822</v>
      </c>
      <c r="E4499" s="58" t="b">
        <v>0</v>
      </c>
      <c r="F4499" s="25">
        <f t="shared" si="1"/>
        <v>13</v>
      </c>
      <c r="G4499" s="21" t="s">
        <v>58</v>
      </c>
      <c r="H4499" s="23"/>
      <c r="I4499" s="28"/>
    </row>
    <row r="4500" ht="22.5" customHeight="1">
      <c r="A4500" s="53" t="str">
        <f t="array" ref="A4500">IFERROR(_xlfn.XLOOKUP(B4500, Runs[Run ID], Runs[Track]), "— pick a run —")</f>
        <v>Fantastic Four</v>
      </c>
      <c r="B4500" s="54" t="s">
        <v>352</v>
      </c>
      <c r="C4500" s="53" t="str">
        <f t="array" ref="C4500">IFERROR(_xlfn.XLOOKUP(B4500, Runs[Run ID], Runs[Title]), "— pick a run —")</f>
        <v>Waid's Fantastic Four </v>
      </c>
      <c r="D4500" s="74" t="s">
        <v>7839</v>
      </c>
      <c r="E4500" s="58" t="b">
        <v>0</v>
      </c>
      <c r="F4500" s="25">
        <f t="shared" si="1"/>
        <v>14</v>
      </c>
      <c r="G4500" s="21" t="s">
        <v>58</v>
      </c>
      <c r="H4500" s="23"/>
      <c r="I4500" s="28"/>
    </row>
    <row r="4501" ht="22.5" customHeight="1">
      <c r="A4501" s="53" t="str">
        <f t="array" ref="A4501">IFERROR(_xlfn.XLOOKUP(B4501, Runs[Run ID], Runs[Track]), "— pick a run —")</f>
        <v>Fantastic Four</v>
      </c>
      <c r="B4501" s="54" t="s">
        <v>352</v>
      </c>
      <c r="C4501" s="53" t="str">
        <f t="array" ref="C4501">IFERROR(_xlfn.XLOOKUP(B4501, Runs[Run ID], Runs[Title]), "— pick a run —")</f>
        <v>Waid's Fantastic Four </v>
      </c>
      <c r="D4501" s="74" t="s">
        <v>7857</v>
      </c>
      <c r="E4501" s="58" t="b">
        <v>0</v>
      </c>
      <c r="F4501" s="25">
        <f t="shared" si="1"/>
        <v>15</v>
      </c>
      <c r="G4501" s="21" t="s">
        <v>58</v>
      </c>
      <c r="H4501" s="23" t="s">
        <v>14377</v>
      </c>
      <c r="I4501" s="28"/>
    </row>
    <row r="4502" ht="22.5" customHeight="1">
      <c r="A4502" s="53" t="str">
        <f t="array" ref="A4502">IFERROR(_xlfn.XLOOKUP(B4502, Runs[Run ID], Runs[Track]), "— pick a run —")</f>
        <v>Fantastic Four</v>
      </c>
      <c r="B4502" s="54" t="s">
        <v>352</v>
      </c>
      <c r="C4502" s="53" t="str">
        <f t="array" ref="C4502">IFERROR(_xlfn.XLOOKUP(B4502, Runs[Run ID], Runs[Title]), "— pick a run —")</f>
        <v>Waid's Fantastic Four </v>
      </c>
      <c r="D4502" s="74" t="s">
        <v>7875</v>
      </c>
      <c r="E4502" s="58" t="b">
        <v>0</v>
      </c>
      <c r="F4502" s="25">
        <f t="shared" si="1"/>
        <v>16</v>
      </c>
      <c r="G4502" s="21" t="s">
        <v>58</v>
      </c>
      <c r="H4502" s="23"/>
      <c r="I4502" s="28"/>
    </row>
    <row r="4503" ht="22.5" customHeight="1">
      <c r="A4503" s="53" t="str">
        <f t="array" ref="A4503">IFERROR(_xlfn.XLOOKUP(B4503, Runs[Run ID], Runs[Track]), "— pick a run —")</f>
        <v>Fantastic Four</v>
      </c>
      <c r="B4503" s="54" t="s">
        <v>352</v>
      </c>
      <c r="C4503" s="53" t="str">
        <f t="array" ref="C4503">IFERROR(_xlfn.XLOOKUP(B4503, Runs[Run ID], Runs[Title]), "— pick a run —")</f>
        <v>Waid's Fantastic Four </v>
      </c>
      <c r="D4503" s="74" t="s">
        <v>7893</v>
      </c>
      <c r="E4503" s="58" t="b">
        <v>0</v>
      </c>
      <c r="F4503" s="25">
        <f t="shared" si="1"/>
        <v>17</v>
      </c>
      <c r="G4503" s="21" t="s">
        <v>58</v>
      </c>
      <c r="H4503" s="23"/>
      <c r="I4503" s="28"/>
    </row>
    <row r="4504" ht="22.5" customHeight="1">
      <c r="A4504" s="53" t="str">
        <f t="array" ref="A4504">IFERROR(_xlfn.XLOOKUP(B4504, Runs[Run ID], Runs[Track]), "— pick a run —")</f>
        <v>Fantastic Four</v>
      </c>
      <c r="B4504" s="54" t="s">
        <v>352</v>
      </c>
      <c r="C4504" s="53" t="str">
        <f t="array" ref="C4504">IFERROR(_xlfn.XLOOKUP(B4504, Runs[Run ID], Runs[Title]), "— pick a run —")</f>
        <v>Waid's Fantastic Four </v>
      </c>
      <c r="D4504" s="74" t="s">
        <v>7909</v>
      </c>
      <c r="E4504" s="58" t="b">
        <v>0</v>
      </c>
      <c r="F4504" s="25">
        <f t="shared" si="1"/>
        <v>18</v>
      </c>
      <c r="G4504" s="21" t="s">
        <v>58</v>
      </c>
      <c r="H4504" s="23"/>
      <c r="I4504" s="28"/>
    </row>
    <row r="4505" ht="22.5" customHeight="1">
      <c r="A4505" s="53" t="str">
        <f t="array" ref="A4505">IFERROR(_xlfn.XLOOKUP(B4505, Runs[Run ID], Runs[Track]), "— pick a run —")</f>
        <v>Fantastic Four</v>
      </c>
      <c r="B4505" s="54" t="s">
        <v>352</v>
      </c>
      <c r="C4505" s="53" t="str">
        <f t="array" ref="C4505">IFERROR(_xlfn.XLOOKUP(B4505, Runs[Run ID], Runs[Title]), "— pick a run —")</f>
        <v>Waid's Fantastic Four </v>
      </c>
      <c r="D4505" s="74" t="s">
        <v>7926</v>
      </c>
      <c r="E4505" s="58" t="b">
        <v>0</v>
      </c>
      <c r="F4505" s="25">
        <f t="shared" si="1"/>
        <v>19</v>
      </c>
      <c r="G4505" s="21" t="s">
        <v>58</v>
      </c>
      <c r="H4505" s="23"/>
      <c r="I4505" s="28"/>
    </row>
    <row r="4506" ht="22.5" customHeight="1">
      <c r="A4506" s="53" t="str">
        <f t="array" ref="A4506">IFERROR(_xlfn.XLOOKUP(B4506, Runs[Run ID], Runs[Track]), "— pick a run —")</f>
        <v>Fantastic Four</v>
      </c>
      <c r="B4506" s="54" t="s">
        <v>352</v>
      </c>
      <c r="C4506" s="53" t="str">
        <f t="array" ref="C4506">IFERROR(_xlfn.XLOOKUP(B4506, Runs[Run ID], Runs[Title]), "— pick a run —")</f>
        <v>Waid's Fantastic Four </v>
      </c>
      <c r="D4506" s="74" t="s">
        <v>7942</v>
      </c>
      <c r="E4506" s="58" t="b">
        <v>0</v>
      </c>
      <c r="F4506" s="25">
        <f t="shared" si="1"/>
        <v>20</v>
      </c>
      <c r="G4506" s="21" t="s">
        <v>58</v>
      </c>
      <c r="H4506" s="23"/>
      <c r="I4506" s="28"/>
    </row>
    <row r="4507" ht="22.5" customHeight="1">
      <c r="A4507" s="53" t="str">
        <f t="array" ref="A4507">IFERROR(_xlfn.XLOOKUP(B4507, Runs[Run ID], Runs[Track]), "— pick a run —")</f>
        <v>Fantastic Four</v>
      </c>
      <c r="B4507" s="54" t="s">
        <v>352</v>
      </c>
      <c r="C4507" s="53" t="str">
        <f t="array" ref="C4507">IFERROR(_xlfn.XLOOKUP(B4507, Runs[Run ID], Runs[Title]), "— pick a run —")</f>
        <v>Waid's Fantastic Four </v>
      </c>
      <c r="D4507" s="74" t="s">
        <v>7959</v>
      </c>
      <c r="E4507" s="58" t="b">
        <v>0</v>
      </c>
      <c r="F4507" s="25">
        <f t="shared" si="1"/>
        <v>21</v>
      </c>
      <c r="G4507" s="21" t="s">
        <v>58</v>
      </c>
      <c r="H4507" s="23"/>
      <c r="I4507" s="28"/>
    </row>
    <row r="4508" ht="22.5" customHeight="1">
      <c r="A4508" s="53" t="str">
        <f t="array" ref="A4508">IFERROR(_xlfn.XLOOKUP(B4508, Runs[Run ID], Runs[Track]), "— pick a run —")</f>
        <v>Fantastic Four</v>
      </c>
      <c r="B4508" s="54" t="s">
        <v>352</v>
      </c>
      <c r="C4508" s="53" t="str">
        <f t="array" ref="C4508">IFERROR(_xlfn.XLOOKUP(B4508, Runs[Run ID], Runs[Title]), "— pick a run —")</f>
        <v>Waid's Fantastic Four </v>
      </c>
      <c r="D4508" s="74" t="s">
        <v>7975</v>
      </c>
      <c r="E4508" s="58" t="b">
        <v>0</v>
      </c>
      <c r="F4508" s="25">
        <f t="shared" si="1"/>
        <v>22</v>
      </c>
      <c r="G4508" s="21" t="s">
        <v>58</v>
      </c>
      <c r="H4508" s="23"/>
      <c r="I4508" s="28"/>
    </row>
    <row r="4509" ht="22.5" customHeight="1">
      <c r="A4509" s="53" t="str">
        <f t="array" ref="A4509">IFERROR(_xlfn.XLOOKUP(B4509, Runs[Run ID], Runs[Track]), "— pick a run —")</f>
        <v>Fantastic Four</v>
      </c>
      <c r="B4509" s="54" t="s">
        <v>352</v>
      </c>
      <c r="C4509" s="53" t="str">
        <f t="array" ref="C4509">IFERROR(_xlfn.XLOOKUP(B4509, Runs[Run ID], Runs[Title]), "— pick a run —")</f>
        <v>Waid's Fantastic Four </v>
      </c>
      <c r="D4509" s="74" t="s">
        <v>7992</v>
      </c>
      <c r="E4509" s="58" t="b">
        <v>0</v>
      </c>
      <c r="F4509" s="25">
        <f t="shared" si="1"/>
        <v>23</v>
      </c>
      <c r="G4509" s="21" t="s">
        <v>58</v>
      </c>
      <c r="H4509" s="23"/>
      <c r="I4509" s="28"/>
    </row>
    <row r="4510" ht="22.5" customHeight="1">
      <c r="A4510" s="53" t="str">
        <f t="array" ref="A4510">IFERROR(_xlfn.XLOOKUP(B4510, Runs[Run ID], Runs[Track]), "— pick a run —")</f>
        <v>Fantastic Four</v>
      </c>
      <c r="B4510" s="54" t="s">
        <v>352</v>
      </c>
      <c r="C4510" s="53" t="str">
        <f t="array" ref="C4510">IFERROR(_xlfn.XLOOKUP(B4510, Runs[Run ID], Runs[Title]), "— pick a run —")</f>
        <v>Waid's Fantastic Four </v>
      </c>
      <c r="D4510" s="74" t="s">
        <v>8011</v>
      </c>
      <c r="E4510" s="58" t="b">
        <v>0</v>
      </c>
      <c r="F4510" s="25">
        <f t="shared" si="1"/>
        <v>24</v>
      </c>
      <c r="G4510" s="21" t="s">
        <v>58</v>
      </c>
      <c r="H4510" s="23"/>
      <c r="I4510" s="28"/>
    </row>
    <row r="4511" ht="22.5" customHeight="1">
      <c r="A4511" s="53" t="str">
        <f t="array" ref="A4511">IFERROR(_xlfn.XLOOKUP(B4511, Runs[Run ID], Runs[Track]), "— pick a run —")</f>
        <v>Fantastic Four</v>
      </c>
      <c r="B4511" s="54" t="s">
        <v>352</v>
      </c>
      <c r="C4511" s="53" t="str">
        <f t="array" ref="C4511">IFERROR(_xlfn.XLOOKUP(B4511, Runs[Run ID], Runs[Title]), "— pick a run —")</f>
        <v>Waid's Fantastic Four </v>
      </c>
      <c r="D4511" s="74" t="s">
        <v>8028</v>
      </c>
      <c r="E4511" s="58" t="b">
        <v>0</v>
      </c>
      <c r="F4511" s="25">
        <f t="shared" si="1"/>
        <v>25</v>
      </c>
      <c r="G4511" s="21" t="s">
        <v>58</v>
      </c>
      <c r="H4511" s="23"/>
      <c r="I4511" s="28"/>
    </row>
    <row r="4512" ht="22.5" customHeight="1">
      <c r="A4512" s="53" t="str">
        <f t="array" ref="A4512">IFERROR(_xlfn.XLOOKUP(B4512, Runs[Run ID], Runs[Track]), "— pick a run —")</f>
        <v>Fantastic Four</v>
      </c>
      <c r="B4512" s="54" t="s">
        <v>352</v>
      </c>
      <c r="C4512" s="53" t="str">
        <f t="array" ref="C4512">IFERROR(_xlfn.XLOOKUP(B4512, Runs[Run ID], Runs[Title]), "— pick a run —")</f>
        <v>Waid's Fantastic Four </v>
      </c>
      <c r="D4512" s="74" t="s">
        <v>8045</v>
      </c>
      <c r="E4512" s="58" t="b">
        <v>0</v>
      </c>
      <c r="F4512" s="25">
        <f t="shared" si="1"/>
        <v>26</v>
      </c>
      <c r="G4512" s="21" t="s">
        <v>1002</v>
      </c>
      <c r="H4512" s="23" t="s">
        <v>14378</v>
      </c>
      <c r="I4512" s="28"/>
    </row>
    <row r="4513" ht="22.5" customHeight="1">
      <c r="A4513" s="53" t="str">
        <f t="array" ref="A4513">IFERROR(_xlfn.XLOOKUP(B4513, Runs[Run ID], Runs[Track]), "— pick a run —")</f>
        <v>Fantastic Four</v>
      </c>
      <c r="B4513" s="54" t="s">
        <v>352</v>
      </c>
      <c r="C4513" s="53" t="str">
        <f t="array" ref="C4513">IFERROR(_xlfn.XLOOKUP(B4513, Runs[Run ID], Runs[Title]), "— pick a run —")</f>
        <v>Waid's Fantastic Four </v>
      </c>
      <c r="D4513" s="74" t="s">
        <v>8064</v>
      </c>
      <c r="E4513" s="58" t="b">
        <v>0</v>
      </c>
      <c r="F4513" s="25">
        <f t="shared" si="1"/>
        <v>27</v>
      </c>
      <c r="G4513" s="21" t="s">
        <v>1002</v>
      </c>
      <c r="H4513" s="23"/>
      <c r="I4513" s="28"/>
    </row>
    <row r="4514" ht="22.5" customHeight="1">
      <c r="A4514" s="53" t="str">
        <f t="array" ref="A4514">IFERROR(_xlfn.XLOOKUP(B4514, Runs[Run ID], Runs[Track]), "— pick a run —")</f>
        <v>Fantastic Four</v>
      </c>
      <c r="B4514" s="54" t="s">
        <v>352</v>
      </c>
      <c r="C4514" s="53" t="str">
        <f t="array" ref="C4514">IFERROR(_xlfn.XLOOKUP(B4514, Runs[Run ID], Runs[Title]), "— pick a run —")</f>
        <v>Waid's Fantastic Four </v>
      </c>
      <c r="D4514" s="74" t="s">
        <v>8082</v>
      </c>
      <c r="E4514" s="58" t="b">
        <v>0</v>
      </c>
      <c r="F4514" s="25">
        <f t="shared" si="1"/>
        <v>28</v>
      </c>
      <c r="G4514" s="21" t="s">
        <v>1002</v>
      </c>
      <c r="H4514" s="23"/>
      <c r="I4514" s="28"/>
    </row>
    <row r="4515" ht="22.5" customHeight="1">
      <c r="A4515" s="53" t="str">
        <f t="array" ref="A4515">IFERROR(_xlfn.XLOOKUP(B4515, Runs[Run ID], Runs[Track]), "— pick a run —")</f>
        <v>Fantastic Four</v>
      </c>
      <c r="B4515" s="54" t="s">
        <v>352</v>
      </c>
      <c r="C4515" s="53" t="str">
        <f t="array" ref="C4515">IFERROR(_xlfn.XLOOKUP(B4515, Runs[Run ID], Runs[Title]), "— pick a run —")</f>
        <v>Waid's Fantastic Four </v>
      </c>
      <c r="D4515" s="74" t="s">
        <v>8098</v>
      </c>
      <c r="E4515" s="58" t="b">
        <v>0</v>
      </c>
      <c r="F4515" s="25">
        <f t="shared" si="1"/>
        <v>29</v>
      </c>
      <c r="G4515" s="21" t="s">
        <v>58</v>
      </c>
      <c r="H4515" s="23" t="s">
        <v>14379</v>
      </c>
      <c r="I4515" s="28"/>
    </row>
    <row r="4516" ht="22.5" customHeight="1">
      <c r="A4516" s="53" t="str">
        <f t="array" ref="A4516">IFERROR(_xlfn.XLOOKUP(B4516, Runs[Run ID], Runs[Track]), "— pick a run —")</f>
        <v>Fantastic Four</v>
      </c>
      <c r="B4516" s="54" t="s">
        <v>352</v>
      </c>
      <c r="C4516" s="53" t="str">
        <f t="array" ref="C4516">IFERROR(_xlfn.XLOOKUP(B4516, Runs[Run ID], Runs[Title]), "— pick a run —")</f>
        <v>Waid's Fantastic Four </v>
      </c>
      <c r="D4516" s="74" t="s">
        <v>8115</v>
      </c>
      <c r="E4516" s="58" t="b">
        <v>0</v>
      </c>
      <c r="F4516" s="25">
        <f t="shared" si="1"/>
        <v>30</v>
      </c>
      <c r="G4516" s="21" t="s">
        <v>58</v>
      </c>
      <c r="H4516" s="23"/>
      <c r="I4516" s="28"/>
    </row>
    <row r="4517" ht="22.5" customHeight="1">
      <c r="A4517" s="53" t="str">
        <f t="array" ref="A4517">IFERROR(_xlfn.XLOOKUP(B4517, Runs[Run ID], Runs[Track]), "— pick a run —")</f>
        <v>Fantastic Four</v>
      </c>
      <c r="B4517" s="54" t="s">
        <v>352</v>
      </c>
      <c r="C4517" s="53" t="str">
        <f t="array" ref="C4517">IFERROR(_xlfn.XLOOKUP(B4517, Runs[Run ID], Runs[Title]), "— pick a run —")</f>
        <v>Waid's Fantastic Four </v>
      </c>
      <c r="D4517" s="74" t="s">
        <v>8132</v>
      </c>
      <c r="E4517" s="58" t="b">
        <v>0</v>
      </c>
      <c r="F4517" s="25">
        <f t="shared" si="1"/>
        <v>31</v>
      </c>
      <c r="G4517" s="21" t="s">
        <v>58</v>
      </c>
      <c r="H4517" s="23"/>
      <c r="I4517" s="28"/>
    </row>
    <row r="4518" ht="22.5" customHeight="1">
      <c r="A4518" s="53" t="str">
        <f t="array" ref="A4518">IFERROR(_xlfn.XLOOKUP(B4518, Runs[Run ID], Runs[Track]), "— pick a run —")</f>
        <v>Fantastic Four</v>
      </c>
      <c r="B4518" s="54" t="s">
        <v>352</v>
      </c>
      <c r="C4518" s="53" t="str">
        <f t="array" ref="C4518">IFERROR(_xlfn.XLOOKUP(B4518, Runs[Run ID], Runs[Title]), "— pick a run —")</f>
        <v>Waid's Fantastic Four </v>
      </c>
      <c r="D4518" s="74" t="s">
        <v>8148</v>
      </c>
      <c r="E4518" s="58" t="b">
        <v>0</v>
      </c>
      <c r="F4518" s="25">
        <f t="shared" si="1"/>
        <v>32</v>
      </c>
      <c r="G4518" s="21" t="s">
        <v>58</v>
      </c>
      <c r="H4518" s="23"/>
      <c r="I4518" s="28"/>
    </row>
    <row r="4519" ht="22.5" customHeight="1">
      <c r="A4519" s="53" t="str">
        <f t="array" ref="A4519">IFERROR(_xlfn.XLOOKUP(B4519, Runs[Run ID], Runs[Track]), "— pick a run —")</f>
        <v>Fantastic Four</v>
      </c>
      <c r="B4519" s="54" t="s">
        <v>352</v>
      </c>
      <c r="C4519" s="53" t="str">
        <f t="array" ref="C4519">IFERROR(_xlfn.XLOOKUP(B4519, Runs[Run ID], Runs[Title]), "— pick a run —")</f>
        <v>Waid's Fantastic Four </v>
      </c>
      <c r="D4519" s="74" t="s">
        <v>8164</v>
      </c>
      <c r="E4519" s="58" t="b">
        <v>0</v>
      </c>
      <c r="F4519" s="25">
        <f t="shared" si="1"/>
        <v>33</v>
      </c>
      <c r="G4519" s="21" t="s">
        <v>58</v>
      </c>
      <c r="H4519" s="23"/>
      <c r="I4519" s="28"/>
    </row>
    <row r="4520" ht="22.5" customHeight="1">
      <c r="A4520" s="53" t="str">
        <f t="array" ref="A4520">IFERROR(_xlfn.XLOOKUP(B4520, Runs[Run ID], Runs[Track]), "— pick a run —")</f>
        <v>Fantastic Four</v>
      </c>
      <c r="B4520" s="54" t="s">
        <v>352</v>
      </c>
      <c r="C4520" s="53" t="str">
        <f t="array" ref="C4520">IFERROR(_xlfn.XLOOKUP(B4520, Runs[Run ID], Runs[Title]), "— pick a run —")</f>
        <v>Waid's Fantastic Four </v>
      </c>
      <c r="D4520" s="74" t="s">
        <v>8180</v>
      </c>
      <c r="E4520" s="58" t="b">
        <v>0</v>
      </c>
      <c r="F4520" s="25">
        <f t="shared" si="1"/>
        <v>34</v>
      </c>
      <c r="G4520" s="21" t="s">
        <v>58</v>
      </c>
      <c r="H4520" s="23"/>
      <c r="I4520" s="28"/>
    </row>
    <row r="4521" ht="22.5" customHeight="1">
      <c r="A4521" s="53" t="str">
        <f t="array" ref="A4521">IFERROR(_xlfn.XLOOKUP(B4521, Runs[Run ID], Runs[Track]), "— pick a run —")</f>
        <v>Fantastic Four</v>
      </c>
      <c r="B4521" s="54" t="s">
        <v>352</v>
      </c>
      <c r="C4521" s="53" t="str">
        <f t="array" ref="C4521">IFERROR(_xlfn.XLOOKUP(B4521, Runs[Run ID], Runs[Title]), "— pick a run —")</f>
        <v>Waid's Fantastic Four </v>
      </c>
      <c r="D4521" s="74" t="s">
        <v>8196</v>
      </c>
      <c r="E4521" s="58" t="b">
        <v>0</v>
      </c>
      <c r="F4521" s="25">
        <f t="shared" si="1"/>
        <v>35</v>
      </c>
      <c r="G4521" s="21" t="s">
        <v>58</v>
      </c>
      <c r="H4521" s="23"/>
      <c r="I4521" s="28"/>
    </row>
    <row r="4522" ht="22.5" customHeight="1">
      <c r="A4522" s="53" t="str">
        <f t="array" ref="A4522">IFERROR(_xlfn.XLOOKUP(B4522, Runs[Run ID], Runs[Track]), "— pick a run —")</f>
        <v>Fantastic Four</v>
      </c>
      <c r="B4522" s="54" t="s">
        <v>352</v>
      </c>
      <c r="C4522" s="53" t="str">
        <f t="array" ref="C4522">IFERROR(_xlfn.XLOOKUP(B4522, Runs[Run ID], Runs[Title]), "— pick a run —")</f>
        <v>Waid's Fantastic Four </v>
      </c>
      <c r="D4522" s="74" t="s">
        <v>8212</v>
      </c>
      <c r="E4522" s="58" t="b">
        <v>0</v>
      </c>
      <c r="F4522" s="25">
        <f t="shared" si="1"/>
        <v>36</v>
      </c>
      <c r="G4522" s="21" t="s">
        <v>58</v>
      </c>
      <c r="H4522" s="23"/>
      <c r="I4522" s="28"/>
    </row>
    <row r="4523" ht="22.5" customHeight="1">
      <c r="A4523" s="53" t="str">
        <f t="array" ref="A4523">IFERROR(_xlfn.XLOOKUP(B4523, Runs[Run ID], Runs[Track]), "— pick a run —")</f>
        <v>Fantastic Four</v>
      </c>
      <c r="B4523" s="54" t="s">
        <v>354</v>
      </c>
      <c r="C4523" s="53" t="str">
        <f t="array" ref="C4523">IFERROR(_xlfn.XLOOKUP(B4523, Runs[Run ID], Runs[Title]), "— pick a run —")</f>
        <v>Mark Millar's Fantastic Four </v>
      </c>
      <c r="D4523" s="74" t="s">
        <v>14380</v>
      </c>
      <c r="E4523" s="58" t="b">
        <v>0</v>
      </c>
      <c r="F4523" s="25">
        <f t="shared" si="1"/>
        <v>1</v>
      </c>
      <c r="G4523" s="21" t="s">
        <v>58</v>
      </c>
      <c r="H4523" s="23" t="s">
        <v>14381</v>
      </c>
      <c r="I4523" s="28"/>
    </row>
    <row r="4524" ht="22.5" customHeight="1">
      <c r="A4524" s="53" t="str">
        <f t="array" ref="A4524">IFERROR(_xlfn.XLOOKUP(B4524, Runs[Run ID], Runs[Track]), "— pick a run —")</f>
        <v>Fantastic Four</v>
      </c>
      <c r="B4524" s="54" t="s">
        <v>354</v>
      </c>
      <c r="C4524" s="53" t="str">
        <f t="array" ref="C4524">IFERROR(_xlfn.XLOOKUP(B4524, Runs[Run ID], Runs[Title]), "— pick a run —")</f>
        <v>Mark Millar's Fantastic Four </v>
      </c>
      <c r="D4524" s="74" t="s">
        <v>14382</v>
      </c>
      <c r="E4524" s="58" t="b">
        <v>0</v>
      </c>
      <c r="F4524" s="25">
        <f t="shared" si="1"/>
        <v>2</v>
      </c>
      <c r="G4524" s="21" t="s">
        <v>58</v>
      </c>
      <c r="H4524" s="23"/>
      <c r="I4524" s="28"/>
    </row>
    <row r="4525" ht="22.5" customHeight="1">
      <c r="A4525" s="53" t="str">
        <f t="array" ref="A4525">IFERROR(_xlfn.XLOOKUP(B4525, Runs[Run ID], Runs[Track]), "— pick a run —")</f>
        <v>Fantastic Four</v>
      </c>
      <c r="B4525" s="54" t="s">
        <v>354</v>
      </c>
      <c r="C4525" s="53" t="str">
        <f t="array" ref="C4525">IFERROR(_xlfn.XLOOKUP(B4525, Runs[Run ID], Runs[Title]), "— pick a run —")</f>
        <v>Mark Millar's Fantastic Four </v>
      </c>
      <c r="D4525" s="74" t="s">
        <v>14383</v>
      </c>
      <c r="E4525" s="58" t="b">
        <v>0</v>
      </c>
      <c r="F4525" s="25">
        <f t="shared" si="1"/>
        <v>3</v>
      </c>
      <c r="G4525" s="21" t="s">
        <v>58</v>
      </c>
      <c r="H4525" s="23"/>
      <c r="I4525" s="28"/>
    </row>
    <row r="4526" ht="22.5" customHeight="1">
      <c r="A4526" s="53" t="str">
        <f t="array" ref="A4526">IFERROR(_xlfn.XLOOKUP(B4526, Runs[Run ID], Runs[Track]), "— pick a run —")</f>
        <v>Fantastic Four</v>
      </c>
      <c r="B4526" s="54" t="s">
        <v>354</v>
      </c>
      <c r="C4526" s="53" t="str">
        <f t="array" ref="C4526">IFERROR(_xlfn.XLOOKUP(B4526, Runs[Run ID], Runs[Title]), "— pick a run —")</f>
        <v>Mark Millar's Fantastic Four </v>
      </c>
      <c r="D4526" s="74" t="s">
        <v>14384</v>
      </c>
      <c r="E4526" s="58" t="b">
        <v>0</v>
      </c>
      <c r="F4526" s="25">
        <f t="shared" si="1"/>
        <v>4</v>
      </c>
      <c r="G4526" s="21" t="s">
        <v>58</v>
      </c>
      <c r="H4526" s="23"/>
      <c r="I4526" s="28"/>
    </row>
    <row r="4527" ht="22.5" customHeight="1">
      <c r="A4527" s="53" t="str">
        <f t="array" ref="A4527">IFERROR(_xlfn.XLOOKUP(B4527, Runs[Run ID], Runs[Track]), "— pick a run —")</f>
        <v>Fantastic Four</v>
      </c>
      <c r="B4527" s="54" t="s">
        <v>354</v>
      </c>
      <c r="C4527" s="53" t="str">
        <f t="array" ref="C4527">IFERROR(_xlfn.XLOOKUP(B4527, Runs[Run ID], Runs[Title]), "— pick a run —")</f>
        <v>Mark Millar's Fantastic Four </v>
      </c>
      <c r="D4527" s="74" t="s">
        <v>14385</v>
      </c>
      <c r="E4527" s="58" t="b">
        <v>0</v>
      </c>
      <c r="F4527" s="25">
        <f t="shared" si="1"/>
        <v>5</v>
      </c>
      <c r="G4527" s="21" t="s">
        <v>58</v>
      </c>
      <c r="H4527" s="23"/>
      <c r="I4527" s="28"/>
    </row>
    <row r="4528" ht="22.5" customHeight="1">
      <c r="A4528" s="53" t="str">
        <f t="array" ref="A4528">IFERROR(_xlfn.XLOOKUP(B4528, Runs[Run ID], Runs[Track]), "— pick a run —")</f>
        <v>Fantastic Four</v>
      </c>
      <c r="B4528" s="54" t="s">
        <v>354</v>
      </c>
      <c r="C4528" s="53" t="str">
        <f t="array" ref="C4528">IFERROR(_xlfn.XLOOKUP(B4528, Runs[Run ID], Runs[Title]), "— pick a run —")</f>
        <v>Mark Millar's Fantastic Four </v>
      </c>
      <c r="D4528" s="74" t="s">
        <v>14386</v>
      </c>
      <c r="E4528" s="58" t="b">
        <v>0</v>
      </c>
      <c r="F4528" s="25">
        <f t="shared" si="1"/>
        <v>6</v>
      </c>
      <c r="G4528" s="21" t="s">
        <v>58</v>
      </c>
      <c r="H4528" s="23"/>
      <c r="I4528" s="28"/>
    </row>
    <row r="4529" ht="22.5" customHeight="1">
      <c r="A4529" s="53" t="str">
        <f t="array" ref="A4529">IFERROR(_xlfn.XLOOKUP(B4529, Runs[Run ID], Runs[Track]), "— pick a run —")</f>
        <v>Fantastic Four</v>
      </c>
      <c r="B4529" s="54" t="s">
        <v>354</v>
      </c>
      <c r="C4529" s="53" t="str">
        <f t="array" ref="C4529">IFERROR(_xlfn.XLOOKUP(B4529, Runs[Run ID], Runs[Title]), "— pick a run —")</f>
        <v>Mark Millar's Fantastic Four </v>
      </c>
      <c r="D4529" s="74" t="s">
        <v>14387</v>
      </c>
      <c r="E4529" s="58" t="b">
        <v>0</v>
      </c>
      <c r="F4529" s="25">
        <f t="shared" si="1"/>
        <v>7</v>
      </c>
      <c r="G4529" s="21" t="s">
        <v>58</v>
      </c>
      <c r="H4529" s="23"/>
      <c r="I4529" s="28"/>
    </row>
    <row r="4530" ht="22.5" customHeight="1">
      <c r="A4530" s="53" t="str">
        <f t="array" ref="A4530">IFERROR(_xlfn.XLOOKUP(B4530, Runs[Run ID], Runs[Track]), "— pick a run —")</f>
        <v>Fantastic Four</v>
      </c>
      <c r="B4530" s="54" t="s">
        <v>354</v>
      </c>
      <c r="C4530" s="53" t="str">
        <f t="array" ref="C4530">IFERROR(_xlfn.XLOOKUP(B4530, Runs[Run ID], Runs[Title]), "— pick a run —")</f>
        <v>Mark Millar's Fantastic Four </v>
      </c>
      <c r="D4530" s="74" t="s">
        <v>14388</v>
      </c>
      <c r="E4530" s="58" t="b">
        <v>0</v>
      </c>
      <c r="F4530" s="25">
        <f t="shared" si="1"/>
        <v>8</v>
      </c>
      <c r="G4530" s="21" t="s">
        <v>58</v>
      </c>
      <c r="H4530" s="23"/>
      <c r="I4530" s="28"/>
    </row>
    <row r="4531" ht="22.5" customHeight="1">
      <c r="A4531" s="53" t="str">
        <f t="array" ref="A4531">IFERROR(_xlfn.XLOOKUP(B4531, Runs[Run ID], Runs[Track]), "— pick a run —")</f>
        <v>Fantastic Four</v>
      </c>
      <c r="B4531" s="54" t="s">
        <v>354</v>
      </c>
      <c r="C4531" s="53" t="str">
        <f t="array" ref="C4531">IFERROR(_xlfn.XLOOKUP(B4531, Runs[Run ID], Runs[Title]), "— pick a run —")</f>
        <v>Mark Millar's Fantastic Four </v>
      </c>
      <c r="D4531" s="74" t="s">
        <v>14389</v>
      </c>
      <c r="E4531" s="58" t="b">
        <v>0</v>
      </c>
      <c r="F4531" s="25">
        <f t="shared" si="1"/>
        <v>9</v>
      </c>
      <c r="G4531" s="21" t="s">
        <v>58</v>
      </c>
      <c r="H4531" s="23"/>
      <c r="I4531" s="28"/>
    </row>
    <row r="4532" ht="22.5" customHeight="1">
      <c r="A4532" s="53" t="str">
        <f t="array" ref="A4532">IFERROR(_xlfn.XLOOKUP(B4532, Runs[Run ID], Runs[Track]), "— pick a run —")</f>
        <v>Fantastic Four</v>
      </c>
      <c r="B4532" s="54" t="s">
        <v>354</v>
      </c>
      <c r="C4532" s="53" t="str">
        <f t="array" ref="C4532">IFERROR(_xlfn.XLOOKUP(B4532, Runs[Run ID], Runs[Title]), "— pick a run —")</f>
        <v>Mark Millar's Fantastic Four </v>
      </c>
      <c r="D4532" s="74" t="s">
        <v>14390</v>
      </c>
      <c r="E4532" s="58" t="b">
        <v>0</v>
      </c>
      <c r="F4532" s="25">
        <f t="shared" si="1"/>
        <v>10</v>
      </c>
      <c r="G4532" s="21" t="s">
        <v>58</v>
      </c>
      <c r="H4532" s="23"/>
      <c r="I4532" s="28"/>
    </row>
    <row r="4533" ht="22.5" customHeight="1">
      <c r="A4533" s="53" t="str">
        <f t="array" ref="A4533">IFERROR(_xlfn.XLOOKUP(B4533, Runs[Run ID], Runs[Track]), "— pick a run —")</f>
        <v>Fantastic Four</v>
      </c>
      <c r="B4533" s="54" t="s">
        <v>354</v>
      </c>
      <c r="C4533" s="53" t="str">
        <f t="array" ref="C4533">IFERROR(_xlfn.XLOOKUP(B4533, Runs[Run ID], Runs[Title]), "— pick a run —")</f>
        <v>Mark Millar's Fantastic Four </v>
      </c>
      <c r="D4533" s="74" t="s">
        <v>14391</v>
      </c>
      <c r="E4533" s="58" t="b">
        <v>0</v>
      </c>
      <c r="F4533" s="25">
        <f t="shared" si="1"/>
        <v>11</v>
      </c>
      <c r="G4533" s="21" t="s">
        <v>58</v>
      </c>
      <c r="H4533" s="23"/>
      <c r="I4533" s="28"/>
    </row>
    <row r="4534" ht="22.5" customHeight="1">
      <c r="A4534" s="53" t="str">
        <f t="array" ref="A4534">IFERROR(_xlfn.XLOOKUP(B4534, Runs[Run ID], Runs[Track]), "— pick a run —")</f>
        <v>Fantastic Four</v>
      </c>
      <c r="B4534" s="54" t="s">
        <v>354</v>
      </c>
      <c r="C4534" s="53" t="str">
        <f t="array" ref="C4534">IFERROR(_xlfn.XLOOKUP(B4534, Runs[Run ID], Runs[Title]), "— pick a run —")</f>
        <v>Mark Millar's Fantastic Four </v>
      </c>
      <c r="D4534" s="74" t="s">
        <v>14392</v>
      </c>
      <c r="E4534" s="58" t="b">
        <v>0</v>
      </c>
      <c r="F4534" s="25">
        <f t="shared" si="1"/>
        <v>12</v>
      </c>
      <c r="G4534" s="21" t="s">
        <v>58</v>
      </c>
      <c r="H4534" s="23"/>
      <c r="I4534" s="28"/>
    </row>
    <row r="4535" ht="22.5" customHeight="1">
      <c r="A4535" s="53" t="str">
        <f t="array" ref="A4535">IFERROR(_xlfn.XLOOKUP(B4535, Runs[Run ID], Runs[Track]), "— pick a run —")</f>
        <v>Fantastic Four</v>
      </c>
      <c r="B4535" s="54" t="s">
        <v>354</v>
      </c>
      <c r="C4535" s="53" t="str">
        <f t="array" ref="C4535">IFERROR(_xlfn.XLOOKUP(B4535, Runs[Run ID], Runs[Title]), "— pick a run —")</f>
        <v>Mark Millar's Fantastic Four </v>
      </c>
      <c r="D4535" s="74" t="s">
        <v>14393</v>
      </c>
      <c r="E4535" s="58" t="b">
        <v>0</v>
      </c>
      <c r="F4535" s="25">
        <f t="shared" si="1"/>
        <v>13</v>
      </c>
      <c r="G4535" s="21" t="s">
        <v>58</v>
      </c>
      <c r="H4535" s="23"/>
      <c r="I4535" s="28"/>
    </row>
    <row r="4536" ht="22.5" customHeight="1">
      <c r="A4536" s="53" t="str">
        <f t="array" ref="A4536">IFERROR(_xlfn.XLOOKUP(B4536, Runs[Run ID], Runs[Track]), "— pick a run —")</f>
        <v>Fantastic Four</v>
      </c>
      <c r="B4536" s="54" t="s">
        <v>354</v>
      </c>
      <c r="C4536" s="53" t="str">
        <f t="array" ref="C4536">IFERROR(_xlfn.XLOOKUP(B4536, Runs[Run ID], Runs[Title]), "— pick a run —")</f>
        <v>Mark Millar's Fantastic Four </v>
      </c>
      <c r="D4536" s="74" t="s">
        <v>14394</v>
      </c>
      <c r="E4536" s="58" t="b">
        <v>0</v>
      </c>
      <c r="F4536" s="25">
        <f t="shared" si="1"/>
        <v>14</v>
      </c>
      <c r="G4536" s="21" t="s">
        <v>58</v>
      </c>
      <c r="H4536" s="23"/>
      <c r="I4536" s="28"/>
    </row>
    <row r="4537" ht="22.5" customHeight="1">
      <c r="A4537" s="53" t="str">
        <f t="array" ref="A4537">IFERROR(_xlfn.XLOOKUP(B4537, Runs[Run ID], Runs[Track]), "— pick a run —")</f>
        <v>Fantastic Four</v>
      </c>
      <c r="B4537" s="54" t="s">
        <v>354</v>
      </c>
      <c r="C4537" s="53" t="str">
        <f t="array" ref="C4537">IFERROR(_xlfn.XLOOKUP(B4537, Runs[Run ID], Runs[Title]), "— pick a run —")</f>
        <v>Mark Millar's Fantastic Four </v>
      </c>
      <c r="D4537" s="74" t="s">
        <v>14395</v>
      </c>
      <c r="E4537" s="58" t="b">
        <v>0</v>
      </c>
      <c r="F4537" s="25">
        <f t="shared" si="1"/>
        <v>15</v>
      </c>
      <c r="G4537" s="21" t="s">
        <v>58</v>
      </c>
      <c r="H4537" s="23"/>
      <c r="I4537" s="28"/>
    </row>
    <row r="4538" ht="22.5" customHeight="1">
      <c r="A4538" s="53" t="str">
        <f t="array" ref="A4538">IFERROR(_xlfn.XLOOKUP(B4538, Runs[Run ID], Runs[Track]), "— pick a run —")</f>
        <v>Fantastic Four</v>
      </c>
      <c r="B4538" s="54" t="s">
        <v>354</v>
      </c>
      <c r="C4538" s="53" t="str">
        <f t="array" ref="C4538">IFERROR(_xlfn.XLOOKUP(B4538, Runs[Run ID], Runs[Title]), "— pick a run —")</f>
        <v>Mark Millar's Fantastic Four </v>
      </c>
      <c r="D4538" s="74" t="s">
        <v>14396</v>
      </c>
      <c r="E4538" s="58" t="b">
        <v>0</v>
      </c>
      <c r="F4538" s="25">
        <f t="shared" si="1"/>
        <v>16</v>
      </c>
      <c r="G4538" s="21" t="s">
        <v>58</v>
      </c>
      <c r="H4538" s="23"/>
      <c r="I4538" s="28"/>
    </row>
    <row r="4539" ht="22.5" customHeight="1">
      <c r="A4539" s="53" t="str">
        <f t="array" ref="A4539">IFERROR(_xlfn.XLOOKUP(B4539, Runs[Run ID], Runs[Track]), "— pick a run —")</f>
        <v>Fantastic Four</v>
      </c>
      <c r="B4539" s="54" t="s">
        <v>356</v>
      </c>
      <c r="C4539" s="53" t="str">
        <f t="array" ref="C4539">IFERROR(_xlfn.XLOOKUP(B4539, Runs[Run ID], Runs[Title]), "— pick a run —")</f>
        <v>Slott's Fantastic Four</v>
      </c>
      <c r="D4539" s="74" t="s">
        <v>14397</v>
      </c>
      <c r="E4539" s="58" t="b">
        <v>0</v>
      </c>
      <c r="F4539" s="25">
        <f t="shared" si="1"/>
        <v>1</v>
      </c>
      <c r="G4539" s="21" t="s">
        <v>58</v>
      </c>
      <c r="H4539" s="23"/>
      <c r="I4539" s="28"/>
    </row>
    <row r="4540" ht="22.5" customHeight="1">
      <c r="A4540" s="53" t="str">
        <f t="array" ref="A4540">IFERROR(_xlfn.XLOOKUP(B4540, Runs[Run ID], Runs[Track]), "— pick a run —")</f>
        <v>Fantastic Four</v>
      </c>
      <c r="B4540" s="54" t="s">
        <v>356</v>
      </c>
      <c r="C4540" s="53" t="str">
        <f t="array" ref="C4540">IFERROR(_xlfn.XLOOKUP(B4540, Runs[Run ID], Runs[Title]), "— pick a run —")</f>
        <v>Slott's Fantastic Four</v>
      </c>
      <c r="D4540" s="74" t="s">
        <v>14398</v>
      </c>
      <c r="E4540" s="58" t="b">
        <v>0</v>
      </c>
      <c r="F4540" s="25">
        <f t="shared" si="1"/>
        <v>2</v>
      </c>
      <c r="G4540" s="21" t="s">
        <v>58</v>
      </c>
      <c r="H4540" s="23"/>
      <c r="I4540" s="28"/>
    </row>
    <row r="4541" ht="22.5" customHeight="1">
      <c r="A4541" s="53" t="str">
        <f t="array" ref="A4541">IFERROR(_xlfn.XLOOKUP(B4541, Runs[Run ID], Runs[Track]), "— pick a run —")</f>
        <v>Fantastic Four</v>
      </c>
      <c r="B4541" s="54" t="s">
        <v>356</v>
      </c>
      <c r="C4541" s="53" t="str">
        <f t="array" ref="C4541">IFERROR(_xlfn.XLOOKUP(B4541, Runs[Run ID], Runs[Title]), "— pick a run —")</f>
        <v>Slott's Fantastic Four</v>
      </c>
      <c r="D4541" s="74" t="s">
        <v>14399</v>
      </c>
      <c r="E4541" s="58" t="b">
        <v>0</v>
      </c>
      <c r="F4541" s="25">
        <f t="shared" si="1"/>
        <v>3</v>
      </c>
      <c r="G4541" s="21" t="s">
        <v>58</v>
      </c>
      <c r="H4541" s="23"/>
      <c r="I4541" s="28"/>
    </row>
    <row r="4542" ht="22.5" customHeight="1">
      <c r="A4542" s="53" t="str">
        <f t="array" ref="A4542">IFERROR(_xlfn.XLOOKUP(B4542, Runs[Run ID], Runs[Track]), "— pick a run —")</f>
        <v>Fantastic Four</v>
      </c>
      <c r="B4542" s="54" t="s">
        <v>356</v>
      </c>
      <c r="C4542" s="53" t="str">
        <f t="array" ref="C4542">IFERROR(_xlfn.XLOOKUP(B4542, Runs[Run ID], Runs[Title]), "— pick a run —")</f>
        <v>Slott's Fantastic Four</v>
      </c>
      <c r="D4542" s="74" t="s">
        <v>14400</v>
      </c>
      <c r="E4542" s="58" t="b">
        <v>0</v>
      </c>
      <c r="F4542" s="25">
        <f t="shared" si="1"/>
        <v>4</v>
      </c>
      <c r="G4542" s="21" t="s">
        <v>58</v>
      </c>
      <c r="H4542" s="23"/>
      <c r="I4542" s="28"/>
    </row>
    <row r="4543" ht="22.5" customHeight="1">
      <c r="A4543" s="53" t="str">
        <f t="array" ref="A4543">IFERROR(_xlfn.XLOOKUP(B4543, Runs[Run ID], Runs[Track]), "— pick a run —")</f>
        <v>Fantastic Four</v>
      </c>
      <c r="B4543" s="54" t="s">
        <v>356</v>
      </c>
      <c r="C4543" s="53" t="str">
        <f t="array" ref="C4543">IFERROR(_xlfn.XLOOKUP(B4543, Runs[Run ID], Runs[Title]), "— pick a run —")</f>
        <v>Slott's Fantastic Four</v>
      </c>
      <c r="D4543" s="74" t="s">
        <v>14401</v>
      </c>
      <c r="E4543" s="58" t="b">
        <v>0</v>
      </c>
      <c r="F4543" s="25">
        <f t="shared" si="1"/>
        <v>5</v>
      </c>
      <c r="G4543" s="21" t="s">
        <v>58</v>
      </c>
      <c r="H4543" s="23"/>
      <c r="I4543" s="28"/>
    </row>
    <row r="4544" ht="22.5" customHeight="1">
      <c r="A4544" s="53" t="str">
        <f t="array" ref="A4544">IFERROR(_xlfn.XLOOKUP(B4544, Runs[Run ID], Runs[Track]), "— pick a run —")</f>
        <v>Fantastic Four</v>
      </c>
      <c r="B4544" s="54" t="s">
        <v>356</v>
      </c>
      <c r="C4544" s="53" t="str">
        <f t="array" ref="C4544">IFERROR(_xlfn.XLOOKUP(B4544, Runs[Run ID], Runs[Title]), "— pick a run —")</f>
        <v>Slott's Fantastic Four</v>
      </c>
      <c r="D4544" s="74" t="s">
        <v>14102</v>
      </c>
      <c r="E4544" s="58" t="b">
        <v>0</v>
      </c>
      <c r="F4544" s="25">
        <f t="shared" si="1"/>
        <v>6</v>
      </c>
      <c r="G4544" s="21" t="s">
        <v>443</v>
      </c>
      <c r="H4544" s="23" t="s">
        <v>14402</v>
      </c>
      <c r="I4544" s="28"/>
    </row>
    <row r="4545" ht="22.5" customHeight="1">
      <c r="A4545" s="53" t="str">
        <f t="array" ref="A4545">IFERROR(_xlfn.XLOOKUP(B4545, Runs[Run ID], Runs[Track]), "— pick a run —")</f>
        <v>Fantastic Four</v>
      </c>
      <c r="B4545" s="54" t="s">
        <v>356</v>
      </c>
      <c r="C4545" s="53" t="str">
        <f t="array" ref="C4545">IFERROR(_xlfn.XLOOKUP(B4545, Runs[Run ID], Runs[Title]), "— pick a run —")</f>
        <v>Slott's Fantastic Four</v>
      </c>
      <c r="D4545" s="74" t="s">
        <v>14403</v>
      </c>
      <c r="E4545" s="58" t="b">
        <v>0</v>
      </c>
      <c r="F4545" s="25">
        <f t="shared" si="1"/>
        <v>7</v>
      </c>
      <c r="G4545" s="21" t="s">
        <v>58</v>
      </c>
      <c r="H4545" s="23"/>
      <c r="I4545" s="28"/>
    </row>
    <row r="4546" ht="22.5" customHeight="1">
      <c r="A4546" s="53" t="str">
        <f t="array" ref="A4546">IFERROR(_xlfn.XLOOKUP(B4546, Runs[Run ID], Runs[Track]), "— pick a run —")</f>
        <v>Fantastic Four</v>
      </c>
      <c r="B4546" s="54" t="s">
        <v>356</v>
      </c>
      <c r="C4546" s="53" t="str">
        <f t="array" ref="C4546">IFERROR(_xlfn.XLOOKUP(B4546, Runs[Run ID], Runs[Title]), "— pick a run —")</f>
        <v>Slott's Fantastic Four</v>
      </c>
      <c r="D4546" s="74" t="s">
        <v>14404</v>
      </c>
      <c r="E4546" s="58" t="b">
        <v>0</v>
      </c>
      <c r="F4546" s="25">
        <f t="shared" si="1"/>
        <v>8</v>
      </c>
      <c r="G4546" s="21" t="s">
        <v>58</v>
      </c>
      <c r="H4546" s="23"/>
      <c r="I4546" s="28"/>
    </row>
    <row r="4547" ht="22.5" customHeight="1">
      <c r="A4547" s="53" t="str">
        <f t="array" ref="A4547">IFERROR(_xlfn.XLOOKUP(B4547, Runs[Run ID], Runs[Track]), "— pick a run —")</f>
        <v>Fantastic Four</v>
      </c>
      <c r="B4547" s="54" t="s">
        <v>356</v>
      </c>
      <c r="C4547" s="53" t="str">
        <f t="array" ref="C4547">IFERROR(_xlfn.XLOOKUP(B4547, Runs[Run ID], Runs[Title]), "— pick a run —")</f>
        <v>Slott's Fantastic Four</v>
      </c>
      <c r="D4547" s="74" t="s">
        <v>14405</v>
      </c>
      <c r="E4547" s="58" t="b">
        <v>0</v>
      </c>
      <c r="F4547" s="25">
        <f t="shared" si="1"/>
        <v>9</v>
      </c>
      <c r="G4547" s="21" t="s">
        <v>58</v>
      </c>
      <c r="H4547" s="23"/>
      <c r="I4547" s="28"/>
    </row>
    <row r="4548" ht="22.5" customHeight="1">
      <c r="A4548" s="53" t="str">
        <f t="array" ref="A4548">IFERROR(_xlfn.XLOOKUP(B4548, Runs[Run ID], Runs[Track]), "— pick a run —")</f>
        <v>Fantastic Four</v>
      </c>
      <c r="B4548" s="54" t="s">
        <v>356</v>
      </c>
      <c r="C4548" s="53" t="str">
        <f t="array" ref="C4548">IFERROR(_xlfn.XLOOKUP(B4548, Runs[Run ID], Runs[Title]), "— pick a run —")</f>
        <v>Slott's Fantastic Four</v>
      </c>
      <c r="D4548" s="74" t="s">
        <v>14406</v>
      </c>
      <c r="E4548" s="58" t="b">
        <v>0</v>
      </c>
      <c r="F4548" s="25">
        <f t="shared" si="1"/>
        <v>10</v>
      </c>
      <c r="G4548" s="21" t="s">
        <v>58</v>
      </c>
      <c r="H4548" s="23"/>
      <c r="I4548" s="28"/>
    </row>
    <row r="4549" ht="22.5" customHeight="1">
      <c r="A4549" s="53" t="str">
        <f t="array" ref="A4549">IFERROR(_xlfn.XLOOKUP(B4549, Runs[Run ID], Runs[Track]), "— pick a run —")</f>
        <v>Fantastic Four</v>
      </c>
      <c r="B4549" s="54" t="s">
        <v>356</v>
      </c>
      <c r="C4549" s="53" t="str">
        <f t="array" ref="C4549">IFERROR(_xlfn.XLOOKUP(B4549, Runs[Run ID], Runs[Title]), "— pick a run —")</f>
        <v>Slott's Fantastic Four</v>
      </c>
      <c r="D4549" s="74" t="s">
        <v>14407</v>
      </c>
      <c r="E4549" s="58" t="b">
        <v>0</v>
      </c>
      <c r="F4549" s="25">
        <f t="shared" si="1"/>
        <v>11</v>
      </c>
      <c r="G4549" s="21" t="s">
        <v>58</v>
      </c>
      <c r="H4549" s="23"/>
      <c r="I4549" s="28"/>
    </row>
    <row r="4550" ht="22.5" customHeight="1">
      <c r="A4550" s="53" t="str">
        <f t="array" ref="A4550">IFERROR(_xlfn.XLOOKUP(B4550, Runs[Run ID], Runs[Track]), "— pick a run —")</f>
        <v>Fantastic Four</v>
      </c>
      <c r="B4550" s="54" t="s">
        <v>356</v>
      </c>
      <c r="C4550" s="53" t="str">
        <f t="array" ref="C4550">IFERROR(_xlfn.XLOOKUP(B4550, Runs[Run ID], Runs[Title]), "— pick a run —")</f>
        <v>Slott's Fantastic Four</v>
      </c>
      <c r="D4550" s="74" t="s">
        <v>14408</v>
      </c>
      <c r="E4550" s="58" t="b">
        <v>0</v>
      </c>
      <c r="F4550" s="25">
        <f t="shared" si="1"/>
        <v>12</v>
      </c>
      <c r="G4550" s="21" t="s">
        <v>58</v>
      </c>
      <c r="H4550" s="23"/>
      <c r="I4550" s="28"/>
    </row>
    <row r="4551" ht="22.5" customHeight="1">
      <c r="A4551" s="53" t="str">
        <f t="array" ref="A4551">IFERROR(_xlfn.XLOOKUP(B4551, Runs[Run ID], Runs[Track]), "— pick a run —")</f>
        <v>Fantastic Four</v>
      </c>
      <c r="B4551" s="54" t="s">
        <v>356</v>
      </c>
      <c r="C4551" s="53" t="str">
        <f t="array" ref="C4551">IFERROR(_xlfn.XLOOKUP(B4551, Runs[Run ID], Runs[Title]), "— pick a run —")</f>
        <v>Slott's Fantastic Four</v>
      </c>
      <c r="D4551" s="74" t="s">
        <v>14409</v>
      </c>
      <c r="E4551" s="58" t="b">
        <v>0</v>
      </c>
      <c r="F4551" s="25">
        <f t="shared" si="1"/>
        <v>13</v>
      </c>
      <c r="G4551" s="21" t="s">
        <v>58</v>
      </c>
      <c r="H4551" s="23"/>
      <c r="I4551" s="28"/>
    </row>
    <row r="4552" ht="22.5" customHeight="1">
      <c r="A4552" s="53" t="str">
        <f t="array" ref="A4552">IFERROR(_xlfn.XLOOKUP(B4552, Runs[Run ID], Runs[Track]), "— pick a run —")</f>
        <v>Fantastic Four</v>
      </c>
      <c r="B4552" s="54" t="s">
        <v>356</v>
      </c>
      <c r="C4552" s="53" t="str">
        <f t="array" ref="C4552">IFERROR(_xlfn.XLOOKUP(B4552, Runs[Run ID], Runs[Title]), "— pick a run —")</f>
        <v>Slott's Fantastic Four</v>
      </c>
      <c r="D4552" s="74" t="s">
        <v>14410</v>
      </c>
      <c r="E4552" s="58" t="b">
        <v>0</v>
      </c>
      <c r="F4552" s="25">
        <f t="shared" si="1"/>
        <v>14</v>
      </c>
      <c r="G4552" s="21" t="s">
        <v>58</v>
      </c>
      <c r="H4552" s="23"/>
      <c r="I4552" s="28"/>
    </row>
    <row r="4553" ht="22.5" customHeight="1">
      <c r="A4553" s="53" t="str">
        <f t="array" ref="A4553">IFERROR(_xlfn.XLOOKUP(B4553, Runs[Run ID], Runs[Track]), "— pick a run —")</f>
        <v>Fantastic Four</v>
      </c>
      <c r="B4553" s="54" t="s">
        <v>356</v>
      </c>
      <c r="C4553" s="53" t="str">
        <f t="array" ref="C4553">IFERROR(_xlfn.XLOOKUP(B4553, Runs[Run ID], Runs[Title]), "— pick a run —")</f>
        <v>Slott's Fantastic Four</v>
      </c>
      <c r="D4553" s="74" t="s">
        <v>14411</v>
      </c>
      <c r="E4553" s="58" t="b">
        <v>0</v>
      </c>
      <c r="F4553" s="25">
        <f t="shared" si="1"/>
        <v>15</v>
      </c>
      <c r="G4553" s="21" t="s">
        <v>1002</v>
      </c>
      <c r="H4553" s="23" t="s">
        <v>14412</v>
      </c>
      <c r="I4553" s="28"/>
    </row>
    <row r="4554" ht="22.5" customHeight="1">
      <c r="A4554" s="53" t="str">
        <f t="array" ref="A4554">IFERROR(_xlfn.XLOOKUP(B4554, Runs[Run ID], Runs[Track]), "— pick a run —")</f>
        <v>Fantastic Four</v>
      </c>
      <c r="B4554" s="54" t="s">
        <v>356</v>
      </c>
      <c r="C4554" s="53" t="str">
        <f t="array" ref="C4554">IFERROR(_xlfn.XLOOKUP(B4554, Runs[Run ID], Runs[Title]), "— pick a run —")</f>
        <v>Slott's Fantastic Four</v>
      </c>
      <c r="D4554" s="74" t="s">
        <v>14413</v>
      </c>
      <c r="E4554" s="58" t="b">
        <v>0</v>
      </c>
      <c r="F4554" s="25">
        <f t="shared" si="1"/>
        <v>16</v>
      </c>
      <c r="G4554" s="21" t="s">
        <v>1002</v>
      </c>
      <c r="H4554" s="23" t="s">
        <v>14414</v>
      </c>
      <c r="I4554" s="28"/>
    </row>
    <row r="4555" ht="22.5" customHeight="1">
      <c r="A4555" s="53" t="str">
        <f t="array" ref="A4555">IFERROR(_xlfn.XLOOKUP(B4555, Runs[Run ID], Runs[Track]), "— pick a run —")</f>
        <v>Fantastic Four</v>
      </c>
      <c r="B4555" s="54" t="s">
        <v>356</v>
      </c>
      <c r="C4555" s="53" t="str">
        <f t="array" ref="C4555">IFERROR(_xlfn.XLOOKUP(B4555, Runs[Run ID], Runs[Title]), "— pick a run —")</f>
        <v>Slott's Fantastic Four</v>
      </c>
      <c r="D4555" s="74" t="s">
        <v>14415</v>
      </c>
      <c r="E4555" s="58" t="b">
        <v>0</v>
      </c>
      <c r="F4555" s="25">
        <f t="shared" si="1"/>
        <v>17</v>
      </c>
      <c r="G4555" s="21" t="s">
        <v>58</v>
      </c>
      <c r="H4555" s="23"/>
      <c r="I4555" s="28"/>
    </row>
    <row r="4556" ht="22.5" customHeight="1">
      <c r="A4556" s="53" t="str">
        <f t="array" ref="A4556">IFERROR(_xlfn.XLOOKUP(B4556, Runs[Run ID], Runs[Track]), "— pick a run —")</f>
        <v>Fantastic Four</v>
      </c>
      <c r="B4556" s="54" t="s">
        <v>356</v>
      </c>
      <c r="C4556" s="53" t="str">
        <f t="array" ref="C4556">IFERROR(_xlfn.XLOOKUP(B4556, Runs[Run ID], Runs[Title]), "— pick a run —")</f>
        <v>Slott's Fantastic Four</v>
      </c>
      <c r="D4556" s="74" t="s">
        <v>14416</v>
      </c>
      <c r="E4556" s="58" t="b">
        <v>0</v>
      </c>
      <c r="F4556" s="25">
        <f t="shared" si="1"/>
        <v>18</v>
      </c>
      <c r="G4556" s="21" t="s">
        <v>58</v>
      </c>
      <c r="H4556" s="23"/>
      <c r="I4556" s="28"/>
    </row>
    <row r="4557" ht="22.5" customHeight="1">
      <c r="A4557" s="53" t="str">
        <f t="array" ref="A4557">IFERROR(_xlfn.XLOOKUP(B4557, Runs[Run ID], Runs[Track]), "— pick a run —")</f>
        <v>Fantastic Four</v>
      </c>
      <c r="B4557" s="54" t="s">
        <v>356</v>
      </c>
      <c r="C4557" s="53" t="str">
        <f t="array" ref="C4557">IFERROR(_xlfn.XLOOKUP(B4557, Runs[Run ID], Runs[Title]), "— pick a run —")</f>
        <v>Slott's Fantastic Four</v>
      </c>
      <c r="D4557" s="74" t="s">
        <v>14417</v>
      </c>
      <c r="E4557" s="58" t="b">
        <v>0</v>
      </c>
      <c r="F4557" s="25">
        <f t="shared" si="1"/>
        <v>19</v>
      </c>
      <c r="G4557" s="21" t="s">
        <v>58</v>
      </c>
      <c r="H4557" s="23"/>
      <c r="I4557" s="28"/>
    </row>
    <row r="4558" ht="22.5" customHeight="1">
      <c r="A4558" s="53" t="str">
        <f t="array" ref="A4558">IFERROR(_xlfn.XLOOKUP(B4558, Runs[Run ID], Runs[Track]), "— pick a run —")</f>
        <v>Fantastic Four</v>
      </c>
      <c r="B4558" s="54" t="s">
        <v>356</v>
      </c>
      <c r="C4558" s="53" t="str">
        <f t="array" ref="C4558">IFERROR(_xlfn.XLOOKUP(B4558, Runs[Run ID], Runs[Title]), "— pick a run —")</f>
        <v>Slott's Fantastic Four</v>
      </c>
      <c r="D4558" s="74" t="s">
        <v>14418</v>
      </c>
      <c r="E4558" s="58" t="b">
        <v>0</v>
      </c>
      <c r="F4558" s="25">
        <f t="shared" si="1"/>
        <v>20</v>
      </c>
      <c r="G4558" s="21" t="s">
        <v>58</v>
      </c>
      <c r="H4558" s="23"/>
      <c r="I4558" s="28"/>
    </row>
    <row r="4559" ht="22.5" customHeight="1">
      <c r="A4559" s="53" t="str">
        <f t="array" ref="A4559">IFERROR(_xlfn.XLOOKUP(B4559, Runs[Run ID], Runs[Track]), "— pick a run —")</f>
        <v>Fantastic Four</v>
      </c>
      <c r="B4559" s="54" t="s">
        <v>356</v>
      </c>
      <c r="C4559" s="53" t="str">
        <f t="array" ref="C4559">IFERROR(_xlfn.XLOOKUP(B4559, Runs[Run ID], Runs[Title]), "— pick a run —")</f>
        <v>Slott's Fantastic Four</v>
      </c>
      <c r="D4559" s="74" t="s">
        <v>14419</v>
      </c>
      <c r="E4559" s="58" t="b">
        <v>0</v>
      </c>
      <c r="F4559" s="25">
        <f t="shared" si="1"/>
        <v>21</v>
      </c>
      <c r="G4559" s="21" t="s">
        <v>58</v>
      </c>
      <c r="H4559" s="23"/>
      <c r="I4559" s="28"/>
    </row>
    <row r="4560" ht="22.5" customHeight="1">
      <c r="A4560" s="53" t="str">
        <f t="array" ref="A4560">IFERROR(_xlfn.XLOOKUP(B4560, Runs[Run ID], Runs[Track]), "— pick a run —")</f>
        <v>Fantastic Four</v>
      </c>
      <c r="B4560" s="54" t="s">
        <v>356</v>
      </c>
      <c r="C4560" s="53" t="str">
        <f t="array" ref="C4560">IFERROR(_xlfn.XLOOKUP(B4560, Runs[Run ID], Runs[Title]), "— pick a run —")</f>
        <v>Slott's Fantastic Four</v>
      </c>
      <c r="D4560" s="74" t="s">
        <v>14420</v>
      </c>
      <c r="E4560" s="58" t="b">
        <v>0</v>
      </c>
      <c r="F4560" s="25">
        <f t="shared" si="1"/>
        <v>22</v>
      </c>
      <c r="G4560" s="21" t="s">
        <v>58</v>
      </c>
      <c r="H4560" s="23"/>
      <c r="I4560" s="28"/>
    </row>
    <row r="4561" ht="22.5" customHeight="1">
      <c r="A4561" s="53" t="str">
        <f t="array" ref="A4561">IFERROR(_xlfn.XLOOKUP(B4561, Runs[Run ID], Runs[Track]), "— pick a run —")</f>
        <v>Fantastic Four</v>
      </c>
      <c r="B4561" s="54" t="s">
        <v>356</v>
      </c>
      <c r="C4561" s="53" t="str">
        <f t="array" ref="C4561">IFERROR(_xlfn.XLOOKUP(B4561, Runs[Run ID], Runs[Title]), "— pick a run —")</f>
        <v>Slott's Fantastic Four</v>
      </c>
      <c r="D4561" s="74" t="s">
        <v>14421</v>
      </c>
      <c r="E4561" s="58" t="b">
        <v>0</v>
      </c>
      <c r="F4561" s="25">
        <f t="shared" si="1"/>
        <v>23</v>
      </c>
      <c r="G4561" s="21" t="s">
        <v>58</v>
      </c>
      <c r="H4561" s="23"/>
      <c r="I4561" s="28"/>
    </row>
    <row r="4562" ht="22.5" customHeight="1">
      <c r="A4562" s="53" t="str">
        <f t="array" ref="A4562">IFERROR(_xlfn.XLOOKUP(B4562, Runs[Run ID], Runs[Track]), "— pick a run —")</f>
        <v>Fantastic Four</v>
      </c>
      <c r="B4562" s="54" t="s">
        <v>356</v>
      </c>
      <c r="C4562" s="53" t="str">
        <f t="array" ref="C4562">IFERROR(_xlfn.XLOOKUP(B4562, Runs[Run ID], Runs[Title]), "— pick a run —")</f>
        <v>Slott's Fantastic Four</v>
      </c>
      <c r="D4562" s="74" t="s">
        <v>14422</v>
      </c>
      <c r="E4562" s="58" t="b">
        <v>0</v>
      </c>
      <c r="F4562" s="25">
        <f t="shared" si="1"/>
        <v>24</v>
      </c>
      <c r="G4562" s="21" t="s">
        <v>1002</v>
      </c>
      <c r="H4562" s="23" t="s">
        <v>14423</v>
      </c>
      <c r="I4562" s="28"/>
    </row>
    <row r="4563" ht="22.5" customHeight="1">
      <c r="A4563" s="53" t="str">
        <f t="array" ref="A4563">IFERROR(_xlfn.XLOOKUP(B4563, Runs[Run ID], Runs[Track]), "— pick a run —")</f>
        <v>Fantastic Four</v>
      </c>
      <c r="B4563" s="54" t="s">
        <v>356</v>
      </c>
      <c r="C4563" s="53" t="str">
        <f t="array" ref="C4563">IFERROR(_xlfn.XLOOKUP(B4563, Runs[Run ID], Runs[Title]), "— pick a run —")</f>
        <v>Slott's Fantastic Four</v>
      </c>
      <c r="D4563" s="74" t="s">
        <v>12412</v>
      </c>
      <c r="E4563" s="58" t="b">
        <v>0</v>
      </c>
      <c r="F4563" s="25">
        <f t="shared" si="1"/>
        <v>25</v>
      </c>
      <c r="G4563" s="21" t="s">
        <v>58</v>
      </c>
      <c r="H4563" s="23"/>
      <c r="I4563" s="28"/>
    </row>
    <row r="4564" ht="22.5" customHeight="1">
      <c r="A4564" s="53" t="str">
        <f t="array" ref="A4564">IFERROR(_xlfn.XLOOKUP(B4564, Runs[Run ID], Runs[Track]), "— pick a run —")</f>
        <v>Fantastic Four</v>
      </c>
      <c r="B4564" s="54" t="s">
        <v>356</v>
      </c>
      <c r="C4564" s="53" t="str">
        <f t="array" ref="C4564">IFERROR(_xlfn.XLOOKUP(B4564, Runs[Run ID], Runs[Title]), "— pick a run —")</f>
        <v>Slott's Fantastic Four</v>
      </c>
      <c r="D4564" s="74" t="s">
        <v>5229</v>
      </c>
      <c r="E4564" s="58" t="b">
        <v>0</v>
      </c>
      <c r="F4564" s="25">
        <f t="shared" si="1"/>
        <v>26</v>
      </c>
      <c r="G4564" s="21" t="s">
        <v>58</v>
      </c>
      <c r="H4564" s="23" t="s">
        <v>14424</v>
      </c>
      <c r="I4564" s="28"/>
    </row>
    <row r="4565" ht="22.5" customHeight="1">
      <c r="A4565" s="53" t="str">
        <f t="array" ref="A4565">IFERROR(_xlfn.XLOOKUP(B4565, Runs[Run ID], Runs[Track]), "— pick a run —")</f>
        <v>Fantastic Four</v>
      </c>
      <c r="B4565" s="54" t="s">
        <v>356</v>
      </c>
      <c r="C4565" s="53" t="str">
        <f t="array" ref="C4565">IFERROR(_xlfn.XLOOKUP(B4565, Runs[Run ID], Runs[Title]), "— pick a run —")</f>
        <v>Slott's Fantastic Four</v>
      </c>
      <c r="D4565" s="74" t="s">
        <v>5255</v>
      </c>
      <c r="E4565" s="58" t="b">
        <v>0</v>
      </c>
      <c r="F4565" s="25">
        <f t="shared" si="1"/>
        <v>27</v>
      </c>
      <c r="G4565" s="21" t="s">
        <v>58</v>
      </c>
      <c r="H4565" s="23"/>
      <c r="I4565" s="28"/>
    </row>
    <row r="4566" ht="22.5" customHeight="1">
      <c r="A4566" s="53" t="str">
        <f t="array" ref="A4566">IFERROR(_xlfn.XLOOKUP(B4566, Runs[Run ID], Runs[Track]), "— pick a run —")</f>
        <v>Fantastic Four</v>
      </c>
      <c r="B4566" s="54" t="s">
        <v>356</v>
      </c>
      <c r="C4566" s="53" t="str">
        <f t="array" ref="C4566">IFERROR(_xlfn.XLOOKUP(B4566, Runs[Run ID], Runs[Title]), "— pick a run —")</f>
        <v>Slott's Fantastic Four</v>
      </c>
      <c r="D4566" s="74" t="s">
        <v>5281</v>
      </c>
      <c r="E4566" s="58" t="b">
        <v>0</v>
      </c>
      <c r="F4566" s="25">
        <f t="shared" si="1"/>
        <v>28</v>
      </c>
      <c r="G4566" s="21" t="s">
        <v>58</v>
      </c>
      <c r="H4566" s="23"/>
      <c r="I4566" s="28"/>
    </row>
    <row r="4567" ht="22.5" customHeight="1">
      <c r="A4567" s="53" t="str">
        <f t="array" ref="A4567">IFERROR(_xlfn.XLOOKUP(B4567, Runs[Run ID], Runs[Track]), "— pick a run —")</f>
        <v>Fantastic Four</v>
      </c>
      <c r="B4567" s="54" t="s">
        <v>356</v>
      </c>
      <c r="C4567" s="53" t="str">
        <f t="array" ref="C4567">IFERROR(_xlfn.XLOOKUP(B4567, Runs[Run ID], Runs[Title]), "— pick a run —")</f>
        <v>Slott's Fantastic Four</v>
      </c>
      <c r="D4567" s="74" t="s">
        <v>5307</v>
      </c>
      <c r="E4567" s="58" t="b">
        <v>0</v>
      </c>
      <c r="F4567" s="25">
        <f t="shared" si="1"/>
        <v>29</v>
      </c>
      <c r="G4567" s="21" t="s">
        <v>58</v>
      </c>
      <c r="H4567" s="23"/>
      <c r="I4567" s="28"/>
    </row>
    <row r="4568" ht="22.5" customHeight="1">
      <c r="A4568" s="53" t="str">
        <f t="array" ref="A4568">IFERROR(_xlfn.XLOOKUP(B4568, Runs[Run ID], Runs[Track]), "— pick a run —")</f>
        <v>Fantastic Four</v>
      </c>
      <c r="B4568" s="54" t="s">
        <v>356</v>
      </c>
      <c r="C4568" s="53" t="str">
        <f t="array" ref="C4568">IFERROR(_xlfn.XLOOKUP(B4568, Runs[Run ID], Runs[Title]), "— pick a run —")</f>
        <v>Slott's Fantastic Four</v>
      </c>
      <c r="D4568" s="74" t="s">
        <v>5334</v>
      </c>
      <c r="E4568" s="58" t="b">
        <v>0</v>
      </c>
      <c r="F4568" s="25">
        <f t="shared" si="1"/>
        <v>30</v>
      </c>
      <c r="G4568" s="21" t="s">
        <v>58</v>
      </c>
      <c r="H4568" s="23"/>
      <c r="I4568" s="28"/>
    </row>
    <row r="4569" ht="22.5" customHeight="1">
      <c r="A4569" s="53" t="str">
        <f t="array" ref="A4569">IFERROR(_xlfn.XLOOKUP(B4569, Runs[Run ID], Runs[Track]), "— pick a run —")</f>
        <v>Fantastic Four</v>
      </c>
      <c r="B4569" s="54" t="s">
        <v>356</v>
      </c>
      <c r="C4569" s="53" t="str">
        <f t="array" ref="C4569">IFERROR(_xlfn.XLOOKUP(B4569, Runs[Run ID], Runs[Title]), "— pick a run —")</f>
        <v>Slott's Fantastic Four</v>
      </c>
      <c r="D4569" s="74" t="s">
        <v>5362</v>
      </c>
      <c r="E4569" s="58" t="b">
        <v>0</v>
      </c>
      <c r="F4569" s="25">
        <f t="shared" si="1"/>
        <v>31</v>
      </c>
      <c r="G4569" s="21" t="s">
        <v>58</v>
      </c>
      <c r="H4569" s="23"/>
      <c r="I4569" s="28"/>
    </row>
    <row r="4570" ht="22.5" customHeight="1">
      <c r="A4570" s="53" t="str">
        <f t="array" ref="A4570">IFERROR(_xlfn.XLOOKUP(B4570, Runs[Run ID], Runs[Track]), "— pick a run —")</f>
        <v>Fantastic Four</v>
      </c>
      <c r="B4570" s="54" t="s">
        <v>356</v>
      </c>
      <c r="C4570" s="53" t="str">
        <f t="array" ref="C4570">IFERROR(_xlfn.XLOOKUP(B4570, Runs[Run ID], Runs[Title]), "— pick a run —")</f>
        <v>Slott's Fantastic Four</v>
      </c>
      <c r="D4570" s="74" t="s">
        <v>14425</v>
      </c>
      <c r="E4570" s="58" t="b">
        <v>0</v>
      </c>
      <c r="F4570" s="25">
        <f t="shared" si="1"/>
        <v>32</v>
      </c>
      <c r="G4570" s="21" t="s">
        <v>58</v>
      </c>
      <c r="H4570" s="23" t="s">
        <v>14426</v>
      </c>
      <c r="I4570" s="28"/>
    </row>
    <row r="4571" ht="22.5" customHeight="1">
      <c r="A4571" s="53" t="str">
        <f t="array" ref="A4571">IFERROR(_xlfn.XLOOKUP(B4571, Runs[Run ID], Runs[Track]), "— pick a run —")</f>
        <v>Fantastic Four</v>
      </c>
      <c r="B4571" s="54" t="s">
        <v>356</v>
      </c>
      <c r="C4571" s="53" t="str">
        <f t="array" ref="C4571">IFERROR(_xlfn.XLOOKUP(B4571, Runs[Run ID], Runs[Title]), "— pick a run —")</f>
        <v>Slott's Fantastic Four</v>
      </c>
      <c r="D4571" s="74" t="s">
        <v>14427</v>
      </c>
      <c r="E4571" s="58" t="b">
        <v>0</v>
      </c>
      <c r="F4571" s="25">
        <f t="shared" si="1"/>
        <v>33</v>
      </c>
      <c r="G4571" s="21" t="s">
        <v>58</v>
      </c>
      <c r="H4571" s="23"/>
      <c r="I4571" s="28"/>
    </row>
    <row r="4572" ht="22.5" customHeight="1">
      <c r="A4572" s="53" t="str">
        <f t="array" ref="A4572">IFERROR(_xlfn.XLOOKUP(B4572, Runs[Run ID], Runs[Track]), "— pick a run —")</f>
        <v>Fantastic Four</v>
      </c>
      <c r="B4572" s="54" t="s">
        <v>356</v>
      </c>
      <c r="C4572" s="53" t="str">
        <f t="array" ref="C4572">IFERROR(_xlfn.XLOOKUP(B4572, Runs[Run ID], Runs[Title]), "— pick a run —")</f>
        <v>Slott's Fantastic Four</v>
      </c>
      <c r="D4572" s="74" t="s">
        <v>14428</v>
      </c>
      <c r="E4572" s="58" t="b">
        <v>0</v>
      </c>
      <c r="F4572" s="25">
        <f t="shared" si="1"/>
        <v>34</v>
      </c>
      <c r="G4572" s="21" t="s">
        <v>58</v>
      </c>
      <c r="H4572" s="23"/>
      <c r="I4572" s="28"/>
    </row>
    <row r="4573" ht="22.5" customHeight="1">
      <c r="A4573" s="53" t="str">
        <f t="array" ref="A4573">IFERROR(_xlfn.XLOOKUP(B4573, Runs[Run ID], Runs[Track]), "— pick a run —")</f>
        <v>Fantastic Four</v>
      </c>
      <c r="B4573" s="54" t="s">
        <v>356</v>
      </c>
      <c r="C4573" s="53" t="str">
        <f t="array" ref="C4573">IFERROR(_xlfn.XLOOKUP(B4573, Runs[Run ID], Runs[Title]), "— pick a run —")</f>
        <v>Slott's Fantastic Four</v>
      </c>
      <c r="D4573" s="74" t="s">
        <v>12415</v>
      </c>
      <c r="E4573" s="58" t="b">
        <v>0</v>
      </c>
      <c r="F4573" s="25">
        <f t="shared" si="1"/>
        <v>35</v>
      </c>
      <c r="G4573" s="21" t="s">
        <v>58</v>
      </c>
      <c r="H4573" s="23"/>
      <c r="I4573" s="28"/>
    </row>
    <row r="4574" ht="22.5" customHeight="1">
      <c r="A4574" s="53" t="str">
        <f t="array" ref="A4574">IFERROR(_xlfn.XLOOKUP(B4574, Runs[Run ID], Runs[Track]), "— pick a run —")</f>
        <v>Fantastic Four</v>
      </c>
      <c r="B4574" s="54" t="s">
        <v>356</v>
      </c>
      <c r="C4574" s="53" t="str">
        <f t="array" ref="C4574">IFERROR(_xlfn.XLOOKUP(B4574, Runs[Run ID], Runs[Title]), "— pick a run —")</f>
        <v>Slott's Fantastic Four</v>
      </c>
      <c r="D4574" s="74" t="s">
        <v>14429</v>
      </c>
      <c r="E4574" s="58" t="b">
        <v>0</v>
      </c>
      <c r="F4574" s="25">
        <f t="shared" si="1"/>
        <v>36</v>
      </c>
      <c r="G4574" s="21" t="s">
        <v>58</v>
      </c>
      <c r="H4574" s="23"/>
      <c r="I4574" s="28"/>
    </row>
    <row r="4575" ht="22.5" customHeight="1">
      <c r="A4575" s="53" t="str">
        <f t="array" ref="A4575">IFERROR(_xlfn.XLOOKUP(B4575, Runs[Run ID], Runs[Track]), "— pick a run —")</f>
        <v>Fantastic Four</v>
      </c>
      <c r="B4575" s="54" t="s">
        <v>356</v>
      </c>
      <c r="C4575" s="53" t="str">
        <f t="array" ref="C4575">IFERROR(_xlfn.XLOOKUP(B4575, Runs[Run ID], Runs[Title]), "— pick a run —")</f>
        <v>Slott's Fantastic Four</v>
      </c>
      <c r="D4575" s="74" t="s">
        <v>14430</v>
      </c>
      <c r="E4575" s="58" t="b">
        <v>0</v>
      </c>
      <c r="F4575" s="25">
        <f t="shared" si="1"/>
        <v>37</v>
      </c>
      <c r="G4575" s="21" t="s">
        <v>58</v>
      </c>
      <c r="H4575" s="23"/>
      <c r="I4575" s="28"/>
    </row>
    <row r="4576" ht="22.5" customHeight="1">
      <c r="A4576" s="53" t="str">
        <f t="array" ref="A4576">IFERROR(_xlfn.XLOOKUP(B4576, Runs[Run ID], Runs[Track]), "— pick a run —")</f>
        <v>Fantastic Four</v>
      </c>
      <c r="B4576" s="54" t="s">
        <v>356</v>
      </c>
      <c r="C4576" s="53" t="str">
        <f t="array" ref="C4576">IFERROR(_xlfn.XLOOKUP(B4576, Runs[Run ID], Runs[Title]), "— pick a run —")</f>
        <v>Slott's Fantastic Four</v>
      </c>
      <c r="D4576" s="74" t="s">
        <v>14431</v>
      </c>
      <c r="E4576" s="58" t="b">
        <v>0</v>
      </c>
      <c r="F4576" s="25">
        <f t="shared" si="1"/>
        <v>38</v>
      </c>
      <c r="G4576" s="21" t="s">
        <v>58</v>
      </c>
      <c r="H4576" s="23"/>
      <c r="I4576" s="28"/>
    </row>
    <row r="4577" ht="22.5" customHeight="1">
      <c r="A4577" s="53" t="str">
        <f t="array" ref="A4577">IFERROR(_xlfn.XLOOKUP(B4577, Runs[Run ID], Runs[Track]), "— pick a run —")</f>
        <v>Fantastic Four</v>
      </c>
      <c r="B4577" s="54" t="s">
        <v>356</v>
      </c>
      <c r="C4577" s="53" t="str">
        <f t="array" ref="C4577">IFERROR(_xlfn.XLOOKUP(B4577, Runs[Run ID], Runs[Title]), "— pick a run —")</f>
        <v>Slott's Fantastic Four</v>
      </c>
      <c r="D4577" s="74" t="s">
        <v>14432</v>
      </c>
      <c r="E4577" s="58" t="b">
        <v>0</v>
      </c>
      <c r="F4577" s="25">
        <f t="shared" si="1"/>
        <v>39</v>
      </c>
      <c r="G4577" s="21" t="s">
        <v>58</v>
      </c>
      <c r="H4577" s="23"/>
      <c r="I4577" s="28"/>
    </row>
    <row r="4578" ht="22.5" customHeight="1">
      <c r="A4578" s="53" t="str">
        <f t="array" ref="A4578">IFERROR(_xlfn.XLOOKUP(B4578, Runs[Run ID], Runs[Track]), "— pick a run —")</f>
        <v>Fantastic Four</v>
      </c>
      <c r="B4578" s="54" t="s">
        <v>356</v>
      </c>
      <c r="C4578" s="53" t="str">
        <f t="array" ref="C4578">IFERROR(_xlfn.XLOOKUP(B4578, Runs[Run ID], Runs[Title]), "— pick a run —")</f>
        <v>Slott's Fantastic Four</v>
      </c>
      <c r="D4578" s="74" t="s">
        <v>14433</v>
      </c>
      <c r="E4578" s="58" t="b">
        <v>0</v>
      </c>
      <c r="F4578" s="25">
        <f t="shared" si="1"/>
        <v>40</v>
      </c>
      <c r="G4578" s="21" t="s">
        <v>58</v>
      </c>
      <c r="H4578" s="23"/>
      <c r="I4578" s="28"/>
    </row>
    <row r="4579" ht="22.5" customHeight="1">
      <c r="A4579" s="53" t="str">
        <f t="array" ref="A4579">IFERROR(_xlfn.XLOOKUP(B4579, Runs[Run ID], Runs[Track]), "— pick a run —")</f>
        <v>Fantastic Four</v>
      </c>
      <c r="B4579" s="54" t="s">
        <v>356</v>
      </c>
      <c r="C4579" s="53" t="str">
        <f t="array" ref="C4579">IFERROR(_xlfn.XLOOKUP(B4579, Runs[Run ID], Runs[Title]), "— pick a run —")</f>
        <v>Slott's Fantastic Four</v>
      </c>
      <c r="D4579" s="74" t="s">
        <v>14434</v>
      </c>
      <c r="E4579" s="58" t="b">
        <v>0</v>
      </c>
      <c r="F4579" s="25">
        <f t="shared" si="1"/>
        <v>41</v>
      </c>
      <c r="G4579" s="21" t="s">
        <v>58</v>
      </c>
      <c r="H4579" s="23"/>
      <c r="I4579" s="28"/>
    </row>
    <row r="4580" ht="22.5" customHeight="1">
      <c r="A4580" s="53" t="str">
        <f t="array" ref="A4580">IFERROR(_xlfn.XLOOKUP(B4580, Runs[Run ID], Runs[Track]), "— pick a run —")</f>
        <v>Fantastic Four</v>
      </c>
      <c r="B4580" s="54" t="s">
        <v>356</v>
      </c>
      <c r="C4580" s="53" t="str">
        <f t="array" ref="C4580">IFERROR(_xlfn.XLOOKUP(B4580, Runs[Run ID], Runs[Title]), "— pick a run —")</f>
        <v>Slott's Fantastic Four</v>
      </c>
      <c r="D4580" s="74" t="s">
        <v>14435</v>
      </c>
      <c r="E4580" s="58" t="b">
        <v>0</v>
      </c>
      <c r="F4580" s="25">
        <f t="shared" si="1"/>
        <v>42</v>
      </c>
      <c r="G4580" s="21" t="s">
        <v>58</v>
      </c>
      <c r="H4580" s="23"/>
      <c r="I4580" s="28"/>
    </row>
    <row r="4581" ht="22.5" customHeight="1">
      <c r="A4581" s="53" t="str">
        <f t="array" ref="A4581">IFERROR(_xlfn.XLOOKUP(B4581, Runs[Run ID], Runs[Track]), "— pick a run —")</f>
        <v>Fantastic Four</v>
      </c>
      <c r="B4581" s="54" t="s">
        <v>356</v>
      </c>
      <c r="C4581" s="53" t="str">
        <f t="array" ref="C4581">IFERROR(_xlfn.XLOOKUP(B4581, Runs[Run ID], Runs[Title]), "— pick a run —")</f>
        <v>Slott's Fantastic Four</v>
      </c>
      <c r="D4581" s="74" t="s">
        <v>14436</v>
      </c>
      <c r="E4581" s="58" t="b">
        <v>0</v>
      </c>
      <c r="F4581" s="25">
        <f t="shared" si="1"/>
        <v>43</v>
      </c>
      <c r="G4581" s="21" t="s">
        <v>58</v>
      </c>
      <c r="H4581" s="23"/>
      <c r="I4581" s="28"/>
    </row>
    <row r="4582" ht="22.5" customHeight="1">
      <c r="A4582" s="53" t="str">
        <f t="array" ref="A4582">IFERROR(_xlfn.XLOOKUP(B4582, Runs[Run ID], Runs[Track]), "— pick a run —")</f>
        <v>Fantastic Four</v>
      </c>
      <c r="B4582" s="54" t="s">
        <v>356</v>
      </c>
      <c r="C4582" s="53" t="str">
        <f t="array" ref="C4582">IFERROR(_xlfn.XLOOKUP(B4582, Runs[Run ID], Runs[Title]), "— pick a run —")</f>
        <v>Slott's Fantastic Four</v>
      </c>
      <c r="D4582" s="74" t="s">
        <v>14437</v>
      </c>
      <c r="E4582" s="58" t="b">
        <v>0</v>
      </c>
      <c r="F4582" s="25">
        <f t="shared" si="1"/>
        <v>44</v>
      </c>
      <c r="G4582" s="21" t="s">
        <v>58</v>
      </c>
      <c r="H4582" s="23"/>
      <c r="I4582" s="28"/>
    </row>
    <row r="4583" ht="22.5" customHeight="1">
      <c r="A4583" s="53" t="str">
        <f t="array" ref="A4583">IFERROR(_xlfn.XLOOKUP(B4583, Runs[Run ID], Runs[Track]), "— pick a run —")</f>
        <v>Fantastic Four</v>
      </c>
      <c r="B4583" s="54" t="s">
        <v>356</v>
      </c>
      <c r="C4583" s="53" t="str">
        <f t="array" ref="C4583">IFERROR(_xlfn.XLOOKUP(B4583, Runs[Run ID], Runs[Title]), "— pick a run —")</f>
        <v>Slott's Fantastic Four</v>
      </c>
      <c r="D4583" s="74" t="s">
        <v>14438</v>
      </c>
      <c r="E4583" s="58" t="b">
        <v>0</v>
      </c>
      <c r="F4583" s="25">
        <f t="shared" si="1"/>
        <v>45</v>
      </c>
      <c r="G4583" s="21" t="s">
        <v>58</v>
      </c>
      <c r="H4583" s="23"/>
      <c r="I4583" s="28"/>
    </row>
    <row r="4584" ht="22.5" customHeight="1">
      <c r="A4584" s="53" t="str">
        <f t="array" ref="A4584">IFERROR(_xlfn.XLOOKUP(B4584, Runs[Run ID], Runs[Track]), "— pick a run —")</f>
        <v>Fantastic Four</v>
      </c>
      <c r="B4584" s="54" t="s">
        <v>356</v>
      </c>
      <c r="C4584" s="53" t="str">
        <f t="array" ref="C4584">IFERROR(_xlfn.XLOOKUP(B4584, Runs[Run ID], Runs[Title]), "— pick a run —")</f>
        <v>Slott's Fantastic Four</v>
      </c>
      <c r="D4584" s="74" t="s">
        <v>14439</v>
      </c>
      <c r="E4584" s="58" t="b">
        <v>0</v>
      </c>
      <c r="F4584" s="25">
        <f t="shared" si="1"/>
        <v>46</v>
      </c>
      <c r="G4584" s="21" t="s">
        <v>58</v>
      </c>
      <c r="H4584" s="23"/>
      <c r="I4584" s="28"/>
    </row>
    <row r="4585" ht="22.5" customHeight="1">
      <c r="A4585" s="53" t="str">
        <f t="array" ref="A4585">IFERROR(_xlfn.XLOOKUP(B4585, Runs[Run ID], Runs[Track]), "— pick a run —")</f>
        <v>Fantastic Four</v>
      </c>
      <c r="B4585" s="54" t="s">
        <v>356</v>
      </c>
      <c r="C4585" s="53" t="str">
        <f t="array" ref="C4585">IFERROR(_xlfn.XLOOKUP(B4585, Runs[Run ID], Runs[Title]), "— pick a run —")</f>
        <v>Slott's Fantastic Four</v>
      </c>
      <c r="D4585" s="74" t="s">
        <v>14440</v>
      </c>
      <c r="E4585" s="58" t="b">
        <v>0</v>
      </c>
      <c r="F4585" s="25">
        <f t="shared" si="1"/>
        <v>47</v>
      </c>
      <c r="G4585" s="21" t="s">
        <v>58</v>
      </c>
      <c r="H4585" s="23"/>
      <c r="I4585" s="28"/>
    </row>
    <row r="4586" ht="22.5" customHeight="1">
      <c r="A4586" s="53" t="str">
        <f t="array" ref="A4586">IFERROR(_xlfn.XLOOKUP(B4586, Runs[Run ID], Runs[Track]), "— pick a run —")</f>
        <v>Fantastic Four</v>
      </c>
      <c r="B4586" s="54" t="s">
        <v>356</v>
      </c>
      <c r="C4586" s="53" t="str">
        <f t="array" ref="C4586">IFERROR(_xlfn.XLOOKUP(B4586, Runs[Run ID], Runs[Title]), "— pick a run —")</f>
        <v>Slott's Fantastic Four</v>
      </c>
      <c r="D4586" s="74" t="s">
        <v>14441</v>
      </c>
      <c r="E4586" s="58" t="b">
        <v>0</v>
      </c>
      <c r="F4586" s="25">
        <f t="shared" si="1"/>
        <v>48</v>
      </c>
      <c r="G4586" s="21" t="s">
        <v>58</v>
      </c>
      <c r="H4586" s="23"/>
      <c r="I4586" s="28"/>
    </row>
    <row r="4587" ht="22.5" customHeight="1">
      <c r="A4587" s="53" t="str">
        <f t="array" ref="A4587">IFERROR(_xlfn.XLOOKUP(B4587, Runs[Run ID], Runs[Track]), "— pick a run —")</f>
        <v>Fantastic Four</v>
      </c>
      <c r="B4587" s="54" t="s">
        <v>356</v>
      </c>
      <c r="C4587" s="53" t="str">
        <f t="array" ref="C4587">IFERROR(_xlfn.XLOOKUP(B4587, Runs[Run ID], Runs[Title]), "— pick a run —")</f>
        <v>Slott's Fantastic Four</v>
      </c>
      <c r="D4587" s="74" t="s">
        <v>14442</v>
      </c>
      <c r="E4587" s="58" t="b">
        <v>0</v>
      </c>
      <c r="F4587" s="25">
        <f t="shared" si="1"/>
        <v>49</v>
      </c>
      <c r="G4587" s="21" t="s">
        <v>58</v>
      </c>
      <c r="H4587" s="23"/>
      <c r="I4587" s="28"/>
    </row>
    <row r="4588" ht="22.5" customHeight="1">
      <c r="A4588" s="53" t="str">
        <f t="array" ref="A4588">IFERROR(_xlfn.XLOOKUP(B4588, Runs[Run ID], Runs[Track]), "— pick a run —")</f>
        <v>Fantastic Four</v>
      </c>
      <c r="B4588" s="54" t="s">
        <v>356</v>
      </c>
      <c r="C4588" s="53" t="str">
        <f t="array" ref="C4588">IFERROR(_xlfn.XLOOKUP(B4588, Runs[Run ID], Runs[Title]), "— pick a run —")</f>
        <v>Slott's Fantastic Four</v>
      </c>
      <c r="D4588" s="74" t="s">
        <v>14443</v>
      </c>
      <c r="E4588" s="58" t="b">
        <v>0</v>
      </c>
      <c r="F4588" s="25">
        <f t="shared" si="1"/>
        <v>50</v>
      </c>
      <c r="G4588" s="21" t="s">
        <v>58</v>
      </c>
      <c r="H4588" s="23"/>
      <c r="I4588" s="28"/>
    </row>
    <row r="4589" ht="22.5" customHeight="1">
      <c r="A4589" s="53" t="str">
        <f t="array" ref="A4589">IFERROR(_xlfn.XLOOKUP(B4589, Runs[Run ID], Runs[Track]), "— pick a run —")</f>
        <v>Fantastic Four</v>
      </c>
      <c r="B4589" s="54" t="s">
        <v>356</v>
      </c>
      <c r="C4589" s="53" t="str">
        <f t="array" ref="C4589">IFERROR(_xlfn.XLOOKUP(B4589, Runs[Run ID], Runs[Title]), "— pick a run —")</f>
        <v>Slott's Fantastic Four</v>
      </c>
      <c r="D4589" s="74" t="s">
        <v>14444</v>
      </c>
      <c r="E4589" s="58" t="b">
        <v>0</v>
      </c>
      <c r="F4589" s="25">
        <f t="shared" si="1"/>
        <v>51</v>
      </c>
      <c r="G4589" s="21" t="s">
        <v>1002</v>
      </c>
      <c r="H4589" s="23" t="s">
        <v>2048</v>
      </c>
      <c r="I4589" s="28"/>
    </row>
    <row r="4590" ht="22.5" customHeight="1">
      <c r="A4590" s="53" t="str">
        <f t="array" ref="A4590">IFERROR(_xlfn.XLOOKUP(B4590, Runs[Run ID], Runs[Track]), "— pick a run —")</f>
        <v>Fantastic Four</v>
      </c>
      <c r="B4590" s="54" t="s">
        <v>356</v>
      </c>
      <c r="C4590" s="53" t="str">
        <f t="array" ref="C4590">IFERROR(_xlfn.XLOOKUP(B4590, Runs[Run ID], Runs[Title]), "— pick a run —")</f>
        <v>Slott's Fantastic Four</v>
      </c>
      <c r="D4590" s="74" t="s">
        <v>14445</v>
      </c>
      <c r="E4590" s="58" t="b">
        <v>0</v>
      </c>
      <c r="F4590" s="25">
        <f t="shared" si="1"/>
        <v>52</v>
      </c>
      <c r="G4590" s="21" t="s">
        <v>58</v>
      </c>
      <c r="H4590" s="23" t="s">
        <v>14446</v>
      </c>
      <c r="I4590" s="28"/>
    </row>
    <row r="4591" ht="22.5" customHeight="1">
      <c r="A4591" s="53" t="str">
        <f t="array" ref="A4591">IFERROR(_xlfn.XLOOKUP(B4591, Runs[Run ID], Runs[Track]), "— pick a run —")</f>
        <v>Fantastic Four</v>
      </c>
      <c r="B4591" s="54" t="s">
        <v>356</v>
      </c>
      <c r="C4591" s="53" t="str">
        <f t="array" ref="C4591">IFERROR(_xlfn.XLOOKUP(B4591, Runs[Run ID], Runs[Title]), "— pick a run —")</f>
        <v>Slott's Fantastic Four</v>
      </c>
      <c r="D4591" s="74" t="s">
        <v>14447</v>
      </c>
      <c r="E4591" s="58" t="b">
        <v>0</v>
      </c>
      <c r="F4591" s="25">
        <f t="shared" si="1"/>
        <v>53</v>
      </c>
      <c r="G4591" s="21" t="s">
        <v>58</v>
      </c>
      <c r="H4591" s="23"/>
      <c r="I4591" s="28"/>
    </row>
    <row r="4592" ht="22.5" customHeight="1">
      <c r="A4592" s="53" t="str">
        <f t="array" ref="A4592">IFERROR(_xlfn.XLOOKUP(B4592, Runs[Run ID], Runs[Track]), "— pick a run —")</f>
        <v>Fantastic Four</v>
      </c>
      <c r="B4592" s="54" t="s">
        <v>356</v>
      </c>
      <c r="C4592" s="53" t="str">
        <f t="array" ref="C4592">IFERROR(_xlfn.XLOOKUP(B4592, Runs[Run ID], Runs[Title]), "— pick a run —")</f>
        <v>Slott's Fantastic Four</v>
      </c>
      <c r="D4592" s="74" t="s">
        <v>14448</v>
      </c>
      <c r="E4592" s="58" t="b">
        <v>0</v>
      </c>
      <c r="F4592" s="25">
        <f t="shared" si="1"/>
        <v>54</v>
      </c>
      <c r="G4592" s="21" t="s">
        <v>58</v>
      </c>
      <c r="H4592" s="23"/>
      <c r="I4592" s="28"/>
    </row>
    <row r="4593" ht="22.5" customHeight="1">
      <c r="A4593" s="53" t="str">
        <f t="array" ref="A4593">IFERROR(_xlfn.XLOOKUP(B4593, Runs[Run ID], Runs[Track]), "— pick a run —")</f>
        <v>Fantastic Four</v>
      </c>
      <c r="B4593" s="54" t="s">
        <v>356</v>
      </c>
      <c r="C4593" s="53" t="str">
        <f t="array" ref="C4593">IFERROR(_xlfn.XLOOKUP(B4593, Runs[Run ID], Runs[Title]), "— pick a run —")</f>
        <v>Slott's Fantastic Four</v>
      </c>
      <c r="D4593" s="74" t="s">
        <v>14449</v>
      </c>
      <c r="E4593" s="58" t="b">
        <v>0</v>
      </c>
      <c r="F4593" s="25">
        <f t="shared" si="1"/>
        <v>55</v>
      </c>
      <c r="G4593" s="21" t="s">
        <v>58</v>
      </c>
      <c r="H4593" s="23"/>
      <c r="I4593" s="28"/>
    </row>
    <row r="4594" ht="22.5" customHeight="1">
      <c r="A4594" s="53" t="str">
        <f t="array" ref="A4594">IFERROR(_xlfn.XLOOKUP(B4594, Runs[Run ID], Runs[Track]), "— pick a run —")</f>
        <v>Fantastic Four</v>
      </c>
      <c r="B4594" s="54" t="s">
        <v>356</v>
      </c>
      <c r="C4594" s="53" t="str">
        <f t="array" ref="C4594">IFERROR(_xlfn.XLOOKUP(B4594, Runs[Run ID], Runs[Title]), "— pick a run —")</f>
        <v>Slott's Fantastic Four</v>
      </c>
      <c r="D4594" s="74" t="s">
        <v>14450</v>
      </c>
      <c r="E4594" s="58" t="b">
        <v>0</v>
      </c>
      <c r="F4594" s="25">
        <f t="shared" si="1"/>
        <v>56</v>
      </c>
      <c r="G4594" s="21" t="s">
        <v>58</v>
      </c>
      <c r="H4594" s="23"/>
      <c r="I4594" s="28"/>
    </row>
    <row r="4595" ht="22.5" customHeight="1">
      <c r="A4595" s="53" t="str">
        <f t="array" ref="A4595">IFERROR(_xlfn.XLOOKUP(B4595, Runs[Run ID], Runs[Track]), "— pick a run —")</f>
        <v>Fantastic Four</v>
      </c>
      <c r="B4595" s="54" t="s">
        <v>356</v>
      </c>
      <c r="C4595" s="53" t="str">
        <f t="array" ref="C4595">IFERROR(_xlfn.XLOOKUP(B4595, Runs[Run ID], Runs[Title]), "— pick a run —")</f>
        <v>Slott's Fantastic Four</v>
      </c>
      <c r="D4595" s="74" t="s">
        <v>14451</v>
      </c>
      <c r="E4595" s="58" t="b">
        <v>0</v>
      </c>
      <c r="F4595" s="25">
        <f t="shared" si="1"/>
        <v>57</v>
      </c>
      <c r="G4595" s="21" t="s">
        <v>58</v>
      </c>
      <c r="H4595" s="23"/>
      <c r="I4595" s="28"/>
    </row>
    <row r="4596" ht="22.5" customHeight="1">
      <c r="A4596" s="53" t="str">
        <f t="array" ref="A4596">IFERROR(_xlfn.XLOOKUP(B4596, Runs[Run ID], Runs[Track]), "— pick a run —")</f>
        <v>Fantastic Four</v>
      </c>
      <c r="B4596" s="54" t="s">
        <v>356</v>
      </c>
      <c r="C4596" s="53" t="str">
        <f t="array" ref="C4596">IFERROR(_xlfn.XLOOKUP(B4596, Runs[Run ID], Runs[Title]), "— pick a run —")</f>
        <v>Slott's Fantastic Four</v>
      </c>
      <c r="D4596" s="74" t="s">
        <v>14452</v>
      </c>
      <c r="E4596" s="58" t="b">
        <v>0</v>
      </c>
      <c r="F4596" s="25">
        <f t="shared" si="1"/>
        <v>58</v>
      </c>
      <c r="G4596" s="21" t="s">
        <v>58</v>
      </c>
      <c r="H4596" s="23"/>
      <c r="I4596" s="28"/>
    </row>
    <row r="4597" ht="22.5" customHeight="1">
      <c r="A4597" s="53" t="str">
        <f t="array" ref="A4597">IFERROR(_xlfn.XLOOKUP(B4597, Runs[Run ID], Runs[Track]), "— pick a run —")</f>
        <v>Fantastic Four</v>
      </c>
      <c r="B4597" s="54" t="s">
        <v>356</v>
      </c>
      <c r="C4597" s="53" t="str">
        <f t="array" ref="C4597">IFERROR(_xlfn.XLOOKUP(B4597, Runs[Run ID], Runs[Title]), "— pick a run —")</f>
        <v>Slott's Fantastic Four</v>
      </c>
      <c r="D4597" s="74" t="s">
        <v>14453</v>
      </c>
      <c r="E4597" s="58" t="b">
        <v>0</v>
      </c>
      <c r="F4597" s="25">
        <f t="shared" si="1"/>
        <v>59</v>
      </c>
      <c r="G4597" s="21" t="s">
        <v>58</v>
      </c>
      <c r="H4597" s="23"/>
      <c r="I4597" s="28"/>
    </row>
    <row r="4598" ht="22.5" customHeight="1">
      <c r="A4598" s="53" t="str">
        <f t="array" ref="A4598">IFERROR(_xlfn.XLOOKUP(B4598, Runs[Run ID], Runs[Track]), "— pick a run —")</f>
        <v>Fantastic Four</v>
      </c>
      <c r="B4598" s="54" t="s">
        <v>356</v>
      </c>
      <c r="C4598" s="53" t="str">
        <f t="array" ref="C4598">IFERROR(_xlfn.XLOOKUP(B4598, Runs[Run ID], Runs[Title]), "— pick a run —")</f>
        <v>Slott's Fantastic Four</v>
      </c>
      <c r="D4598" s="74" t="s">
        <v>14454</v>
      </c>
      <c r="E4598" s="58" t="b">
        <v>0</v>
      </c>
      <c r="F4598" s="25">
        <f t="shared" si="1"/>
        <v>60</v>
      </c>
      <c r="G4598" s="21" t="s">
        <v>58</v>
      </c>
      <c r="H4598" s="23"/>
      <c r="I4598" s="28"/>
    </row>
    <row r="4599" ht="22.5" customHeight="1">
      <c r="A4599" s="53" t="str">
        <f t="array" ref="A4599">IFERROR(_xlfn.XLOOKUP(B4599, Runs[Run ID], Runs[Track]), "— pick a run —")</f>
        <v>Fantastic Four</v>
      </c>
      <c r="B4599" s="54" t="s">
        <v>356</v>
      </c>
      <c r="C4599" s="53" t="str">
        <f t="array" ref="C4599">IFERROR(_xlfn.XLOOKUP(B4599, Runs[Run ID], Runs[Title]), "— pick a run —")</f>
        <v>Slott's Fantastic Four</v>
      </c>
      <c r="D4599" s="74" t="s">
        <v>14455</v>
      </c>
      <c r="E4599" s="58" t="b">
        <v>0</v>
      </c>
      <c r="F4599" s="25">
        <f t="shared" si="1"/>
        <v>61</v>
      </c>
      <c r="G4599" s="21" t="s">
        <v>58</v>
      </c>
      <c r="H4599" s="23" t="s">
        <v>14456</v>
      </c>
      <c r="I4599" s="28"/>
    </row>
    <row r="4600" ht="22.5" customHeight="1">
      <c r="A4600" s="53" t="str">
        <f t="array" ref="A4600">IFERROR(_xlfn.XLOOKUP(B4600, Runs[Run ID], Runs[Track]), "— pick a run —")</f>
        <v>Fantastic Four</v>
      </c>
      <c r="B4600" s="54" t="s">
        <v>356</v>
      </c>
      <c r="C4600" s="53" t="str">
        <f t="array" ref="C4600">IFERROR(_xlfn.XLOOKUP(B4600, Runs[Run ID], Runs[Title]), "— pick a run —")</f>
        <v>Slott's Fantastic Four</v>
      </c>
      <c r="D4600" s="74" t="s">
        <v>14457</v>
      </c>
      <c r="E4600" s="58" t="b">
        <v>0</v>
      </c>
      <c r="F4600" s="25">
        <f t="shared" si="1"/>
        <v>62</v>
      </c>
      <c r="G4600" s="21" t="s">
        <v>1002</v>
      </c>
      <c r="H4600" s="23" t="s">
        <v>14458</v>
      </c>
      <c r="I4600" s="28"/>
    </row>
    <row r="4601" ht="22.5" customHeight="1">
      <c r="A4601" s="53" t="str">
        <f t="array" ref="A4601">IFERROR(_xlfn.XLOOKUP(B4601, Runs[Run ID], Runs[Track]), "— pick a run —")</f>
        <v>Fantastic Four</v>
      </c>
      <c r="B4601" s="54" t="s">
        <v>356</v>
      </c>
      <c r="C4601" s="53" t="str">
        <f t="array" ref="C4601">IFERROR(_xlfn.XLOOKUP(B4601, Runs[Run ID], Runs[Title]), "— pick a run —")</f>
        <v>Slott's Fantastic Four</v>
      </c>
      <c r="D4601" s="74" t="s">
        <v>8246</v>
      </c>
      <c r="E4601" s="58" t="b">
        <v>0</v>
      </c>
      <c r="F4601" s="25">
        <f t="shared" si="1"/>
        <v>63</v>
      </c>
      <c r="G4601" s="21" t="s">
        <v>1002</v>
      </c>
      <c r="H4601" s="23"/>
      <c r="I4601" s="28"/>
    </row>
    <row r="4602" ht="22.5" customHeight="1">
      <c r="A4602" s="53" t="str">
        <f t="array" ref="A4602">IFERROR(_xlfn.XLOOKUP(B4602, Runs[Run ID], Runs[Track]), "— pick a run —")</f>
        <v>Fantastic Four</v>
      </c>
      <c r="B4602" s="54" t="s">
        <v>355</v>
      </c>
      <c r="C4602" s="53" t="str">
        <f t="array" ref="C4602">IFERROR(_xlfn.XLOOKUP(B4602, Runs[Run ID], Runs[Title]), "— pick a run —")</f>
        <v>Ryan North's Fantastic Four</v>
      </c>
      <c r="D4602" s="74" t="s">
        <v>14459</v>
      </c>
      <c r="E4602" s="58" t="b">
        <v>0</v>
      </c>
      <c r="F4602" s="25">
        <f t="shared" si="1"/>
        <v>1</v>
      </c>
      <c r="G4602" s="21" t="s">
        <v>58</v>
      </c>
      <c r="H4602" s="23" t="s">
        <v>14460</v>
      </c>
      <c r="I4602" s="28"/>
    </row>
    <row r="4603" ht="22.5" customHeight="1">
      <c r="A4603" s="53" t="str">
        <f t="array" ref="A4603">IFERROR(_xlfn.XLOOKUP(B4603, Runs[Run ID], Runs[Track]), "— pick a run —")</f>
        <v>Fantastic Four</v>
      </c>
      <c r="B4603" s="54" t="s">
        <v>355</v>
      </c>
      <c r="C4603" s="53" t="str">
        <f t="array" ref="C4603">IFERROR(_xlfn.XLOOKUP(B4603, Runs[Run ID], Runs[Title]), "— pick a run —")</f>
        <v>Ryan North's Fantastic Four</v>
      </c>
      <c r="D4603" s="74" t="s">
        <v>14461</v>
      </c>
      <c r="E4603" s="58" t="b">
        <v>0</v>
      </c>
      <c r="F4603" s="25">
        <f t="shared" si="1"/>
        <v>2</v>
      </c>
      <c r="G4603" s="21" t="s">
        <v>58</v>
      </c>
      <c r="H4603" s="23"/>
      <c r="I4603" s="28"/>
    </row>
    <row r="4604" ht="22.5" customHeight="1">
      <c r="A4604" s="53" t="str">
        <f t="array" ref="A4604">IFERROR(_xlfn.XLOOKUP(B4604, Runs[Run ID], Runs[Track]), "— pick a run —")</f>
        <v>Fantastic Four</v>
      </c>
      <c r="B4604" s="54" t="s">
        <v>355</v>
      </c>
      <c r="C4604" s="53" t="str">
        <f t="array" ref="C4604">IFERROR(_xlfn.XLOOKUP(B4604, Runs[Run ID], Runs[Title]), "— pick a run —")</f>
        <v>Ryan North's Fantastic Four</v>
      </c>
      <c r="D4604" s="74" t="s">
        <v>14462</v>
      </c>
      <c r="E4604" s="58" t="b">
        <v>0</v>
      </c>
      <c r="F4604" s="25">
        <f t="shared" si="1"/>
        <v>3</v>
      </c>
      <c r="G4604" s="21" t="s">
        <v>58</v>
      </c>
      <c r="H4604" s="23"/>
      <c r="I4604" s="28"/>
    </row>
    <row r="4605" ht="22.5" customHeight="1">
      <c r="A4605" s="53" t="str">
        <f t="array" ref="A4605">IFERROR(_xlfn.XLOOKUP(B4605, Runs[Run ID], Runs[Track]), "— pick a run —")</f>
        <v>Fantastic Four</v>
      </c>
      <c r="B4605" s="54" t="s">
        <v>355</v>
      </c>
      <c r="C4605" s="53" t="str">
        <f t="array" ref="C4605">IFERROR(_xlfn.XLOOKUP(B4605, Runs[Run ID], Runs[Title]), "— pick a run —")</f>
        <v>Ryan North's Fantastic Four</v>
      </c>
      <c r="D4605" s="74" t="s">
        <v>14463</v>
      </c>
      <c r="E4605" s="58" t="b">
        <v>0</v>
      </c>
      <c r="F4605" s="25">
        <f t="shared" si="1"/>
        <v>4</v>
      </c>
      <c r="G4605" s="21" t="s">
        <v>58</v>
      </c>
      <c r="H4605" s="23"/>
      <c r="I4605" s="28"/>
    </row>
    <row r="4606" ht="22.5" customHeight="1">
      <c r="A4606" s="53" t="str">
        <f t="array" ref="A4606">IFERROR(_xlfn.XLOOKUP(B4606, Runs[Run ID], Runs[Track]), "— pick a run —")</f>
        <v>Fantastic Four</v>
      </c>
      <c r="B4606" s="54" t="s">
        <v>355</v>
      </c>
      <c r="C4606" s="53" t="str">
        <f t="array" ref="C4606">IFERROR(_xlfn.XLOOKUP(B4606, Runs[Run ID], Runs[Title]), "— pick a run —")</f>
        <v>Ryan North's Fantastic Four</v>
      </c>
      <c r="D4606" s="74" t="s">
        <v>14464</v>
      </c>
      <c r="E4606" s="58" t="b">
        <v>0</v>
      </c>
      <c r="F4606" s="25">
        <f t="shared" si="1"/>
        <v>5</v>
      </c>
      <c r="G4606" s="21" t="s">
        <v>58</v>
      </c>
      <c r="H4606" s="23"/>
      <c r="I4606" s="28"/>
    </row>
    <row r="4607" ht="22.5" customHeight="1">
      <c r="A4607" s="53" t="str">
        <f t="array" ref="A4607">IFERROR(_xlfn.XLOOKUP(B4607, Runs[Run ID], Runs[Track]), "— pick a run —")</f>
        <v>Fantastic Four</v>
      </c>
      <c r="B4607" s="54" t="s">
        <v>355</v>
      </c>
      <c r="C4607" s="53" t="str">
        <f t="array" ref="C4607">IFERROR(_xlfn.XLOOKUP(B4607, Runs[Run ID], Runs[Title]), "— pick a run —")</f>
        <v>Ryan North's Fantastic Four</v>
      </c>
      <c r="D4607" s="74" t="s">
        <v>14465</v>
      </c>
      <c r="E4607" s="58" t="b">
        <v>0</v>
      </c>
      <c r="F4607" s="25">
        <f t="shared" si="1"/>
        <v>6</v>
      </c>
      <c r="G4607" s="21" t="s">
        <v>58</v>
      </c>
      <c r="H4607" s="23"/>
      <c r="I4607" s="28"/>
    </row>
    <row r="4608" ht="22.5" customHeight="1">
      <c r="A4608" s="53" t="str">
        <f t="array" ref="A4608">IFERROR(_xlfn.XLOOKUP(B4608, Runs[Run ID], Runs[Track]), "— pick a run —")</f>
        <v>Fantastic Four</v>
      </c>
      <c r="B4608" s="54" t="s">
        <v>355</v>
      </c>
      <c r="C4608" s="53" t="str">
        <f t="array" ref="C4608">IFERROR(_xlfn.XLOOKUP(B4608, Runs[Run ID], Runs[Title]), "— pick a run —")</f>
        <v>Ryan North's Fantastic Four</v>
      </c>
      <c r="D4608" s="74" t="s">
        <v>14466</v>
      </c>
      <c r="E4608" s="58" t="b">
        <v>0</v>
      </c>
      <c r="F4608" s="25">
        <f t="shared" si="1"/>
        <v>7</v>
      </c>
      <c r="G4608" s="21" t="s">
        <v>58</v>
      </c>
      <c r="H4608" s="23"/>
      <c r="I4608" s="28"/>
    </row>
    <row r="4609" ht="22.5" customHeight="1">
      <c r="A4609" s="53" t="str">
        <f t="array" ref="A4609">IFERROR(_xlfn.XLOOKUP(B4609, Runs[Run ID], Runs[Track]), "— pick a run —")</f>
        <v>Fantastic Four</v>
      </c>
      <c r="B4609" s="54" t="s">
        <v>355</v>
      </c>
      <c r="C4609" s="53" t="str">
        <f t="array" ref="C4609">IFERROR(_xlfn.XLOOKUP(B4609, Runs[Run ID], Runs[Title]), "— pick a run —")</f>
        <v>Ryan North's Fantastic Four</v>
      </c>
      <c r="D4609" s="74" t="s">
        <v>14467</v>
      </c>
      <c r="E4609" s="58" t="b">
        <v>0</v>
      </c>
      <c r="F4609" s="25">
        <f t="shared" si="1"/>
        <v>8</v>
      </c>
      <c r="G4609" s="21" t="s">
        <v>58</v>
      </c>
      <c r="H4609" s="23"/>
      <c r="I4609" s="28"/>
    </row>
    <row r="4610" ht="22.5" customHeight="1">
      <c r="A4610" s="53" t="str">
        <f t="array" ref="A4610">IFERROR(_xlfn.XLOOKUP(B4610, Runs[Run ID], Runs[Track]), "— pick a run —")</f>
        <v>Fantastic Four</v>
      </c>
      <c r="B4610" s="54" t="s">
        <v>355</v>
      </c>
      <c r="C4610" s="53" t="str">
        <f t="array" ref="C4610">IFERROR(_xlfn.XLOOKUP(B4610, Runs[Run ID], Runs[Title]), "— pick a run —")</f>
        <v>Ryan North's Fantastic Four</v>
      </c>
      <c r="D4610" s="74" t="s">
        <v>14468</v>
      </c>
      <c r="E4610" s="58" t="b">
        <v>0</v>
      </c>
      <c r="F4610" s="25">
        <f t="shared" si="1"/>
        <v>9</v>
      </c>
      <c r="G4610" s="21" t="s">
        <v>58</v>
      </c>
      <c r="H4610" s="23"/>
      <c r="I4610" s="28"/>
    </row>
    <row r="4611" ht="22.5" customHeight="1">
      <c r="A4611" s="53" t="str">
        <f t="array" ref="A4611">IFERROR(_xlfn.XLOOKUP(B4611, Runs[Run ID], Runs[Track]), "— pick a run —")</f>
        <v>Fantastic Four</v>
      </c>
      <c r="B4611" s="54" t="s">
        <v>355</v>
      </c>
      <c r="C4611" s="53" t="str">
        <f t="array" ref="C4611">IFERROR(_xlfn.XLOOKUP(B4611, Runs[Run ID], Runs[Title]), "— pick a run —")</f>
        <v>Ryan North's Fantastic Four</v>
      </c>
      <c r="D4611" s="74" t="s">
        <v>14469</v>
      </c>
      <c r="E4611" s="58" t="b">
        <v>0</v>
      </c>
      <c r="F4611" s="25">
        <f t="shared" si="1"/>
        <v>10</v>
      </c>
      <c r="G4611" s="21" t="s">
        <v>58</v>
      </c>
      <c r="H4611" s="23"/>
      <c r="I4611" s="28"/>
    </row>
    <row r="4612" ht="22.5" customHeight="1">
      <c r="A4612" s="53" t="str">
        <f t="array" ref="A4612">IFERROR(_xlfn.XLOOKUP(B4612, Runs[Run ID], Runs[Track]), "— pick a run —")</f>
        <v>Fantastic Four</v>
      </c>
      <c r="B4612" s="54" t="s">
        <v>355</v>
      </c>
      <c r="C4612" s="53" t="str">
        <f t="array" ref="C4612">IFERROR(_xlfn.XLOOKUP(B4612, Runs[Run ID], Runs[Title]), "— pick a run —")</f>
        <v>Ryan North's Fantastic Four</v>
      </c>
      <c r="D4612" s="74" t="s">
        <v>14470</v>
      </c>
      <c r="E4612" s="58" t="b">
        <v>0</v>
      </c>
      <c r="F4612" s="25">
        <f t="shared" si="1"/>
        <v>11</v>
      </c>
      <c r="G4612" s="21" t="s">
        <v>58</v>
      </c>
      <c r="H4612" s="23"/>
      <c r="I4612" s="28"/>
    </row>
    <row r="4613" ht="22.5" customHeight="1">
      <c r="A4613" s="53" t="str">
        <f t="array" ref="A4613">IFERROR(_xlfn.XLOOKUP(B4613, Runs[Run ID], Runs[Track]), "— pick a run —")</f>
        <v>Fantastic Four</v>
      </c>
      <c r="B4613" s="54" t="s">
        <v>355</v>
      </c>
      <c r="C4613" s="53" t="str">
        <f t="array" ref="C4613">IFERROR(_xlfn.XLOOKUP(B4613, Runs[Run ID], Runs[Title]), "— pick a run —")</f>
        <v>Ryan North's Fantastic Four</v>
      </c>
      <c r="D4613" s="74" t="s">
        <v>14471</v>
      </c>
      <c r="E4613" s="58" t="b">
        <v>0</v>
      </c>
      <c r="F4613" s="25">
        <f t="shared" si="1"/>
        <v>12</v>
      </c>
      <c r="G4613" s="21" t="s">
        <v>58</v>
      </c>
      <c r="H4613" s="23"/>
      <c r="I4613" s="28"/>
    </row>
    <row r="4614" ht="22.5" customHeight="1">
      <c r="A4614" s="53" t="str">
        <f t="array" ref="A4614">IFERROR(_xlfn.XLOOKUP(B4614, Runs[Run ID], Runs[Track]), "— pick a run —")</f>
        <v>Fantastic Four</v>
      </c>
      <c r="B4614" s="54" t="s">
        <v>355</v>
      </c>
      <c r="C4614" s="53" t="str">
        <f t="array" ref="C4614">IFERROR(_xlfn.XLOOKUP(B4614, Runs[Run ID], Runs[Title]), "— pick a run —")</f>
        <v>Ryan North's Fantastic Four</v>
      </c>
      <c r="D4614" s="74" t="s">
        <v>14472</v>
      </c>
      <c r="E4614" s="58" t="b">
        <v>0</v>
      </c>
      <c r="F4614" s="25">
        <f t="shared" si="1"/>
        <v>13</v>
      </c>
      <c r="G4614" s="21" t="s">
        <v>58</v>
      </c>
      <c r="H4614" s="23"/>
      <c r="I4614" s="28"/>
    </row>
    <row r="4615" ht="22.5" customHeight="1">
      <c r="A4615" s="53" t="str">
        <f t="array" ref="A4615">IFERROR(_xlfn.XLOOKUP(B4615, Runs[Run ID], Runs[Track]), "— pick a run —")</f>
        <v>Fantastic Four</v>
      </c>
      <c r="B4615" s="54" t="s">
        <v>355</v>
      </c>
      <c r="C4615" s="53" t="str">
        <f t="array" ref="C4615">IFERROR(_xlfn.XLOOKUP(B4615, Runs[Run ID], Runs[Title]), "— pick a run —")</f>
        <v>Ryan North's Fantastic Four</v>
      </c>
      <c r="D4615" s="74" t="s">
        <v>14473</v>
      </c>
      <c r="E4615" s="58" t="b">
        <v>0</v>
      </c>
      <c r="F4615" s="25">
        <f t="shared" si="1"/>
        <v>14</v>
      </c>
      <c r="G4615" s="21" t="s">
        <v>58</v>
      </c>
      <c r="H4615" s="23"/>
      <c r="I4615" s="28"/>
    </row>
    <row r="4616" ht="22.5" customHeight="1">
      <c r="A4616" s="53" t="str">
        <f t="array" ref="A4616">IFERROR(_xlfn.XLOOKUP(B4616, Runs[Run ID], Runs[Track]), "— pick a run —")</f>
        <v>Fantastic Four</v>
      </c>
      <c r="B4616" s="54" t="s">
        <v>355</v>
      </c>
      <c r="C4616" s="53" t="str">
        <f t="array" ref="C4616">IFERROR(_xlfn.XLOOKUP(B4616, Runs[Run ID], Runs[Title]), "— pick a run —")</f>
        <v>Ryan North's Fantastic Four</v>
      </c>
      <c r="D4616" s="74" t="s">
        <v>14474</v>
      </c>
      <c r="E4616" s="58" t="b">
        <v>0</v>
      </c>
      <c r="F4616" s="25">
        <f t="shared" si="1"/>
        <v>15</v>
      </c>
      <c r="G4616" s="21" t="s">
        <v>58</v>
      </c>
      <c r="H4616" s="23"/>
      <c r="I4616" s="28"/>
    </row>
    <row r="4617" ht="22.5" customHeight="1">
      <c r="A4617" s="53" t="str">
        <f t="array" ref="A4617">IFERROR(_xlfn.XLOOKUP(B4617, Runs[Run ID], Runs[Track]), "— pick a run —")</f>
        <v>Fantastic Four</v>
      </c>
      <c r="B4617" s="54" t="s">
        <v>355</v>
      </c>
      <c r="C4617" s="53" t="str">
        <f t="array" ref="C4617">IFERROR(_xlfn.XLOOKUP(B4617, Runs[Run ID], Runs[Title]), "— pick a run —")</f>
        <v>Ryan North's Fantastic Four</v>
      </c>
      <c r="D4617" s="74" t="s">
        <v>14475</v>
      </c>
      <c r="E4617" s="58" t="b">
        <v>0</v>
      </c>
      <c r="F4617" s="25">
        <f t="shared" si="1"/>
        <v>16</v>
      </c>
      <c r="G4617" s="21" t="s">
        <v>58</v>
      </c>
      <c r="H4617" s="23"/>
      <c r="I4617" s="28"/>
    </row>
    <row r="4618" ht="22.5" customHeight="1">
      <c r="A4618" s="53" t="str">
        <f t="array" ref="A4618">IFERROR(_xlfn.XLOOKUP(B4618, Runs[Run ID], Runs[Track]), "— pick a run —")</f>
        <v>Fantastic Four</v>
      </c>
      <c r="B4618" s="54" t="s">
        <v>355</v>
      </c>
      <c r="C4618" s="53" t="str">
        <f t="array" ref="C4618">IFERROR(_xlfn.XLOOKUP(B4618, Runs[Run ID], Runs[Title]), "— pick a run —")</f>
        <v>Ryan North's Fantastic Four</v>
      </c>
      <c r="D4618" s="74" t="s">
        <v>14476</v>
      </c>
      <c r="E4618" s="58" t="b">
        <v>0</v>
      </c>
      <c r="F4618" s="25">
        <f t="shared" si="1"/>
        <v>17</v>
      </c>
      <c r="G4618" s="21" t="s">
        <v>58</v>
      </c>
      <c r="H4618" s="23"/>
      <c r="I4618" s="28"/>
    </row>
    <row r="4619" ht="22.5" customHeight="1">
      <c r="A4619" s="53" t="str">
        <f t="array" ref="A4619">IFERROR(_xlfn.XLOOKUP(B4619, Runs[Run ID], Runs[Track]), "— pick a run —")</f>
        <v>Fantastic Four</v>
      </c>
      <c r="B4619" s="54" t="s">
        <v>355</v>
      </c>
      <c r="C4619" s="53" t="str">
        <f t="array" ref="C4619">IFERROR(_xlfn.XLOOKUP(B4619, Runs[Run ID], Runs[Title]), "— pick a run —")</f>
        <v>Ryan North's Fantastic Four</v>
      </c>
      <c r="D4619" s="74" t="s">
        <v>14477</v>
      </c>
      <c r="E4619" s="58" t="b">
        <v>0</v>
      </c>
      <c r="F4619" s="25">
        <f t="shared" si="1"/>
        <v>18</v>
      </c>
      <c r="G4619" s="21" t="s">
        <v>58</v>
      </c>
      <c r="H4619" s="23"/>
      <c r="I4619" s="28"/>
    </row>
    <row r="4620" ht="22.5" customHeight="1">
      <c r="A4620" s="53" t="str">
        <f t="array" ref="A4620">IFERROR(_xlfn.XLOOKUP(B4620, Runs[Run ID], Runs[Track]), "— pick a run —")</f>
        <v>Fantastic Four</v>
      </c>
      <c r="B4620" s="54" t="s">
        <v>355</v>
      </c>
      <c r="C4620" s="53" t="str">
        <f t="array" ref="C4620">IFERROR(_xlfn.XLOOKUP(B4620, Runs[Run ID], Runs[Title]), "— pick a run —")</f>
        <v>Ryan North's Fantastic Four</v>
      </c>
      <c r="D4620" s="74" t="s">
        <v>14478</v>
      </c>
      <c r="E4620" s="58" t="b">
        <v>0</v>
      </c>
      <c r="F4620" s="25">
        <f t="shared" si="1"/>
        <v>19</v>
      </c>
      <c r="G4620" s="21" t="s">
        <v>58</v>
      </c>
      <c r="H4620" s="23"/>
      <c r="I4620" s="28"/>
    </row>
    <row r="4621" ht="22.5" customHeight="1">
      <c r="A4621" s="53" t="str">
        <f t="array" ref="A4621">IFERROR(_xlfn.XLOOKUP(B4621, Runs[Run ID], Runs[Track]), "— pick a run —")</f>
        <v>Fantastic Four</v>
      </c>
      <c r="B4621" s="54" t="s">
        <v>355</v>
      </c>
      <c r="C4621" s="53" t="str">
        <f t="array" ref="C4621">IFERROR(_xlfn.XLOOKUP(B4621, Runs[Run ID], Runs[Title]), "— pick a run —")</f>
        <v>Ryan North's Fantastic Four</v>
      </c>
      <c r="D4621" s="74" t="s">
        <v>14479</v>
      </c>
      <c r="E4621" s="58" t="b">
        <v>0</v>
      </c>
      <c r="F4621" s="25">
        <f t="shared" si="1"/>
        <v>20</v>
      </c>
      <c r="G4621" s="21" t="s">
        <v>58</v>
      </c>
      <c r="H4621" s="23"/>
      <c r="I4621" s="28"/>
    </row>
    <row r="4622" ht="22.5" customHeight="1">
      <c r="A4622" s="53" t="str">
        <f t="array" ref="A4622">IFERROR(_xlfn.XLOOKUP(B4622, Runs[Run ID], Runs[Track]), "— pick a run —")</f>
        <v>Fantastic Four</v>
      </c>
      <c r="B4622" s="54" t="s">
        <v>355</v>
      </c>
      <c r="C4622" s="53" t="str">
        <f t="array" ref="C4622">IFERROR(_xlfn.XLOOKUP(B4622, Runs[Run ID], Runs[Title]), "— pick a run —")</f>
        <v>Ryan North's Fantastic Four</v>
      </c>
      <c r="D4622" s="74" t="s">
        <v>14480</v>
      </c>
      <c r="E4622" s="58" t="b">
        <v>0</v>
      </c>
      <c r="F4622" s="25">
        <f t="shared" si="1"/>
        <v>21</v>
      </c>
      <c r="G4622" s="21" t="s">
        <v>58</v>
      </c>
      <c r="H4622" s="23"/>
      <c r="I4622" s="28"/>
    </row>
    <row r="4623" ht="22.5" customHeight="1">
      <c r="A4623" s="53" t="str">
        <f t="array" ref="A4623">IFERROR(_xlfn.XLOOKUP(B4623, Runs[Run ID], Runs[Track]), "— pick a run —")</f>
        <v>Fantastic Four</v>
      </c>
      <c r="B4623" s="54" t="s">
        <v>355</v>
      </c>
      <c r="C4623" s="53" t="str">
        <f t="array" ref="C4623">IFERROR(_xlfn.XLOOKUP(B4623, Runs[Run ID], Runs[Title]), "— pick a run —")</f>
        <v>Ryan North's Fantastic Four</v>
      </c>
      <c r="D4623" s="74" t="s">
        <v>14481</v>
      </c>
      <c r="E4623" s="58" t="b">
        <v>0</v>
      </c>
      <c r="F4623" s="25">
        <f t="shared" si="1"/>
        <v>22</v>
      </c>
      <c r="G4623" s="21" t="s">
        <v>58</v>
      </c>
      <c r="H4623" s="23"/>
      <c r="I4623" s="28"/>
    </row>
    <row r="4624" ht="22.5" customHeight="1">
      <c r="A4624" s="53" t="str">
        <f t="array" ref="A4624">IFERROR(_xlfn.XLOOKUP(B4624, Runs[Run ID], Runs[Track]), "— pick a run —")</f>
        <v>Fantastic Four</v>
      </c>
      <c r="B4624" s="54" t="s">
        <v>355</v>
      </c>
      <c r="C4624" s="53" t="str">
        <f t="array" ref="C4624">IFERROR(_xlfn.XLOOKUP(B4624, Runs[Run ID], Runs[Title]), "— pick a run —")</f>
        <v>Ryan North's Fantastic Four</v>
      </c>
      <c r="D4624" s="74" t="s">
        <v>14482</v>
      </c>
      <c r="E4624" s="58" t="b">
        <v>0</v>
      </c>
      <c r="F4624" s="25">
        <f t="shared" si="1"/>
        <v>23</v>
      </c>
      <c r="G4624" s="21" t="s">
        <v>58</v>
      </c>
      <c r="H4624" s="23"/>
      <c r="I4624" s="28"/>
    </row>
    <row r="4625" ht="22.5" customHeight="1">
      <c r="A4625" s="53" t="str">
        <f t="array" ref="A4625">IFERROR(_xlfn.XLOOKUP(B4625, Runs[Run ID], Runs[Track]), "— pick a run —")</f>
        <v>Fantastic Four</v>
      </c>
      <c r="B4625" s="54" t="s">
        <v>355</v>
      </c>
      <c r="C4625" s="53" t="str">
        <f t="array" ref="C4625">IFERROR(_xlfn.XLOOKUP(B4625, Runs[Run ID], Runs[Title]), "— pick a run —")</f>
        <v>Ryan North's Fantastic Four</v>
      </c>
      <c r="D4625" s="74" t="s">
        <v>14483</v>
      </c>
      <c r="E4625" s="58" t="b">
        <v>0</v>
      </c>
      <c r="F4625" s="25">
        <f t="shared" si="1"/>
        <v>24</v>
      </c>
      <c r="G4625" s="21" t="s">
        <v>58</v>
      </c>
      <c r="H4625" s="23"/>
      <c r="I4625" s="28"/>
    </row>
    <row r="4626" ht="22.5" customHeight="1">
      <c r="A4626" s="53" t="str">
        <f t="array" ref="A4626">IFERROR(_xlfn.XLOOKUP(B4626, Runs[Run ID], Runs[Track]), "— pick a run —")</f>
        <v>Fantastic Four</v>
      </c>
      <c r="B4626" s="54" t="s">
        <v>355</v>
      </c>
      <c r="C4626" s="53" t="str">
        <f t="array" ref="C4626">IFERROR(_xlfn.XLOOKUP(B4626, Runs[Run ID], Runs[Title]), "— pick a run —")</f>
        <v>Ryan North's Fantastic Four</v>
      </c>
      <c r="D4626" s="74" t="s">
        <v>14484</v>
      </c>
      <c r="E4626" s="58" t="b">
        <v>0</v>
      </c>
      <c r="F4626" s="25">
        <f t="shared" si="1"/>
        <v>25</v>
      </c>
      <c r="G4626" s="21" t="s">
        <v>58</v>
      </c>
      <c r="H4626" s="23"/>
      <c r="I4626" s="28"/>
    </row>
    <row r="4627" ht="22.5" customHeight="1">
      <c r="A4627" s="53" t="str">
        <f t="array" ref="A4627">IFERROR(_xlfn.XLOOKUP(B4627, Runs[Run ID], Runs[Track]), "— pick a run —")</f>
        <v>Fantastic Four</v>
      </c>
      <c r="B4627" s="54" t="s">
        <v>355</v>
      </c>
      <c r="C4627" s="53" t="str">
        <f t="array" ref="C4627">IFERROR(_xlfn.XLOOKUP(B4627, Runs[Run ID], Runs[Title]), "— pick a run —")</f>
        <v>Ryan North's Fantastic Four</v>
      </c>
      <c r="D4627" s="74" t="s">
        <v>14485</v>
      </c>
      <c r="E4627" s="58" t="b">
        <v>0</v>
      </c>
      <c r="F4627" s="25">
        <f t="shared" si="1"/>
        <v>26</v>
      </c>
      <c r="G4627" s="21" t="s">
        <v>58</v>
      </c>
      <c r="H4627" s="23"/>
      <c r="I4627" s="28"/>
    </row>
    <row r="4628" ht="22.5" customHeight="1">
      <c r="A4628" s="53" t="str">
        <f t="array" ref="A4628">IFERROR(_xlfn.XLOOKUP(B4628, Runs[Run ID], Runs[Track]), "— pick a run —")</f>
        <v>Fantastic Four</v>
      </c>
      <c r="B4628" s="54" t="s">
        <v>355</v>
      </c>
      <c r="C4628" s="53" t="str">
        <f t="array" ref="C4628">IFERROR(_xlfn.XLOOKUP(B4628, Runs[Run ID], Runs[Title]), "— pick a run —")</f>
        <v>Ryan North's Fantastic Four</v>
      </c>
      <c r="D4628" s="74" t="s">
        <v>14486</v>
      </c>
      <c r="E4628" s="58" t="b">
        <v>0</v>
      </c>
      <c r="F4628" s="25">
        <f t="shared" si="1"/>
        <v>27</v>
      </c>
      <c r="G4628" s="21" t="s">
        <v>58</v>
      </c>
      <c r="H4628" s="23"/>
      <c r="I4628" s="28"/>
    </row>
    <row r="4629" ht="22.5" customHeight="1">
      <c r="A4629" s="53" t="str">
        <f t="array" ref="A4629">IFERROR(_xlfn.XLOOKUP(B4629, Runs[Run ID], Runs[Track]), "— pick a run —")</f>
        <v>Fantastic Four</v>
      </c>
      <c r="B4629" s="54" t="s">
        <v>355</v>
      </c>
      <c r="C4629" s="53" t="str">
        <f t="array" ref="C4629">IFERROR(_xlfn.XLOOKUP(B4629, Runs[Run ID], Runs[Title]), "— pick a run —")</f>
        <v>Ryan North's Fantastic Four</v>
      </c>
      <c r="D4629" s="74" t="s">
        <v>14487</v>
      </c>
      <c r="E4629" s="58" t="b">
        <v>0</v>
      </c>
      <c r="F4629" s="25">
        <f t="shared" si="1"/>
        <v>28</v>
      </c>
      <c r="G4629" s="21" t="s">
        <v>58</v>
      </c>
      <c r="H4629" s="23" t="s">
        <v>14488</v>
      </c>
      <c r="I4629" s="28"/>
    </row>
    <row r="4630" ht="22.5" customHeight="1">
      <c r="A4630" s="53" t="str">
        <f t="array" ref="A4630">IFERROR(_xlfn.XLOOKUP(B4630, Runs[Run ID], Runs[Track]), "— pick a run —")</f>
        <v>Fantastic Four</v>
      </c>
      <c r="B4630" s="54" t="s">
        <v>355</v>
      </c>
      <c r="C4630" s="53" t="str">
        <f t="array" ref="C4630">IFERROR(_xlfn.XLOOKUP(B4630, Runs[Run ID], Runs[Title]), "— pick a run —")</f>
        <v>Ryan North's Fantastic Four</v>
      </c>
      <c r="D4630" s="74" t="s">
        <v>8673</v>
      </c>
      <c r="E4630" s="58" t="b">
        <v>0</v>
      </c>
      <c r="F4630" s="25">
        <f t="shared" si="1"/>
        <v>29</v>
      </c>
      <c r="G4630" s="21" t="s">
        <v>58</v>
      </c>
      <c r="H4630" s="23"/>
      <c r="I4630" s="28"/>
    </row>
    <row r="4631" ht="22.5" customHeight="1">
      <c r="A4631" s="53" t="str">
        <f t="array" ref="A4631">IFERROR(_xlfn.XLOOKUP(B4631, Runs[Run ID], Runs[Track]), "— pick a run —")</f>
        <v>Fantastic Four</v>
      </c>
      <c r="B4631" s="54" t="s">
        <v>355</v>
      </c>
      <c r="C4631" s="53" t="str">
        <f t="array" ref="C4631">IFERROR(_xlfn.XLOOKUP(B4631, Runs[Run ID], Runs[Title]), "— pick a run —")</f>
        <v>Ryan North's Fantastic Four</v>
      </c>
      <c r="D4631" s="74" t="s">
        <v>14489</v>
      </c>
      <c r="E4631" s="58" t="b">
        <v>0</v>
      </c>
      <c r="F4631" s="25">
        <f t="shared" si="1"/>
        <v>30</v>
      </c>
      <c r="G4631" s="21" t="s">
        <v>58</v>
      </c>
      <c r="H4631" s="23"/>
      <c r="I4631" s="28"/>
    </row>
    <row r="4632" ht="22.5" customHeight="1">
      <c r="A4632" s="53" t="str">
        <f t="array" ref="A4632">IFERROR(_xlfn.XLOOKUP(B4632, Runs[Run ID], Runs[Track]), "— pick a run —")</f>
        <v>Fantastic Four</v>
      </c>
      <c r="B4632" s="54" t="s">
        <v>355</v>
      </c>
      <c r="C4632" s="53" t="str">
        <f t="array" ref="C4632">IFERROR(_xlfn.XLOOKUP(B4632, Runs[Run ID], Runs[Title]), "— pick a run —")</f>
        <v>Ryan North's Fantastic Four</v>
      </c>
      <c r="D4632" s="74" t="s">
        <v>8701</v>
      </c>
      <c r="E4632" s="58" t="b">
        <v>0</v>
      </c>
      <c r="F4632" s="25">
        <f t="shared" si="1"/>
        <v>31</v>
      </c>
      <c r="G4632" s="21" t="s">
        <v>58</v>
      </c>
      <c r="H4632" s="23"/>
      <c r="I4632" s="28"/>
    </row>
    <row r="4633" ht="22.5" customHeight="1">
      <c r="A4633" s="53" t="str">
        <f t="array" ref="A4633">IFERROR(_xlfn.XLOOKUP(B4633, Runs[Run ID], Runs[Track]), "— pick a run —")</f>
        <v>Fantastic Four</v>
      </c>
      <c r="B4633" s="54" t="s">
        <v>355</v>
      </c>
      <c r="C4633" s="53" t="str">
        <f t="array" ref="C4633">IFERROR(_xlfn.XLOOKUP(B4633, Runs[Run ID], Runs[Title]), "— pick a run —")</f>
        <v>Ryan North's Fantastic Four</v>
      </c>
      <c r="D4633" s="74" t="s">
        <v>14490</v>
      </c>
      <c r="E4633" s="58" t="b">
        <v>0</v>
      </c>
      <c r="F4633" s="25">
        <f t="shared" si="1"/>
        <v>32</v>
      </c>
      <c r="G4633" s="21" t="s">
        <v>58</v>
      </c>
      <c r="H4633" s="23"/>
      <c r="I4633" s="28"/>
    </row>
    <row r="4634" ht="22.5" customHeight="1">
      <c r="A4634" s="53" t="str">
        <f t="array" ref="A4634">IFERROR(_xlfn.XLOOKUP(B4634, Runs[Run ID], Runs[Track]), "— pick a run —")</f>
        <v>Fantastic Four</v>
      </c>
      <c r="B4634" s="54" t="s">
        <v>355</v>
      </c>
      <c r="C4634" s="53" t="str">
        <f t="array" ref="C4634">IFERROR(_xlfn.XLOOKUP(B4634, Runs[Run ID], Runs[Title]), "— pick a run —")</f>
        <v>Ryan North's Fantastic Four</v>
      </c>
      <c r="D4634" s="74" t="s">
        <v>8729</v>
      </c>
      <c r="E4634" s="58" t="b">
        <v>0</v>
      </c>
      <c r="F4634" s="25">
        <f t="shared" si="1"/>
        <v>33</v>
      </c>
      <c r="G4634" s="21" t="s">
        <v>58</v>
      </c>
      <c r="H4634" s="23"/>
      <c r="I4634" s="28"/>
    </row>
    <row r="4635" ht="22.5" customHeight="1">
      <c r="A4635" s="53" t="str">
        <f t="array" ref="A4635">IFERROR(_xlfn.XLOOKUP(B4635, Runs[Run ID], Runs[Track]), "— pick a run —")</f>
        <v>Fantastic Four</v>
      </c>
      <c r="B4635" s="54" t="s">
        <v>355</v>
      </c>
      <c r="C4635" s="53" t="str">
        <f t="array" ref="C4635">IFERROR(_xlfn.XLOOKUP(B4635, Runs[Run ID], Runs[Title]), "— pick a run —")</f>
        <v>Ryan North's Fantastic Four</v>
      </c>
      <c r="D4635" s="74" t="s">
        <v>14491</v>
      </c>
      <c r="E4635" s="58" t="b">
        <v>0</v>
      </c>
      <c r="F4635" s="25">
        <f t="shared" si="1"/>
        <v>34</v>
      </c>
      <c r="G4635" s="21" t="s">
        <v>58</v>
      </c>
      <c r="H4635" s="23"/>
      <c r="I4635" s="28"/>
    </row>
    <row r="4636" ht="22.5" customHeight="1">
      <c r="A4636" s="53" t="str">
        <f t="array" ref="A4636">IFERROR(_xlfn.XLOOKUP(B4636, Runs[Run ID], Runs[Track]), "— pick a run —")</f>
        <v>Fantastic Four</v>
      </c>
      <c r="B4636" s="54" t="s">
        <v>355</v>
      </c>
      <c r="C4636" s="53" t="str">
        <f t="array" ref="C4636">IFERROR(_xlfn.XLOOKUP(B4636, Runs[Run ID], Runs[Title]), "— pick a run —")</f>
        <v>Ryan North's Fantastic Four</v>
      </c>
      <c r="D4636" s="74" t="s">
        <v>8755</v>
      </c>
      <c r="E4636" s="58" t="b">
        <v>0</v>
      </c>
      <c r="F4636" s="25">
        <f t="shared" si="1"/>
        <v>35</v>
      </c>
      <c r="G4636" s="21" t="s">
        <v>58</v>
      </c>
      <c r="H4636" s="23"/>
      <c r="I4636" s="28"/>
    </row>
    <row r="4637" ht="22.5" customHeight="1">
      <c r="A4637" s="53" t="str">
        <f t="array" ref="A4637">IFERROR(_xlfn.XLOOKUP(B4637, Runs[Run ID], Runs[Track]), "— pick a run —")</f>
        <v>Fantastic Four</v>
      </c>
      <c r="B4637" s="54" t="s">
        <v>355</v>
      </c>
      <c r="C4637" s="53" t="str">
        <f t="array" ref="C4637">IFERROR(_xlfn.XLOOKUP(B4637, Runs[Run ID], Runs[Title]), "— pick a run —")</f>
        <v>Ryan North's Fantastic Four</v>
      </c>
      <c r="D4637" s="74" t="s">
        <v>14492</v>
      </c>
      <c r="E4637" s="58" t="b">
        <v>0</v>
      </c>
      <c r="F4637" s="25">
        <f t="shared" si="1"/>
        <v>36</v>
      </c>
      <c r="G4637" s="21" t="s">
        <v>58</v>
      </c>
      <c r="H4637" s="23"/>
      <c r="I4637" s="28"/>
    </row>
    <row r="4638" ht="22.5" customHeight="1">
      <c r="A4638" s="53" t="str">
        <f t="array" ref="A4638">IFERROR(_xlfn.XLOOKUP(B4638, Runs[Run ID], Runs[Track]), "— pick a run —")</f>
        <v>Fantastic Four</v>
      </c>
      <c r="B4638" s="54" t="s">
        <v>355</v>
      </c>
      <c r="C4638" s="53" t="str">
        <f t="array" ref="C4638">IFERROR(_xlfn.XLOOKUP(B4638, Runs[Run ID], Runs[Title]), "— pick a run —")</f>
        <v>Ryan North's Fantastic Four</v>
      </c>
      <c r="D4638" s="74" t="s">
        <v>8784</v>
      </c>
      <c r="E4638" s="58" t="b">
        <v>0</v>
      </c>
      <c r="F4638" s="25">
        <f t="shared" si="1"/>
        <v>37</v>
      </c>
      <c r="G4638" s="21" t="s">
        <v>58</v>
      </c>
      <c r="H4638" s="23"/>
      <c r="I4638" s="28"/>
    </row>
    <row r="4639" ht="22.5" customHeight="1">
      <c r="A4639" s="53" t="str">
        <f t="array" ref="A4639">IFERROR(_xlfn.XLOOKUP(B4639, Runs[Run ID], Runs[Track]), "— pick a run —")</f>
        <v>Fantastic Four</v>
      </c>
      <c r="B4639" s="54" t="s">
        <v>355</v>
      </c>
      <c r="C4639" s="53" t="str">
        <f t="array" ref="C4639">IFERROR(_xlfn.XLOOKUP(B4639, Runs[Run ID], Runs[Title]), "— pick a run —")</f>
        <v>Ryan North's Fantastic Four</v>
      </c>
      <c r="D4639" s="74" t="s">
        <v>14493</v>
      </c>
      <c r="E4639" s="58" t="b">
        <v>0</v>
      </c>
      <c r="F4639" s="25">
        <f t="shared" si="1"/>
        <v>38</v>
      </c>
      <c r="G4639" s="21" t="s">
        <v>58</v>
      </c>
      <c r="H4639" s="23"/>
      <c r="I4639" s="28"/>
    </row>
    <row r="4640" ht="22.5" customHeight="1">
      <c r="A4640" s="53" t="str">
        <f t="array" ref="A4640">IFERROR(_xlfn.XLOOKUP(B4640, Runs[Run ID], Runs[Track]), "— pick a run —")</f>
        <v>Fantastic Four</v>
      </c>
      <c r="B4640" s="54" t="s">
        <v>355</v>
      </c>
      <c r="C4640" s="53" t="str">
        <f t="array" ref="C4640">IFERROR(_xlfn.XLOOKUP(B4640, Runs[Run ID], Runs[Title]), "— pick a run —")</f>
        <v>Ryan North's Fantastic Four</v>
      </c>
      <c r="D4640" s="74" t="s">
        <v>8826</v>
      </c>
      <c r="E4640" s="58" t="b">
        <v>0</v>
      </c>
      <c r="F4640" s="25">
        <f t="shared" si="1"/>
        <v>39</v>
      </c>
      <c r="G4640" s="21" t="s">
        <v>58</v>
      </c>
      <c r="H4640" s="23"/>
      <c r="I4640" s="28"/>
    </row>
    <row r="4641" ht="22.5" customHeight="1">
      <c r="A4641" s="53" t="str">
        <f t="array" ref="A4641">IFERROR(_xlfn.XLOOKUP(B4641, Runs[Run ID], Runs[Track]), "— pick a run —")</f>
        <v>Fantastic Four</v>
      </c>
      <c r="B4641" s="54" t="s">
        <v>355</v>
      </c>
      <c r="C4641" s="53" t="str">
        <f t="array" ref="C4641">IFERROR(_xlfn.XLOOKUP(B4641, Runs[Run ID], Runs[Title]), "— pick a run —")</f>
        <v>Ryan North's Fantastic Four</v>
      </c>
      <c r="D4641" s="74" t="s">
        <v>14494</v>
      </c>
      <c r="E4641" s="58" t="b">
        <v>0</v>
      </c>
      <c r="F4641" s="25">
        <f t="shared" si="1"/>
        <v>40</v>
      </c>
      <c r="G4641" s="21" t="s">
        <v>58</v>
      </c>
      <c r="H4641" s="23"/>
      <c r="I4641" s="28"/>
    </row>
    <row r="4642" ht="22.5" customHeight="1">
      <c r="A4642" s="53" t="str">
        <f t="array" ref="A4642">IFERROR(_xlfn.XLOOKUP(B4642, Runs[Run ID], Runs[Track]), "— pick a run —")</f>
        <v>Fantastic Four</v>
      </c>
      <c r="B4642" s="54" t="s">
        <v>355</v>
      </c>
      <c r="C4642" s="53" t="str">
        <f t="array" ref="C4642">IFERROR(_xlfn.XLOOKUP(B4642, Runs[Run ID], Runs[Title]), "— pick a run —")</f>
        <v>Ryan North's Fantastic Four</v>
      </c>
      <c r="D4642" s="74" t="s">
        <v>14495</v>
      </c>
      <c r="E4642" s="58" t="b">
        <v>0</v>
      </c>
      <c r="F4642" s="25">
        <f t="shared" si="1"/>
        <v>41</v>
      </c>
      <c r="G4642" s="21" t="s">
        <v>58</v>
      </c>
      <c r="H4642" s="23"/>
      <c r="I4642" s="28"/>
    </row>
    <row r="4643" ht="22.5" customHeight="1">
      <c r="A4643" s="53" t="str">
        <f t="array" ref="A4643">IFERROR(_xlfn.XLOOKUP(B4643, Runs[Run ID], Runs[Track]), "— pick a run —")</f>
        <v>Fantastic Four</v>
      </c>
      <c r="B4643" s="54" t="s">
        <v>355</v>
      </c>
      <c r="C4643" s="53" t="str">
        <f t="array" ref="C4643">IFERROR(_xlfn.XLOOKUP(B4643, Runs[Run ID], Runs[Title]), "— pick a run —")</f>
        <v>Ryan North's Fantastic Four</v>
      </c>
      <c r="D4643" s="74" t="s">
        <v>14496</v>
      </c>
      <c r="E4643" s="58" t="b">
        <v>0</v>
      </c>
      <c r="F4643" s="25">
        <f t="shared" si="1"/>
        <v>42</v>
      </c>
      <c r="G4643" s="21" t="s">
        <v>58</v>
      </c>
      <c r="H4643" s="23"/>
      <c r="I4643" s="28"/>
    </row>
    <row r="4644" ht="22.5" customHeight="1">
      <c r="A4644" s="53" t="str">
        <f t="array" ref="A4644">IFERROR(_xlfn.XLOOKUP(B4644, Runs[Run ID], Runs[Track]), "— pick a run —")</f>
        <v>Fantastic Four</v>
      </c>
      <c r="B4644" s="54" t="s">
        <v>355</v>
      </c>
      <c r="C4644" s="53" t="str">
        <f t="array" ref="C4644">IFERROR(_xlfn.XLOOKUP(B4644, Runs[Run ID], Runs[Title]), "— pick a run —")</f>
        <v>Ryan North's Fantastic Four</v>
      </c>
      <c r="D4644" s="74" t="s">
        <v>8838</v>
      </c>
      <c r="E4644" s="58" t="b">
        <v>0</v>
      </c>
      <c r="F4644" s="25">
        <f t="shared" si="1"/>
        <v>43</v>
      </c>
      <c r="G4644" s="21" t="s">
        <v>58</v>
      </c>
      <c r="H4644" s="23"/>
      <c r="I4644" s="28"/>
    </row>
    <row r="4645" ht="22.5" customHeight="1">
      <c r="A4645" s="53" t="str">
        <f t="array" ref="A4645">IFERROR(_xlfn.XLOOKUP(B4645, Runs[Run ID], Runs[Track]), "— pick a run —")</f>
        <v>Fantastic Four</v>
      </c>
      <c r="B4645" s="54" t="s">
        <v>355</v>
      </c>
      <c r="C4645" s="53" t="str">
        <f t="array" ref="C4645">IFERROR(_xlfn.XLOOKUP(B4645, Runs[Run ID], Runs[Title]), "— pick a run —")</f>
        <v>Ryan North's Fantastic Four</v>
      </c>
      <c r="D4645" s="74" t="s">
        <v>8850</v>
      </c>
      <c r="E4645" s="58" t="b">
        <v>0</v>
      </c>
      <c r="F4645" s="25">
        <f t="shared" si="1"/>
        <v>44</v>
      </c>
      <c r="G4645" s="21" t="s">
        <v>58</v>
      </c>
      <c r="H4645" s="23"/>
      <c r="I4645" s="28"/>
    </row>
    <row r="4646" ht="22.5" customHeight="1">
      <c r="A4646" s="53" t="str">
        <f t="array" ref="A4646">IFERROR(_xlfn.XLOOKUP(B4646, Runs[Run ID], Runs[Track]), "— pick a run —")</f>
        <v>Fantastic Four</v>
      </c>
      <c r="B4646" s="54" t="s">
        <v>355</v>
      </c>
      <c r="C4646" s="53" t="str">
        <f t="array" ref="C4646">IFERROR(_xlfn.XLOOKUP(B4646, Runs[Run ID], Runs[Title]), "— pick a run —")</f>
        <v>Ryan North's Fantastic Four</v>
      </c>
      <c r="D4646" s="74" t="s">
        <v>8811</v>
      </c>
      <c r="E4646" s="58" t="b">
        <v>0</v>
      </c>
      <c r="F4646" s="25">
        <f t="shared" si="1"/>
        <v>45</v>
      </c>
      <c r="G4646" s="21" t="s">
        <v>1002</v>
      </c>
      <c r="H4646" s="23"/>
      <c r="I4646" s="28"/>
    </row>
    <row r="4647" ht="22.5" customHeight="1">
      <c r="A4647" s="53" t="str">
        <f t="array" ref="A4647">IFERROR(_xlfn.XLOOKUP(B4647, Runs[Run ID], Runs[Track]), "— pick a run —")</f>
        <v>Fantastic Four</v>
      </c>
      <c r="B4647" s="54" t="s">
        <v>355</v>
      </c>
      <c r="C4647" s="53" t="str">
        <f t="array" ref="C4647">IFERROR(_xlfn.XLOOKUP(B4647, Runs[Run ID], Runs[Title]), "— pick a run —")</f>
        <v>Ryan North's Fantastic Four</v>
      </c>
      <c r="D4647" s="74" t="s">
        <v>8864</v>
      </c>
      <c r="E4647" s="58" t="b">
        <v>0</v>
      </c>
      <c r="F4647" s="25">
        <f t="shared" si="1"/>
        <v>46</v>
      </c>
      <c r="G4647" s="21" t="s">
        <v>58</v>
      </c>
      <c r="H4647" s="23"/>
      <c r="I4647" s="28"/>
    </row>
    <row r="4648" ht="22.5" customHeight="1">
      <c r="A4648" s="53" t="str">
        <f t="array" ref="A4648">IFERROR(_xlfn.XLOOKUP(B4648, Runs[Run ID], Runs[Track]), "— pick a run —")</f>
        <v>Fantastic Four</v>
      </c>
      <c r="B4648" s="54" t="s">
        <v>355</v>
      </c>
      <c r="C4648" s="53" t="str">
        <f t="array" ref="C4648">IFERROR(_xlfn.XLOOKUP(B4648, Runs[Run ID], Runs[Title]), "— pick a run —")</f>
        <v>Ryan North's Fantastic Four</v>
      </c>
      <c r="D4648" s="74" t="s">
        <v>14497</v>
      </c>
      <c r="E4648" s="58" t="b">
        <v>0</v>
      </c>
      <c r="F4648" s="25">
        <f t="shared" si="1"/>
        <v>47</v>
      </c>
      <c r="G4648" s="21" t="s">
        <v>58</v>
      </c>
      <c r="H4648" s="23" t="s">
        <v>14498</v>
      </c>
      <c r="I4648" s="28"/>
    </row>
    <row r="4649" ht="22.5" customHeight="1">
      <c r="A4649" s="53" t="str">
        <f t="array" ref="A4649">IFERROR(_xlfn.XLOOKUP(B4649, Runs[Run ID], Runs[Track]), "— pick a run —")</f>
        <v>Fantastic Four</v>
      </c>
      <c r="B4649" s="54" t="s">
        <v>355</v>
      </c>
      <c r="C4649" s="53" t="str">
        <f t="array" ref="C4649">IFERROR(_xlfn.XLOOKUP(B4649, Runs[Run ID], Runs[Title]), "— pick a run —")</f>
        <v>Ryan North's Fantastic Four</v>
      </c>
      <c r="D4649" s="74" t="s">
        <v>14499</v>
      </c>
      <c r="E4649" s="58" t="b">
        <v>0</v>
      </c>
      <c r="F4649" s="25">
        <f t="shared" si="1"/>
        <v>48</v>
      </c>
      <c r="G4649" s="21" t="s">
        <v>58</v>
      </c>
      <c r="H4649" s="23"/>
      <c r="I4649" s="28"/>
    </row>
    <row r="4650" ht="22.5" customHeight="1">
      <c r="A4650" s="53" t="str">
        <f t="array" ref="A4650">IFERROR(_xlfn.XLOOKUP(B4650, Runs[Run ID], Runs[Track]), "— pick a run —")</f>
        <v>Fantastic Four</v>
      </c>
      <c r="B4650" s="54" t="s">
        <v>355</v>
      </c>
      <c r="C4650" s="53" t="str">
        <f t="array" ref="C4650">IFERROR(_xlfn.XLOOKUP(B4650, Runs[Run ID], Runs[Title]), "— pick a run —")</f>
        <v>Ryan North's Fantastic Four</v>
      </c>
      <c r="D4650" s="74" t="s">
        <v>14500</v>
      </c>
      <c r="E4650" s="58" t="b">
        <v>0</v>
      </c>
      <c r="F4650" s="25">
        <f t="shared" si="1"/>
        <v>49</v>
      </c>
      <c r="G4650" s="21" t="s">
        <v>58</v>
      </c>
      <c r="H4650" s="23"/>
      <c r="I4650" s="28"/>
    </row>
    <row r="4651" ht="22.5" customHeight="1">
      <c r="A4651" s="53" t="str">
        <f t="array" ref="A4651">IFERROR(_xlfn.XLOOKUP(B4651, Runs[Run ID], Runs[Track]), "— pick a run —")</f>
        <v>Fantastic Four</v>
      </c>
      <c r="B4651" s="54" t="s">
        <v>355</v>
      </c>
      <c r="C4651" s="53" t="str">
        <f t="array" ref="C4651">IFERROR(_xlfn.XLOOKUP(B4651, Runs[Run ID], Runs[Title]), "— pick a run —")</f>
        <v>Ryan North's Fantastic Four</v>
      </c>
      <c r="D4651" s="74" t="s">
        <v>14501</v>
      </c>
      <c r="E4651" s="58" t="b">
        <v>0</v>
      </c>
      <c r="F4651" s="25">
        <f t="shared" si="1"/>
        <v>50</v>
      </c>
      <c r="G4651" s="21" t="s">
        <v>58</v>
      </c>
      <c r="H4651" s="23"/>
      <c r="I4651" s="28"/>
    </row>
    <row r="4652" ht="22.5" customHeight="1">
      <c r="A4652" s="53" t="str">
        <f t="array" ref="A4652">IFERROR(_xlfn.XLOOKUP(B4652, Runs[Run ID], Runs[Track]), "— pick a run —")</f>
        <v>Fantastic Four</v>
      </c>
      <c r="B4652" s="54" t="s">
        <v>355</v>
      </c>
      <c r="C4652" s="53" t="str">
        <f t="array" ref="C4652">IFERROR(_xlfn.XLOOKUP(B4652, Runs[Run ID], Runs[Title]), "— pick a run —")</f>
        <v>Ryan North's Fantastic Four</v>
      </c>
      <c r="D4652" s="74" t="s">
        <v>14502</v>
      </c>
      <c r="E4652" s="58" t="b">
        <v>0</v>
      </c>
      <c r="F4652" s="25">
        <f t="shared" si="1"/>
        <v>51</v>
      </c>
      <c r="G4652" s="21" t="s">
        <v>58</v>
      </c>
      <c r="H4652" s="23"/>
      <c r="I4652" s="28"/>
    </row>
    <row r="4653" ht="22.5" customHeight="1">
      <c r="A4653" s="53" t="str">
        <f t="array" ref="A4653">IFERROR(_xlfn.XLOOKUP(B4653, Runs[Run ID], Runs[Track]), "— pick a run —")</f>
        <v>Fantastic Four</v>
      </c>
      <c r="B4653" s="54" t="s">
        <v>355</v>
      </c>
      <c r="C4653" s="53" t="str">
        <f t="array" ref="C4653">IFERROR(_xlfn.XLOOKUP(B4653, Runs[Run ID], Runs[Title]), "— pick a run —")</f>
        <v>Ryan North's Fantastic Four</v>
      </c>
      <c r="D4653" s="74" t="s">
        <v>14503</v>
      </c>
      <c r="E4653" s="58" t="b">
        <v>0</v>
      </c>
      <c r="F4653" s="25">
        <f t="shared" si="1"/>
        <v>52</v>
      </c>
      <c r="G4653" s="21" t="s">
        <v>58</v>
      </c>
      <c r="H4653" s="23"/>
      <c r="I4653" s="28"/>
    </row>
    <row r="4654" ht="22.5" customHeight="1">
      <c r="A4654" s="53" t="str">
        <f t="array" ref="A4654">IFERROR(_xlfn.XLOOKUP(B4654, Runs[Run ID], Runs[Track]), "— pick a run —")</f>
        <v>Fantastic Four</v>
      </c>
      <c r="B4654" s="54" t="s">
        <v>355</v>
      </c>
      <c r="C4654" s="53" t="str">
        <f t="array" ref="C4654">IFERROR(_xlfn.XLOOKUP(B4654, Runs[Run ID], Runs[Title]), "— pick a run —")</f>
        <v>Ryan North's Fantastic Four</v>
      </c>
      <c r="D4654" s="74" t="s">
        <v>14504</v>
      </c>
      <c r="E4654" s="58" t="b">
        <v>0</v>
      </c>
      <c r="F4654" s="25">
        <f t="shared" si="1"/>
        <v>53</v>
      </c>
      <c r="G4654" s="21" t="s">
        <v>58</v>
      </c>
      <c r="H4654" s="23"/>
      <c r="I4654" s="28"/>
    </row>
    <row r="4655" ht="22.5" customHeight="1">
      <c r="A4655" s="53" t="str">
        <f t="array" ref="A4655">IFERROR(_xlfn.XLOOKUP(B4655, Runs[Run ID], Runs[Track]), "— pick a run —")</f>
        <v>Fantastic Four</v>
      </c>
      <c r="B4655" s="54" t="s">
        <v>355</v>
      </c>
      <c r="C4655" s="53" t="str">
        <f t="array" ref="C4655">IFERROR(_xlfn.XLOOKUP(B4655, Runs[Run ID], Runs[Title]), "— pick a run —")</f>
        <v>Ryan North's Fantastic Four</v>
      </c>
      <c r="D4655" s="74" t="s">
        <v>14505</v>
      </c>
      <c r="E4655" s="58" t="b">
        <v>0</v>
      </c>
      <c r="F4655" s="25">
        <f t="shared" si="1"/>
        <v>54</v>
      </c>
      <c r="G4655" s="21" t="s">
        <v>58</v>
      </c>
      <c r="H4655" s="23"/>
      <c r="I4655" s="28"/>
    </row>
    <row r="4656" ht="22.5" customHeight="1">
      <c r="A4656" s="53" t="str">
        <f t="array" ref="A4656">IFERROR(_xlfn.XLOOKUP(B4656, Runs[Run ID], Runs[Track]), "— pick a run —")</f>
        <v>Fantastic Four</v>
      </c>
      <c r="B4656" s="54" t="s">
        <v>355</v>
      </c>
      <c r="C4656" s="53" t="str">
        <f t="array" ref="C4656">IFERROR(_xlfn.XLOOKUP(B4656, Runs[Run ID], Runs[Title]), "— pick a run —")</f>
        <v>Ryan North's Fantastic Four</v>
      </c>
      <c r="D4656" s="74" t="s">
        <v>14506</v>
      </c>
      <c r="E4656" s="58" t="b">
        <v>0</v>
      </c>
      <c r="F4656" s="25">
        <f t="shared" si="1"/>
        <v>55</v>
      </c>
      <c r="G4656" s="21" t="s">
        <v>58</v>
      </c>
      <c r="H4656" s="23"/>
      <c r="I4656" s="28"/>
    </row>
    <row r="4657" ht="22.5" customHeight="1">
      <c r="A4657" s="53" t="str">
        <f t="array" ref="A4657">IFERROR(_xlfn.XLOOKUP(B4657, Runs[Run ID], Runs[Track]), "— pick a run —")</f>
        <v>Fantastic Four</v>
      </c>
      <c r="B4657" s="54" t="s">
        <v>355</v>
      </c>
      <c r="C4657" s="53" t="str">
        <f t="array" ref="C4657">IFERROR(_xlfn.XLOOKUP(B4657, Runs[Run ID], Runs[Title]), "— pick a run —")</f>
        <v>Ryan North's Fantastic Four</v>
      </c>
      <c r="D4657" s="74" t="s">
        <v>14507</v>
      </c>
      <c r="E4657" s="58" t="b">
        <v>0</v>
      </c>
      <c r="F4657" s="25">
        <f t="shared" si="1"/>
        <v>56</v>
      </c>
      <c r="G4657" s="21" t="s">
        <v>58</v>
      </c>
      <c r="H4657" s="23"/>
      <c r="I4657" s="28"/>
    </row>
    <row r="4658" ht="22.5" customHeight="1">
      <c r="A4658" s="53" t="str">
        <f t="array" ref="A4658">IFERROR(_xlfn.XLOOKUP(B4658, Runs[Run ID], Runs[Track]), "— pick a run —")</f>
        <v>Fantastic Four</v>
      </c>
      <c r="B4658" s="54" t="s">
        <v>355</v>
      </c>
      <c r="C4658" s="53" t="str">
        <f t="array" ref="C4658">IFERROR(_xlfn.XLOOKUP(B4658, Runs[Run ID], Runs[Title]), "— pick a run —")</f>
        <v>Ryan North's Fantastic Four</v>
      </c>
      <c r="D4658" s="74" t="s">
        <v>14508</v>
      </c>
      <c r="E4658" s="58" t="b">
        <v>0</v>
      </c>
      <c r="F4658" s="25">
        <f t="shared" si="1"/>
        <v>57</v>
      </c>
      <c r="G4658" s="21" t="s">
        <v>58</v>
      </c>
      <c r="H4658" s="23"/>
      <c r="I4658" s="28"/>
    </row>
    <row r="4659" ht="22.5" customHeight="1">
      <c r="A4659" s="53" t="str">
        <f t="array" ref="A4659">IFERROR(_xlfn.XLOOKUP(B4659, Runs[Run ID], Runs[Track]), "— pick a run —")</f>
        <v>Fantastic Four</v>
      </c>
      <c r="B4659" s="54" t="s">
        <v>355</v>
      </c>
      <c r="C4659" s="53" t="str">
        <f t="array" ref="C4659">IFERROR(_xlfn.XLOOKUP(B4659, Runs[Run ID], Runs[Title]), "— pick a run —")</f>
        <v>Ryan North's Fantastic Four</v>
      </c>
      <c r="D4659" s="74" t="s">
        <v>14509</v>
      </c>
      <c r="E4659" s="58" t="b">
        <v>0</v>
      </c>
      <c r="F4659" s="25">
        <f t="shared" si="1"/>
        <v>58</v>
      </c>
      <c r="G4659" s="21" t="s">
        <v>58</v>
      </c>
      <c r="H4659" s="23"/>
      <c r="I4659" s="28"/>
    </row>
    <row r="4660" ht="22.5" customHeight="1">
      <c r="A4660" s="53" t="str">
        <f t="array" ref="A4660">IFERROR(_xlfn.XLOOKUP(B4660, Runs[Run ID], Runs[Track]), "— pick a run —")</f>
        <v>Ghost Rider</v>
      </c>
      <c r="B4660" s="54" t="s">
        <v>358</v>
      </c>
      <c r="C4660" s="53" t="str">
        <f t="array" ref="C4660">IFERROR(_xlfn.XLOOKUP(B4660, Runs[Run ID], Runs[Title]), "— pick a run —")</f>
        <v>Danny Ketch's Ghost Rider</v>
      </c>
      <c r="D4660" s="74" t="s">
        <v>2387</v>
      </c>
      <c r="E4660" s="58" t="b">
        <v>0</v>
      </c>
      <c r="F4660" s="25">
        <f t="shared" si="1"/>
        <v>1</v>
      </c>
      <c r="G4660" s="21" t="s">
        <v>58</v>
      </c>
      <c r="H4660" s="23"/>
      <c r="I4660" s="28"/>
    </row>
    <row r="4661" ht="22.5" customHeight="1">
      <c r="A4661" s="53" t="str">
        <f t="array" ref="A4661">IFERROR(_xlfn.XLOOKUP(B4661, Runs[Run ID], Runs[Track]), "— pick a run —")</f>
        <v>Ghost Rider</v>
      </c>
      <c r="B4661" s="54" t="s">
        <v>358</v>
      </c>
      <c r="C4661" s="53" t="str">
        <f t="array" ref="C4661">IFERROR(_xlfn.XLOOKUP(B4661, Runs[Run ID], Runs[Title]), "— pick a run —")</f>
        <v>Danny Ketch's Ghost Rider</v>
      </c>
      <c r="D4661" s="74" t="s">
        <v>2416</v>
      </c>
      <c r="E4661" s="58" t="b">
        <v>0</v>
      </c>
      <c r="F4661" s="25">
        <f t="shared" si="1"/>
        <v>2</v>
      </c>
      <c r="G4661" s="21" t="s">
        <v>58</v>
      </c>
      <c r="H4661" s="23"/>
      <c r="I4661" s="28"/>
    </row>
    <row r="4662" ht="22.5" customHeight="1">
      <c r="A4662" s="53" t="str">
        <f t="array" ref="A4662">IFERROR(_xlfn.XLOOKUP(B4662, Runs[Run ID], Runs[Track]), "— pick a run —")</f>
        <v>Ghost Rider</v>
      </c>
      <c r="B4662" s="54" t="s">
        <v>358</v>
      </c>
      <c r="C4662" s="53" t="str">
        <f t="array" ref="C4662">IFERROR(_xlfn.XLOOKUP(B4662, Runs[Run ID], Runs[Title]), "— pick a run —")</f>
        <v>Danny Ketch's Ghost Rider</v>
      </c>
      <c r="D4662" s="74" t="s">
        <v>14510</v>
      </c>
      <c r="E4662" s="58" t="b">
        <v>0</v>
      </c>
      <c r="F4662" s="25">
        <f t="shared" si="1"/>
        <v>3</v>
      </c>
      <c r="G4662" s="21" t="s">
        <v>58</v>
      </c>
      <c r="H4662" s="23"/>
      <c r="I4662" s="28"/>
    </row>
    <row r="4663" ht="22.5" customHeight="1">
      <c r="A4663" s="53" t="str">
        <f t="array" ref="A4663">IFERROR(_xlfn.XLOOKUP(B4663, Runs[Run ID], Runs[Track]), "— pick a run —")</f>
        <v>Ghost Rider</v>
      </c>
      <c r="B4663" s="54" t="s">
        <v>358</v>
      </c>
      <c r="C4663" s="53" t="str">
        <f t="array" ref="C4663">IFERROR(_xlfn.XLOOKUP(B4663, Runs[Run ID], Runs[Title]), "— pick a run —")</f>
        <v>Danny Ketch's Ghost Rider</v>
      </c>
      <c r="D4663" s="74" t="s">
        <v>14511</v>
      </c>
      <c r="E4663" s="58" t="b">
        <v>0</v>
      </c>
      <c r="F4663" s="25">
        <f t="shared" si="1"/>
        <v>4</v>
      </c>
      <c r="G4663" s="21" t="s">
        <v>58</v>
      </c>
      <c r="H4663" s="23"/>
      <c r="I4663" s="28"/>
    </row>
    <row r="4664" ht="22.5" customHeight="1">
      <c r="A4664" s="53" t="str">
        <f t="array" ref="A4664">IFERROR(_xlfn.XLOOKUP(B4664, Runs[Run ID], Runs[Track]), "— pick a run —")</f>
        <v>Ghost Rider</v>
      </c>
      <c r="B4664" s="54" t="s">
        <v>358</v>
      </c>
      <c r="C4664" s="53" t="str">
        <f t="array" ref="C4664">IFERROR(_xlfn.XLOOKUP(B4664, Runs[Run ID], Runs[Title]), "— pick a run —")</f>
        <v>Danny Ketch's Ghost Rider</v>
      </c>
      <c r="D4664" s="74" t="s">
        <v>14512</v>
      </c>
      <c r="E4664" s="58" t="b">
        <v>0</v>
      </c>
      <c r="F4664" s="25">
        <f t="shared" si="1"/>
        <v>5</v>
      </c>
      <c r="G4664" s="21" t="s">
        <v>58</v>
      </c>
      <c r="H4664" s="23"/>
      <c r="I4664" s="28"/>
    </row>
    <row r="4665" ht="22.5" customHeight="1">
      <c r="A4665" s="53" t="str">
        <f t="array" ref="A4665">IFERROR(_xlfn.XLOOKUP(B4665, Runs[Run ID], Runs[Track]), "— pick a run —")</f>
        <v>Ghost Rider</v>
      </c>
      <c r="B4665" s="54" t="s">
        <v>358</v>
      </c>
      <c r="C4665" s="53" t="str">
        <f t="array" ref="C4665">IFERROR(_xlfn.XLOOKUP(B4665, Runs[Run ID], Runs[Title]), "— pick a run —")</f>
        <v>Danny Ketch's Ghost Rider</v>
      </c>
      <c r="D4665" s="74" t="s">
        <v>14513</v>
      </c>
      <c r="E4665" s="58" t="b">
        <v>0</v>
      </c>
      <c r="F4665" s="25">
        <f t="shared" si="1"/>
        <v>6</v>
      </c>
      <c r="G4665" s="21" t="s">
        <v>58</v>
      </c>
      <c r="H4665" s="23"/>
      <c r="I4665" s="28"/>
    </row>
    <row r="4666" ht="22.5" customHeight="1">
      <c r="A4666" s="53" t="str">
        <f t="array" ref="A4666">IFERROR(_xlfn.XLOOKUP(B4666, Runs[Run ID], Runs[Track]), "— pick a run —")</f>
        <v>Ghost Rider</v>
      </c>
      <c r="B4666" s="54" t="s">
        <v>358</v>
      </c>
      <c r="C4666" s="53" t="str">
        <f t="array" ref="C4666">IFERROR(_xlfn.XLOOKUP(B4666, Runs[Run ID], Runs[Title]), "— pick a run —")</f>
        <v>Danny Ketch's Ghost Rider</v>
      </c>
      <c r="D4666" s="74" t="s">
        <v>14514</v>
      </c>
      <c r="E4666" s="58" t="b">
        <v>0</v>
      </c>
      <c r="F4666" s="25">
        <f t="shared" si="1"/>
        <v>7</v>
      </c>
      <c r="G4666" s="21" t="s">
        <v>58</v>
      </c>
      <c r="H4666" s="23"/>
      <c r="I4666" s="28"/>
    </row>
    <row r="4667" ht="22.5" customHeight="1">
      <c r="A4667" s="53" t="str">
        <f t="array" ref="A4667">IFERROR(_xlfn.XLOOKUP(B4667, Runs[Run ID], Runs[Track]), "— pick a run —")</f>
        <v>Ghost Rider</v>
      </c>
      <c r="B4667" s="54" t="s">
        <v>358</v>
      </c>
      <c r="C4667" s="53" t="str">
        <f t="array" ref="C4667">IFERROR(_xlfn.XLOOKUP(B4667, Runs[Run ID], Runs[Title]), "— pick a run —")</f>
        <v>Danny Ketch's Ghost Rider</v>
      </c>
      <c r="D4667" s="74" t="s">
        <v>14515</v>
      </c>
      <c r="E4667" s="58" t="b">
        <v>0</v>
      </c>
      <c r="F4667" s="25">
        <f t="shared" si="1"/>
        <v>8</v>
      </c>
      <c r="G4667" s="21" t="s">
        <v>58</v>
      </c>
      <c r="H4667" s="23"/>
      <c r="I4667" s="28"/>
    </row>
    <row r="4668" ht="22.5" customHeight="1">
      <c r="A4668" s="53" t="str">
        <f t="array" ref="A4668">IFERROR(_xlfn.XLOOKUP(B4668, Runs[Run ID], Runs[Track]), "— pick a run —")</f>
        <v>Ghost Rider</v>
      </c>
      <c r="B4668" s="54" t="s">
        <v>358</v>
      </c>
      <c r="C4668" s="53" t="str">
        <f t="array" ref="C4668">IFERROR(_xlfn.XLOOKUP(B4668, Runs[Run ID], Runs[Title]), "— pick a run —")</f>
        <v>Danny Ketch's Ghost Rider</v>
      </c>
      <c r="D4668" s="74" t="s">
        <v>14516</v>
      </c>
      <c r="E4668" s="58" t="b">
        <v>0</v>
      </c>
      <c r="F4668" s="25">
        <f t="shared" si="1"/>
        <v>9</v>
      </c>
      <c r="G4668" s="21" t="s">
        <v>58</v>
      </c>
      <c r="H4668" s="23"/>
      <c r="I4668" s="28"/>
    </row>
    <row r="4669" ht="22.5" customHeight="1">
      <c r="A4669" s="53" t="str">
        <f t="array" ref="A4669">IFERROR(_xlfn.XLOOKUP(B4669, Runs[Run ID], Runs[Track]), "— pick a run —")</f>
        <v>Ghost Rider</v>
      </c>
      <c r="B4669" s="54" t="s">
        <v>358</v>
      </c>
      <c r="C4669" s="53" t="str">
        <f t="array" ref="C4669">IFERROR(_xlfn.XLOOKUP(B4669, Runs[Run ID], Runs[Title]), "— pick a run —")</f>
        <v>Danny Ketch's Ghost Rider</v>
      </c>
      <c r="D4669" s="74" t="s">
        <v>14517</v>
      </c>
      <c r="E4669" s="58" t="b">
        <v>0</v>
      </c>
      <c r="F4669" s="25">
        <f t="shared" si="1"/>
        <v>10</v>
      </c>
      <c r="G4669" s="21" t="s">
        <v>58</v>
      </c>
      <c r="H4669" s="23"/>
      <c r="I4669" s="28"/>
    </row>
    <row r="4670" ht="22.5" customHeight="1">
      <c r="A4670" s="53" t="str">
        <f t="array" ref="A4670">IFERROR(_xlfn.XLOOKUP(B4670, Runs[Run ID], Runs[Track]), "— pick a run —")</f>
        <v>Ghost Rider</v>
      </c>
      <c r="B4670" s="54" t="s">
        <v>358</v>
      </c>
      <c r="C4670" s="53" t="str">
        <f t="array" ref="C4670">IFERROR(_xlfn.XLOOKUP(B4670, Runs[Run ID], Runs[Title]), "— pick a run —")</f>
        <v>Danny Ketch's Ghost Rider</v>
      </c>
      <c r="D4670" s="74" t="s">
        <v>14518</v>
      </c>
      <c r="E4670" s="58" t="b">
        <v>0</v>
      </c>
      <c r="F4670" s="25">
        <f t="shared" si="1"/>
        <v>11</v>
      </c>
      <c r="G4670" s="21" t="s">
        <v>58</v>
      </c>
      <c r="H4670" s="23"/>
      <c r="I4670" s="28"/>
    </row>
    <row r="4671" ht="22.5" customHeight="1">
      <c r="A4671" s="53" t="str">
        <f t="array" ref="A4671">IFERROR(_xlfn.XLOOKUP(B4671, Runs[Run ID], Runs[Track]), "— pick a run —")</f>
        <v>Ghost Rider</v>
      </c>
      <c r="B4671" s="54" t="s">
        <v>358</v>
      </c>
      <c r="C4671" s="53" t="str">
        <f t="array" ref="C4671">IFERROR(_xlfn.XLOOKUP(B4671, Runs[Run ID], Runs[Title]), "— pick a run —")</f>
        <v>Danny Ketch's Ghost Rider</v>
      </c>
      <c r="D4671" s="74" t="s">
        <v>14519</v>
      </c>
      <c r="E4671" s="58" t="b">
        <v>0</v>
      </c>
      <c r="F4671" s="25">
        <f t="shared" si="1"/>
        <v>12</v>
      </c>
      <c r="G4671" s="21" t="s">
        <v>58</v>
      </c>
      <c r="H4671" s="23"/>
      <c r="I4671" s="28"/>
    </row>
    <row r="4672" ht="22.5" customHeight="1">
      <c r="A4672" s="53" t="str">
        <f t="array" ref="A4672">IFERROR(_xlfn.XLOOKUP(B4672, Runs[Run ID], Runs[Track]), "— pick a run —")</f>
        <v>Ghost Rider</v>
      </c>
      <c r="B4672" s="54" t="s">
        <v>358</v>
      </c>
      <c r="C4672" s="53" t="str">
        <f t="array" ref="C4672">IFERROR(_xlfn.XLOOKUP(B4672, Runs[Run ID], Runs[Title]), "— pick a run —")</f>
        <v>Danny Ketch's Ghost Rider</v>
      </c>
      <c r="D4672" s="74" t="s">
        <v>14520</v>
      </c>
      <c r="E4672" s="58" t="b">
        <v>0</v>
      </c>
      <c r="F4672" s="25">
        <f t="shared" si="1"/>
        <v>13</v>
      </c>
      <c r="G4672" s="21" t="s">
        <v>58</v>
      </c>
      <c r="H4672" s="23"/>
      <c r="I4672" s="28"/>
    </row>
    <row r="4673" ht="22.5" customHeight="1">
      <c r="A4673" s="53" t="str">
        <f t="array" ref="A4673">IFERROR(_xlfn.XLOOKUP(B4673, Runs[Run ID], Runs[Track]), "— pick a run —")</f>
        <v>Ghost Rider</v>
      </c>
      <c r="B4673" s="54" t="s">
        <v>358</v>
      </c>
      <c r="C4673" s="53" t="str">
        <f t="array" ref="C4673">IFERROR(_xlfn.XLOOKUP(B4673, Runs[Run ID], Runs[Title]), "— pick a run —")</f>
        <v>Danny Ketch's Ghost Rider</v>
      </c>
      <c r="D4673" s="74" t="s">
        <v>14521</v>
      </c>
      <c r="E4673" s="58" t="b">
        <v>0</v>
      </c>
      <c r="F4673" s="25">
        <f t="shared" si="1"/>
        <v>14</v>
      </c>
      <c r="G4673" s="21" t="s">
        <v>58</v>
      </c>
      <c r="H4673" s="23"/>
      <c r="I4673" s="28"/>
    </row>
    <row r="4674" ht="22.5" customHeight="1">
      <c r="A4674" s="53" t="str">
        <f t="array" ref="A4674">IFERROR(_xlfn.XLOOKUP(B4674, Runs[Run ID], Runs[Track]), "— pick a run —")</f>
        <v>Ghost Rider</v>
      </c>
      <c r="B4674" s="54" t="s">
        <v>358</v>
      </c>
      <c r="C4674" s="53" t="str">
        <f t="array" ref="C4674">IFERROR(_xlfn.XLOOKUP(B4674, Runs[Run ID], Runs[Title]), "— pick a run —")</f>
        <v>Danny Ketch's Ghost Rider</v>
      </c>
      <c r="D4674" s="74" t="s">
        <v>14522</v>
      </c>
      <c r="E4674" s="58" t="b">
        <v>0</v>
      </c>
      <c r="F4674" s="25">
        <f t="shared" si="1"/>
        <v>15</v>
      </c>
      <c r="G4674" s="21" t="s">
        <v>58</v>
      </c>
      <c r="H4674" s="23"/>
      <c r="I4674" s="28"/>
    </row>
    <row r="4675" ht="22.5" customHeight="1">
      <c r="A4675" s="53" t="str">
        <f t="array" ref="A4675">IFERROR(_xlfn.XLOOKUP(B4675, Runs[Run ID], Runs[Track]), "— pick a run —")</f>
        <v>Ghost Rider</v>
      </c>
      <c r="B4675" s="54" t="s">
        <v>358</v>
      </c>
      <c r="C4675" s="53" t="str">
        <f t="array" ref="C4675">IFERROR(_xlfn.XLOOKUP(B4675, Runs[Run ID], Runs[Title]), "— pick a run —")</f>
        <v>Danny Ketch's Ghost Rider</v>
      </c>
      <c r="D4675" s="74" t="s">
        <v>14523</v>
      </c>
      <c r="E4675" s="58" t="b">
        <v>0</v>
      </c>
      <c r="F4675" s="25">
        <f t="shared" si="1"/>
        <v>16</v>
      </c>
      <c r="G4675" s="21" t="s">
        <v>58</v>
      </c>
      <c r="H4675" s="23"/>
      <c r="I4675" s="28"/>
    </row>
    <row r="4676" ht="22.5" customHeight="1">
      <c r="A4676" s="53" t="str">
        <f t="array" ref="A4676">IFERROR(_xlfn.XLOOKUP(B4676, Runs[Run ID], Runs[Track]), "— pick a run —")</f>
        <v>Ghost Rider</v>
      </c>
      <c r="B4676" s="54" t="s">
        <v>358</v>
      </c>
      <c r="C4676" s="53" t="str">
        <f t="array" ref="C4676">IFERROR(_xlfn.XLOOKUP(B4676, Runs[Run ID], Runs[Title]), "— pick a run —")</f>
        <v>Danny Ketch's Ghost Rider</v>
      </c>
      <c r="D4676" s="74" t="s">
        <v>14524</v>
      </c>
      <c r="E4676" s="58" t="b">
        <v>0</v>
      </c>
      <c r="F4676" s="25">
        <f t="shared" si="1"/>
        <v>17</v>
      </c>
      <c r="G4676" s="21" t="s">
        <v>58</v>
      </c>
      <c r="H4676" s="23"/>
      <c r="I4676" s="28"/>
    </row>
    <row r="4677" ht="22.5" customHeight="1">
      <c r="A4677" s="53" t="str">
        <f t="array" ref="A4677">IFERROR(_xlfn.XLOOKUP(B4677, Runs[Run ID], Runs[Track]), "— pick a run —")</f>
        <v>Ghost Rider</v>
      </c>
      <c r="B4677" s="54" t="s">
        <v>358</v>
      </c>
      <c r="C4677" s="53" t="str">
        <f t="array" ref="C4677">IFERROR(_xlfn.XLOOKUP(B4677, Runs[Run ID], Runs[Title]), "— pick a run —")</f>
        <v>Danny Ketch's Ghost Rider</v>
      </c>
      <c r="D4677" s="74" t="s">
        <v>14525</v>
      </c>
      <c r="E4677" s="58" t="b">
        <v>0</v>
      </c>
      <c r="F4677" s="25">
        <f t="shared" si="1"/>
        <v>18</v>
      </c>
      <c r="G4677" s="21" t="s">
        <v>58</v>
      </c>
      <c r="H4677" s="23"/>
      <c r="I4677" s="28"/>
    </row>
    <row r="4678" ht="22.5" customHeight="1">
      <c r="A4678" s="53" t="str">
        <f t="array" ref="A4678">IFERROR(_xlfn.XLOOKUP(B4678, Runs[Run ID], Runs[Track]), "— pick a run —")</f>
        <v>Ghost Rider</v>
      </c>
      <c r="B4678" s="54" t="s">
        <v>358</v>
      </c>
      <c r="C4678" s="53" t="str">
        <f t="array" ref="C4678">IFERROR(_xlfn.XLOOKUP(B4678, Runs[Run ID], Runs[Title]), "— pick a run —")</f>
        <v>Danny Ketch's Ghost Rider</v>
      </c>
      <c r="D4678" s="74" t="s">
        <v>14526</v>
      </c>
      <c r="E4678" s="58" t="b">
        <v>0</v>
      </c>
      <c r="F4678" s="25">
        <f t="shared" si="1"/>
        <v>19</v>
      </c>
      <c r="G4678" s="21" t="s">
        <v>58</v>
      </c>
      <c r="H4678" s="23"/>
      <c r="I4678" s="28"/>
    </row>
    <row r="4679" ht="22.5" customHeight="1">
      <c r="A4679" s="53" t="str">
        <f t="array" ref="A4679">IFERROR(_xlfn.XLOOKUP(B4679, Runs[Run ID], Runs[Track]), "— pick a run —")</f>
        <v>Ghost Rider</v>
      </c>
      <c r="B4679" s="54" t="s">
        <v>358</v>
      </c>
      <c r="C4679" s="53" t="str">
        <f t="array" ref="C4679">IFERROR(_xlfn.XLOOKUP(B4679, Runs[Run ID], Runs[Title]), "— pick a run —")</f>
        <v>Danny Ketch's Ghost Rider</v>
      </c>
      <c r="D4679" s="74" t="s">
        <v>14527</v>
      </c>
      <c r="E4679" s="58" t="b">
        <v>0</v>
      </c>
      <c r="F4679" s="25">
        <f t="shared" si="1"/>
        <v>20</v>
      </c>
      <c r="G4679" s="21" t="s">
        <v>58</v>
      </c>
      <c r="H4679" s="23"/>
      <c r="I4679" s="28"/>
    </row>
    <row r="4680" ht="22.5" customHeight="1">
      <c r="A4680" s="53" t="str">
        <f t="array" ref="A4680">IFERROR(_xlfn.XLOOKUP(B4680, Runs[Run ID], Runs[Track]), "— pick a run —")</f>
        <v>Ghost Rider</v>
      </c>
      <c r="B4680" s="54" t="s">
        <v>358</v>
      </c>
      <c r="C4680" s="53" t="str">
        <f t="array" ref="C4680">IFERROR(_xlfn.XLOOKUP(B4680, Runs[Run ID], Runs[Title]), "— pick a run —")</f>
        <v>Danny Ketch's Ghost Rider</v>
      </c>
      <c r="D4680" s="74" t="s">
        <v>14528</v>
      </c>
      <c r="E4680" s="58" t="b">
        <v>0</v>
      </c>
      <c r="F4680" s="25">
        <f t="shared" si="1"/>
        <v>21</v>
      </c>
      <c r="G4680" s="21" t="s">
        <v>443</v>
      </c>
      <c r="H4680" s="23" t="s">
        <v>14529</v>
      </c>
      <c r="I4680" s="28"/>
    </row>
    <row r="4681" ht="22.5" customHeight="1">
      <c r="A4681" s="53" t="str">
        <f t="array" ref="A4681">IFERROR(_xlfn.XLOOKUP(B4681, Runs[Run ID], Runs[Track]), "— pick a run —")</f>
        <v>Ghost Rider</v>
      </c>
      <c r="B4681" s="54" t="s">
        <v>358</v>
      </c>
      <c r="C4681" s="53" t="str">
        <f t="array" ref="C4681">IFERROR(_xlfn.XLOOKUP(B4681, Runs[Run ID], Runs[Title]), "— pick a run —")</f>
        <v>Danny Ketch's Ghost Rider</v>
      </c>
      <c r="D4681" s="74" t="s">
        <v>14530</v>
      </c>
      <c r="E4681" s="58" t="b">
        <v>0</v>
      </c>
      <c r="F4681" s="25">
        <f t="shared" si="1"/>
        <v>22</v>
      </c>
      <c r="G4681" s="21" t="s">
        <v>58</v>
      </c>
      <c r="H4681" s="23"/>
      <c r="I4681" s="28"/>
    </row>
    <row r="4682" ht="22.5" customHeight="1">
      <c r="A4682" s="53" t="str">
        <f t="array" ref="A4682">IFERROR(_xlfn.XLOOKUP(B4682, Runs[Run ID], Runs[Track]), "— pick a run —")</f>
        <v>Ghost Rider</v>
      </c>
      <c r="B4682" s="54" t="s">
        <v>358</v>
      </c>
      <c r="C4682" s="53" t="str">
        <f t="array" ref="C4682">IFERROR(_xlfn.XLOOKUP(B4682, Runs[Run ID], Runs[Title]), "— pick a run —")</f>
        <v>Danny Ketch's Ghost Rider</v>
      </c>
      <c r="D4682" s="74" t="s">
        <v>14531</v>
      </c>
      <c r="E4682" s="58" t="b">
        <v>0</v>
      </c>
      <c r="F4682" s="25">
        <f t="shared" si="1"/>
        <v>23</v>
      </c>
      <c r="G4682" s="21" t="s">
        <v>58</v>
      </c>
      <c r="H4682" s="23"/>
      <c r="I4682" s="28"/>
    </row>
    <row r="4683" ht="22.5" customHeight="1">
      <c r="A4683" s="53" t="str">
        <f t="array" ref="A4683">IFERROR(_xlfn.XLOOKUP(B4683, Runs[Run ID], Runs[Track]), "— pick a run —")</f>
        <v>Ghost Rider</v>
      </c>
      <c r="B4683" s="54" t="s">
        <v>358</v>
      </c>
      <c r="C4683" s="53" t="str">
        <f t="array" ref="C4683">IFERROR(_xlfn.XLOOKUP(B4683, Runs[Run ID], Runs[Title]), "— pick a run —")</f>
        <v>Danny Ketch's Ghost Rider</v>
      </c>
      <c r="D4683" s="74" t="s">
        <v>14532</v>
      </c>
      <c r="E4683" s="58" t="b">
        <v>0</v>
      </c>
      <c r="F4683" s="25">
        <f t="shared" si="1"/>
        <v>24</v>
      </c>
      <c r="G4683" s="21" t="s">
        <v>58</v>
      </c>
      <c r="H4683" s="23"/>
      <c r="I4683" s="28"/>
    </row>
    <row r="4684" ht="22.5" customHeight="1">
      <c r="A4684" s="53" t="str">
        <f t="array" ref="A4684">IFERROR(_xlfn.XLOOKUP(B4684, Runs[Run ID], Runs[Track]), "— pick a run —")</f>
        <v>Ghost Rider</v>
      </c>
      <c r="B4684" s="54" t="s">
        <v>358</v>
      </c>
      <c r="C4684" s="53" t="str">
        <f t="array" ref="C4684">IFERROR(_xlfn.XLOOKUP(B4684, Runs[Run ID], Runs[Title]), "— pick a run —")</f>
        <v>Danny Ketch's Ghost Rider</v>
      </c>
      <c r="D4684" s="74" t="s">
        <v>14533</v>
      </c>
      <c r="E4684" s="58" t="b">
        <v>0</v>
      </c>
      <c r="F4684" s="25">
        <f t="shared" si="1"/>
        <v>25</v>
      </c>
      <c r="G4684" s="21" t="s">
        <v>58</v>
      </c>
      <c r="H4684" s="23"/>
      <c r="I4684" s="28"/>
    </row>
    <row r="4685" ht="22.5" customHeight="1">
      <c r="A4685" s="53" t="str">
        <f t="array" ref="A4685">IFERROR(_xlfn.XLOOKUP(B4685, Runs[Run ID], Runs[Track]), "— pick a run —")</f>
        <v>Ghost Rider</v>
      </c>
      <c r="B4685" s="54" t="s">
        <v>358</v>
      </c>
      <c r="C4685" s="53" t="str">
        <f t="array" ref="C4685">IFERROR(_xlfn.XLOOKUP(B4685, Runs[Run ID], Runs[Title]), "— pick a run —")</f>
        <v>Danny Ketch's Ghost Rider</v>
      </c>
      <c r="D4685" s="74" t="s">
        <v>14534</v>
      </c>
      <c r="E4685" s="58" t="b">
        <v>0</v>
      </c>
      <c r="F4685" s="25">
        <f t="shared" si="1"/>
        <v>26</v>
      </c>
      <c r="G4685" s="21" t="s">
        <v>58</v>
      </c>
      <c r="H4685" s="23"/>
      <c r="I4685" s="28"/>
    </row>
    <row r="4686" ht="22.5" customHeight="1">
      <c r="A4686" s="53" t="str">
        <f t="array" ref="A4686">IFERROR(_xlfn.XLOOKUP(B4686, Runs[Run ID], Runs[Track]), "— pick a run —")</f>
        <v>Ghost Rider</v>
      </c>
      <c r="B4686" s="54" t="s">
        <v>358</v>
      </c>
      <c r="C4686" s="53" t="str">
        <f t="array" ref="C4686">IFERROR(_xlfn.XLOOKUP(B4686, Runs[Run ID], Runs[Title]), "— pick a run —")</f>
        <v>Danny Ketch's Ghost Rider</v>
      </c>
      <c r="D4686" s="74" t="s">
        <v>14535</v>
      </c>
      <c r="E4686" s="58" t="b">
        <v>0</v>
      </c>
      <c r="F4686" s="25">
        <f t="shared" si="1"/>
        <v>27</v>
      </c>
      <c r="G4686" s="21" t="s">
        <v>58</v>
      </c>
      <c r="H4686" s="23"/>
      <c r="I4686" s="28"/>
    </row>
    <row r="4687" ht="22.5" customHeight="1">
      <c r="A4687" s="53" t="str">
        <f t="array" ref="A4687">IFERROR(_xlfn.XLOOKUP(B4687, Runs[Run ID], Runs[Track]), "— pick a run —")</f>
        <v>Ghost Rider</v>
      </c>
      <c r="B4687" s="54" t="s">
        <v>358</v>
      </c>
      <c r="C4687" s="53" t="str">
        <f t="array" ref="C4687">IFERROR(_xlfn.XLOOKUP(B4687, Runs[Run ID], Runs[Title]), "— pick a run —")</f>
        <v>Danny Ketch's Ghost Rider</v>
      </c>
      <c r="D4687" s="74" t="s">
        <v>14536</v>
      </c>
      <c r="E4687" s="58" t="b">
        <v>0</v>
      </c>
      <c r="F4687" s="25">
        <f t="shared" si="1"/>
        <v>28</v>
      </c>
      <c r="G4687" s="21" t="s">
        <v>443</v>
      </c>
      <c r="H4687" s="23" t="s">
        <v>14537</v>
      </c>
      <c r="I4687" s="28"/>
    </row>
    <row r="4688" ht="22.5" customHeight="1">
      <c r="A4688" s="53" t="str">
        <f t="array" ref="A4688">IFERROR(_xlfn.XLOOKUP(B4688, Runs[Run ID], Runs[Track]), "— pick a run —")</f>
        <v>Ghost Rider</v>
      </c>
      <c r="B4688" s="54" t="s">
        <v>358</v>
      </c>
      <c r="C4688" s="53" t="str">
        <f t="array" ref="C4688">IFERROR(_xlfn.XLOOKUP(B4688, Runs[Run ID], Runs[Title]), "— pick a run —")</f>
        <v>Danny Ketch's Ghost Rider</v>
      </c>
      <c r="D4688" s="74" t="s">
        <v>14538</v>
      </c>
      <c r="E4688" s="58" t="b">
        <v>0</v>
      </c>
      <c r="F4688" s="25">
        <f t="shared" si="1"/>
        <v>29</v>
      </c>
      <c r="G4688" s="21" t="s">
        <v>58</v>
      </c>
      <c r="H4688" s="23"/>
      <c r="I4688" s="28"/>
    </row>
    <row r="4689" ht="22.5" customHeight="1">
      <c r="A4689" s="53" t="str">
        <f t="array" ref="A4689">IFERROR(_xlfn.XLOOKUP(B4689, Runs[Run ID], Runs[Track]), "— pick a run —")</f>
        <v>Ghost Rider</v>
      </c>
      <c r="B4689" s="54" t="s">
        <v>358</v>
      </c>
      <c r="C4689" s="53" t="str">
        <f t="array" ref="C4689">IFERROR(_xlfn.XLOOKUP(B4689, Runs[Run ID], Runs[Title]), "— pick a run —")</f>
        <v>Danny Ketch's Ghost Rider</v>
      </c>
      <c r="D4689" s="74" t="s">
        <v>14539</v>
      </c>
      <c r="E4689" s="58" t="b">
        <v>0</v>
      </c>
      <c r="F4689" s="25">
        <f t="shared" si="1"/>
        <v>30</v>
      </c>
      <c r="G4689" s="21" t="s">
        <v>443</v>
      </c>
      <c r="H4689" s="23"/>
      <c r="I4689" s="28"/>
    </row>
    <row r="4690" ht="22.5" customHeight="1">
      <c r="A4690" s="53" t="str">
        <f t="array" ref="A4690">IFERROR(_xlfn.XLOOKUP(B4690, Runs[Run ID], Runs[Track]), "— pick a run —")</f>
        <v>Ghost Rider</v>
      </c>
      <c r="B4690" s="54" t="s">
        <v>358</v>
      </c>
      <c r="C4690" s="53" t="str">
        <f t="array" ref="C4690">IFERROR(_xlfn.XLOOKUP(B4690, Runs[Run ID], Runs[Title]), "— pick a run —")</f>
        <v>Danny Ketch's Ghost Rider</v>
      </c>
      <c r="D4690" s="74" t="s">
        <v>14540</v>
      </c>
      <c r="E4690" s="58" t="b">
        <v>0</v>
      </c>
      <c r="F4690" s="25">
        <f t="shared" si="1"/>
        <v>31</v>
      </c>
      <c r="G4690" s="21" t="s">
        <v>58</v>
      </c>
      <c r="H4690" s="23"/>
      <c r="I4690" s="28"/>
    </row>
    <row r="4691" ht="22.5" customHeight="1">
      <c r="A4691" s="53" t="str">
        <f t="array" ref="A4691">IFERROR(_xlfn.XLOOKUP(B4691, Runs[Run ID], Runs[Track]), "— pick a run —")</f>
        <v>Ghost Rider</v>
      </c>
      <c r="B4691" s="54" t="s">
        <v>358</v>
      </c>
      <c r="C4691" s="53" t="str">
        <f t="array" ref="C4691">IFERROR(_xlfn.XLOOKUP(B4691, Runs[Run ID], Runs[Title]), "— pick a run —")</f>
        <v>Danny Ketch's Ghost Rider</v>
      </c>
      <c r="D4691" s="74" t="s">
        <v>14541</v>
      </c>
      <c r="E4691" s="58" t="b">
        <v>0</v>
      </c>
      <c r="F4691" s="25">
        <f t="shared" si="1"/>
        <v>32</v>
      </c>
      <c r="G4691" s="21" t="s">
        <v>58</v>
      </c>
      <c r="H4691" s="23"/>
      <c r="I4691" s="28"/>
    </row>
    <row r="4692" ht="22.5" customHeight="1">
      <c r="A4692" s="53" t="str">
        <f t="array" ref="A4692">IFERROR(_xlfn.XLOOKUP(B4692, Runs[Run ID], Runs[Track]), "— pick a run —")</f>
        <v>Ghost Rider</v>
      </c>
      <c r="B4692" s="54" t="s">
        <v>358</v>
      </c>
      <c r="C4692" s="53" t="str">
        <f t="array" ref="C4692">IFERROR(_xlfn.XLOOKUP(B4692, Runs[Run ID], Runs[Title]), "— pick a run —")</f>
        <v>Danny Ketch's Ghost Rider</v>
      </c>
      <c r="D4692" s="74" t="s">
        <v>14542</v>
      </c>
      <c r="E4692" s="58" t="b">
        <v>0</v>
      </c>
      <c r="F4692" s="25">
        <f t="shared" si="1"/>
        <v>33</v>
      </c>
      <c r="G4692" s="21" t="s">
        <v>58</v>
      </c>
      <c r="H4692" s="23"/>
      <c r="I4692" s="28"/>
    </row>
    <row r="4693" ht="22.5" customHeight="1">
      <c r="A4693" s="53" t="str">
        <f t="array" ref="A4693">IFERROR(_xlfn.XLOOKUP(B4693, Runs[Run ID], Runs[Track]), "— pick a run —")</f>
        <v>Ghost Rider</v>
      </c>
      <c r="B4693" s="54" t="s">
        <v>358</v>
      </c>
      <c r="C4693" s="53" t="str">
        <f t="array" ref="C4693">IFERROR(_xlfn.XLOOKUP(B4693, Runs[Run ID], Runs[Title]), "— pick a run —")</f>
        <v>Danny Ketch's Ghost Rider</v>
      </c>
      <c r="D4693" s="74" t="s">
        <v>14543</v>
      </c>
      <c r="E4693" s="58" t="b">
        <v>0</v>
      </c>
      <c r="F4693" s="25">
        <f t="shared" si="1"/>
        <v>34</v>
      </c>
      <c r="G4693" s="21" t="s">
        <v>58</v>
      </c>
      <c r="H4693" s="23"/>
      <c r="I4693" s="28"/>
    </row>
    <row r="4694" ht="22.5" customHeight="1">
      <c r="A4694" s="53" t="str">
        <f t="array" ref="A4694">IFERROR(_xlfn.XLOOKUP(B4694, Runs[Run ID], Runs[Track]), "— pick a run —")</f>
        <v>Ghost Rider</v>
      </c>
      <c r="B4694" s="54" t="s">
        <v>358</v>
      </c>
      <c r="C4694" s="53" t="str">
        <f t="array" ref="C4694">IFERROR(_xlfn.XLOOKUP(B4694, Runs[Run ID], Runs[Title]), "— pick a run —")</f>
        <v>Danny Ketch's Ghost Rider</v>
      </c>
      <c r="D4694" s="74" t="s">
        <v>2476</v>
      </c>
      <c r="E4694" s="58" t="b">
        <v>0</v>
      </c>
      <c r="F4694" s="25">
        <f t="shared" si="1"/>
        <v>35</v>
      </c>
      <c r="G4694" s="21" t="s">
        <v>58</v>
      </c>
      <c r="H4694" s="23"/>
      <c r="I4694" s="28"/>
    </row>
    <row r="4695" ht="22.5" customHeight="1">
      <c r="A4695" s="53" t="str">
        <f t="array" ref="A4695">IFERROR(_xlfn.XLOOKUP(B4695, Runs[Run ID], Runs[Track]), "— pick a run —")</f>
        <v>Ghost Rider</v>
      </c>
      <c r="B4695" s="54" t="s">
        <v>358</v>
      </c>
      <c r="C4695" s="53" t="str">
        <f t="array" ref="C4695">IFERROR(_xlfn.XLOOKUP(B4695, Runs[Run ID], Runs[Title]), "— pick a run —")</f>
        <v>Danny Ketch's Ghost Rider</v>
      </c>
      <c r="D4695" s="74" t="s">
        <v>14544</v>
      </c>
      <c r="E4695" s="58" t="b">
        <v>0</v>
      </c>
      <c r="F4695" s="25">
        <f t="shared" si="1"/>
        <v>36</v>
      </c>
      <c r="G4695" s="21" t="s">
        <v>58</v>
      </c>
      <c r="H4695" s="23"/>
      <c r="I4695" s="28"/>
    </row>
    <row r="4696" ht="22.5" customHeight="1">
      <c r="A4696" s="53" t="str">
        <f t="array" ref="A4696">IFERROR(_xlfn.XLOOKUP(B4696, Runs[Run ID], Runs[Track]), "— pick a run —")</f>
        <v>Ghost Rider</v>
      </c>
      <c r="B4696" s="54" t="s">
        <v>358</v>
      </c>
      <c r="C4696" s="53" t="str">
        <f t="array" ref="C4696">IFERROR(_xlfn.XLOOKUP(B4696, Runs[Run ID], Runs[Title]), "— pick a run —")</f>
        <v>Danny Ketch's Ghost Rider</v>
      </c>
      <c r="D4696" s="74" t="s">
        <v>14545</v>
      </c>
      <c r="E4696" s="58" t="b">
        <v>0</v>
      </c>
      <c r="F4696" s="25">
        <f t="shared" si="1"/>
        <v>37</v>
      </c>
      <c r="G4696" s="21" t="s">
        <v>58</v>
      </c>
      <c r="H4696" s="23"/>
      <c r="I4696" s="28"/>
    </row>
    <row r="4697" ht="22.5" customHeight="1">
      <c r="A4697" s="53" t="str">
        <f t="array" ref="A4697">IFERROR(_xlfn.XLOOKUP(B4697, Runs[Run ID], Runs[Track]), "— pick a run —")</f>
        <v>Ghost Rider</v>
      </c>
      <c r="B4697" s="54" t="s">
        <v>358</v>
      </c>
      <c r="C4697" s="53" t="str">
        <f t="array" ref="C4697">IFERROR(_xlfn.XLOOKUP(B4697, Runs[Run ID], Runs[Title]), "— pick a run —")</f>
        <v>Danny Ketch's Ghost Rider</v>
      </c>
      <c r="D4697" s="74" t="s">
        <v>14546</v>
      </c>
      <c r="E4697" s="58" t="b">
        <v>0</v>
      </c>
      <c r="F4697" s="25">
        <f t="shared" si="1"/>
        <v>38</v>
      </c>
      <c r="G4697" s="21" t="s">
        <v>443</v>
      </c>
      <c r="H4697" s="23" t="s">
        <v>14547</v>
      </c>
      <c r="I4697" s="28"/>
    </row>
    <row r="4698" ht="22.5" customHeight="1">
      <c r="A4698" s="53" t="str">
        <f t="array" ref="A4698">IFERROR(_xlfn.XLOOKUP(B4698, Runs[Run ID], Runs[Track]), "— pick a run —")</f>
        <v>Ghost Rider</v>
      </c>
      <c r="B4698" s="54" t="s">
        <v>358</v>
      </c>
      <c r="C4698" s="53" t="str">
        <f t="array" ref="C4698">IFERROR(_xlfn.XLOOKUP(B4698, Runs[Run ID], Runs[Title]), "— pick a run —")</f>
        <v>Danny Ketch's Ghost Rider</v>
      </c>
      <c r="D4698" s="74" t="s">
        <v>14548</v>
      </c>
      <c r="E4698" s="58" t="b">
        <v>0</v>
      </c>
      <c r="F4698" s="25">
        <f t="shared" si="1"/>
        <v>39</v>
      </c>
      <c r="G4698" s="21" t="s">
        <v>443</v>
      </c>
      <c r="H4698" s="23"/>
      <c r="I4698" s="28"/>
    </row>
    <row r="4699" ht="22.5" customHeight="1">
      <c r="A4699" s="53" t="str">
        <f t="array" ref="A4699">IFERROR(_xlfn.XLOOKUP(B4699, Runs[Run ID], Runs[Track]), "— pick a run —")</f>
        <v>Ghost Rider</v>
      </c>
      <c r="B4699" s="54" t="s">
        <v>358</v>
      </c>
      <c r="C4699" s="53" t="str">
        <f t="array" ref="C4699">IFERROR(_xlfn.XLOOKUP(B4699, Runs[Run ID], Runs[Title]), "— pick a run —")</f>
        <v>Danny Ketch's Ghost Rider</v>
      </c>
      <c r="D4699" s="74" t="s">
        <v>14549</v>
      </c>
      <c r="E4699" s="58" t="b">
        <v>0</v>
      </c>
      <c r="F4699" s="25">
        <f t="shared" si="1"/>
        <v>40</v>
      </c>
      <c r="G4699" s="21" t="s">
        <v>443</v>
      </c>
      <c r="H4699" s="23"/>
      <c r="I4699" s="28"/>
    </row>
    <row r="4700" ht="22.5" customHeight="1">
      <c r="A4700" s="53" t="str">
        <f t="array" ref="A4700">IFERROR(_xlfn.XLOOKUP(B4700, Runs[Run ID], Runs[Track]), "— pick a run —")</f>
        <v>Ghost Rider</v>
      </c>
      <c r="B4700" s="54" t="s">
        <v>358</v>
      </c>
      <c r="C4700" s="53" t="str">
        <f t="array" ref="C4700">IFERROR(_xlfn.XLOOKUP(B4700, Runs[Run ID], Runs[Title]), "— pick a run —")</f>
        <v>Danny Ketch's Ghost Rider</v>
      </c>
      <c r="D4700" s="74" t="s">
        <v>14550</v>
      </c>
      <c r="E4700" s="58" t="b">
        <v>0</v>
      </c>
      <c r="F4700" s="25">
        <f t="shared" si="1"/>
        <v>41</v>
      </c>
      <c r="G4700" s="21" t="s">
        <v>443</v>
      </c>
      <c r="H4700" s="23"/>
      <c r="I4700" s="28"/>
    </row>
    <row r="4701" ht="22.5" customHeight="1">
      <c r="A4701" s="53" t="str">
        <f t="array" ref="A4701">IFERROR(_xlfn.XLOOKUP(B4701, Runs[Run ID], Runs[Track]), "— pick a run —")</f>
        <v>Ghost Rider</v>
      </c>
      <c r="B4701" s="54" t="s">
        <v>358</v>
      </c>
      <c r="C4701" s="53" t="str">
        <f t="array" ref="C4701">IFERROR(_xlfn.XLOOKUP(B4701, Runs[Run ID], Runs[Title]), "— pick a run —")</f>
        <v>Danny Ketch's Ghost Rider</v>
      </c>
      <c r="D4701" s="74" t="s">
        <v>14551</v>
      </c>
      <c r="E4701" s="58" t="b">
        <v>0</v>
      </c>
      <c r="F4701" s="25">
        <f t="shared" si="1"/>
        <v>42</v>
      </c>
      <c r="G4701" s="21" t="s">
        <v>58</v>
      </c>
      <c r="H4701" s="23"/>
      <c r="I4701" s="28"/>
    </row>
    <row r="4702" ht="22.5" customHeight="1">
      <c r="A4702" s="53" t="str">
        <f t="array" ref="A4702">IFERROR(_xlfn.XLOOKUP(B4702, Runs[Run ID], Runs[Track]), "— pick a run —")</f>
        <v>Ghost Rider</v>
      </c>
      <c r="B4702" s="54" t="s">
        <v>358</v>
      </c>
      <c r="C4702" s="53" t="str">
        <f t="array" ref="C4702">IFERROR(_xlfn.XLOOKUP(B4702, Runs[Run ID], Runs[Title]), "— pick a run —")</f>
        <v>Danny Ketch's Ghost Rider</v>
      </c>
      <c r="D4702" s="74" t="s">
        <v>14552</v>
      </c>
      <c r="E4702" s="58" t="b">
        <v>0</v>
      </c>
      <c r="F4702" s="25">
        <f t="shared" si="1"/>
        <v>43</v>
      </c>
      <c r="G4702" s="21" t="s">
        <v>58</v>
      </c>
      <c r="H4702" s="23"/>
      <c r="I4702" s="28"/>
    </row>
    <row r="4703" ht="22.5" customHeight="1">
      <c r="A4703" s="53" t="str">
        <f t="array" ref="A4703">IFERROR(_xlfn.XLOOKUP(B4703, Runs[Run ID], Runs[Track]), "— pick a run —")</f>
        <v>Ghost Rider</v>
      </c>
      <c r="B4703" s="54" t="s">
        <v>358</v>
      </c>
      <c r="C4703" s="53" t="str">
        <f t="array" ref="C4703">IFERROR(_xlfn.XLOOKUP(B4703, Runs[Run ID], Runs[Title]), "— pick a run —")</f>
        <v>Danny Ketch's Ghost Rider</v>
      </c>
      <c r="D4703" s="74" t="s">
        <v>14553</v>
      </c>
      <c r="E4703" s="58" t="b">
        <v>0</v>
      </c>
      <c r="F4703" s="25">
        <f t="shared" si="1"/>
        <v>44</v>
      </c>
      <c r="G4703" s="21" t="s">
        <v>58</v>
      </c>
      <c r="H4703" s="23"/>
      <c r="I4703" s="28"/>
    </row>
    <row r="4704" ht="22.5" customHeight="1">
      <c r="A4704" s="53" t="str">
        <f t="array" ref="A4704">IFERROR(_xlfn.XLOOKUP(B4704, Runs[Run ID], Runs[Track]), "— pick a run —")</f>
        <v>Ghost Rider</v>
      </c>
      <c r="B4704" s="54" t="s">
        <v>358</v>
      </c>
      <c r="C4704" s="53" t="str">
        <f t="array" ref="C4704">IFERROR(_xlfn.XLOOKUP(B4704, Runs[Run ID], Runs[Title]), "— pick a run —")</f>
        <v>Danny Ketch's Ghost Rider</v>
      </c>
      <c r="D4704" s="74" t="s">
        <v>14554</v>
      </c>
      <c r="E4704" s="58" t="b">
        <v>0</v>
      </c>
      <c r="F4704" s="25">
        <f t="shared" si="1"/>
        <v>45</v>
      </c>
      <c r="G4704" s="21" t="s">
        <v>58</v>
      </c>
      <c r="H4704" s="23"/>
      <c r="I4704" s="28"/>
    </row>
    <row r="4705" ht="22.5" customHeight="1">
      <c r="A4705" s="53" t="str">
        <f t="array" ref="A4705">IFERROR(_xlfn.XLOOKUP(B4705, Runs[Run ID], Runs[Track]), "— pick a run —")</f>
        <v>Ghost Rider</v>
      </c>
      <c r="B4705" s="54" t="s">
        <v>358</v>
      </c>
      <c r="C4705" s="53" t="str">
        <f t="array" ref="C4705">IFERROR(_xlfn.XLOOKUP(B4705, Runs[Run ID], Runs[Title]), "— pick a run —")</f>
        <v>Danny Ketch's Ghost Rider</v>
      </c>
      <c r="D4705" s="74" t="s">
        <v>14555</v>
      </c>
      <c r="E4705" s="58" t="b">
        <v>0</v>
      </c>
      <c r="F4705" s="25">
        <f t="shared" si="1"/>
        <v>46</v>
      </c>
      <c r="G4705" s="21" t="s">
        <v>58</v>
      </c>
      <c r="H4705" s="23"/>
      <c r="I4705" s="28"/>
    </row>
    <row r="4706" ht="22.5" customHeight="1">
      <c r="A4706" s="53" t="str">
        <f t="array" ref="A4706">IFERROR(_xlfn.XLOOKUP(B4706, Runs[Run ID], Runs[Track]), "— pick a run —")</f>
        <v>Ghost Rider</v>
      </c>
      <c r="B4706" s="54" t="s">
        <v>358</v>
      </c>
      <c r="C4706" s="53" t="str">
        <f t="array" ref="C4706">IFERROR(_xlfn.XLOOKUP(B4706, Runs[Run ID], Runs[Title]), "— pick a run —")</f>
        <v>Danny Ketch's Ghost Rider</v>
      </c>
      <c r="D4706" s="74" t="s">
        <v>14556</v>
      </c>
      <c r="E4706" s="58" t="b">
        <v>0</v>
      </c>
      <c r="F4706" s="25">
        <f t="shared" si="1"/>
        <v>47</v>
      </c>
      <c r="G4706" s="21" t="s">
        <v>58</v>
      </c>
      <c r="H4706" s="23"/>
      <c r="I4706" s="28"/>
    </row>
    <row r="4707" ht="22.5" customHeight="1">
      <c r="A4707" s="53" t="str">
        <f t="array" ref="A4707">IFERROR(_xlfn.XLOOKUP(B4707, Runs[Run ID], Runs[Track]), "— pick a run —")</f>
        <v>Ghost Rider</v>
      </c>
      <c r="B4707" s="54" t="s">
        <v>358</v>
      </c>
      <c r="C4707" s="53" t="str">
        <f t="array" ref="C4707">IFERROR(_xlfn.XLOOKUP(B4707, Runs[Run ID], Runs[Title]), "— pick a run —")</f>
        <v>Danny Ketch's Ghost Rider</v>
      </c>
      <c r="D4707" s="74" t="s">
        <v>14557</v>
      </c>
      <c r="E4707" s="58" t="b">
        <v>0</v>
      </c>
      <c r="F4707" s="25">
        <f t="shared" si="1"/>
        <v>48</v>
      </c>
      <c r="G4707" s="21" t="s">
        <v>58</v>
      </c>
      <c r="H4707" s="23"/>
      <c r="I4707" s="28"/>
    </row>
    <row r="4708" ht="22.5" customHeight="1">
      <c r="A4708" s="53" t="str">
        <f t="array" ref="A4708">IFERROR(_xlfn.XLOOKUP(B4708, Runs[Run ID], Runs[Track]), "— pick a run —")</f>
        <v>Ghost Rider</v>
      </c>
      <c r="B4708" s="54" t="s">
        <v>358</v>
      </c>
      <c r="C4708" s="53" t="str">
        <f t="array" ref="C4708">IFERROR(_xlfn.XLOOKUP(B4708, Runs[Run ID], Runs[Title]), "— pick a run —")</f>
        <v>Danny Ketch's Ghost Rider</v>
      </c>
      <c r="D4708" s="74" t="s">
        <v>14558</v>
      </c>
      <c r="E4708" s="58" t="b">
        <v>0</v>
      </c>
      <c r="F4708" s="25">
        <f t="shared" si="1"/>
        <v>49</v>
      </c>
      <c r="G4708" s="21" t="s">
        <v>58</v>
      </c>
      <c r="H4708" s="23"/>
      <c r="I4708" s="28"/>
    </row>
    <row r="4709" ht="22.5" customHeight="1">
      <c r="A4709" s="53" t="str">
        <f t="array" ref="A4709">IFERROR(_xlfn.XLOOKUP(B4709, Runs[Run ID], Runs[Track]), "— pick a run —")</f>
        <v>Ghost Rider</v>
      </c>
      <c r="B4709" s="54" t="s">
        <v>358</v>
      </c>
      <c r="C4709" s="53" t="str">
        <f t="array" ref="C4709">IFERROR(_xlfn.XLOOKUP(B4709, Runs[Run ID], Runs[Title]), "— pick a run —")</f>
        <v>Danny Ketch's Ghost Rider</v>
      </c>
      <c r="D4709" s="74" t="s">
        <v>14559</v>
      </c>
      <c r="E4709" s="58" t="b">
        <v>0</v>
      </c>
      <c r="F4709" s="25">
        <f t="shared" si="1"/>
        <v>50</v>
      </c>
      <c r="G4709" s="21" t="s">
        <v>58</v>
      </c>
      <c r="H4709" s="23"/>
      <c r="I4709" s="28"/>
    </row>
    <row r="4710" ht="22.5" customHeight="1">
      <c r="A4710" s="53" t="str">
        <f t="array" ref="A4710">IFERROR(_xlfn.XLOOKUP(B4710, Runs[Run ID], Runs[Track]), "— pick a run —")</f>
        <v>Ghost Rider</v>
      </c>
      <c r="B4710" s="54" t="s">
        <v>358</v>
      </c>
      <c r="C4710" s="53" t="str">
        <f t="array" ref="C4710">IFERROR(_xlfn.XLOOKUP(B4710, Runs[Run ID], Runs[Title]), "— pick a run —")</f>
        <v>Danny Ketch's Ghost Rider</v>
      </c>
      <c r="D4710" s="74" t="s">
        <v>14560</v>
      </c>
      <c r="E4710" s="58" t="b">
        <v>0</v>
      </c>
      <c r="F4710" s="25">
        <f t="shared" si="1"/>
        <v>51</v>
      </c>
      <c r="G4710" s="21" t="s">
        <v>443</v>
      </c>
      <c r="H4710" s="23" t="s">
        <v>14561</v>
      </c>
      <c r="I4710" s="28"/>
    </row>
    <row r="4711" ht="22.5" customHeight="1">
      <c r="A4711" s="53" t="str">
        <f t="array" ref="A4711">IFERROR(_xlfn.XLOOKUP(B4711, Runs[Run ID], Runs[Track]), "— pick a run —")</f>
        <v>Ghost Rider</v>
      </c>
      <c r="B4711" s="54" t="s">
        <v>358</v>
      </c>
      <c r="C4711" s="53" t="str">
        <f t="array" ref="C4711">IFERROR(_xlfn.XLOOKUP(B4711, Runs[Run ID], Runs[Title]), "— pick a run —")</f>
        <v>Danny Ketch's Ghost Rider</v>
      </c>
      <c r="D4711" s="74" t="s">
        <v>14562</v>
      </c>
      <c r="E4711" s="58" t="b">
        <v>0</v>
      </c>
      <c r="F4711" s="25">
        <f t="shared" si="1"/>
        <v>52</v>
      </c>
      <c r="G4711" s="21" t="s">
        <v>58</v>
      </c>
      <c r="H4711" s="23"/>
      <c r="I4711" s="28"/>
    </row>
    <row r="4712" ht="22.5" customHeight="1">
      <c r="A4712" s="53" t="str">
        <f t="array" ref="A4712">IFERROR(_xlfn.XLOOKUP(B4712, Runs[Run ID], Runs[Track]), "— pick a run —")</f>
        <v>Ghost Rider</v>
      </c>
      <c r="B4712" s="54" t="s">
        <v>358</v>
      </c>
      <c r="C4712" s="53" t="str">
        <f t="array" ref="C4712">IFERROR(_xlfn.XLOOKUP(B4712, Runs[Run ID], Runs[Title]), "— pick a run —")</f>
        <v>Danny Ketch's Ghost Rider</v>
      </c>
      <c r="D4712" s="74" t="s">
        <v>14563</v>
      </c>
      <c r="E4712" s="58" t="b">
        <v>0</v>
      </c>
      <c r="F4712" s="25">
        <f t="shared" si="1"/>
        <v>53</v>
      </c>
      <c r="G4712" s="21" t="s">
        <v>58</v>
      </c>
      <c r="H4712" s="23"/>
      <c r="I4712" s="28"/>
    </row>
    <row r="4713" ht="22.5" customHeight="1">
      <c r="A4713" s="53" t="str">
        <f t="array" ref="A4713">IFERROR(_xlfn.XLOOKUP(B4713, Runs[Run ID], Runs[Track]), "— pick a run —")</f>
        <v>Ghost Rider</v>
      </c>
      <c r="B4713" s="54" t="s">
        <v>358</v>
      </c>
      <c r="C4713" s="53" t="str">
        <f t="array" ref="C4713">IFERROR(_xlfn.XLOOKUP(B4713, Runs[Run ID], Runs[Title]), "— pick a run —")</f>
        <v>Danny Ketch's Ghost Rider</v>
      </c>
      <c r="D4713" s="74" t="s">
        <v>14564</v>
      </c>
      <c r="E4713" s="58" t="b">
        <v>0</v>
      </c>
      <c r="F4713" s="25">
        <f t="shared" si="1"/>
        <v>54</v>
      </c>
      <c r="G4713" s="21" t="s">
        <v>58</v>
      </c>
      <c r="H4713" s="23"/>
      <c r="I4713" s="28"/>
    </row>
    <row r="4714" ht="22.5" customHeight="1">
      <c r="A4714" s="53" t="str">
        <f t="array" ref="A4714">IFERROR(_xlfn.XLOOKUP(B4714, Runs[Run ID], Runs[Track]), "— pick a run —")</f>
        <v>Ghost Rider</v>
      </c>
      <c r="B4714" s="54" t="s">
        <v>358</v>
      </c>
      <c r="C4714" s="53" t="str">
        <f t="array" ref="C4714">IFERROR(_xlfn.XLOOKUP(B4714, Runs[Run ID], Runs[Title]), "— pick a run —")</f>
        <v>Danny Ketch's Ghost Rider</v>
      </c>
      <c r="D4714" s="74" t="s">
        <v>14565</v>
      </c>
      <c r="E4714" s="58" t="b">
        <v>0</v>
      </c>
      <c r="F4714" s="25">
        <f t="shared" si="1"/>
        <v>55</v>
      </c>
      <c r="G4714" s="21" t="s">
        <v>58</v>
      </c>
      <c r="H4714" s="23"/>
      <c r="I4714" s="28"/>
    </row>
    <row r="4715" ht="22.5" customHeight="1">
      <c r="A4715" s="53" t="str">
        <f t="array" ref="A4715">IFERROR(_xlfn.XLOOKUP(B4715, Runs[Run ID], Runs[Track]), "— pick a run —")</f>
        <v>Ghost Rider</v>
      </c>
      <c r="B4715" s="54" t="s">
        <v>358</v>
      </c>
      <c r="C4715" s="53" t="str">
        <f t="array" ref="C4715">IFERROR(_xlfn.XLOOKUP(B4715, Runs[Run ID], Runs[Title]), "— pick a run —")</f>
        <v>Danny Ketch's Ghost Rider</v>
      </c>
      <c r="D4715" s="74" t="s">
        <v>14566</v>
      </c>
      <c r="E4715" s="58" t="b">
        <v>0</v>
      </c>
      <c r="F4715" s="25">
        <f t="shared" si="1"/>
        <v>56</v>
      </c>
      <c r="G4715" s="21" t="s">
        <v>58</v>
      </c>
      <c r="H4715" s="23"/>
      <c r="I4715" s="28"/>
    </row>
    <row r="4716" ht="22.5" customHeight="1">
      <c r="A4716" s="53" t="str">
        <f t="array" ref="A4716">IFERROR(_xlfn.XLOOKUP(B4716, Runs[Run ID], Runs[Track]), "— pick a run —")</f>
        <v>Ghost Rider</v>
      </c>
      <c r="B4716" s="54" t="s">
        <v>358</v>
      </c>
      <c r="C4716" s="53" t="str">
        <f t="array" ref="C4716">IFERROR(_xlfn.XLOOKUP(B4716, Runs[Run ID], Runs[Title]), "— pick a run —")</f>
        <v>Danny Ketch's Ghost Rider</v>
      </c>
      <c r="D4716" s="74" t="s">
        <v>14567</v>
      </c>
      <c r="E4716" s="58" t="b">
        <v>0</v>
      </c>
      <c r="F4716" s="25">
        <f t="shared" si="1"/>
        <v>57</v>
      </c>
      <c r="G4716" s="21" t="s">
        <v>443</v>
      </c>
      <c r="H4716" s="23" t="s">
        <v>14568</v>
      </c>
      <c r="I4716" s="28"/>
    </row>
    <row r="4717" ht="22.5" customHeight="1">
      <c r="A4717" s="53" t="str">
        <f t="array" ref="A4717">IFERROR(_xlfn.XLOOKUP(B4717, Runs[Run ID], Runs[Track]), "— pick a run —")</f>
        <v>Ghost Rider</v>
      </c>
      <c r="B4717" s="54" t="s">
        <v>358</v>
      </c>
      <c r="C4717" s="53" t="str">
        <f t="array" ref="C4717">IFERROR(_xlfn.XLOOKUP(B4717, Runs[Run ID], Runs[Title]), "— pick a run —")</f>
        <v>Danny Ketch's Ghost Rider</v>
      </c>
      <c r="D4717" s="74" t="s">
        <v>14569</v>
      </c>
      <c r="E4717" s="58" t="b">
        <v>0</v>
      </c>
      <c r="F4717" s="25">
        <f t="shared" si="1"/>
        <v>58</v>
      </c>
      <c r="G4717" s="21" t="s">
        <v>443</v>
      </c>
      <c r="H4717" s="23"/>
      <c r="I4717" s="28"/>
    </row>
    <row r="4718" ht="22.5" customHeight="1">
      <c r="A4718" s="53" t="str">
        <f t="array" ref="A4718">IFERROR(_xlfn.XLOOKUP(B4718, Runs[Run ID], Runs[Track]), "— pick a run —")</f>
        <v>Ghost Rider</v>
      </c>
      <c r="B4718" s="54" t="s">
        <v>358</v>
      </c>
      <c r="C4718" s="53" t="str">
        <f t="array" ref="C4718">IFERROR(_xlfn.XLOOKUP(B4718, Runs[Run ID], Runs[Title]), "— pick a run —")</f>
        <v>Danny Ketch's Ghost Rider</v>
      </c>
      <c r="D4718" s="74" t="s">
        <v>14570</v>
      </c>
      <c r="E4718" s="58" t="b">
        <v>0</v>
      </c>
      <c r="F4718" s="25">
        <f t="shared" si="1"/>
        <v>59</v>
      </c>
      <c r="G4718" s="21" t="s">
        <v>58</v>
      </c>
      <c r="H4718" s="23"/>
      <c r="I4718" s="28"/>
    </row>
    <row r="4719" ht="22.5" customHeight="1">
      <c r="A4719" s="53" t="str">
        <f t="array" ref="A4719">IFERROR(_xlfn.XLOOKUP(B4719, Runs[Run ID], Runs[Track]), "— pick a run —")</f>
        <v>Ghost Rider</v>
      </c>
      <c r="B4719" s="54" t="s">
        <v>358</v>
      </c>
      <c r="C4719" s="53" t="str">
        <f t="array" ref="C4719">IFERROR(_xlfn.XLOOKUP(B4719, Runs[Run ID], Runs[Title]), "— pick a run —")</f>
        <v>Danny Ketch's Ghost Rider</v>
      </c>
      <c r="D4719" s="74" t="s">
        <v>14571</v>
      </c>
      <c r="E4719" s="58" t="b">
        <v>0</v>
      </c>
      <c r="F4719" s="25">
        <f t="shared" si="1"/>
        <v>60</v>
      </c>
      <c r="G4719" s="21" t="s">
        <v>58</v>
      </c>
      <c r="H4719" s="23"/>
      <c r="I4719" s="28"/>
    </row>
    <row r="4720" ht="22.5" customHeight="1">
      <c r="A4720" s="53" t="str">
        <f t="array" ref="A4720">IFERROR(_xlfn.XLOOKUP(B4720, Runs[Run ID], Runs[Track]), "— pick a run —")</f>
        <v>Ghost Rider</v>
      </c>
      <c r="B4720" s="54" t="s">
        <v>358</v>
      </c>
      <c r="C4720" s="53" t="str">
        <f t="array" ref="C4720">IFERROR(_xlfn.XLOOKUP(B4720, Runs[Run ID], Runs[Title]), "— pick a run —")</f>
        <v>Danny Ketch's Ghost Rider</v>
      </c>
      <c r="D4720" s="74" t="s">
        <v>14572</v>
      </c>
      <c r="E4720" s="58" t="b">
        <v>0</v>
      </c>
      <c r="F4720" s="25">
        <f t="shared" si="1"/>
        <v>61</v>
      </c>
      <c r="G4720" s="21" t="s">
        <v>58</v>
      </c>
      <c r="H4720" s="23"/>
      <c r="I4720" s="28"/>
    </row>
    <row r="4721" ht="22.5" customHeight="1">
      <c r="A4721" s="53" t="str">
        <f t="array" ref="A4721">IFERROR(_xlfn.XLOOKUP(B4721, Runs[Run ID], Runs[Track]), "— pick a run —")</f>
        <v>Ghost Rider</v>
      </c>
      <c r="B4721" s="54" t="s">
        <v>358</v>
      </c>
      <c r="C4721" s="53" t="str">
        <f t="array" ref="C4721">IFERROR(_xlfn.XLOOKUP(B4721, Runs[Run ID], Runs[Title]), "— pick a run —")</f>
        <v>Danny Ketch's Ghost Rider</v>
      </c>
      <c r="D4721" s="74" t="s">
        <v>14573</v>
      </c>
      <c r="E4721" s="58" t="b">
        <v>0</v>
      </c>
      <c r="F4721" s="25">
        <f t="shared" si="1"/>
        <v>62</v>
      </c>
      <c r="G4721" s="21" t="s">
        <v>58</v>
      </c>
      <c r="H4721" s="23"/>
      <c r="I4721" s="28"/>
    </row>
    <row r="4722" ht="22.5" customHeight="1">
      <c r="A4722" s="53" t="str">
        <f t="array" ref="A4722">IFERROR(_xlfn.XLOOKUP(B4722, Runs[Run ID], Runs[Track]), "— pick a run —")</f>
        <v>Ghost Rider</v>
      </c>
      <c r="B4722" s="54" t="s">
        <v>358</v>
      </c>
      <c r="C4722" s="53" t="str">
        <f t="array" ref="C4722">IFERROR(_xlfn.XLOOKUP(B4722, Runs[Run ID], Runs[Title]), "— pick a run —")</f>
        <v>Danny Ketch's Ghost Rider</v>
      </c>
      <c r="D4722" s="74" t="s">
        <v>14574</v>
      </c>
      <c r="E4722" s="58" t="b">
        <v>0</v>
      </c>
      <c r="F4722" s="25">
        <f t="shared" si="1"/>
        <v>63</v>
      </c>
      <c r="G4722" s="21" t="s">
        <v>58</v>
      </c>
      <c r="H4722" s="23"/>
      <c r="I4722" s="28"/>
    </row>
    <row r="4723" ht="22.5" customHeight="1">
      <c r="A4723" s="53" t="str">
        <f t="array" ref="A4723">IFERROR(_xlfn.XLOOKUP(B4723, Runs[Run ID], Runs[Track]), "— pick a run —")</f>
        <v>Ghost Rider</v>
      </c>
      <c r="B4723" s="54" t="s">
        <v>358</v>
      </c>
      <c r="C4723" s="53" t="str">
        <f t="array" ref="C4723">IFERROR(_xlfn.XLOOKUP(B4723, Runs[Run ID], Runs[Title]), "— pick a run —")</f>
        <v>Danny Ketch's Ghost Rider</v>
      </c>
      <c r="D4723" s="74" t="s">
        <v>14575</v>
      </c>
      <c r="E4723" s="58" t="b">
        <v>0</v>
      </c>
      <c r="F4723" s="25">
        <f t="shared" si="1"/>
        <v>64</v>
      </c>
      <c r="G4723" s="21" t="s">
        <v>58</v>
      </c>
      <c r="H4723" s="23"/>
      <c r="I4723" s="28"/>
    </row>
    <row r="4724" ht="22.5" customHeight="1">
      <c r="A4724" s="53" t="str">
        <f t="array" ref="A4724">IFERROR(_xlfn.XLOOKUP(B4724, Runs[Run ID], Runs[Track]), "— pick a run —")</f>
        <v>Ghost Rider</v>
      </c>
      <c r="B4724" s="54" t="s">
        <v>358</v>
      </c>
      <c r="C4724" s="53" t="str">
        <f t="array" ref="C4724">IFERROR(_xlfn.XLOOKUP(B4724, Runs[Run ID], Runs[Title]), "— pick a run —")</f>
        <v>Danny Ketch's Ghost Rider</v>
      </c>
      <c r="D4724" s="74" t="s">
        <v>14576</v>
      </c>
      <c r="E4724" s="58" t="b">
        <v>0</v>
      </c>
      <c r="F4724" s="25">
        <f t="shared" si="1"/>
        <v>65</v>
      </c>
      <c r="G4724" s="21" t="s">
        <v>58</v>
      </c>
      <c r="H4724" s="23"/>
      <c r="I4724" s="28"/>
    </row>
    <row r="4725" ht="22.5" customHeight="1">
      <c r="A4725" s="53" t="str">
        <f t="array" ref="A4725">IFERROR(_xlfn.XLOOKUP(B4725, Runs[Run ID], Runs[Track]), "— pick a run —")</f>
        <v>Ghost Rider</v>
      </c>
      <c r="B4725" s="54" t="s">
        <v>358</v>
      </c>
      <c r="C4725" s="53" t="str">
        <f t="array" ref="C4725">IFERROR(_xlfn.XLOOKUP(B4725, Runs[Run ID], Runs[Title]), "— pick a run —")</f>
        <v>Danny Ketch's Ghost Rider</v>
      </c>
      <c r="D4725" s="74" t="s">
        <v>14577</v>
      </c>
      <c r="E4725" s="58" t="b">
        <v>0</v>
      </c>
      <c r="F4725" s="25">
        <f t="shared" si="1"/>
        <v>66</v>
      </c>
      <c r="G4725" s="21" t="s">
        <v>58</v>
      </c>
      <c r="H4725" s="23"/>
      <c r="I4725" s="28"/>
    </row>
    <row r="4726" ht="22.5" customHeight="1">
      <c r="A4726" s="53" t="str">
        <f t="array" ref="A4726">IFERROR(_xlfn.XLOOKUP(B4726, Runs[Run ID], Runs[Track]), "— pick a run —")</f>
        <v>Ghost Rider</v>
      </c>
      <c r="B4726" s="54" t="s">
        <v>358</v>
      </c>
      <c r="C4726" s="53" t="str">
        <f t="array" ref="C4726">IFERROR(_xlfn.XLOOKUP(B4726, Runs[Run ID], Runs[Title]), "— pick a run —")</f>
        <v>Danny Ketch's Ghost Rider</v>
      </c>
      <c r="D4726" s="74" t="s">
        <v>14578</v>
      </c>
      <c r="E4726" s="58" t="b">
        <v>0</v>
      </c>
      <c r="F4726" s="25">
        <f t="shared" si="1"/>
        <v>67</v>
      </c>
      <c r="G4726" s="21" t="s">
        <v>58</v>
      </c>
      <c r="H4726" s="23"/>
      <c r="I4726" s="28"/>
    </row>
    <row r="4727" ht="22.5" customHeight="1">
      <c r="A4727" s="53" t="str">
        <f t="array" ref="A4727">IFERROR(_xlfn.XLOOKUP(B4727, Runs[Run ID], Runs[Track]), "— pick a run —")</f>
        <v>Ghost Rider</v>
      </c>
      <c r="B4727" s="54" t="s">
        <v>358</v>
      </c>
      <c r="C4727" s="53" t="str">
        <f t="array" ref="C4727">IFERROR(_xlfn.XLOOKUP(B4727, Runs[Run ID], Runs[Title]), "— pick a run —")</f>
        <v>Danny Ketch's Ghost Rider</v>
      </c>
      <c r="D4727" s="74" t="s">
        <v>14579</v>
      </c>
      <c r="E4727" s="58" t="b">
        <v>0</v>
      </c>
      <c r="F4727" s="25">
        <f t="shared" si="1"/>
        <v>68</v>
      </c>
      <c r="G4727" s="21" t="s">
        <v>58</v>
      </c>
      <c r="H4727" s="23"/>
      <c r="I4727" s="28"/>
    </row>
    <row r="4728" ht="22.5" customHeight="1">
      <c r="A4728" s="53" t="str">
        <f t="array" ref="A4728">IFERROR(_xlfn.XLOOKUP(B4728, Runs[Run ID], Runs[Track]), "— pick a run —")</f>
        <v>Ghost Rider</v>
      </c>
      <c r="B4728" s="54" t="s">
        <v>358</v>
      </c>
      <c r="C4728" s="53" t="str">
        <f t="array" ref="C4728">IFERROR(_xlfn.XLOOKUP(B4728, Runs[Run ID], Runs[Title]), "— pick a run —")</f>
        <v>Danny Ketch's Ghost Rider</v>
      </c>
      <c r="D4728" s="74" t="s">
        <v>14580</v>
      </c>
      <c r="E4728" s="58" t="b">
        <v>0</v>
      </c>
      <c r="F4728" s="25">
        <f t="shared" si="1"/>
        <v>69</v>
      </c>
      <c r="G4728" s="21" t="s">
        <v>58</v>
      </c>
      <c r="H4728" s="23"/>
      <c r="I4728" s="28"/>
    </row>
    <row r="4729" ht="22.5" customHeight="1">
      <c r="A4729" s="53" t="str">
        <f t="array" ref="A4729">IFERROR(_xlfn.XLOOKUP(B4729, Runs[Run ID], Runs[Track]), "— pick a run —")</f>
        <v>Ghost Rider</v>
      </c>
      <c r="B4729" s="54" t="s">
        <v>358</v>
      </c>
      <c r="C4729" s="53" t="str">
        <f t="array" ref="C4729">IFERROR(_xlfn.XLOOKUP(B4729, Runs[Run ID], Runs[Title]), "— pick a run —")</f>
        <v>Danny Ketch's Ghost Rider</v>
      </c>
      <c r="D4729" s="74" t="s">
        <v>14581</v>
      </c>
      <c r="E4729" s="58" t="b">
        <v>0</v>
      </c>
      <c r="F4729" s="25">
        <f t="shared" si="1"/>
        <v>70</v>
      </c>
      <c r="G4729" s="21" t="s">
        <v>58</v>
      </c>
      <c r="H4729" s="23"/>
      <c r="I4729" s="28"/>
    </row>
    <row r="4730" ht="22.5" customHeight="1">
      <c r="A4730" s="53" t="str">
        <f t="array" ref="A4730">IFERROR(_xlfn.XLOOKUP(B4730, Runs[Run ID], Runs[Track]), "— pick a run —")</f>
        <v>Ghost Rider</v>
      </c>
      <c r="B4730" s="54" t="s">
        <v>358</v>
      </c>
      <c r="C4730" s="53" t="str">
        <f t="array" ref="C4730">IFERROR(_xlfn.XLOOKUP(B4730, Runs[Run ID], Runs[Title]), "— pick a run —")</f>
        <v>Danny Ketch's Ghost Rider</v>
      </c>
      <c r="D4730" s="74" t="s">
        <v>14582</v>
      </c>
      <c r="E4730" s="58" t="b">
        <v>0</v>
      </c>
      <c r="F4730" s="25">
        <f t="shared" si="1"/>
        <v>71</v>
      </c>
      <c r="G4730" s="21" t="s">
        <v>58</v>
      </c>
      <c r="H4730" s="23"/>
      <c r="I4730" s="28"/>
    </row>
    <row r="4731" ht="22.5" customHeight="1">
      <c r="A4731" s="53" t="str">
        <f t="array" ref="A4731">IFERROR(_xlfn.XLOOKUP(B4731, Runs[Run ID], Runs[Track]), "— pick a run —")</f>
        <v>Ghost Rider</v>
      </c>
      <c r="B4731" s="54" t="s">
        <v>358</v>
      </c>
      <c r="C4731" s="53" t="str">
        <f t="array" ref="C4731">IFERROR(_xlfn.XLOOKUP(B4731, Runs[Run ID], Runs[Title]), "— pick a run —")</f>
        <v>Danny Ketch's Ghost Rider</v>
      </c>
      <c r="D4731" s="74" t="s">
        <v>14583</v>
      </c>
      <c r="E4731" s="58" t="b">
        <v>0</v>
      </c>
      <c r="F4731" s="25">
        <f t="shared" si="1"/>
        <v>72</v>
      </c>
      <c r="G4731" s="21" t="s">
        <v>58</v>
      </c>
      <c r="H4731" s="23"/>
      <c r="I4731" s="28"/>
    </row>
    <row r="4732" ht="22.5" customHeight="1">
      <c r="A4732" s="53" t="str">
        <f t="array" ref="A4732">IFERROR(_xlfn.XLOOKUP(B4732, Runs[Run ID], Runs[Track]), "— pick a run —")</f>
        <v>Ghost Rider</v>
      </c>
      <c r="B4732" s="54" t="s">
        <v>358</v>
      </c>
      <c r="C4732" s="53" t="str">
        <f t="array" ref="C4732">IFERROR(_xlfn.XLOOKUP(B4732, Runs[Run ID], Runs[Title]), "— pick a run —")</f>
        <v>Danny Ketch's Ghost Rider</v>
      </c>
      <c r="D4732" s="74" t="s">
        <v>14584</v>
      </c>
      <c r="E4732" s="58" t="b">
        <v>0</v>
      </c>
      <c r="F4732" s="25">
        <f t="shared" si="1"/>
        <v>73</v>
      </c>
      <c r="G4732" s="21" t="s">
        <v>58</v>
      </c>
      <c r="H4732" s="23"/>
      <c r="I4732" s="28"/>
    </row>
    <row r="4733" ht="22.5" customHeight="1">
      <c r="A4733" s="53" t="str">
        <f t="array" ref="A4733">IFERROR(_xlfn.XLOOKUP(B4733, Runs[Run ID], Runs[Track]), "— pick a run —")</f>
        <v>Ghost Rider</v>
      </c>
      <c r="B4733" s="54" t="s">
        <v>358</v>
      </c>
      <c r="C4733" s="53" t="str">
        <f t="array" ref="C4733">IFERROR(_xlfn.XLOOKUP(B4733, Runs[Run ID], Runs[Title]), "— pick a run —")</f>
        <v>Danny Ketch's Ghost Rider</v>
      </c>
      <c r="D4733" s="74" t="s">
        <v>14585</v>
      </c>
      <c r="E4733" s="58" t="b">
        <v>0</v>
      </c>
      <c r="F4733" s="25">
        <f t="shared" si="1"/>
        <v>74</v>
      </c>
      <c r="G4733" s="21" t="s">
        <v>58</v>
      </c>
      <c r="H4733" s="23"/>
      <c r="I4733" s="28"/>
    </row>
    <row r="4734" ht="22.5" customHeight="1">
      <c r="A4734" s="53" t="str">
        <f t="array" ref="A4734">IFERROR(_xlfn.XLOOKUP(B4734, Runs[Run ID], Runs[Track]), "— pick a run —")</f>
        <v>Ghost Rider</v>
      </c>
      <c r="B4734" s="54" t="s">
        <v>358</v>
      </c>
      <c r="C4734" s="53" t="str">
        <f t="array" ref="C4734">IFERROR(_xlfn.XLOOKUP(B4734, Runs[Run ID], Runs[Title]), "— pick a run —")</f>
        <v>Danny Ketch's Ghost Rider</v>
      </c>
      <c r="D4734" s="74" t="s">
        <v>14586</v>
      </c>
      <c r="E4734" s="58" t="b">
        <v>0</v>
      </c>
      <c r="F4734" s="25">
        <f t="shared" si="1"/>
        <v>75</v>
      </c>
      <c r="G4734" s="21" t="s">
        <v>58</v>
      </c>
      <c r="H4734" s="23"/>
      <c r="I4734" s="28"/>
    </row>
    <row r="4735" ht="22.5" customHeight="1">
      <c r="A4735" s="53" t="str">
        <f t="array" ref="A4735">IFERROR(_xlfn.XLOOKUP(B4735, Runs[Run ID], Runs[Track]), "— pick a run —")</f>
        <v>Ghost Rider</v>
      </c>
      <c r="B4735" s="54" t="s">
        <v>358</v>
      </c>
      <c r="C4735" s="53" t="str">
        <f t="array" ref="C4735">IFERROR(_xlfn.XLOOKUP(B4735, Runs[Run ID], Runs[Title]), "— pick a run —")</f>
        <v>Danny Ketch's Ghost Rider</v>
      </c>
      <c r="D4735" s="74" t="s">
        <v>14587</v>
      </c>
      <c r="E4735" s="58" t="b">
        <v>0</v>
      </c>
      <c r="F4735" s="25">
        <f t="shared" si="1"/>
        <v>76</v>
      </c>
      <c r="G4735" s="21" t="s">
        <v>58</v>
      </c>
      <c r="H4735" s="23"/>
      <c r="I4735" s="28"/>
    </row>
    <row r="4736" ht="22.5" customHeight="1">
      <c r="A4736" s="53" t="str">
        <f t="array" ref="A4736">IFERROR(_xlfn.XLOOKUP(B4736, Runs[Run ID], Runs[Track]), "— pick a run —")</f>
        <v>Ghost Rider</v>
      </c>
      <c r="B4736" s="54" t="s">
        <v>358</v>
      </c>
      <c r="C4736" s="53" t="str">
        <f t="array" ref="C4736">IFERROR(_xlfn.XLOOKUP(B4736, Runs[Run ID], Runs[Title]), "— pick a run —")</f>
        <v>Danny Ketch's Ghost Rider</v>
      </c>
      <c r="D4736" s="74" t="s">
        <v>14588</v>
      </c>
      <c r="E4736" s="58" t="b">
        <v>0</v>
      </c>
      <c r="F4736" s="25">
        <f t="shared" si="1"/>
        <v>77</v>
      </c>
      <c r="G4736" s="21" t="s">
        <v>58</v>
      </c>
      <c r="H4736" s="23"/>
      <c r="I4736" s="28"/>
    </row>
    <row r="4737" ht="22.5" customHeight="1">
      <c r="A4737" s="53" t="str">
        <f t="array" ref="A4737">IFERROR(_xlfn.XLOOKUP(B4737, Runs[Run ID], Runs[Track]), "— pick a run —")</f>
        <v>Ghost Rider</v>
      </c>
      <c r="B4737" s="54" t="s">
        <v>358</v>
      </c>
      <c r="C4737" s="53" t="str">
        <f t="array" ref="C4737">IFERROR(_xlfn.XLOOKUP(B4737, Runs[Run ID], Runs[Title]), "— pick a run —")</f>
        <v>Danny Ketch's Ghost Rider</v>
      </c>
      <c r="D4737" s="74" t="s">
        <v>14589</v>
      </c>
      <c r="E4737" s="58" t="b">
        <v>0</v>
      </c>
      <c r="F4737" s="25">
        <f t="shared" si="1"/>
        <v>78</v>
      </c>
      <c r="G4737" s="21" t="s">
        <v>58</v>
      </c>
      <c r="H4737" s="23"/>
      <c r="I4737" s="28"/>
    </row>
    <row r="4738" ht="22.5" customHeight="1">
      <c r="A4738" s="53" t="str">
        <f t="array" ref="A4738">IFERROR(_xlfn.XLOOKUP(B4738, Runs[Run ID], Runs[Track]), "— pick a run —")</f>
        <v>Ghost Rider</v>
      </c>
      <c r="B4738" s="54" t="s">
        <v>358</v>
      </c>
      <c r="C4738" s="53" t="str">
        <f t="array" ref="C4738">IFERROR(_xlfn.XLOOKUP(B4738, Runs[Run ID], Runs[Title]), "— pick a run —")</f>
        <v>Danny Ketch's Ghost Rider</v>
      </c>
      <c r="D4738" s="74" t="s">
        <v>14590</v>
      </c>
      <c r="E4738" s="58" t="b">
        <v>0</v>
      </c>
      <c r="F4738" s="25">
        <f t="shared" si="1"/>
        <v>79</v>
      </c>
      <c r="G4738" s="21" t="s">
        <v>58</v>
      </c>
      <c r="H4738" s="23"/>
      <c r="I4738" s="28"/>
    </row>
    <row r="4739" ht="22.5" customHeight="1">
      <c r="A4739" s="53" t="str">
        <f t="array" ref="A4739">IFERROR(_xlfn.XLOOKUP(B4739, Runs[Run ID], Runs[Track]), "— pick a run —")</f>
        <v>Ghost Rider</v>
      </c>
      <c r="B4739" s="54" t="s">
        <v>358</v>
      </c>
      <c r="C4739" s="53" t="str">
        <f t="array" ref="C4739">IFERROR(_xlfn.XLOOKUP(B4739, Runs[Run ID], Runs[Title]), "— pick a run —")</f>
        <v>Danny Ketch's Ghost Rider</v>
      </c>
      <c r="D4739" s="74" t="s">
        <v>14591</v>
      </c>
      <c r="E4739" s="58" t="b">
        <v>0</v>
      </c>
      <c r="F4739" s="25">
        <f t="shared" si="1"/>
        <v>80</v>
      </c>
      <c r="G4739" s="21" t="s">
        <v>58</v>
      </c>
      <c r="H4739" s="23"/>
      <c r="I4739" s="28"/>
    </row>
    <row r="4740" ht="22.5" customHeight="1">
      <c r="A4740" s="53" t="str">
        <f t="array" ref="A4740">IFERROR(_xlfn.XLOOKUP(B4740, Runs[Run ID], Runs[Track]), "— pick a run —")</f>
        <v>Ghost Rider</v>
      </c>
      <c r="B4740" s="54" t="s">
        <v>358</v>
      </c>
      <c r="C4740" s="53" t="str">
        <f t="array" ref="C4740">IFERROR(_xlfn.XLOOKUP(B4740, Runs[Run ID], Runs[Title]), "— pick a run —")</f>
        <v>Danny Ketch's Ghost Rider</v>
      </c>
      <c r="D4740" s="74" t="s">
        <v>14592</v>
      </c>
      <c r="E4740" s="58" t="b">
        <v>0</v>
      </c>
      <c r="F4740" s="25">
        <f t="shared" si="1"/>
        <v>81</v>
      </c>
      <c r="G4740" s="21" t="s">
        <v>58</v>
      </c>
      <c r="H4740" s="23"/>
      <c r="I4740" s="28"/>
    </row>
    <row r="4741" ht="22.5" customHeight="1">
      <c r="A4741" s="53" t="str">
        <f t="array" ref="A4741">IFERROR(_xlfn.XLOOKUP(B4741, Runs[Run ID], Runs[Track]), "— pick a run —")</f>
        <v>Ghost Rider</v>
      </c>
      <c r="B4741" s="54" t="s">
        <v>358</v>
      </c>
      <c r="C4741" s="53" t="str">
        <f t="array" ref="C4741">IFERROR(_xlfn.XLOOKUP(B4741, Runs[Run ID], Runs[Title]), "— pick a run —")</f>
        <v>Danny Ketch's Ghost Rider</v>
      </c>
      <c r="D4741" s="74" t="s">
        <v>14593</v>
      </c>
      <c r="E4741" s="58" t="b">
        <v>0</v>
      </c>
      <c r="F4741" s="25">
        <f t="shared" si="1"/>
        <v>82</v>
      </c>
      <c r="G4741" s="21" t="s">
        <v>58</v>
      </c>
      <c r="H4741" s="23"/>
      <c r="I4741" s="28"/>
    </row>
    <row r="4742" ht="22.5" customHeight="1">
      <c r="A4742" s="53" t="str">
        <f t="array" ref="A4742">IFERROR(_xlfn.XLOOKUP(B4742, Runs[Run ID], Runs[Track]), "— pick a run —")</f>
        <v>Ghost Rider</v>
      </c>
      <c r="B4742" s="54" t="s">
        <v>358</v>
      </c>
      <c r="C4742" s="53" t="str">
        <f t="array" ref="C4742">IFERROR(_xlfn.XLOOKUP(B4742, Runs[Run ID], Runs[Title]), "— pick a run —")</f>
        <v>Danny Ketch's Ghost Rider</v>
      </c>
      <c r="D4742" s="74" t="s">
        <v>14594</v>
      </c>
      <c r="E4742" s="58" t="b">
        <v>0</v>
      </c>
      <c r="F4742" s="25">
        <f t="shared" si="1"/>
        <v>83</v>
      </c>
      <c r="G4742" s="21" t="s">
        <v>58</v>
      </c>
      <c r="H4742" s="23"/>
      <c r="I4742" s="28"/>
    </row>
    <row r="4743" ht="22.5" customHeight="1">
      <c r="A4743" s="53" t="str">
        <f t="array" ref="A4743">IFERROR(_xlfn.XLOOKUP(B4743, Runs[Run ID], Runs[Track]), "— pick a run —")</f>
        <v>Ghost Rider</v>
      </c>
      <c r="B4743" s="54" t="s">
        <v>358</v>
      </c>
      <c r="C4743" s="53" t="str">
        <f t="array" ref="C4743">IFERROR(_xlfn.XLOOKUP(B4743, Runs[Run ID], Runs[Title]), "— pick a run —")</f>
        <v>Danny Ketch's Ghost Rider</v>
      </c>
      <c r="D4743" s="74" t="s">
        <v>14595</v>
      </c>
      <c r="E4743" s="58" t="b">
        <v>0</v>
      </c>
      <c r="F4743" s="25">
        <f t="shared" si="1"/>
        <v>84</v>
      </c>
      <c r="G4743" s="21" t="s">
        <v>58</v>
      </c>
      <c r="H4743" s="23"/>
      <c r="I4743" s="28"/>
    </row>
    <row r="4744" ht="22.5" customHeight="1">
      <c r="A4744" s="53" t="str">
        <f t="array" ref="A4744">IFERROR(_xlfn.XLOOKUP(B4744, Runs[Run ID], Runs[Track]), "— pick a run —")</f>
        <v>Ghost Rider</v>
      </c>
      <c r="B4744" s="54" t="s">
        <v>358</v>
      </c>
      <c r="C4744" s="53" t="str">
        <f t="array" ref="C4744">IFERROR(_xlfn.XLOOKUP(B4744, Runs[Run ID], Runs[Title]), "— pick a run —")</f>
        <v>Danny Ketch's Ghost Rider</v>
      </c>
      <c r="D4744" s="74" t="s">
        <v>14596</v>
      </c>
      <c r="E4744" s="58" t="b">
        <v>0</v>
      </c>
      <c r="F4744" s="25">
        <f t="shared" si="1"/>
        <v>85</v>
      </c>
      <c r="G4744" s="21" t="s">
        <v>58</v>
      </c>
      <c r="H4744" s="23"/>
      <c r="I4744" s="28"/>
    </row>
    <row r="4745" ht="22.5" customHeight="1">
      <c r="A4745" s="53" t="str">
        <f t="array" ref="A4745">IFERROR(_xlfn.XLOOKUP(B4745, Runs[Run ID], Runs[Track]), "— pick a run —")</f>
        <v>Ghost Rider</v>
      </c>
      <c r="B4745" s="54" t="s">
        <v>358</v>
      </c>
      <c r="C4745" s="53" t="str">
        <f t="array" ref="C4745">IFERROR(_xlfn.XLOOKUP(B4745, Runs[Run ID], Runs[Title]), "— pick a run —")</f>
        <v>Danny Ketch's Ghost Rider</v>
      </c>
      <c r="D4745" s="74" t="s">
        <v>14597</v>
      </c>
      <c r="E4745" s="58" t="b">
        <v>0</v>
      </c>
      <c r="F4745" s="25">
        <f t="shared" si="1"/>
        <v>86</v>
      </c>
      <c r="G4745" s="21" t="s">
        <v>58</v>
      </c>
      <c r="H4745" s="23"/>
      <c r="I4745" s="28"/>
    </row>
    <row r="4746" ht="22.5" customHeight="1">
      <c r="A4746" s="53" t="str">
        <f t="array" ref="A4746">IFERROR(_xlfn.XLOOKUP(B4746, Runs[Run ID], Runs[Track]), "— pick a run —")</f>
        <v>Ghost Rider</v>
      </c>
      <c r="B4746" s="54" t="s">
        <v>358</v>
      </c>
      <c r="C4746" s="53" t="str">
        <f t="array" ref="C4746">IFERROR(_xlfn.XLOOKUP(B4746, Runs[Run ID], Runs[Title]), "— pick a run —")</f>
        <v>Danny Ketch's Ghost Rider</v>
      </c>
      <c r="D4746" s="74" t="s">
        <v>14598</v>
      </c>
      <c r="E4746" s="58" t="b">
        <v>0</v>
      </c>
      <c r="F4746" s="25">
        <f t="shared" si="1"/>
        <v>87</v>
      </c>
      <c r="G4746" s="21" t="s">
        <v>58</v>
      </c>
      <c r="H4746" s="23"/>
      <c r="I4746" s="28"/>
    </row>
    <row r="4747" ht="22.5" customHeight="1">
      <c r="A4747" s="53" t="str">
        <f t="array" ref="A4747">IFERROR(_xlfn.XLOOKUP(B4747, Runs[Run ID], Runs[Track]), "— pick a run —")</f>
        <v>Ghost Rider</v>
      </c>
      <c r="B4747" s="54" t="s">
        <v>358</v>
      </c>
      <c r="C4747" s="53" t="str">
        <f t="array" ref="C4747">IFERROR(_xlfn.XLOOKUP(B4747, Runs[Run ID], Runs[Title]), "— pick a run —")</f>
        <v>Danny Ketch's Ghost Rider</v>
      </c>
      <c r="D4747" s="74" t="s">
        <v>14599</v>
      </c>
      <c r="E4747" s="58" t="b">
        <v>0</v>
      </c>
      <c r="F4747" s="25">
        <f t="shared" si="1"/>
        <v>88</v>
      </c>
      <c r="G4747" s="21" t="s">
        <v>58</v>
      </c>
      <c r="H4747" s="23"/>
      <c r="I4747" s="28"/>
    </row>
    <row r="4748" ht="22.5" customHeight="1">
      <c r="A4748" s="53" t="str">
        <f t="array" ref="A4748">IFERROR(_xlfn.XLOOKUP(B4748, Runs[Run ID], Runs[Track]), "— pick a run —")</f>
        <v>Ghost Rider</v>
      </c>
      <c r="B4748" s="54" t="s">
        <v>358</v>
      </c>
      <c r="C4748" s="53" t="str">
        <f t="array" ref="C4748">IFERROR(_xlfn.XLOOKUP(B4748, Runs[Run ID], Runs[Title]), "— pick a run —")</f>
        <v>Danny Ketch's Ghost Rider</v>
      </c>
      <c r="D4748" s="74" t="s">
        <v>14600</v>
      </c>
      <c r="E4748" s="58" t="b">
        <v>0</v>
      </c>
      <c r="F4748" s="25">
        <f t="shared" si="1"/>
        <v>89</v>
      </c>
      <c r="G4748" s="21" t="s">
        <v>58</v>
      </c>
      <c r="H4748" s="23"/>
      <c r="I4748" s="28"/>
    </row>
    <row r="4749" ht="22.5" customHeight="1">
      <c r="A4749" s="53" t="str">
        <f t="array" ref="A4749">IFERROR(_xlfn.XLOOKUP(B4749, Runs[Run ID], Runs[Track]), "— pick a run —")</f>
        <v>Ghost Rider</v>
      </c>
      <c r="B4749" s="54" t="s">
        <v>358</v>
      </c>
      <c r="C4749" s="53" t="str">
        <f t="array" ref="C4749">IFERROR(_xlfn.XLOOKUP(B4749, Runs[Run ID], Runs[Title]), "— pick a run —")</f>
        <v>Danny Ketch's Ghost Rider</v>
      </c>
      <c r="D4749" s="74" t="s">
        <v>14601</v>
      </c>
      <c r="E4749" s="58" t="b">
        <v>0</v>
      </c>
      <c r="F4749" s="25">
        <f t="shared" si="1"/>
        <v>90</v>
      </c>
      <c r="G4749" s="21" t="s">
        <v>58</v>
      </c>
      <c r="H4749" s="23"/>
      <c r="I4749" s="28"/>
    </row>
    <row r="4750" ht="22.5" customHeight="1">
      <c r="A4750" s="53" t="str">
        <f t="array" ref="A4750">IFERROR(_xlfn.XLOOKUP(B4750, Runs[Run ID], Runs[Track]), "— pick a run —")</f>
        <v>Ghost Rider</v>
      </c>
      <c r="B4750" s="54" t="s">
        <v>358</v>
      </c>
      <c r="C4750" s="53" t="str">
        <f t="array" ref="C4750">IFERROR(_xlfn.XLOOKUP(B4750, Runs[Run ID], Runs[Title]), "— pick a run —")</f>
        <v>Danny Ketch's Ghost Rider</v>
      </c>
      <c r="D4750" s="74" t="s">
        <v>14602</v>
      </c>
      <c r="E4750" s="58" t="b">
        <v>0</v>
      </c>
      <c r="F4750" s="25">
        <f t="shared" si="1"/>
        <v>91</v>
      </c>
      <c r="G4750" s="21" t="s">
        <v>58</v>
      </c>
      <c r="H4750" s="23"/>
      <c r="I4750" s="28"/>
    </row>
    <row r="4751" ht="22.5" customHeight="1">
      <c r="A4751" s="53" t="str">
        <f t="array" ref="A4751">IFERROR(_xlfn.XLOOKUP(B4751, Runs[Run ID], Runs[Track]), "— pick a run —")</f>
        <v>Ghost Rider</v>
      </c>
      <c r="B4751" s="54" t="s">
        <v>358</v>
      </c>
      <c r="C4751" s="53" t="str">
        <f t="array" ref="C4751">IFERROR(_xlfn.XLOOKUP(B4751, Runs[Run ID], Runs[Title]), "— pick a run —")</f>
        <v>Danny Ketch's Ghost Rider</v>
      </c>
      <c r="D4751" s="74" t="s">
        <v>14603</v>
      </c>
      <c r="E4751" s="58" t="b">
        <v>0</v>
      </c>
      <c r="F4751" s="25">
        <f t="shared" si="1"/>
        <v>92</v>
      </c>
      <c r="G4751" s="21" t="s">
        <v>58</v>
      </c>
      <c r="H4751" s="23"/>
      <c r="I4751" s="28"/>
    </row>
    <row r="4752" ht="22.5" customHeight="1">
      <c r="A4752" s="53" t="str">
        <f t="array" ref="A4752">IFERROR(_xlfn.XLOOKUP(B4752, Runs[Run ID], Runs[Track]), "— pick a run —")</f>
        <v>Ghost Rider</v>
      </c>
      <c r="B4752" s="54" t="s">
        <v>358</v>
      </c>
      <c r="C4752" s="53" t="str">
        <f t="array" ref="C4752">IFERROR(_xlfn.XLOOKUP(B4752, Runs[Run ID], Runs[Title]), "— pick a run —")</f>
        <v>Danny Ketch's Ghost Rider</v>
      </c>
      <c r="D4752" s="74" t="s">
        <v>14604</v>
      </c>
      <c r="E4752" s="58" t="b">
        <v>0</v>
      </c>
      <c r="F4752" s="25">
        <f t="shared" si="1"/>
        <v>93</v>
      </c>
      <c r="G4752" s="21" t="s">
        <v>58</v>
      </c>
      <c r="H4752" s="23"/>
      <c r="I4752" s="28"/>
    </row>
    <row r="4753" ht="22.5" customHeight="1">
      <c r="A4753" s="53" t="str">
        <f t="array" ref="A4753">IFERROR(_xlfn.XLOOKUP(B4753, Runs[Run ID], Runs[Track]), "— pick a run —")</f>
        <v>Ghost Rider</v>
      </c>
      <c r="B4753" s="54" t="s">
        <v>358</v>
      </c>
      <c r="C4753" s="53" t="str">
        <f t="array" ref="C4753">IFERROR(_xlfn.XLOOKUP(B4753, Runs[Run ID], Runs[Title]), "— pick a run —")</f>
        <v>Danny Ketch's Ghost Rider</v>
      </c>
      <c r="D4753" s="74" t="s">
        <v>14605</v>
      </c>
      <c r="E4753" s="58" t="b">
        <v>0</v>
      </c>
      <c r="F4753" s="25">
        <f t="shared" si="1"/>
        <v>94</v>
      </c>
      <c r="G4753" s="21" t="s">
        <v>58</v>
      </c>
      <c r="H4753" s="23"/>
      <c r="I4753" s="28"/>
    </row>
    <row r="4754" ht="22.5" customHeight="1">
      <c r="A4754" s="53" t="str">
        <f t="array" ref="A4754">IFERROR(_xlfn.XLOOKUP(B4754, Runs[Run ID], Runs[Track]), "— pick a run —")</f>
        <v>Ghost Rider</v>
      </c>
      <c r="B4754" s="54" t="s">
        <v>358</v>
      </c>
      <c r="C4754" s="53" t="str">
        <f t="array" ref="C4754">IFERROR(_xlfn.XLOOKUP(B4754, Runs[Run ID], Runs[Title]), "— pick a run —")</f>
        <v>Danny Ketch's Ghost Rider</v>
      </c>
      <c r="D4754" s="74" t="s">
        <v>14606</v>
      </c>
      <c r="E4754" s="58" t="b">
        <v>0</v>
      </c>
      <c r="F4754" s="25">
        <f t="shared" si="1"/>
        <v>95</v>
      </c>
      <c r="G4754" s="21" t="s">
        <v>58</v>
      </c>
      <c r="H4754" s="23"/>
      <c r="I4754" s="28"/>
    </row>
    <row r="4755" ht="22.5" customHeight="1">
      <c r="A4755" s="53" t="str">
        <f t="array" ref="A4755">IFERROR(_xlfn.XLOOKUP(B4755, Runs[Run ID], Runs[Track]), "— pick a run —")</f>
        <v>Ghost Rider</v>
      </c>
      <c r="B4755" s="54" t="s">
        <v>358</v>
      </c>
      <c r="C4755" s="53" t="str">
        <f t="array" ref="C4755">IFERROR(_xlfn.XLOOKUP(B4755, Runs[Run ID], Runs[Title]), "— pick a run —")</f>
        <v>Danny Ketch's Ghost Rider</v>
      </c>
      <c r="D4755" s="74" t="s">
        <v>14607</v>
      </c>
      <c r="E4755" s="58" t="b">
        <v>0</v>
      </c>
      <c r="F4755" s="25">
        <f t="shared" si="1"/>
        <v>96</v>
      </c>
      <c r="G4755" s="21" t="s">
        <v>58</v>
      </c>
      <c r="H4755" s="23"/>
      <c r="I4755" s="28"/>
    </row>
    <row r="4756" ht="22.5" customHeight="1">
      <c r="A4756" s="53" t="str">
        <f t="array" ref="A4756">IFERROR(_xlfn.XLOOKUP(B4756, Runs[Run ID], Runs[Track]), "— pick a run —")</f>
        <v>Ghost Rider</v>
      </c>
      <c r="B4756" s="54" t="s">
        <v>358</v>
      </c>
      <c r="C4756" s="53" t="str">
        <f t="array" ref="C4756">IFERROR(_xlfn.XLOOKUP(B4756, Runs[Run ID], Runs[Title]), "— pick a run —")</f>
        <v>Danny Ketch's Ghost Rider</v>
      </c>
      <c r="D4756" s="74" t="s">
        <v>14608</v>
      </c>
      <c r="E4756" s="58" t="b">
        <v>0</v>
      </c>
      <c r="F4756" s="25">
        <f t="shared" si="1"/>
        <v>97</v>
      </c>
      <c r="G4756" s="21" t="s">
        <v>58</v>
      </c>
      <c r="H4756" s="23"/>
      <c r="I4756" s="28"/>
    </row>
    <row r="4757" ht="22.5" customHeight="1">
      <c r="A4757" s="53" t="str">
        <f t="array" ref="A4757">IFERROR(_xlfn.XLOOKUP(B4757, Runs[Run ID], Runs[Track]), "— pick a run —")</f>
        <v>Ghost Rider</v>
      </c>
      <c r="B4757" s="54" t="s">
        <v>358</v>
      </c>
      <c r="C4757" s="53" t="str">
        <f t="array" ref="C4757">IFERROR(_xlfn.XLOOKUP(B4757, Runs[Run ID], Runs[Title]), "— pick a run —")</f>
        <v>Danny Ketch's Ghost Rider</v>
      </c>
      <c r="D4757" s="74" t="s">
        <v>14609</v>
      </c>
      <c r="E4757" s="58" t="b">
        <v>0</v>
      </c>
      <c r="F4757" s="25">
        <f t="shared" si="1"/>
        <v>98</v>
      </c>
      <c r="G4757" s="21" t="s">
        <v>58</v>
      </c>
      <c r="H4757" s="23"/>
      <c r="I4757" s="28"/>
    </row>
    <row r="4758" ht="22.5" customHeight="1">
      <c r="A4758" s="53" t="str">
        <f t="array" ref="A4758">IFERROR(_xlfn.XLOOKUP(B4758, Runs[Run ID], Runs[Track]), "— pick a run —")</f>
        <v>Ghost Rider</v>
      </c>
      <c r="B4758" s="54" t="s">
        <v>358</v>
      </c>
      <c r="C4758" s="53" t="str">
        <f t="array" ref="C4758">IFERROR(_xlfn.XLOOKUP(B4758, Runs[Run ID], Runs[Title]), "— pick a run —")</f>
        <v>Danny Ketch's Ghost Rider</v>
      </c>
      <c r="D4758" s="74" t="s">
        <v>14610</v>
      </c>
      <c r="E4758" s="58" t="b">
        <v>0</v>
      </c>
      <c r="F4758" s="25">
        <f t="shared" si="1"/>
        <v>99</v>
      </c>
      <c r="G4758" s="21" t="s">
        <v>58</v>
      </c>
      <c r="H4758" s="23"/>
      <c r="I4758" s="28"/>
    </row>
    <row r="4759" ht="22.5" customHeight="1">
      <c r="A4759" s="53" t="str">
        <f t="array" ref="A4759">IFERROR(_xlfn.XLOOKUP(B4759, Runs[Run ID], Runs[Track]), "— pick a run —")</f>
        <v>Ghost Rider</v>
      </c>
      <c r="B4759" s="54" t="s">
        <v>358</v>
      </c>
      <c r="C4759" s="53" t="str">
        <f t="array" ref="C4759">IFERROR(_xlfn.XLOOKUP(B4759, Runs[Run ID], Runs[Title]), "— pick a run —")</f>
        <v>Danny Ketch's Ghost Rider</v>
      </c>
      <c r="D4759" s="74" t="s">
        <v>14611</v>
      </c>
      <c r="E4759" s="58" t="b">
        <v>0</v>
      </c>
      <c r="F4759" s="25">
        <f t="shared" si="1"/>
        <v>100</v>
      </c>
      <c r="G4759" s="21" t="s">
        <v>58</v>
      </c>
      <c r="H4759" s="23"/>
      <c r="I4759" s="28"/>
    </row>
    <row r="4760" ht="22.5" customHeight="1">
      <c r="A4760" s="53" t="str">
        <f t="array" ref="A4760">IFERROR(_xlfn.XLOOKUP(B4760, Runs[Run ID], Runs[Track]), "— pick a run —")</f>
        <v>Ghost Rider</v>
      </c>
      <c r="B4760" s="54" t="s">
        <v>358</v>
      </c>
      <c r="C4760" s="53" t="str">
        <f t="array" ref="C4760">IFERROR(_xlfn.XLOOKUP(B4760, Runs[Run ID], Runs[Title]), "— pick a run —")</f>
        <v>Danny Ketch's Ghost Rider</v>
      </c>
      <c r="D4760" s="74" t="s">
        <v>14612</v>
      </c>
      <c r="E4760" s="58" t="b">
        <v>0</v>
      </c>
      <c r="F4760" s="25">
        <f t="shared" si="1"/>
        <v>101</v>
      </c>
      <c r="G4760" s="21" t="s">
        <v>58</v>
      </c>
      <c r="H4760" s="23"/>
      <c r="I4760" s="28"/>
    </row>
    <row r="4761" ht="22.5" customHeight="1">
      <c r="A4761" s="53" t="str">
        <f t="array" ref="A4761">IFERROR(_xlfn.XLOOKUP(B4761, Runs[Run ID], Runs[Track]), "— pick a run —")</f>
        <v>Ghost Rider</v>
      </c>
      <c r="B4761" s="54" t="s">
        <v>358</v>
      </c>
      <c r="C4761" s="53" t="str">
        <f t="array" ref="C4761">IFERROR(_xlfn.XLOOKUP(B4761, Runs[Run ID], Runs[Title]), "— pick a run —")</f>
        <v>Danny Ketch's Ghost Rider</v>
      </c>
      <c r="D4761" s="74" t="s">
        <v>14613</v>
      </c>
      <c r="E4761" s="58" t="b">
        <v>0</v>
      </c>
      <c r="F4761" s="25">
        <f t="shared" si="1"/>
        <v>102</v>
      </c>
      <c r="G4761" s="21" t="s">
        <v>58</v>
      </c>
      <c r="H4761" s="23"/>
      <c r="I4761" s="28"/>
    </row>
    <row r="4762" ht="22.5" customHeight="1">
      <c r="A4762" s="53" t="str">
        <f t="array" ref="A4762">IFERROR(_xlfn.XLOOKUP(B4762, Runs[Run ID], Runs[Track]), "— pick a run —")</f>
        <v>Ghost Rider</v>
      </c>
      <c r="B4762" s="54" t="s">
        <v>358</v>
      </c>
      <c r="C4762" s="53" t="str">
        <f t="array" ref="C4762">IFERROR(_xlfn.XLOOKUP(B4762, Runs[Run ID], Runs[Title]), "— pick a run —")</f>
        <v>Danny Ketch's Ghost Rider</v>
      </c>
      <c r="D4762" s="74" t="s">
        <v>14614</v>
      </c>
      <c r="E4762" s="58" t="b">
        <v>0</v>
      </c>
      <c r="F4762" s="25">
        <f t="shared" si="1"/>
        <v>103</v>
      </c>
      <c r="G4762" s="21" t="s">
        <v>58</v>
      </c>
      <c r="H4762" s="23"/>
      <c r="I4762" s="28"/>
    </row>
    <row r="4763" ht="22.5" customHeight="1">
      <c r="A4763" s="53" t="str">
        <f t="array" ref="A4763">IFERROR(_xlfn.XLOOKUP(B4763, Runs[Run ID], Runs[Track]), "— pick a run —")</f>
        <v>Ghost Rider</v>
      </c>
      <c r="B4763" s="54" t="s">
        <v>358</v>
      </c>
      <c r="C4763" s="53" t="str">
        <f t="array" ref="C4763">IFERROR(_xlfn.XLOOKUP(B4763, Runs[Run ID], Runs[Title]), "— pick a run —")</f>
        <v>Danny Ketch's Ghost Rider</v>
      </c>
      <c r="D4763" s="74" t="s">
        <v>14615</v>
      </c>
      <c r="E4763" s="58" t="b">
        <v>0</v>
      </c>
      <c r="F4763" s="25">
        <f t="shared" si="1"/>
        <v>104</v>
      </c>
      <c r="G4763" s="21" t="s">
        <v>58</v>
      </c>
      <c r="H4763" s="23"/>
      <c r="I4763" s="28"/>
    </row>
    <row r="4764" ht="22.5" customHeight="1">
      <c r="A4764" s="53" t="str">
        <f t="array" ref="A4764">IFERROR(_xlfn.XLOOKUP(B4764, Runs[Run ID], Runs[Track]), "— pick a run —")</f>
        <v>Ghost Rider</v>
      </c>
      <c r="B4764" s="54" t="s">
        <v>358</v>
      </c>
      <c r="C4764" s="53" t="str">
        <f t="array" ref="C4764">IFERROR(_xlfn.XLOOKUP(B4764, Runs[Run ID], Runs[Title]), "— pick a run —")</f>
        <v>Danny Ketch's Ghost Rider</v>
      </c>
      <c r="D4764" s="74" t="s">
        <v>14616</v>
      </c>
      <c r="E4764" s="58" t="b">
        <v>0</v>
      </c>
      <c r="F4764" s="25">
        <f t="shared" si="1"/>
        <v>105</v>
      </c>
      <c r="G4764" s="21" t="s">
        <v>58</v>
      </c>
      <c r="H4764" s="23"/>
      <c r="I4764" s="28"/>
    </row>
    <row r="4765" ht="22.5" customHeight="1">
      <c r="A4765" s="53" t="str">
        <f t="array" ref="A4765">IFERROR(_xlfn.XLOOKUP(B4765, Runs[Run ID], Runs[Track]), "— pick a run —")</f>
        <v>Ghost Rider</v>
      </c>
      <c r="B4765" s="54" t="s">
        <v>358</v>
      </c>
      <c r="C4765" s="53" t="str">
        <f t="array" ref="C4765">IFERROR(_xlfn.XLOOKUP(B4765, Runs[Run ID], Runs[Title]), "— pick a run —")</f>
        <v>Danny Ketch's Ghost Rider</v>
      </c>
      <c r="D4765" s="74" t="s">
        <v>14617</v>
      </c>
      <c r="E4765" s="58" t="b">
        <v>0</v>
      </c>
      <c r="F4765" s="25">
        <f t="shared" si="1"/>
        <v>106</v>
      </c>
      <c r="G4765" s="21" t="s">
        <v>58</v>
      </c>
      <c r="H4765" s="23"/>
      <c r="I4765" s="28"/>
    </row>
    <row r="4766" ht="22.5" customHeight="1">
      <c r="A4766" s="53" t="str">
        <f t="array" ref="A4766">IFERROR(_xlfn.XLOOKUP(B4766, Runs[Run ID], Runs[Track]), "— pick a run —")</f>
        <v>Ghost Rider</v>
      </c>
      <c r="B4766" s="54" t="s">
        <v>358</v>
      </c>
      <c r="C4766" s="53" t="str">
        <f t="array" ref="C4766">IFERROR(_xlfn.XLOOKUP(B4766, Runs[Run ID], Runs[Title]), "— pick a run —")</f>
        <v>Danny Ketch's Ghost Rider</v>
      </c>
      <c r="D4766" s="74" t="s">
        <v>14618</v>
      </c>
      <c r="E4766" s="58" t="b">
        <v>0</v>
      </c>
      <c r="F4766" s="25">
        <f t="shared" si="1"/>
        <v>107</v>
      </c>
      <c r="G4766" s="21" t="s">
        <v>58</v>
      </c>
      <c r="H4766" s="23"/>
      <c r="I4766" s="28"/>
    </row>
    <row r="4767" ht="22.5" customHeight="1">
      <c r="A4767" s="53" t="str">
        <f t="array" ref="A4767">IFERROR(_xlfn.XLOOKUP(B4767, Runs[Run ID], Runs[Track]), "— pick a run —")</f>
        <v>Ghost Rider</v>
      </c>
      <c r="B4767" s="54" t="s">
        <v>358</v>
      </c>
      <c r="C4767" s="53" t="str">
        <f t="array" ref="C4767">IFERROR(_xlfn.XLOOKUP(B4767, Runs[Run ID], Runs[Title]), "— pick a run —")</f>
        <v>Danny Ketch's Ghost Rider</v>
      </c>
      <c r="D4767" s="74" t="s">
        <v>14619</v>
      </c>
      <c r="E4767" s="58" t="b">
        <v>0</v>
      </c>
      <c r="F4767" s="25">
        <f t="shared" si="1"/>
        <v>108</v>
      </c>
      <c r="G4767" s="21" t="s">
        <v>58</v>
      </c>
      <c r="H4767" s="23"/>
      <c r="I4767" s="28"/>
    </row>
    <row r="4768" ht="22.5" customHeight="1">
      <c r="A4768" s="53" t="str">
        <f t="array" ref="A4768">IFERROR(_xlfn.XLOOKUP(B4768, Runs[Run ID], Runs[Track]), "— pick a run —")</f>
        <v>Ghost Rider</v>
      </c>
      <c r="B4768" s="54" t="s">
        <v>1884</v>
      </c>
      <c r="C4768" s="53" t="str">
        <f t="array" ref="C4768">IFERROR(_xlfn.XLOOKUP(B4768, Runs[Run ID], Runs[Title]), "— pick a run —")</f>
        <v>Ennis' Ghost Rider</v>
      </c>
      <c r="D4768" s="74" t="s">
        <v>14620</v>
      </c>
      <c r="E4768" s="58" t="b">
        <v>0</v>
      </c>
      <c r="F4768" s="25">
        <f t="shared" si="1"/>
        <v>1</v>
      </c>
      <c r="G4768" s="21" t="s">
        <v>443</v>
      </c>
      <c r="H4768" s="23" t="s">
        <v>14621</v>
      </c>
      <c r="I4768" s="28"/>
    </row>
    <row r="4769" ht="22.5" customHeight="1">
      <c r="A4769" s="53" t="str">
        <f t="array" ref="A4769">IFERROR(_xlfn.XLOOKUP(B4769, Runs[Run ID], Runs[Track]), "— pick a run —")</f>
        <v>Ghost Rider</v>
      </c>
      <c r="B4769" s="54" t="s">
        <v>1884</v>
      </c>
      <c r="C4769" s="53" t="str">
        <f t="array" ref="C4769">IFERROR(_xlfn.XLOOKUP(B4769, Runs[Run ID], Runs[Title]), "— pick a run —")</f>
        <v>Ennis' Ghost Rider</v>
      </c>
      <c r="D4769" s="74" t="s">
        <v>14622</v>
      </c>
      <c r="E4769" s="58" t="b">
        <v>0</v>
      </c>
      <c r="F4769" s="25">
        <f t="shared" si="1"/>
        <v>2</v>
      </c>
      <c r="G4769" s="21" t="s">
        <v>443</v>
      </c>
      <c r="H4769" s="23"/>
      <c r="I4769" s="28"/>
    </row>
    <row r="4770" ht="22.5" customHeight="1">
      <c r="A4770" s="53" t="str">
        <f t="array" ref="A4770">IFERROR(_xlfn.XLOOKUP(B4770, Runs[Run ID], Runs[Track]), "— pick a run —")</f>
        <v>Ghost Rider</v>
      </c>
      <c r="B4770" s="54" t="s">
        <v>1884</v>
      </c>
      <c r="C4770" s="53" t="str">
        <f t="array" ref="C4770">IFERROR(_xlfn.XLOOKUP(B4770, Runs[Run ID], Runs[Title]), "— pick a run —")</f>
        <v>Ennis' Ghost Rider</v>
      </c>
      <c r="D4770" s="74" t="s">
        <v>14623</v>
      </c>
      <c r="E4770" s="58" t="b">
        <v>0</v>
      </c>
      <c r="F4770" s="25">
        <f t="shared" si="1"/>
        <v>3</v>
      </c>
      <c r="G4770" s="21" t="s">
        <v>443</v>
      </c>
      <c r="H4770" s="23"/>
      <c r="I4770" s="28"/>
    </row>
    <row r="4771" ht="22.5" customHeight="1">
      <c r="A4771" s="53" t="str">
        <f t="array" ref="A4771">IFERROR(_xlfn.XLOOKUP(B4771, Runs[Run ID], Runs[Track]), "— pick a run —")</f>
        <v>Ghost Rider</v>
      </c>
      <c r="B4771" s="54" t="s">
        <v>1884</v>
      </c>
      <c r="C4771" s="53" t="str">
        <f t="array" ref="C4771">IFERROR(_xlfn.XLOOKUP(B4771, Runs[Run ID], Runs[Title]), "— pick a run —")</f>
        <v>Ennis' Ghost Rider</v>
      </c>
      <c r="D4771" s="74" t="s">
        <v>14624</v>
      </c>
      <c r="E4771" s="58" t="b">
        <v>0</v>
      </c>
      <c r="F4771" s="25">
        <f t="shared" si="1"/>
        <v>4</v>
      </c>
      <c r="G4771" s="21" t="s">
        <v>443</v>
      </c>
      <c r="H4771" s="23"/>
      <c r="I4771" s="28"/>
    </row>
    <row r="4772" ht="22.5" customHeight="1">
      <c r="A4772" s="53" t="str">
        <f t="array" ref="A4772">IFERROR(_xlfn.XLOOKUP(B4772, Runs[Run ID], Runs[Track]), "— pick a run —")</f>
        <v>Ghost Rider</v>
      </c>
      <c r="B4772" s="54" t="s">
        <v>1884</v>
      </c>
      <c r="C4772" s="53" t="str">
        <f t="array" ref="C4772">IFERROR(_xlfn.XLOOKUP(B4772, Runs[Run ID], Runs[Title]), "— pick a run —")</f>
        <v>Ennis' Ghost Rider</v>
      </c>
      <c r="D4772" s="74" t="s">
        <v>14625</v>
      </c>
      <c r="E4772" s="58" t="b">
        <v>0</v>
      </c>
      <c r="F4772" s="25">
        <f t="shared" si="1"/>
        <v>5</v>
      </c>
      <c r="G4772" s="21" t="s">
        <v>443</v>
      </c>
      <c r="H4772" s="23"/>
      <c r="I4772" s="28"/>
    </row>
    <row r="4773" ht="22.5" customHeight="1">
      <c r="A4773" s="53" t="str">
        <f t="array" ref="A4773">IFERROR(_xlfn.XLOOKUP(B4773, Runs[Run ID], Runs[Track]), "— pick a run —")</f>
        <v>Ghost Rider</v>
      </c>
      <c r="B4773" s="54" t="s">
        <v>1884</v>
      </c>
      <c r="C4773" s="53" t="str">
        <f t="array" ref="C4773">IFERROR(_xlfn.XLOOKUP(B4773, Runs[Run ID], Runs[Title]), "— pick a run —")</f>
        <v>Ennis' Ghost Rider</v>
      </c>
      <c r="D4773" s="74" t="s">
        <v>14626</v>
      </c>
      <c r="E4773" s="58" t="b">
        <v>0</v>
      </c>
      <c r="F4773" s="25">
        <f t="shared" si="1"/>
        <v>6</v>
      </c>
      <c r="G4773" s="21" t="s">
        <v>443</v>
      </c>
      <c r="H4773" s="23"/>
      <c r="I4773" s="28"/>
    </row>
    <row r="4774" ht="22.5" customHeight="1">
      <c r="A4774" s="53" t="str">
        <f t="array" ref="A4774">IFERROR(_xlfn.XLOOKUP(B4774, Runs[Run ID], Runs[Track]), "— pick a run —")</f>
        <v>Ghost Rider</v>
      </c>
      <c r="B4774" s="54" t="s">
        <v>1884</v>
      </c>
      <c r="C4774" s="53" t="str">
        <f t="array" ref="C4774">IFERROR(_xlfn.XLOOKUP(B4774, Runs[Run ID], Runs[Title]), "— pick a run —")</f>
        <v>Ennis' Ghost Rider</v>
      </c>
      <c r="D4774" s="74" t="s">
        <v>14627</v>
      </c>
      <c r="E4774" s="58" t="b">
        <v>0</v>
      </c>
      <c r="F4774" s="25">
        <f t="shared" si="1"/>
        <v>7</v>
      </c>
      <c r="G4774" s="21" t="s">
        <v>58</v>
      </c>
      <c r="H4774" s="23" t="s">
        <v>14628</v>
      </c>
      <c r="I4774" s="28"/>
    </row>
    <row r="4775" ht="22.5" customHeight="1">
      <c r="A4775" s="53" t="str">
        <f t="array" ref="A4775">IFERROR(_xlfn.XLOOKUP(B4775, Runs[Run ID], Runs[Track]), "— pick a run —")</f>
        <v>Ghost Rider</v>
      </c>
      <c r="B4775" s="54" t="s">
        <v>1884</v>
      </c>
      <c r="C4775" s="53" t="str">
        <f t="array" ref="C4775">IFERROR(_xlfn.XLOOKUP(B4775, Runs[Run ID], Runs[Title]), "— pick a run —")</f>
        <v>Ennis' Ghost Rider</v>
      </c>
      <c r="D4775" s="74" t="s">
        <v>14629</v>
      </c>
      <c r="E4775" s="58" t="b">
        <v>0</v>
      </c>
      <c r="F4775" s="25">
        <f t="shared" si="1"/>
        <v>8</v>
      </c>
      <c r="G4775" s="21" t="s">
        <v>58</v>
      </c>
      <c r="H4775" s="23"/>
      <c r="I4775" s="28"/>
    </row>
    <row r="4776" ht="22.5" customHeight="1">
      <c r="A4776" s="53" t="str">
        <f t="array" ref="A4776">IFERROR(_xlfn.XLOOKUP(B4776, Runs[Run ID], Runs[Track]), "— pick a run —")</f>
        <v>Ghost Rider</v>
      </c>
      <c r="B4776" s="54" t="s">
        <v>1884</v>
      </c>
      <c r="C4776" s="53" t="str">
        <f t="array" ref="C4776">IFERROR(_xlfn.XLOOKUP(B4776, Runs[Run ID], Runs[Title]), "— pick a run —")</f>
        <v>Ennis' Ghost Rider</v>
      </c>
      <c r="D4776" s="74" t="s">
        <v>14630</v>
      </c>
      <c r="E4776" s="58" t="b">
        <v>0</v>
      </c>
      <c r="F4776" s="25">
        <f t="shared" si="1"/>
        <v>9</v>
      </c>
      <c r="G4776" s="21" t="s">
        <v>58</v>
      </c>
      <c r="H4776" s="23"/>
      <c r="I4776" s="28"/>
    </row>
    <row r="4777" ht="22.5" customHeight="1">
      <c r="A4777" s="53" t="str">
        <f t="array" ref="A4777">IFERROR(_xlfn.XLOOKUP(B4777, Runs[Run ID], Runs[Track]), "— pick a run —")</f>
        <v>Ghost Rider</v>
      </c>
      <c r="B4777" s="54" t="s">
        <v>1884</v>
      </c>
      <c r="C4777" s="53" t="str">
        <f t="array" ref="C4777">IFERROR(_xlfn.XLOOKUP(B4777, Runs[Run ID], Runs[Title]), "— pick a run —")</f>
        <v>Ennis' Ghost Rider</v>
      </c>
      <c r="D4777" s="74" t="s">
        <v>14631</v>
      </c>
      <c r="E4777" s="58" t="b">
        <v>0</v>
      </c>
      <c r="F4777" s="25">
        <f t="shared" si="1"/>
        <v>10</v>
      </c>
      <c r="G4777" s="21" t="s">
        <v>58</v>
      </c>
      <c r="H4777" s="23"/>
      <c r="I4777" s="28"/>
    </row>
    <row r="4778" ht="22.5" customHeight="1">
      <c r="A4778" s="53" t="str">
        <f t="array" ref="A4778">IFERROR(_xlfn.XLOOKUP(B4778, Runs[Run ID], Runs[Track]), "— pick a run —")</f>
        <v>Ghost Rider</v>
      </c>
      <c r="B4778" s="54" t="s">
        <v>1884</v>
      </c>
      <c r="C4778" s="53" t="str">
        <f t="array" ref="C4778">IFERROR(_xlfn.XLOOKUP(B4778, Runs[Run ID], Runs[Title]), "— pick a run —")</f>
        <v>Ennis' Ghost Rider</v>
      </c>
      <c r="D4778" s="74" t="s">
        <v>14632</v>
      </c>
      <c r="E4778" s="58" t="b">
        <v>0</v>
      </c>
      <c r="F4778" s="25">
        <f t="shared" si="1"/>
        <v>11</v>
      </c>
      <c r="G4778" s="21" t="s">
        <v>58</v>
      </c>
      <c r="H4778" s="23"/>
      <c r="I4778" s="28"/>
    </row>
    <row r="4779" ht="22.5" customHeight="1">
      <c r="A4779" s="53" t="str">
        <f t="array" ref="A4779">IFERROR(_xlfn.XLOOKUP(B4779, Runs[Run ID], Runs[Track]), "— pick a run —")</f>
        <v>Ghost Rider</v>
      </c>
      <c r="B4779" s="54" t="s">
        <v>1884</v>
      </c>
      <c r="C4779" s="53" t="str">
        <f t="array" ref="C4779">IFERROR(_xlfn.XLOOKUP(B4779, Runs[Run ID], Runs[Title]), "— pick a run —")</f>
        <v>Ennis' Ghost Rider</v>
      </c>
      <c r="D4779" s="74" t="s">
        <v>14633</v>
      </c>
      <c r="E4779" s="58" t="b">
        <v>0</v>
      </c>
      <c r="F4779" s="25">
        <f t="shared" si="1"/>
        <v>12</v>
      </c>
      <c r="G4779" s="21" t="s">
        <v>58</v>
      </c>
      <c r="H4779" s="23"/>
      <c r="I4779" s="28"/>
    </row>
    <row r="4780" ht="22.5" customHeight="1">
      <c r="A4780" s="53" t="str">
        <f t="array" ref="A4780">IFERROR(_xlfn.XLOOKUP(B4780, Runs[Run ID], Runs[Track]), "— pick a run —")</f>
        <v>Ghost Rider</v>
      </c>
      <c r="B4780" s="54" t="s">
        <v>1884</v>
      </c>
      <c r="C4780" s="53" t="str">
        <f t="array" ref="C4780">IFERROR(_xlfn.XLOOKUP(B4780, Runs[Run ID], Runs[Title]), "— pick a run —")</f>
        <v>Ennis' Ghost Rider</v>
      </c>
      <c r="D4780" s="74" t="s">
        <v>5308</v>
      </c>
      <c r="E4780" s="58" t="b">
        <v>0</v>
      </c>
      <c r="F4780" s="25">
        <f t="shared" si="1"/>
        <v>13</v>
      </c>
      <c r="G4780" s="21" t="s">
        <v>443</v>
      </c>
      <c r="H4780" s="23" t="s">
        <v>14634</v>
      </c>
      <c r="I4780" s="28"/>
    </row>
    <row r="4781" ht="22.5" customHeight="1">
      <c r="A4781" s="53" t="str">
        <f t="array" ref="A4781">IFERROR(_xlfn.XLOOKUP(B4781, Runs[Run ID], Runs[Track]), "— pick a run —")</f>
        <v>Ghost Rider</v>
      </c>
      <c r="B4781" s="54" t="s">
        <v>1884</v>
      </c>
      <c r="C4781" s="53" t="str">
        <f t="array" ref="C4781">IFERROR(_xlfn.XLOOKUP(B4781, Runs[Run ID], Runs[Title]), "— pick a run —")</f>
        <v>Ennis' Ghost Rider</v>
      </c>
      <c r="D4781" s="74" t="s">
        <v>5335</v>
      </c>
      <c r="E4781" s="58" t="b">
        <v>0</v>
      </c>
      <c r="F4781" s="25">
        <f t="shared" si="1"/>
        <v>14</v>
      </c>
      <c r="G4781" s="21" t="s">
        <v>443</v>
      </c>
      <c r="H4781" s="23"/>
      <c r="I4781" s="28"/>
    </row>
    <row r="4782" ht="22.5" customHeight="1">
      <c r="A4782" s="53" t="str">
        <f t="array" ref="A4782">IFERROR(_xlfn.XLOOKUP(B4782, Runs[Run ID], Runs[Track]), "— pick a run —")</f>
        <v>Ghost Rider</v>
      </c>
      <c r="B4782" s="54" t="s">
        <v>1884</v>
      </c>
      <c r="C4782" s="53" t="str">
        <f t="array" ref="C4782">IFERROR(_xlfn.XLOOKUP(B4782, Runs[Run ID], Runs[Title]), "— pick a run —")</f>
        <v>Ennis' Ghost Rider</v>
      </c>
      <c r="D4782" s="74" t="s">
        <v>5363</v>
      </c>
      <c r="E4782" s="58" t="b">
        <v>0</v>
      </c>
      <c r="F4782" s="25">
        <f t="shared" si="1"/>
        <v>15</v>
      </c>
      <c r="G4782" s="21" t="s">
        <v>443</v>
      </c>
      <c r="H4782" s="23"/>
      <c r="I4782" s="28"/>
    </row>
    <row r="4783" ht="22.5" customHeight="1">
      <c r="A4783" s="53" t="str">
        <f t="array" ref="A4783">IFERROR(_xlfn.XLOOKUP(B4783, Runs[Run ID], Runs[Track]), "— pick a run —")</f>
        <v>Ghost Rider</v>
      </c>
      <c r="B4783" s="54" t="s">
        <v>1884</v>
      </c>
      <c r="C4783" s="53" t="str">
        <f t="array" ref="C4783">IFERROR(_xlfn.XLOOKUP(B4783, Runs[Run ID], Runs[Title]), "— pick a run —")</f>
        <v>Ennis' Ghost Rider</v>
      </c>
      <c r="D4783" s="74" t="s">
        <v>5389</v>
      </c>
      <c r="E4783" s="58" t="b">
        <v>0</v>
      </c>
      <c r="F4783" s="25">
        <f t="shared" si="1"/>
        <v>16</v>
      </c>
      <c r="G4783" s="21" t="s">
        <v>443</v>
      </c>
      <c r="H4783" s="23"/>
      <c r="I4783" s="28"/>
    </row>
    <row r="4784" ht="22.5" customHeight="1">
      <c r="A4784" s="53" t="str">
        <f t="array" ref="A4784">IFERROR(_xlfn.XLOOKUP(B4784, Runs[Run ID], Runs[Track]), "— pick a run —")</f>
        <v>Ghost Rider</v>
      </c>
      <c r="B4784" s="54" t="s">
        <v>1884</v>
      </c>
      <c r="C4784" s="53" t="str">
        <f t="array" ref="C4784">IFERROR(_xlfn.XLOOKUP(B4784, Runs[Run ID], Runs[Title]), "— pick a run —")</f>
        <v>Ennis' Ghost Rider</v>
      </c>
      <c r="D4784" s="74" t="s">
        <v>5414</v>
      </c>
      <c r="E4784" s="58" t="b">
        <v>0</v>
      </c>
      <c r="F4784" s="25">
        <f t="shared" si="1"/>
        <v>17</v>
      </c>
      <c r="G4784" s="21" t="s">
        <v>443</v>
      </c>
      <c r="H4784" s="23"/>
      <c r="I4784" s="28"/>
    </row>
    <row r="4785" ht="22.5" customHeight="1">
      <c r="A4785" s="53" t="str">
        <f t="array" ref="A4785">IFERROR(_xlfn.XLOOKUP(B4785, Runs[Run ID], Runs[Track]), "— pick a run —")</f>
        <v>Ghost Rider</v>
      </c>
      <c r="B4785" s="54" t="s">
        <v>1884</v>
      </c>
      <c r="C4785" s="53" t="str">
        <f t="array" ref="C4785">IFERROR(_xlfn.XLOOKUP(B4785, Runs[Run ID], Runs[Title]), "— pick a run —")</f>
        <v>Ennis' Ghost Rider</v>
      </c>
      <c r="D4785" s="74" t="s">
        <v>5439</v>
      </c>
      <c r="E4785" s="58" t="b">
        <v>0</v>
      </c>
      <c r="F4785" s="25">
        <f t="shared" si="1"/>
        <v>18</v>
      </c>
      <c r="G4785" s="21" t="s">
        <v>443</v>
      </c>
      <c r="H4785" s="23"/>
      <c r="I4785" s="28"/>
    </row>
    <row r="4786" ht="22.5" customHeight="1">
      <c r="A4786" s="53" t="str">
        <f t="array" ref="A4786">IFERROR(_xlfn.XLOOKUP(B4786, Runs[Run ID], Runs[Track]), "— pick a run —")</f>
        <v>Ghost Rider</v>
      </c>
      <c r="B4786" s="54" t="s">
        <v>362</v>
      </c>
      <c r="C4786" s="53" t="str">
        <f t="array" ref="C4786">IFERROR(_xlfn.XLOOKUP(B4786, Runs[Run ID], Runs[Title]), "— pick a run —")</f>
        <v>Way &amp; Aaron's Ghost Rider</v>
      </c>
      <c r="D4786" s="74" t="s">
        <v>5491</v>
      </c>
      <c r="E4786" s="58" t="b">
        <v>0</v>
      </c>
      <c r="F4786" s="25">
        <f t="shared" si="1"/>
        <v>1</v>
      </c>
      <c r="G4786" s="21"/>
      <c r="H4786" s="23"/>
      <c r="I4786" s="28"/>
    </row>
    <row r="4787" ht="22.5" customHeight="1">
      <c r="A4787" s="53" t="str">
        <f t="array" ref="A4787">IFERROR(_xlfn.XLOOKUP(B4787, Runs[Run ID], Runs[Track]), "— pick a run —")</f>
        <v>Ghost Rider</v>
      </c>
      <c r="B4787" s="54" t="s">
        <v>362</v>
      </c>
      <c r="C4787" s="53" t="str">
        <f t="array" ref="C4787">IFERROR(_xlfn.XLOOKUP(B4787, Runs[Run ID], Runs[Title]), "— pick a run —")</f>
        <v>Way &amp; Aaron's Ghost Rider</v>
      </c>
      <c r="D4787" s="74" t="s">
        <v>5516</v>
      </c>
      <c r="E4787" s="58" t="b">
        <v>0</v>
      </c>
      <c r="F4787" s="25">
        <f t="shared" si="1"/>
        <v>2</v>
      </c>
      <c r="G4787" s="21"/>
      <c r="H4787" s="23"/>
      <c r="I4787" s="28"/>
    </row>
    <row r="4788" ht="22.5" customHeight="1">
      <c r="A4788" s="53" t="str">
        <f t="array" ref="A4788">IFERROR(_xlfn.XLOOKUP(B4788, Runs[Run ID], Runs[Track]), "— pick a run —")</f>
        <v>Ghost Rider</v>
      </c>
      <c r="B4788" s="54" t="s">
        <v>362</v>
      </c>
      <c r="C4788" s="53" t="str">
        <f t="array" ref="C4788">IFERROR(_xlfn.XLOOKUP(B4788, Runs[Run ID], Runs[Title]), "— pick a run —")</f>
        <v>Way &amp; Aaron's Ghost Rider</v>
      </c>
      <c r="D4788" s="74" t="s">
        <v>5541</v>
      </c>
      <c r="E4788" s="58" t="b">
        <v>0</v>
      </c>
      <c r="F4788" s="25">
        <f t="shared" si="1"/>
        <v>3</v>
      </c>
      <c r="G4788" s="21"/>
      <c r="H4788" s="23"/>
      <c r="I4788" s="28"/>
    </row>
    <row r="4789" ht="22.5" customHeight="1">
      <c r="A4789" s="53" t="str">
        <f t="array" ref="A4789">IFERROR(_xlfn.XLOOKUP(B4789, Runs[Run ID], Runs[Track]), "— pick a run —")</f>
        <v>Ghost Rider</v>
      </c>
      <c r="B4789" s="54" t="s">
        <v>362</v>
      </c>
      <c r="C4789" s="53" t="str">
        <f t="array" ref="C4789">IFERROR(_xlfn.XLOOKUP(B4789, Runs[Run ID], Runs[Title]), "— pick a run —")</f>
        <v>Way &amp; Aaron's Ghost Rider</v>
      </c>
      <c r="D4789" s="74" t="s">
        <v>5566</v>
      </c>
      <c r="E4789" s="58" t="b">
        <v>0</v>
      </c>
      <c r="F4789" s="25">
        <f t="shared" si="1"/>
        <v>4</v>
      </c>
      <c r="G4789" s="21"/>
      <c r="H4789" s="23"/>
      <c r="I4789" s="28"/>
    </row>
    <row r="4790" ht="22.5" customHeight="1">
      <c r="A4790" s="53" t="str">
        <f t="array" ref="A4790">IFERROR(_xlfn.XLOOKUP(B4790, Runs[Run ID], Runs[Track]), "— pick a run —")</f>
        <v>Ghost Rider</v>
      </c>
      <c r="B4790" s="54" t="s">
        <v>362</v>
      </c>
      <c r="C4790" s="53" t="str">
        <f t="array" ref="C4790">IFERROR(_xlfn.XLOOKUP(B4790, Runs[Run ID], Runs[Title]), "— pick a run —")</f>
        <v>Way &amp; Aaron's Ghost Rider</v>
      </c>
      <c r="D4790" s="74" t="s">
        <v>5591</v>
      </c>
      <c r="E4790" s="58" t="b">
        <v>0</v>
      </c>
      <c r="F4790" s="25">
        <f t="shared" si="1"/>
        <v>5</v>
      </c>
      <c r="G4790" s="21"/>
      <c r="H4790" s="23"/>
      <c r="I4790" s="28"/>
    </row>
    <row r="4791" ht="22.5" customHeight="1">
      <c r="A4791" s="53" t="str">
        <f t="array" ref="A4791">IFERROR(_xlfn.XLOOKUP(B4791, Runs[Run ID], Runs[Track]), "— pick a run —")</f>
        <v>Ghost Rider</v>
      </c>
      <c r="B4791" s="54" t="s">
        <v>362</v>
      </c>
      <c r="C4791" s="53" t="str">
        <f t="array" ref="C4791">IFERROR(_xlfn.XLOOKUP(B4791, Runs[Run ID], Runs[Title]), "— pick a run —")</f>
        <v>Way &amp; Aaron's Ghost Rider</v>
      </c>
      <c r="D4791" s="74" t="s">
        <v>5617</v>
      </c>
      <c r="E4791" s="58" t="b">
        <v>0</v>
      </c>
      <c r="F4791" s="25">
        <f t="shared" si="1"/>
        <v>6</v>
      </c>
      <c r="G4791" s="21"/>
      <c r="H4791" s="23"/>
      <c r="I4791" s="28"/>
    </row>
    <row r="4792" ht="22.5" customHeight="1">
      <c r="A4792" s="53" t="str">
        <f t="array" ref="A4792">IFERROR(_xlfn.XLOOKUP(B4792, Runs[Run ID], Runs[Track]), "— pick a run —")</f>
        <v>Ghost Rider</v>
      </c>
      <c r="B4792" s="54" t="s">
        <v>362</v>
      </c>
      <c r="C4792" s="53" t="str">
        <f t="array" ref="C4792">IFERROR(_xlfn.XLOOKUP(B4792, Runs[Run ID], Runs[Title]), "— pick a run —")</f>
        <v>Way &amp; Aaron's Ghost Rider</v>
      </c>
      <c r="D4792" s="74" t="s">
        <v>5645</v>
      </c>
      <c r="E4792" s="58" t="b">
        <v>0</v>
      </c>
      <c r="F4792" s="25">
        <f t="shared" si="1"/>
        <v>7</v>
      </c>
      <c r="G4792" s="21"/>
      <c r="H4792" s="23"/>
      <c r="I4792" s="28"/>
    </row>
    <row r="4793" ht="22.5" customHeight="1">
      <c r="A4793" s="53" t="str">
        <f t="array" ref="A4793">IFERROR(_xlfn.XLOOKUP(B4793, Runs[Run ID], Runs[Track]), "— pick a run —")</f>
        <v>Ghost Rider</v>
      </c>
      <c r="B4793" s="54" t="s">
        <v>362</v>
      </c>
      <c r="C4793" s="53" t="str">
        <f t="array" ref="C4793">IFERROR(_xlfn.XLOOKUP(B4793, Runs[Run ID], Runs[Title]), "— pick a run —")</f>
        <v>Way &amp; Aaron's Ghost Rider</v>
      </c>
      <c r="D4793" s="74" t="s">
        <v>5672</v>
      </c>
      <c r="E4793" s="58" t="b">
        <v>0</v>
      </c>
      <c r="F4793" s="25">
        <f t="shared" si="1"/>
        <v>8</v>
      </c>
      <c r="G4793" s="21"/>
      <c r="H4793" s="23"/>
      <c r="I4793" s="28"/>
    </row>
    <row r="4794" ht="22.5" customHeight="1">
      <c r="A4794" s="53" t="str">
        <f t="array" ref="A4794">IFERROR(_xlfn.XLOOKUP(B4794, Runs[Run ID], Runs[Track]), "— pick a run —")</f>
        <v>Ghost Rider</v>
      </c>
      <c r="B4794" s="54" t="s">
        <v>362</v>
      </c>
      <c r="C4794" s="53" t="str">
        <f t="array" ref="C4794">IFERROR(_xlfn.XLOOKUP(B4794, Runs[Run ID], Runs[Title]), "— pick a run —")</f>
        <v>Way &amp; Aaron's Ghost Rider</v>
      </c>
      <c r="D4794" s="74" t="s">
        <v>5698</v>
      </c>
      <c r="E4794" s="58" t="b">
        <v>0</v>
      </c>
      <c r="F4794" s="25">
        <f t="shared" si="1"/>
        <v>9</v>
      </c>
      <c r="G4794" s="21"/>
      <c r="H4794" s="23"/>
      <c r="I4794" s="28"/>
    </row>
    <row r="4795" ht="22.5" customHeight="1">
      <c r="A4795" s="53" t="str">
        <f t="array" ref="A4795">IFERROR(_xlfn.XLOOKUP(B4795, Runs[Run ID], Runs[Track]), "— pick a run —")</f>
        <v>Ghost Rider</v>
      </c>
      <c r="B4795" s="54" t="s">
        <v>362</v>
      </c>
      <c r="C4795" s="53" t="str">
        <f t="array" ref="C4795">IFERROR(_xlfn.XLOOKUP(B4795, Runs[Run ID], Runs[Title]), "— pick a run —")</f>
        <v>Way &amp; Aaron's Ghost Rider</v>
      </c>
      <c r="D4795" s="74" t="s">
        <v>5725</v>
      </c>
      <c r="E4795" s="58" t="b">
        <v>0</v>
      </c>
      <c r="F4795" s="25">
        <f t="shared" si="1"/>
        <v>10</v>
      </c>
      <c r="G4795" s="21"/>
      <c r="H4795" s="23"/>
      <c r="I4795" s="28"/>
    </row>
    <row r="4796" ht="22.5" customHeight="1">
      <c r="A4796" s="53" t="str">
        <f t="array" ref="A4796">IFERROR(_xlfn.XLOOKUP(B4796, Runs[Run ID], Runs[Track]), "— pick a run —")</f>
        <v>Ghost Rider</v>
      </c>
      <c r="B4796" s="54" t="s">
        <v>362</v>
      </c>
      <c r="C4796" s="53" t="str">
        <f t="array" ref="C4796">IFERROR(_xlfn.XLOOKUP(B4796, Runs[Run ID], Runs[Title]), "— pick a run —")</f>
        <v>Way &amp; Aaron's Ghost Rider</v>
      </c>
      <c r="D4796" s="74" t="s">
        <v>5753</v>
      </c>
      <c r="E4796" s="58" t="b">
        <v>0</v>
      </c>
      <c r="F4796" s="25">
        <f t="shared" si="1"/>
        <v>11</v>
      </c>
      <c r="G4796" s="21"/>
      <c r="H4796" s="23"/>
      <c r="I4796" s="28"/>
    </row>
    <row r="4797" ht="22.5" customHeight="1">
      <c r="A4797" s="53" t="str">
        <f t="array" ref="A4797">IFERROR(_xlfn.XLOOKUP(B4797, Runs[Run ID], Runs[Track]), "— pick a run —")</f>
        <v>Ghost Rider</v>
      </c>
      <c r="B4797" s="54" t="s">
        <v>362</v>
      </c>
      <c r="C4797" s="53" t="str">
        <f t="array" ref="C4797">IFERROR(_xlfn.XLOOKUP(B4797, Runs[Run ID], Runs[Title]), "— pick a run —")</f>
        <v>Way &amp; Aaron's Ghost Rider</v>
      </c>
      <c r="D4797" s="74" t="s">
        <v>5778</v>
      </c>
      <c r="E4797" s="58" t="b">
        <v>0</v>
      </c>
      <c r="F4797" s="25">
        <f t="shared" si="1"/>
        <v>12</v>
      </c>
      <c r="G4797" s="21"/>
      <c r="H4797" s="23"/>
      <c r="I4797" s="28"/>
    </row>
    <row r="4798" ht="22.5" customHeight="1">
      <c r="A4798" s="53" t="str">
        <f t="array" ref="A4798">IFERROR(_xlfn.XLOOKUP(B4798, Runs[Run ID], Runs[Track]), "— pick a run —")</f>
        <v>Ghost Rider</v>
      </c>
      <c r="B4798" s="54" t="s">
        <v>362</v>
      </c>
      <c r="C4798" s="53" t="str">
        <f t="array" ref="C4798">IFERROR(_xlfn.XLOOKUP(B4798, Runs[Run ID], Runs[Title]), "— pick a run —")</f>
        <v>Way &amp; Aaron's Ghost Rider</v>
      </c>
      <c r="D4798" s="74" t="s">
        <v>5804</v>
      </c>
      <c r="E4798" s="58" t="b">
        <v>0</v>
      </c>
      <c r="F4798" s="25">
        <f t="shared" si="1"/>
        <v>13</v>
      </c>
      <c r="G4798" s="21"/>
      <c r="H4798" s="23"/>
      <c r="I4798" s="28"/>
    </row>
    <row r="4799" ht="22.5" customHeight="1">
      <c r="A4799" s="53" t="str">
        <f t="array" ref="A4799">IFERROR(_xlfn.XLOOKUP(B4799, Runs[Run ID], Runs[Track]), "— pick a run —")</f>
        <v>Ghost Rider</v>
      </c>
      <c r="B4799" s="54" t="s">
        <v>362</v>
      </c>
      <c r="C4799" s="53" t="str">
        <f t="array" ref="C4799">IFERROR(_xlfn.XLOOKUP(B4799, Runs[Run ID], Runs[Title]), "— pick a run —")</f>
        <v>Way &amp; Aaron's Ghost Rider</v>
      </c>
      <c r="D4799" s="74" t="s">
        <v>5827</v>
      </c>
      <c r="E4799" s="58" t="b">
        <v>0</v>
      </c>
      <c r="F4799" s="25">
        <f t="shared" si="1"/>
        <v>14</v>
      </c>
      <c r="G4799" s="21"/>
      <c r="H4799" s="23"/>
      <c r="I4799" s="28"/>
    </row>
    <row r="4800" ht="22.5" customHeight="1">
      <c r="A4800" s="53" t="str">
        <f t="array" ref="A4800">IFERROR(_xlfn.XLOOKUP(B4800, Runs[Run ID], Runs[Track]), "— pick a run —")</f>
        <v>Ghost Rider</v>
      </c>
      <c r="B4800" s="54" t="s">
        <v>362</v>
      </c>
      <c r="C4800" s="53" t="str">
        <f t="array" ref="C4800">IFERROR(_xlfn.XLOOKUP(B4800, Runs[Run ID], Runs[Title]), "— pick a run —")</f>
        <v>Way &amp; Aaron's Ghost Rider</v>
      </c>
      <c r="D4800" s="74" t="s">
        <v>5851</v>
      </c>
      <c r="E4800" s="58" t="b">
        <v>0</v>
      </c>
      <c r="F4800" s="25">
        <f t="shared" si="1"/>
        <v>15</v>
      </c>
      <c r="G4800" s="21"/>
      <c r="H4800" s="23"/>
      <c r="I4800" s="28"/>
    </row>
    <row r="4801" ht="22.5" customHeight="1">
      <c r="A4801" s="53" t="str">
        <f t="array" ref="A4801">IFERROR(_xlfn.XLOOKUP(B4801, Runs[Run ID], Runs[Track]), "— pick a run —")</f>
        <v>Ghost Rider</v>
      </c>
      <c r="B4801" s="54" t="s">
        <v>362</v>
      </c>
      <c r="C4801" s="53" t="str">
        <f t="array" ref="C4801">IFERROR(_xlfn.XLOOKUP(B4801, Runs[Run ID], Runs[Title]), "— pick a run —")</f>
        <v>Way &amp; Aaron's Ghost Rider</v>
      </c>
      <c r="D4801" s="74" t="s">
        <v>5879</v>
      </c>
      <c r="E4801" s="58" t="b">
        <v>0</v>
      </c>
      <c r="F4801" s="25">
        <f t="shared" si="1"/>
        <v>16</v>
      </c>
      <c r="G4801" s="21"/>
      <c r="H4801" s="23"/>
      <c r="I4801" s="28"/>
    </row>
    <row r="4802" ht="22.5" customHeight="1">
      <c r="A4802" s="53" t="str">
        <f t="array" ref="A4802">IFERROR(_xlfn.XLOOKUP(B4802, Runs[Run ID], Runs[Track]), "— pick a run —")</f>
        <v>Ghost Rider</v>
      </c>
      <c r="B4802" s="54" t="s">
        <v>362</v>
      </c>
      <c r="C4802" s="53" t="str">
        <f t="array" ref="C4802">IFERROR(_xlfn.XLOOKUP(B4802, Runs[Run ID], Runs[Title]), "— pick a run —")</f>
        <v>Way &amp; Aaron's Ghost Rider</v>
      </c>
      <c r="D4802" s="74" t="s">
        <v>14635</v>
      </c>
      <c r="E4802" s="58" t="b">
        <v>0</v>
      </c>
      <c r="F4802" s="25">
        <f t="shared" si="1"/>
        <v>17</v>
      </c>
      <c r="G4802" s="21"/>
      <c r="H4802" s="23"/>
      <c r="I4802" s="28"/>
    </row>
    <row r="4803" ht="22.5" customHeight="1">
      <c r="A4803" s="53" t="str">
        <f t="array" ref="A4803">IFERROR(_xlfn.XLOOKUP(B4803, Runs[Run ID], Runs[Track]), "— pick a run —")</f>
        <v>Ghost Rider</v>
      </c>
      <c r="B4803" s="54" t="s">
        <v>362</v>
      </c>
      <c r="C4803" s="53" t="str">
        <f t="array" ref="C4803">IFERROR(_xlfn.XLOOKUP(B4803, Runs[Run ID], Runs[Title]), "— pick a run —")</f>
        <v>Way &amp; Aaron's Ghost Rider</v>
      </c>
      <c r="D4803" s="74" t="s">
        <v>5930</v>
      </c>
      <c r="E4803" s="58" t="b">
        <v>0</v>
      </c>
      <c r="F4803" s="25">
        <f t="shared" si="1"/>
        <v>18</v>
      </c>
      <c r="G4803" s="21"/>
      <c r="H4803" s="23"/>
      <c r="I4803" s="28"/>
    </row>
    <row r="4804" ht="22.5" customHeight="1">
      <c r="A4804" s="53" t="str">
        <f t="array" ref="A4804">IFERROR(_xlfn.XLOOKUP(B4804, Runs[Run ID], Runs[Track]), "— pick a run —")</f>
        <v>Ghost Rider</v>
      </c>
      <c r="B4804" s="54" t="s">
        <v>362</v>
      </c>
      <c r="C4804" s="53" t="str">
        <f t="array" ref="C4804">IFERROR(_xlfn.XLOOKUP(B4804, Runs[Run ID], Runs[Title]), "— pick a run —")</f>
        <v>Way &amp; Aaron's Ghost Rider</v>
      </c>
      <c r="D4804" s="74" t="s">
        <v>5953</v>
      </c>
      <c r="E4804" s="58" t="b">
        <v>0</v>
      </c>
      <c r="F4804" s="25">
        <f t="shared" si="1"/>
        <v>19</v>
      </c>
      <c r="G4804" s="21"/>
      <c r="H4804" s="23"/>
      <c r="I4804" s="28"/>
    </row>
    <row r="4805" ht="22.5" customHeight="1">
      <c r="A4805" s="53" t="str">
        <f t="array" ref="A4805">IFERROR(_xlfn.XLOOKUP(B4805, Runs[Run ID], Runs[Track]), "— pick a run —")</f>
        <v>Ghost Rider</v>
      </c>
      <c r="B4805" s="54" t="s">
        <v>362</v>
      </c>
      <c r="C4805" s="53" t="str">
        <f t="array" ref="C4805">IFERROR(_xlfn.XLOOKUP(B4805, Runs[Run ID], Runs[Title]), "— pick a run —")</f>
        <v>Way &amp; Aaron's Ghost Rider</v>
      </c>
      <c r="D4805" s="74" t="s">
        <v>5979</v>
      </c>
      <c r="E4805" s="58" t="b">
        <v>0</v>
      </c>
      <c r="F4805" s="25">
        <f t="shared" si="1"/>
        <v>20</v>
      </c>
      <c r="G4805" s="21"/>
      <c r="H4805" s="23"/>
      <c r="I4805" s="28"/>
    </row>
    <row r="4806" ht="22.5" customHeight="1">
      <c r="A4806" s="53" t="str">
        <f t="array" ref="A4806">IFERROR(_xlfn.XLOOKUP(B4806, Runs[Run ID], Runs[Track]), "— pick a run —")</f>
        <v>Ghost Rider</v>
      </c>
      <c r="B4806" s="54" t="s">
        <v>362</v>
      </c>
      <c r="C4806" s="53" t="str">
        <f t="array" ref="C4806">IFERROR(_xlfn.XLOOKUP(B4806, Runs[Run ID], Runs[Title]), "— pick a run —")</f>
        <v>Way &amp; Aaron's Ghost Rider</v>
      </c>
      <c r="D4806" s="74" t="s">
        <v>6003</v>
      </c>
      <c r="E4806" s="58" t="b">
        <v>0</v>
      </c>
      <c r="F4806" s="25">
        <f t="shared" si="1"/>
        <v>21</v>
      </c>
      <c r="G4806" s="21"/>
      <c r="H4806" s="23"/>
      <c r="I4806" s="28"/>
    </row>
    <row r="4807" ht="22.5" customHeight="1">
      <c r="A4807" s="53" t="str">
        <f t="array" ref="A4807">IFERROR(_xlfn.XLOOKUP(B4807, Runs[Run ID], Runs[Track]), "— pick a run —")</f>
        <v>Ghost Rider</v>
      </c>
      <c r="B4807" s="54" t="s">
        <v>362</v>
      </c>
      <c r="C4807" s="53" t="str">
        <f t="array" ref="C4807">IFERROR(_xlfn.XLOOKUP(B4807, Runs[Run ID], Runs[Title]), "— pick a run —")</f>
        <v>Way &amp; Aaron's Ghost Rider</v>
      </c>
      <c r="D4807" s="74" t="s">
        <v>6033</v>
      </c>
      <c r="E4807" s="58" t="b">
        <v>0</v>
      </c>
      <c r="F4807" s="25">
        <f t="shared" si="1"/>
        <v>22</v>
      </c>
      <c r="G4807" s="21"/>
      <c r="H4807" s="23"/>
      <c r="I4807" s="28"/>
    </row>
    <row r="4808" ht="22.5" customHeight="1">
      <c r="A4808" s="53" t="str">
        <f t="array" ref="A4808">IFERROR(_xlfn.XLOOKUP(B4808, Runs[Run ID], Runs[Track]), "— pick a run —")</f>
        <v>Ghost Rider</v>
      </c>
      <c r="B4808" s="54" t="s">
        <v>362</v>
      </c>
      <c r="C4808" s="53" t="str">
        <f t="array" ref="C4808">IFERROR(_xlfn.XLOOKUP(B4808, Runs[Run ID], Runs[Title]), "— pick a run —")</f>
        <v>Way &amp; Aaron's Ghost Rider</v>
      </c>
      <c r="D4808" s="74" t="s">
        <v>6059</v>
      </c>
      <c r="E4808" s="58" t="b">
        <v>0</v>
      </c>
      <c r="F4808" s="25">
        <f t="shared" si="1"/>
        <v>23</v>
      </c>
      <c r="G4808" s="21"/>
      <c r="H4808" s="23"/>
      <c r="I4808" s="28"/>
    </row>
    <row r="4809" ht="22.5" customHeight="1">
      <c r="A4809" s="53" t="str">
        <f t="array" ref="A4809">IFERROR(_xlfn.XLOOKUP(B4809, Runs[Run ID], Runs[Track]), "— pick a run —")</f>
        <v>Ghost Rider</v>
      </c>
      <c r="B4809" s="54" t="s">
        <v>362</v>
      </c>
      <c r="C4809" s="53" t="str">
        <f t="array" ref="C4809">IFERROR(_xlfn.XLOOKUP(B4809, Runs[Run ID], Runs[Title]), "— pick a run —")</f>
        <v>Way &amp; Aaron's Ghost Rider</v>
      </c>
      <c r="D4809" s="74" t="s">
        <v>6084</v>
      </c>
      <c r="E4809" s="58" t="b">
        <v>0</v>
      </c>
      <c r="F4809" s="25">
        <f t="shared" si="1"/>
        <v>24</v>
      </c>
      <c r="G4809" s="21"/>
      <c r="H4809" s="23"/>
      <c r="I4809" s="28"/>
    </row>
    <row r="4810" ht="22.5" customHeight="1">
      <c r="A4810" s="53" t="str">
        <f t="array" ref="A4810">IFERROR(_xlfn.XLOOKUP(B4810, Runs[Run ID], Runs[Track]), "— pick a run —")</f>
        <v>Ghost Rider</v>
      </c>
      <c r="B4810" s="54" t="s">
        <v>362</v>
      </c>
      <c r="C4810" s="53" t="str">
        <f t="array" ref="C4810">IFERROR(_xlfn.XLOOKUP(B4810, Runs[Run ID], Runs[Title]), "— pick a run —")</f>
        <v>Way &amp; Aaron's Ghost Rider</v>
      </c>
      <c r="D4810" s="74" t="s">
        <v>6108</v>
      </c>
      <c r="E4810" s="58" t="b">
        <v>0</v>
      </c>
      <c r="F4810" s="25">
        <f t="shared" si="1"/>
        <v>25</v>
      </c>
      <c r="G4810" s="21"/>
      <c r="H4810" s="23"/>
      <c r="I4810" s="28"/>
    </row>
    <row r="4811" ht="22.5" customHeight="1">
      <c r="A4811" s="53" t="str">
        <f t="array" ref="A4811">IFERROR(_xlfn.XLOOKUP(B4811, Runs[Run ID], Runs[Track]), "— pick a run —")</f>
        <v>Ghost Rider</v>
      </c>
      <c r="B4811" s="54" t="s">
        <v>362</v>
      </c>
      <c r="C4811" s="53" t="str">
        <f t="array" ref="C4811">IFERROR(_xlfn.XLOOKUP(B4811, Runs[Run ID], Runs[Title]), "— pick a run —")</f>
        <v>Way &amp; Aaron's Ghost Rider</v>
      </c>
      <c r="D4811" s="74" t="s">
        <v>6129</v>
      </c>
      <c r="E4811" s="58" t="b">
        <v>0</v>
      </c>
      <c r="F4811" s="25">
        <f t="shared" si="1"/>
        <v>26</v>
      </c>
      <c r="G4811" s="21"/>
      <c r="H4811" s="23"/>
      <c r="I4811" s="28"/>
    </row>
    <row r="4812" ht="22.5" customHeight="1">
      <c r="A4812" s="53" t="str">
        <f t="array" ref="A4812">IFERROR(_xlfn.XLOOKUP(B4812, Runs[Run ID], Runs[Track]), "— pick a run —")</f>
        <v>Ghost Rider</v>
      </c>
      <c r="B4812" s="54" t="s">
        <v>362</v>
      </c>
      <c r="C4812" s="53" t="str">
        <f t="array" ref="C4812">IFERROR(_xlfn.XLOOKUP(B4812, Runs[Run ID], Runs[Title]), "— pick a run —")</f>
        <v>Way &amp; Aaron's Ghost Rider</v>
      </c>
      <c r="D4812" s="74" t="s">
        <v>6153</v>
      </c>
      <c r="E4812" s="58" t="b">
        <v>0</v>
      </c>
      <c r="F4812" s="25">
        <f t="shared" si="1"/>
        <v>27</v>
      </c>
      <c r="G4812" s="21"/>
      <c r="H4812" s="23"/>
      <c r="I4812" s="28"/>
    </row>
    <row r="4813" ht="22.5" customHeight="1">
      <c r="A4813" s="53" t="str">
        <f t="array" ref="A4813">IFERROR(_xlfn.XLOOKUP(B4813, Runs[Run ID], Runs[Track]), "— pick a run —")</f>
        <v>Ghost Rider</v>
      </c>
      <c r="B4813" s="54" t="s">
        <v>362</v>
      </c>
      <c r="C4813" s="53" t="str">
        <f t="array" ref="C4813">IFERROR(_xlfn.XLOOKUP(B4813, Runs[Run ID], Runs[Title]), "— pick a run —")</f>
        <v>Way &amp; Aaron's Ghost Rider</v>
      </c>
      <c r="D4813" s="74" t="s">
        <v>14636</v>
      </c>
      <c r="E4813" s="58" t="b">
        <v>0</v>
      </c>
      <c r="F4813" s="25">
        <f t="shared" si="1"/>
        <v>28</v>
      </c>
      <c r="G4813" s="21"/>
      <c r="H4813" s="23"/>
      <c r="I4813" s="28"/>
    </row>
    <row r="4814" ht="22.5" customHeight="1">
      <c r="A4814" s="53" t="str">
        <f t="array" ref="A4814">IFERROR(_xlfn.XLOOKUP(B4814, Runs[Run ID], Runs[Track]), "— pick a run —")</f>
        <v>Ghost Rider</v>
      </c>
      <c r="B4814" s="54" t="s">
        <v>362</v>
      </c>
      <c r="C4814" s="53" t="str">
        <f t="array" ref="C4814">IFERROR(_xlfn.XLOOKUP(B4814, Runs[Run ID], Runs[Title]), "— pick a run —")</f>
        <v>Way &amp; Aaron's Ghost Rider</v>
      </c>
      <c r="D4814" s="74" t="s">
        <v>6196</v>
      </c>
      <c r="E4814" s="58" t="b">
        <v>0</v>
      </c>
      <c r="F4814" s="25">
        <f t="shared" si="1"/>
        <v>29</v>
      </c>
      <c r="G4814" s="21"/>
      <c r="H4814" s="23"/>
      <c r="I4814" s="28"/>
    </row>
    <row r="4815" ht="22.5" customHeight="1">
      <c r="A4815" s="53" t="str">
        <f t="array" ref="A4815">IFERROR(_xlfn.XLOOKUP(B4815, Runs[Run ID], Runs[Track]), "— pick a run —")</f>
        <v>Ghost Rider</v>
      </c>
      <c r="B4815" s="54" t="s">
        <v>362</v>
      </c>
      <c r="C4815" s="53" t="str">
        <f t="array" ref="C4815">IFERROR(_xlfn.XLOOKUP(B4815, Runs[Run ID], Runs[Title]), "— pick a run —")</f>
        <v>Way &amp; Aaron's Ghost Rider</v>
      </c>
      <c r="D4815" s="74" t="s">
        <v>6218</v>
      </c>
      <c r="E4815" s="58" t="b">
        <v>0</v>
      </c>
      <c r="F4815" s="25">
        <f t="shared" si="1"/>
        <v>30</v>
      </c>
      <c r="G4815" s="21"/>
      <c r="H4815" s="23"/>
      <c r="I4815" s="28"/>
    </row>
    <row r="4816" ht="22.5" customHeight="1">
      <c r="A4816" s="53" t="str">
        <f t="array" ref="A4816">IFERROR(_xlfn.XLOOKUP(B4816, Runs[Run ID], Runs[Track]), "— pick a run —")</f>
        <v>Ghost Rider</v>
      </c>
      <c r="B4816" s="54" t="s">
        <v>362</v>
      </c>
      <c r="C4816" s="53" t="str">
        <f t="array" ref="C4816">IFERROR(_xlfn.XLOOKUP(B4816, Runs[Run ID], Runs[Title]), "— pick a run —")</f>
        <v>Way &amp; Aaron's Ghost Rider</v>
      </c>
      <c r="D4816" s="74" t="s">
        <v>6241</v>
      </c>
      <c r="E4816" s="58" t="b">
        <v>0</v>
      </c>
      <c r="F4816" s="25">
        <f t="shared" si="1"/>
        <v>31</v>
      </c>
      <c r="G4816" s="21"/>
      <c r="H4816" s="23"/>
      <c r="I4816" s="28"/>
    </row>
    <row r="4817" ht="22.5" customHeight="1">
      <c r="A4817" s="53" t="str">
        <f t="array" ref="A4817">IFERROR(_xlfn.XLOOKUP(B4817, Runs[Run ID], Runs[Track]), "— pick a run —")</f>
        <v>Ghost Rider</v>
      </c>
      <c r="B4817" s="54" t="s">
        <v>362</v>
      </c>
      <c r="C4817" s="53" t="str">
        <f t="array" ref="C4817">IFERROR(_xlfn.XLOOKUP(B4817, Runs[Run ID], Runs[Title]), "— pick a run —")</f>
        <v>Way &amp; Aaron's Ghost Rider</v>
      </c>
      <c r="D4817" s="74" t="s">
        <v>6265</v>
      </c>
      <c r="E4817" s="58" t="b">
        <v>0</v>
      </c>
      <c r="F4817" s="25">
        <f t="shared" si="1"/>
        <v>32</v>
      </c>
      <c r="G4817" s="21"/>
      <c r="H4817" s="23"/>
      <c r="I4817" s="28"/>
    </row>
    <row r="4818" ht="22.5" customHeight="1">
      <c r="A4818" s="53" t="str">
        <f t="array" ref="A4818">IFERROR(_xlfn.XLOOKUP(B4818, Runs[Run ID], Runs[Track]), "— pick a run —")</f>
        <v>Ghost Rider</v>
      </c>
      <c r="B4818" s="54" t="s">
        <v>362</v>
      </c>
      <c r="C4818" s="53" t="str">
        <f t="array" ref="C4818">IFERROR(_xlfn.XLOOKUP(B4818, Runs[Run ID], Runs[Title]), "— pick a run —")</f>
        <v>Way &amp; Aaron's Ghost Rider</v>
      </c>
      <c r="D4818" s="74" t="s">
        <v>6290</v>
      </c>
      <c r="E4818" s="58" t="b">
        <v>0</v>
      </c>
      <c r="F4818" s="25">
        <f t="shared" si="1"/>
        <v>33</v>
      </c>
      <c r="G4818" s="21"/>
      <c r="H4818" s="23"/>
      <c r="I4818" s="28"/>
    </row>
    <row r="4819" ht="22.5" customHeight="1">
      <c r="A4819" s="53" t="str">
        <f t="array" ref="A4819">IFERROR(_xlfn.XLOOKUP(B4819, Runs[Run ID], Runs[Track]), "— pick a run —")</f>
        <v>Ghost Rider</v>
      </c>
      <c r="B4819" s="54" t="s">
        <v>362</v>
      </c>
      <c r="C4819" s="53" t="str">
        <f t="array" ref="C4819">IFERROR(_xlfn.XLOOKUP(B4819, Runs[Run ID], Runs[Title]), "— pick a run —")</f>
        <v>Way &amp; Aaron's Ghost Rider</v>
      </c>
      <c r="D4819" s="74" t="s">
        <v>6315</v>
      </c>
      <c r="E4819" s="58" t="b">
        <v>0</v>
      </c>
      <c r="F4819" s="25">
        <f t="shared" si="1"/>
        <v>34</v>
      </c>
      <c r="G4819" s="21"/>
      <c r="H4819" s="23"/>
      <c r="I4819" s="28"/>
    </row>
    <row r="4820" ht="22.5" customHeight="1">
      <c r="A4820" s="53" t="str">
        <f t="array" ref="A4820">IFERROR(_xlfn.XLOOKUP(B4820, Runs[Run ID], Runs[Track]), "— pick a run —")</f>
        <v>Ghost Rider</v>
      </c>
      <c r="B4820" s="54" t="s">
        <v>362</v>
      </c>
      <c r="C4820" s="53" t="str">
        <f t="array" ref="C4820">IFERROR(_xlfn.XLOOKUP(B4820, Runs[Run ID], Runs[Title]), "— pick a run —")</f>
        <v>Way &amp; Aaron's Ghost Rider</v>
      </c>
      <c r="D4820" s="74" t="s">
        <v>6340</v>
      </c>
      <c r="E4820" s="58" t="b">
        <v>0</v>
      </c>
      <c r="F4820" s="25">
        <f t="shared" si="1"/>
        <v>35</v>
      </c>
      <c r="G4820" s="21"/>
      <c r="H4820" s="23"/>
      <c r="I4820" s="28"/>
    </row>
    <row r="4821" ht="22.5" customHeight="1">
      <c r="A4821" s="53" t="str">
        <f t="array" ref="A4821">IFERROR(_xlfn.XLOOKUP(B4821, Runs[Run ID], Runs[Track]), "— pick a run —")</f>
        <v>Ghost Rider</v>
      </c>
      <c r="B4821" s="54" t="s">
        <v>362</v>
      </c>
      <c r="C4821" s="53" t="str">
        <f t="array" ref="C4821">IFERROR(_xlfn.XLOOKUP(B4821, Runs[Run ID], Runs[Title]), "— pick a run —")</f>
        <v>Way &amp; Aaron's Ghost Rider</v>
      </c>
      <c r="D4821" s="74" t="s">
        <v>6362</v>
      </c>
      <c r="E4821" s="58" t="b">
        <v>0</v>
      </c>
      <c r="F4821" s="25">
        <f t="shared" si="1"/>
        <v>36</v>
      </c>
      <c r="G4821" s="21"/>
      <c r="H4821" s="23"/>
      <c r="I4821" s="28"/>
    </row>
    <row r="4822" ht="22.5" customHeight="1">
      <c r="A4822" s="53" t="str">
        <f t="array" ref="A4822">IFERROR(_xlfn.XLOOKUP(B4822, Runs[Run ID], Runs[Track]), "— pick a run —")</f>
        <v>Ghost Rider</v>
      </c>
      <c r="B4822" s="54" t="s">
        <v>362</v>
      </c>
      <c r="C4822" s="53" t="str">
        <f t="array" ref="C4822">IFERROR(_xlfn.XLOOKUP(B4822, Runs[Run ID], Runs[Title]), "— pick a run —")</f>
        <v>Way &amp; Aaron's Ghost Rider</v>
      </c>
      <c r="D4822" s="74" t="s">
        <v>6384</v>
      </c>
      <c r="E4822" s="58" t="b">
        <v>0</v>
      </c>
      <c r="F4822" s="25">
        <f t="shared" si="1"/>
        <v>37</v>
      </c>
      <c r="G4822" s="21"/>
      <c r="H4822" s="23"/>
      <c r="I4822" s="28"/>
    </row>
    <row r="4823" ht="22.5" customHeight="1">
      <c r="A4823" s="53" t="str">
        <f t="array" ref="A4823">IFERROR(_xlfn.XLOOKUP(B4823, Runs[Run ID], Runs[Track]), "— pick a run —")</f>
        <v>Ghost Rider</v>
      </c>
      <c r="B4823" s="54" t="s">
        <v>362</v>
      </c>
      <c r="C4823" s="53" t="str">
        <f t="array" ref="C4823">IFERROR(_xlfn.XLOOKUP(B4823, Runs[Run ID], Runs[Title]), "— pick a run —")</f>
        <v>Way &amp; Aaron's Ghost Rider</v>
      </c>
      <c r="D4823" s="74" t="s">
        <v>6407</v>
      </c>
      <c r="E4823" s="58" t="b">
        <v>0</v>
      </c>
      <c r="F4823" s="25">
        <f t="shared" si="1"/>
        <v>38</v>
      </c>
      <c r="G4823" s="21"/>
      <c r="H4823" s="23"/>
      <c r="I4823" s="28"/>
    </row>
    <row r="4824" ht="22.5" customHeight="1">
      <c r="A4824" s="53" t="str">
        <f t="array" ref="A4824">IFERROR(_xlfn.XLOOKUP(B4824, Runs[Run ID], Runs[Track]), "— pick a run —")</f>
        <v>Ghost Rider</v>
      </c>
      <c r="B4824" s="54" t="s">
        <v>362</v>
      </c>
      <c r="C4824" s="53" t="str">
        <f t="array" ref="C4824">IFERROR(_xlfn.XLOOKUP(B4824, Runs[Run ID], Runs[Title]), "— pick a run —")</f>
        <v>Way &amp; Aaron's Ghost Rider</v>
      </c>
      <c r="D4824" s="74" t="s">
        <v>6429</v>
      </c>
      <c r="E4824" s="58" t="b">
        <v>0</v>
      </c>
      <c r="F4824" s="25">
        <f t="shared" si="1"/>
        <v>39</v>
      </c>
      <c r="G4824" s="21"/>
      <c r="H4824" s="23"/>
      <c r="I4824" s="28"/>
    </row>
    <row r="4825" ht="22.5" customHeight="1">
      <c r="A4825" s="53" t="str">
        <f t="array" ref="A4825">IFERROR(_xlfn.XLOOKUP(B4825, Runs[Run ID], Runs[Track]), "— pick a run —")</f>
        <v>Ghost Rider</v>
      </c>
      <c r="B4825" s="54" t="s">
        <v>362</v>
      </c>
      <c r="C4825" s="53" t="str">
        <f t="array" ref="C4825">IFERROR(_xlfn.XLOOKUP(B4825, Runs[Run ID], Runs[Title]), "— pick a run —")</f>
        <v>Way &amp; Aaron's Ghost Rider</v>
      </c>
      <c r="D4825" s="74" t="s">
        <v>6451</v>
      </c>
      <c r="E4825" s="58" t="b">
        <v>0</v>
      </c>
      <c r="F4825" s="25">
        <f t="shared" si="1"/>
        <v>40</v>
      </c>
      <c r="G4825" s="21"/>
      <c r="H4825" s="23"/>
      <c r="I4825" s="28"/>
    </row>
    <row r="4826" ht="22.5" customHeight="1">
      <c r="A4826" s="53" t="str">
        <f t="array" ref="A4826">IFERROR(_xlfn.XLOOKUP(B4826, Runs[Run ID], Runs[Track]), "— pick a run —")</f>
        <v>Ghost Rider</v>
      </c>
      <c r="B4826" s="54" t="s">
        <v>362</v>
      </c>
      <c r="C4826" s="53" t="str">
        <f t="array" ref="C4826">IFERROR(_xlfn.XLOOKUP(B4826, Runs[Run ID], Runs[Title]), "— pick a run —")</f>
        <v>Way &amp; Aaron's Ghost Rider</v>
      </c>
      <c r="D4826" s="74" t="s">
        <v>6473</v>
      </c>
      <c r="E4826" s="58" t="b">
        <v>0</v>
      </c>
      <c r="F4826" s="25">
        <f t="shared" si="1"/>
        <v>41</v>
      </c>
      <c r="G4826" s="21"/>
      <c r="H4826" s="23"/>
      <c r="I4826" s="28"/>
    </row>
    <row r="4827" ht="22.5" customHeight="1">
      <c r="A4827" s="53" t="str">
        <f t="array" ref="A4827">IFERROR(_xlfn.XLOOKUP(B4827, Runs[Run ID], Runs[Track]), "— pick a run —")</f>
        <v>Ghost Rider</v>
      </c>
      <c r="B4827" s="54" t="s">
        <v>362</v>
      </c>
      <c r="C4827" s="53" t="str">
        <f t="array" ref="C4827">IFERROR(_xlfn.XLOOKUP(B4827, Runs[Run ID], Runs[Title]), "— pick a run —")</f>
        <v>Way &amp; Aaron's Ghost Rider</v>
      </c>
      <c r="D4827" s="74" t="s">
        <v>6496</v>
      </c>
      <c r="E4827" s="58" t="b">
        <v>0</v>
      </c>
      <c r="F4827" s="25">
        <f t="shared" si="1"/>
        <v>42</v>
      </c>
      <c r="G4827" s="21"/>
      <c r="H4827" s="23"/>
      <c r="I4827" s="28"/>
    </row>
    <row r="4828" ht="22.5" customHeight="1">
      <c r="A4828" s="53" t="str">
        <f t="array" ref="A4828">IFERROR(_xlfn.XLOOKUP(B4828, Runs[Run ID], Runs[Track]), "— pick a run —")</f>
        <v>Ghost Rider</v>
      </c>
      <c r="B4828" s="54" t="s">
        <v>362</v>
      </c>
      <c r="C4828" s="53" t="str">
        <f t="array" ref="C4828">IFERROR(_xlfn.XLOOKUP(B4828, Runs[Run ID], Runs[Title]), "— pick a run —")</f>
        <v>Way &amp; Aaron's Ghost Rider</v>
      </c>
      <c r="D4828" s="74" t="s">
        <v>6518</v>
      </c>
      <c r="E4828" s="58" t="b">
        <v>0</v>
      </c>
      <c r="F4828" s="25">
        <f t="shared" si="1"/>
        <v>43</v>
      </c>
      <c r="G4828" s="21"/>
      <c r="H4828" s="23"/>
      <c r="I4828" s="28"/>
    </row>
    <row r="4829" ht="22.5" customHeight="1">
      <c r="A4829" s="53" t="str">
        <f t="array" ref="A4829">IFERROR(_xlfn.XLOOKUP(B4829, Runs[Run ID], Runs[Track]), "— pick a run —")</f>
        <v>Ghost Rider</v>
      </c>
      <c r="B4829" s="54" t="s">
        <v>179</v>
      </c>
      <c r="C4829" s="53" t="str">
        <f t="array" ref="C4829">IFERROR(_xlfn.XLOOKUP(B4829, Runs[Run ID], Runs[Title]), "— pick a run —")</f>
        <v>Robbie Reyes/Modern Ghost Rider</v>
      </c>
      <c r="D4829" s="74" t="s">
        <v>6562</v>
      </c>
      <c r="E4829" s="58" t="b">
        <v>0</v>
      </c>
      <c r="F4829" s="25">
        <f t="shared" si="1"/>
        <v>1</v>
      </c>
      <c r="G4829" s="21" t="s">
        <v>58</v>
      </c>
      <c r="H4829" s="23" t="s">
        <v>14637</v>
      </c>
      <c r="I4829" s="28"/>
    </row>
    <row r="4830" ht="22.5" customHeight="1">
      <c r="A4830" s="53" t="str">
        <f t="array" ref="A4830">IFERROR(_xlfn.XLOOKUP(B4830, Runs[Run ID], Runs[Track]), "— pick a run —")</f>
        <v>Ghost Rider</v>
      </c>
      <c r="B4830" s="54" t="s">
        <v>179</v>
      </c>
      <c r="C4830" s="53" t="str">
        <f t="array" ref="C4830">IFERROR(_xlfn.XLOOKUP(B4830, Runs[Run ID], Runs[Title]), "— pick a run —")</f>
        <v>Robbie Reyes/Modern Ghost Rider</v>
      </c>
      <c r="D4830" s="74" t="s">
        <v>6583</v>
      </c>
      <c r="E4830" s="58" t="b">
        <v>0</v>
      </c>
      <c r="F4830" s="25">
        <f t="shared" si="1"/>
        <v>2</v>
      </c>
      <c r="G4830" s="21" t="s">
        <v>58</v>
      </c>
      <c r="H4830" s="23"/>
      <c r="I4830" s="28"/>
    </row>
    <row r="4831" ht="22.5" customHeight="1">
      <c r="A4831" s="53" t="str">
        <f t="array" ref="A4831">IFERROR(_xlfn.XLOOKUP(B4831, Runs[Run ID], Runs[Track]), "— pick a run —")</f>
        <v>Ghost Rider</v>
      </c>
      <c r="B4831" s="54" t="s">
        <v>179</v>
      </c>
      <c r="C4831" s="53" t="str">
        <f t="array" ref="C4831">IFERROR(_xlfn.XLOOKUP(B4831, Runs[Run ID], Runs[Title]), "— pick a run —")</f>
        <v>Robbie Reyes/Modern Ghost Rider</v>
      </c>
      <c r="D4831" s="74" t="s">
        <v>6604</v>
      </c>
      <c r="E4831" s="58" t="b">
        <v>0</v>
      </c>
      <c r="F4831" s="25">
        <f t="shared" si="1"/>
        <v>3</v>
      </c>
      <c r="G4831" s="21" t="s">
        <v>58</v>
      </c>
      <c r="H4831" s="23"/>
      <c r="I4831" s="28"/>
    </row>
    <row r="4832" ht="22.5" customHeight="1">
      <c r="A4832" s="53" t="str">
        <f t="array" ref="A4832">IFERROR(_xlfn.XLOOKUP(B4832, Runs[Run ID], Runs[Track]), "— pick a run —")</f>
        <v>Ghost Rider</v>
      </c>
      <c r="B4832" s="54" t="s">
        <v>179</v>
      </c>
      <c r="C4832" s="53" t="str">
        <f t="array" ref="C4832">IFERROR(_xlfn.XLOOKUP(B4832, Runs[Run ID], Runs[Title]), "— pick a run —")</f>
        <v>Robbie Reyes/Modern Ghost Rider</v>
      </c>
      <c r="D4832" s="74" t="s">
        <v>6624</v>
      </c>
      <c r="E4832" s="58" t="b">
        <v>0</v>
      </c>
      <c r="F4832" s="25">
        <f t="shared" si="1"/>
        <v>4</v>
      </c>
      <c r="G4832" s="21" t="s">
        <v>58</v>
      </c>
      <c r="H4832" s="23"/>
      <c r="I4832" s="28"/>
    </row>
    <row r="4833" ht="22.5" customHeight="1">
      <c r="A4833" s="53" t="str">
        <f t="array" ref="A4833">IFERROR(_xlfn.XLOOKUP(B4833, Runs[Run ID], Runs[Track]), "— pick a run —")</f>
        <v>Ghost Rider</v>
      </c>
      <c r="B4833" s="54" t="s">
        <v>179</v>
      </c>
      <c r="C4833" s="53" t="str">
        <f t="array" ref="C4833">IFERROR(_xlfn.XLOOKUP(B4833, Runs[Run ID], Runs[Title]), "— pick a run —")</f>
        <v>Robbie Reyes/Modern Ghost Rider</v>
      </c>
      <c r="D4833" s="74" t="s">
        <v>6644</v>
      </c>
      <c r="E4833" s="58" t="b">
        <v>0</v>
      </c>
      <c r="F4833" s="25">
        <f t="shared" si="1"/>
        <v>5</v>
      </c>
      <c r="G4833" s="21" t="s">
        <v>58</v>
      </c>
      <c r="H4833" s="23"/>
      <c r="I4833" s="28"/>
    </row>
    <row r="4834" ht="22.5" customHeight="1">
      <c r="A4834" s="53" t="str">
        <f t="array" ref="A4834">IFERROR(_xlfn.XLOOKUP(B4834, Runs[Run ID], Runs[Track]), "— pick a run —")</f>
        <v>Ghost Rider</v>
      </c>
      <c r="B4834" s="54" t="s">
        <v>179</v>
      </c>
      <c r="C4834" s="53" t="str">
        <f t="array" ref="C4834">IFERROR(_xlfn.XLOOKUP(B4834, Runs[Run ID], Runs[Title]), "— pick a run —")</f>
        <v>Robbie Reyes/Modern Ghost Rider</v>
      </c>
      <c r="D4834" s="74" t="s">
        <v>6662</v>
      </c>
      <c r="E4834" s="58" t="b">
        <v>0</v>
      </c>
      <c r="F4834" s="25">
        <f t="shared" si="1"/>
        <v>6</v>
      </c>
      <c r="G4834" s="21" t="s">
        <v>58</v>
      </c>
      <c r="H4834" s="23"/>
      <c r="I4834" s="28"/>
    </row>
    <row r="4835" ht="22.5" customHeight="1">
      <c r="A4835" s="53" t="str">
        <f t="array" ref="A4835">IFERROR(_xlfn.XLOOKUP(B4835, Runs[Run ID], Runs[Track]), "— pick a run —")</f>
        <v>Ghost Rider</v>
      </c>
      <c r="B4835" s="54" t="s">
        <v>179</v>
      </c>
      <c r="C4835" s="53" t="str">
        <f t="array" ref="C4835">IFERROR(_xlfn.XLOOKUP(B4835, Runs[Run ID], Runs[Title]), "— pick a run —")</f>
        <v>Robbie Reyes/Modern Ghost Rider</v>
      </c>
      <c r="D4835" s="74" t="s">
        <v>6684</v>
      </c>
      <c r="E4835" s="58" t="b">
        <v>0</v>
      </c>
      <c r="F4835" s="25">
        <f t="shared" si="1"/>
        <v>7</v>
      </c>
      <c r="G4835" s="21" t="s">
        <v>58</v>
      </c>
      <c r="H4835" s="23"/>
      <c r="I4835" s="28"/>
    </row>
    <row r="4836" ht="22.5" customHeight="1">
      <c r="A4836" s="53" t="str">
        <f t="array" ref="A4836">IFERROR(_xlfn.XLOOKUP(B4836, Runs[Run ID], Runs[Track]), "— pick a run —")</f>
        <v>Ghost Rider</v>
      </c>
      <c r="B4836" s="54" t="s">
        <v>179</v>
      </c>
      <c r="C4836" s="53" t="str">
        <f t="array" ref="C4836">IFERROR(_xlfn.XLOOKUP(B4836, Runs[Run ID], Runs[Title]), "— pick a run —")</f>
        <v>Robbie Reyes/Modern Ghost Rider</v>
      </c>
      <c r="D4836" s="74" t="s">
        <v>6704</v>
      </c>
      <c r="E4836" s="58" t="b">
        <v>0</v>
      </c>
      <c r="F4836" s="25">
        <f t="shared" si="1"/>
        <v>8</v>
      </c>
      <c r="G4836" s="21" t="s">
        <v>58</v>
      </c>
      <c r="H4836" s="23"/>
      <c r="I4836" s="28"/>
    </row>
    <row r="4837" ht="22.5" customHeight="1">
      <c r="A4837" s="53" t="str">
        <f t="array" ref="A4837">IFERROR(_xlfn.XLOOKUP(B4837, Runs[Run ID], Runs[Track]), "— pick a run —")</f>
        <v>Ghost Rider</v>
      </c>
      <c r="B4837" s="54" t="s">
        <v>179</v>
      </c>
      <c r="C4837" s="53" t="str">
        <f t="array" ref="C4837">IFERROR(_xlfn.XLOOKUP(B4837, Runs[Run ID], Runs[Title]), "— pick a run —")</f>
        <v>Robbie Reyes/Modern Ghost Rider</v>
      </c>
      <c r="D4837" s="74" t="s">
        <v>6724</v>
      </c>
      <c r="E4837" s="58" t="b">
        <v>0</v>
      </c>
      <c r="F4837" s="25">
        <f t="shared" si="1"/>
        <v>9</v>
      </c>
      <c r="G4837" s="21" t="s">
        <v>58</v>
      </c>
      <c r="H4837" s="23"/>
      <c r="I4837" s="28"/>
    </row>
    <row r="4838" ht="22.5" customHeight="1">
      <c r="A4838" s="53" t="str">
        <f t="array" ref="A4838">IFERROR(_xlfn.XLOOKUP(B4838, Runs[Run ID], Runs[Track]), "— pick a run —")</f>
        <v>Ghost Rider</v>
      </c>
      <c r="B4838" s="54" t="s">
        <v>179</v>
      </c>
      <c r="C4838" s="53" t="str">
        <f t="array" ref="C4838">IFERROR(_xlfn.XLOOKUP(B4838, Runs[Run ID], Runs[Title]), "— pick a run —")</f>
        <v>Robbie Reyes/Modern Ghost Rider</v>
      </c>
      <c r="D4838" s="74" t="s">
        <v>6742</v>
      </c>
      <c r="E4838" s="58" t="b">
        <v>0</v>
      </c>
      <c r="F4838" s="25">
        <f t="shared" si="1"/>
        <v>10</v>
      </c>
      <c r="G4838" s="21" t="s">
        <v>58</v>
      </c>
      <c r="H4838" s="23"/>
      <c r="I4838" s="28"/>
    </row>
    <row r="4839" ht="22.5" customHeight="1">
      <c r="A4839" s="53" t="str">
        <f t="array" ref="A4839">IFERROR(_xlfn.XLOOKUP(B4839, Runs[Run ID], Runs[Track]), "— pick a run —")</f>
        <v>Ghost Rider</v>
      </c>
      <c r="B4839" s="54" t="s">
        <v>179</v>
      </c>
      <c r="C4839" s="53" t="str">
        <f t="array" ref="C4839">IFERROR(_xlfn.XLOOKUP(B4839, Runs[Run ID], Runs[Title]), "— pick a run —")</f>
        <v>Robbie Reyes/Modern Ghost Rider</v>
      </c>
      <c r="D4839" s="74" t="s">
        <v>6763</v>
      </c>
      <c r="E4839" s="58" t="b">
        <v>0</v>
      </c>
      <c r="F4839" s="25">
        <f t="shared" si="1"/>
        <v>11</v>
      </c>
      <c r="G4839" s="21" t="s">
        <v>58</v>
      </c>
      <c r="H4839" s="23"/>
      <c r="I4839" s="28"/>
    </row>
    <row r="4840" ht="22.5" customHeight="1">
      <c r="A4840" s="53" t="str">
        <f t="array" ref="A4840">IFERROR(_xlfn.XLOOKUP(B4840, Runs[Run ID], Runs[Track]), "— pick a run —")</f>
        <v>Ghost Rider</v>
      </c>
      <c r="B4840" s="54" t="s">
        <v>179</v>
      </c>
      <c r="C4840" s="53" t="str">
        <f t="array" ref="C4840">IFERROR(_xlfn.XLOOKUP(B4840, Runs[Run ID], Runs[Title]), "— pick a run —")</f>
        <v>Robbie Reyes/Modern Ghost Rider</v>
      </c>
      <c r="D4840" s="74" t="s">
        <v>6781</v>
      </c>
      <c r="E4840" s="58" t="b">
        <v>0</v>
      </c>
      <c r="F4840" s="25">
        <f t="shared" si="1"/>
        <v>12</v>
      </c>
      <c r="G4840" s="21" t="s">
        <v>58</v>
      </c>
      <c r="H4840" s="23"/>
      <c r="I4840" s="28"/>
    </row>
    <row r="4841" ht="22.5" customHeight="1">
      <c r="A4841" s="53" t="str">
        <f t="array" ref="A4841">IFERROR(_xlfn.XLOOKUP(B4841, Runs[Run ID], Runs[Track]), "— pick a run —")</f>
        <v>Ghost Rider</v>
      </c>
      <c r="B4841" s="54" t="s">
        <v>179</v>
      </c>
      <c r="C4841" s="53" t="str">
        <f t="array" ref="C4841">IFERROR(_xlfn.XLOOKUP(B4841, Runs[Run ID], Runs[Title]), "— pick a run —")</f>
        <v>Robbie Reyes/Modern Ghost Rider</v>
      </c>
      <c r="D4841" s="74" t="s">
        <v>14638</v>
      </c>
      <c r="E4841" s="58" t="b">
        <v>0</v>
      </c>
      <c r="F4841" s="25">
        <f t="shared" si="1"/>
        <v>13</v>
      </c>
      <c r="G4841" s="21" t="s">
        <v>58</v>
      </c>
      <c r="H4841" s="23" t="s">
        <v>14639</v>
      </c>
      <c r="I4841" s="28"/>
    </row>
    <row r="4842" ht="22.5" customHeight="1">
      <c r="A4842" s="53" t="str">
        <f t="array" ref="A4842">IFERROR(_xlfn.XLOOKUP(B4842, Runs[Run ID], Runs[Track]), "— pick a run —")</f>
        <v>Ghost Rider</v>
      </c>
      <c r="B4842" s="54" t="s">
        <v>179</v>
      </c>
      <c r="C4842" s="53" t="str">
        <f t="array" ref="C4842">IFERROR(_xlfn.XLOOKUP(B4842, Runs[Run ID], Runs[Title]), "— pick a run —")</f>
        <v>Robbie Reyes/Modern Ghost Rider</v>
      </c>
      <c r="D4842" s="74" t="s">
        <v>14640</v>
      </c>
      <c r="E4842" s="58" t="b">
        <v>0</v>
      </c>
      <c r="F4842" s="25">
        <f t="shared" si="1"/>
        <v>14</v>
      </c>
      <c r="G4842" s="21" t="s">
        <v>58</v>
      </c>
      <c r="H4842" s="23"/>
      <c r="I4842" s="28"/>
    </row>
    <row r="4843" ht="22.5" customHeight="1">
      <c r="A4843" s="53" t="str">
        <f t="array" ref="A4843">IFERROR(_xlfn.XLOOKUP(B4843, Runs[Run ID], Runs[Track]), "— pick a run —")</f>
        <v>Ghost Rider</v>
      </c>
      <c r="B4843" s="54" t="s">
        <v>179</v>
      </c>
      <c r="C4843" s="53" t="str">
        <f t="array" ref="C4843">IFERROR(_xlfn.XLOOKUP(B4843, Runs[Run ID], Runs[Title]), "— pick a run —")</f>
        <v>Robbie Reyes/Modern Ghost Rider</v>
      </c>
      <c r="D4843" s="74" t="s">
        <v>14641</v>
      </c>
      <c r="E4843" s="58" t="b">
        <v>0</v>
      </c>
      <c r="F4843" s="25">
        <f t="shared" si="1"/>
        <v>15</v>
      </c>
      <c r="G4843" s="21" t="s">
        <v>58</v>
      </c>
      <c r="H4843" s="23"/>
      <c r="I4843" s="28"/>
    </row>
    <row r="4844" ht="22.5" customHeight="1">
      <c r="A4844" s="53" t="str">
        <f t="array" ref="A4844">IFERROR(_xlfn.XLOOKUP(B4844, Runs[Run ID], Runs[Track]), "— pick a run —")</f>
        <v>Ghost Rider</v>
      </c>
      <c r="B4844" s="54" t="s">
        <v>179</v>
      </c>
      <c r="C4844" s="53" t="str">
        <f t="array" ref="C4844">IFERROR(_xlfn.XLOOKUP(B4844, Runs[Run ID], Runs[Title]), "— pick a run —")</f>
        <v>Robbie Reyes/Modern Ghost Rider</v>
      </c>
      <c r="D4844" s="74" t="s">
        <v>14642</v>
      </c>
      <c r="E4844" s="58" t="b">
        <v>0</v>
      </c>
      <c r="F4844" s="25">
        <f t="shared" si="1"/>
        <v>16</v>
      </c>
      <c r="G4844" s="21" t="s">
        <v>58</v>
      </c>
      <c r="H4844" s="23"/>
      <c r="I4844" s="28"/>
    </row>
    <row r="4845" ht="22.5" customHeight="1">
      <c r="A4845" s="53" t="str">
        <f t="array" ref="A4845">IFERROR(_xlfn.XLOOKUP(B4845, Runs[Run ID], Runs[Track]), "— pick a run —")</f>
        <v>Ghost Rider</v>
      </c>
      <c r="B4845" s="54" t="s">
        <v>179</v>
      </c>
      <c r="C4845" s="53" t="str">
        <f t="array" ref="C4845">IFERROR(_xlfn.XLOOKUP(B4845, Runs[Run ID], Runs[Title]), "— pick a run —")</f>
        <v>Robbie Reyes/Modern Ghost Rider</v>
      </c>
      <c r="D4845" s="74" t="s">
        <v>14643</v>
      </c>
      <c r="E4845" s="58" t="b">
        <v>0</v>
      </c>
      <c r="F4845" s="25">
        <f t="shared" si="1"/>
        <v>17</v>
      </c>
      <c r="G4845" s="21" t="s">
        <v>58</v>
      </c>
      <c r="H4845" s="23"/>
      <c r="I4845" s="28"/>
    </row>
    <row r="4846" ht="22.5" customHeight="1">
      <c r="A4846" s="53" t="str">
        <f t="array" ref="A4846">IFERROR(_xlfn.XLOOKUP(B4846, Runs[Run ID], Runs[Track]), "— pick a run —")</f>
        <v>Hawkeye</v>
      </c>
      <c r="B4846" s="54" t="s">
        <v>364</v>
      </c>
      <c r="C4846" s="53" t="str">
        <f t="array" ref="C4846">IFERROR(_xlfn.XLOOKUP(B4846, Runs[Run ID], Runs[Title]), "— pick a run —")</f>
        <v>Fraction &amp; Aja's Hawkeye</v>
      </c>
      <c r="D4846" s="74" t="s">
        <v>5441</v>
      </c>
      <c r="E4846" s="58" t="b">
        <v>0</v>
      </c>
      <c r="F4846" s="25">
        <f t="shared" si="1"/>
        <v>1</v>
      </c>
      <c r="G4846" s="21" t="s">
        <v>58</v>
      </c>
      <c r="H4846" s="23"/>
      <c r="I4846" s="28"/>
    </row>
    <row r="4847" ht="22.5" customHeight="1">
      <c r="A4847" s="53" t="str">
        <f t="array" ref="A4847">IFERROR(_xlfn.XLOOKUP(B4847, Runs[Run ID], Runs[Track]), "— pick a run —")</f>
        <v>Hawkeye</v>
      </c>
      <c r="B4847" s="54" t="s">
        <v>364</v>
      </c>
      <c r="C4847" s="53" t="str">
        <f t="array" ref="C4847">IFERROR(_xlfn.XLOOKUP(B4847, Runs[Run ID], Runs[Title]), "— pick a run —")</f>
        <v>Fraction &amp; Aja's Hawkeye</v>
      </c>
      <c r="D4847" s="74" t="s">
        <v>5466</v>
      </c>
      <c r="E4847" s="58" t="b">
        <v>0</v>
      </c>
      <c r="F4847" s="25">
        <f t="shared" si="1"/>
        <v>2</v>
      </c>
      <c r="G4847" s="21" t="s">
        <v>58</v>
      </c>
      <c r="H4847" s="23"/>
      <c r="I4847" s="28"/>
    </row>
    <row r="4848" ht="22.5" customHeight="1">
      <c r="A4848" s="53" t="str">
        <f t="array" ref="A4848">IFERROR(_xlfn.XLOOKUP(B4848, Runs[Run ID], Runs[Track]), "— pick a run —")</f>
        <v>Hawkeye</v>
      </c>
      <c r="B4848" s="54" t="s">
        <v>364</v>
      </c>
      <c r="C4848" s="53" t="str">
        <f t="array" ref="C4848">IFERROR(_xlfn.XLOOKUP(B4848, Runs[Run ID], Runs[Title]), "— pick a run —")</f>
        <v>Fraction &amp; Aja's Hawkeye</v>
      </c>
      <c r="D4848" s="74" t="s">
        <v>5493</v>
      </c>
      <c r="E4848" s="58" t="b">
        <v>0</v>
      </c>
      <c r="F4848" s="25">
        <f t="shared" si="1"/>
        <v>3</v>
      </c>
      <c r="G4848" s="21" t="s">
        <v>58</v>
      </c>
      <c r="H4848" s="23"/>
      <c r="I4848" s="28"/>
    </row>
    <row r="4849" ht="22.5" customHeight="1">
      <c r="A4849" s="53" t="str">
        <f t="array" ref="A4849">IFERROR(_xlfn.XLOOKUP(B4849, Runs[Run ID], Runs[Track]), "— pick a run —")</f>
        <v>Hawkeye</v>
      </c>
      <c r="B4849" s="54" t="s">
        <v>364</v>
      </c>
      <c r="C4849" s="53" t="str">
        <f t="array" ref="C4849">IFERROR(_xlfn.XLOOKUP(B4849, Runs[Run ID], Runs[Title]), "— pick a run —")</f>
        <v>Fraction &amp; Aja's Hawkeye</v>
      </c>
      <c r="D4849" s="74" t="s">
        <v>5518</v>
      </c>
      <c r="E4849" s="58" t="b">
        <v>0</v>
      </c>
      <c r="F4849" s="25">
        <f t="shared" si="1"/>
        <v>4</v>
      </c>
      <c r="G4849" s="21" t="s">
        <v>58</v>
      </c>
      <c r="H4849" s="23"/>
      <c r="I4849" s="28"/>
    </row>
    <row r="4850" ht="22.5" customHeight="1">
      <c r="A4850" s="53" t="str">
        <f t="array" ref="A4850">IFERROR(_xlfn.XLOOKUP(B4850, Runs[Run ID], Runs[Track]), "— pick a run —")</f>
        <v>Hawkeye</v>
      </c>
      <c r="B4850" s="54" t="s">
        <v>364</v>
      </c>
      <c r="C4850" s="53" t="str">
        <f t="array" ref="C4850">IFERROR(_xlfn.XLOOKUP(B4850, Runs[Run ID], Runs[Title]), "— pick a run —")</f>
        <v>Fraction &amp; Aja's Hawkeye</v>
      </c>
      <c r="D4850" s="74" t="s">
        <v>5544</v>
      </c>
      <c r="E4850" s="58" t="b">
        <v>0</v>
      </c>
      <c r="F4850" s="25">
        <f t="shared" si="1"/>
        <v>5</v>
      </c>
      <c r="G4850" s="21" t="s">
        <v>58</v>
      </c>
      <c r="H4850" s="23"/>
      <c r="I4850" s="28"/>
    </row>
    <row r="4851" ht="22.5" customHeight="1">
      <c r="A4851" s="53" t="str">
        <f t="array" ref="A4851">IFERROR(_xlfn.XLOOKUP(B4851, Runs[Run ID], Runs[Track]), "— pick a run —")</f>
        <v>Hawkeye</v>
      </c>
      <c r="B4851" s="54" t="s">
        <v>364</v>
      </c>
      <c r="C4851" s="53" t="str">
        <f t="array" ref="C4851">IFERROR(_xlfn.XLOOKUP(B4851, Runs[Run ID], Runs[Title]), "— pick a run —")</f>
        <v>Fraction &amp; Aja's Hawkeye</v>
      </c>
      <c r="D4851" s="74" t="s">
        <v>5568</v>
      </c>
      <c r="E4851" s="58" t="b">
        <v>0</v>
      </c>
      <c r="F4851" s="25">
        <f t="shared" si="1"/>
        <v>6</v>
      </c>
      <c r="G4851" s="21" t="s">
        <v>58</v>
      </c>
      <c r="H4851" s="23"/>
      <c r="I4851" s="28"/>
    </row>
    <row r="4852" ht="22.5" customHeight="1">
      <c r="A4852" s="53" t="str">
        <f t="array" ref="A4852">IFERROR(_xlfn.XLOOKUP(B4852, Runs[Run ID], Runs[Track]), "— pick a run —")</f>
        <v>Hawkeye</v>
      </c>
      <c r="B4852" s="54" t="s">
        <v>364</v>
      </c>
      <c r="C4852" s="53" t="str">
        <f t="array" ref="C4852">IFERROR(_xlfn.XLOOKUP(B4852, Runs[Run ID], Runs[Title]), "— pick a run —")</f>
        <v>Fraction &amp; Aja's Hawkeye</v>
      </c>
      <c r="D4852" s="74" t="s">
        <v>5593</v>
      </c>
      <c r="E4852" s="58" t="b">
        <v>0</v>
      </c>
      <c r="F4852" s="25">
        <f t="shared" si="1"/>
        <v>7</v>
      </c>
      <c r="G4852" s="21" t="s">
        <v>58</v>
      </c>
      <c r="H4852" s="23"/>
      <c r="I4852" s="28"/>
    </row>
    <row r="4853" ht="22.5" customHeight="1">
      <c r="A4853" s="53" t="str">
        <f t="array" ref="A4853">IFERROR(_xlfn.XLOOKUP(B4853, Runs[Run ID], Runs[Track]), "— pick a run —")</f>
        <v>Hawkeye</v>
      </c>
      <c r="B4853" s="54" t="s">
        <v>364</v>
      </c>
      <c r="C4853" s="53" t="str">
        <f t="array" ref="C4853">IFERROR(_xlfn.XLOOKUP(B4853, Runs[Run ID], Runs[Title]), "— pick a run —")</f>
        <v>Fraction &amp; Aja's Hawkeye</v>
      </c>
      <c r="D4853" s="74" t="s">
        <v>5647</v>
      </c>
      <c r="E4853" s="58" t="b">
        <v>0</v>
      </c>
      <c r="F4853" s="25">
        <f t="shared" si="1"/>
        <v>8</v>
      </c>
      <c r="G4853" s="21" t="s">
        <v>58</v>
      </c>
      <c r="H4853" s="23"/>
      <c r="I4853" s="28"/>
    </row>
    <row r="4854" ht="22.5" customHeight="1">
      <c r="A4854" s="53" t="str">
        <f t="array" ref="A4854">IFERROR(_xlfn.XLOOKUP(B4854, Runs[Run ID], Runs[Track]), "— pick a run —")</f>
        <v>Hawkeye</v>
      </c>
      <c r="B4854" s="54" t="s">
        <v>364</v>
      </c>
      <c r="C4854" s="53" t="str">
        <f t="array" ref="C4854">IFERROR(_xlfn.XLOOKUP(B4854, Runs[Run ID], Runs[Title]), "— pick a run —")</f>
        <v>Fraction &amp; Aja's Hawkeye</v>
      </c>
      <c r="D4854" s="74" t="s">
        <v>5674</v>
      </c>
      <c r="E4854" s="58" t="b">
        <v>0</v>
      </c>
      <c r="F4854" s="25">
        <f t="shared" si="1"/>
        <v>9</v>
      </c>
      <c r="G4854" s="21" t="s">
        <v>58</v>
      </c>
      <c r="H4854" s="23"/>
      <c r="I4854" s="28"/>
    </row>
    <row r="4855" ht="22.5" customHeight="1">
      <c r="A4855" s="53" t="str">
        <f t="array" ref="A4855">IFERROR(_xlfn.XLOOKUP(B4855, Runs[Run ID], Runs[Track]), "— pick a run —")</f>
        <v>Hawkeye</v>
      </c>
      <c r="B4855" s="54" t="s">
        <v>364</v>
      </c>
      <c r="C4855" s="53" t="str">
        <f t="array" ref="C4855">IFERROR(_xlfn.XLOOKUP(B4855, Runs[Run ID], Runs[Title]), "— pick a run —")</f>
        <v>Fraction &amp; Aja's Hawkeye</v>
      </c>
      <c r="D4855" s="74" t="s">
        <v>5700</v>
      </c>
      <c r="E4855" s="58" t="b">
        <v>0</v>
      </c>
      <c r="F4855" s="25">
        <f t="shared" si="1"/>
        <v>10</v>
      </c>
      <c r="G4855" s="21" t="s">
        <v>58</v>
      </c>
      <c r="H4855" s="23"/>
      <c r="I4855" s="28"/>
    </row>
    <row r="4856" ht="22.5" customHeight="1">
      <c r="A4856" s="53" t="str">
        <f t="array" ref="A4856">IFERROR(_xlfn.XLOOKUP(B4856, Runs[Run ID], Runs[Track]), "— pick a run —")</f>
        <v>Hawkeye</v>
      </c>
      <c r="B4856" s="54" t="s">
        <v>364</v>
      </c>
      <c r="C4856" s="53" t="str">
        <f t="array" ref="C4856">IFERROR(_xlfn.XLOOKUP(B4856, Runs[Run ID], Runs[Title]), "— pick a run —")</f>
        <v>Fraction &amp; Aja's Hawkeye</v>
      </c>
      <c r="D4856" s="74" t="s">
        <v>5727</v>
      </c>
      <c r="E4856" s="58" t="b">
        <v>0</v>
      </c>
      <c r="F4856" s="25">
        <f t="shared" si="1"/>
        <v>11</v>
      </c>
      <c r="G4856" s="21" t="s">
        <v>58</v>
      </c>
      <c r="H4856" s="23"/>
      <c r="I4856" s="28"/>
    </row>
    <row r="4857" ht="22.5" customHeight="1">
      <c r="A4857" s="53" t="str">
        <f t="array" ref="A4857">IFERROR(_xlfn.XLOOKUP(B4857, Runs[Run ID], Runs[Track]), "— pick a run —")</f>
        <v>Hawkeye</v>
      </c>
      <c r="B4857" s="54" t="s">
        <v>364</v>
      </c>
      <c r="C4857" s="53" t="str">
        <f t="array" ref="C4857">IFERROR(_xlfn.XLOOKUP(B4857, Runs[Run ID], Runs[Title]), "— pick a run —")</f>
        <v>Fraction &amp; Aja's Hawkeye</v>
      </c>
      <c r="D4857" s="74" t="s">
        <v>5755</v>
      </c>
      <c r="E4857" s="58" t="b">
        <v>0</v>
      </c>
      <c r="F4857" s="25">
        <f t="shared" si="1"/>
        <v>12</v>
      </c>
      <c r="G4857" s="21" t="s">
        <v>58</v>
      </c>
      <c r="H4857" s="23"/>
      <c r="I4857" s="28"/>
    </row>
    <row r="4858" ht="22.5" customHeight="1">
      <c r="A4858" s="53" t="str">
        <f t="array" ref="A4858">IFERROR(_xlfn.XLOOKUP(B4858, Runs[Run ID], Runs[Track]), "— pick a run —")</f>
        <v>Hawkeye</v>
      </c>
      <c r="B4858" s="54" t="s">
        <v>364</v>
      </c>
      <c r="C4858" s="53" t="str">
        <f t="array" ref="C4858">IFERROR(_xlfn.XLOOKUP(B4858, Runs[Run ID], Runs[Title]), "— pick a run —")</f>
        <v>Fraction &amp; Aja's Hawkeye</v>
      </c>
      <c r="D4858" s="74" t="s">
        <v>5780</v>
      </c>
      <c r="E4858" s="58" t="b">
        <v>0</v>
      </c>
      <c r="F4858" s="25">
        <f t="shared" si="1"/>
        <v>13</v>
      </c>
      <c r="G4858" s="21" t="s">
        <v>58</v>
      </c>
      <c r="H4858" s="23"/>
      <c r="I4858" s="28"/>
    </row>
    <row r="4859" ht="22.5" customHeight="1">
      <c r="A4859" s="53" t="str">
        <f t="array" ref="A4859">IFERROR(_xlfn.XLOOKUP(B4859, Runs[Run ID], Runs[Track]), "— pick a run —")</f>
        <v>Hawkeye</v>
      </c>
      <c r="B4859" s="54" t="s">
        <v>364</v>
      </c>
      <c r="C4859" s="53" t="str">
        <f t="array" ref="C4859">IFERROR(_xlfn.XLOOKUP(B4859, Runs[Run ID], Runs[Title]), "— pick a run —")</f>
        <v>Fraction &amp; Aja's Hawkeye</v>
      </c>
      <c r="D4859" s="74" t="s">
        <v>5806</v>
      </c>
      <c r="E4859" s="58" t="b">
        <v>0</v>
      </c>
      <c r="F4859" s="25">
        <f t="shared" si="1"/>
        <v>14</v>
      </c>
      <c r="G4859" s="21" t="s">
        <v>58</v>
      </c>
      <c r="H4859" s="23"/>
      <c r="I4859" s="28"/>
    </row>
    <row r="4860" ht="22.5" customHeight="1">
      <c r="A4860" s="53" t="str">
        <f t="array" ref="A4860">IFERROR(_xlfn.XLOOKUP(B4860, Runs[Run ID], Runs[Track]), "— pick a run —")</f>
        <v>Hawkeye</v>
      </c>
      <c r="B4860" s="54" t="s">
        <v>364</v>
      </c>
      <c r="C4860" s="53" t="str">
        <f t="array" ref="C4860">IFERROR(_xlfn.XLOOKUP(B4860, Runs[Run ID], Runs[Title]), "— pick a run —")</f>
        <v>Fraction &amp; Aja's Hawkeye</v>
      </c>
      <c r="D4860" s="74" t="s">
        <v>5829</v>
      </c>
      <c r="E4860" s="58" t="b">
        <v>0</v>
      </c>
      <c r="F4860" s="25">
        <f t="shared" si="1"/>
        <v>15</v>
      </c>
      <c r="G4860" s="21" t="s">
        <v>58</v>
      </c>
      <c r="H4860" s="23"/>
      <c r="I4860" s="28"/>
    </row>
    <row r="4861" ht="22.5" customHeight="1">
      <c r="A4861" s="53" t="str">
        <f t="array" ref="A4861">IFERROR(_xlfn.XLOOKUP(B4861, Runs[Run ID], Runs[Track]), "— pick a run —")</f>
        <v>Hawkeye</v>
      </c>
      <c r="B4861" s="54" t="s">
        <v>364</v>
      </c>
      <c r="C4861" s="53" t="str">
        <f t="array" ref="C4861">IFERROR(_xlfn.XLOOKUP(B4861, Runs[Run ID], Runs[Title]), "— pick a run —")</f>
        <v>Fraction &amp; Aja's Hawkeye</v>
      </c>
      <c r="D4861" s="74" t="s">
        <v>5853</v>
      </c>
      <c r="E4861" s="58" t="b">
        <v>0</v>
      </c>
      <c r="F4861" s="25">
        <f t="shared" si="1"/>
        <v>16</v>
      </c>
      <c r="G4861" s="21" t="s">
        <v>58</v>
      </c>
      <c r="H4861" s="23"/>
      <c r="I4861" s="28"/>
    </row>
    <row r="4862" ht="22.5" customHeight="1">
      <c r="A4862" s="53" t="str">
        <f t="array" ref="A4862">IFERROR(_xlfn.XLOOKUP(B4862, Runs[Run ID], Runs[Track]), "— pick a run —")</f>
        <v>Hawkeye</v>
      </c>
      <c r="B4862" s="54" t="s">
        <v>364</v>
      </c>
      <c r="C4862" s="53" t="str">
        <f t="array" ref="C4862">IFERROR(_xlfn.XLOOKUP(B4862, Runs[Run ID], Runs[Title]), "— pick a run —")</f>
        <v>Fraction &amp; Aja's Hawkeye</v>
      </c>
      <c r="D4862" s="74" t="s">
        <v>5881</v>
      </c>
      <c r="E4862" s="58" t="b">
        <v>0</v>
      </c>
      <c r="F4862" s="25">
        <f t="shared" si="1"/>
        <v>17</v>
      </c>
      <c r="G4862" s="21" t="s">
        <v>58</v>
      </c>
      <c r="H4862" s="23"/>
      <c r="I4862" s="28"/>
    </row>
    <row r="4863" ht="22.5" customHeight="1">
      <c r="A4863" s="53" t="str">
        <f t="array" ref="A4863">IFERROR(_xlfn.XLOOKUP(B4863, Runs[Run ID], Runs[Track]), "— pick a run —")</f>
        <v>Hawkeye</v>
      </c>
      <c r="B4863" s="54" t="s">
        <v>364</v>
      </c>
      <c r="C4863" s="53" t="str">
        <f t="array" ref="C4863">IFERROR(_xlfn.XLOOKUP(B4863, Runs[Run ID], Runs[Title]), "— pick a run —")</f>
        <v>Fraction &amp; Aja's Hawkeye</v>
      </c>
      <c r="D4863" s="74" t="s">
        <v>5908</v>
      </c>
      <c r="E4863" s="58" t="b">
        <v>0</v>
      </c>
      <c r="F4863" s="25">
        <f t="shared" si="1"/>
        <v>18</v>
      </c>
      <c r="G4863" s="21" t="s">
        <v>58</v>
      </c>
      <c r="H4863" s="23"/>
      <c r="I4863" s="28"/>
    </row>
    <row r="4864" ht="22.5" customHeight="1">
      <c r="A4864" s="53" t="str">
        <f t="array" ref="A4864">IFERROR(_xlfn.XLOOKUP(B4864, Runs[Run ID], Runs[Track]), "— pick a run —")</f>
        <v>Hawkeye</v>
      </c>
      <c r="B4864" s="54" t="s">
        <v>364</v>
      </c>
      <c r="C4864" s="53" t="str">
        <f t="array" ref="C4864">IFERROR(_xlfn.XLOOKUP(B4864, Runs[Run ID], Runs[Title]), "— pick a run —")</f>
        <v>Fraction &amp; Aja's Hawkeye</v>
      </c>
      <c r="D4864" s="74" t="s">
        <v>5620</v>
      </c>
      <c r="E4864" s="58" t="b">
        <v>0</v>
      </c>
      <c r="F4864" s="25">
        <f t="shared" si="1"/>
        <v>19</v>
      </c>
      <c r="G4864" s="21" t="s">
        <v>58</v>
      </c>
      <c r="H4864" s="23"/>
      <c r="I4864" s="28"/>
    </row>
    <row r="4865" ht="22.5" customHeight="1">
      <c r="A4865" s="53" t="str">
        <f t="array" ref="A4865">IFERROR(_xlfn.XLOOKUP(B4865, Runs[Run ID], Runs[Track]), "— pick a run —")</f>
        <v>Hawkeye</v>
      </c>
      <c r="B4865" s="54" t="s">
        <v>364</v>
      </c>
      <c r="C4865" s="53" t="str">
        <f t="array" ref="C4865">IFERROR(_xlfn.XLOOKUP(B4865, Runs[Run ID], Runs[Title]), "— pick a run —")</f>
        <v>Fraction &amp; Aja's Hawkeye</v>
      </c>
      <c r="D4865" s="74" t="s">
        <v>5955</v>
      </c>
      <c r="E4865" s="58" t="b">
        <v>0</v>
      </c>
      <c r="F4865" s="25">
        <f t="shared" si="1"/>
        <v>20</v>
      </c>
      <c r="G4865" s="21" t="s">
        <v>58</v>
      </c>
      <c r="H4865" s="23"/>
      <c r="I4865" s="28"/>
    </row>
    <row r="4866" ht="22.5" customHeight="1">
      <c r="A4866" s="53" t="str">
        <f t="array" ref="A4866">IFERROR(_xlfn.XLOOKUP(B4866, Runs[Run ID], Runs[Track]), "— pick a run —")</f>
        <v>Hawkeye</v>
      </c>
      <c r="B4866" s="54" t="s">
        <v>364</v>
      </c>
      <c r="C4866" s="53" t="str">
        <f t="array" ref="C4866">IFERROR(_xlfn.XLOOKUP(B4866, Runs[Run ID], Runs[Title]), "— pick a run —")</f>
        <v>Fraction &amp; Aja's Hawkeye</v>
      </c>
      <c r="D4866" s="74" t="s">
        <v>5981</v>
      </c>
      <c r="E4866" s="58" t="b">
        <v>0</v>
      </c>
      <c r="F4866" s="25">
        <f t="shared" si="1"/>
        <v>21</v>
      </c>
      <c r="G4866" s="21" t="s">
        <v>58</v>
      </c>
      <c r="H4866" s="23"/>
      <c r="I4866" s="28"/>
    </row>
    <row r="4867" ht="22.5" customHeight="1">
      <c r="A4867" s="53" t="str">
        <f t="array" ref="A4867">IFERROR(_xlfn.XLOOKUP(B4867, Runs[Run ID], Runs[Track]), "— pick a run —")</f>
        <v>Hawkeye</v>
      </c>
      <c r="B4867" s="54" t="s">
        <v>364</v>
      </c>
      <c r="C4867" s="53" t="str">
        <f t="array" ref="C4867">IFERROR(_xlfn.XLOOKUP(B4867, Runs[Run ID], Runs[Title]), "— pick a run —")</f>
        <v>Fraction &amp; Aja's Hawkeye</v>
      </c>
      <c r="D4867" s="74" t="s">
        <v>6005</v>
      </c>
      <c r="E4867" s="58" t="b">
        <v>0</v>
      </c>
      <c r="F4867" s="25">
        <f t="shared" si="1"/>
        <v>22</v>
      </c>
      <c r="G4867" s="21" t="s">
        <v>58</v>
      </c>
      <c r="H4867" s="23"/>
      <c r="I4867" s="28"/>
    </row>
    <row r="4868" ht="22.5" customHeight="1">
      <c r="A4868" s="53" t="str">
        <f t="array" ref="A4868">IFERROR(_xlfn.XLOOKUP(B4868, Runs[Run ID], Runs[Track]), "— pick a run —")</f>
        <v>Hawkeye</v>
      </c>
      <c r="B4868" s="54" t="s">
        <v>364</v>
      </c>
      <c r="C4868" s="53" t="str">
        <f t="array" ref="C4868">IFERROR(_xlfn.XLOOKUP(B4868, Runs[Run ID], Runs[Title]), "— pick a run —")</f>
        <v>Fraction &amp; Aja's Hawkeye</v>
      </c>
      <c r="D4868" s="74" t="s">
        <v>6035</v>
      </c>
      <c r="E4868" s="58" t="b">
        <v>0</v>
      </c>
      <c r="F4868" s="25">
        <f t="shared" si="1"/>
        <v>23</v>
      </c>
      <c r="G4868" s="21" t="s">
        <v>58</v>
      </c>
      <c r="H4868" s="23"/>
      <c r="I4868" s="28"/>
    </row>
    <row r="4869" ht="22.5" customHeight="1">
      <c r="A4869" s="53" t="str">
        <f t="array" ref="A4869">IFERROR(_xlfn.XLOOKUP(B4869, Runs[Run ID], Runs[Track]), "— pick a run —")</f>
        <v>Hawkeye</v>
      </c>
      <c r="B4869" s="54" t="s">
        <v>364</v>
      </c>
      <c r="C4869" s="53" t="str">
        <f t="array" ref="C4869">IFERROR(_xlfn.XLOOKUP(B4869, Runs[Run ID], Runs[Title]), "— pick a run —")</f>
        <v>Fraction &amp; Aja's Hawkeye</v>
      </c>
      <c r="D4869" s="74" t="s">
        <v>6061</v>
      </c>
      <c r="E4869" s="58" t="b">
        <v>0</v>
      </c>
      <c r="F4869" s="25">
        <f t="shared" si="1"/>
        <v>24</v>
      </c>
      <c r="G4869" s="21" t="s">
        <v>58</v>
      </c>
      <c r="H4869" s="23"/>
      <c r="I4869" s="28"/>
    </row>
    <row r="4870" ht="22.5" customHeight="1">
      <c r="A4870" s="53" t="str">
        <f t="array" ref="A4870">IFERROR(_xlfn.XLOOKUP(B4870, Runs[Run ID], Runs[Track]), "— pick a run —")</f>
        <v>Hercules</v>
      </c>
      <c r="B4870" s="54" t="s">
        <v>165</v>
      </c>
      <c r="C4870" s="53" t="str">
        <f t="array" ref="C4870">IFERROR(_xlfn.XLOOKUP(B4870, Runs[Run ID], Runs[Title]), "— pick a run —")</f>
        <v>Hercules: Origin</v>
      </c>
      <c r="D4870" s="74" t="s">
        <v>2364</v>
      </c>
      <c r="E4870" s="58" t="b">
        <v>0</v>
      </c>
      <c r="F4870" s="25">
        <f t="shared" si="1"/>
        <v>1</v>
      </c>
      <c r="G4870" s="21" t="s">
        <v>58</v>
      </c>
      <c r="H4870" s="23" t="s">
        <v>14644</v>
      </c>
      <c r="I4870" s="28"/>
    </row>
    <row r="4871" ht="22.5" customHeight="1">
      <c r="A4871" s="53" t="str">
        <f t="array" ref="A4871">IFERROR(_xlfn.XLOOKUP(B4871, Runs[Run ID], Runs[Track]), "— pick a run —")</f>
        <v>Hercules</v>
      </c>
      <c r="B4871" s="54" t="s">
        <v>165</v>
      </c>
      <c r="C4871" s="53" t="str">
        <f t="array" ref="C4871">IFERROR(_xlfn.XLOOKUP(B4871, Runs[Run ID], Runs[Title]), "— pick a run —")</f>
        <v>Hercules: Origin</v>
      </c>
      <c r="D4871" s="74" t="s">
        <v>2393</v>
      </c>
      <c r="E4871" s="58" t="b">
        <v>0</v>
      </c>
      <c r="F4871" s="25">
        <f t="shared" si="1"/>
        <v>2</v>
      </c>
      <c r="G4871" s="21" t="s">
        <v>58</v>
      </c>
      <c r="H4871" s="23"/>
      <c r="I4871" s="28"/>
    </row>
    <row r="4872" ht="22.5" customHeight="1">
      <c r="A4872" s="53" t="str">
        <f t="array" ref="A4872">IFERROR(_xlfn.XLOOKUP(B4872, Runs[Run ID], Runs[Track]), "— pick a run —")</f>
        <v>Hercules</v>
      </c>
      <c r="B4872" s="54" t="s">
        <v>165</v>
      </c>
      <c r="C4872" s="53" t="str">
        <f t="array" ref="C4872">IFERROR(_xlfn.XLOOKUP(B4872, Runs[Run ID], Runs[Title]), "— pick a run —")</f>
        <v>Hercules: Origin</v>
      </c>
      <c r="D4872" s="74" t="s">
        <v>2424</v>
      </c>
      <c r="E4872" s="58" t="b">
        <v>0</v>
      </c>
      <c r="F4872" s="25">
        <f t="shared" si="1"/>
        <v>3</v>
      </c>
      <c r="G4872" s="21" t="s">
        <v>58</v>
      </c>
      <c r="H4872" s="23"/>
      <c r="I4872" s="28"/>
    </row>
    <row r="4873" ht="22.5" customHeight="1">
      <c r="A4873" s="53" t="str">
        <f t="array" ref="A4873">IFERROR(_xlfn.XLOOKUP(B4873, Runs[Run ID], Runs[Track]), "— pick a run —")</f>
        <v>Hercules</v>
      </c>
      <c r="B4873" s="54" t="s">
        <v>165</v>
      </c>
      <c r="C4873" s="53" t="str">
        <f t="array" ref="C4873">IFERROR(_xlfn.XLOOKUP(B4873, Runs[Run ID], Runs[Title]), "— pick a run —")</f>
        <v>Hercules: Origin</v>
      </c>
      <c r="D4873" s="74" t="s">
        <v>2453</v>
      </c>
      <c r="E4873" s="58" t="b">
        <v>0</v>
      </c>
      <c r="F4873" s="25">
        <f t="shared" si="1"/>
        <v>4</v>
      </c>
      <c r="G4873" s="21" t="s">
        <v>58</v>
      </c>
      <c r="H4873" s="23"/>
      <c r="I4873" s="28"/>
    </row>
    <row r="4874" ht="22.5" customHeight="1">
      <c r="A4874" s="53" t="str">
        <f t="array" ref="A4874">IFERROR(_xlfn.XLOOKUP(B4874, Runs[Run ID], Runs[Track]), "— pick a run —")</f>
        <v>Hercules</v>
      </c>
      <c r="B4874" s="54" t="s">
        <v>165</v>
      </c>
      <c r="C4874" s="53" t="str">
        <f t="array" ref="C4874">IFERROR(_xlfn.XLOOKUP(B4874, Runs[Run ID], Runs[Title]), "— pick a run —")</f>
        <v>Hercules: Origin</v>
      </c>
      <c r="D4874" s="74" t="s">
        <v>2483</v>
      </c>
      <c r="E4874" s="58" t="b">
        <v>0</v>
      </c>
      <c r="F4874" s="25">
        <f t="shared" si="1"/>
        <v>5</v>
      </c>
      <c r="G4874" s="21" t="s">
        <v>58</v>
      </c>
      <c r="H4874" s="23"/>
      <c r="I4874" s="28"/>
    </row>
    <row r="4875" ht="22.5" customHeight="1">
      <c r="A4875" s="53" t="str">
        <f t="array" ref="A4875">IFERROR(_xlfn.XLOOKUP(B4875, Runs[Run ID], Runs[Track]), "— pick a run —")</f>
        <v>Hercules</v>
      </c>
      <c r="B4875" s="54" t="s">
        <v>165</v>
      </c>
      <c r="C4875" s="53" t="str">
        <f t="array" ref="C4875">IFERROR(_xlfn.XLOOKUP(B4875, Runs[Run ID], Runs[Title]), "— pick a run —")</f>
        <v>Hercules: Origin</v>
      </c>
      <c r="D4875" s="74" t="s">
        <v>2515</v>
      </c>
      <c r="E4875" s="58" t="b">
        <v>0</v>
      </c>
      <c r="F4875" s="25">
        <f t="shared" si="1"/>
        <v>6</v>
      </c>
      <c r="G4875" s="21" t="s">
        <v>58</v>
      </c>
      <c r="H4875" s="23"/>
      <c r="I4875" s="28"/>
    </row>
    <row r="4876" ht="22.5" customHeight="1">
      <c r="A4876" s="53" t="str">
        <f t="array" ref="A4876">IFERROR(_xlfn.XLOOKUP(B4876, Runs[Run ID], Runs[Track]), "— pick a run —")</f>
        <v>Hercules</v>
      </c>
      <c r="B4876" s="54" t="s">
        <v>165</v>
      </c>
      <c r="C4876" s="53" t="str">
        <f t="array" ref="C4876">IFERROR(_xlfn.XLOOKUP(B4876, Runs[Run ID], Runs[Title]), "— pick a run —")</f>
        <v>Hercules: Origin</v>
      </c>
      <c r="D4876" s="74" t="s">
        <v>3795</v>
      </c>
      <c r="E4876" s="58" t="b">
        <v>0</v>
      </c>
      <c r="F4876" s="25">
        <f t="shared" si="1"/>
        <v>7</v>
      </c>
      <c r="G4876" s="21" t="s">
        <v>58</v>
      </c>
      <c r="H4876" s="23"/>
      <c r="I4876" s="28"/>
    </row>
    <row r="4877" ht="22.5" customHeight="1">
      <c r="A4877" s="53" t="str">
        <f t="array" ref="A4877">IFERROR(_xlfn.XLOOKUP(B4876, Runs[Run ID], Runs[Track]), "— pick a run —")</f>
        <v>Hercules</v>
      </c>
      <c r="B4877" s="54" t="s">
        <v>165</v>
      </c>
      <c r="C4877" s="53" t="str">
        <f t="array" ref="C4877">IFERROR(_xlfn.XLOOKUP(B4877, Runs[Run ID], Runs[Title]), "— pick a run —")</f>
        <v>Hercules: Origin</v>
      </c>
      <c r="D4877" s="74" t="s">
        <v>2541</v>
      </c>
      <c r="E4877" s="58" t="b">
        <v>0</v>
      </c>
      <c r="F4877" s="25">
        <f t="shared" si="1"/>
        <v>8</v>
      </c>
      <c r="G4877" s="21" t="s">
        <v>58</v>
      </c>
      <c r="H4877" s="23"/>
      <c r="I4877" s="28"/>
    </row>
    <row r="4878" ht="22.5" customHeight="1">
      <c r="A4878" s="53" t="str">
        <f t="array" ref="A4878">IFERROR(_xlfn.XLOOKUP(B4878, Runs[Run ID], Runs[Track]), "— pick a run —")</f>
        <v>Hercules</v>
      </c>
      <c r="B4878" s="54" t="s">
        <v>165</v>
      </c>
      <c r="C4878" s="53" t="str">
        <f t="array" ref="C4878">IFERROR(_xlfn.XLOOKUP(B4878, Runs[Run ID], Runs[Title]), "— pick a run —")</f>
        <v>Hercules: Origin</v>
      </c>
      <c r="D4878" s="74" t="s">
        <v>2571</v>
      </c>
      <c r="E4878" s="58" t="b">
        <v>0</v>
      </c>
      <c r="F4878" s="25">
        <f t="shared" si="1"/>
        <v>9</v>
      </c>
      <c r="G4878" s="21" t="s">
        <v>58</v>
      </c>
      <c r="H4878" s="23"/>
      <c r="I4878" s="28"/>
    </row>
    <row r="4879" ht="22.5" customHeight="1">
      <c r="A4879" s="53" t="str">
        <f t="array" ref="A4879">IFERROR(_xlfn.XLOOKUP(B4879, Runs[Run ID], Runs[Track]), "— pick a run —")</f>
        <v>Hercules</v>
      </c>
      <c r="B4879" s="54" t="s">
        <v>165</v>
      </c>
      <c r="C4879" s="53" t="str">
        <f t="array" ref="C4879">IFERROR(_xlfn.XLOOKUP(B4879, Runs[Run ID], Runs[Title]), "— pick a run —")</f>
        <v>Hercules: Origin</v>
      </c>
      <c r="D4879" s="74" t="s">
        <v>2601</v>
      </c>
      <c r="E4879" s="58" t="b">
        <v>0</v>
      </c>
      <c r="F4879" s="25">
        <f t="shared" si="1"/>
        <v>10</v>
      </c>
      <c r="G4879" s="21" t="s">
        <v>58</v>
      </c>
      <c r="H4879" s="23"/>
      <c r="I4879" s="28"/>
    </row>
    <row r="4880" ht="22.5" customHeight="1">
      <c r="A4880" s="53" t="str">
        <f t="array" ref="A4880">IFERROR(_xlfn.XLOOKUP(B4880, Runs[Run ID], Runs[Track]), "— pick a run —")</f>
        <v>Hercules</v>
      </c>
      <c r="B4880" s="54" t="s">
        <v>165</v>
      </c>
      <c r="C4880" s="53" t="str">
        <f t="array" ref="C4880">IFERROR(_xlfn.XLOOKUP(B4880, Runs[Run ID], Runs[Title]), "— pick a run —")</f>
        <v>Hercules: Origin</v>
      </c>
      <c r="D4880" s="74" t="s">
        <v>2631</v>
      </c>
      <c r="E4880" s="58" t="b">
        <v>0</v>
      </c>
      <c r="F4880" s="25">
        <f t="shared" si="1"/>
        <v>11</v>
      </c>
      <c r="G4880" s="21" t="s">
        <v>58</v>
      </c>
      <c r="H4880" s="23"/>
      <c r="I4880" s="28"/>
    </row>
    <row r="4881" ht="22.5" customHeight="1">
      <c r="A4881" s="53" t="str">
        <f t="array" ref="A4881">IFERROR(_xlfn.XLOOKUP(B4881, Runs[Run ID], Runs[Track]), "— pick a run —")</f>
        <v>Hercules</v>
      </c>
      <c r="B4881" s="54" t="s">
        <v>165</v>
      </c>
      <c r="C4881" s="53" t="str">
        <f t="array" ref="C4881">IFERROR(_xlfn.XLOOKUP(B4881, Runs[Run ID], Runs[Title]), "— pick a run —")</f>
        <v>Hercules: Origin</v>
      </c>
      <c r="D4881" s="74" t="s">
        <v>2660</v>
      </c>
      <c r="E4881" s="58" t="b">
        <v>0</v>
      </c>
      <c r="F4881" s="25">
        <f t="shared" si="1"/>
        <v>12</v>
      </c>
      <c r="G4881" s="21" t="s">
        <v>58</v>
      </c>
      <c r="H4881" s="23"/>
      <c r="I4881" s="28"/>
    </row>
    <row r="4882" ht="22.5" customHeight="1">
      <c r="A4882" s="53" t="str">
        <f t="array" ref="A4882">IFERROR(_xlfn.XLOOKUP(B4882, Runs[Run ID], Runs[Track]), "— pick a run —")</f>
        <v>Hercules</v>
      </c>
      <c r="B4882" s="54" t="s">
        <v>165</v>
      </c>
      <c r="C4882" s="53" t="str">
        <f t="array" ref="C4882">IFERROR(_xlfn.XLOOKUP(B4882, Runs[Run ID], Runs[Title]), "— pick a run —")</f>
        <v>Hercules: Origin</v>
      </c>
      <c r="D4882" s="74" t="s">
        <v>2691</v>
      </c>
      <c r="E4882" s="58" t="b">
        <v>0</v>
      </c>
      <c r="F4882" s="25">
        <f t="shared" si="1"/>
        <v>13</v>
      </c>
      <c r="G4882" s="21" t="s">
        <v>58</v>
      </c>
      <c r="H4882" s="23"/>
      <c r="I4882" s="28"/>
    </row>
    <row r="4883" ht="22.5" customHeight="1">
      <c r="A4883" s="53" t="str">
        <f t="array" ref="A4883">IFERROR(_xlfn.XLOOKUP(B4883, Runs[Run ID], Runs[Track]), "— pick a run —")</f>
        <v>Hercules</v>
      </c>
      <c r="B4883" s="54" t="s">
        <v>165</v>
      </c>
      <c r="C4883" s="53" t="str">
        <f t="array" ref="C4883">IFERROR(_xlfn.XLOOKUP(B4883, Runs[Run ID], Runs[Title]), "— pick a run —")</f>
        <v>Hercules: Origin</v>
      </c>
      <c r="D4883" s="74" t="s">
        <v>2721</v>
      </c>
      <c r="E4883" s="58" t="b">
        <v>0</v>
      </c>
      <c r="F4883" s="25">
        <f t="shared" si="1"/>
        <v>14</v>
      </c>
      <c r="G4883" s="21" t="s">
        <v>58</v>
      </c>
      <c r="H4883" s="23"/>
      <c r="I4883" s="28"/>
    </row>
    <row r="4884" ht="22.5" customHeight="1">
      <c r="A4884" s="53" t="str">
        <f t="array" ref="A4884">IFERROR(_xlfn.XLOOKUP(B4884, Runs[Run ID], Runs[Track]), "— pick a run —")</f>
        <v>Hercules</v>
      </c>
      <c r="B4884" s="54" t="s">
        <v>165</v>
      </c>
      <c r="C4884" s="53" t="str">
        <f t="array" ref="C4884">IFERROR(_xlfn.XLOOKUP(B4884, Runs[Run ID], Runs[Title]), "— pick a run —")</f>
        <v>Hercules: Origin</v>
      </c>
      <c r="D4884" s="74" t="s">
        <v>2751</v>
      </c>
      <c r="E4884" s="58" t="b">
        <v>0</v>
      </c>
      <c r="F4884" s="25">
        <f t="shared" si="1"/>
        <v>15</v>
      </c>
      <c r="G4884" s="21" t="s">
        <v>58</v>
      </c>
      <c r="H4884" s="23"/>
      <c r="I4884" s="28"/>
    </row>
    <row r="4885" ht="22.5" customHeight="1">
      <c r="A4885" s="53" t="str">
        <f t="array" ref="A4885">IFERROR(_xlfn.XLOOKUP(B4885, Runs[Run ID], Runs[Track]), "— pick a run —")</f>
        <v>Hercules</v>
      </c>
      <c r="B4885" s="54" t="s">
        <v>165</v>
      </c>
      <c r="C4885" s="53" t="str">
        <f t="array" ref="C4885">IFERROR(_xlfn.XLOOKUP(B4885, Runs[Run ID], Runs[Title]), "— pick a run —")</f>
        <v>Hercules: Origin</v>
      </c>
      <c r="D4885" s="74" t="s">
        <v>2780</v>
      </c>
      <c r="E4885" s="58" t="b">
        <v>0</v>
      </c>
      <c r="F4885" s="25">
        <f t="shared" si="1"/>
        <v>16</v>
      </c>
      <c r="G4885" s="21" t="s">
        <v>58</v>
      </c>
      <c r="H4885" s="23"/>
      <c r="I4885" s="28"/>
    </row>
    <row r="4886" ht="22.5" customHeight="1">
      <c r="A4886" s="53" t="str">
        <f t="array" ref="A4886">IFERROR(_xlfn.XLOOKUP(B4886, Runs[Run ID], Runs[Track]), "— pick a run —")</f>
        <v>Hercules</v>
      </c>
      <c r="B4886" s="54" t="s">
        <v>165</v>
      </c>
      <c r="C4886" s="53" t="str">
        <f t="array" ref="C4886">IFERROR(_xlfn.XLOOKUP(B4886, Runs[Run ID], Runs[Title]), "— pick a run —")</f>
        <v>Hercules: Origin</v>
      </c>
      <c r="D4886" s="74" t="s">
        <v>2810</v>
      </c>
      <c r="E4886" s="58" t="b">
        <v>0</v>
      </c>
      <c r="F4886" s="25">
        <f t="shared" si="1"/>
        <v>17</v>
      </c>
      <c r="G4886" s="21" t="s">
        <v>58</v>
      </c>
      <c r="H4886" s="23"/>
      <c r="I4886" s="28"/>
    </row>
    <row r="4887" ht="22.5" customHeight="1">
      <c r="A4887" s="53" t="str">
        <f t="array" ref="A4887">IFERROR(_xlfn.XLOOKUP(B4887, Runs[Run ID], Runs[Track]), "— pick a run —")</f>
        <v>Hercules</v>
      </c>
      <c r="B4887" s="54" t="s">
        <v>165</v>
      </c>
      <c r="C4887" s="53" t="str">
        <f t="array" ref="C4887">IFERROR(_xlfn.XLOOKUP(B4887, Runs[Run ID], Runs[Title]), "— pick a run —")</f>
        <v>Hercules: Origin</v>
      </c>
      <c r="D4887" s="74" t="s">
        <v>2838</v>
      </c>
      <c r="E4887" s="58" t="b">
        <v>0</v>
      </c>
      <c r="F4887" s="25">
        <f t="shared" si="1"/>
        <v>18</v>
      </c>
      <c r="G4887" s="21" t="s">
        <v>58</v>
      </c>
      <c r="H4887" s="23"/>
      <c r="I4887" s="28"/>
    </row>
    <row r="4888" ht="22.5" customHeight="1">
      <c r="A4888" s="53" t="str">
        <f t="array" ref="A4888">IFERROR(_xlfn.XLOOKUP(B4888, Runs[Run ID], Runs[Track]), "— pick a run —")</f>
        <v>Hercules</v>
      </c>
      <c r="B4888" s="54" t="s">
        <v>165</v>
      </c>
      <c r="C4888" s="53" t="str">
        <f t="array" ref="C4888">IFERROR(_xlfn.XLOOKUP(B4888, Runs[Run ID], Runs[Title]), "— pick a run —")</f>
        <v>Hercules: Origin</v>
      </c>
      <c r="D4888" s="74" t="s">
        <v>2867</v>
      </c>
      <c r="E4888" s="58" t="b">
        <v>0</v>
      </c>
      <c r="F4888" s="25">
        <f t="shared" si="1"/>
        <v>19</v>
      </c>
      <c r="G4888" s="21" t="s">
        <v>58</v>
      </c>
      <c r="H4888" s="23"/>
      <c r="I4888" s="28"/>
    </row>
    <row r="4889" ht="22.5" customHeight="1">
      <c r="A4889" s="53" t="str">
        <f t="array" ref="A4889">IFERROR(_xlfn.XLOOKUP(B4889, Runs[Run ID], Runs[Track]), "— pick a run —")</f>
        <v>Hercules</v>
      </c>
      <c r="B4889" s="54" t="s">
        <v>165</v>
      </c>
      <c r="C4889" s="53" t="str">
        <f t="array" ref="C4889">IFERROR(_xlfn.XLOOKUP(B4889, Runs[Run ID], Runs[Title]), "— pick a run —")</f>
        <v>Hercules: Origin</v>
      </c>
      <c r="D4889" s="74" t="s">
        <v>2896</v>
      </c>
      <c r="E4889" s="58" t="b">
        <v>0</v>
      </c>
      <c r="F4889" s="25">
        <f t="shared" si="1"/>
        <v>20</v>
      </c>
      <c r="G4889" s="21" t="s">
        <v>58</v>
      </c>
      <c r="H4889" s="23"/>
      <c r="I4889" s="28"/>
    </row>
    <row r="4890" ht="22.5" customHeight="1">
      <c r="A4890" s="53" t="str">
        <f t="array" ref="A4890">IFERROR(_xlfn.XLOOKUP(B4890, Runs[Run ID], Runs[Track]), "— pick a run —")</f>
        <v>Hercules</v>
      </c>
      <c r="B4890" s="54" t="s">
        <v>165</v>
      </c>
      <c r="C4890" s="53" t="str">
        <f t="array" ref="C4890">IFERROR(_xlfn.XLOOKUP(B4890, Runs[Run ID], Runs[Title]), "— pick a run —")</f>
        <v>Hercules: Origin</v>
      </c>
      <c r="D4890" s="74" t="s">
        <v>14645</v>
      </c>
      <c r="E4890" s="58" t="b">
        <v>0</v>
      </c>
      <c r="F4890" s="25">
        <f t="shared" si="1"/>
        <v>21</v>
      </c>
      <c r="G4890" s="21" t="s">
        <v>443</v>
      </c>
      <c r="H4890" s="23" t="s">
        <v>14646</v>
      </c>
      <c r="I4890" s="28"/>
    </row>
    <row r="4891" ht="22.5" customHeight="1">
      <c r="A4891" s="53" t="str">
        <f t="array" ref="A4891">IFERROR(_xlfn.XLOOKUP(B4891, Runs[Run ID], Runs[Track]), "— pick a run —")</f>
        <v>Hercules</v>
      </c>
      <c r="B4891" s="54" t="s">
        <v>165</v>
      </c>
      <c r="C4891" s="53" t="str">
        <f t="array" ref="C4891">IFERROR(_xlfn.XLOOKUP(B4891, Runs[Run ID], Runs[Title]), "— pick a run —")</f>
        <v>Hercules: Origin</v>
      </c>
      <c r="D4891" s="74" t="s">
        <v>14647</v>
      </c>
      <c r="E4891" s="58" t="b">
        <v>0</v>
      </c>
      <c r="F4891" s="25">
        <f t="shared" si="1"/>
        <v>22</v>
      </c>
      <c r="G4891" s="21" t="s">
        <v>443</v>
      </c>
      <c r="H4891" s="23"/>
      <c r="I4891" s="28"/>
    </row>
    <row r="4892" ht="22.5" customHeight="1">
      <c r="A4892" s="53" t="str">
        <f t="array" ref="A4892">IFERROR(_xlfn.XLOOKUP(B4892, Runs[Run ID], Runs[Track]), "— pick a run —")</f>
        <v>Hercules</v>
      </c>
      <c r="B4892" s="54" t="s">
        <v>165</v>
      </c>
      <c r="C4892" s="53" t="str">
        <f t="array" ref="C4892">IFERROR(_xlfn.XLOOKUP(B4892, Runs[Run ID], Runs[Title]), "— pick a run —")</f>
        <v>Hercules: Origin</v>
      </c>
      <c r="D4892" s="74" t="s">
        <v>2927</v>
      </c>
      <c r="E4892" s="58" t="b">
        <v>0</v>
      </c>
      <c r="F4892" s="25">
        <f t="shared" si="1"/>
        <v>23</v>
      </c>
      <c r="G4892" s="21" t="s">
        <v>1002</v>
      </c>
      <c r="H4892" s="23" t="s">
        <v>14648</v>
      </c>
      <c r="I4892" s="28"/>
    </row>
    <row r="4893" ht="22.5" customHeight="1">
      <c r="A4893" s="53" t="str">
        <f t="array" ref="A4893">IFERROR(_xlfn.XLOOKUP(B4893, Runs[Run ID], Runs[Track]), "— pick a run —")</f>
        <v>Hercules</v>
      </c>
      <c r="B4893" s="54" t="s">
        <v>165</v>
      </c>
      <c r="C4893" s="53" t="str">
        <f t="array" ref="C4893">IFERROR(_xlfn.XLOOKUP(B4893, Runs[Run ID], Runs[Title]), "— pick a run —")</f>
        <v>Hercules: Origin</v>
      </c>
      <c r="D4893" s="74" t="s">
        <v>2957</v>
      </c>
      <c r="E4893" s="58" t="b">
        <v>0</v>
      </c>
      <c r="F4893" s="25">
        <f t="shared" si="1"/>
        <v>24</v>
      </c>
      <c r="G4893" s="21" t="s">
        <v>1002</v>
      </c>
      <c r="H4893" s="23"/>
      <c r="I4893" s="28"/>
    </row>
    <row r="4894" ht="22.5" customHeight="1">
      <c r="A4894" s="53" t="str">
        <f t="array" ref="A4894">IFERROR(_xlfn.XLOOKUP(B4894, Runs[Run ID], Runs[Track]), "— pick a run —")</f>
        <v>Hercules</v>
      </c>
      <c r="B4894" s="54" t="s">
        <v>165</v>
      </c>
      <c r="C4894" s="53" t="str">
        <f t="array" ref="C4894">IFERROR(_xlfn.XLOOKUP(B4894, Runs[Run ID], Runs[Title]), "— pick a run —")</f>
        <v>Hercules: Origin</v>
      </c>
      <c r="D4894" s="74" t="s">
        <v>2985</v>
      </c>
      <c r="E4894" s="58" t="b">
        <v>0</v>
      </c>
      <c r="F4894" s="25">
        <f t="shared" si="1"/>
        <v>25</v>
      </c>
      <c r="G4894" s="21" t="s">
        <v>1002</v>
      </c>
      <c r="H4894" s="23"/>
      <c r="I4894" s="28"/>
    </row>
    <row r="4895" ht="22.5" customHeight="1">
      <c r="A4895" s="53" t="str">
        <f t="array" ref="A4895">IFERROR(_xlfn.XLOOKUP(B4895, Runs[Run ID], Runs[Track]), "— pick a run —")</f>
        <v>Hercules</v>
      </c>
      <c r="B4895" s="54" t="s">
        <v>165</v>
      </c>
      <c r="C4895" s="53" t="str">
        <f t="array" ref="C4895">IFERROR(_xlfn.XLOOKUP(B4895, Runs[Run ID], Runs[Title]), "— pick a run —")</f>
        <v>Hercules: Origin</v>
      </c>
      <c r="D4895" s="74" t="s">
        <v>3015</v>
      </c>
      <c r="E4895" s="58" t="b">
        <v>0</v>
      </c>
      <c r="F4895" s="25">
        <f t="shared" si="1"/>
        <v>26</v>
      </c>
      <c r="G4895" s="21" t="s">
        <v>1002</v>
      </c>
      <c r="H4895" s="23"/>
      <c r="I4895" s="28"/>
    </row>
    <row r="4896" ht="22.5" customHeight="1">
      <c r="A4896" s="53" t="str">
        <f t="array" ref="A4896">IFERROR(_xlfn.XLOOKUP(B4896, Runs[Run ID], Runs[Track]), "— pick a run —")</f>
        <v>Hercules</v>
      </c>
      <c r="B4896" s="54" t="s">
        <v>165</v>
      </c>
      <c r="C4896" s="53" t="str">
        <f t="array" ref="C4896">IFERROR(_xlfn.XLOOKUP(B4896, Runs[Run ID], Runs[Title]), "— pick a run —")</f>
        <v>Hercules: Origin</v>
      </c>
      <c r="D4896" s="74" t="s">
        <v>14649</v>
      </c>
      <c r="E4896" s="58" t="b">
        <v>0</v>
      </c>
      <c r="F4896" s="25">
        <f t="shared" si="1"/>
        <v>27</v>
      </c>
      <c r="G4896" s="21" t="s">
        <v>1002</v>
      </c>
      <c r="H4896" s="23"/>
      <c r="I4896" s="28"/>
    </row>
    <row r="4897" ht="22.5" customHeight="1">
      <c r="A4897" s="53" t="str">
        <f t="array" ref="A4897">IFERROR(_xlfn.XLOOKUP(B4897, Runs[Run ID], Runs[Track]), "— pick a run —")</f>
        <v>Hercules</v>
      </c>
      <c r="B4897" s="54" t="s">
        <v>165</v>
      </c>
      <c r="C4897" s="53" t="str">
        <f t="array" ref="C4897">IFERROR(_xlfn.XLOOKUP(B4897, Runs[Run ID], Runs[Title]), "— pick a run —")</f>
        <v>Hercules: Origin</v>
      </c>
      <c r="D4897" s="74" t="s">
        <v>3074</v>
      </c>
      <c r="E4897" s="58" t="b">
        <v>0</v>
      </c>
      <c r="F4897" s="25">
        <f t="shared" si="1"/>
        <v>28</v>
      </c>
      <c r="G4897" s="21" t="s">
        <v>58</v>
      </c>
      <c r="H4897" s="23"/>
      <c r="I4897" s="28"/>
    </row>
    <row r="4898" ht="22.5" customHeight="1">
      <c r="A4898" s="53" t="str">
        <f t="array" ref="A4898">IFERROR(_xlfn.XLOOKUP(B4898, Runs[Run ID], Runs[Track]), "— pick a run —")</f>
        <v>Hercules</v>
      </c>
      <c r="B4898" s="54" t="s">
        <v>165</v>
      </c>
      <c r="C4898" s="53" t="str">
        <f t="array" ref="C4898">IFERROR(_xlfn.XLOOKUP(B4898, Runs[Run ID], Runs[Title]), "— pick a run —")</f>
        <v>Hercules: Origin</v>
      </c>
      <c r="D4898" s="74" t="s">
        <v>3106</v>
      </c>
      <c r="E4898" s="58" t="b">
        <v>0</v>
      </c>
      <c r="F4898" s="25">
        <f t="shared" si="1"/>
        <v>29</v>
      </c>
      <c r="G4898" s="21" t="s">
        <v>58</v>
      </c>
      <c r="H4898" s="23"/>
      <c r="I4898" s="28"/>
    </row>
    <row r="4899" ht="22.5" customHeight="1">
      <c r="A4899" s="53" t="str">
        <f t="array" ref="A4899">IFERROR(_xlfn.XLOOKUP(B4899, Runs[Run ID], Runs[Track]), "— pick a run —")</f>
        <v>Hercules</v>
      </c>
      <c r="B4899" s="54" t="s">
        <v>165</v>
      </c>
      <c r="C4899" s="53" t="str">
        <f t="array" ref="C4899">IFERROR(_xlfn.XLOOKUP(B4899, Runs[Run ID], Runs[Title]), "— pick a run —")</f>
        <v>Hercules: Origin</v>
      </c>
      <c r="D4899" s="74" t="s">
        <v>3136</v>
      </c>
      <c r="E4899" s="58" t="b">
        <v>0</v>
      </c>
      <c r="F4899" s="25">
        <f t="shared" si="1"/>
        <v>30</v>
      </c>
      <c r="G4899" s="21" t="s">
        <v>58</v>
      </c>
      <c r="H4899" s="23"/>
      <c r="I4899" s="28"/>
    </row>
    <row r="4900" ht="22.5" customHeight="1">
      <c r="A4900" s="53" t="str">
        <f t="array" ref="A4900">IFERROR(_xlfn.XLOOKUP(B4900, Runs[Run ID], Runs[Track]), "— pick a run —")</f>
        <v>Hercules</v>
      </c>
      <c r="B4900" s="54" t="s">
        <v>165</v>
      </c>
      <c r="C4900" s="53" t="str">
        <f t="array" ref="C4900">IFERROR(_xlfn.XLOOKUP(B4900, Runs[Run ID], Runs[Title]), "— pick a run —")</f>
        <v>Hercules: Origin</v>
      </c>
      <c r="D4900" s="74" t="s">
        <v>3165</v>
      </c>
      <c r="E4900" s="58" t="b">
        <v>0</v>
      </c>
      <c r="F4900" s="25">
        <f t="shared" si="1"/>
        <v>31</v>
      </c>
      <c r="G4900" s="21" t="s">
        <v>58</v>
      </c>
      <c r="H4900" s="23"/>
      <c r="I4900" s="28"/>
    </row>
    <row r="4901" ht="22.5" customHeight="1">
      <c r="A4901" s="53" t="str">
        <f t="array" ref="A4901">IFERROR(_xlfn.XLOOKUP(B4901, Runs[Run ID], Runs[Track]), "— pick a run —")</f>
        <v>Hercules</v>
      </c>
      <c r="B4901" s="54" t="s">
        <v>165</v>
      </c>
      <c r="C4901" s="53" t="str">
        <f t="array" ref="C4901">IFERROR(_xlfn.XLOOKUP(B4901, Runs[Run ID], Runs[Title]), "— pick a run —")</f>
        <v>Hercules: Origin</v>
      </c>
      <c r="D4901" s="74" t="s">
        <v>3194</v>
      </c>
      <c r="E4901" s="58" t="b">
        <v>0</v>
      </c>
      <c r="F4901" s="25">
        <f t="shared" si="1"/>
        <v>32</v>
      </c>
      <c r="G4901" s="21" t="s">
        <v>58</v>
      </c>
      <c r="H4901" s="23"/>
      <c r="I4901" s="28"/>
    </row>
    <row r="4902" ht="22.5" customHeight="1">
      <c r="A4902" s="53" t="str">
        <f t="array" ref="A4902">IFERROR(_xlfn.XLOOKUP(B4902, Runs[Run ID], Runs[Track]), "— pick a run —")</f>
        <v>Hercules</v>
      </c>
      <c r="B4902" s="54" t="s">
        <v>165</v>
      </c>
      <c r="C4902" s="53" t="str">
        <f t="array" ref="C4902">IFERROR(_xlfn.XLOOKUP(B4902, Runs[Run ID], Runs[Title]), "— pick a run —")</f>
        <v>Hercules: Origin</v>
      </c>
      <c r="D4902" s="74" t="s">
        <v>3222</v>
      </c>
      <c r="E4902" s="58" t="b">
        <v>0</v>
      </c>
      <c r="F4902" s="25">
        <f t="shared" si="1"/>
        <v>33</v>
      </c>
      <c r="G4902" s="21" t="s">
        <v>58</v>
      </c>
      <c r="H4902" s="23"/>
      <c r="I4902" s="28"/>
    </row>
    <row r="4903" ht="22.5" customHeight="1">
      <c r="A4903" s="53" t="str">
        <f t="array" ref="A4903">IFERROR(_xlfn.XLOOKUP(B4903, Runs[Run ID], Runs[Track]), "— pick a run —")</f>
        <v>Hercules</v>
      </c>
      <c r="B4903" s="54" t="s">
        <v>165</v>
      </c>
      <c r="C4903" s="53" t="str">
        <f t="array" ref="C4903">IFERROR(_xlfn.XLOOKUP(B4903, Runs[Run ID], Runs[Title]), "— pick a run —")</f>
        <v>Hercules: Origin</v>
      </c>
      <c r="D4903" s="74" t="s">
        <v>3251</v>
      </c>
      <c r="E4903" s="58" t="b">
        <v>0</v>
      </c>
      <c r="F4903" s="25">
        <f t="shared" si="1"/>
        <v>34</v>
      </c>
      <c r="G4903" s="21" t="s">
        <v>58</v>
      </c>
      <c r="H4903" s="23"/>
      <c r="I4903" s="28"/>
    </row>
    <row r="4904" ht="22.5" customHeight="1">
      <c r="A4904" s="53" t="str">
        <f t="array" ref="A4904">IFERROR(_xlfn.XLOOKUP(B4904, Runs[Run ID], Runs[Track]), "— pick a run —")</f>
        <v>Hercules</v>
      </c>
      <c r="B4904" s="54" t="s">
        <v>165</v>
      </c>
      <c r="C4904" s="53" t="str">
        <f t="array" ref="C4904">IFERROR(_xlfn.XLOOKUP(B4904, Runs[Run ID], Runs[Title]), "— pick a run —")</f>
        <v>Hercules: Origin</v>
      </c>
      <c r="D4904" s="74" t="s">
        <v>3280</v>
      </c>
      <c r="E4904" s="58" t="b">
        <v>0</v>
      </c>
      <c r="F4904" s="25">
        <f t="shared" si="1"/>
        <v>35</v>
      </c>
      <c r="G4904" s="21" t="s">
        <v>58</v>
      </c>
      <c r="H4904" s="23"/>
      <c r="I4904" s="28"/>
    </row>
    <row r="4905" ht="22.5" customHeight="1">
      <c r="A4905" s="53" t="str">
        <f t="array" ref="A4905">IFERROR(_xlfn.XLOOKUP(B4905, Runs[Run ID], Runs[Track]), "— pick a run —")</f>
        <v>Hercules</v>
      </c>
      <c r="B4905" s="54" t="s">
        <v>165</v>
      </c>
      <c r="C4905" s="53" t="str">
        <f t="array" ref="C4905">IFERROR(_xlfn.XLOOKUP(B4905, Runs[Run ID], Runs[Title]), "— pick a run —")</f>
        <v>Hercules: Origin</v>
      </c>
      <c r="D4905" s="74" t="s">
        <v>3314</v>
      </c>
      <c r="E4905" s="58" t="b">
        <v>0</v>
      </c>
      <c r="F4905" s="25">
        <f t="shared" si="1"/>
        <v>36</v>
      </c>
      <c r="G4905" s="21" t="s">
        <v>58</v>
      </c>
      <c r="H4905" s="23"/>
      <c r="I4905" s="28"/>
    </row>
    <row r="4906" ht="22.5" customHeight="1">
      <c r="A4906" s="53" t="str">
        <f t="array" ref="A4906">IFERROR(_xlfn.XLOOKUP(B4906, Runs[Run ID], Runs[Track]), "— pick a run —")</f>
        <v>Hercules</v>
      </c>
      <c r="B4906" s="54" t="s">
        <v>165</v>
      </c>
      <c r="C4906" s="53" t="str">
        <f t="array" ref="C4906">IFERROR(_xlfn.XLOOKUP(B4906, Runs[Run ID], Runs[Title]), "— pick a run —")</f>
        <v>Hercules: Origin</v>
      </c>
      <c r="D4906" s="74" t="s">
        <v>3344</v>
      </c>
      <c r="E4906" s="58" t="b">
        <v>0</v>
      </c>
      <c r="F4906" s="25">
        <f t="shared" si="1"/>
        <v>37</v>
      </c>
      <c r="G4906" s="21" t="s">
        <v>58</v>
      </c>
      <c r="H4906" s="23"/>
      <c r="I4906" s="28"/>
    </row>
    <row r="4907" ht="22.5" customHeight="1">
      <c r="A4907" s="53" t="str">
        <f t="array" ref="A4907">IFERROR(_xlfn.XLOOKUP(B4907, Runs[Run ID], Runs[Track]), "— pick a run —")</f>
        <v>Hercules</v>
      </c>
      <c r="B4907" s="54" t="s">
        <v>165</v>
      </c>
      <c r="C4907" s="53" t="str">
        <f t="array" ref="C4907">IFERROR(_xlfn.XLOOKUP(B4907, Runs[Run ID], Runs[Title]), "— pick a run —")</f>
        <v>Hercules: Origin</v>
      </c>
      <c r="D4907" s="74" t="s">
        <v>3374</v>
      </c>
      <c r="E4907" s="58" t="b">
        <v>0</v>
      </c>
      <c r="F4907" s="25">
        <f t="shared" si="1"/>
        <v>38</v>
      </c>
      <c r="G4907" s="21" t="s">
        <v>58</v>
      </c>
      <c r="H4907" s="23"/>
      <c r="I4907" s="28"/>
    </row>
    <row r="4908" ht="22.5" customHeight="1">
      <c r="A4908" s="53" t="str">
        <f t="array" ref="A4908">IFERROR(_xlfn.XLOOKUP(B4908, Runs[Run ID], Runs[Track]), "— pick a run —")</f>
        <v>Hercules</v>
      </c>
      <c r="B4908" s="54" t="s">
        <v>165</v>
      </c>
      <c r="C4908" s="53" t="str">
        <f t="array" ref="C4908">IFERROR(_xlfn.XLOOKUP(B4908, Runs[Run ID], Runs[Title]), "— pick a run —")</f>
        <v>Hercules: Origin</v>
      </c>
      <c r="D4908" s="74" t="s">
        <v>3404</v>
      </c>
      <c r="E4908" s="58" t="b">
        <v>0</v>
      </c>
      <c r="F4908" s="25">
        <f t="shared" si="1"/>
        <v>39</v>
      </c>
      <c r="G4908" s="21" t="s">
        <v>58</v>
      </c>
      <c r="H4908" s="23"/>
      <c r="I4908" s="28"/>
    </row>
    <row r="4909" ht="22.5" customHeight="1">
      <c r="A4909" s="53" t="str">
        <f t="array" ref="A4909">IFERROR(_xlfn.XLOOKUP(B4909, Runs[Run ID], Runs[Track]), "— pick a run —")</f>
        <v>Hercules</v>
      </c>
      <c r="B4909" s="54" t="s">
        <v>165</v>
      </c>
      <c r="C4909" s="53" t="str">
        <f t="array" ref="C4909">IFERROR(_xlfn.XLOOKUP(B4909, Runs[Run ID], Runs[Title]), "— pick a run —")</f>
        <v>Hercules: Origin</v>
      </c>
      <c r="D4909" s="74" t="s">
        <v>3435</v>
      </c>
      <c r="E4909" s="58" t="b">
        <v>0</v>
      </c>
      <c r="F4909" s="25">
        <f t="shared" si="1"/>
        <v>40</v>
      </c>
      <c r="G4909" s="21" t="s">
        <v>58</v>
      </c>
      <c r="H4909" s="23"/>
      <c r="I4909" s="28"/>
    </row>
    <row r="4910" ht="22.5" customHeight="1">
      <c r="A4910" s="53" t="str">
        <f t="array" ref="A4910">IFERROR(_xlfn.XLOOKUP(B4910, Runs[Run ID], Runs[Track]), "— pick a run —")</f>
        <v>Hercules</v>
      </c>
      <c r="B4910" s="54" t="s">
        <v>165</v>
      </c>
      <c r="C4910" s="53" t="str">
        <f t="array" ref="C4910">IFERROR(_xlfn.XLOOKUP(B4910, Runs[Run ID], Runs[Title]), "— pick a run —")</f>
        <v>Hercules: Origin</v>
      </c>
      <c r="D4910" s="74" t="s">
        <v>3465</v>
      </c>
      <c r="E4910" s="58" t="b">
        <v>0</v>
      </c>
      <c r="F4910" s="25">
        <f t="shared" si="1"/>
        <v>41</v>
      </c>
      <c r="G4910" s="21" t="s">
        <v>58</v>
      </c>
      <c r="H4910" s="23"/>
      <c r="I4910" s="28"/>
    </row>
    <row r="4911" ht="22.5" customHeight="1">
      <c r="A4911" s="53" t="str">
        <f t="array" ref="A4911">IFERROR(_xlfn.XLOOKUP(B4911, Runs[Run ID], Runs[Track]), "— pick a run —")</f>
        <v>Hercules</v>
      </c>
      <c r="B4911" s="54" t="s">
        <v>165</v>
      </c>
      <c r="C4911" s="53" t="str">
        <f t="array" ref="C4911">IFERROR(_xlfn.XLOOKUP(B4911, Runs[Run ID], Runs[Title]), "— pick a run —")</f>
        <v>Hercules: Origin</v>
      </c>
      <c r="D4911" s="74" t="s">
        <v>3496</v>
      </c>
      <c r="E4911" s="58" t="b">
        <v>0</v>
      </c>
      <c r="F4911" s="25">
        <f t="shared" si="1"/>
        <v>42</v>
      </c>
      <c r="G4911" s="21" t="s">
        <v>58</v>
      </c>
      <c r="H4911" s="23"/>
      <c r="I4911" s="28"/>
    </row>
    <row r="4912" ht="22.5" customHeight="1">
      <c r="A4912" s="53" t="str">
        <f t="array" ref="A4912">IFERROR(_xlfn.XLOOKUP(B4912, Runs[Run ID], Runs[Track]), "— pick a run —")</f>
        <v>Hercules</v>
      </c>
      <c r="B4912" s="54" t="s">
        <v>165</v>
      </c>
      <c r="C4912" s="53" t="str">
        <f t="array" ref="C4912">IFERROR(_xlfn.XLOOKUP(B4912, Runs[Run ID], Runs[Title]), "— pick a run —")</f>
        <v>Hercules: Origin</v>
      </c>
      <c r="D4912" s="74" t="s">
        <v>3526</v>
      </c>
      <c r="E4912" s="58" t="b">
        <v>0</v>
      </c>
      <c r="F4912" s="25">
        <f t="shared" si="1"/>
        <v>43</v>
      </c>
      <c r="G4912" s="21" t="s">
        <v>58</v>
      </c>
      <c r="H4912" s="23"/>
      <c r="I4912" s="28"/>
    </row>
    <row r="4913" ht="22.5" customHeight="1">
      <c r="A4913" s="53" t="str">
        <f t="array" ref="A4913">IFERROR(_xlfn.XLOOKUP(B4913, Runs[Run ID], Runs[Track]), "— pick a run —")</f>
        <v>Hercules</v>
      </c>
      <c r="B4913" s="54" t="s">
        <v>165</v>
      </c>
      <c r="C4913" s="53" t="str">
        <f t="array" ref="C4913">IFERROR(_xlfn.XLOOKUP(B4913, Runs[Run ID], Runs[Title]), "— pick a run —")</f>
        <v>Hercules: Origin</v>
      </c>
      <c r="D4913" s="74" t="s">
        <v>3556</v>
      </c>
      <c r="E4913" s="58" t="b">
        <v>0</v>
      </c>
      <c r="F4913" s="25">
        <f t="shared" si="1"/>
        <v>44</v>
      </c>
      <c r="G4913" s="21" t="s">
        <v>58</v>
      </c>
      <c r="H4913" s="23"/>
      <c r="I4913" s="28"/>
    </row>
    <row r="4914" ht="22.5" customHeight="1">
      <c r="A4914" s="53" t="str">
        <f t="array" ref="A4914">IFERROR(_xlfn.XLOOKUP(B4914, Runs[Run ID], Runs[Track]), "— pick a run —")</f>
        <v>Hercules</v>
      </c>
      <c r="B4914" s="54" t="s">
        <v>165</v>
      </c>
      <c r="C4914" s="53" t="str">
        <f t="array" ref="C4914">IFERROR(_xlfn.XLOOKUP(B4914, Runs[Run ID], Runs[Title]), "— pick a run —")</f>
        <v>Hercules: Origin</v>
      </c>
      <c r="D4914" s="10" t="s">
        <v>14650</v>
      </c>
      <c r="E4914" s="58" t="b">
        <v>0</v>
      </c>
      <c r="F4914" s="25">
        <f t="shared" si="1"/>
        <v>45</v>
      </c>
      <c r="G4914" s="21" t="s">
        <v>1002</v>
      </c>
      <c r="H4914" s="23" t="s">
        <v>14651</v>
      </c>
      <c r="I4914" s="28"/>
    </row>
    <row r="4915" ht="22.5" customHeight="1">
      <c r="A4915" s="53" t="str">
        <f t="array" ref="A4915">IFERROR(_xlfn.XLOOKUP(B4915, Runs[Run ID], Runs[Track]), "— pick a run —")</f>
        <v>Hercules</v>
      </c>
      <c r="B4915" s="54" t="s">
        <v>165</v>
      </c>
      <c r="C4915" s="53" t="str">
        <f t="array" ref="C4915">IFERROR(_xlfn.XLOOKUP(B4915, Runs[Run ID], Runs[Title]), "— pick a run —")</f>
        <v>Hercules: Origin</v>
      </c>
      <c r="D4915" s="10" t="s">
        <v>14652</v>
      </c>
      <c r="E4915" s="58" t="b">
        <v>0</v>
      </c>
      <c r="F4915" s="25">
        <f t="shared" si="1"/>
        <v>46</v>
      </c>
      <c r="G4915" s="21" t="s">
        <v>1002</v>
      </c>
      <c r="H4915" s="23"/>
      <c r="I4915" s="28"/>
    </row>
    <row r="4916" ht="22.5" customHeight="1">
      <c r="A4916" s="53" t="str">
        <f t="array" ref="A4916">IFERROR(_xlfn.XLOOKUP(B4916, Runs[Run ID], Runs[Track]), "— pick a run —")</f>
        <v>Hercules</v>
      </c>
      <c r="B4916" s="54" t="s">
        <v>60</v>
      </c>
      <c r="C4916" s="53" t="str">
        <f t="array" ref="C4916">IFERROR(_xlfn.XLOOKUP(B4916, Runs[Run ID], Runs[Title]), "— pick a run —")</f>
        <v>Hercules: Prince of Power</v>
      </c>
      <c r="D4916" s="74" t="s">
        <v>14653</v>
      </c>
      <c r="E4916" s="58" t="b">
        <v>0</v>
      </c>
      <c r="F4916" s="25">
        <f t="shared" si="1"/>
        <v>1</v>
      </c>
      <c r="G4916" s="21" t="s">
        <v>58</v>
      </c>
      <c r="H4916" s="23" t="s">
        <v>14654</v>
      </c>
      <c r="I4916" s="28"/>
    </row>
    <row r="4917" ht="22.5" customHeight="1">
      <c r="A4917" s="53" t="str">
        <f t="array" ref="A4917">IFERROR(_xlfn.XLOOKUP(B4917, Runs[Run ID], Runs[Track]), "— pick a run —")</f>
        <v>Hercules</v>
      </c>
      <c r="B4917" s="54" t="s">
        <v>60</v>
      </c>
      <c r="C4917" s="53" t="str">
        <f t="array" ref="C4917">IFERROR(_xlfn.XLOOKUP(B4917, Runs[Run ID], Runs[Title]), "— pick a run —")</f>
        <v>Hercules: Prince of Power</v>
      </c>
      <c r="D4917" s="74" t="s">
        <v>14655</v>
      </c>
      <c r="E4917" s="58" t="b">
        <v>0</v>
      </c>
      <c r="F4917" s="25">
        <f t="shared" si="1"/>
        <v>2</v>
      </c>
      <c r="G4917" s="21" t="s">
        <v>58</v>
      </c>
      <c r="H4917" s="23"/>
      <c r="I4917" s="28"/>
    </row>
    <row r="4918" ht="22.5" customHeight="1">
      <c r="A4918" s="53" t="str">
        <f t="array" ref="A4918">IFERROR(_xlfn.XLOOKUP(B4918, Runs[Run ID], Runs[Track]), "— pick a run —")</f>
        <v>Hercules</v>
      </c>
      <c r="B4918" s="54" t="s">
        <v>60</v>
      </c>
      <c r="C4918" s="53" t="str">
        <f t="array" ref="C4918">IFERROR(_xlfn.XLOOKUP(B4918, Runs[Run ID], Runs[Title]), "— pick a run —")</f>
        <v>Hercules: Prince of Power</v>
      </c>
      <c r="D4918" s="74" t="s">
        <v>14656</v>
      </c>
      <c r="E4918" s="58" t="b">
        <v>0</v>
      </c>
      <c r="F4918" s="25">
        <f t="shared" si="1"/>
        <v>3</v>
      </c>
      <c r="G4918" s="21" t="s">
        <v>58</v>
      </c>
      <c r="H4918" s="23"/>
      <c r="I4918" s="28"/>
    </row>
    <row r="4919" ht="22.5" customHeight="1">
      <c r="A4919" s="53" t="str">
        <f t="array" ref="A4919">IFERROR(_xlfn.XLOOKUP(B4919, Runs[Run ID], Runs[Track]), "— pick a run —")</f>
        <v>Hercules</v>
      </c>
      <c r="B4919" s="54" t="s">
        <v>60</v>
      </c>
      <c r="C4919" s="53" t="str">
        <f t="array" ref="C4919">IFERROR(_xlfn.XLOOKUP(B4919, Runs[Run ID], Runs[Title]), "— pick a run —")</f>
        <v>Hercules: Prince of Power</v>
      </c>
      <c r="D4919" s="74" t="s">
        <v>14657</v>
      </c>
      <c r="E4919" s="58" t="b">
        <v>0</v>
      </c>
      <c r="F4919" s="25">
        <f t="shared" si="1"/>
        <v>4</v>
      </c>
      <c r="G4919" s="21" t="s">
        <v>58</v>
      </c>
      <c r="H4919" s="23"/>
      <c r="I4919" s="28"/>
    </row>
    <row r="4920" ht="22.5" customHeight="1">
      <c r="A4920" s="53" t="str">
        <f t="array" ref="A4920">IFERROR(_xlfn.XLOOKUP(B4920, Runs[Run ID], Runs[Track]), "— pick a run —")</f>
        <v>Hercules</v>
      </c>
      <c r="B4920" s="54" t="s">
        <v>60</v>
      </c>
      <c r="C4920" s="53" t="str">
        <f t="array" ref="C4920">IFERROR(_xlfn.XLOOKUP(B4920, Runs[Run ID], Runs[Title]), "— pick a run —")</f>
        <v>Hercules: Prince of Power</v>
      </c>
      <c r="D4920" s="74" t="s">
        <v>14658</v>
      </c>
      <c r="E4920" s="58" t="b">
        <v>0</v>
      </c>
      <c r="F4920" s="25">
        <f t="shared" si="1"/>
        <v>5</v>
      </c>
      <c r="G4920" s="21" t="s">
        <v>58</v>
      </c>
      <c r="H4920" s="23" t="s">
        <v>14659</v>
      </c>
      <c r="I4920" s="28"/>
    </row>
    <row r="4921" ht="22.5" customHeight="1">
      <c r="A4921" s="53" t="str">
        <f t="array" ref="A4921">IFERROR(_xlfn.XLOOKUP(B4921, Runs[Run ID], Runs[Track]), "— pick a run —")</f>
        <v>Hercules</v>
      </c>
      <c r="B4921" s="54" t="s">
        <v>60</v>
      </c>
      <c r="C4921" s="53" t="str">
        <f t="array" ref="C4921">IFERROR(_xlfn.XLOOKUP(B4921, Runs[Run ID], Runs[Title]), "— pick a run —")</f>
        <v>Hercules: Prince of Power</v>
      </c>
      <c r="D4921" s="74" t="s">
        <v>14660</v>
      </c>
      <c r="E4921" s="58" t="b">
        <v>0</v>
      </c>
      <c r="F4921" s="25">
        <f t="shared" si="1"/>
        <v>6</v>
      </c>
      <c r="G4921" s="21" t="s">
        <v>58</v>
      </c>
      <c r="H4921" s="23"/>
      <c r="I4921" s="28"/>
    </row>
    <row r="4922" ht="22.5" customHeight="1">
      <c r="A4922" s="53" t="str">
        <f t="array" ref="A4922">IFERROR(_xlfn.XLOOKUP(B4922, Runs[Run ID], Runs[Track]), "— pick a run —")</f>
        <v>Hercules</v>
      </c>
      <c r="B4922" s="54" t="s">
        <v>60</v>
      </c>
      <c r="C4922" s="53" t="str">
        <f t="array" ref="C4922">IFERROR(_xlfn.XLOOKUP(B4922, Runs[Run ID], Runs[Title]), "— pick a run —")</f>
        <v>Hercules: Prince of Power</v>
      </c>
      <c r="D4922" s="74" t="s">
        <v>14661</v>
      </c>
      <c r="E4922" s="58" t="b">
        <v>0</v>
      </c>
      <c r="F4922" s="25">
        <f t="shared" si="1"/>
        <v>7</v>
      </c>
      <c r="G4922" s="21" t="s">
        <v>58</v>
      </c>
      <c r="H4922" s="23"/>
      <c r="I4922" s="28"/>
    </row>
    <row r="4923" ht="22.5" customHeight="1">
      <c r="A4923" s="53" t="str">
        <f t="array" ref="A4923">IFERROR(_xlfn.XLOOKUP(B4923, Runs[Run ID], Runs[Track]), "— pick a run —")</f>
        <v>Hercules</v>
      </c>
      <c r="B4923" s="54" t="s">
        <v>60</v>
      </c>
      <c r="C4923" s="53" t="str">
        <f t="array" ref="C4923">IFERROR(_xlfn.XLOOKUP(B4923, Runs[Run ID], Runs[Title]), "— pick a run —")</f>
        <v>Hercules: Prince of Power</v>
      </c>
      <c r="D4923" s="74" t="s">
        <v>14662</v>
      </c>
      <c r="E4923" s="58" t="b">
        <v>0</v>
      </c>
      <c r="F4923" s="25">
        <f t="shared" si="1"/>
        <v>8</v>
      </c>
      <c r="G4923" s="21" t="s">
        <v>58</v>
      </c>
      <c r="H4923" s="23"/>
      <c r="I4923" s="28"/>
    </row>
    <row r="4924" ht="22.5" customHeight="1">
      <c r="A4924" s="53" t="str">
        <f t="array" ref="A4924">IFERROR(_xlfn.XLOOKUP(B4924, Runs[Run ID], Runs[Track]), "— pick a run —")</f>
        <v>Hercules</v>
      </c>
      <c r="B4924" s="54" t="s">
        <v>60</v>
      </c>
      <c r="C4924" s="53" t="str">
        <f t="array" ref="C4924">IFERROR(_xlfn.XLOOKUP(B4924, Runs[Run ID], Runs[Title]), "— pick a run —")</f>
        <v>Hercules: Prince of Power</v>
      </c>
      <c r="D4924" s="74" t="s">
        <v>3856</v>
      </c>
      <c r="E4924" s="58" t="b">
        <v>0</v>
      </c>
      <c r="F4924" s="25">
        <f t="shared" si="1"/>
        <v>9</v>
      </c>
      <c r="G4924" s="21" t="s">
        <v>58</v>
      </c>
      <c r="H4924" s="23" t="s">
        <v>14663</v>
      </c>
      <c r="I4924" s="28"/>
    </row>
    <row r="4925" ht="22.5" customHeight="1">
      <c r="A4925" s="53" t="str">
        <f t="array" ref="A4925">IFERROR(_xlfn.XLOOKUP(B4925, Runs[Run ID], Runs[Track]), "— pick a run —")</f>
        <v>Hercules</v>
      </c>
      <c r="B4925" s="54" t="s">
        <v>60</v>
      </c>
      <c r="C4925" s="53" t="str">
        <f t="array" ref="C4925">IFERROR(_xlfn.XLOOKUP(B4925, Runs[Run ID], Runs[Title]), "— pick a run —")</f>
        <v>Hercules: Prince of Power</v>
      </c>
      <c r="D4925" s="74" t="s">
        <v>3420</v>
      </c>
      <c r="E4925" s="58" t="b">
        <v>0</v>
      </c>
      <c r="F4925" s="25">
        <f t="shared" si="1"/>
        <v>10</v>
      </c>
      <c r="G4925" s="21" t="s">
        <v>58</v>
      </c>
      <c r="H4925" s="23" t="s">
        <v>14664</v>
      </c>
      <c r="I4925" s="28"/>
    </row>
    <row r="4926" ht="22.5" customHeight="1">
      <c r="A4926" s="53" t="str">
        <f t="array" ref="A4926">IFERROR(_xlfn.XLOOKUP(B4926, Runs[Run ID], Runs[Track]), "— pick a run —")</f>
        <v>Hercules</v>
      </c>
      <c r="B4926" s="54" t="s">
        <v>60</v>
      </c>
      <c r="C4926" s="53" t="str">
        <f t="array" ref="C4926">IFERROR(_xlfn.XLOOKUP(B4926, Runs[Run ID], Runs[Title]), "— pick a run —")</f>
        <v>Hercules: Prince of Power</v>
      </c>
      <c r="D4926" s="74" t="s">
        <v>3470</v>
      </c>
      <c r="E4926" s="58" t="b">
        <v>0</v>
      </c>
      <c r="F4926" s="25">
        <f t="shared" si="1"/>
        <v>11</v>
      </c>
      <c r="G4926" s="21" t="s">
        <v>58</v>
      </c>
      <c r="H4926" s="23"/>
      <c r="I4926" s="28"/>
    </row>
    <row r="4927" ht="22.5" customHeight="1">
      <c r="A4927" s="53" t="str">
        <f t="array" ref="A4927">IFERROR(_xlfn.XLOOKUP(B4927, Runs[Run ID], Runs[Track]), "— pick a run —")</f>
        <v>Hercules</v>
      </c>
      <c r="B4927" s="54" t="s">
        <v>60</v>
      </c>
      <c r="C4927" s="53" t="str">
        <f t="array" ref="C4927">IFERROR(_xlfn.XLOOKUP(B4927, Runs[Run ID], Runs[Title]), "— pick a run —")</f>
        <v>Hercules: Prince of Power</v>
      </c>
      <c r="D4927" s="74" t="s">
        <v>3519</v>
      </c>
      <c r="E4927" s="58" t="b">
        <v>0</v>
      </c>
      <c r="F4927" s="25">
        <f t="shared" si="1"/>
        <v>12</v>
      </c>
      <c r="G4927" s="21" t="s">
        <v>58</v>
      </c>
      <c r="H4927" s="23"/>
      <c r="I4927" s="28"/>
    </row>
    <row r="4928" ht="22.5" customHeight="1">
      <c r="A4928" s="53" t="str">
        <f t="array" ref="A4928">IFERROR(_xlfn.XLOOKUP(B4928, Runs[Run ID], Runs[Track]), "— pick a run —")</f>
        <v>Hercules</v>
      </c>
      <c r="B4928" s="54" t="s">
        <v>60</v>
      </c>
      <c r="C4928" s="53" t="str">
        <f t="array" ref="C4928">IFERROR(_xlfn.XLOOKUP(B4928, Runs[Run ID], Runs[Title]), "— pick a run —")</f>
        <v>Hercules: Prince of Power</v>
      </c>
      <c r="D4928" s="74" t="s">
        <v>3561</v>
      </c>
      <c r="E4928" s="58" t="b">
        <v>0</v>
      </c>
      <c r="F4928" s="25">
        <f t="shared" si="1"/>
        <v>13</v>
      </c>
      <c r="G4928" s="21" t="s">
        <v>58</v>
      </c>
      <c r="H4928" s="23"/>
      <c r="I4928" s="28"/>
    </row>
    <row r="4929" ht="22.5" customHeight="1">
      <c r="A4929" s="53" t="str">
        <f t="array" ref="A4929">IFERROR(_xlfn.XLOOKUP(B4929, Runs[Run ID], Runs[Track]), "— pick a run —")</f>
        <v>Hercules</v>
      </c>
      <c r="B4929" s="54" t="s">
        <v>60</v>
      </c>
      <c r="C4929" s="53" t="str">
        <f t="array" ref="C4929">IFERROR(_xlfn.XLOOKUP(B4929, Runs[Run ID], Runs[Title]), "— pick a run —")</f>
        <v>Hercules: Prince of Power</v>
      </c>
      <c r="D4929" s="74" t="s">
        <v>3616</v>
      </c>
      <c r="E4929" s="58" t="b">
        <v>0</v>
      </c>
      <c r="F4929" s="25">
        <f t="shared" si="1"/>
        <v>14</v>
      </c>
      <c r="G4929" s="21" t="s">
        <v>58</v>
      </c>
      <c r="H4929" s="23"/>
      <c r="I4929" s="28"/>
    </row>
    <row r="4930" ht="22.5" customHeight="1">
      <c r="A4930" s="53" t="str">
        <f t="array" ref="A4930">IFERROR(_xlfn.XLOOKUP(B4930, Runs[Run ID], Runs[Track]), "— pick a run —")</f>
        <v>Hercules</v>
      </c>
      <c r="B4930" s="54" t="s">
        <v>60</v>
      </c>
      <c r="C4930" s="53" t="str">
        <f t="array" ref="C4930">IFERROR(_xlfn.XLOOKUP(B4930, Runs[Run ID], Runs[Title]), "— pick a run —")</f>
        <v>Hercules: Prince of Power</v>
      </c>
      <c r="D4930" s="74" t="s">
        <v>4051</v>
      </c>
      <c r="E4930" s="58" t="b">
        <v>0</v>
      </c>
      <c r="F4930" s="25">
        <f t="shared" si="1"/>
        <v>15</v>
      </c>
      <c r="G4930" s="21" t="s">
        <v>443</v>
      </c>
      <c r="H4930" s="23" t="s">
        <v>14665</v>
      </c>
      <c r="I4930" s="28"/>
    </row>
    <row r="4931" ht="22.5" customHeight="1">
      <c r="A4931" s="53" t="str">
        <f t="array" ref="A4931">IFERROR(_xlfn.XLOOKUP(B4931, Runs[Run ID], Runs[Track]), "— pick a run —")</f>
        <v>Hercules</v>
      </c>
      <c r="B4931" s="54" t="s">
        <v>60</v>
      </c>
      <c r="C4931" s="53" t="str">
        <f t="array" ref="C4931">IFERROR(_xlfn.XLOOKUP(B4931, Runs[Run ID], Runs[Title]), "— pick a run —")</f>
        <v>Hercules: Prince of Power</v>
      </c>
      <c r="D4931" s="74" t="s">
        <v>4078</v>
      </c>
      <c r="E4931" s="58" t="b">
        <v>0</v>
      </c>
      <c r="F4931" s="25">
        <f t="shared" si="1"/>
        <v>16</v>
      </c>
      <c r="G4931" s="21" t="s">
        <v>443</v>
      </c>
      <c r="H4931" s="23"/>
      <c r="I4931" s="28"/>
    </row>
    <row r="4932" ht="22.5" customHeight="1">
      <c r="A4932" s="53" t="str">
        <f t="array" ref="A4932">IFERROR(_xlfn.XLOOKUP(B4932, Runs[Run ID], Runs[Track]), "— pick a run —")</f>
        <v>Hercules</v>
      </c>
      <c r="B4932" s="54" t="s">
        <v>60</v>
      </c>
      <c r="C4932" s="53" t="str">
        <f t="array" ref="C4932">IFERROR(_xlfn.XLOOKUP(B4932, Runs[Run ID], Runs[Title]), "— pick a run —")</f>
        <v>Hercules: Prince of Power</v>
      </c>
      <c r="D4932" s="74" t="s">
        <v>4107</v>
      </c>
      <c r="E4932" s="58" t="b">
        <v>0</v>
      </c>
      <c r="F4932" s="25">
        <f t="shared" si="1"/>
        <v>17</v>
      </c>
      <c r="G4932" s="21" t="s">
        <v>443</v>
      </c>
      <c r="H4932" s="23"/>
      <c r="I4932" s="28"/>
    </row>
    <row r="4933" ht="22.5" customHeight="1">
      <c r="A4933" s="53" t="str">
        <f t="array" ref="A4933">IFERROR(_xlfn.XLOOKUP(B4933, Runs[Run ID], Runs[Track]), "— pick a run —")</f>
        <v>Hercules</v>
      </c>
      <c r="B4933" s="54" t="s">
        <v>60</v>
      </c>
      <c r="C4933" s="53" t="str">
        <f t="array" ref="C4933">IFERROR(_xlfn.XLOOKUP(B4933, Runs[Run ID], Runs[Title]), "— pick a run —")</f>
        <v>Hercules: Prince of Power</v>
      </c>
      <c r="D4933" s="74" t="s">
        <v>4139</v>
      </c>
      <c r="E4933" s="58" t="b">
        <v>0</v>
      </c>
      <c r="F4933" s="25">
        <f t="shared" si="1"/>
        <v>18</v>
      </c>
      <c r="G4933" s="21" t="s">
        <v>443</v>
      </c>
      <c r="H4933" s="23"/>
      <c r="I4933" s="28"/>
    </row>
    <row r="4934" ht="22.5" customHeight="1">
      <c r="A4934" s="53" t="str">
        <f t="array" ref="A4934">IFERROR(_xlfn.XLOOKUP(B4934, Runs[Run ID], Runs[Track]), "— pick a run —")</f>
        <v>Hercules</v>
      </c>
      <c r="B4934" s="54" t="s">
        <v>60</v>
      </c>
      <c r="C4934" s="53" t="str">
        <f t="array" ref="C4934">IFERROR(_xlfn.XLOOKUP(B4934, Runs[Run ID], Runs[Title]), "— pick a run —")</f>
        <v>Hercules: Prince of Power</v>
      </c>
      <c r="D4934" s="74" t="s">
        <v>14666</v>
      </c>
      <c r="E4934" s="58" t="b">
        <v>0</v>
      </c>
      <c r="F4934" s="25">
        <f t="shared" si="1"/>
        <v>19</v>
      </c>
      <c r="G4934" s="21" t="s">
        <v>443</v>
      </c>
      <c r="H4934" s="23"/>
      <c r="I4934" s="28"/>
    </row>
    <row r="4935" ht="22.5" customHeight="1">
      <c r="A4935" s="53" t="str">
        <f t="array" ref="A4935">IFERROR(_xlfn.XLOOKUP(B4935, Runs[Run ID], Runs[Track]), "— pick a run —")</f>
        <v>Hercules</v>
      </c>
      <c r="B4935" s="54" t="s">
        <v>60</v>
      </c>
      <c r="C4935" s="53" t="str">
        <f t="array" ref="C4935">IFERROR(_xlfn.XLOOKUP(B4935, Runs[Run ID], Runs[Title]), "— pick a run —")</f>
        <v>Hercules: Prince of Power</v>
      </c>
      <c r="D4935" s="74" t="s">
        <v>14667</v>
      </c>
      <c r="E4935" s="58" t="b">
        <v>0</v>
      </c>
      <c r="F4935" s="25">
        <f t="shared" si="1"/>
        <v>20</v>
      </c>
      <c r="G4935" s="21" t="s">
        <v>443</v>
      </c>
      <c r="H4935" s="23"/>
      <c r="I4935" s="28"/>
    </row>
    <row r="4936" ht="22.5" customHeight="1">
      <c r="A4936" s="53" t="str">
        <f t="array" ref="A4936">IFERROR(_xlfn.XLOOKUP(B4936, Runs[Run ID], Runs[Track]), "— pick a run —")</f>
        <v>Hercules</v>
      </c>
      <c r="B4936" s="54" t="s">
        <v>60</v>
      </c>
      <c r="C4936" s="53" t="str">
        <f t="array" ref="C4936">IFERROR(_xlfn.XLOOKUP(B4936, Runs[Run ID], Runs[Title]), "— pick a run —")</f>
        <v>Hercules: Prince of Power</v>
      </c>
      <c r="D4936" s="74" t="s">
        <v>14668</v>
      </c>
      <c r="E4936" s="58" t="b">
        <v>0</v>
      </c>
      <c r="F4936" s="25">
        <f t="shared" si="1"/>
        <v>21</v>
      </c>
      <c r="G4936" s="21" t="s">
        <v>443</v>
      </c>
      <c r="H4936" s="23"/>
      <c r="I4936" s="28"/>
    </row>
    <row r="4937" ht="22.5" customHeight="1">
      <c r="A4937" s="53" t="str">
        <f t="array" ref="A4937">IFERROR(_xlfn.XLOOKUP(B4937, Runs[Run ID], Runs[Track]), "— pick a run —")</f>
        <v>Hercules</v>
      </c>
      <c r="B4937" s="54" t="s">
        <v>60</v>
      </c>
      <c r="C4937" s="53" t="str">
        <f t="array" ref="C4937">IFERROR(_xlfn.XLOOKUP(B4937, Runs[Run ID], Runs[Title]), "— pick a run —")</f>
        <v>Hercules: Prince of Power</v>
      </c>
      <c r="D4937" s="74" t="s">
        <v>14669</v>
      </c>
      <c r="E4937" s="58" t="b">
        <v>0</v>
      </c>
      <c r="F4937" s="25">
        <f t="shared" si="1"/>
        <v>22</v>
      </c>
      <c r="G4937" s="21" t="s">
        <v>443</v>
      </c>
      <c r="H4937" s="23"/>
      <c r="I4937" s="28"/>
    </row>
    <row r="4938" ht="22.5" customHeight="1">
      <c r="A4938" s="53" t="str">
        <f t="array" ref="A4938">IFERROR(_xlfn.XLOOKUP(B4938, Runs[Run ID], Runs[Track]), "— pick a run —")</f>
        <v>Hercules</v>
      </c>
      <c r="B4938" s="54" t="s">
        <v>60</v>
      </c>
      <c r="C4938" s="53" t="str">
        <f t="array" ref="C4938">IFERROR(_xlfn.XLOOKUP(B4938, Runs[Run ID], Runs[Title]), "— pick a run —")</f>
        <v>Hercules: Prince of Power</v>
      </c>
      <c r="D4938" s="74" t="s">
        <v>14670</v>
      </c>
      <c r="E4938" s="58" t="b">
        <v>0</v>
      </c>
      <c r="F4938" s="25">
        <f t="shared" si="1"/>
        <v>23</v>
      </c>
      <c r="G4938" s="21" t="s">
        <v>443</v>
      </c>
      <c r="H4938" s="23"/>
      <c r="I4938" s="28"/>
    </row>
    <row r="4939" ht="22.5" customHeight="1">
      <c r="A4939" s="53" t="str">
        <f t="array" ref="A4939">IFERROR(_xlfn.XLOOKUP(B4939, Runs[Run ID], Runs[Track]), "— pick a run —")</f>
        <v>Hercules</v>
      </c>
      <c r="B4939" s="54" t="s">
        <v>60</v>
      </c>
      <c r="C4939" s="53" t="str">
        <f t="array" ref="C4939">IFERROR(_xlfn.XLOOKUP(B4939, Runs[Run ID], Runs[Title]), "— pick a run —")</f>
        <v>Hercules: Prince of Power</v>
      </c>
      <c r="D4939" s="74" t="s">
        <v>14671</v>
      </c>
      <c r="E4939" s="58" t="b">
        <v>0</v>
      </c>
      <c r="F4939" s="25">
        <f t="shared" si="1"/>
        <v>24</v>
      </c>
      <c r="G4939" s="21" t="s">
        <v>443</v>
      </c>
      <c r="H4939" s="23"/>
      <c r="I4939" s="28"/>
    </row>
    <row r="4940" ht="22.5" customHeight="1">
      <c r="A4940" s="53" t="str">
        <f t="array" ref="A4940">IFERROR(_xlfn.XLOOKUP(B4940, Runs[Run ID], Runs[Track]), "— pick a run —")</f>
        <v>Hercules</v>
      </c>
      <c r="B4940" s="54" t="s">
        <v>60</v>
      </c>
      <c r="C4940" s="53" t="str">
        <f t="array" ref="C4940">IFERROR(_xlfn.XLOOKUP(B4940, Runs[Run ID], Runs[Title]), "— pick a run —")</f>
        <v>Hercules: Prince of Power</v>
      </c>
      <c r="D4940" s="74" t="s">
        <v>14672</v>
      </c>
      <c r="E4940" s="58" t="b">
        <v>0</v>
      </c>
      <c r="F4940" s="25">
        <f t="shared" si="1"/>
        <v>25</v>
      </c>
      <c r="G4940" s="21" t="s">
        <v>443</v>
      </c>
      <c r="H4940" s="23"/>
      <c r="I4940" s="28"/>
    </row>
    <row r="4941" ht="22.5" customHeight="1">
      <c r="A4941" s="53" t="str">
        <f t="array" ref="A4941">IFERROR(_xlfn.XLOOKUP(B4941, Runs[Run ID], Runs[Track]), "— pick a run —")</f>
        <v>Hercules</v>
      </c>
      <c r="B4941" s="54" t="s">
        <v>60</v>
      </c>
      <c r="C4941" s="53" t="str">
        <f t="array" ref="C4941">IFERROR(_xlfn.XLOOKUP(B4941, Runs[Run ID], Runs[Title]), "— pick a run —")</f>
        <v>Hercules: Prince of Power</v>
      </c>
      <c r="D4941" s="74" t="s">
        <v>14673</v>
      </c>
      <c r="E4941" s="58" t="b">
        <v>0</v>
      </c>
      <c r="F4941" s="25">
        <f t="shared" si="1"/>
        <v>26</v>
      </c>
      <c r="G4941" s="21" t="s">
        <v>443</v>
      </c>
      <c r="H4941" s="23" t="s">
        <v>14674</v>
      </c>
      <c r="I4941" s="28"/>
    </row>
    <row r="4942" ht="22.5" customHeight="1">
      <c r="A4942" s="53" t="str">
        <f t="array" ref="A4942">IFERROR(_xlfn.XLOOKUP(B4942, Runs[Run ID], Runs[Track]), "— pick a run —")</f>
        <v>Hercules</v>
      </c>
      <c r="B4942" s="54" t="s">
        <v>60</v>
      </c>
      <c r="C4942" s="53" t="str">
        <f t="array" ref="C4942">IFERROR(_xlfn.XLOOKUP(B4942, Runs[Run ID], Runs[Title]), "— pick a run —")</f>
        <v>Hercules: Prince of Power</v>
      </c>
      <c r="D4942" s="74" t="s">
        <v>14675</v>
      </c>
      <c r="E4942" s="58" t="b">
        <v>0</v>
      </c>
      <c r="F4942" s="25">
        <f t="shared" si="1"/>
        <v>27</v>
      </c>
      <c r="G4942" s="21" t="s">
        <v>443</v>
      </c>
      <c r="H4942" s="23"/>
      <c r="I4942" s="28"/>
    </row>
    <row r="4943" ht="22.5" customHeight="1">
      <c r="A4943" s="53" t="str">
        <f t="array" ref="A4943">IFERROR(_xlfn.XLOOKUP(B4943, Runs[Run ID], Runs[Track]), "— pick a run —")</f>
        <v>Hercules</v>
      </c>
      <c r="B4943" s="54" t="s">
        <v>60</v>
      </c>
      <c r="C4943" s="53" t="str">
        <f t="array" ref="C4943">IFERROR(_xlfn.XLOOKUP(B4943, Runs[Run ID], Runs[Title]), "— pick a run —")</f>
        <v>Hercules: Prince of Power</v>
      </c>
      <c r="D4943" s="74" t="s">
        <v>14676</v>
      </c>
      <c r="E4943" s="58" t="b">
        <v>0</v>
      </c>
      <c r="F4943" s="25">
        <f t="shared" si="1"/>
        <v>28</v>
      </c>
      <c r="G4943" s="21" t="s">
        <v>443</v>
      </c>
      <c r="H4943" s="23"/>
      <c r="I4943" s="28"/>
    </row>
    <row r="4944" ht="22.5" customHeight="1">
      <c r="A4944" s="53" t="str">
        <f t="array" ref="A4944">IFERROR(_xlfn.XLOOKUP(B4944, Runs[Run ID], Runs[Track]), "— pick a run —")</f>
        <v>Hercules</v>
      </c>
      <c r="B4944" s="54" t="s">
        <v>60</v>
      </c>
      <c r="C4944" s="53" t="str">
        <f t="array" ref="C4944">IFERROR(_xlfn.XLOOKUP(B4944, Runs[Run ID], Runs[Title]), "— pick a run —")</f>
        <v>Hercules: Prince of Power</v>
      </c>
      <c r="D4944" s="74" t="s">
        <v>14677</v>
      </c>
      <c r="E4944" s="58" t="b">
        <v>0</v>
      </c>
      <c r="F4944" s="25">
        <f t="shared" si="1"/>
        <v>29</v>
      </c>
      <c r="G4944" s="21" t="s">
        <v>443</v>
      </c>
      <c r="H4944" s="23"/>
      <c r="I4944" s="28"/>
    </row>
    <row r="4945" ht="22.5" customHeight="1">
      <c r="A4945" s="53" t="str">
        <f t="array" ref="A4945">IFERROR(_xlfn.XLOOKUP(B4945, Runs[Run ID], Runs[Track]), "— pick a run —")</f>
        <v>Hercules</v>
      </c>
      <c r="B4945" s="54" t="s">
        <v>60</v>
      </c>
      <c r="C4945" s="53" t="str">
        <f t="array" ref="C4945">IFERROR(_xlfn.XLOOKUP(B4945, Runs[Run ID], Runs[Title]), "— pick a run —")</f>
        <v>Hercules: Prince of Power</v>
      </c>
      <c r="D4945" s="74" t="s">
        <v>14678</v>
      </c>
      <c r="E4945" s="58" t="b">
        <v>0</v>
      </c>
      <c r="F4945" s="25">
        <f t="shared" si="1"/>
        <v>30</v>
      </c>
      <c r="G4945" s="39" t="s">
        <v>443</v>
      </c>
      <c r="H4945" s="23" t="s">
        <v>14679</v>
      </c>
      <c r="I4945" s="28"/>
    </row>
    <row r="4946" ht="22.5" customHeight="1">
      <c r="A4946" s="53" t="str">
        <f t="array" ref="A4946">IFERROR(_xlfn.XLOOKUP(B4946, Runs[Run ID], Runs[Track]), "— pick a run —")</f>
        <v>Hercules</v>
      </c>
      <c r="B4946" s="54" t="s">
        <v>60</v>
      </c>
      <c r="C4946" s="53" t="str">
        <f t="array" ref="C4946">IFERROR(_xlfn.XLOOKUP(B4946, Runs[Run ID], Runs[Title]), "— pick a run —")</f>
        <v>Hercules: Prince of Power</v>
      </c>
      <c r="D4946" s="74" t="s">
        <v>14680</v>
      </c>
      <c r="E4946" s="58" t="b">
        <v>0</v>
      </c>
      <c r="F4946" s="25">
        <f t="shared" si="1"/>
        <v>31</v>
      </c>
      <c r="G4946" s="39" t="s">
        <v>443</v>
      </c>
      <c r="H4946" s="23"/>
      <c r="I4946" s="28"/>
    </row>
    <row r="4947" ht="22.5" customHeight="1">
      <c r="A4947" s="53" t="str">
        <f t="array" ref="A4947">IFERROR(_xlfn.XLOOKUP(B4947, Runs[Run ID], Runs[Track]), "— pick a run —")</f>
        <v>Hercules</v>
      </c>
      <c r="B4947" s="54" t="s">
        <v>60</v>
      </c>
      <c r="C4947" s="53" t="str">
        <f t="array" ref="C4947">IFERROR(_xlfn.XLOOKUP(B4947, Runs[Run ID], Runs[Title]), "— pick a run —")</f>
        <v>Hercules: Prince of Power</v>
      </c>
      <c r="D4947" s="74" t="s">
        <v>14681</v>
      </c>
      <c r="E4947" s="58" t="b">
        <v>0</v>
      </c>
      <c r="F4947" s="25">
        <f t="shared" si="1"/>
        <v>32</v>
      </c>
      <c r="G4947" s="39" t="s">
        <v>443</v>
      </c>
      <c r="H4947" s="23"/>
      <c r="I4947" s="28"/>
    </row>
    <row r="4948" ht="22.5" customHeight="1">
      <c r="A4948" s="53" t="str">
        <f t="array" ref="A4948">IFERROR(_xlfn.XLOOKUP(B4948, Runs[Run ID], Runs[Track]), "— pick a run —")</f>
        <v>Hercules</v>
      </c>
      <c r="B4948" s="54" t="s">
        <v>60</v>
      </c>
      <c r="C4948" s="53" t="str">
        <f t="array" ref="C4948">IFERROR(_xlfn.XLOOKUP(B4948, Runs[Run ID], Runs[Title]), "— pick a run —")</f>
        <v>Hercules: Prince of Power</v>
      </c>
      <c r="D4948" s="74" t="s">
        <v>14682</v>
      </c>
      <c r="E4948" s="58" t="b">
        <v>0</v>
      </c>
      <c r="F4948" s="25">
        <f t="shared" si="1"/>
        <v>33</v>
      </c>
      <c r="G4948" s="39" t="s">
        <v>443</v>
      </c>
      <c r="H4948" s="23"/>
      <c r="I4948" s="28"/>
    </row>
    <row r="4949" ht="22.5" customHeight="1">
      <c r="A4949" s="53" t="str">
        <f t="array" ref="A4949">IFERROR(_xlfn.XLOOKUP(B4949, Runs[Run ID], Runs[Track]), "— pick a run —")</f>
        <v>Hercules</v>
      </c>
      <c r="B4949" s="54" t="s">
        <v>60</v>
      </c>
      <c r="C4949" s="53" t="str">
        <f t="array" ref="C4949">IFERROR(_xlfn.XLOOKUP(B4949, Runs[Run ID], Runs[Title]), "— pick a run —")</f>
        <v>Hercules: Prince of Power</v>
      </c>
      <c r="D4949" s="74" t="s">
        <v>14683</v>
      </c>
      <c r="E4949" s="58" t="b">
        <v>0</v>
      </c>
      <c r="F4949" s="25">
        <f t="shared" si="1"/>
        <v>34</v>
      </c>
      <c r="G4949" s="39" t="s">
        <v>443</v>
      </c>
      <c r="H4949" s="23"/>
      <c r="I4949" s="28"/>
    </row>
    <row r="4950" ht="22.5" customHeight="1">
      <c r="A4950" s="53" t="str">
        <f t="array" ref="A4950">IFERROR(_xlfn.XLOOKUP(B4950, Runs[Run ID], Runs[Track]), "— pick a run —")</f>
        <v>Hercules</v>
      </c>
      <c r="B4950" s="54" t="s">
        <v>379</v>
      </c>
      <c r="C4950" s="53" t="str">
        <f t="array" ref="C4950">IFERROR(_xlfn.XLOOKUP(B4950, Runs[Run ID], Runs[Title]), "— pick a run —")</f>
        <v>Incredible Hercules</v>
      </c>
      <c r="D4950" s="74" t="s">
        <v>14684</v>
      </c>
      <c r="E4950" s="58" t="b">
        <v>0</v>
      </c>
      <c r="F4950" s="25">
        <f t="shared" si="1"/>
        <v>1</v>
      </c>
      <c r="G4950" s="21" t="s">
        <v>443</v>
      </c>
      <c r="H4950" s="23" t="s">
        <v>14685</v>
      </c>
      <c r="I4950" s="28"/>
    </row>
    <row r="4951" ht="22.5" customHeight="1">
      <c r="A4951" s="53" t="str">
        <f t="array" ref="A4951">IFERROR(_xlfn.XLOOKUP(B4951, Runs[Run ID], Runs[Track]), "— pick a run —")</f>
        <v>Hercules</v>
      </c>
      <c r="B4951" s="54" t="s">
        <v>379</v>
      </c>
      <c r="C4951" s="53" t="str">
        <f t="array" ref="C4951">IFERROR(_xlfn.XLOOKUP(B4951, Runs[Run ID], Runs[Title]), "— pick a run —")</f>
        <v>Incredible Hercules</v>
      </c>
      <c r="D4951" s="74" t="s">
        <v>14686</v>
      </c>
      <c r="E4951" s="58" t="b">
        <v>0</v>
      </c>
      <c r="F4951" s="25">
        <f t="shared" si="1"/>
        <v>2</v>
      </c>
      <c r="G4951" s="21" t="s">
        <v>58</v>
      </c>
      <c r="H4951" s="23" t="s">
        <v>14687</v>
      </c>
      <c r="I4951" s="28"/>
    </row>
    <row r="4952" ht="22.5" customHeight="1">
      <c r="A4952" s="53" t="str">
        <f t="array" ref="A4952">IFERROR(_xlfn.XLOOKUP(B4952, Runs[Run ID], Runs[Track]), "— pick a run —")</f>
        <v>Hercules</v>
      </c>
      <c r="B4952" s="54" t="s">
        <v>379</v>
      </c>
      <c r="C4952" s="53" t="str">
        <f t="array" ref="C4952">IFERROR(_xlfn.XLOOKUP(B4952, Runs[Run ID], Runs[Title]), "— pick a run —")</f>
        <v>Incredible Hercules</v>
      </c>
      <c r="D4952" s="74" t="s">
        <v>14688</v>
      </c>
      <c r="E4952" s="58" t="b">
        <v>0</v>
      </c>
      <c r="F4952" s="25">
        <f t="shared" si="1"/>
        <v>3</v>
      </c>
      <c r="G4952" s="21" t="s">
        <v>58</v>
      </c>
      <c r="H4952" s="23"/>
      <c r="I4952" s="28"/>
    </row>
    <row r="4953" ht="22.5" customHeight="1">
      <c r="A4953" s="53" t="str">
        <f t="array" ref="A4953">IFERROR(_xlfn.XLOOKUP(B4953, Runs[Run ID], Runs[Track]), "— pick a run —")</f>
        <v>Hercules</v>
      </c>
      <c r="B4953" s="54" t="s">
        <v>379</v>
      </c>
      <c r="C4953" s="53" t="str">
        <f t="array" ref="C4953">IFERROR(_xlfn.XLOOKUP(B4953, Runs[Run ID], Runs[Title]), "— pick a run —")</f>
        <v>Incredible Hercules</v>
      </c>
      <c r="D4953" s="74" t="s">
        <v>14689</v>
      </c>
      <c r="E4953" s="58" t="b">
        <v>0</v>
      </c>
      <c r="F4953" s="25">
        <f t="shared" si="1"/>
        <v>4</v>
      </c>
      <c r="G4953" s="21" t="s">
        <v>58</v>
      </c>
      <c r="H4953" s="23"/>
      <c r="I4953" s="28"/>
    </row>
    <row r="4954" ht="22.5" customHeight="1">
      <c r="A4954" s="53" t="str">
        <f t="array" ref="A4954">IFERROR(_xlfn.XLOOKUP(B4954, Runs[Run ID], Runs[Track]), "— pick a run —")</f>
        <v>Hercules</v>
      </c>
      <c r="B4954" s="54" t="s">
        <v>379</v>
      </c>
      <c r="C4954" s="53" t="str">
        <f t="array" ref="C4954">IFERROR(_xlfn.XLOOKUP(B4954, Runs[Run ID], Runs[Title]), "— pick a run —")</f>
        <v>Incredible Hercules</v>
      </c>
      <c r="D4954" s="74" t="s">
        <v>14690</v>
      </c>
      <c r="E4954" s="58" t="b">
        <v>0</v>
      </c>
      <c r="F4954" s="25">
        <f t="shared" si="1"/>
        <v>5</v>
      </c>
      <c r="G4954" s="21" t="s">
        <v>58</v>
      </c>
      <c r="H4954" s="23" t="s">
        <v>14691</v>
      </c>
      <c r="I4954" s="28"/>
    </row>
    <row r="4955" ht="22.5" customHeight="1">
      <c r="A4955" s="53" t="str">
        <f t="array" ref="A4955">IFERROR(_xlfn.XLOOKUP(B4955, Runs[Run ID], Runs[Track]), "— pick a run —")</f>
        <v>Hercules</v>
      </c>
      <c r="B4955" s="54" t="s">
        <v>379</v>
      </c>
      <c r="C4955" s="53" t="str">
        <f t="array" ref="C4955">IFERROR(_xlfn.XLOOKUP(B4955, Runs[Run ID], Runs[Title]), "— pick a run —")</f>
        <v>Incredible Hercules</v>
      </c>
      <c r="D4955" s="74" t="s">
        <v>14692</v>
      </c>
      <c r="E4955" s="58" t="b">
        <v>0</v>
      </c>
      <c r="F4955" s="25">
        <f t="shared" si="1"/>
        <v>6</v>
      </c>
      <c r="G4955" s="21" t="s">
        <v>58</v>
      </c>
      <c r="H4955" s="23"/>
      <c r="I4955" s="28"/>
    </row>
    <row r="4956" ht="22.5" customHeight="1">
      <c r="A4956" s="53" t="str">
        <f t="array" ref="A4956">IFERROR(_xlfn.XLOOKUP(B4956, Runs[Run ID], Runs[Track]), "— pick a run —")</f>
        <v>Hercules</v>
      </c>
      <c r="B4956" s="54" t="s">
        <v>379</v>
      </c>
      <c r="C4956" s="53" t="str">
        <f t="array" ref="C4956">IFERROR(_xlfn.XLOOKUP(B4956, Runs[Run ID], Runs[Title]), "— pick a run —")</f>
        <v>Incredible Hercules</v>
      </c>
      <c r="D4956" s="74" t="s">
        <v>14693</v>
      </c>
      <c r="E4956" s="58" t="b">
        <v>0</v>
      </c>
      <c r="F4956" s="25">
        <f t="shared" si="1"/>
        <v>7</v>
      </c>
      <c r="G4956" s="21" t="s">
        <v>58</v>
      </c>
      <c r="H4956" s="23"/>
      <c r="I4956" s="28"/>
    </row>
    <row r="4957" ht="22.5" customHeight="1">
      <c r="A4957" s="53" t="str">
        <f t="array" ref="A4957">IFERROR(_xlfn.XLOOKUP(B4957, Runs[Run ID], Runs[Track]), "— pick a run —")</f>
        <v>Hercules</v>
      </c>
      <c r="B4957" s="54" t="s">
        <v>379</v>
      </c>
      <c r="C4957" s="53" t="str">
        <f t="array" ref="C4957">IFERROR(_xlfn.XLOOKUP(B4957, Runs[Run ID], Runs[Title]), "— pick a run —")</f>
        <v>Incredible Hercules</v>
      </c>
      <c r="D4957" s="74" t="s">
        <v>14694</v>
      </c>
      <c r="E4957" s="58" t="b">
        <v>0</v>
      </c>
      <c r="F4957" s="25">
        <f t="shared" si="1"/>
        <v>8</v>
      </c>
      <c r="G4957" s="21" t="s">
        <v>58</v>
      </c>
      <c r="H4957" s="23"/>
      <c r="I4957" s="28"/>
    </row>
    <row r="4958" ht="22.5" customHeight="1">
      <c r="A4958" s="53" t="str">
        <f t="array" ref="A4958">IFERROR(_xlfn.XLOOKUP(B4958, Runs[Run ID], Runs[Track]), "— pick a run —")</f>
        <v>Hercules</v>
      </c>
      <c r="B4958" s="54" t="s">
        <v>379</v>
      </c>
      <c r="C4958" s="53" t="str">
        <f t="array" ref="C4958">IFERROR(_xlfn.XLOOKUP(B4958, Runs[Run ID], Runs[Title]), "— pick a run —")</f>
        <v>Incredible Hercules</v>
      </c>
      <c r="D4958" s="74" t="s">
        <v>14695</v>
      </c>
      <c r="E4958" s="58" t="b">
        <v>0</v>
      </c>
      <c r="F4958" s="25">
        <f t="shared" si="1"/>
        <v>9</v>
      </c>
      <c r="G4958" s="21" t="s">
        <v>58</v>
      </c>
      <c r="H4958" s="23"/>
      <c r="I4958" s="28"/>
    </row>
    <row r="4959" ht="22.5" customHeight="1">
      <c r="A4959" s="53" t="str">
        <f t="array" ref="A4959">IFERROR(_xlfn.XLOOKUP(B4959, Runs[Run ID], Runs[Track]), "— pick a run —")</f>
        <v>Hercules</v>
      </c>
      <c r="B4959" s="54" t="s">
        <v>379</v>
      </c>
      <c r="C4959" s="53" t="str">
        <f t="array" ref="C4959">IFERROR(_xlfn.XLOOKUP(B4959, Runs[Run ID], Runs[Title]), "— pick a run —")</f>
        <v>Incredible Hercules</v>
      </c>
      <c r="D4959" s="74" t="s">
        <v>14696</v>
      </c>
      <c r="E4959" s="58" t="b">
        <v>0</v>
      </c>
      <c r="F4959" s="25">
        <f t="shared" si="1"/>
        <v>10</v>
      </c>
      <c r="G4959" s="21" t="s">
        <v>58</v>
      </c>
      <c r="H4959" s="23"/>
      <c r="I4959" s="28"/>
    </row>
    <row r="4960" ht="22.5" customHeight="1">
      <c r="A4960" s="53" t="str">
        <f t="array" ref="A4960">IFERROR(_xlfn.XLOOKUP(B4960, Runs[Run ID], Runs[Track]), "— pick a run —")</f>
        <v>Hercules</v>
      </c>
      <c r="B4960" s="54" t="s">
        <v>379</v>
      </c>
      <c r="C4960" s="53" t="str">
        <f t="array" ref="C4960">IFERROR(_xlfn.XLOOKUP(B4960, Runs[Run ID], Runs[Title]), "— pick a run —")</f>
        <v>Incredible Hercules</v>
      </c>
      <c r="D4960" s="74" t="s">
        <v>14697</v>
      </c>
      <c r="E4960" s="58" t="b">
        <v>0</v>
      </c>
      <c r="F4960" s="25">
        <f t="shared" si="1"/>
        <v>11</v>
      </c>
      <c r="G4960" s="21" t="s">
        <v>58</v>
      </c>
      <c r="H4960" s="23"/>
      <c r="I4960" s="28"/>
    </row>
    <row r="4961" ht="22.5" customHeight="1">
      <c r="A4961" s="53" t="str">
        <f t="array" ref="A4961">IFERROR(_xlfn.XLOOKUP(B4961, Runs[Run ID], Runs[Track]), "— pick a run —")</f>
        <v>Hercules</v>
      </c>
      <c r="B4961" s="54" t="s">
        <v>379</v>
      </c>
      <c r="C4961" s="53" t="str">
        <f t="array" ref="C4961">IFERROR(_xlfn.XLOOKUP(B4961, Runs[Run ID], Runs[Title]), "— pick a run —")</f>
        <v>Incredible Hercules</v>
      </c>
      <c r="D4961" s="74" t="s">
        <v>14698</v>
      </c>
      <c r="E4961" s="58" t="b">
        <v>0</v>
      </c>
      <c r="F4961" s="25">
        <f t="shared" si="1"/>
        <v>12</v>
      </c>
      <c r="G4961" s="21" t="s">
        <v>58</v>
      </c>
      <c r="H4961" s="23"/>
      <c r="I4961" s="28"/>
    </row>
    <row r="4962" ht="22.5" customHeight="1">
      <c r="A4962" s="53" t="str">
        <f t="array" ref="A4962">IFERROR(_xlfn.XLOOKUP(B4962, Runs[Run ID], Runs[Track]), "— pick a run —")</f>
        <v>Hercules</v>
      </c>
      <c r="B4962" s="54" t="s">
        <v>379</v>
      </c>
      <c r="C4962" s="53" t="str">
        <f t="array" ref="C4962">IFERROR(_xlfn.XLOOKUP(B4962, Runs[Run ID], Runs[Title]), "— pick a run —")</f>
        <v>Incredible Hercules</v>
      </c>
      <c r="D4962" s="74" t="s">
        <v>14699</v>
      </c>
      <c r="E4962" s="58" t="b">
        <v>0</v>
      </c>
      <c r="F4962" s="25">
        <f t="shared" si="1"/>
        <v>13</v>
      </c>
      <c r="G4962" s="21" t="s">
        <v>58</v>
      </c>
      <c r="H4962" s="23"/>
      <c r="I4962" s="28"/>
    </row>
    <row r="4963" ht="22.5" customHeight="1">
      <c r="A4963" s="53" t="str">
        <f t="array" ref="A4963">IFERROR(_xlfn.XLOOKUP(B4963, Runs[Run ID], Runs[Track]), "— pick a run —")</f>
        <v>Hercules</v>
      </c>
      <c r="B4963" s="54" t="s">
        <v>379</v>
      </c>
      <c r="C4963" s="53" t="str">
        <f t="array" ref="C4963">IFERROR(_xlfn.XLOOKUP(B4963, Runs[Run ID], Runs[Title]), "— pick a run —")</f>
        <v>Incredible Hercules</v>
      </c>
      <c r="D4963" s="74" t="s">
        <v>14700</v>
      </c>
      <c r="E4963" s="58" t="b">
        <v>0</v>
      </c>
      <c r="F4963" s="25">
        <f t="shared" si="1"/>
        <v>14</v>
      </c>
      <c r="G4963" s="21" t="s">
        <v>58</v>
      </c>
      <c r="H4963" s="23"/>
      <c r="I4963" s="28"/>
    </row>
    <row r="4964" ht="22.5" customHeight="1">
      <c r="A4964" s="53" t="str">
        <f t="array" ref="A4964">IFERROR(_xlfn.XLOOKUP(B4964, Runs[Run ID], Runs[Track]), "— pick a run —")</f>
        <v>Hercules</v>
      </c>
      <c r="B4964" s="54" t="s">
        <v>379</v>
      </c>
      <c r="C4964" s="53" t="str">
        <f t="array" ref="C4964">IFERROR(_xlfn.XLOOKUP(B4964, Runs[Run ID], Runs[Title]), "— pick a run —")</f>
        <v>Incredible Hercules</v>
      </c>
      <c r="D4964" s="74" t="s">
        <v>14701</v>
      </c>
      <c r="E4964" s="58" t="b">
        <v>0</v>
      </c>
      <c r="F4964" s="25">
        <f t="shared" si="1"/>
        <v>15</v>
      </c>
      <c r="G4964" s="21" t="s">
        <v>58</v>
      </c>
      <c r="H4964" s="23" t="s">
        <v>14702</v>
      </c>
      <c r="I4964" s="28"/>
    </row>
    <row r="4965" ht="22.5" customHeight="1">
      <c r="A4965" s="53" t="str">
        <f t="array" ref="A4965">IFERROR(_xlfn.XLOOKUP(B4965, Runs[Run ID], Runs[Track]), "— pick a run —")</f>
        <v>Hercules</v>
      </c>
      <c r="B4965" s="54" t="s">
        <v>379</v>
      </c>
      <c r="C4965" s="53" t="str">
        <f t="array" ref="C4965">IFERROR(_xlfn.XLOOKUP(B4965, Runs[Run ID], Runs[Title]), "— pick a run —")</f>
        <v>Incredible Hercules</v>
      </c>
      <c r="D4965" s="74" t="s">
        <v>14703</v>
      </c>
      <c r="E4965" s="58" t="b">
        <v>0</v>
      </c>
      <c r="F4965" s="25">
        <f t="shared" si="1"/>
        <v>16</v>
      </c>
      <c r="G4965" s="21" t="s">
        <v>58</v>
      </c>
      <c r="H4965" s="23"/>
      <c r="I4965" s="28"/>
    </row>
    <row r="4966" ht="22.5" customHeight="1">
      <c r="A4966" s="53" t="str">
        <f t="array" ref="A4966">IFERROR(_xlfn.XLOOKUP(B4966, Runs[Run ID], Runs[Track]), "— pick a run —")</f>
        <v>Hercules</v>
      </c>
      <c r="B4966" s="54" t="s">
        <v>379</v>
      </c>
      <c r="C4966" s="53" t="str">
        <f t="array" ref="C4966">IFERROR(_xlfn.XLOOKUP(B4966, Runs[Run ID], Runs[Title]), "— pick a run —")</f>
        <v>Incredible Hercules</v>
      </c>
      <c r="D4966" s="74" t="s">
        <v>14704</v>
      </c>
      <c r="E4966" s="58" t="b">
        <v>0</v>
      </c>
      <c r="F4966" s="25">
        <f t="shared" si="1"/>
        <v>17</v>
      </c>
      <c r="G4966" s="21" t="s">
        <v>58</v>
      </c>
      <c r="H4966" s="23"/>
      <c r="I4966" s="28"/>
    </row>
    <row r="4967" ht="22.5" customHeight="1">
      <c r="A4967" s="53" t="str">
        <f t="array" ref="A4967">IFERROR(_xlfn.XLOOKUP(B4967, Runs[Run ID], Runs[Track]), "— pick a run —")</f>
        <v>Hercules</v>
      </c>
      <c r="B4967" s="54" t="s">
        <v>379</v>
      </c>
      <c r="C4967" s="53" t="str">
        <f t="array" ref="C4967">IFERROR(_xlfn.XLOOKUP(B4967, Runs[Run ID], Runs[Title]), "— pick a run —")</f>
        <v>Incredible Hercules</v>
      </c>
      <c r="D4967" s="74" t="s">
        <v>14705</v>
      </c>
      <c r="E4967" s="58" t="b">
        <v>0</v>
      </c>
      <c r="F4967" s="25">
        <f t="shared" si="1"/>
        <v>18</v>
      </c>
      <c r="G4967" s="21" t="s">
        <v>58</v>
      </c>
      <c r="H4967" s="23"/>
      <c r="I4967" s="28"/>
    </row>
    <row r="4968" ht="22.5" customHeight="1">
      <c r="A4968" s="53" t="str">
        <f t="array" ref="A4968">IFERROR(_xlfn.XLOOKUP(B4968, Runs[Run ID], Runs[Track]), "— pick a run —")</f>
        <v>Hercules</v>
      </c>
      <c r="B4968" s="54" t="s">
        <v>379</v>
      </c>
      <c r="C4968" s="53" t="str">
        <f t="array" ref="C4968">IFERROR(_xlfn.XLOOKUP(B4968, Runs[Run ID], Runs[Title]), "— pick a run —")</f>
        <v>Incredible Hercules</v>
      </c>
      <c r="D4968" s="74" t="s">
        <v>14706</v>
      </c>
      <c r="E4968" s="58" t="b">
        <v>0</v>
      </c>
      <c r="F4968" s="25">
        <f t="shared" si="1"/>
        <v>19</v>
      </c>
      <c r="G4968" s="21" t="s">
        <v>58</v>
      </c>
      <c r="H4968" s="23"/>
      <c r="I4968" s="28"/>
    </row>
    <row r="4969" ht="22.5" customHeight="1">
      <c r="A4969" s="53" t="str">
        <f t="array" ref="A4969">IFERROR(_xlfn.XLOOKUP(B4969, Runs[Run ID], Runs[Track]), "— pick a run —")</f>
        <v>Hercules</v>
      </c>
      <c r="B4969" s="54" t="s">
        <v>379</v>
      </c>
      <c r="C4969" s="53" t="str">
        <f t="array" ref="C4969">IFERROR(_xlfn.XLOOKUP(B4969, Runs[Run ID], Runs[Title]), "— pick a run —")</f>
        <v>Incredible Hercules</v>
      </c>
      <c r="D4969" s="74" t="s">
        <v>14707</v>
      </c>
      <c r="E4969" s="58" t="b">
        <v>0</v>
      </c>
      <c r="F4969" s="25">
        <f t="shared" si="1"/>
        <v>20</v>
      </c>
      <c r="G4969" s="21" t="s">
        <v>58</v>
      </c>
      <c r="H4969" s="23"/>
      <c r="I4969" s="28"/>
    </row>
    <row r="4970" ht="22.5" customHeight="1">
      <c r="A4970" s="53" t="str">
        <f t="array" ref="A4970">IFERROR(_xlfn.XLOOKUP(B4970, Runs[Run ID], Runs[Track]), "— pick a run —")</f>
        <v>Hercules</v>
      </c>
      <c r="B4970" s="54" t="s">
        <v>379</v>
      </c>
      <c r="C4970" s="53" t="str">
        <f t="array" ref="C4970">IFERROR(_xlfn.XLOOKUP(B4970, Runs[Run ID], Runs[Title]), "— pick a run —")</f>
        <v>Incredible Hercules</v>
      </c>
      <c r="D4970" s="74" t="s">
        <v>12079</v>
      </c>
      <c r="E4970" s="58" t="b">
        <v>0</v>
      </c>
      <c r="F4970" s="25">
        <f t="shared" si="1"/>
        <v>21</v>
      </c>
      <c r="G4970" s="21" t="s">
        <v>443</v>
      </c>
      <c r="H4970" s="23" t="s">
        <v>14708</v>
      </c>
      <c r="I4970" s="28"/>
    </row>
    <row r="4971" ht="22.5" customHeight="1">
      <c r="A4971" s="53" t="str">
        <f t="array" ref="A4971">IFERROR(_xlfn.XLOOKUP(B4971, Runs[Run ID], Runs[Track]), "— pick a run —")</f>
        <v>Hercules</v>
      </c>
      <c r="B4971" s="54" t="s">
        <v>379</v>
      </c>
      <c r="C4971" s="53" t="str">
        <f t="array" ref="C4971">IFERROR(_xlfn.XLOOKUP(B4971, Runs[Run ID], Runs[Title]), "— pick a run —")</f>
        <v>Incredible Hercules</v>
      </c>
      <c r="D4971" s="74" t="s">
        <v>12084</v>
      </c>
      <c r="E4971" s="58" t="b">
        <v>0</v>
      </c>
      <c r="F4971" s="25">
        <f t="shared" si="1"/>
        <v>22</v>
      </c>
      <c r="G4971" s="21" t="s">
        <v>443</v>
      </c>
      <c r="H4971" s="23"/>
      <c r="I4971" s="28"/>
    </row>
    <row r="4972" ht="22.5" customHeight="1">
      <c r="A4972" s="53" t="str">
        <f t="array" ref="A4972">IFERROR(_xlfn.XLOOKUP(B4972, Runs[Run ID], Runs[Track]), "— pick a run —")</f>
        <v>Hercules</v>
      </c>
      <c r="B4972" s="54" t="s">
        <v>379</v>
      </c>
      <c r="C4972" s="53" t="str">
        <f t="array" ref="C4972">IFERROR(_xlfn.XLOOKUP(B4972, Runs[Run ID], Runs[Title]), "— pick a run —")</f>
        <v>Incredible Hercules</v>
      </c>
      <c r="D4972" s="74" t="s">
        <v>12085</v>
      </c>
      <c r="E4972" s="58" t="b">
        <v>0</v>
      </c>
      <c r="F4972" s="25">
        <f t="shared" si="1"/>
        <v>23</v>
      </c>
      <c r="G4972" s="21" t="s">
        <v>443</v>
      </c>
      <c r="H4972" s="23"/>
      <c r="I4972" s="28"/>
    </row>
    <row r="4973" ht="22.5" customHeight="1">
      <c r="A4973" s="53" t="str">
        <f t="array" ref="A4973">IFERROR(_xlfn.XLOOKUP(B4973, Runs[Run ID], Runs[Track]), "— pick a run —")</f>
        <v>Hercules</v>
      </c>
      <c r="B4973" s="54" t="s">
        <v>379</v>
      </c>
      <c r="C4973" s="53" t="str">
        <f t="array" ref="C4973">IFERROR(_xlfn.XLOOKUP(B4973, Runs[Run ID], Runs[Title]), "— pick a run —")</f>
        <v>Incredible Hercules</v>
      </c>
      <c r="D4973" s="74" t="s">
        <v>12086</v>
      </c>
      <c r="E4973" s="58" t="b">
        <v>0</v>
      </c>
      <c r="F4973" s="25">
        <f t="shared" si="1"/>
        <v>24</v>
      </c>
      <c r="G4973" s="21" t="s">
        <v>443</v>
      </c>
      <c r="H4973" s="23"/>
      <c r="I4973" s="28"/>
    </row>
    <row r="4974" ht="22.5" customHeight="1">
      <c r="A4974" s="53" t="str">
        <f t="array" ref="A4974">IFERROR(_xlfn.XLOOKUP(B4974, Runs[Run ID], Runs[Track]), "— pick a run —")</f>
        <v>Hercules</v>
      </c>
      <c r="B4974" s="54" t="s">
        <v>379</v>
      </c>
      <c r="C4974" s="53" t="str">
        <f t="array" ref="C4974">IFERROR(_xlfn.XLOOKUP(B4974, Runs[Run ID], Runs[Title]), "— pick a run —")</f>
        <v>Incredible Hercules</v>
      </c>
      <c r="D4974" s="74" t="s">
        <v>12087</v>
      </c>
      <c r="E4974" s="58" t="b">
        <v>0</v>
      </c>
      <c r="F4974" s="25">
        <f t="shared" si="1"/>
        <v>25</v>
      </c>
      <c r="G4974" s="21" t="s">
        <v>443</v>
      </c>
      <c r="H4974" s="23"/>
      <c r="I4974" s="28"/>
    </row>
    <row r="4975" ht="22.5" customHeight="1">
      <c r="A4975" s="53" t="str">
        <f t="array" ref="A4975">IFERROR(_xlfn.XLOOKUP(B4975, Runs[Run ID], Runs[Track]), "— pick a run —")</f>
        <v>Hercules</v>
      </c>
      <c r="B4975" s="54" t="s">
        <v>379</v>
      </c>
      <c r="C4975" s="53" t="str">
        <f t="array" ref="C4975">IFERROR(_xlfn.XLOOKUP(B4975, Runs[Run ID], Runs[Title]), "— pick a run —")</f>
        <v>Incredible Hercules</v>
      </c>
      <c r="D4975" s="74" t="s">
        <v>12091</v>
      </c>
      <c r="E4975" s="58" t="b">
        <v>0</v>
      </c>
      <c r="F4975" s="25">
        <f t="shared" si="1"/>
        <v>26</v>
      </c>
      <c r="G4975" s="21" t="s">
        <v>443</v>
      </c>
      <c r="H4975" s="23"/>
      <c r="I4975" s="28"/>
    </row>
    <row r="4976" ht="22.5" customHeight="1">
      <c r="A4976" s="53" t="str">
        <f t="array" ref="A4976">IFERROR(_xlfn.XLOOKUP(B4976, Runs[Run ID], Runs[Track]), "— pick a run —")</f>
        <v>Hercules</v>
      </c>
      <c r="B4976" s="54" t="s">
        <v>379</v>
      </c>
      <c r="C4976" s="53" t="str">
        <f t="array" ref="C4976">IFERROR(_xlfn.XLOOKUP(B4976, Runs[Run ID], Runs[Title]), "— pick a run —")</f>
        <v>Incredible Hercules</v>
      </c>
      <c r="D4976" s="74" t="s">
        <v>12092</v>
      </c>
      <c r="E4976" s="58" t="b">
        <v>0</v>
      </c>
      <c r="F4976" s="25">
        <f t="shared" si="1"/>
        <v>27</v>
      </c>
      <c r="G4976" s="21" t="s">
        <v>443</v>
      </c>
      <c r="H4976" s="23"/>
      <c r="I4976" s="28"/>
    </row>
    <row r="4977" ht="22.5" customHeight="1">
      <c r="A4977" s="53" t="str">
        <f t="array" ref="A4977">IFERROR(_xlfn.XLOOKUP(B4977, Runs[Run ID], Runs[Track]), "— pick a run —")</f>
        <v>Hercules</v>
      </c>
      <c r="B4977" s="54" t="s">
        <v>379</v>
      </c>
      <c r="C4977" s="53" t="str">
        <f t="array" ref="C4977">IFERROR(_xlfn.XLOOKUP(B4977, Runs[Run ID], Runs[Title]), "— pick a run —")</f>
        <v>Incredible Hercules</v>
      </c>
      <c r="D4977" s="74" t="s">
        <v>12093</v>
      </c>
      <c r="E4977" s="58" t="b">
        <v>0</v>
      </c>
      <c r="F4977" s="25">
        <f t="shared" si="1"/>
        <v>28</v>
      </c>
      <c r="G4977" s="21" t="s">
        <v>443</v>
      </c>
      <c r="H4977" s="23"/>
      <c r="I4977" s="28"/>
    </row>
    <row r="4978" ht="22.5" customHeight="1">
      <c r="A4978" s="53" t="str">
        <f t="array" ref="A4978">IFERROR(_xlfn.XLOOKUP(B4978, Runs[Run ID], Runs[Track]), "— pick a run —")</f>
        <v>Hercules</v>
      </c>
      <c r="B4978" s="54" t="s">
        <v>379</v>
      </c>
      <c r="C4978" s="53" t="str">
        <f t="array" ref="C4978">IFERROR(_xlfn.XLOOKUP(B4978, Runs[Run ID], Runs[Title]), "— pick a run —")</f>
        <v>Incredible Hercules</v>
      </c>
      <c r="D4978" s="74" t="s">
        <v>12094</v>
      </c>
      <c r="E4978" s="58" t="b">
        <v>0</v>
      </c>
      <c r="F4978" s="25">
        <f t="shared" si="1"/>
        <v>29</v>
      </c>
      <c r="G4978" s="21" t="s">
        <v>443</v>
      </c>
      <c r="H4978" s="23"/>
      <c r="I4978" s="28"/>
    </row>
    <row r="4979" ht="22.5" customHeight="1">
      <c r="A4979" s="53" t="str">
        <f t="array" ref="A4979">IFERROR(_xlfn.XLOOKUP(B4979, Runs[Run ID], Runs[Track]), "— pick a run —")</f>
        <v>Hercules</v>
      </c>
      <c r="B4979" s="54" t="s">
        <v>379</v>
      </c>
      <c r="C4979" s="53" t="str">
        <f t="array" ref="C4979">IFERROR(_xlfn.XLOOKUP(B4979, Runs[Run ID], Runs[Title]), "— pick a run —")</f>
        <v>Incredible Hercules</v>
      </c>
      <c r="D4979" s="74" t="s">
        <v>12098</v>
      </c>
      <c r="E4979" s="58" t="b">
        <v>0</v>
      </c>
      <c r="F4979" s="25">
        <f t="shared" si="1"/>
        <v>30</v>
      </c>
      <c r="G4979" s="21" t="s">
        <v>443</v>
      </c>
      <c r="H4979" s="23"/>
      <c r="I4979" s="28"/>
    </row>
    <row r="4980" ht="22.5" customHeight="1">
      <c r="A4980" s="53" t="str">
        <f t="array" ref="A4980">IFERROR(_xlfn.XLOOKUP(B4980, Runs[Run ID], Runs[Track]), "— pick a run —")</f>
        <v>Hercules</v>
      </c>
      <c r="B4980" s="54" t="s">
        <v>379</v>
      </c>
      <c r="C4980" s="53" t="str">
        <f t="array" ref="C4980">IFERROR(_xlfn.XLOOKUP(B4980, Runs[Run ID], Runs[Title]), "— pick a run —")</f>
        <v>Incredible Hercules</v>
      </c>
      <c r="D4980" s="74" t="s">
        <v>12099</v>
      </c>
      <c r="E4980" s="58" t="b">
        <v>0</v>
      </c>
      <c r="F4980" s="25">
        <f t="shared" si="1"/>
        <v>31</v>
      </c>
      <c r="G4980" s="21" t="s">
        <v>443</v>
      </c>
      <c r="H4980" s="23"/>
      <c r="I4980" s="28"/>
    </row>
    <row r="4981" ht="22.5" customHeight="1">
      <c r="A4981" s="53" t="str">
        <f t="array" ref="A4981">IFERROR(_xlfn.XLOOKUP(B4981, Runs[Run ID], Runs[Track]), "— pick a run —")</f>
        <v>Hercules</v>
      </c>
      <c r="B4981" s="54" t="s">
        <v>379</v>
      </c>
      <c r="C4981" s="53" t="str">
        <f t="array" ref="C4981">IFERROR(_xlfn.XLOOKUP(B4981, Runs[Run ID], Runs[Title]), "— pick a run —")</f>
        <v>Incredible Hercules</v>
      </c>
      <c r="D4981" s="74" t="s">
        <v>14709</v>
      </c>
      <c r="E4981" s="58" t="b">
        <v>0</v>
      </c>
      <c r="F4981" s="25">
        <f t="shared" si="1"/>
        <v>32</v>
      </c>
      <c r="G4981" s="21" t="s">
        <v>443</v>
      </c>
      <c r="H4981" s="23"/>
      <c r="I4981" s="28"/>
    </row>
    <row r="4982" ht="22.5" customHeight="1">
      <c r="A4982" s="53" t="str">
        <f t="array" ref="A4982">IFERROR(_xlfn.XLOOKUP(B4982, Runs[Run ID], Runs[Track]), "— pick a run —")</f>
        <v>Hercules</v>
      </c>
      <c r="B4982" s="54" t="s">
        <v>379</v>
      </c>
      <c r="C4982" s="53" t="str">
        <f t="array" ref="C4982">IFERROR(_xlfn.XLOOKUP(B4982, Runs[Run ID], Runs[Title]), "— pick a run —")</f>
        <v>Incredible Hercules</v>
      </c>
      <c r="D4982" s="74" t="s">
        <v>14710</v>
      </c>
      <c r="E4982" s="58" t="b">
        <v>0</v>
      </c>
      <c r="F4982" s="25">
        <f t="shared" si="1"/>
        <v>33</v>
      </c>
      <c r="G4982" s="21" t="s">
        <v>443</v>
      </c>
      <c r="H4982" s="23"/>
      <c r="I4982" s="28"/>
    </row>
    <row r="4983" ht="22.5" customHeight="1">
      <c r="A4983" s="53" t="str">
        <f t="array" ref="A4983">IFERROR(_xlfn.XLOOKUP(B4983, Runs[Run ID], Runs[Track]), "— pick a run —")</f>
        <v>Hercules</v>
      </c>
      <c r="B4983" s="54" t="s">
        <v>379</v>
      </c>
      <c r="C4983" s="53" t="str">
        <f t="array" ref="C4983">IFERROR(_xlfn.XLOOKUP(B4983, Runs[Run ID], Runs[Title]), "— pick a run —")</f>
        <v>Incredible Hercules</v>
      </c>
      <c r="D4983" s="74" t="s">
        <v>14711</v>
      </c>
      <c r="E4983" s="58" t="b">
        <v>0</v>
      </c>
      <c r="F4983" s="25">
        <f t="shared" si="1"/>
        <v>34</v>
      </c>
      <c r="G4983" s="21" t="s">
        <v>443</v>
      </c>
      <c r="H4983" s="23"/>
      <c r="I4983" s="28"/>
    </row>
    <row r="4984" ht="22.5" customHeight="1">
      <c r="A4984" s="53" t="str">
        <f t="array" ref="A4984">IFERROR(_xlfn.XLOOKUP(B4984, Runs[Run ID], Runs[Track]), "— pick a run —")</f>
        <v>Hercules</v>
      </c>
      <c r="B4984" s="54" t="s">
        <v>379</v>
      </c>
      <c r="C4984" s="53" t="str">
        <f t="array" ref="C4984">IFERROR(_xlfn.XLOOKUP(B4984, Runs[Run ID], Runs[Title]), "— pick a run —")</f>
        <v>Incredible Hercules</v>
      </c>
      <c r="D4984" s="74" t="s">
        <v>14712</v>
      </c>
      <c r="E4984" s="58" t="b">
        <v>0</v>
      </c>
      <c r="F4984" s="25">
        <f t="shared" si="1"/>
        <v>35</v>
      </c>
      <c r="G4984" s="21" t="s">
        <v>443</v>
      </c>
      <c r="H4984" s="23"/>
      <c r="I4984" s="28"/>
    </row>
    <row r="4985" ht="22.5" customHeight="1">
      <c r="A4985" s="53" t="str">
        <f t="array" ref="A4985">IFERROR(_xlfn.XLOOKUP(B4985, Runs[Run ID], Runs[Track]), "— pick a run —")</f>
        <v>Hercules</v>
      </c>
      <c r="B4985" s="54" t="s">
        <v>379</v>
      </c>
      <c r="C4985" s="53" t="str">
        <f t="array" ref="C4985">IFERROR(_xlfn.XLOOKUP(B4985, Runs[Run ID], Runs[Title]), "— pick a run —")</f>
        <v>Incredible Hercules</v>
      </c>
      <c r="D4985" s="74" t="s">
        <v>14713</v>
      </c>
      <c r="E4985" s="58" t="b">
        <v>0</v>
      </c>
      <c r="F4985" s="25">
        <f t="shared" si="1"/>
        <v>36</v>
      </c>
      <c r="G4985" s="21" t="s">
        <v>443</v>
      </c>
      <c r="H4985" s="23"/>
      <c r="I4985" s="28"/>
    </row>
    <row r="4986" ht="22.5" customHeight="1">
      <c r="A4986" s="53" t="str">
        <f t="array" ref="A4986">IFERROR(_xlfn.XLOOKUP(B4986, Runs[Run ID], Runs[Track]), "— pick a run —")</f>
        <v>Hercules</v>
      </c>
      <c r="B4986" s="54" t="s">
        <v>379</v>
      </c>
      <c r="C4986" s="53" t="str">
        <f t="array" ref="C4986">IFERROR(_xlfn.XLOOKUP(B4986, Runs[Run ID], Runs[Title]), "— pick a run —")</f>
        <v>Incredible Hercules</v>
      </c>
      <c r="D4986" s="74" t="s">
        <v>14714</v>
      </c>
      <c r="E4986" s="58" t="b">
        <v>0</v>
      </c>
      <c r="F4986" s="25">
        <f t="shared" si="1"/>
        <v>37</v>
      </c>
      <c r="G4986" s="21" t="s">
        <v>58</v>
      </c>
      <c r="H4986" s="23" t="s">
        <v>14715</v>
      </c>
      <c r="I4986" s="28"/>
    </row>
    <row r="4987" ht="22.5" customHeight="1">
      <c r="A4987" s="53" t="str">
        <f t="array" ref="A4987">IFERROR(_xlfn.XLOOKUP(B4987, Runs[Run ID], Runs[Track]), "— pick a run —")</f>
        <v>Hercules</v>
      </c>
      <c r="B4987" s="54" t="s">
        <v>379</v>
      </c>
      <c r="C4987" s="53" t="str">
        <f t="array" ref="C4987">IFERROR(_xlfn.XLOOKUP(B4987, Runs[Run ID], Runs[Title]), "— pick a run —")</f>
        <v>Incredible Hercules</v>
      </c>
      <c r="D4987" s="74" t="s">
        <v>14716</v>
      </c>
      <c r="E4987" s="58" t="b">
        <v>0</v>
      </c>
      <c r="F4987" s="25">
        <f t="shared" si="1"/>
        <v>38</v>
      </c>
      <c r="G4987" s="21" t="s">
        <v>58</v>
      </c>
      <c r="H4987" s="23"/>
      <c r="I4987" s="28"/>
    </row>
    <row r="4988" ht="22.5" customHeight="1">
      <c r="A4988" s="53" t="str">
        <f t="array" ref="A4988">IFERROR(_xlfn.XLOOKUP(B4988, Runs[Run ID], Runs[Track]), "— pick a run —")</f>
        <v>Hercules</v>
      </c>
      <c r="B4988" s="54" t="s">
        <v>379</v>
      </c>
      <c r="C4988" s="53" t="str">
        <f t="array" ref="C4988">IFERROR(_xlfn.XLOOKUP(B4988, Runs[Run ID], Runs[Title]), "— pick a run —")</f>
        <v>Incredible Hercules</v>
      </c>
      <c r="D4988" s="74" t="s">
        <v>14717</v>
      </c>
      <c r="E4988" s="58" t="b">
        <v>0</v>
      </c>
      <c r="F4988" s="25">
        <f t="shared" si="1"/>
        <v>39</v>
      </c>
      <c r="G4988" s="21" t="s">
        <v>58</v>
      </c>
      <c r="H4988" s="23"/>
      <c r="I4988" s="28"/>
    </row>
    <row r="4989" ht="22.5" customHeight="1">
      <c r="A4989" s="53" t="str">
        <f t="array" ref="A4989">IFERROR(_xlfn.XLOOKUP(B4989, Runs[Run ID], Runs[Track]), "— pick a run —")</f>
        <v>Hercules</v>
      </c>
      <c r="B4989" s="54" t="s">
        <v>379</v>
      </c>
      <c r="C4989" s="53" t="str">
        <f t="array" ref="C4989">IFERROR(_xlfn.XLOOKUP(B4989, Runs[Run ID], Runs[Title]), "— pick a run —")</f>
        <v>Incredible Hercules</v>
      </c>
      <c r="D4989" s="74" t="s">
        <v>14718</v>
      </c>
      <c r="E4989" s="58" t="b">
        <v>0</v>
      </c>
      <c r="F4989" s="25">
        <f t="shared" si="1"/>
        <v>40</v>
      </c>
      <c r="G4989" s="21" t="s">
        <v>58</v>
      </c>
      <c r="H4989" s="23"/>
      <c r="I4989" s="28"/>
    </row>
    <row r="4990" ht="22.5" customHeight="1">
      <c r="A4990" s="53" t="str">
        <f t="array" ref="A4990">IFERROR(_xlfn.XLOOKUP(B4990, Runs[Run ID], Runs[Track]), "— pick a run —")</f>
        <v>Hercules</v>
      </c>
      <c r="B4990" s="54" t="s">
        <v>379</v>
      </c>
      <c r="C4990" s="53" t="str">
        <f t="array" ref="C4990">IFERROR(_xlfn.XLOOKUP(B4990, Runs[Run ID], Runs[Title]), "— pick a run —")</f>
        <v>Incredible Hercules</v>
      </c>
      <c r="D4990" s="74" t="s">
        <v>14719</v>
      </c>
      <c r="E4990" s="58" t="b">
        <v>0</v>
      </c>
      <c r="F4990" s="25">
        <f t="shared" si="1"/>
        <v>41</v>
      </c>
      <c r="G4990" s="21" t="s">
        <v>58</v>
      </c>
      <c r="H4990" s="23"/>
      <c r="I4990" s="28"/>
    </row>
    <row r="4991" ht="22.5" customHeight="1">
      <c r="A4991" s="53" t="str">
        <f t="array" ref="A4991">IFERROR(_xlfn.XLOOKUP(B4991, Runs[Run ID], Runs[Track]), "— pick a run —")</f>
        <v>Hercules</v>
      </c>
      <c r="B4991" s="54" t="s">
        <v>379</v>
      </c>
      <c r="C4991" s="53" t="str">
        <f t="array" ref="C4991">IFERROR(_xlfn.XLOOKUP(B4991, Runs[Run ID], Runs[Title]), "— pick a run —")</f>
        <v>Incredible Hercules</v>
      </c>
      <c r="D4991" s="74" t="s">
        <v>14720</v>
      </c>
      <c r="E4991" s="58" t="b">
        <v>0</v>
      </c>
      <c r="F4991" s="25">
        <f t="shared" si="1"/>
        <v>42</v>
      </c>
      <c r="G4991" s="21" t="s">
        <v>58</v>
      </c>
      <c r="H4991" s="23"/>
      <c r="I4991" s="28"/>
    </row>
    <row r="4992" ht="22.5" customHeight="1">
      <c r="A4992" s="53" t="str">
        <f t="array" ref="A4992">IFERROR(_xlfn.XLOOKUP(B4992, Runs[Run ID], Runs[Track]), "— pick a run —")</f>
        <v>Hercules</v>
      </c>
      <c r="B4992" s="54" t="s">
        <v>379</v>
      </c>
      <c r="C4992" s="53" t="str">
        <f t="array" ref="C4992">IFERROR(_xlfn.XLOOKUP(B4992, Runs[Run ID], Runs[Title]), "— pick a run —")</f>
        <v>Incredible Hercules</v>
      </c>
      <c r="D4992" s="74" t="s">
        <v>5099</v>
      </c>
      <c r="E4992" s="58" t="b">
        <v>0</v>
      </c>
      <c r="F4992" s="25">
        <f t="shared" si="1"/>
        <v>43</v>
      </c>
      <c r="G4992" s="21" t="s">
        <v>58</v>
      </c>
      <c r="H4992" s="23"/>
      <c r="I4992" s="28"/>
    </row>
    <row r="4993" ht="22.5" customHeight="1">
      <c r="A4993" s="53" t="str">
        <f t="array" ref="A4993">IFERROR(_xlfn.XLOOKUP(B4993, Runs[Run ID], Runs[Track]), "— pick a run —")</f>
        <v>Hercules</v>
      </c>
      <c r="B4993" s="54" t="s">
        <v>379</v>
      </c>
      <c r="C4993" s="53" t="str">
        <f t="array" ref="C4993">IFERROR(_xlfn.XLOOKUP(B4993, Runs[Run ID], Runs[Title]), "— pick a run —")</f>
        <v>Incredible Hercules</v>
      </c>
      <c r="D4993" s="74" t="s">
        <v>14721</v>
      </c>
      <c r="E4993" s="58" t="b">
        <v>0</v>
      </c>
      <c r="F4993" s="25">
        <f t="shared" si="1"/>
        <v>44</v>
      </c>
      <c r="G4993" s="21" t="s">
        <v>58</v>
      </c>
      <c r="H4993" s="23" t="s">
        <v>14722</v>
      </c>
      <c r="I4993" s="28"/>
    </row>
    <row r="4994" ht="22.5" customHeight="1">
      <c r="A4994" s="53" t="str">
        <f t="array" ref="A4994">IFERROR(_xlfn.XLOOKUP(B4994, Runs[Run ID], Runs[Track]), "— pick a run —")</f>
        <v>Hercules</v>
      </c>
      <c r="B4994" s="54" t="s">
        <v>379</v>
      </c>
      <c r="C4994" s="53" t="str">
        <f t="array" ref="C4994">IFERROR(_xlfn.XLOOKUP(B4994, Runs[Run ID], Runs[Title]), "— pick a run —")</f>
        <v>Incredible Hercules</v>
      </c>
      <c r="D4994" s="74" t="s">
        <v>14723</v>
      </c>
      <c r="E4994" s="58" t="b">
        <v>0</v>
      </c>
      <c r="F4994" s="25">
        <f t="shared" si="1"/>
        <v>45</v>
      </c>
      <c r="G4994" s="21" t="s">
        <v>58</v>
      </c>
      <c r="H4994" s="23"/>
      <c r="I4994" s="28"/>
    </row>
    <row r="4995" ht="22.5" customHeight="1">
      <c r="A4995" s="53" t="str">
        <f t="array" ref="A4995">IFERROR(_xlfn.XLOOKUP(B4995, Runs[Run ID], Runs[Track]), "— pick a run —")</f>
        <v>Hercules</v>
      </c>
      <c r="B4995" s="54" t="s">
        <v>379</v>
      </c>
      <c r="C4995" s="53" t="str">
        <f t="array" ref="C4995">IFERROR(_xlfn.XLOOKUP(B4995, Runs[Run ID], Runs[Title]), "— pick a run —")</f>
        <v>Incredible Hercules</v>
      </c>
      <c r="D4995" s="74" t="s">
        <v>14724</v>
      </c>
      <c r="E4995" s="58" t="b">
        <v>0</v>
      </c>
      <c r="F4995" s="25">
        <f t="shared" si="1"/>
        <v>46</v>
      </c>
      <c r="G4995" s="21" t="s">
        <v>58</v>
      </c>
      <c r="H4995" s="23"/>
      <c r="I4995" s="28"/>
    </row>
    <row r="4996" ht="22.5" customHeight="1">
      <c r="A4996" s="53" t="str">
        <f t="array" ref="A4996">IFERROR(_xlfn.XLOOKUP(B4996, Runs[Run ID], Runs[Track]), "— pick a run —")</f>
        <v>Hercules</v>
      </c>
      <c r="B4996" s="54" t="s">
        <v>379</v>
      </c>
      <c r="C4996" s="53" t="str">
        <f t="array" ref="C4996">IFERROR(_xlfn.XLOOKUP(B4996, Runs[Run ID], Runs[Title]), "— pick a run —")</f>
        <v>Incredible Hercules</v>
      </c>
      <c r="D4996" s="74" t="s">
        <v>14725</v>
      </c>
      <c r="E4996" s="58" t="b">
        <v>0</v>
      </c>
      <c r="F4996" s="25">
        <f t="shared" si="1"/>
        <v>47</v>
      </c>
      <c r="G4996" s="21" t="s">
        <v>58</v>
      </c>
      <c r="H4996" s="23"/>
      <c r="I4996" s="28"/>
    </row>
    <row r="4997" ht="22.5" customHeight="1">
      <c r="A4997" s="53" t="str">
        <f t="array" ref="A4997">IFERROR(_xlfn.XLOOKUP(B4997, Runs[Run ID], Runs[Track]), "— pick a run —")</f>
        <v>Hercules</v>
      </c>
      <c r="B4997" s="54" t="s">
        <v>379</v>
      </c>
      <c r="C4997" s="53" t="str">
        <f t="array" ref="C4997">IFERROR(_xlfn.XLOOKUP(B4997, Runs[Run ID], Runs[Title]), "— pick a run —")</f>
        <v>Incredible Hercules</v>
      </c>
      <c r="D4997" s="74" t="s">
        <v>5238</v>
      </c>
      <c r="E4997" s="58" t="b">
        <v>0</v>
      </c>
      <c r="F4997" s="25">
        <f t="shared" si="1"/>
        <v>48</v>
      </c>
      <c r="G4997" s="21" t="s">
        <v>58</v>
      </c>
      <c r="H4997" s="23"/>
      <c r="I4997" s="28"/>
    </row>
    <row r="4998" ht="22.5" customHeight="1">
      <c r="A4998" s="53" t="str">
        <f t="array" ref="A4998">IFERROR(_xlfn.XLOOKUP(B4998, Runs[Run ID], Runs[Track]), "— pick a run —")</f>
        <v>Hercules</v>
      </c>
      <c r="B4998" s="54" t="s">
        <v>379</v>
      </c>
      <c r="C4998" s="53" t="str">
        <f t="array" ref="C4998">IFERROR(_xlfn.XLOOKUP(B4998, Runs[Run ID], Runs[Title]), "— pick a run —")</f>
        <v>Incredible Hercules</v>
      </c>
      <c r="D4998" s="74" t="s">
        <v>5263</v>
      </c>
      <c r="E4998" s="58" t="b">
        <v>0</v>
      </c>
      <c r="F4998" s="25">
        <f t="shared" si="1"/>
        <v>49</v>
      </c>
      <c r="G4998" s="21" t="s">
        <v>58</v>
      </c>
      <c r="H4998" s="23"/>
      <c r="I4998" s="28"/>
    </row>
    <row r="4999" ht="22.5" customHeight="1">
      <c r="A4999" s="53" t="str">
        <f t="array" ref="A4999">IFERROR(_xlfn.XLOOKUP(B4999, Runs[Run ID], Runs[Track]), "— pick a run —")</f>
        <v>Hercules</v>
      </c>
      <c r="B4999" s="54" t="s">
        <v>379</v>
      </c>
      <c r="C4999" s="53" t="str">
        <f t="array" ref="C4999">IFERROR(_xlfn.XLOOKUP(B4999, Runs[Run ID], Runs[Title]), "— pick a run —")</f>
        <v>Incredible Hercules</v>
      </c>
      <c r="D4999" s="74" t="s">
        <v>5289</v>
      </c>
      <c r="E4999" s="58" t="b">
        <v>0</v>
      </c>
      <c r="F4999" s="25">
        <f t="shared" si="1"/>
        <v>50</v>
      </c>
      <c r="G4999" s="21" t="s">
        <v>58</v>
      </c>
      <c r="H4999" s="23"/>
      <c r="I4999" s="28"/>
    </row>
    <row r="5000" ht="22.5" customHeight="1">
      <c r="A5000" s="53" t="str">
        <f t="array" ref="A5000">IFERROR(_xlfn.XLOOKUP(B5000, Runs[Run ID], Runs[Track]), "— pick a run —")</f>
        <v>Hercules</v>
      </c>
      <c r="B5000" s="54" t="s">
        <v>379</v>
      </c>
      <c r="C5000" s="53" t="str">
        <f t="array" ref="C5000">IFERROR(_xlfn.XLOOKUP(B5000, Runs[Run ID], Runs[Title]), "— pick a run —")</f>
        <v>Incredible Hercules</v>
      </c>
      <c r="D5000" s="74" t="s">
        <v>5315</v>
      </c>
      <c r="E5000" s="58" t="b">
        <v>0</v>
      </c>
      <c r="F5000" s="25">
        <f t="shared" si="1"/>
        <v>51</v>
      </c>
      <c r="G5000" s="21" t="s">
        <v>58</v>
      </c>
      <c r="H5000" s="23"/>
      <c r="I5000" s="28"/>
    </row>
    <row r="5001" ht="22.5" customHeight="1">
      <c r="A5001" s="53" t="str">
        <f t="array" ref="A5001">IFERROR(_xlfn.XLOOKUP(B5001, Runs[Run ID], Runs[Track]), "— pick a run —")</f>
        <v>Hercules</v>
      </c>
      <c r="B5001" s="54" t="s">
        <v>379</v>
      </c>
      <c r="C5001" s="53" t="str">
        <f t="array" ref="C5001">IFERROR(_xlfn.XLOOKUP(B5001, Runs[Run ID], Runs[Title]), "— pick a run —")</f>
        <v>Incredible Hercules</v>
      </c>
      <c r="D5001" s="74" t="s">
        <v>5343</v>
      </c>
      <c r="E5001" s="58" t="b">
        <v>0</v>
      </c>
      <c r="F5001" s="25">
        <f t="shared" si="1"/>
        <v>52</v>
      </c>
      <c r="G5001" s="21" t="s">
        <v>58</v>
      </c>
      <c r="H5001" s="23"/>
      <c r="I5001" s="28"/>
    </row>
    <row r="5002" ht="22.5" customHeight="1">
      <c r="A5002" s="53" t="str">
        <f t="array" ref="A5002">IFERROR(_xlfn.XLOOKUP(B5002, Runs[Run ID], Runs[Track]), "— pick a run —")</f>
        <v>Hercules</v>
      </c>
      <c r="B5002" s="54" t="s">
        <v>379</v>
      </c>
      <c r="C5002" s="53" t="str">
        <f t="array" ref="C5002">IFERROR(_xlfn.XLOOKUP(B5002, Runs[Run ID], Runs[Title]), "— pick a run —")</f>
        <v>Incredible Hercules</v>
      </c>
      <c r="D5002" s="74" t="s">
        <v>5370</v>
      </c>
      <c r="E5002" s="58" t="b">
        <v>0</v>
      </c>
      <c r="F5002" s="25">
        <f t="shared" si="1"/>
        <v>53</v>
      </c>
      <c r="G5002" s="21" t="s">
        <v>58</v>
      </c>
      <c r="H5002" s="23"/>
      <c r="I5002" s="28"/>
    </row>
    <row r="5003" ht="22.5" customHeight="1">
      <c r="A5003" s="53" t="str">
        <f t="array" ref="A5003">IFERROR(_xlfn.XLOOKUP(B5003, Runs[Run ID], Runs[Track]), "— pick a run —")</f>
        <v>Hercules</v>
      </c>
      <c r="B5003" s="54" t="s">
        <v>406</v>
      </c>
      <c r="C5003" s="53" t="str">
        <f t="array" ref="C5003">IFERROR(_xlfn.XLOOKUP(B5003, Runs[Run ID], Runs[Title]), "— pick a run —")</f>
        <v>Chaos War</v>
      </c>
      <c r="D5003" s="74" t="s">
        <v>5420</v>
      </c>
      <c r="E5003" s="58" t="b">
        <v>0</v>
      </c>
      <c r="F5003" s="25">
        <f t="shared" si="1"/>
        <v>1</v>
      </c>
      <c r="G5003" s="21" t="s">
        <v>58</v>
      </c>
      <c r="H5003" s="23"/>
      <c r="I5003" s="28"/>
    </row>
    <row r="5004" ht="22.5" customHeight="1">
      <c r="A5004" s="53" t="str">
        <f t="array" ref="A5004">IFERROR(_xlfn.XLOOKUP(B5004, Runs[Run ID], Runs[Track]), "— pick a run —")</f>
        <v>Hercules</v>
      </c>
      <c r="B5004" s="54" t="s">
        <v>406</v>
      </c>
      <c r="C5004" s="53" t="str">
        <f t="array" ref="C5004">IFERROR(_xlfn.XLOOKUP(B5004, Runs[Run ID], Runs[Title]), "— pick a run —")</f>
        <v>Chaos War</v>
      </c>
      <c r="D5004" s="74" t="s">
        <v>5446</v>
      </c>
      <c r="E5004" s="58" t="b">
        <v>0</v>
      </c>
      <c r="F5004" s="25">
        <f t="shared" si="1"/>
        <v>2</v>
      </c>
      <c r="G5004" s="21" t="s">
        <v>58</v>
      </c>
      <c r="H5004" s="23"/>
      <c r="I5004" s="28"/>
    </row>
    <row r="5005" ht="22.5" customHeight="1">
      <c r="A5005" s="53" t="str">
        <f t="array" ref="A5005">IFERROR(_xlfn.XLOOKUP(B5005, Runs[Run ID], Runs[Track]), "— pick a run —")</f>
        <v>Hercules</v>
      </c>
      <c r="B5005" s="54" t="s">
        <v>406</v>
      </c>
      <c r="C5005" s="53" t="str">
        <f t="array" ref="C5005">IFERROR(_xlfn.XLOOKUP(B5005, Runs[Run ID], Runs[Title]), "— pick a run —")</f>
        <v>Chaos War</v>
      </c>
      <c r="D5005" s="74" t="s">
        <v>5548</v>
      </c>
      <c r="E5005" s="58" t="b">
        <v>0</v>
      </c>
      <c r="F5005" s="25">
        <f t="shared" si="1"/>
        <v>3</v>
      </c>
      <c r="G5005" s="21" t="s">
        <v>58</v>
      </c>
      <c r="H5005" s="23"/>
      <c r="I5005" s="28"/>
    </row>
    <row r="5006" ht="22.5" customHeight="1">
      <c r="A5006" s="53" t="str">
        <f t="array" ref="A5006">IFERROR(_xlfn.XLOOKUP(B5006, Runs[Run ID], Runs[Track]), "— pick a run —")</f>
        <v>Hercules</v>
      </c>
      <c r="B5006" s="54" t="s">
        <v>406</v>
      </c>
      <c r="C5006" s="53" t="str">
        <f t="array" ref="C5006">IFERROR(_xlfn.XLOOKUP(B5006, Runs[Run ID], Runs[Title]), "— pick a run —")</f>
        <v>Chaos War</v>
      </c>
      <c r="D5006" s="74" t="s">
        <v>14726</v>
      </c>
      <c r="E5006" s="58" t="b">
        <v>0</v>
      </c>
      <c r="F5006" s="25">
        <f t="shared" si="1"/>
        <v>4</v>
      </c>
      <c r="G5006" s="21" t="s">
        <v>443</v>
      </c>
      <c r="H5006" s="23"/>
      <c r="I5006" s="28"/>
    </row>
    <row r="5007" ht="22.5" customHeight="1">
      <c r="A5007" s="53" t="str">
        <f t="array" ref="A5007">IFERROR(_xlfn.XLOOKUP(B5007, Runs[Run ID], Runs[Track]), "— pick a run —")</f>
        <v>Hercules</v>
      </c>
      <c r="B5007" s="54" t="s">
        <v>406</v>
      </c>
      <c r="C5007" s="53" t="str">
        <f t="array" ref="C5007">IFERROR(_xlfn.XLOOKUP(B5007, Runs[Run ID], Runs[Title]), "— pick a run —")</f>
        <v>Chaos War</v>
      </c>
      <c r="D5007" s="74" t="s">
        <v>14727</v>
      </c>
      <c r="E5007" s="58" t="b">
        <v>0</v>
      </c>
      <c r="F5007" s="25">
        <f t="shared" si="1"/>
        <v>5</v>
      </c>
      <c r="G5007" s="21" t="s">
        <v>443</v>
      </c>
      <c r="H5007" s="23"/>
      <c r="I5007" s="28"/>
    </row>
    <row r="5008" ht="22.5" customHeight="1">
      <c r="A5008" s="53" t="str">
        <f t="array" ref="A5008">IFERROR(_xlfn.XLOOKUP(B5008, Runs[Run ID], Runs[Track]), "— pick a run —")</f>
        <v>Hercules</v>
      </c>
      <c r="B5008" s="54" t="s">
        <v>406</v>
      </c>
      <c r="C5008" s="53" t="str">
        <f t="array" ref="C5008">IFERROR(_xlfn.XLOOKUP(B5008, Runs[Run ID], Runs[Title]), "— pick a run —")</f>
        <v>Chaos War</v>
      </c>
      <c r="D5008" s="74" t="s">
        <v>14728</v>
      </c>
      <c r="E5008" s="58" t="b">
        <v>0</v>
      </c>
      <c r="F5008" s="25">
        <f t="shared" si="1"/>
        <v>6</v>
      </c>
      <c r="G5008" s="21" t="s">
        <v>443</v>
      </c>
      <c r="H5008" s="23"/>
      <c r="I5008" s="28"/>
    </row>
    <row r="5009" ht="22.5" customHeight="1">
      <c r="A5009" s="53" t="str">
        <f t="array" ref="A5009">IFERROR(_xlfn.XLOOKUP(B5009, Runs[Run ID], Runs[Track]), "— pick a run —")</f>
        <v>Hercules</v>
      </c>
      <c r="B5009" s="54" t="s">
        <v>406</v>
      </c>
      <c r="C5009" s="53" t="str">
        <f t="array" ref="C5009">IFERROR(_xlfn.XLOOKUP(B5009, Runs[Run ID], Runs[Title]), "— pick a run —")</f>
        <v>Chaos War</v>
      </c>
      <c r="D5009" s="74" t="s">
        <v>14729</v>
      </c>
      <c r="E5009" s="58" t="b">
        <v>0</v>
      </c>
      <c r="F5009" s="25">
        <f t="shared" si="1"/>
        <v>7</v>
      </c>
      <c r="G5009" s="21" t="s">
        <v>1002</v>
      </c>
      <c r="H5009" s="23"/>
      <c r="I5009" s="28"/>
    </row>
    <row r="5010" ht="22.5" customHeight="1">
      <c r="A5010" s="53" t="str">
        <f t="array" ref="A5010">IFERROR(_xlfn.XLOOKUP(B5010, Runs[Run ID], Runs[Track]), "— pick a run —")</f>
        <v>Hercules</v>
      </c>
      <c r="B5010" s="54" t="s">
        <v>406</v>
      </c>
      <c r="C5010" s="53" t="str">
        <f t="array" ref="C5010">IFERROR(_xlfn.XLOOKUP(B5010, Runs[Run ID], Runs[Title]), "— pick a run —")</f>
        <v>Chaos War</v>
      </c>
      <c r="D5010" s="74" t="s">
        <v>5497</v>
      </c>
      <c r="E5010" s="58" t="b">
        <v>0</v>
      </c>
      <c r="F5010" s="25">
        <f t="shared" si="1"/>
        <v>8</v>
      </c>
      <c r="G5010" s="21" t="s">
        <v>443</v>
      </c>
      <c r="H5010" s="23"/>
      <c r="I5010" s="28"/>
    </row>
    <row r="5011" ht="22.5" customHeight="1">
      <c r="A5011" s="53" t="str">
        <f t="array" ref="A5011">IFERROR(_xlfn.XLOOKUP(B5011, Runs[Run ID], Runs[Track]), "— pick a run —")</f>
        <v>Hercules</v>
      </c>
      <c r="B5011" s="54" t="s">
        <v>406</v>
      </c>
      <c r="C5011" s="53" t="str">
        <f t="array" ref="C5011">IFERROR(_xlfn.XLOOKUP(B5011, Runs[Run ID], Runs[Title]), "— pick a run —")</f>
        <v>Chaos War</v>
      </c>
      <c r="D5011" s="74" t="s">
        <v>5572</v>
      </c>
      <c r="E5011" s="58" t="b">
        <v>0</v>
      </c>
      <c r="F5011" s="25">
        <f t="shared" si="1"/>
        <v>9</v>
      </c>
      <c r="G5011" s="21" t="s">
        <v>58</v>
      </c>
      <c r="H5011" s="23"/>
      <c r="I5011" s="28"/>
    </row>
    <row r="5012" ht="22.5" customHeight="1">
      <c r="A5012" s="53" t="str">
        <f t="array" ref="A5012">IFERROR(_xlfn.XLOOKUP(B5012, Runs[Run ID], Runs[Track]), "— pick a run —")</f>
        <v>Hercules</v>
      </c>
      <c r="B5012" s="54" t="s">
        <v>406</v>
      </c>
      <c r="C5012" s="53" t="str">
        <f t="array" ref="C5012">IFERROR(_xlfn.XLOOKUP(B5012, Runs[Run ID], Runs[Title]), "— pick a run —")</f>
        <v>Chaos War</v>
      </c>
      <c r="D5012" s="74" t="s">
        <v>14730</v>
      </c>
      <c r="E5012" s="58" t="b">
        <v>0</v>
      </c>
      <c r="F5012" s="25">
        <f t="shared" si="1"/>
        <v>10</v>
      </c>
      <c r="G5012" s="21" t="s">
        <v>443</v>
      </c>
      <c r="H5012" s="23"/>
      <c r="I5012" s="28"/>
    </row>
    <row r="5013" ht="22.5" customHeight="1">
      <c r="A5013" s="53" t="str">
        <f t="array" ref="A5013">IFERROR(_xlfn.XLOOKUP(B5013, Runs[Run ID], Runs[Track]), "— pick a run —")</f>
        <v>Hercules</v>
      </c>
      <c r="B5013" s="54" t="s">
        <v>406</v>
      </c>
      <c r="C5013" s="53" t="str">
        <f t="array" ref="C5013">IFERROR(_xlfn.XLOOKUP(B5013, Runs[Run ID], Runs[Title]), "— pick a run —")</f>
        <v>Chaos War</v>
      </c>
      <c r="D5013" s="74" t="s">
        <v>5522</v>
      </c>
      <c r="E5013" s="58" t="b">
        <v>0</v>
      </c>
      <c r="F5013" s="25">
        <f t="shared" si="1"/>
        <v>11</v>
      </c>
      <c r="G5013" s="21" t="s">
        <v>443</v>
      </c>
      <c r="H5013" s="23"/>
      <c r="I5013" s="28"/>
    </row>
    <row r="5014" ht="22.5" customHeight="1">
      <c r="A5014" s="53" t="str">
        <f t="array" ref="A5014">IFERROR(_xlfn.XLOOKUP(B5014, Runs[Run ID], Runs[Track]), "— pick a run —")</f>
        <v>Hercules</v>
      </c>
      <c r="B5014" s="54" t="s">
        <v>406</v>
      </c>
      <c r="C5014" s="53" t="str">
        <f t="array" ref="C5014">IFERROR(_xlfn.XLOOKUP(B5014, Runs[Run ID], Runs[Title]), "— pick a run —")</f>
        <v>Chaos War</v>
      </c>
      <c r="D5014" s="74" t="s">
        <v>14731</v>
      </c>
      <c r="E5014" s="58" t="b">
        <v>0</v>
      </c>
      <c r="F5014" s="25">
        <f t="shared" si="1"/>
        <v>12</v>
      </c>
      <c r="G5014" s="21" t="s">
        <v>443</v>
      </c>
      <c r="H5014" s="23"/>
      <c r="I5014" s="28"/>
    </row>
    <row r="5015" ht="22.5" customHeight="1">
      <c r="A5015" s="53" t="str">
        <f t="array" ref="A5015">IFERROR(_xlfn.XLOOKUP(B5015, Runs[Run ID], Runs[Track]), "— pick a run —")</f>
        <v>Hercules</v>
      </c>
      <c r="B5015" s="54" t="s">
        <v>406</v>
      </c>
      <c r="C5015" s="53" t="str">
        <f t="array" ref="C5015">IFERROR(_xlfn.XLOOKUP(B5015, Runs[Run ID], Runs[Title]), "— pick a run —")</f>
        <v>Chaos War</v>
      </c>
      <c r="D5015" s="74" t="s">
        <v>14732</v>
      </c>
      <c r="E5015" s="58" t="b">
        <v>0</v>
      </c>
      <c r="F5015" s="25">
        <f t="shared" si="1"/>
        <v>13</v>
      </c>
      <c r="G5015" s="21" t="s">
        <v>443</v>
      </c>
      <c r="H5015" s="23"/>
      <c r="I5015" s="28"/>
    </row>
    <row r="5016" ht="22.5" customHeight="1">
      <c r="A5016" s="53" t="str">
        <f t="array" ref="A5016">IFERROR(_xlfn.XLOOKUP(B5016, Runs[Run ID], Runs[Track]), "— pick a run —")</f>
        <v>Hercules</v>
      </c>
      <c r="B5016" s="54" t="s">
        <v>406</v>
      </c>
      <c r="C5016" s="53" t="str">
        <f t="array" ref="C5016">IFERROR(_xlfn.XLOOKUP(B5016, Runs[Run ID], Runs[Title]), "— pick a run —")</f>
        <v>Chaos War</v>
      </c>
      <c r="D5016" s="74" t="s">
        <v>14733</v>
      </c>
      <c r="E5016" s="58" t="b">
        <v>0</v>
      </c>
      <c r="F5016" s="25">
        <f t="shared" si="1"/>
        <v>14</v>
      </c>
      <c r="G5016" s="21" t="s">
        <v>443</v>
      </c>
      <c r="H5016" s="23"/>
      <c r="I5016" s="28"/>
    </row>
    <row r="5017" ht="22.5" customHeight="1">
      <c r="A5017" s="53" t="str">
        <f t="array" ref="A5017">IFERROR(_xlfn.XLOOKUP(B5017, Runs[Run ID], Runs[Track]), "— pick a run —")</f>
        <v>Hercules</v>
      </c>
      <c r="B5017" s="54" t="s">
        <v>406</v>
      </c>
      <c r="C5017" s="53" t="str">
        <f t="array" ref="C5017">IFERROR(_xlfn.XLOOKUP(B5017, Runs[Run ID], Runs[Title]), "— pick a run —")</f>
        <v>Chaos War</v>
      </c>
      <c r="D5017" s="74" t="s">
        <v>14734</v>
      </c>
      <c r="E5017" s="58" t="b">
        <v>0</v>
      </c>
      <c r="F5017" s="25">
        <f t="shared" si="1"/>
        <v>15</v>
      </c>
      <c r="G5017" s="21" t="s">
        <v>1002</v>
      </c>
      <c r="H5017" s="23"/>
      <c r="I5017" s="28"/>
    </row>
    <row r="5018" ht="22.5" customHeight="1">
      <c r="A5018" s="53" t="str">
        <f t="array" ref="A5018">IFERROR(_xlfn.XLOOKUP(B5018, Runs[Run ID], Runs[Track]), "— pick a run —")</f>
        <v>Hercules</v>
      </c>
      <c r="B5018" s="54" t="s">
        <v>406</v>
      </c>
      <c r="C5018" s="53" t="str">
        <f t="array" ref="C5018">IFERROR(_xlfn.XLOOKUP(B5018, Runs[Run ID], Runs[Title]), "— pick a run —")</f>
        <v>Chaos War</v>
      </c>
      <c r="D5018" s="74" t="s">
        <v>5626</v>
      </c>
      <c r="E5018" s="58" t="b">
        <v>0</v>
      </c>
      <c r="F5018" s="25">
        <f t="shared" si="1"/>
        <v>16</v>
      </c>
      <c r="G5018" s="21" t="s">
        <v>443</v>
      </c>
      <c r="H5018" s="23"/>
      <c r="I5018" s="28"/>
    </row>
    <row r="5019" ht="22.5" customHeight="1">
      <c r="A5019" s="53" t="str">
        <f t="array" ref="A5019">IFERROR(_xlfn.XLOOKUP(B5019, Runs[Run ID], Runs[Track]), "— pick a run —")</f>
        <v>Hercules</v>
      </c>
      <c r="B5019" s="54" t="s">
        <v>406</v>
      </c>
      <c r="C5019" s="53" t="str">
        <f t="array" ref="C5019">IFERROR(_xlfn.XLOOKUP(B5019, Runs[Run ID], Runs[Title]), "— pick a run —")</f>
        <v>Chaos War</v>
      </c>
      <c r="D5019" s="74" t="s">
        <v>14735</v>
      </c>
      <c r="E5019" s="58" t="b">
        <v>0</v>
      </c>
      <c r="F5019" s="25">
        <f t="shared" si="1"/>
        <v>17</v>
      </c>
      <c r="G5019" s="21" t="s">
        <v>443</v>
      </c>
      <c r="H5019" s="23"/>
      <c r="I5019" s="28"/>
    </row>
    <row r="5020" ht="22.5" customHeight="1">
      <c r="A5020" s="53" t="str">
        <f t="array" ref="A5020">IFERROR(_xlfn.XLOOKUP(B5020, Runs[Run ID], Runs[Track]), "— pick a run —")</f>
        <v>Hercules</v>
      </c>
      <c r="B5020" s="54" t="s">
        <v>406</v>
      </c>
      <c r="C5020" s="53" t="str">
        <f t="array" ref="C5020">IFERROR(_xlfn.XLOOKUP(B5020, Runs[Run ID], Runs[Title]), "— pick a run —")</f>
        <v>Chaos War</v>
      </c>
      <c r="D5020" s="74" t="s">
        <v>14736</v>
      </c>
      <c r="E5020" s="58" t="b">
        <v>0</v>
      </c>
      <c r="F5020" s="25">
        <f t="shared" si="1"/>
        <v>18</v>
      </c>
      <c r="G5020" s="21" t="s">
        <v>1002</v>
      </c>
      <c r="H5020" s="23"/>
      <c r="I5020" s="28"/>
    </row>
    <row r="5021" ht="22.5" customHeight="1">
      <c r="A5021" s="53" t="str">
        <f t="array" ref="A5021">IFERROR(_xlfn.XLOOKUP(B5021, Runs[Run ID], Runs[Track]), "— pick a run —")</f>
        <v>Hercules</v>
      </c>
      <c r="B5021" s="54" t="s">
        <v>406</v>
      </c>
      <c r="C5021" s="53" t="str">
        <f t="array" ref="C5021">IFERROR(_xlfn.XLOOKUP(B5021, Runs[Run ID], Runs[Title]), "— pick a run —")</f>
        <v>Chaos War</v>
      </c>
      <c r="D5021" s="74" t="s">
        <v>5598</v>
      </c>
      <c r="E5021" s="58" t="b">
        <v>0</v>
      </c>
      <c r="F5021" s="25">
        <f t="shared" si="1"/>
        <v>19</v>
      </c>
      <c r="G5021" s="21" t="s">
        <v>58</v>
      </c>
      <c r="H5021" s="23"/>
      <c r="I5021" s="28"/>
    </row>
    <row r="5022" ht="22.5" customHeight="1">
      <c r="A5022" s="53" t="str">
        <f t="array" ref="A5022">IFERROR(_xlfn.XLOOKUP(B5022, Runs[Run ID], Runs[Track]), "— pick a run —")</f>
        <v>Hercules</v>
      </c>
      <c r="B5022" s="54" t="s">
        <v>119</v>
      </c>
      <c r="C5022" s="53" t="str">
        <f t="array" ref="C5022">IFERROR(_xlfn.XLOOKUP(B5022, Runs[Run ID], Runs[Title]), "— pick a run —")</f>
        <v>Herc / Hercules: Aftermath</v>
      </c>
      <c r="D5022" s="74" t="s">
        <v>5732</v>
      </c>
      <c r="E5022" s="58" t="b">
        <v>0</v>
      </c>
      <c r="F5022" s="25">
        <f t="shared" si="1"/>
        <v>1</v>
      </c>
      <c r="G5022" s="21" t="s">
        <v>58</v>
      </c>
      <c r="H5022" s="23"/>
      <c r="I5022" s="28"/>
    </row>
    <row r="5023" ht="22.5" customHeight="1">
      <c r="A5023" s="53" t="str">
        <f t="array" ref="A5023">IFERROR(_xlfn.XLOOKUP(B5023, Runs[Run ID], Runs[Track]), "— pick a run —")</f>
        <v>Hercules</v>
      </c>
      <c r="B5023" s="54" t="s">
        <v>119</v>
      </c>
      <c r="C5023" s="53" t="str">
        <f t="array" ref="C5023">IFERROR(_xlfn.XLOOKUP(B5023, Runs[Run ID], Runs[Title]), "— pick a run —")</f>
        <v>Herc / Hercules: Aftermath</v>
      </c>
      <c r="D5023" s="74" t="s">
        <v>5759</v>
      </c>
      <c r="E5023" s="58" t="b">
        <v>0</v>
      </c>
      <c r="F5023" s="25">
        <f t="shared" si="1"/>
        <v>2</v>
      </c>
      <c r="G5023" s="21" t="s">
        <v>58</v>
      </c>
      <c r="H5023" s="23"/>
      <c r="I5023" s="28"/>
    </row>
    <row r="5024" ht="22.5" customHeight="1">
      <c r="A5024" s="53" t="str">
        <f t="array" ref="A5024">IFERROR(_xlfn.XLOOKUP(B5024, Runs[Run ID], Runs[Track]), "— pick a run —")</f>
        <v>Hercules</v>
      </c>
      <c r="B5024" s="54" t="s">
        <v>119</v>
      </c>
      <c r="C5024" s="53" t="str">
        <f t="array" ref="C5024">IFERROR(_xlfn.XLOOKUP(B5024, Runs[Run ID], Runs[Title]), "— pick a run —")</f>
        <v>Herc / Hercules: Aftermath</v>
      </c>
      <c r="D5024" s="74" t="s">
        <v>5784</v>
      </c>
      <c r="E5024" s="58" t="b">
        <v>0</v>
      </c>
      <c r="F5024" s="25">
        <f t="shared" si="1"/>
        <v>3</v>
      </c>
      <c r="G5024" s="21" t="s">
        <v>58</v>
      </c>
      <c r="H5024" s="23"/>
      <c r="I5024" s="28"/>
    </row>
    <row r="5025" ht="22.5" customHeight="1">
      <c r="A5025" s="53" t="str">
        <f t="array" ref="A5025">IFERROR(_xlfn.XLOOKUP(B5025, Runs[Run ID], Runs[Track]), "— pick a run —")</f>
        <v>Hercules</v>
      </c>
      <c r="B5025" s="54" t="s">
        <v>119</v>
      </c>
      <c r="C5025" s="53" t="str">
        <f t="array" ref="C5025">IFERROR(_xlfn.XLOOKUP(B5025, Runs[Run ID], Runs[Title]), "— pick a run —")</f>
        <v>Herc / Hercules: Aftermath</v>
      </c>
      <c r="D5025" s="74" t="s">
        <v>5810</v>
      </c>
      <c r="E5025" s="58" t="b">
        <v>0</v>
      </c>
      <c r="F5025" s="25">
        <f t="shared" si="1"/>
        <v>4</v>
      </c>
      <c r="G5025" s="21" t="s">
        <v>58</v>
      </c>
      <c r="H5025" s="23"/>
      <c r="I5025" s="28"/>
    </row>
    <row r="5026" ht="22.5" customHeight="1">
      <c r="A5026" s="53" t="str">
        <f t="array" ref="A5026">IFERROR(_xlfn.XLOOKUP(B5026, Runs[Run ID], Runs[Track]), "— pick a run —")</f>
        <v>Hercules</v>
      </c>
      <c r="B5026" s="54" t="s">
        <v>119</v>
      </c>
      <c r="C5026" s="53" t="str">
        <f t="array" ref="C5026">IFERROR(_xlfn.XLOOKUP(B5026, Runs[Run ID], Runs[Title]), "— pick a run —")</f>
        <v>Herc / Hercules: Aftermath</v>
      </c>
      <c r="D5026" s="74" t="s">
        <v>5833</v>
      </c>
      <c r="E5026" s="58" t="b">
        <v>0</v>
      </c>
      <c r="F5026" s="25">
        <f t="shared" si="1"/>
        <v>5</v>
      </c>
      <c r="G5026" s="21" t="s">
        <v>58</v>
      </c>
      <c r="H5026" s="23"/>
      <c r="I5026" s="28"/>
    </row>
    <row r="5027" ht="22.5" customHeight="1">
      <c r="A5027" s="53" t="str">
        <f t="array" ref="A5027">IFERROR(_xlfn.XLOOKUP(B5027, Runs[Run ID], Runs[Track]), "— pick a run —")</f>
        <v>Hercules</v>
      </c>
      <c r="B5027" s="54" t="s">
        <v>119</v>
      </c>
      <c r="C5027" s="53" t="str">
        <f t="array" ref="C5027">IFERROR(_xlfn.XLOOKUP(B5027, Runs[Run ID], Runs[Title]), "— pick a run —")</f>
        <v>Herc / Hercules: Aftermath</v>
      </c>
      <c r="D5027" s="74" t="s">
        <v>5857</v>
      </c>
      <c r="E5027" s="58" t="b">
        <v>0</v>
      </c>
      <c r="F5027" s="25">
        <f t="shared" si="1"/>
        <v>6</v>
      </c>
      <c r="G5027" s="21" t="s">
        <v>58</v>
      </c>
      <c r="H5027" s="23"/>
      <c r="I5027" s="28"/>
    </row>
    <row r="5028" ht="22.5" customHeight="1">
      <c r="A5028" s="53" t="str">
        <f t="array" ref="A5028">IFERROR(_xlfn.XLOOKUP(B5028, Runs[Run ID], Runs[Track]), "— pick a run —")</f>
        <v>Hercules</v>
      </c>
      <c r="B5028" s="54" t="s">
        <v>119</v>
      </c>
      <c r="C5028" s="53" t="str">
        <f t="array" ref="C5028">IFERROR(_xlfn.XLOOKUP(B5028, Runs[Run ID], Runs[Title]), "— pick a run —")</f>
        <v>Herc / Hercules: Aftermath</v>
      </c>
      <c r="D5028" s="74" t="s">
        <v>5885</v>
      </c>
      <c r="E5028" s="58" t="b">
        <v>0</v>
      </c>
      <c r="F5028" s="25">
        <f t="shared" si="1"/>
        <v>7</v>
      </c>
      <c r="G5028" s="21" t="s">
        <v>58</v>
      </c>
      <c r="H5028" s="23"/>
      <c r="I5028" s="28"/>
    </row>
    <row r="5029" ht="22.5" customHeight="1">
      <c r="A5029" s="53" t="str">
        <f t="array" ref="A5029">IFERROR(_xlfn.XLOOKUP(B5029, Runs[Run ID], Runs[Track]), "— pick a run —")</f>
        <v>Hercules</v>
      </c>
      <c r="B5029" s="54" t="s">
        <v>119</v>
      </c>
      <c r="C5029" s="53" t="str">
        <f t="array" ref="C5029">IFERROR(_xlfn.XLOOKUP(B5029, Runs[Run ID], Runs[Title]), "— pick a run —")</f>
        <v>Herc / Hercules: Aftermath</v>
      </c>
      <c r="D5029" s="74" t="s">
        <v>5912</v>
      </c>
      <c r="E5029" s="58" t="b">
        <v>0</v>
      </c>
      <c r="F5029" s="25">
        <f t="shared" si="1"/>
        <v>8</v>
      </c>
      <c r="G5029" s="21" t="s">
        <v>58</v>
      </c>
      <c r="H5029" s="23"/>
      <c r="I5029" s="28"/>
    </row>
    <row r="5030" ht="22.5" customHeight="1">
      <c r="A5030" s="53" t="str">
        <f t="array" ref="A5030">IFERROR(_xlfn.XLOOKUP(B5030, Runs[Run ID], Runs[Track]), "— pick a run —")</f>
        <v>Hercules</v>
      </c>
      <c r="B5030" s="54" t="s">
        <v>119</v>
      </c>
      <c r="C5030" s="53" t="str">
        <f t="array" ref="C5030">IFERROR(_xlfn.XLOOKUP(B5030, Runs[Run ID], Runs[Title]), "— pick a run —")</f>
        <v>Herc / Hercules: Aftermath</v>
      </c>
      <c r="D5030" s="74" t="s">
        <v>5935</v>
      </c>
      <c r="E5030" s="58" t="b">
        <v>0</v>
      </c>
      <c r="F5030" s="25">
        <f t="shared" si="1"/>
        <v>9</v>
      </c>
      <c r="G5030" s="21" t="s">
        <v>58</v>
      </c>
      <c r="H5030" s="23"/>
      <c r="I5030" s="28"/>
    </row>
    <row r="5031" ht="22.5" customHeight="1">
      <c r="A5031" s="53" t="str">
        <f t="array" ref="A5031">IFERROR(_xlfn.XLOOKUP(B5031, Runs[Run ID], Runs[Track]), "— pick a run —")</f>
        <v>Hercules</v>
      </c>
      <c r="B5031" s="54" t="s">
        <v>119</v>
      </c>
      <c r="C5031" s="53" t="str">
        <f t="array" ref="C5031">IFERROR(_xlfn.XLOOKUP(B5031, Runs[Run ID], Runs[Title]), "— pick a run —")</f>
        <v>Herc / Hercules: Aftermath</v>
      </c>
      <c r="D5031" s="74" t="s">
        <v>5959</v>
      </c>
      <c r="E5031" s="58" t="b">
        <v>0</v>
      </c>
      <c r="F5031" s="25">
        <f t="shared" si="1"/>
        <v>10</v>
      </c>
      <c r="G5031" s="21" t="s">
        <v>58</v>
      </c>
      <c r="H5031" s="23"/>
      <c r="I5031" s="28"/>
    </row>
    <row r="5032" ht="22.5" customHeight="1">
      <c r="A5032" s="53" t="str">
        <f t="array" ref="A5032">IFERROR(_xlfn.XLOOKUP(B5032, Runs[Run ID], Runs[Track]), "— pick a run —")</f>
        <v>Hercules</v>
      </c>
      <c r="B5032" s="54" t="s">
        <v>119</v>
      </c>
      <c r="C5032" s="53" t="str">
        <f t="array" ref="C5032">IFERROR(_xlfn.XLOOKUP(B5032, Runs[Run ID], Runs[Title]), "— pick a run —")</f>
        <v>Herc / Hercules: Aftermath</v>
      </c>
      <c r="D5032" s="74" t="s">
        <v>5984</v>
      </c>
      <c r="E5032" s="58" t="b">
        <v>0</v>
      </c>
      <c r="F5032" s="25">
        <f t="shared" si="1"/>
        <v>11</v>
      </c>
      <c r="G5032" s="21" t="s">
        <v>58</v>
      </c>
      <c r="H5032" s="23"/>
      <c r="I5032" s="28"/>
    </row>
    <row r="5033" ht="22.5" customHeight="1">
      <c r="A5033" s="53" t="str">
        <f t="array" ref="A5033">IFERROR(_xlfn.XLOOKUP(B5033, Runs[Run ID], Runs[Track]), "— pick a run —")</f>
        <v>Hercules</v>
      </c>
      <c r="B5033" s="54" t="s">
        <v>119</v>
      </c>
      <c r="C5033" s="53" t="str">
        <f t="array" ref="C5033">IFERROR(_xlfn.XLOOKUP(B5033, Runs[Run ID], Runs[Title]), "— pick a run —")</f>
        <v>Herc / Hercules: Aftermath</v>
      </c>
      <c r="D5033" s="74" t="s">
        <v>14737</v>
      </c>
      <c r="E5033" s="58" t="b">
        <v>0</v>
      </c>
      <c r="F5033" s="25">
        <f t="shared" si="1"/>
        <v>12</v>
      </c>
      <c r="G5033" s="21" t="s">
        <v>1002</v>
      </c>
      <c r="H5033" s="23"/>
      <c r="I5033" s="28"/>
    </row>
    <row r="5034" ht="22.5" customHeight="1">
      <c r="A5034" s="53" t="str">
        <f t="array" ref="A5034">IFERROR(_xlfn.XLOOKUP(B5034, Runs[Run ID], Runs[Track]), "— pick a run —")</f>
        <v>Hercules</v>
      </c>
      <c r="B5034" s="54" t="s">
        <v>119</v>
      </c>
      <c r="C5034" s="53" t="str">
        <f t="array" ref="C5034">IFERROR(_xlfn.XLOOKUP(B5034, Runs[Run ID], Runs[Title]), "— pick a run —")</f>
        <v>Herc / Hercules: Aftermath</v>
      </c>
      <c r="D5034" s="74" t="s">
        <v>14738</v>
      </c>
      <c r="E5034" s="58" t="b">
        <v>0</v>
      </c>
      <c r="F5034" s="25">
        <f t="shared" si="1"/>
        <v>13</v>
      </c>
      <c r="G5034" s="21" t="s">
        <v>1002</v>
      </c>
      <c r="H5034" s="23"/>
      <c r="I5034" s="28"/>
    </row>
    <row r="5035" ht="22.5" customHeight="1">
      <c r="A5035" s="53" t="str">
        <f t="array" ref="A5035">IFERROR(_xlfn.XLOOKUP(B5035, Runs[Run ID], Runs[Track]), "— pick a run —")</f>
        <v>Hercules</v>
      </c>
      <c r="B5035" s="54" t="s">
        <v>119</v>
      </c>
      <c r="C5035" s="53" t="str">
        <f t="array" ref="C5035">IFERROR(_xlfn.XLOOKUP(B5035, Runs[Run ID], Runs[Title]), "— pick a run —")</f>
        <v>Herc / Hercules: Aftermath</v>
      </c>
      <c r="D5035" s="74" t="s">
        <v>14739</v>
      </c>
      <c r="E5035" s="58" t="b">
        <v>0</v>
      </c>
      <c r="F5035" s="25">
        <f t="shared" si="1"/>
        <v>14</v>
      </c>
      <c r="G5035" s="21" t="s">
        <v>1002</v>
      </c>
      <c r="H5035" s="23"/>
      <c r="I5035" s="28"/>
    </row>
    <row r="5036" ht="22.5" customHeight="1">
      <c r="A5036" s="53" t="str">
        <f t="array" ref="A5036">IFERROR(_xlfn.XLOOKUP(B5036, Runs[Run ID], Runs[Track]), "— pick a run —")</f>
        <v>Hercules</v>
      </c>
      <c r="B5036" s="54" t="s">
        <v>119</v>
      </c>
      <c r="C5036" s="53" t="str">
        <f t="array" ref="C5036">IFERROR(_xlfn.XLOOKUP(B5036, Runs[Run ID], Runs[Title]), "— pick a run —")</f>
        <v>Herc / Hercules: Aftermath</v>
      </c>
      <c r="D5036" s="74" t="s">
        <v>14740</v>
      </c>
      <c r="E5036" s="58" t="b">
        <v>0</v>
      </c>
      <c r="F5036" s="25">
        <f t="shared" si="1"/>
        <v>15</v>
      </c>
      <c r="G5036" s="21" t="s">
        <v>1002</v>
      </c>
      <c r="H5036" s="23"/>
      <c r="I5036" s="28"/>
    </row>
    <row r="5037" ht="22.5" customHeight="1">
      <c r="A5037" s="53" t="str">
        <f t="array" ref="A5037">IFERROR(_xlfn.XLOOKUP(B5037, Runs[Run ID], Runs[Track]), "— pick a run —")</f>
        <v>Hercules</v>
      </c>
      <c r="B5037" s="54" t="s">
        <v>119</v>
      </c>
      <c r="C5037" s="53" t="str">
        <f t="array" ref="C5037">IFERROR(_xlfn.XLOOKUP(B5037, Runs[Run ID], Runs[Title]), "— pick a run —")</f>
        <v>Herc / Hercules: Aftermath</v>
      </c>
      <c r="D5037" s="74" t="s">
        <v>14741</v>
      </c>
      <c r="E5037" s="58" t="b">
        <v>0</v>
      </c>
      <c r="F5037" s="25">
        <f t="shared" si="1"/>
        <v>16</v>
      </c>
      <c r="G5037" s="21" t="s">
        <v>58</v>
      </c>
      <c r="H5037" s="23"/>
      <c r="I5037" s="28"/>
    </row>
    <row r="5038" ht="22.5" customHeight="1">
      <c r="A5038" s="53" t="str">
        <f t="array" ref="A5038">IFERROR(_xlfn.XLOOKUP(B5038, Runs[Run ID], Runs[Track]), "— pick a run —")</f>
        <v>Hercules</v>
      </c>
      <c r="B5038" s="54" t="s">
        <v>119</v>
      </c>
      <c r="C5038" s="53" t="str">
        <f t="array" ref="C5038">IFERROR(_xlfn.XLOOKUP(B5038, Runs[Run ID], Runs[Title]), "— pick a run —")</f>
        <v>Herc / Hercules: Aftermath</v>
      </c>
      <c r="D5038" s="74" t="s">
        <v>14742</v>
      </c>
      <c r="E5038" s="58" t="b">
        <v>0</v>
      </c>
      <c r="F5038" s="25">
        <f t="shared" si="1"/>
        <v>17</v>
      </c>
      <c r="G5038" s="21" t="s">
        <v>58</v>
      </c>
      <c r="H5038" s="23"/>
      <c r="I5038" s="28"/>
    </row>
    <row r="5039" ht="22.5" customHeight="1">
      <c r="A5039" s="53" t="str">
        <f t="array" ref="A5039">IFERROR(_xlfn.XLOOKUP(B5039, Runs[Run ID], Runs[Track]), "— pick a run —")</f>
        <v>Hercules</v>
      </c>
      <c r="B5039" s="54" t="s">
        <v>119</v>
      </c>
      <c r="C5039" s="53" t="str">
        <f t="array" ref="C5039">IFERROR(_xlfn.XLOOKUP(B5039, Runs[Run ID], Runs[Title]), "— pick a run —")</f>
        <v>Herc / Hercules: Aftermath</v>
      </c>
      <c r="D5039" s="74" t="s">
        <v>14743</v>
      </c>
      <c r="E5039" s="58" t="b">
        <v>0</v>
      </c>
      <c r="F5039" s="25">
        <f t="shared" si="1"/>
        <v>18</v>
      </c>
      <c r="G5039" s="21" t="s">
        <v>58</v>
      </c>
      <c r="H5039" s="23"/>
      <c r="I5039" s="28"/>
    </row>
    <row r="5040" ht="22.5" customHeight="1">
      <c r="A5040" s="53" t="str">
        <f t="array" ref="A5040">IFERROR(_xlfn.XLOOKUP(B5040, Runs[Run ID], Runs[Track]), "— pick a run —")</f>
        <v>Hercules</v>
      </c>
      <c r="B5040" s="54" t="s">
        <v>119</v>
      </c>
      <c r="C5040" s="53" t="str">
        <f t="array" ref="C5040">IFERROR(_xlfn.XLOOKUP(B5040, Runs[Run ID], Runs[Title]), "— pick a run —")</f>
        <v>Herc / Hercules: Aftermath</v>
      </c>
      <c r="D5040" s="74" t="s">
        <v>14744</v>
      </c>
      <c r="E5040" s="58" t="b">
        <v>0</v>
      </c>
      <c r="F5040" s="25">
        <f t="shared" si="1"/>
        <v>19</v>
      </c>
      <c r="G5040" s="21" t="s">
        <v>58</v>
      </c>
      <c r="H5040" s="23"/>
      <c r="I5040" s="28"/>
    </row>
    <row r="5041" ht="22.5" customHeight="1">
      <c r="A5041" s="53" t="str">
        <f t="array" ref="A5041">IFERROR(_xlfn.XLOOKUP(B5041, Runs[Run ID], Runs[Track]), "— pick a run —")</f>
        <v>Hercules</v>
      </c>
      <c r="B5041" s="54" t="s">
        <v>119</v>
      </c>
      <c r="C5041" s="53" t="str">
        <f t="array" ref="C5041">IFERROR(_xlfn.XLOOKUP(B5041, Runs[Run ID], Runs[Title]), "— pick a run —")</f>
        <v>Herc / Hercules: Aftermath</v>
      </c>
      <c r="D5041" s="74" t="s">
        <v>14745</v>
      </c>
      <c r="E5041" s="58" t="b">
        <v>0</v>
      </c>
      <c r="F5041" s="25">
        <f t="shared" si="1"/>
        <v>20</v>
      </c>
      <c r="G5041" s="21" t="s">
        <v>58</v>
      </c>
      <c r="H5041" s="23"/>
      <c r="I5041" s="28"/>
    </row>
    <row r="5042" ht="22.5" customHeight="1">
      <c r="A5042" s="53" t="str">
        <f t="array" ref="A5042">IFERROR(_xlfn.XLOOKUP(B5042, Runs[Run ID], Runs[Track]), "— pick a run —")</f>
        <v>Hercules</v>
      </c>
      <c r="B5042" s="54" t="s">
        <v>119</v>
      </c>
      <c r="C5042" s="53" t="str">
        <f t="array" ref="C5042">IFERROR(_xlfn.XLOOKUP(B5042, Runs[Run ID], Runs[Title]), "— pick a run —")</f>
        <v>Herc / Hercules: Aftermath</v>
      </c>
      <c r="D5042" s="74" t="s">
        <v>6222</v>
      </c>
      <c r="E5042" s="58" t="b">
        <v>0</v>
      </c>
      <c r="F5042" s="25">
        <f t="shared" si="1"/>
        <v>21</v>
      </c>
      <c r="G5042" s="21" t="s">
        <v>58</v>
      </c>
      <c r="H5042" s="23"/>
      <c r="I5042" s="28"/>
    </row>
    <row r="5043" ht="22.5" customHeight="1">
      <c r="A5043" s="53" t="str">
        <f t="array" ref="A5043">IFERROR(_xlfn.XLOOKUP(B5043, Runs[Run ID], Runs[Track]), "— pick a run —")</f>
        <v>Hercules</v>
      </c>
      <c r="B5043" s="54" t="s">
        <v>119</v>
      </c>
      <c r="C5043" s="53" t="str">
        <f t="array" ref="C5043">IFERROR(_xlfn.XLOOKUP(B5043, Runs[Run ID], Runs[Title]), "— pick a run —")</f>
        <v>Herc / Hercules: Aftermath</v>
      </c>
      <c r="D5043" s="74" t="s">
        <v>6247</v>
      </c>
      <c r="E5043" s="58" t="b">
        <v>0</v>
      </c>
      <c r="F5043" s="25">
        <f t="shared" si="1"/>
        <v>22</v>
      </c>
      <c r="G5043" s="21" t="s">
        <v>58</v>
      </c>
      <c r="H5043" s="23"/>
      <c r="I5043" s="28"/>
    </row>
    <row r="5044" ht="22.5" customHeight="1">
      <c r="A5044" s="53" t="str">
        <f t="array" ref="A5044">IFERROR(_xlfn.XLOOKUP(B5044, Runs[Run ID], Runs[Track]), "— pick a run —")</f>
        <v>Hercules</v>
      </c>
      <c r="B5044" s="54" t="s">
        <v>119</v>
      </c>
      <c r="C5044" s="53" t="str">
        <f t="array" ref="C5044">IFERROR(_xlfn.XLOOKUP(B5044, Runs[Run ID], Runs[Title]), "— pick a run —")</f>
        <v>Herc / Hercules: Aftermath</v>
      </c>
      <c r="D5044" s="74" t="s">
        <v>6271</v>
      </c>
      <c r="E5044" s="58" t="b">
        <v>0</v>
      </c>
      <c r="F5044" s="25">
        <f t="shared" si="1"/>
        <v>23</v>
      </c>
      <c r="G5044" s="21" t="s">
        <v>58</v>
      </c>
      <c r="H5044" s="23"/>
      <c r="I5044" s="28"/>
    </row>
    <row r="5045" ht="22.5" customHeight="1">
      <c r="A5045" s="53" t="str">
        <f t="array" ref="A5045">IFERROR(_xlfn.XLOOKUP(B5045, Runs[Run ID], Runs[Track]), "— pick a run —")</f>
        <v>Hercules</v>
      </c>
      <c r="B5045" s="54" t="s">
        <v>119</v>
      </c>
      <c r="C5045" s="53" t="str">
        <f t="array" ref="C5045">IFERROR(_xlfn.XLOOKUP(B5045, Runs[Run ID], Runs[Title]), "— pick a run —")</f>
        <v>Herc / Hercules: Aftermath</v>
      </c>
      <c r="D5045" s="74" t="s">
        <v>6296</v>
      </c>
      <c r="E5045" s="58" t="b">
        <v>0</v>
      </c>
      <c r="F5045" s="25">
        <f t="shared" si="1"/>
        <v>24</v>
      </c>
      <c r="G5045" s="21" t="s">
        <v>58</v>
      </c>
      <c r="H5045" s="23"/>
      <c r="I5045" s="28"/>
    </row>
    <row r="5046" ht="22.5" customHeight="1">
      <c r="A5046" s="53" t="str">
        <f t="array" ref="A5046">IFERROR(_xlfn.XLOOKUP(B5046, Runs[Run ID], Runs[Track]), "— pick a run —")</f>
        <v>Horror</v>
      </c>
      <c r="B5046" s="54" t="s">
        <v>497</v>
      </c>
      <c r="C5046" s="53" t="str">
        <f t="array" ref="C5046">IFERROR(_xlfn.XLOOKUP(B5046, Runs[Run ID], Runs[Title]), "— pick a run —")</f>
        <v>Tomb of Dracula</v>
      </c>
      <c r="D5046" s="74" t="s">
        <v>14746</v>
      </c>
      <c r="E5046" s="58" t="b">
        <v>0</v>
      </c>
      <c r="F5046" s="25">
        <f t="shared" si="1"/>
        <v>1</v>
      </c>
      <c r="G5046" s="21" t="s">
        <v>58</v>
      </c>
      <c r="H5046" s="23"/>
      <c r="I5046" s="28"/>
    </row>
    <row r="5047" ht="22.5" customHeight="1">
      <c r="A5047" s="53" t="str">
        <f t="array" ref="A5047">IFERROR(_xlfn.XLOOKUP(B5047, Runs[Run ID], Runs[Track]), "— pick a run —")</f>
        <v>Horror</v>
      </c>
      <c r="B5047" s="54" t="s">
        <v>497</v>
      </c>
      <c r="C5047" s="53" t="str">
        <f t="array" ref="C5047">IFERROR(_xlfn.XLOOKUP(B5047, Runs[Run ID], Runs[Title]), "— pick a run —")</f>
        <v>Tomb of Dracula</v>
      </c>
      <c r="D5047" s="74" t="s">
        <v>14747</v>
      </c>
      <c r="E5047" s="58" t="b">
        <v>0</v>
      </c>
      <c r="F5047" s="25">
        <f t="shared" si="1"/>
        <v>2</v>
      </c>
      <c r="G5047" s="21" t="s">
        <v>58</v>
      </c>
      <c r="H5047" s="23"/>
      <c r="I5047" s="28"/>
    </row>
    <row r="5048" ht="22.5" customHeight="1">
      <c r="A5048" s="53" t="str">
        <f t="array" ref="A5048">IFERROR(_xlfn.XLOOKUP(B5048, Runs[Run ID], Runs[Track]), "— pick a run —")</f>
        <v>Horror</v>
      </c>
      <c r="B5048" s="54" t="s">
        <v>497</v>
      </c>
      <c r="C5048" s="53" t="str">
        <f t="array" ref="C5048">IFERROR(_xlfn.XLOOKUP(B5048, Runs[Run ID], Runs[Title]), "— pick a run —")</f>
        <v>Tomb of Dracula</v>
      </c>
      <c r="D5048" s="74" t="s">
        <v>14748</v>
      </c>
      <c r="E5048" s="58" t="b">
        <v>0</v>
      </c>
      <c r="F5048" s="25">
        <f t="shared" si="1"/>
        <v>3</v>
      </c>
      <c r="G5048" s="21" t="s">
        <v>58</v>
      </c>
      <c r="H5048" s="23"/>
      <c r="I5048" s="28"/>
    </row>
    <row r="5049" ht="22.5" customHeight="1">
      <c r="A5049" s="53" t="str">
        <f t="array" ref="A5049">IFERROR(_xlfn.XLOOKUP(B5049, Runs[Run ID], Runs[Track]), "— pick a run —")</f>
        <v>Horror</v>
      </c>
      <c r="B5049" s="54" t="s">
        <v>497</v>
      </c>
      <c r="C5049" s="53" t="str">
        <f t="array" ref="C5049">IFERROR(_xlfn.XLOOKUP(B5049, Runs[Run ID], Runs[Title]), "— pick a run —")</f>
        <v>Tomb of Dracula</v>
      </c>
      <c r="D5049" s="74" t="s">
        <v>14749</v>
      </c>
      <c r="E5049" s="58" t="b">
        <v>0</v>
      </c>
      <c r="F5049" s="25">
        <f t="shared" si="1"/>
        <v>4</v>
      </c>
      <c r="G5049" s="21" t="s">
        <v>58</v>
      </c>
      <c r="H5049" s="23"/>
      <c r="I5049" s="28"/>
    </row>
    <row r="5050" ht="22.5" customHeight="1">
      <c r="A5050" s="53" t="str">
        <f t="array" ref="A5050">IFERROR(_xlfn.XLOOKUP(B5050, Runs[Run ID], Runs[Track]), "— pick a run —")</f>
        <v>Horror</v>
      </c>
      <c r="B5050" s="54" t="s">
        <v>497</v>
      </c>
      <c r="C5050" s="53" t="str">
        <f t="array" ref="C5050">IFERROR(_xlfn.XLOOKUP(B5050, Runs[Run ID], Runs[Title]), "— pick a run —")</f>
        <v>Tomb of Dracula</v>
      </c>
      <c r="D5050" s="74" t="s">
        <v>14750</v>
      </c>
      <c r="E5050" s="58" t="b">
        <v>0</v>
      </c>
      <c r="F5050" s="25">
        <f t="shared" si="1"/>
        <v>5</v>
      </c>
      <c r="G5050" s="21" t="s">
        <v>58</v>
      </c>
      <c r="H5050" s="23"/>
      <c r="I5050" s="28"/>
    </row>
    <row r="5051" ht="22.5" customHeight="1">
      <c r="A5051" s="53" t="str">
        <f t="array" ref="A5051">IFERROR(_xlfn.XLOOKUP(B5051, Runs[Run ID], Runs[Track]), "— pick a run —")</f>
        <v>Horror</v>
      </c>
      <c r="B5051" s="54" t="s">
        <v>497</v>
      </c>
      <c r="C5051" s="53" t="str">
        <f t="array" ref="C5051">IFERROR(_xlfn.XLOOKUP(B5051, Runs[Run ID], Runs[Title]), "— pick a run —")</f>
        <v>Tomb of Dracula</v>
      </c>
      <c r="D5051" s="74" t="s">
        <v>14751</v>
      </c>
      <c r="E5051" s="58" t="b">
        <v>0</v>
      </c>
      <c r="F5051" s="25">
        <f t="shared" si="1"/>
        <v>6</v>
      </c>
      <c r="G5051" s="21" t="s">
        <v>58</v>
      </c>
      <c r="H5051" s="23"/>
      <c r="I5051" s="28"/>
    </row>
    <row r="5052" ht="22.5" customHeight="1">
      <c r="A5052" s="53" t="str">
        <f t="array" ref="A5052">IFERROR(_xlfn.XLOOKUP(B5052, Runs[Run ID], Runs[Track]), "— pick a run —")</f>
        <v>Horror</v>
      </c>
      <c r="B5052" s="54" t="s">
        <v>497</v>
      </c>
      <c r="C5052" s="53" t="str">
        <f t="array" ref="C5052">IFERROR(_xlfn.XLOOKUP(B5052, Runs[Run ID], Runs[Title]), "— pick a run —")</f>
        <v>Tomb of Dracula</v>
      </c>
      <c r="D5052" s="74" t="s">
        <v>14752</v>
      </c>
      <c r="E5052" s="58" t="b">
        <v>0</v>
      </c>
      <c r="F5052" s="25">
        <f t="shared" si="1"/>
        <v>7</v>
      </c>
      <c r="G5052" s="21" t="s">
        <v>58</v>
      </c>
      <c r="H5052" s="23"/>
      <c r="I5052" s="28"/>
    </row>
    <row r="5053" ht="22.5" customHeight="1">
      <c r="A5053" s="53" t="str">
        <f t="array" ref="A5053">IFERROR(_xlfn.XLOOKUP(B5053, Runs[Run ID], Runs[Track]), "— pick a run —")</f>
        <v>Horror</v>
      </c>
      <c r="B5053" s="54" t="s">
        <v>497</v>
      </c>
      <c r="C5053" s="53" t="str">
        <f t="array" ref="C5053">IFERROR(_xlfn.XLOOKUP(B5053, Runs[Run ID], Runs[Title]), "— pick a run —")</f>
        <v>Tomb of Dracula</v>
      </c>
      <c r="D5053" s="74" t="s">
        <v>14753</v>
      </c>
      <c r="E5053" s="58" t="b">
        <v>0</v>
      </c>
      <c r="F5053" s="25">
        <f t="shared" si="1"/>
        <v>8</v>
      </c>
      <c r="G5053" s="21" t="s">
        <v>58</v>
      </c>
      <c r="H5053" s="23"/>
      <c r="I5053" s="28"/>
    </row>
    <row r="5054" ht="22.5" customHeight="1">
      <c r="A5054" s="53" t="str">
        <f t="array" ref="A5054">IFERROR(_xlfn.XLOOKUP(B5054, Runs[Run ID], Runs[Track]), "— pick a run —")</f>
        <v>Horror</v>
      </c>
      <c r="B5054" s="54" t="s">
        <v>497</v>
      </c>
      <c r="C5054" s="53" t="str">
        <f t="array" ref="C5054">IFERROR(_xlfn.XLOOKUP(B5054, Runs[Run ID], Runs[Title]), "— pick a run —")</f>
        <v>Tomb of Dracula</v>
      </c>
      <c r="D5054" s="74" t="s">
        <v>14754</v>
      </c>
      <c r="E5054" s="58" t="b">
        <v>0</v>
      </c>
      <c r="F5054" s="25">
        <f t="shared" si="1"/>
        <v>9</v>
      </c>
      <c r="G5054" s="21" t="s">
        <v>58</v>
      </c>
      <c r="H5054" s="23"/>
      <c r="I5054" s="28"/>
    </row>
    <row r="5055" ht="22.5" customHeight="1">
      <c r="A5055" s="53" t="str">
        <f t="array" ref="A5055">IFERROR(_xlfn.XLOOKUP(B5055, Runs[Run ID], Runs[Track]), "— pick a run —")</f>
        <v>Horror</v>
      </c>
      <c r="B5055" s="54" t="s">
        <v>497</v>
      </c>
      <c r="C5055" s="53" t="str">
        <f t="array" ref="C5055">IFERROR(_xlfn.XLOOKUP(B5055, Runs[Run ID], Runs[Title]), "— pick a run —")</f>
        <v>Tomb of Dracula</v>
      </c>
      <c r="D5055" s="74" t="s">
        <v>14755</v>
      </c>
      <c r="E5055" s="58" t="b">
        <v>0</v>
      </c>
      <c r="F5055" s="25">
        <f t="shared" si="1"/>
        <v>10</v>
      </c>
      <c r="G5055" s="21" t="s">
        <v>58</v>
      </c>
      <c r="H5055" s="23" t="s">
        <v>14756</v>
      </c>
      <c r="I5055" s="28"/>
    </row>
    <row r="5056" ht="22.5" customHeight="1">
      <c r="A5056" s="53" t="str">
        <f t="array" ref="A5056">IFERROR(_xlfn.XLOOKUP(B5056, Runs[Run ID], Runs[Track]), "— pick a run —")</f>
        <v>Horror</v>
      </c>
      <c r="B5056" s="54" t="s">
        <v>497</v>
      </c>
      <c r="C5056" s="53" t="str">
        <f t="array" ref="C5056">IFERROR(_xlfn.XLOOKUP(B5056, Runs[Run ID], Runs[Title]), "— pick a run —")</f>
        <v>Tomb of Dracula</v>
      </c>
      <c r="D5056" s="74" t="s">
        <v>14757</v>
      </c>
      <c r="E5056" s="58" t="b">
        <v>0</v>
      </c>
      <c r="F5056" s="25">
        <f t="shared" si="1"/>
        <v>11</v>
      </c>
      <c r="G5056" s="21" t="s">
        <v>58</v>
      </c>
      <c r="H5056" s="23"/>
      <c r="I5056" s="28"/>
    </row>
    <row r="5057" ht="22.5" customHeight="1">
      <c r="A5057" s="53" t="str">
        <f t="array" ref="A5057">IFERROR(_xlfn.XLOOKUP(B5057, Runs[Run ID], Runs[Track]), "— pick a run —")</f>
        <v>Horror</v>
      </c>
      <c r="B5057" s="54" t="s">
        <v>497</v>
      </c>
      <c r="C5057" s="53" t="str">
        <f t="array" ref="C5057">IFERROR(_xlfn.XLOOKUP(B5057, Runs[Run ID], Runs[Title]), "— pick a run —")</f>
        <v>Tomb of Dracula</v>
      </c>
      <c r="D5057" s="74" t="s">
        <v>14758</v>
      </c>
      <c r="E5057" s="58" t="b">
        <v>0</v>
      </c>
      <c r="F5057" s="25">
        <f t="shared" si="1"/>
        <v>12</v>
      </c>
      <c r="G5057" s="21" t="s">
        <v>58</v>
      </c>
      <c r="H5057" s="23"/>
      <c r="I5057" s="28"/>
    </row>
    <row r="5058" ht="22.5" customHeight="1">
      <c r="A5058" s="53" t="str">
        <f t="array" ref="A5058">IFERROR(_xlfn.XLOOKUP(B5058, Runs[Run ID], Runs[Track]), "— pick a run —")</f>
        <v>Horror</v>
      </c>
      <c r="B5058" s="54" t="s">
        <v>497</v>
      </c>
      <c r="C5058" s="53" t="str">
        <f t="array" ref="C5058">IFERROR(_xlfn.XLOOKUP(B5058, Runs[Run ID], Runs[Title]), "— pick a run —")</f>
        <v>Tomb of Dracula</v>
      </c>
      <c r="D5058" s="74" t="s">
        <v>14759</v>
      </c>
      <c r="E5058" s="58" t="b">
        <v>0</v>
      </c>
      <c r="F5058" s="25">
        <f t="shared" si="1"/>
        <v>13</v>
      </c>
      <c r="G5058" s="21" t="s">
        <v>58</v>
      </c>
      <c r="H5058" s="23" t="s">
        <v>14760</v>
      </c>
      <c r="I5058" s="28"/>
    </row>
    <row r="5059" ht="22.5" customHeight="1">
      <c r="A5059" s="53" t="str">
        <f t="array" ref="A5059">IFERROR(_xlfn.XLOOKUP(B5059, Runs[Run ID], Runs[Track]), "— pick a run —")</f>
        <v>Horror</v>
      </c>
      <c r="B5059" s="54" t="s">
        <v>497</v>
      </c>
      <c r="C5059" s="53" t="str">
        <f t="array" ref="C5059">IFERROR(_xlfn.XLOOKUP(B5059, Runs[Run ID], Runs[Title]), "— pick a run —")</f>
        <v>Tomb of Dracula</v>
      </c>
      <c r="D5059" s="74" t="s">
        <v>14761</v>
      </c>
      <c r="E5059" s="58" t="b">
        <v>0</v>
      </c>
      <c r="F5059" s="25">
        <f t="shared" si="1"/>
        <v>14</v>
      </c>
      <c r="G5059" s="21" t="s">
        <v>58</v>
      </c>
      <c r="H5059" s="23"/>
      <c r="I5059" s="28"/>
    </row>
    <row r="5060" ht="22.5" customHeight="1">
      <c r="A5060" s="53" t="str">
        <f t="array" ref="A5060">IFERROR(_xlfn.XLOOKUP(B5060, Runs[Run ID], Runs[Track]), "— pick a run —")</f>
        <v>Horror</v>
      </c>
      <c r="B5060" s="54" t="s">
        <v>497</v>
      </c>
      <c r="C5060" s="53" t="str">
        <f t="array" ref="C5060">IFERROR(_xlfn.XLOOKUP(B5060, Runs[Run ID], Runs[Title]), "— pick a run —")</f>
        <v>Tomb of Dracula</v>
      </c>
      <c r="D5060" s="74" t="s">
        <v>14762</v>
      </c>
      <c r="E5060" s="58" t="b">
        <v>0</v>
      </c>
      <c r="F5060" s="25">
        <f t="shared" si="1"/>
        <v>15</v>
      </c>
      <c r="G5060" s="21" t="s">
        <v>58</v>
      </c>
      <c r="H5060" s="23"/>
      <c r="I5060" s="28"/>
    </row>
    <row r="5061" ht="22.5" customHeight="1">
      <c r="A5061" s="53" t="str">
        <f t="array" ref="A5061">IFERROR(_xlfn.XLOOKUP(B5061, Runs[Run ID], Runs[Track]), "— pick a run —")</f>
        <v>Horror</v>
      </c>
      <c r="B5061" s="54" t="s">
        <v>497</v>
      </c>
      <c r="C5061" s="53" t="str">
        <f t="array" ref="C5061">IFERROR(_xlfn.XLOOKUP(B5061, Runs[Run ID], Runs[Title]), "— pick a run —")</f>
        <v>Tomb of Dracula</v>
      </c>
      <c r="D5061" s="74" t="s">
        <v>14763</v>
      </c>
      <c r="E5061" s="58" t="b">
        <v>0</v>
      </c>
      <c r="F5061" s="25">
        <f t="shared" si="1"/>
        <v>16</v>
      </c>
      <c r="G5061" s="21" t="s">
        <v>58</v>
      </c>
      <c r="H5061" s="23"/>
      <c r="I5061" s="28"/>
    </row>
    <row r="5062" ht="22.5" customHeight="1">
      <c r="A5062" s="53" t="str">
        <f t="array" ref="A5062">IFERROR(_xlfn.XLOOKUP(B5062, Runs[Run ID], Runs[Track]), "— pick a run —")</f>
        <v>Horror</v>
      </c>
      <c r="B5062" s="54" t="s">
        <v>497</v>
      </c>
      <c r="C5062" s="53" t="str">
        <f t="array" ref="C5062">IFERROR(_xlfn.XLOOKUP(B5062, Runs[Run ID], Runs[Title]), "— pick a run —")</f>
        <v>Tomb of Dracula</v>
      </c>
      <c r="D5062" s="74" t="s">
        <v>14764</v>
      </c>
      <c r="E5062" s="58" t="b">
        <v>0</v>
      </c>
      <c r="F5062" s="25">
        <f t="shared" si="1"/>
        <v>17</v>
      </c>
      <c r="G5062" s="21" t="s">
        <v>58</v>
      </c>
      <c r="H5062" s="23"/>
      <c r="I5062" s="28"/>
    </row>
    <row r="5063" ht="22.5" customHeight="1">
      <c r="A5063" s="53" t="str">
        <f t="array" ref="A5063">IFERROR(_xlfn.XLOOKUP(B5063, Runs[Run ID], Runs[Track]), "— pick a run —")</f>
        <v>Horror</v>
      </c>
      <c r="B5063" s="54" t="s">
        <v>497</v>
      </c>
      <c r="C5063" s="53" t="str">
        <f t="array" ref="C5063">IFERROR(_xlfn.XLOOKUP(B5063, Runs[Run ID], Runs[Title]), "— pick a run —")</f>
        <v>Tomb of Dracula</v>
      </c>
      <c r="D5063" s="74" t="s">
        <v>14765</v>
      </c>
      <c r="E5063" s="58" t="b">
        <v>0</v>
      </c>
      <c r="F5063" s="25">
        <f t="shared" si="1"/>
        <v>18</v>
      </c>
      <c r="G5063" s="21" t="s">
        <v>58</v>
      </c>
      <c r="H5063" s="23"/>
      <c r="I5063" s="28"/>
    </row>
    <row r="5064" ht="22.5" customHeight="1">
      <c r="A5064" s="53" t="str">
        <f t="array" ref="A5064">IFERROR(_xlfn.XLOOKUP(B5064, Runs[Run ID], Runs[Track]), "— pick a run —")</f>
        <v>Horror</v>
      </c>
      <c r="B5064" s="54" t="s">
        <v>497</v>
      </c>
      <c r="C5064" s="53" t="str">
        <f t="array" ref="C5064">IFERROR(_xlfn.XLOOKUP(B5064, Runs[Run ID], Runs[Title]), "— pick a run —")</f>
        <v>Tomb of Dracula</v>
      </c>
      <c r="D5064" s="74" t="s">
        <v>14766</v>
      </c>
      <c r="E5064" s="58" t="b">
        <v>0</v>
      </c>
      <c r="F5064" s="25">
        <f t="shared" si="1"/>
        <v>19</v>
      </c>
      <c r="G5064" s="21" t="s">
        <v>58</v>
      </c>
      <c r="H5064" s="23"/>
      <c r="I5064" s="28"/>
    </row>
    <row r="5065" ht="22.5" customHeight="1">
      <c r="A5065" s="53" t="str">
        <f t="array" ref="A5065">IFERROR(_xlfn.XLOOKUP(B5065, Runs[Run ID], Runs[Track]), "— pick a run —")</f>
        <v>Horror</v>
      </c>
      <c r="B5065" s="54" t="s">
        <v>497</v>
      </c>
      <c r="C5065" s="53" t="str">
        <f t="array" ref="C5065">IFERROR(_xlfn.XLOOKUP(B5065, Runs[Run ID], Runs[Title]), "— pick a run —")</f>
        <v>Tomb of Dracula</v>
      </c>
      <c r="D5065" s="74" t="s">
        <v>14767</v>
      </c>
      <c r="E5065" s="58" t="b">
        <v>0</v>
      </c>
      <c r="F5065" s="25">
        <f t="shared" si="1"/>
        <v>20</v>
      </c>
      <c r="G5065" s="21" t="s">
        <v>58</v>
      </c>
      <c r="H5065" s="23"/>
      <c r="I5065" s="28"/>
    </row>
    <row r="5066" ht="22.5" customHeight="1">
      <c r="A5066" s="53" t="str">
        <f t="array" ref="A5066">IFERROR(_xlfn.XLOOKUP(B5066, Runs[Run ID], Runs[Track]), "— pick a run —")</f>
        <v>Horror</v>
      </c>
      <c r="B5066" s="54" t="s">
        <v>497</v>
      </c>
      <c r="C5066" s="53" t="str">
        <f t="array" ref="C5066">IFERROR(_xlfn.XLOOKUP(B5066, Runs[Run ID], Runs[Title]), "— pick a run —")</f>
        <v>Tomb of Dracula</v>
      </c>
      <c r="D5066" s="74" t="s">
        <v>14768</v>
      </c>
      <c r="E5066" s="58" t="b">
        <v>0</v>
      </c>
      <c r="F5066" s="25">
        <f t="shared" si="1"/>
        <v>21</v>
      </c>
      <c r="G5066" s="21" t="s">
        <v>58</v>
      </c>
      <c r="H5066" s="23"/>
      <c r="I5066" s="28"/>
    </row>
    <row r="5067" ht="22.5" customHeight="1">
      <c r="A5067" s="53" t="str">
        <f t="array" ref="A5067">IFERROR(_xlfn.XLOOKUP(B5067, Runs[Run ID], Runs[Track]), "— pick a run —")</f>
        <v>Horror</v>
      </c>
      <c r="B5067" s="54" t="s">
        <v>497</v>
      </c>
      <c r="C5067" s="53" t="str">
        <f t="array" ref="C5067">IFERROR(_xlfn.XLOOKUP(B5067, Runs[Run ID], Runs[Title]), "— pick a run —")</f>
        <v>Tomb of Dracula</v>
      </c>
      <c r="D5067" s="74" t="s">
        <v>14769</v>
      </c>
      <c r="E5067" s="58" t="b">
        <v>0</v>
      </c>
      <c r="F5067" s="25">
        <f t="shared" si="1"/>
        <v>22</v>
      </c>
      <c r="G5067" s="21" t="s">
        <v>58</v>
      </c>
      <c r="H5067" s="23"/>
      <c r="I5067" s="28"/>
    </row>
    <row r="5068" ht="22.5" customHeight="1">
      <c r="A5068" s="53" t="str">
        <f t="array" ref="A5068">IFERROR(_xlfn.XLOOKUP(B5068, Runs[Run ID], Runs[Track]), "— pick a run —")</f>
        <v>Horror</v>
      </c>
      <c r="B5068" s="54" t="s">
        <v>497</v>
      </c>
      <c r="C5068" s="53" t="str">
        <f t="array" ref="C5068">IFERROR(_xlfn.XLOOKUP(B5068, Runs[Run ID], Runs[Title]), "— pick a run —")</f>
        <v>Tomb of Dracula</v>
      </c>
      <c r="D5068" s="74" t="s">
        <v>14770</v>
      </c>
      <c r="E5068" s="58" t="b">
        <v>0</v>
      </c>
      <c r="F5068" s="25">
        <f t="shared" si="1"/>
        <v>23</v>
      </c>
      <c r="G5068" s="21" t="s">
        <v>58</v>
      </c>
      <c r="H5068" s="23"/>
      <c r="I5068" s="28"/>
    </row>
    <row r="5069" ht="22.5" customHeight="1">
      <c r="A5069" s="53" t="str">
        <f t="array" ref="A5069">IFERROR(_xlfn.XLOOKUP(B5069, Runs[Run ID], Runs[Track]), "— pick a run —")</f>
        <v>Horror</v>
      </c>
      <c r="B5069" s="54" t="s">
        <v>497</v>
      </c>
      <c r="C5069" s="53" t="str">
        <f t="array" ref="C5069">IFERROR(_xlfn.XLOOKUP(B5069, Runs[Run ID], Runs[Title]), "— pick a run —")</f>
        <v>Tomb of Dracula</v>
      </c>
      <c r="D5069" s="74" t="s">
        <v>14771</v>
      </c>
      <c r="E5069" s="58" t="b">
        <v>0</v>
      </c>
      <c r="F5069" s="25">
        <f t="shared" si="1"/>
        <v>24</v>
      </c>
      <c r="G5069" s="21" t="s">
        <v>58</v>
      </c>
      <c r="H5069" s="23"/>
      <c r="I5069" s="28"/>
    </row>
    <row r="5070" ht="22.5" customHeight="1">
      <c r="A5070" s="53" t="str">
        <f t="array" ref="A5070">IFERROR(_xlfn.XLOOKUP(B5070, Runs[Run ID], Runs[Track]), "— pick a run —")</f>
        <v>Horror</v>
      </c>
      <c r="B5070" s="54" t="s">
        <v>497</v>
      </c>
      <c r="C5070" s="53" t="str">
        <f t="array" ref="C5070">IFERROR(_xlfn.XLOOKUP(B5070, Runs[Run ID], Runs[Title]), "— pick a run —")</f>
        <v>Tomb of Dracula</v>
      </c>
      <c r="D5070" s="74" t="s">
        <v>14772</v>
      </c>
      <c r="E5070" s="58" t="b">
        <v>0</v>
      </c>
      <c r="F5070" s="25">
        <f t="shared" si="1"/>
        <v>25</v>
      </c>
      <c r="G5070" s="21" t="s">
        <v>58</v>
      </c>
      <c r="H5070" s="23" t="s">
        <v>14773</v>
      </c>
      <c r="I5070" s="28"/>
    </row>
    <row r="5071" ht="22.5" customHeight="1">
      <c r="A5071" s="53" t="str">
        <f t="array" ref="A5071">IFERROR(_xlfn.XLOOKUP(B5071, Runs[Run ID], Runs[Track]), "— pick a run —")</f>
        <v>Horror</v>
      </c>
      <c r="B5071" s="54" t="s">
        <v>497</v>
      </c>
      <c r="C5071" s="53" t="str">
        <f t="array" ref="C5071">IFERROR(_xlfn.XLOOKUP(B5071, Runs[Run ID], Runs[Title]), "— pick a run —")</f>
        <v>Tomb of Dracula</v>
      </c>
      <c r="D5071" s="74" t="s">
        <v>14774</v>
      </c>
      <c r="E5071" s="58" t="b">
        <v>0</v>
      </c>
      <c r="F5071" s="25">
        <f t="shared" si="1"/>
        <v>26</v>
      </c>
      <c r="G5071" s="21" t="s">
        <v>58</v>
      </c>
      <c r="H5071" s="23"/>
      <c r="I5071" s="28"/>
    </row>
    <row r="5072" ht="22.5" customHeight="1">
      <c r="A5072" s="53" t="str">
        <f t="array" ref="A5072">IFERROR(_xlfn.XLOOKUP(B5072, Runs[Run ID], Runs[Track]), "— pick a run —")</f>
        <v>Horror</v>
      </c>
      <c r="B5072" s="54" t="s">
        <v>497</v>
      </c>
      <c r="C5072" s="53" t="str">
        <f t="array" ref="C5072">IFERROR(_xlfn.XLOOKUP(B5072, Runs[Run ID], Runs[Title]), "— pick a run —")</f>
        <v>Tomb of Dracula</v>
      </c>
      <c r="D5072" s="74" t="s">
        <v>14775</v>
      </c>
      <c r="E5072" s="58" t="b">
        <v>0</v>
      </c>
      <c r="F5072" s="25">
        <f t="shared" si="1"/>
        <v>27</v>
      </c>
      <c r="G5072" s="21" t="s">
        <v>58</v>
      </c>
      <c r="H5072" s="23"/>
      <c r="I5072" s="28"/>
    </row>
    <row r="5073" ht="22.5" customHeight="1">
      <c r="A5073" s="53" t="str">
        <f t="array" ref="A5073">IFERROR(_xlfn.XLOOKUP(B5073, Runs[Run ID], Runs[Track]), "— pick a run —")</f>
        <v>Horror</v>
      </c>
      <c r="B5073" s="54" t="s">
        <v>497</v>
      </c>
      <c r="C5073" s="53" t="str">
        <f t="array" ref="C5073">IFERROR(_xlfn.XLOOKUP(B5073, Runs[Run ID], Runs[Title]), "— pick a run —")</f>
        <v>Tomb of Dracula</v>
      </c>
      <c r="D5073" s="74" t="s">
        <v>14776</v>
      </c>
      <c r="E5073" s="58" t="b">
        <v>0</v>
      </c>
      <c r="F5073" s="25">
        <f t="shared" si="1"/>
        <v>28</v>
      </c>
      <c r="G5073" s="21" t="s">
        <v>58</v>
      </c>
      <c r="H5073" s="23"/>
      <c r="I5073" s="28"/>
    </row>
    <row r="5074" ht="22.5" customHeight="1">
      <c r="A5074" s="53" t="str">
        <f t="array" ref="A5074">IFERROR(_xlfn.XLOOKUP(B5074, Runs[Run ID], Runs[Track]), "— pick a run —")</f>
        <v>Horror</v>
      </c>
      <c r="B5074" s="54" t="s">
        <v>497</v>
      </c>
      <c r="C5074" s="53" t="str">
        <f t="array" ref="C5074">IFERROR(_xlfn.XLOOKUP(B5074, Runs[Run ID], Runs[Title]), "— pick a run —")</f>
        <v>Tomb of Dracula</v>
      </c>
      <c r="D5074" s="74" t="s">
        <v>14777</v>
      </c>
      <c r="E5074" s="58" t="b">
        <v>0</v>
      </c>
      <c r="F5074" s="25">
        <f t="shared" si="1"/>
        <v>29</v>
      </c>
      <c r="G5074" s="21" t="s">
        <v>58</v>
      </c>
      <c r="H5074" s="23"/>
      <c r="I5074" s="28"/>
    </row>
    <row r="5075" ht="22.5" customHeight="1">
      <c r="A5075" s="53" t="str">
        <f t="array" ref="A5075">IFERROR(_xlfn.XLOOKUP(B5075, Runs[Run ID], Runs[Track]), "— pick a run —")</f>
        <v>Horror</v>
      </c>
      <c r="B5075" s="54" t="s">
        <v>497</v>
      </c>
      <c r="C5075" s="53" t="str">
        <f t="array" ref="C5075">IFERROR(_xlfn.XLOOKUP(B5075, Runs[Run ID], Runs[Title]), "— pick a run —")</f>
        <v>Tomb of Dracula</v>
      </c>
      <c r="D5075" s="74" t="s">
        <v>14778</v>
      </c>
      <c r="E5075" s="58" t="b">
        <v>0</v>
      </c>
      <c r="F5075" s="25">
        <f t="shared" si="1"/>
        <v>30</v>
      </c>
      <c r="G5075" s="21" t="s">
        <v>58</v>
      </c>
      <c r="H5075" s="23" t="s">
        <v>14779</v>
      </c>
      <c r="I5075" s="28"/>
    </row>
    <row r="5076" ht="22.5" customHeight="1">
      <c r="A5076" s="53" t="str">
        <f t="array" ref="A5076">IFERROR(_xlfn.XLOOKUP(B5076, Runs[Run ID], Runs[Track]), "— pick a run —")</f>
        <v>Horror</v>
      </c>
      <c r="B5076" s="54" t="s">
        <v>497</v>
      </c>
      <c r="C5076" s="53" t="str">
        <f t="array" ref="C5076">IFERROR(_xlfn.XLOOKUP(B5076, Runs[Run ID], Runs[Title]), "— pick a run —")</f>
        <v>Tomb of Dracula</v>
      </c>
      <c r="D5076" s="74" t="s">
        <v>14780</v>
      </c>
      <c r="E5076" s="58" t="b">
        <v>0</v>
      </c>
      <c r="F5076" s="25">
        <f t="shared" si="1"/>
        <v>31</v>
      </c>
      <c r="G5076" s="21" t="s">
        <v>58</v>
      </c>
      <c r="H5076" s="23"/>
      <c r="I5076" s="28"/>
    </row>
    <row r="5077" ht="22.5" customHeight="1">
      <c r="A5077" s="53" t="str">
        <f t="array" ref="A5077">IFERROR(_xlfn.XLOOKUP(B5077, Runs[Run ID], Runs[Track]), "— pick a run —")</f>
        <v>Horror</v>
      </c>
      <c r="B5077" s="54" t="s">
        <v>497</v>
      </c>
      <c r="C5077" s="53" t="str">
        <f t="array" ref="C5077">IFERROR(_xlfn.XLOOKUP(B5077, Runs[Run ID], Runs[Title]), "— pick a run —")</f>
        <v>Tomb of Dracula</v>
      </c>
      <c r="D5077" s="74" t="s">
        <v>14781</v>
      </c>
      <c r="E5077" s="58" t="b">
        <v>0</v>
      </c>
      <c r="F5077" s="25">
        <f t="shared" si="1"/>
        <v>32</v>
      </c>
      <c r="G5077" s="21" t="s">
        <v>58</v>
      </c>
      <c r="H5077" s="23"/>
      <c r="I5077" s="28"/>
    </row>
    <row r="5078" ht="22.5" customHeight="1">
      <c r="A5078" s="53" t="str">
        <f t="array" ref="A5078">IFERROR(_xlfn.XLOOKUP(B5078, Runs[Run ID], Runs[Track]), "— pick a run —")</f>
        <v>Horror</v>
      </c>
      <c r="B5078" s="54" t="s">
        <v>497</v>
      </c>
      <c r="C5078" s="53" t="str">
        <f t="array" ref="C5078">IFERROR(_xlfn.XLOOKUP(B5078, Runs[Run ID], Runs[Title]), "— pick a run —")</f>
        <v>Tomb of Dracula</v>
      </c>
      <c r="D5078" s="74" t="s">
        <v>14782</v>
      </c>
      <c r="E5078" s="58" t="b">
        <v>0</v>
      </c>
      <c r="F5078" s="25">
        <f t="shared" si="1"/>
        <v>33</v>
      </c>
      <c r="G5078" s="21" t="s">
        <v>58</v>
      </c>
      <c r="H5078" s="23"/>
      <c r="I5078" s="28"/>
    </row>
    <row r="5079" ht="22.5" customHeight="1">
      <c r="A5079" s="53" t="str">
        <f t="array" ref="A5079">IFERROR(_xlfn.XLOOKUP(B5079, Runs[Run ID], Runs[Track]), "— pick a run —")</f>
        <v>Horror</v>
      </c>
      <c r="B5079" s="54" t="s">
        <v>497</v>
      </c>
      <c r="C5079" s="53" t="str">
        <f t="array" ref="C5079">IFERROR(_xlfn.XLOOKUP(B5079, Runs[Run ID], Runs[Title]), "— pick a run —")</f>
        <v>Tomb of Dracula</v>
      </c>
      <c r="D5079" s="74" t="s">
        <v>14783</v>
      </c>
      <c r="E5079" s="58" t="b">
        <v>0</v>
      </c>
      <c r="F5079" s="25">
        <f t="shared" si="1"/>
        <v>34</v>
      </c>
      <c r="G5079" s="21" t="s">
        <v>58</v>
      </c>
      <c r="H5079" s="23"/>
      <c r="I5079" s="28"/>
    </row>
    <row r="5080" ht="22.5" customHeight="1">
      <c r="A5080" s="53" t="str">
        <f t="array" ref="A5080">IFERROR(_xlfn.XLOOKUP(B5080, Runs[Run ID], Runs[Track]), "— pick a run —")</f>
        <v>Horror</v>
      </c>
      <c r="B5080" s="54" t="s">
        <v>497</v>
      </c>
      <c r="C5080" s="53" t="str">
        <f t="array" ref="C5080">IFERROR(_xlfn.XLOOKUP(B5080, Runs[Run ID], Runs[Title]), "— pick a run —")</f>
        <v>Tomb of Dracula</v>
      </c>
      <c r="D5080" s="74" t="s">
        <v>14784</v>
      </c>
      <c r="E5080" s="58" t="b">
        <v>0</v>
      </c>
      <c r="F5080" s="25">
        <f t="shared" si="1"/>
        <v>35</v>
      </c>
      <c r="G5080" s="21" t="s">
        <v>58</v>
      </c>
      <c r="H5080" s="23"/>
      <c r="I5080" s="28"/>
    </row>
    <row r="5081" ht="22.5" customHeight="1">
      <c r="A5081" s="53" t="str">
        <f t="array" ref="A5081">IFERROR(_xlfn.XLOOKUP(B5081, Runs[Run ID], Runs[Track]), "— pick a run —")</f>
        <v>Horror</v>
      </c>
      <c r="B5081" s="54" t="s">
        <v>497</v>
      </c>
      <c r="C5081" s="53" t="str">
        <f t="array" ref="C5081">IFERROR(_xlfn.XLOOKUP(B5081, Runs[Run ID], Runs[Title]), "— pick a run —")</f>
        <v>Tomb of Dracula</v>
      </c>
      <c r="D5081" s="74" t="s">
        <v>14785</v>
      </c>
      <c r="E5081" s="58" t="b">
        <v>0</v>
      </c>
      <c r="F5081" s="25">
        <f t="shared" si="1"/>
        <v>36</v>
      </c>
      <c r="G5081" s="21" t="s">
        <v>58</v>
      </c>
      <c r="H5081" s="23"/>
      <c r="I5081" s="28"/>
    </row>
    <row r="5082" ht="22.5" customHeight="1">
      <c r="A5082" s="53" t="str">
        <f t="array" ref="A5082">IFERROR(_xlfn.XLOOKUP(B5082, Runs[Run ID], Runs[Track]), "— pick a run —")</f>
        <v>Horror</v>
      </c>
      <c r="B5082" s="54" t="s">
        <v>497</v>
      </c>
      <c r="C5082" s="53" t="str">
        <f t="array" ref="C5082">IFERROR(_xlfn.XLOOKUP(B5082, Runs[Run ID], Runs[Title]), "— pick a run —")</f>
        <v>Tomb of Dracula</v>
      </c>
      <c r="D5082" s="74" t="s">
        <v>14786</v>
      </c>
      <c r="E5082" s="58" t="b">
        <v>0</v>
      </c>
      <c r="F5082" s="25">
        <f t="shared" si="1"/>
        <v>37</v>
      </c>
      <c r="G5082" s="21" t="s">
        <v>58</v>
      </c>
      <c r="H5082" s="23"/>
      <c r="I5082" s="28"/>
    </row>
    <row r="5083" ht="22.5" customHeight="1">
      <c r="A5083" s="53" t="str">
        <f t="array" ref="A5083">IFERROR(_xlfn.XLOOKUP(B5083, Runs[Run ID], Runs[Track]), "— pick a run —")</f>
        <v>Horror</v>
      </c>
      <c r="B5083" s="54" t="s">
        <v>497</v>
      </c>
      <c r="C5083" s="53" t="str">
        <f t="array" ref="C5083">IFERROR(_xlfn.XLOOKUP(B5083, Runs[Run ID], Runs[Title]), "— pick a run —")</f>
        <v>Tomb of Dracula</v>
      </c>
      <c r="D5083" s="74" t="s">
        <v>14787</v>
      </c>
      <c r="E5083" s="58" t="b">
        <v>0</v>
      </c>
      <c r="F5083" s="25">
        <f t="shared" si="1"/>
        <v>38</v>
      </c>
      <c r="G5083" s="21" t="s">
        <v>58</v>
      </c>
      <c r="H5083" s="23"/>
      <c r="I5083" s="28"/>
    </row>
    <row r="5084" ht="22.5" customHeight="1">
      <c r="A5084" s="53" t="str">
        <f t="array" ref="A5084">IFERROR(_xlfn.XLOOKUP(B5084, Runs[Run ID], Runs[Track]), "— pick a run —")</f>
        <v>Horror</v>
      </c>
      <c r="B5084" s="54" t="s">
        <v>497</v>
      </c>
      <c r="C5084" s="53" t="str">
        <f t="array" ref="C5084">IFERROR(_xlfn.XLOOKUP(B5084, Runs[Run ID], Runs[Title]), "— pick a run —")</f>
        <v>Tomb of Dracula</v>
      </c>
      <c r="D5084" s="74" t="s">
        <v>14788</v>
      </c>
      <c r="E5084" s="58" t="b">
        <v>0</v>
      </c>
      <c r="F5084" s="25">
        <f t="shared" si="1"/>
        <v>39</v>
      </c>
      <c r="G5084" s="21" t="s">
        <v>58</v>
      </c>
      <c r="H5084" s="23"/>
      <c r="I5084" s="28"/>
    </row>
    <row r="5085" ht="22.5" customHeight="1">
      <c r="A5085" s="53" t="str">
        <f t="array" ref="A5085">IFERROR(_xlfn.XLOOKUP(B5085, Runs[Run ID], Runs[Track]), "— pick a run —")</f>
        <v>Horror</v>
      </c>
      <c r="B5085" s="54" t="s">
        <v>497</v>
      </c>
      <c r="C5085" s="53" t="str">
        <f t="array" ref="C5085">IFERROR(_xlfn.XLOOKUP(B5085, Runs[Run ID], Runs[Title]), "— pick a run —")</f>
        <v>Tomb of Dracula</v>
      </c>
      <c r="D5085" s="74" t="s">
        <v>14789</v>
      </c>
      <c r="E5085" s="58" t="b">
        <v>0</v>
      </c>
      <c r="F5085" s="25">
        <f t="shared" si="1"/>
        <v>40</v>
      </c>
      <c r="G5085" s="21" t="s">
        <v>58</v>
      </c>
      <c r="H5085" s="23"/>
      <c r="I5085" s="28"/>
    </row>
    <row r="5086" ht="22.5" customHeight="1">
      <c r="A5086" s="53" t="str">
        <f t="array" ref="A5086">IFERROR(_xlfn.XLOOKUP(B5086, Runs[Run ID], Runs[Track]), "— pick a run —")</f>
        <v>Horror</v>
      </c>
      <c r="B5086" s="54" t="s">
        <v>497</v>
      </c>
      <c r="C5086" s="53" t="str">
        <f t="array" ref="C5086">IFERROR(_xlfn.XLOOKUP(B5086, Runs[Run ID], Runs[Title]), "— pick a run —")</f>
        <v>Tomb of Dracula</v>
      </c>
      <c r="D5086" s="74" t="s">
        <v>14790</v>
      </c>
      <c r="E5086" s="58" t="b">
        <v>0</v>
      </c>
      <c r="F5086" s="25">
        <f t="shared" si="1"/>
        <v>41</v>
      </c>
      <c r="G5086" s="21" t="s">
        <v>58</v>
      </c>
      <c r="H5086" s="23"/>
      <c r="I5086" s="28"/>
    </row>
    <row r="5087" ht="22.5" customHeight="1">
      <c r="A5087" s="53" t="str">
        <f t="array" ref="A5087">IFERROR(_xlfn.XLOOKUP(B5087, Runs[Run ID], Runs[Track]), "— pick a run —")</f>
        <v>Horror</v>
      </c>
      <c r="B5087" s="54" t="s">
        <v>497</v>
      </c>
      <c r="C5087" s="53" t="str">
        <f t="array" ref="C5087">IFERROR(_xlfn.XLOOKUP(B5087, Runs[Run ID], Runs[Title]), "— pick a run —")</f>
        <v>Tomb of Dracula</v>
      </c>
      <c r="D5087" s="74" t="s">
        <v>14791</v>
      </c>
      <c r="E5087" s="58" t="b">
        <v>0</v>
      </c>
      <c r="F5087" s="25">
        <f t="shared" si="1"/>
        <v>42</v>
      </c>
      <c r="G5087" s="21" t="s">
        <v>58</v>
      </c>
      <c r="H5087" s="23"/>
      <c r="I5087" s="28"/>
    </row>
    <row r="5088" ht="22.5" customHeight="1">
      <c r="A5088" s="53" t="str">
        <f t="array" ref="A5088">IFERROR(_xlfn.XLOOKUP(B5088, Runs[Run ID], Runs[Track]), "— pick a run —")</f>
        <v>Horror</v>
      </c>
      <c r="B5088" s="54" t="s">
        <v>497</v>
      </c>
      <c r="C5088" s="53" t="str">
        <f t="array" ref="C5088">IFERROR(_xlfn.XLOOKUP(B5088, Runs[Run ID], Runs[Title]), "— pick a run —")</f>
        <v>Tomb of Dracula</v>
      </c>
      <c r="D5088" s="74" t="s">
        <v>14792</v>
      </c>
      <c r="E5088" s="58" t="b">
        <v>0</v>
      </c>
      <c r="F5088" s="25">
        <f t="shared" si="1"/>
        <v>43</v>
      </c>
      <c r="G5088" s="21" t="s">
        <v>58</v>
      </c>
      <c r="H5088" s="23"/>
      <c r="I5088" s="28"/>
    </row>
    <row r="5089" ht="22.5" customHeight="1">
      <c r="A5089" s="53" t="str">
        <f t="array" ref="A5089">IFERROR(_xlfn.XLOOKUP(B5089, Runs[Run ID], Runs[Track]), "— pick a run —")</f>
        <v>Horror</v>
      </c>
      <c r="B5089" s="54" t="s">
        <v>497</v>
      </c>
      <c r="C5089" s="53" t="str">
        <f t="array" ref="C5089">IFERROR(_xlfn.XLOOKUP(B5089, Runs[Run ID], Runs[Title]), "— pick a run —")</f>
        <v>Tomb of Dracula</v>
      </c>
      <c r="D5089" s="74" t="s">
        <v>14793</v>
      </c>
      <c r="E5089" s="58" t="b">
        <v>0</v>
      </c>
      <c r="F5089" s="25">
        <f t="shared" si="1"/>
        <v>44</v>
      </c>
      <c r="G5089" s="21" t="s">
        <v>58</v>
      </c>
      <c r="H5089" s="23" t="s">
        <v>14794</v>
      </c>
      <c r="I5089" s="28"/>
    </row>
    <row r="5090" ht="22.5" customHeight="1">
      <c r="A5090" s="53" t="str">
        <f t="array" ref="A5090">IFERROR(_xlfn.XLOOKUP(B5090, Runs[Run ID], Runs[Track]), "— pick a run —")</f>
        <v>Horror</v>
      </c>
      <c r="B5090" s="54" t="s">
        <v>497</v>
      </c>
      <c r="C5090" s="53" t="str">
        <f t="array" ref="C5090">IFERROR(_xlfn.XLOOKUP(B5090, Runs[Run ID], Runs[Title]), "— pick a run —")</f>
        <v>Tomb of Dracula</v>
      </c>
      <c r="D5090" s="74" t="s">
        <v>3478</v>
      </c>
      <c r="E5090" s="58" t="b">
        <v>0</v>
      </c>
      <c r="F5090" s="25">
        <f t="shared" si="1"/>
        <v>45</v>
      </c>
      <c r="G5090" s="21" t="s">
        <v>443</v>
      </c>
      <c r="H5090" s="23" t="s">
        <v>14795</v>
      </c>
      <c r="I5090" s="28"/>
    </row>
    <row r="5091" ht="22.5" customHeight="1">
      <c r="A5091" s="53" t="str">
        <f t="array" ref="A5091">IFERROR(_xlfn.XLOOKUP(B5091, Runs[Run ID], Runs[Track]), "— pick a run —")</f>
        <v>Horror</v>
      </c>
      <c r="B5091" s="54" t="s">
        <v>497</v>
      </c>
      <c r="C5091" s="53" t="str">
        <f t="array" ref="C5091">IFERROR(_xlfn.XLOOKUP(B5091, Runs[Run ID], Runs[Title]), "— pick a run —")</f>
        <v>Tomb of Dracula</v>
      </c>
      <c r="D5091" s="74" t="s">
        <v>4119</v>
      </c>
      <c r="E5091" s="58" t="b">
        <v>0</v>
      </c>
      <c r="F5091" s="25">
        <f t="shared" si="1"/>
        <v>46</v>
      </c>
      <c r="G5091" s="21" t="s">
        <v>58</v>
      </c>
      <c r="H5091" s="23" t="s">
        <v>14796</v>
      </c>
      <c r="I5091" s="28"/>
    </row>
    <row r="5092" ht="22.5" customHeight="1">
      <c r="A5092" s="53" t="str">
        <f t="array" ref="A5092">IFERROR(_xlfn.XLOOKUP(B5092, Runs[Run ID], Runs[Track]), "— pick a run —")</f>
        <v>Horror</v>
      </c>
      <c r="B5092" s="54" t="s">
        <v>497</v>
      </c>
      <c r="C5092" s="53" t="str">
        <f t="array" ref="C5092">IFERROR(_xlfn.XLOOKUP(B5092, Runs[Run ID], Runs[Title]), "— pick a run —")</f>
        <v>Tomb of Dracula</v>
      </c>
      <c r="D5092" s="74" t="s">
        <v>4152</v>
      </c>
      <c r="E5092" s="58" t="b">
        <v>0</v>
      </c>
      <c r="F5092" s="25">
        <f t="shared" si="1"/>
        <v>47</v>
      </c>
      <c r="G5092" s="21" t="s">
        <v>58</v>
      </c>
      <c r="H5092" s="23"/>
      <c r="I5092" s="28"/>
    </row>
    <row r="5093" ht="22.5" customHeight="1">
      <c r="A5093" s="53" t="str">
        <f t="array" ref="A5093">IFERROR(_xlfn.XLOOKUP(B5093, Runs[Run ID], Runs[Track]), "— pick a run —")</f>
        <v>Horror</v>
      </c>
      <c r="B5093" s="54" t="s">
        <v>497</v>
      </c>
      <c r="C5093" s="53" t="str">
        <f t="array" ref="C5093">IFERROR(_xlfn.XLOOKUP(B5093, Runs[Run ID], Runs[Title]), "— pick a run —")</f>
        <v>Tomb of Dracula</v>
      </c>
      <c r="D5093" s="74" t="s">
        <v>4178</v>
      </c>
      <c r="E5093" s="58" t="b">
        <v>0</v>
      </c>
      <c r="F5093" s="25">
        <f t="shared" si="1"/>
        <v>48</v>
      </c>
      <c r="G5093" s="21" t="s">
        <v>58</v>
      </c>
      <c r="I5093" s="56"/>
    </row>
    <row r="5094" ht="22.5" customHeight="1">
      <c r="A5094" s="53" t="str">
        <f t="array" ref="A5094">IFERROR(_xlfn.XLOOKUP(B5094, Runs[Run ID], Runs[Track]), "— pick a run —")</f>
        <v>Horror</v>
      </c>
      <c r="B5094" s="54" t="s">
        <v>497</v>
      </c>
      <c r="C5094" s="53" t="str">
        <f t="array" ref="C5094">IFERROR(_xlfn.XLOOKUP(B5094, Runs[Run ID], Runs[Title]), "— pick a run —")</f>
        <v>Tomb of Dracula</v>
      </c>
      <c r="D5094" s="74" t="s">
        <v>4203</v>
      </c>
      <c r="E5094" s="58" t="b">
        <v>0</v>
      </c>
      <c r="F5094" s="25">
        <f t="shared" si="1"/>
        <v>49</v>
      </c>
      <c r="G5094" s="21" t="s">
        <v>58</v>
      </c>
      <c r="H5094" s="23"/>
      <c r="I5094" s="28"/>
    </row>
    <row r="5095" ht="22.5" customHeight="1">
      <c r="A5095" s="53" t="str">
        <f t="array" ref="A5095">IFERROR(_xlfn.XLOOKUP(B5095, Runs[Run ID], Runs[Track]), "— pick a run —")</f>
        <v>Horror</v>
      </c>
      <c r="B5095" s="54" t="s">
        <v>497</v>
      </c>
      <c r="C5095" s="53" t="str">
        <f t="array" ref="C5095">IFERROR(_xlfn.XLOOKUP(B5095, Runs[Run ID], Runs[Title]), "— pick a run —")</f>
        <v>Tomb of Dracula</v>
      </c>
      <c r="D5095" s="74" t="s">
        <v>4227</v>
      </c>
      <c r="E5095" s="58" t="b">
        <v>0</v>
      </c>
      <c r="F5095" s="25">
        <f t="shared" si="1"/>
        <v>50</v>
      </c>
      <c r="G5095" s="21" t="s">
        <v>58</v>
      </c>
      <c r="H5095" s="23"/>
      <c r="I5095" s="28"/>
    </row>
    <row r="5096" ht="22.5" customHeight="1">
      <c r="A5096" s="53" t="str">
        <f t="array" ref="A5096">IFERROR(_xlfn.XLOOKUP(B5096, Runs[Run ID], Runs[Track]), "— pick a run —")</f>
        <v>Horror</v>
      </c>
      <c r="B5096" s="54" t="s">
        <v>497</v>
      </c>
      <c r="C5096" s="53" t="str">
        <f t="array" ref="C5096">IFERROR(_xlfn.XLOOKUP(B5096, Runs[Run ID], Runs[Title]), "— pick a run —")</f>
        <v>Tomb of Dracula</v>
      </c>
      <c r="D5096" s="74" t="s">
        <v>14797</v>
      </c>
      <c r="E5096" s="58" t="b">
        <v>0</v>
      </c>
      <c r="F5096" s="25">
        <f t="shared" si="1"/>
        <v>51</v>
      </c>
      <c r="G5096" s="21" t="s">
        <v>58</v>
      </c>
      <c r="H5096" s="23"/>
      <c r="I5096" s="28"/>
    </row>
    <row r="5097" ht="22.5" customHeight="1">
      <c r="A5097" s="53" t="str">
        <f t="array" ref="A5097">IFERROR(_xlfn.XLOOKUP(B5097, Runs[Run ID], Runs[Track]), "— pick a run —")</f>
        <v>Horror</v>
      </c>
      <c r="B5097" s="54" t="s">
        <v>497</v>
      </c>
      <c r="C5097" s="53" t="str">
        <f t="array" ref="C5097">IFERROR(_xlfn.XLOOKUP(B5097, Runs[Run ID], Runs[Title]), "— pick a run —")</f>
        <v>Tomb of Dracula</v>
      </c>
      <c r="D5097" s="74" t="s">
        <v>14798</v>
      </c>
      <c r="E5097" s="58" t="b">
        <v>0</v>
      </c>
      <c r="F5097" s="25">
        <f t="shared" si="1"/>
        <v>52</v>
      </c>
      <c r="G5097" s="21" t="s">
        <v>58</v>
      </c>
      <c r="H5097" s="23"/>
      <c r="I5097" s="28"/>
    </row>
    <row r="5098" ht="22.5" customHeight="1">
      <c r="A5098" s="53" t="str">
        <f t="array" ref="A5098">IFERROR(_xlfn.XLOOKUP(B5098, Runs[Run ID], Runs[Track]), "— pick a run —")</f>
        <v>Horror</v>
      </c>
      <c r="B5098" s="54" t="s">
        <v>497</v>
      </c>
      <c r="C5098" s="53" t="str">
        <f t="array" ref="C5098">IFERROR(_xlfn.XLOOKUP(B5098, Runs[Run ID], Runs[Title]), "— pick a run —")</f>
        <v>Tomb of Dracula</v>
      </c>
      <c r="D5098" s="74" t="s">
        <v>14799</v>
      </c>
      <c r="E5098" s="58" t="b">
        <v>0</v>
      </c>
      <c r="F5098" s="25">
        <f t="shared" si="1"/>
        <v>53</v>
      </c>
      <c r="G5098" s="21" t="s">
        <v>58</v>
      </c>
      <c r="H5098" s="23"/>
      <c r="I5098" s="28"/>
    </row>
    <row r="5099" ht="22.5" customHeight="1">
      <c r="A5099" s="53" t="str">
        <f t="array" ref="A5099">IFERROR(_xlfn.XLOOKUP(B5099, Runs[Run ID], Runs[Track]), "— pick a run —")</f>
        <v>Horror</v>
      </c>
      <c r="B5099" s="54" t="s">
        <v>497</v>
      </c>
      <c r="C5099" s="53" t="str">
        <f t="array" ref="C5099">IFERROR(_xlfn.XLOOKUP(B5099, Runs[Run ID], Runs[Title]), "— pick a run —")</f>
        <v>Tomb of Dracula</v>
      </c>
      <c r="D5099" s="74" t="s">
        <v>14800</v>
      </c>
      <c r="E5099" s="58" t="b">
        <v>0</v>
      </c>
      <c r="F5099" s="25">
        <f t="shared" si="1"/>
        <v>54</v>
      </c>
      <c r="G5099" s="21" t="s">
        <v>58</v>
      </c>
      <c r="H5099" s="23"/>
      <c r="I5099" s="28"/>
    </row>
    <row r="5100" ht="22.5" customHeight="1">
      <c r="A5100" s="53" t="str">
        <f t="array" ref="A5100">IFERROR(_xlfn.XLOOKUP(B5100, Runs[Run ID], Runs[Track]), "— pick a run —")</f>
        <v>Horror</v>
      </c>
      <c r="B5100" s="54" t="s">
        <v>497</v>
      </c>
      <c r="C5100" s="53" t="str">
        <f t="array" ref="C5100">IFERROR(_xlfn.XLOOKUP(B5100, Runs[Run ID], Runs[Title]), "— pick a run —")</f>
        <v>Tomb of Dracula</v>
      </c>
      <c r="D5100" s="74" t="s">
        <v>14801</v>
      </c>
      <c r="E5100" s="58" t="b">
        <v>0</v>
      </c>
      <c r="F5100" s="25">
        <f t="shared" si="1"/>
        <v>55</v>
      </c>
      <c r="G5100" s="21" t="s">
        <v>58</v>
      </c>
      <c r="H5100" s="23"/>
      <c r="I5100" s="28"/>
    </row>
    <row r="5101" ht="22.5" customHeight="1">
      <c r="A5101" s="53" t="str">
        <f t="array" ref="A5101">IFERROR(_xlfn.XLOOKUP(B5101, Runs[Run ID], Runs[Track]), "— pick a run —")</f>
        <v>Horror</v>
      </c>
      <c r="B5101" s="54" t="s">
        <v>497</v>
      </c>
      <c r="C5101" s="53" t="str">
        <f t="array" ref="C5101">IFERROR(_xlfn.XLOOKUP(B5101, Runs[Run ID], Runs[Title]), "— pick a run —")</f>
        <v>Tomb of Dracula</v>
      </c>
      <c r="D5101" s="74" t="s">
        <v>14802</v>
      </c>
      <c r="E5101" s="58" t="b">
        <v>0</v>
      </c>
      <c r="F5101" s="25">
        <f t="shared" si="1"/>
        <v>56</v>
      </c>
      <c r="G5101" s="21" t="s">
        <v>58</v>
      </c>
      <c r="H5101" s="23"/>
      <c r="I5101" s="28"/>
    </row>
    <row r="5102" ht="22.5" customHeight="1">
      <c r="A5102" s="53" t="str">
        <f t="array" ref="A5102">IFERROR(_xlfn.XLOOKUP(B5102, Runs[Run ID], Runs[Track]), "— pick a run —")</f>
        <v>Horror</v>
      </c>
      <c r="B5102" s="54" t="s">
        <v>497</v>
      </c>
      <c r="C5102" s="53" t="str">
        <f t="array" ref="C5102">IFERROR(_xlfn.XLOOKUP(B5102, Runs[Run ID], Runs[Title]), "— pick a run —")</f>
        <v>Tomb of Dracula</v>
      </c>
      <c r="D5102" s="74" t="s">
        <v>14803</v>
      </c>
      <c r="E5102" s="58" t="b">
        <v>0</v>
      </c>
      <c r="F5102" s="25">
        <f t="shared" si="1"/>
        <v>57</v>
      </c>
      <c r="G5102" s="21" t="s">
        <v>58</v>
      </c>
      <c r="H5102" s="23"/>
      <c r="I5102" s="28"/>
    </row>
    <row r="5103" ht="22.5" customHeight="1">
      <c r="A5103" s="53" t="str">
        <f t="array" ref="A5103">IFERROR(_xlfn.XLOOKUP(B5103, Runs[Run ID], Runs[Track]), "— pick a run —")</f>
        <v>Horror</v>
      </c>
      <c r="B5103" s="54" t="s">
        <v>497</v>
      </c>
      <c r="C5103" s="53" t="str">
        <f t="array" ref="C5103">IFERROR(_xlfn.XLOOKUP(B5103, Runs[Run ID], Runs[Title]), "— pick a run —")</f>
        <v>Tomb of Dracula</v>
      </c>
      <c r="D5103" s="74" t="s">
        <v>14804</v>
      </c>
      <c r="E5103" s="58" t="b">
        <v>0</v>
      </c>
      <c r="F5103" s="25">
        <f t="shared" si="1"/>
        <v>58</v>
      </c>
      <c r="G5103" s="21" t="s">
        <v>58</v>
      </c>
      <c r="H5103" s="23"/>
      <c r="I5103" s="28"/>
    </row>
    <row r="5104" ht="22.5" customHeight="1">
      <c r="A5104" s="53" t="str">
        <f t="array" ref="A5104">IFERROR(_xlfn.XLOOKUP(B5104, Runs[Run ID], Runs[Track]), "— pick a run —")</f>
        <v>Horror</v>
      </c>
      <c r="B5104" s="54" t="s">
        <v>497</v>
      </c>
      <c r="C5104" s="53" t="str">
        <f t="array" ref="C5104">IFERROR(_xlfn.XLOOKUP(B5104, Runs[Run ID], Runs[Title]), "— pick a run —")</f>
        <v>Tomb of Dracula</v>
      </c>
      <c r="D5104" s="74" t="s">
        <v>14805</v>
      </c>
      <c r="E5104" s="58" t="b">
        <v>0</v>
      </c>
      <c r="F5104" s="25">
        <f t="shared" si="1"/>
        <v>59</v>
      </c>
      <c r="G5104" s="21" t="s">
        <v>58</v>
      </c>
      <c r="H5104" s="23"/>
      <c r="I5104" s="28"/>
    </row>
    <row r="5105" ht="22.5" customHeight="1">
      <c r="A5105" s="53" t="str">
        <f t="array" ref="A5105">IFERROR(_xlfn.XLOOKUP(B5105, Runs[Run ID], Runs[Track]), "— pick a run —")</f>
        <v>Horror</v>
      </c>
      <c r="B5105" s="54" t="s">
        <v>497</v>
      </c>
      <c r="C5105" s="53" t="str">
        <f t="array" ref="C5105">IFERROR(_xlfn.XLOOKUP(B5105, Runs[Run ID], Runs[Title]), "— pick a run —")</f>
        <v>Tomb of Dracula</v>
      </c>
      <c r="D5105" s="74" t="s">
        <v>14806</v>
      </c>
      <c r="E5105" s="58" t="b">
        <v>0</v>
      </c>
      <c r="F5105" s="25">
        <f t="shared" si="1"/>
        <v>60</v>
      </c>
      <c r="G5105" s="21" t="s">
        <v>58</v>
      </c>
      <c r="H5105" s="23"/>
      <c r="I5105" s="28"/>
    </row>
    <row r="5106" ht="22.5" customHeight="1">
      <c r="A5106" s="53" t="str">
        <f t="array" ref="A5106">IFERROR(_xlfn.XLOOKUP(B5106, Runs[Run ID], Runs[Track]), "— pick a run —")</f>
        <v>Horror</v>
      </c>
      <c r="B5106" s="54" t="s">
        <v>497</v>
      </c>
      <c r="C5106" s="53" t="str">
        <f t="array" ref="C5106">IFERROR(_xlfn.XLOOKUP(B5106, Runs[Run ID], Runs[Title]), "— pick a run —")</f>
        <v>Tomb of Dracula</v>
      </c>
      <c r="D5106" s="74" t="s">
        <v>14807</v>
      </c>
      <c r="E5106" s="58" t="b">
        <v>0</v>
      </c>
      <c r="F5106" s="25">
        <f t="shared" si="1"/>
        <v>61</v>
      </c>
      <c r="G5106" s="21" t="s">
        <v>58</v>
      </c>
      <c r="H5106" s="23"/>
      <c r="I5106" s="28"/>
    </row>
    <row r="5107" ht="22.5" customHeight="1">
      <c r="A5107" s="53" t="str">
        <f t="array" ref="A5107">IFERROR(_xlfn.XLOOKUP(B5107, Runs[Run ID], Runs[Track]), "— pick a run —")</f>
        <v>Horror</v>
      </c>
      <c r="B5107" s="54" t="s">
        <v>497</v>
      </c>
      <c r="C5107" s="53" t="str">
        <f t="array" ref="C5107">IFERROR(_xlfn.XLOOKUP(B5107, Runs[Run ID], Runs[Title]), "— pick a run —")</f>
        <v>Tomb of Dracula</v>
      </c>
      <c r="D5107" s="74" t="s">
        <v>14808</v>
      </c>
      <c r="E5107" s="58" t="b">
        <v>0</v>
      </c>
      <c r="F5107" s="25">
        <f t="shared" si="1"/>
        <v>62</v>
      </c>
      <c r="G5107" s="21" t="s">
        <v>58</v>
      </c>
      <c r="H5107" s="23"/>
      <c r="I5107" s="28"/>
    </row>
    <row r="5108" ht="22.5" customHeight="1">
      <c r="A5108" s="53" t="str">
        <f t="array" ref="A5108">IFERROR(_xlfn.XLOOKUP(B5108, Runs[Run ID], Runs[Track]), "— pick a run —")</f>
        <v>Horror</v>
      </c>
      <c r="B5108" s="54" t="s">
        <v>497</v>
      </c>
      <c r="C5108" s="53" t="str">
        <f t="array" ref="C5108">IFERROR(_xlfn.XLOOKUP(B5108, Runs[Run ID], Runs[Title]), "— pick a run —")</f>
        <v>Tomb of Dracula</v>
      </c>
      <c r="D5108" s="74" t="s">
        <v>14809</v>
      </c>
      <c r="E5108" s="58" t="b">
        <v>0</v>
      </c>
      <c r="F5108" s="25">
        <f t="shared" si="1"/>
        <v>63</v>
      </c>
      <c r="G5108" s="21" t="s">
        <v>58</v>
      </c>
      <c r="H5108" s="23"/>
      <c r="I5108" s="28"/>
    </row>
    <row r="5109" ht="22.5" customHeight="1">
      <c r="A5109" s="53" t="str">
        <f t="array" ref="A5109">IFERROR(_xlfn.XLOOKUP(B5109, Runs[Run ID], Runs[Track]), "— pick a run —")</f>
        <v>Horror</v>
      </c>
      <c r="B5109" s="54" t="s">
        <v>497</v>
      </c>
      <c r="C5109" s="53" t="str">
        <f t="array" ref="C5109">IFERROR(_xlfn.XLOOKUP(B5109, Runs[Run ID], Runs[Title]), "— pick a run —")</f>
        <v>Tomb of Dracula</v>
      </c>
      <c r="D5109" s="74" t="s">
        <v>14810</v>
      </c>
      <c r="E5109" s="58" t="b">
        <v>0</v>
      </c>
      <c r="F5109" s="25">
        <f t="shared" si="1"/>
        <v>64</v>
      </c>
      <c r="G5109" s="21" t="s">
        <v>58</v>
      </c>
      <c r="H5109" s="23"/>
      <c r="I5109" s="28"/>
    </row>
    <row r="5110" ht="22.5" customHeight="1">
      <c r="A5110" s="53" t="str">
        <f t="array" ref="A5110">IFERROR(_xlfn.XLOOKUP(B5110, Runs[Run ID], Runs[Track]), "— pick a run —")</f>
        <v>Horror</v>
      </c>
      <c r="B5110" s="54" t="s">
        <v>497</v>
      </c>
      <c r="C5110" s="53" t="str">
        <f t="array" ref="C5110">IFERROR(_xlfn.XLOOKUP(B5110, Runs[Run ID], Runs[Title]), "— pick a run —")</f>
        <v>Tomb of Dracula</v>
      </c>
      <c r="D5110" s="74" t="s">
        <v>14811</v>
      </c>
      <c r="E5110" s="58" t="b">
        <v>0</v>
      </c>
      <c r="F5110" s="25">
        <f t="shared" si="1"/>
        <v>65</v>
      </c>
      <c r="G5110" s="21" t="s">
        <v>58</v>
      </c>
      <c r="H5110" s="23"/>
      <c r="I5110" s="28"/>
    </row>
    <row r="5111" ht="22.5" customHeight="1">
      <c r="A5111" s="53" t="str">
        <f t="array" ref="A5111">IFERROR(_xlfn.XLOOKUP(B5111, Runs[Run ID], Runs[Track]), "— pick a run —")</f>
        <v>Horror</v>
      </c>
      <c r="B5111" s="54" t="s">
        <v>497</v>
      </c>
      <c r="C5111" s="53" t="str">
        <f t="array" ref="C5111">IFERROR(_xlfn.XLOOKUP(B5111, Runs[Run ID], Runs[Title]), "— pick a run —")</f>
        <v>Tomb of Dracula</v>
      </c>
      <c r="D5111" s="74" t="s">
        <v>14812</v>
      </c>
      <c r="E5111" s="58" t="b">
        <v>0</v>
      </c>
      <c r="F5111" s="25">
        <f t="shared" si="1"/>
        <v>66</v>
      </c>
      <c r="G5111" s="21" t="s">
        <v>58</v>
      </c>
      <c r="H5111" s="23"/>
      <c r="I5111" s="28"/>
    </row>
    <row r="5112" ht="22.5" customHeight="1">
      <c r="A5112" s="53" t="str">
        <f t="array" ref="A5112">IFERROR(_xlfn.XLOOKUP(B5112, Runs[Run ID], Runs[Track]), "— pick a run —")</f>
        <v>Horror</v>
      </c>
      <c r="B5112" s="54" t="s">
        <v>497</v>
      </c>
      <c r="C5112" s="53" t="str">
        <f t="array" ref="C5112">IFERROR(_xlfn.XLOOKUP(B5112, Runs[Run ID], Runs[Title]), "— pick a run —")</f>
        <v>Tomb of Dracula</v>
      </c>
      <c r="D5112" s="74" t="s">
        <v>14813</v>
      </c>
      <c r="E5112" s="58" t="b">
        <v>0</v>
      </c>
      <c r="F5112" s="25">
        <f t="shared" si="1"/>
        <v>67</v>
      </c>
      <c r="G5112" s="21" t="s">
        <v>58</v>
      </c>
      <c r="H5112" s="23"/>
      <c r="I5112" s="28"/>
    </row>
    <row r="5113" ht="22.5" customHeight="1">
      <c r="A5113" s="53" t="str">
        <f t="array" ref="A5113">IFERROR(_xlfn.XLOOKUP(B5113, Runs[Run ID], Runs[Track]), "— pick a run —")</f>
        <v>Horror</v>
      </c>
      <c r="B5113" s="54" t="s">
        <v>497</v>
      </c>
      <c r="C5113" s="53" t="str">
        <f t="array" ref="C5113">IFERROR(_xlfn.XLOOKUP(B5113, Runs[Run ID], Runs[Title]), "— pick a run —")</f>
        <v>Tomb of Dracula</v>
      </c>
      <c r="D5113" s="74" t="s">
        <v>14814</v>
      </c>
      <c r="E5113" s="58" t="b">
        <v>0</v>
      </c>
      <c r="F5113" s="25">
        <f t="shared" si="1"/>
        <v>68</v>
      </c>
      <c r="G5113" s="21" t="s">
        <v>58</v>
      </c>
      <c r="H5113" s="23"/>
      <c r="I5113" s="28"/>
    </row>
    <row r="5114" ht="22.5" customHeight="1">
      <c r="A5114" s="53" t="str">
        <f t="array" ref="A5114">IFERROR(_xlfn.XLOOKUP(B5114, Runs[Run ID], Runs[Track]), "— pick a run —")</f>
        <v>Horror</v>
      </c>
      <c r="B5114" s="54" t="s">
        <v>497</v>
      </c>
      <c r="C5114" s="53" t="str">
        <f t="array" ref="C5114">IFERROR(_xlfn.XLOOKUP(B5114, Runs[Run ID], Runs[Title]), "— pick a run —")</f>
        <v>Tomb of Dracula</v>
      </c>
      <c r="D5114" s="74" t="s">
        <v>14815</v>
      </c>
      <c r="E5114" s="58" t="b">
        <v>0</v>
      </c>
      <c r="F5114" s="25">
        <f t="shared" si="1"/>
        <v>69</v>
      </c>
      <c r="G5114" s="21" t="s">
        <v>58</v>
      </c>
      <c r="H5114" s="23"/>
      <c r="I5114" s="28"/>
    </row>
    <row r="5115" ht="22.5" customHeight="1">
      <c r="A5115" s="53" t="str">
        <f t="array" ref="A5115">IFERROR(_xlfn.XLOOKUP(B5115, Runs[Run ID], Runs[Track]), "— pick a run —")</f>
        <v>Horror</v>
      </c>
      <c r="B5115" s="54" t="s">
        <v>497</v>
      </c>
      <c r="C5115" s="53" t="str">
        <f t="array" ref="C5115">IFERROR(_xlfn.XLOOKUP(B5115, Runs[Run ID], Runs[Title]), "— pick a run —")</f>
        <v>Tomb of Dracula</v>
      </c>
      <c r="D5115" s="74" t="s">
        <v>14816</v>
      </c>
      <c r="E5115" s="58" t="b">
        <v>0</v>
      </c>
      <c r="F5115" s="25">
        <f t="shared" si="1"/>
        <v>70</v>
      </c>
      <c r="G5115" s="21" t="s">
        <v>58</v>
      </c>
      <c r="H5115" s="23"/>
      <c r="I5115" s="28"/>
    </row>
    <row r="5116" ht="22.5" customHeight="1">
      <c r="A5116" s="53" t="str">
        <f t="array" ref="A5116">IFERROR(_xlfn.XLOOKUP(B5116, Runs[Run ID], Runs[Track]), "— pick a run —")</f>
        <v>Horror</v>
      </c>
      <c r="B5116" s="54" t="s">
        <v>497</v>
      </c>
      <c r="C5116" s="53" t="str">
        <f t="array" ref="C5116">IFERROR(_xlfn.XLOOKUP(B5116, Runs[Run ID], Runs[Title]), "— pick a run —")</f>
        <v>Tomb of Dracula</v>
      </c>
      <c r="D5116" s="74" t="s">
        <v>14817</v>
      </c>
      <c r="E5116" s="58" t="b">
        <v>0</v>
      </c>
      <c r="F5116" s="25">
        <f t="shared" si="1"/>
        <v>71</v>
      </c>
      <c r="G5116" s="21" t="s">
        <v>58</v>
      </c>
      <c r="H5116" s="23"/>
      <c r="I5116" s="28"/>
    </row>
    <row r="5117" ht="22.5" customHeight="1">
      <c r="A5117" s="53" t="str">
        <f t="array" ref="A5117">IFERROR(_xlfn.XLOOKUP(B5117, Runs[Run ID], Runs[Track]), "— pick a run —")</f>
        <v>Horror</v>
      </c>
      <c r="B5117" s="54" t="s">
        <v>497</v>
      </c>
      <c r="C5117" s="53" t="str">
        <f t="array" ref="C5117">IFERROR(_xlfn.XLOOKUP(B5117, Runs[Run ID], Runs[Title]), "— pick a run —")</f>
        <v>Tomb of Dracula</v>
      </c>
      <c r="D5117" s="74" t="s">
        <v>14818</v>
      </c>
      <c r="E5117" s="58" t="b">
        <v>0</v>
      </c>
      <c r="F5117" s="25">
        <f t="shared" si="1"/>
        <v>72</v>
      </c>
      <c r="G5117" s="21" t="s">
        <v>58</v>
      </c>
      <c r="H5117" s="23"/>
      <c r="I5117" s="28"/>
    </row>
    <row r="5118" ht="22.5" customHeight="1">
      <c r="A5118" s="53" t="str">
        <f t="array" ref="A5118">IFERROR(_xlfn.XLOOKUP(B5118, Runs[Run ID], Runs[Track]), "— pick a run —")</f>
        <v>Horror</v>
      </c>
      <c r="B5118" s="54" t="s">
        <v>497</v>
      </c>
      <c r="C5118" s="53" t="str">
        <f t="array" ref="C5118">IFERROR(_xlfn.XLOOKUP(B5118, Runs[Run ID], Runs[Title]), "— pick a run —")</f>
        <v>Tomb of Dracula</v>
      </c>
      <c r="D5118" s="74" t="s">
        <v>14819</v>
      </c>
      <c r="E5118" s="58" t="b">
        <v>0</v>
      </c>
      <c r="F5118" s="25">
        <f t="shared" si="1"/>
        <v>73</v>
      </c>
      <c r="G5118" s="21" t="s">
        <v>58</v>
      </c>
      <c r="H5118" s="23"/>
      <c r="I5118" s="28"/>
    </row>
    <row r="5119" ht="22.5" customHeight="1">
      <c r="A5119" s="53" t="str">
        <f t="array" ref="A5119">IFERROR(_xlfn.XLOOKUP(B5119, Runs[Run ID], Runs[Track]), "— pick a run —")</f>
        <v>Horror</v>
      </c>
      <c r="B5119" s="54" t="s">
        <v>497</v>
      </c>
      <c r="C5119" s="53" t="str">
        <f t="array" ref="C5119">IFERROR(_xlfn.XLOOKUP(B5119, Runs[Run ID], Runs[Title]), "— pick a run —")</f>
        <v>Tomb of Dracula</v>
      </c>
      <c r="D5119" s="74" t="s">
        <v>14820</v>
      </c>
      <c r="E5119" s="58" t="b">
        <v>0</v>
      </c>
      <c r="F5119" s="25">
        <f t="shared" si="1"/>
        <v>74</v>
      </c>
      <c r="G5119" s="21" t="s">
        <v>58</v>
      </c>
      <c r="H5119" s="23"/>
      <c r="I5119" s="28"/>
    </row>
    <row r="5120" ht="22.5" customHeight="1">
      <c r="A5120" s="53" t="str">
        <f t="array" ref="A5120">IFERROR(_xlfn.XLOOKUP(B5120, Runs[Run ID], Runs[Track]), "— pick a run —")</f>
        <v>Horror</v>
      </c>
      <c r="B5120" s="54" t="s">
        <v>497</v>
      </c>
      <c r="C5120" s="53" t="str">
        <f t="array" ref="C5120">IFERROR(_xlfn.XLOOKUP(B5120, Runs[Run ID], Runs[Title]), "— pick a run —")</f>
        <v>Tomb of Dracula</v>
      </c>
      <c r="D5120" s="74" t="s">
        <v>14821</v>
      </c>
      <c r="E5120" s="58" t="b">
        <v>0</v>
      </c>
      <c r="F5120" s="25">
        <f t="shared" si="1"/>
        <v>75</v>
      </c>
      <c r="G5120" s="21" t="s">
        <v>58</v>
      </c>
      <c r="H5120" s="23"/>
      <c r="I5120" s="28"/>
    </row>
    <row r="5121" ht="22.5" customHeight="1">
      <c r="A5121" s="53" t="str">
        <f t="array" ref="A5121">IFERROR(_xlfn.XLOOKUP(B5121, Runs[Run ID], Runs[Track]), "— pick a run —")</f>
        <v>Horror</v>
      </c>
      <c r="B5121" s="54" t="s">
        <v>497</v>
      </c>
      <c r="C5121" s="53" t="str">
        <f t="array" ref="C5121">IFERROR(_xlfn.XLOOKUP(B5121, Runs[Run ID], Runs[Title]), "— pick a run —")</f>
        <v>Tomb of Dracula</v>
      </c>
      <c r="D5121" s="74" t="s">
        <v>14822</v>
      </c>
      <c r="E5121" s="58" t="b">
        <v>0</v>
      </c>
      <c r="F5121" s="25">
        <f t="shared" si="1"/>
        <v>76</v>
      </c>
      <c r="G5121" s="21" t="s">
        <v>58</v>
      </c>
      <c r="H5121" s="23" t="s">
        <v>14823</v>
      </c>
      <c r="I5121" s="28"/>
    </row>
    <row r="5122" ht="22.5" customHeight="1">
      <c r="A5122" s="53" t="str">
        <f t="array" ref="A5122">IFERROR(_xlfn.XLOOKUP(B5122, Runs[Run ID], Runs[Track]), "— pick a run —")</f>
        <v>Hulk</v>
      </c>
      <c r="B5122" s="54" t="s">
        <v>522</v>
      </c>
      <c r="C5122" s="53" t="str">
        <f t="array" ref="C5122">IFERROR(_xlfn.XLOOKUP(B5122, Runs[Run ID], Runs[Title]), "— pick a run —")</f>
        <v>Hulk Origin</v>
      </c>
      <c r="D5122" s="10" t="s">
        <v>14824</v>
      </c>
      <c r="E5122" s="58" t="b">
        <v>0</v>
      </c>
      <c r="F5122" s="25">
        <f t="shared" si="1"/>
        <v>1</v>
      </c>
      <c r="G5122" s="21" t="s">
        <v>58</v>
      </c>
      <c r="H5122" s="23" t="s">
        <v>14825</v>
      </c>
      <c r="I5122" s="74" t="s">
        <v>14826</v>
      </c>
    </row>
    <row r="5123" ht="22.5" customHeight="1">
      <c r="A5123" s="53" t="str">
        <f t="array" ref="A5123">IFERROR(_xlfn.XLOOKUP(B5123, Runs[Run ID], Runs[Track]), "— pick a run —")</f>
        <v>Hulk</v>
      </c>
      <c r="B5123" s="54" t="s">
        <v>522</v>
      </c>
      <c r="C5123" s="53" t="str">
        <f t="array" ref="C5123">IFERROR(_xlfn.XLOOKUP(B5123, Runs[Run ID], Runs[Title]), "— pick a run —")</f>
        <v>Hulk Origin</v>
      </c>
      <c r="D5123" s="10" t="s">
        <v>14827</v>
      </c>
      <c r="E5123" s="58" t="b">
        <v>0</v>
      </c>
      <c r="F5123" s="25">
        <f t="shared" si="1"/>
        <v>2</v>
      </c>
      <c r="G5123" s="21" t="s">
        <v>58</v>
      </c>
      <c r="H5123" s="23"/>
      <c r="I5123" s="28"/>
    </row>
    <row r="5124" ht="22.5" customHeight="1">
      <c r="A5124" s="53" t="str">
        <f t="array" ref="A5124">IFERROR(_xlfn.XLOOKUP(B5124, Runs[Run ID], Runs[Track]), "— pick a run —")</f>
        <v>Hulk</v>
      </c>
      <c r="B5124" s="54" t="s">
        <v>522</v>
      </c>
      <c r="C5124" s="53" t="str">
        <f t="array" ref="C5124">IFERROR(_xlfn.XLOOKUP(B5124, Runs[Run ID], Runs[Title]), "— pick a run —")</f>
        <v>Hulk Origin</v>
      </c>
      <c r="D5124" s="10" t="s">
        <v>14828</v>
      </c>
      <c r="E5124" s="58" t="b">
        <v>0</v>
      </c>
      <c r="F5124" s="25">
        <f t="shared" si="1"/>
        <v>3</v>
      </c>
      <c r="G5124" s="21" t="s">
        <v>58</v>
      </c>
      <c r="H5124" s="23"/>
      <c r="I5124" s="28"/>
    </row>
    <row r="5125" ht="22.5" customHeight="1">
      <c r="A5125" s="53" t="str">
        <f t="array" ref="A5125">IFERROR(_xlfn.XLOOKUP(B5125, Runs[Run ID], Runs[Track]), "— pick a run —")</f>
        <v>Hulk</v>
      </c>
      <c r="B5125" s="54" t="s">
        <v>522</v>
      </c>
      <c r="C5125" s="53" t="str">
        <f t="array" ref="C5125">IFERROR(_xlfn.XLOOKUP(B5125, Runs[Run ID], Runs[Title]), "— pick a run —")</f>
        <v>Hulk Origin</v>
      </c>
      <c r="D5125" s="10" t="s">
        <v>14829</v>
      </c>
      <c r="E5125" s="58" t="b">
        <v>0</v>
      </c>
      <c r="F5125" s="25">
        <f t="shared" si="1"/>
        <v>4</v>
      </c>
      <c r="G5125" s="21" t="s">
        <v>58</v>
      </c>
      <c r="H5125" s="23"/>
      <c r="I5125" s="28"/>
    </row>
    <row r="5126" ht="22.5" customHeight="1">
      <c r="A5126" s="53" t="str">
        <f t="array" ref="A5126">IFERROR(_xlfn.XLOOKUP(B5126, Runs[Run ID], Runs[Track]), "— pick a run —")</f>
        <v>Hulk</v>
      </c>
      <c r="B5126" s="54" t="s">
        <v>522</v>
      </c>
      <c r="C5126" s="53" t="str">
        <f t="array" ref="C5126">IFERROR(_xlfn.XLOOKUP(B5126, Runs[Run ID], Runs[Title]), "— pick a run —")</f>
        <v>Hulk Origin</v>
      </c>
      <c r="D5126" s="10" t="s">
        <v>14830</v>
      </c>
      <c r="E5126" s="58" t="b">
        <v>0</v>
      </c>
      <c r="F5126" s="25">
        <f t="shared" si="1"/>
        <v>5</v>
      </c>
      <c r="G5126" s="21" t="s">
        <v>58</v>
      </c>
      <c r="H5126" s="23"/>
      <c r="I5126" s="28"/>
    </row>
    <row r="5127" ht="22.5" customHeight="1">
      <c r="A5127" s="53" t="str">
        <f t="array" ref="A5127">IFERROR(_xlfn.XLOOKUP(B5127, Runs[Run ID], Runs[Track]), "— pick a run —")</f>
        <v>Hulk</v>
      </c>
      <c r="B5127" s="54" t="s">
        <v>522</v>
      </c>
      <c r="C5127" s="53" t="str">
        <f t="array" ref="C5127">IFERROR(_xlfn.XLOOKUP(B5127, Runs[Run ID], Runs[Title]), "— pick a run —")</f>
        <v>Hulk Origin</v>
      </c>
      <c r="D5127" s="10" t="s">
        <v>14831</v>
      </c>
      <c r="E5127" s="58" t="b">
        <v>0</v>
      </c>
      <c r="F5127" s="25">
        <f t="shared" si="1"/>
        <v>6</v>
      </c>
      <c r="G5127" s="21" t="s">
        <v>58</v>
      </c>
      <c r="H5127" s="23"/>
      <c r="I5127" s="28"/>
    </row>
    <row r="5128" ht="22.5" customHeight="1">
      <c r="A5128" s="53" t="str">
        <f t="array" ref="A5128">IFERROR(_xlfn.XLOOKUP(B5128, Runs[Run ID], Runs[Track]), "— pick a run —")</f>
        <v>Hulk</v>
      </c>
      <c r="B5128" s="54" t="s">
        <v>522</v>
      </c>
      <c r="C5128" s="53" t="str">
        <f t="array" ref="C5128">IFERROR(_xlfn.XLOOKUP(B5128, Runs[Run ID], Runs[Title]), "— pick a run —")</f>
        <v>Hulk Origin</v>
      </c>
      <c r="D5128" s="74" t="s">
        <v>14832</v>
      </c>
      <c r="E5128" s="58" t="b">
        <v>0</v>
      </c>
      <c r="F5128" s="25">
        <f t="shared" si="1"/>
        <v>7</v>
      </c>
      <c r="G5128" s="21" t="s">
        <v>443</v>
      </c>
      <c r="H5128" s="23" t="s">
        <v>14833</v>
      </c>
      <c r="I5128" s="28"/>
    </row>
    <row r="5129" ht="22.5" customHeight="1">
      <c r="A5129" s="53" t="str">
        <f t="array" ref="A5129">IFERROR(_xlfn.XLOOKUP(B5129, Runs[Run ID], Runs[Track]), "— pick a run —")</f>
        <v>Hulk</v>
      </c>
      <c r="B5129" s="54" t="s">
        <v>522</v>
      </c>
      <c r="C5129" s="53" t="str">
        <f t="array" ref="C5129">IFERROR(_xlfn.XLOOKUP(B5129, Runs[Run ID], Runs[Title]), "— pick a run —")</f>
        <v>Hulk Origin</v>
      </c>
      <c r="D5129" s="74" t="s">
        <v>14834</v>
      </c>
      <c r="E5129" s="58" t="b">
        <v>0</v>
      </c>
      <c r="F5129" s="25">
        <f t="shared" si="1"/>
        <v>8</v>
      </c>
      <c r="G5129" s="21" t="s">
        <v>443</v>
      </c>
      <c r="H5129" s="23" t="s">
        <v>14835</v>
      </c>
      <c r="I5129" s="28"/>
    </row>
    <row r="5130" ht="22.5" customHeight="1">
      <c r="A5130" s="53" t="str">
        <f t="array" ref="A5130">IFERROR(_xlfn.XLOOKUP(B5130, Runs[Run ID], Runs[Track]), "— pick a run —")</f>
        <v>Hulk</v>
      </c>
      <c r="B5130" s="54" t="s">
        <v>522</v>
      </c>
      <c r="C5130" s="53" t="str">
        <f t="array" ref="C5130">IFERROR(_xlfn.XLOOKUP(B5130, Runs[Run ID], Runs[Title]), "— pick a run —")</f>
        <v>Hulk Origin</v>
      </c>
      <c r="D5130" s="74" t="s">
        <v>14836</v>
      </c>
      <c r="E5130" s="58" t="b">
        <v>0</v>
      </c>
      <c r="F5130" s="25">
        <f t="shared" si="1"/>
        <v>9</v>
      </c>
      <c r="G5130" s="21" t="s">
        <v>443</v>
      </c>
      <c r="H5130" s="23" t="s">
        <v>14837</v>
      </c>
      <c r="I5130" s="28"/>
    </row>
    <row r="5131" ht="22.5" customHeight="1">
      <c r="A5131" s="53" t="str">
        <f t="array" ref="A5131">IFERROR(_xlfn.XLOOKUP(B5131, Runs[Run ID], Runs[Track]), "— pick a run —")</f>
        <v>Hulk</v>
      </c>
      <c r="B5131" s="54" t="s">
        <v>522</v>
      </c>
      <c r="C5131" s="53" t="str">
        <f t="array" ref="C5131">IFERROR(_xlfn.XLOOKUP(B5131, Runs[Run ID], Runs[Title]), "— pick a run —")</f>
        <v>Hulk Origin</v>
      </c>
      <c r="D5131" s="74" t="s">
        <v>14838</v>
      </c>
      <c r="E5131" s="58" t="b">
        <v>0</v>
      </c>
      <c r="F5131" s="25">
        <f t="shared" si="1"/>
        <v>10</v>
      </c>
      <c r="G5131" s="21" t="s">
        <v>443</v>
      </c>
      <c r="H5131" s="23"/>
      <c r="I5131" s="28"/>
    </row>
    <row r="5132" ht="22.5" customHeight="1">
      <c r="A5132" s="53" t="str">
        <f t="array" ref="A5132">IFERROR(_xlfn.XLOOKUP(B5132, Runs[Run ID], Runs[Track]), "— pick a run —")</f>
        <v>Hulk</v>
      </c>
      <c r="B5132" s="54" t="s">
        <v>522</v>
      </c>
      <c r="C5132" s="53" t="str">
        <f t="array" ref="C5132">IFERROR(_xlfn.XLOOKUP(B5132, Runs[Run ID], Runs[Title]), "— pick a run —")</f>
        <v>Hulk Origin</v>
      </c>
      <c r="D5132" s="74" t="s">
        <v>14839</v>
      </c>
      <c r="E5132" s="58" t="b">
        <v>0</v>
      </c>
      <c r="F5132" s="25">
        <f t="shared" si="1"/>
        <v>11</v>
      </c>
      <c r="G5132" s="21" t="s">
        <v>1002</v>
      </c>
      <c r="H5132" s="23" t="s">
        <v>14840</v>
      </c>
      <c r="I5132" s="28"/>
    </row>
    <row r="5133" ht="22.5" customHeight="1">
      <c r="A5133" s="53" t="str">
        <f t="array" ref="A5133">IFERROR(_xlfn.XLOOKUP(B5133, Runs[Run ID], Runs[Track]), "— pick a run —")</f>
        <v>Hulk</v>
      </c>
      <c r="B5133" s="54" t="s">
        <v>499</v>
      </c>
      <c r="C5133" s="53" t="str">
        <f t="array" ref="C5133">IFERROR(_xlfn.XLOOKUP(B5133, Runs[Run ID], Runs[Title]), "— pick a run —")</f>
        <v>Hulk: Grey</v>
      </c>
      <c r="D5133" s="74" t="s">
        <v>14841</v>
      </c>
      <c r="E5133" s="58" t="b">
        <v>0</v>
      </c>
      <c r="F5133" s="25">
        <f t="shared" si="1"/>
        <v>1</v>
      </c>
      <c r="G5133" s="21" t="s">
        <v>58</v>
      </c>
      <c r="H5133" s="23"/>
      <c r="I5133" s="28"/>
    </row>
    <row r="5134" ht="22.5" customHeight="1">
      <c r="A5134" s="53" t="str">
        <f t="array" ref="A5134">IFERROR(_xlfn.XLOOKUP(B5134, Runs[Run ID], Runs[Track]), "— pick a run —")</f>
        <v>Hulk</v>
      </c>
      <c r="B5134" s="54" t="s">
        <v>499</v>
      </c>
      <c r="C5134" s="53" t="str">
        <f t="array" ref="C5134">IFERROR(_xlfn.XLOOKUP(B5134, Runs[Run ID], Runs[Title]), "— pick a run —")</f>
        <v>Hulk: Grey</v>
      </c>
      <c r="D5134" s="74" t="s">
        <v>14842</v>
      </c>
      <c r="E5134" s="58" t="b">
        <v>0</v>
      </c>
      <c r="F5134" s="25">
        <f t="shared" si="1"/>
        <v>2</v>
      </c>
      <c r="G5134" s="21" t="s">
        <v>58</v>
      </c>
      <c r="H5134" s="23"/>
      <c r="I5134" s="28"/>
    </row>
    <row r="5135" ht="22.5" customHeight="1">
      <c r="A5135" s="53" t="str">
        <f t="array" ref="A5135">IFERROR(_xlfn.XLOOKUP(B5135, Runs[Run ID], Runs[Track]), "— pick a run —")</f>
        <v>Hulk</v>
      </c>
      <c r="B5135" s="54" t="s">
        <v>499</v>
      </c>
      <c r="C5135" s="53" t="str">
        <f t="array" ref="C5135">IFERROR(_xlfn.XLOOKUP(B5135, Runs[Run ID], Runs[Title]), "— pick a run —")</f>
        <v>Hulk: Grey</v>
      </c>
      <c r="D5135" s="74" t="s">
        <v>14843</v>
      </c>
      <c r="E5135" s="58" t="b">
        <v>0</v>
      </c>
      <c r="F5135" s="25">
        <f t="shared" si="1"/>
        <v>3</v>
      </c>
      <c r="G5135" s="21" t="s">
        <v>58</v>
      </c>
      <c r="H5135" s="23"/>
      <c r="I5135" s="28"/>
    </row>
    <row r="5136" ht="22.5" customHeight="1">
      <c r="A5136" s="53" t="str">
        <f t="array" ref="A5136">IFERROR(_xlfn.XLOOKUP(B5136, Runs[Run ID], Runs[Track]), "— pick a run —")</f>
        <v>Hulk</v>
      </c>
      <c r="B5136" s="54" t="s">
        <v>499</v>
      </c>
      <c r="C5136" s="53" t="str">
        <f t="array" ref="C5136">IFERROR(_xlfn.XLOOKUP(B5136, Runs[Run ID], Runs[Title]), "— pick a run —")</f>
        <v>Hulk: Grey</v>
      </c>
      <c r="D5136" s="74" t="s">
        <v>14844</v>
      </c>
      <c r="E5136" s="58" t="b">
        <v>0</v>
      </c>
      <c r="F5136" s="25">
        <f t="shared" si="1"/>
        <v>4</v>
      </c>
      <c r="G5136" s="21" t="s">
        <v>58</v>
      </c>
      <c r="H5136" s="23"/>
      <c r="I5136" s="28"/>
    </row>
    <row r="5137" ht="22.5" customHeight="1">
      <c r="A5137" s="53" t="str">
        <f t="array" ref="A5137">IFERROR(_xlfn.XLOOKUP(B5137, Runs[Run ID], Runs[Track]), "— pick a run —")</f>
        <v>Hulk</v>
      </c>
      <c r="B5137" s="54" t="s">
        <v>499</v>
      </c>
      <c r="C5137" s="53" t="str">
        <f t="array" ref="C5137">IFERROR(_xlfn.XLOOKUP(B5137, Runs[Run ID], Runs[Title]), "— pick a run —")</f>
        <v>Hulk: Grey</v>
      </c>
      <c r="D5137" s="74" t="s">
        <v>14845</v>
      </c>
      <c r="E5137" s="58" t="b">
        <v>0</v>
      </c>
      <c r="F5137" s="25">
        <f t="shared" si="1"/>
        <v>5</v>
      </c>
      <c r="G5137" s="21" t="s">
        <v>58</v>
      </c>
      <c r="H5137" s="23"/>
      <c r="I5137" s="28"/>
    </row>
    <row r="5138" ht="22.5" customHeight="1">
      <c r="A5138" s="53" t="str">
        <f t="array" ref="A5138">IFERROR(_xlfn.XLOOKUP(B5138, Runs[Run ID], Runs[Track]), "— pick a run —")</f>
        <v>Hulk</v>
      </c>
      <c r="B5138" s="54" t="s">
        <v>499</v>
      </c>
      <c r="C5138" s="53" t="str">
        <f t="array" ref="C5138">IFERROR(_xlfn.XLOOKUP(B5138, Runs[Run ID], Runs[Title]), "— pick a run —")</f>
        <v>Hulk: Grey</v>
      </c>
      <c r="D5138" s="74" t="s">
        <v>14846</v>
      </c>
      <c r="E5138" s="58" t="b">
        <v>0</v>
      </c>
      <c r="F5138" s="25">
        <f t="shared" si="1"/>
        <v>6</v>
      </c>
      <c r="G5138" s="21" t="s">
        <v>58</v>
      </c>
      <c r="H5138" s="23"/>
      <c r="I5138" s="28"/>
    </row>
    <row r="5139" ht="22.5" customHeight="1">
      <c r="A5139" s="53" t="str">
        <f t="array" ref="A5139">IFERROR(_xlfn.XLOOKUP(B5139, Runs[Run ID], Runs[Track]), "— pick a run —")</f>
        <v>Hulk</v>
      </c>
      <c r="B5139" s="54" t="s">
        <v>76</v>
      </c>
      <c r="C5139" s="53" t="str">
        <f t="array" ref="C5139">IFERROR(_xlfn.XLOOKUP(B5139, Runs[Run ID], Runs[Title]), "— pick a run —")</f>
        <v>Mantlo's Incredible Hulk</v>
      </c>
      <c r="D5139" s="74" t="s">
        <v>14847</v>
      </c>
      <c r="E5139" s="58" t="b">
        <v>0</v>
      </c>
      <c r="F5139" s="25">
        <f t="shared" si="1"/>
        <v>1</v>
      </c>
      <c r="G5139" s="21" t="s">
        <v>58</v>
      </c>
      <c r="H5139" s="23"/>
      <c r="I5139" s="28"/>
    </row>
    <row r="5140" ht="22.5" customHeight="1">
      <c r="A5140" s="53" t="str">
        <f t="array" ref="A5140">IFERROR(_xlfn.XLOOKUP(B5140, Runs[Run ID], Runs[Track]), "— pick a run —")</f>
        <v>Hulk</v>
      </c>
      <c r="B5140" s="54" t="s">
        <v>76</v>
      </c>
      <c r="C5140" s="53" t="str">
        <f t="array" ref="C5140">IFERROR(_xlfn.XLOOKUP(B5140, Runs[Run ID], Runs[Title]), "— pick a run —")</f>
        <v>Mantlo's Incredible Hulk</v>
      </c>
      <c r="D5140" s="74" t="s">
        <v>14848</v>
      </c>
      <c r="E5140" s="58" t="b">
        <v>0</v>
      </c>
      <c r="F5140" s="25">
        <f t="shared" si="1"/>
        <v>2</v>
      </c>
      <c r="G5140" s="21" t="s">
        <v>58</v>
      </c>
      <c r="H5140" s="23"/>
      <c r="I5140" s="28"/>
    </row>
    <row r="5141" ht="22.5" customHeight="1">
      <c r="A5141" s="53" t="str">
        <f t="array" ref="A5141">IFERROR(_xlfn.XLOOKUP(B5141, Runs[Run ID], Runs[Track]), "— pick a run —")</f>
        <v>Hulk</v>
      </c>
      <c r="B5141" s="54" t="s">
        <v>76</v>
      </c>
      <c r="C5141" s="53" t="str">
        <f t="array" ref="C5141">IFERROR(_xlfn.XLOOKUP(B5141, Runs[Run ID], Runs[Title]), "— pick a run —")</f>
        <v>Mantlo's Incredible Hulk</v>
      </c>
      <c r="D5141" s="74" t="s">
        <v>14849</v>
      </c>
      <c r="E5141" s="58" t="b">
        <v>0</v>
      </c>
      <c r="F5141" s="25">
        <f t="shared" si="1"/>
        <v>3</v>
      </c>
      <c r="G5141" s="21" t="s">
        <v>58</v>
      </c>
      <c r="H5141" s="23"/>
      <c r="I5141" s="28"/>
    </row>
    <row r="5142" ht="22.5" customHeight="1">
      <c r="A5142" s="53" t="str">
        <f t="array" ref="A5142">IFERROR(_xlfn.XLOOKUP(B5142, Runs[Run ID], Runs[Track]), "— pick a run —")</f>
        <v>Hulk</v>
      </c>
      <c r="B5142" s="54" t="s">
        <v>76</v>
      </c>
      <c r="C5142" s="53" t="str">
        <f t="array" ref="C5142">IFERROR(_xlfn.XLOOKUP(B5142, Runs[Run ID], Runs[Title]), "— pick a run —")</f>
        <v>Mantlo's Incredible Hulk</v>
      </c>
      <c r="D5142" s="74" t="s">
        <v>14850</v>
      </c>
      <c r="E5142" s="58" t="b">
        <v>0</v>
      </c>
      <c r="F5142" s="25">
        <f t="shared" si="1"/>
        <v>4</v>
      </c>
      <c r="G5142" s="21" t="s">
        <v>58</v>
      </c>
      <c r="H5142" s="23"/>
      <c r="I5142" s="28"/>
    </row>
    <row r="5143" ht="22.5" customHeight="1">
      <c r="A5143" s="53" t="str">
        <f t="array" ref="A5143">IFERROR(_xlfn.XLOOKUP(B5143, Runs[Run ID], Runs[Track]), "— pick a run —")</f>
        <v>Hulk</v>
      </c>
      <c r="B5143" s="54" t="s">
        <v>76</v>
      </c>
      <c r="C5143" s="53" t="str">
        <f t="array" ref="C5143">IFERROR(_xlfn.XLOOKUP(B5143, Runs[Run ID], Runs[Title]), "— pick a run —")</f>
        <v>Mantlo's Incredible Hulk</v>
      </c>
      <c r="D5143" s="74" t="s">
        <v>14851</v>
      </c>
      <c r="E5143" s="58" t="b">
        <v>0</v>
      </c>
      <c r="F5143" s="25">
        <f t="shared" si="1"/>
        <v>5</v>
      </c>
      <c r="G5143" s="21" t="s">
        <v>58</v>
      </c>
      <c r="H5143" s="23"/>
      <c r="I5143" s="28"/>
    </row>
    <row r="5144" ht="22.5" customHeight="1">
      <c r="A5144" s="53" t="str">
        <f t="array" ref="A5144">IFERROR(_xlfn.XLOOKUP(B5144, Runs[Run ID], Runs[Track]), "— pick a run —")</f>
        <v>Hulk</v>
      </c>
      <c r="B5144" s="54" t="s">
        <v>76</v>
      </c>
      <c r="C5144" s="53" t="str">
        <f t="array" ref="C5144">IFERROR(_xlfn.XLOOKUP(B5144, Runs[Run ID], Runs[Title]), "— pick a run —")</f>
        <v>Mantlo's Incredible Hulk</v>
      </c>
      <c r="D5144" s="74" t="s">
        <v>14852</v>
      </c>
      <c r="E5144" s="58" t="b">
        <v>0</v>
      </c>
      <c r="F5144" s="25">
        <f t="shared" si="1"/>
        <v>6</v>
      </c>
      <c r="G5144" s="21" t="s">
        <v>58</v>
      </c>
      <c r="H5144" s="23"/>
      <c r="I5144" s="28"/>
    </row>
    <row r="5145" ht="22.5" customHeight="1">
      <c r="A5145" s="53" t="str">
        <f t="array" ref="A5145">IFERROR(_xlfn.XLOOKUP(B5145, Runs[Run ID], Runs[Track]), "— pick a run —")</f>
        <v>Hulk</v>
      </c>
      <c r="B5145" s="54" t="s">
        <v>76</v>
      </c>
      <c r="C5145" s="53" t="str">
        <f t="array" ref="C5145">IFERROR(_xlfn.XLOOKUP(B5145, Runs[Run ID], Runs[Title]), "— pick a run —")</f>
        <v>Mantlo's Incredible Hulk</v>
      </c>
      <c r="D5145" s="74" t="s">
        <v>14853</v>
      </c>
      <c r="E5145" s="58" t="b">
        <v>0</v>
      </c>
      <c r="F5145" s="25">
        <f t="shared" si="1"/>
        <v>7</v>
      </c>
      <c r="G5145" s="21" t="s">
        <v>58</v>
      </c>
      <c r="H5145" s="23"/>
      <c r="I5145" s="28"/>
    </row>
    <row r="5146" ht="22.5" customHeight="1">
      <c r="A5146" s="53" t="str">
        <f t="array" ref="A5146">IFERROR(_xlfn.XLOOKUP(B5146, Runs[Run ID], Runs[Track]), "— pick a run —")</f>
        <v>Hulk</v>
      </c>
      <c r="B5146" s="54" t="s">
        <v>76</v>
      </c>
      <c r="C5146" s="53" t="str">
        <f t="array" ref="C5146">IFERROR(_xlfn.XLOOKUP(B5146, Runs[Run ID], Runs[Title]), "— pick a run —")</f>
        <v>Mantlo's Incredible Hulk</v>
      </c>
      <c r="D5146" s="74" t="s">
        <v>14854</v>
      </c>
      <c r="E5146" s="58" t="b">
        <v>0</v>
      </c>
      <c r="F5146" s="25">
        <f t="shared" si="1"/>
        <v>8</v>
      </c>
      <c r="G5146" s="21" t="s">
        <v>58</v>
      </c>
      <c r="H5146" s="23"/>
      <c r="I5146" s="28"/>
    </row>
    <row r="5147" ht="22.5" customHeight="1">
      <c r="A5147" s="53" t="str">
        <f t="array" ref="A5147">IFERROR(_xlfn.XLOOKUP(B5147, Runs[Run ID], Runs[Track]), "— pick a run —")</f>
        <v>Hulk</v>
      </c>
      <c r="B5147" s="54" t="s">
        <v>76</v>
      </c>
      <c r="C5147" s="53" t="str">
        <f t="array" ref="C5147">IFERROR(_xlfn.XLOOKUP(B5147, Runs[Run ID], Runs[Title]), "— pick a run —")</f>
        <v>Mantlo's Incredible Hulk</v>
      </c>
      <c r="D5147" s="74" t="s">
        <v>14855</v>
      </c>
      <c r="E5147" s="58" t="b">
        <v>0</v>
      </c>
      <c r="F5147" s="25">
        <f t="shared" si="1"/>
        <v>9</v>
      </c>
      <c r="G5147" s="21" t="s">
        <v>58</v>
      </c>
      <c r="H5147" s="23"/>
      <c r="I5147" s="28"/>
    </row>
    <row r="5148" ht="22.5" customHeight="1">
      <c r="A5148" s="53" t="str">
        <f t="array" ref="A5148">IFERROR(_xlfn.XLOOKUP(B5148, Runs[Run ID], Runs[Track]), "— pick a run —")</f>
        <v>Hulk</v>
      </c>
      <c r="B5148" s="54" t="s">
        <v>76</v>
      </c>
      <c r="C5148" s="53" t="str">
        <f t="array" ref="C5148">IFERROR(_xlfn.XLOOKUP(B5148, Runs[Run ID], Runs[Title]), "— pick a run —")</f>
        <v>Mantlo's Incredible Hulk</v>
      </c>
      <c r="D5148" s="74" t="s">
        <v>14856</v>
      </c>
      <c r="E5148" s="58" t="b">
        <v>0</v>
      </c>
      <c r="F5148" s="25">
        <f t="shared" si="1"/>
        <v>10</v>
      </c>
      <c r="G5148" s="21" t="s">
        <v>58</v>
      </c>
      <c r="H5148" s="23"/>
      <c r="I5148" s="28"/>
    </row>
    <row r="5149" ht="22.5" customHeight="1">
      <c r="A5149" s="53" t="str">
        <f t="array" ref="A5149">IFERROR(_xlfn.XLOOKUP(B5149, Runs[Run ID], Runs[Track]), "— pick a run —")</f>
        <v>Hulk</v>
      </c>
      <c r="B5149" s="54" t="s">
        <v>76</v>
      </c>
      <c r="C5149" s="53" t="str">
        <f t="array" ref="C5149">IFERROR(_xlfn.XLOOKUP(B5149, Runs[Run ID], Runs[Title]), "— pick a run —")</f>
        <v>Mantlo's Incredible Hulk</v>
      </c>
      <c r="D5149" s="74" t="s">
        <v>14857</v>
      </c>
      <c r="E5149" s="58" t="b">
        <v>0</v>
      </c>
      <c r="F5149" s="25">
        <f t="shared" si="1"/>
        <v>11</v>
      </c>
      <c r="G5149" s="21" t="s">
        <v>58</v>
      </c>
      <c r="H5149" s="23"/>
      <c r="I5149" s="28"/>
    </row>
    <row r="5150" ht="22.5" customHeight="1">
      <c r="A5150" s="53" t="str">
        <f t="array" ref="A5150">IFERROR(_xlfn.XLOOKUP(B5150, Runs[Run ID], Runs[Track]), "— pick a run —")</f>
        <v>Hulk</v>
      </c>
      <c r="B5150" s="54" t="s">
        <v>76</v>
      </c>
      <c r="C5150" s="53" t="str">
        <f t="array" ref="C5150">IFERROR(_xlfn.XLOOKUP(B5150, Runs[Run ID], Runs[Title]), "— pick a run —")</f>
        <v>Mantlo's Incredible Hulk</v>
      </c>
      <c r="D5150" s="74" t="s">
        <v>14858</v>
      </c>
      <c r="E5150" s="58" t="b">
        <v>0</v>
      </c>
      <c r="F5150" s="25">
        <f t="shared" si="1"/>
        <v>12</v>
      </c>
      <c r="G5150" s="21" t="s">
        <v>58</v>
      </c>
      <c r="H5150" s="23"/>
      <c r="I5150" s="28"/>
    </row>
    <row r="5151" ht="22.5" customHeight="1">
      <c r="A5151" s="53" t="str">
        <f t="array" ref="A5151">IFERROR(_xlfn.XLOOKUP(B5151, Runs[Run ID], Runs[Track]), "— pick a run —")</f>
        <v>Hulk</v>
      </c>
      <c r="B5151" s="54" t="s">
        <v>76</v>
      </c>
      <c r="C5151" s="53" t="str">
        <f t="array" ref="C5151">IFERROR(_xlfn.XLOOKUP(B5151, Runs[Run ID], Runs[Title]), "— pick a run —")</f>
        <v>Mantlo's Incredible Hulk</v>
      </c>
      <c r="D5151" s="74" t="s">
        <v>14859</v>
      </c>
      <c r="E5151" s="58" t="b">
        <v>0</v>
      </c>
      <c r="F5151" s="25">
        <f t="shared" si="1"/>
        <v>13</v>
      </c>
      <c r="G5151" s="21" t="s">
        <v>58</v>
      </c>
      <c r="H5151" s="23"/>
      <c r="I5151" s="28"/>
    </row>
    <row r="5152" ht="22.5" customHeight="1">
      <c r="A5152" s="53" t="str">
        <f t="array" ref="A5152">IFERROR(_xlfn.XLOOKUP(B5152, Runs[Run ID], Runs[Track]), "— pick a run —")</f>
        <v>Hulk</v>
      </c>
      <c r="B5152" s="54" t="s">
        <v>76</v>
      </c>
      <c r="C5152" s="53" t="str">
        <f t="array" ref="C5152">IFERROR(_xlfn.XLOOKUP(B5152, Runs[Run ID], Runs[Title]), "— pick a run —")</f>
        <v>Mantlo's Incredible Hulk</v>
      </c>
      <c r="D5152" s="74" t="s">
        <v>14860</v>
      </c>
      <c r="E5152" s="58" t="b">
        <v>0</v>
      </c>
      <c r="F5152" s="25">
        <f t="shared" si="1"/>
        <v>14</v>
      </c>
      <c r="G5152" s="21" t="s">
        <v>58</v>
      </c>
      <c r="H5152" s="23"/>
      <c r="I5152" s="28"/>
    </row>
    <row r="5153" ht="22.5" customHeight="1">
      <c r="A5153" s="53" t="str">
        <f t="array" ref="A5153">IFERROR(_xlfn.XLOOKUP(B5153, Runs[Run ID], Runs[Track]), "— pick a run —")</f>
        <v>Hulk</v>
      </c>
      <c r="B5153" s="54" t="s">
        <v>76</v>
      </c>
      <c r="C5153" s="53" t="str">
        <f t="array" ref="C5153">IFERROR(_xlfn.XLOOKUP(B5153, Runs[Run ID], Runs[Title]), "— pick a run —")</f>
        <v>Mantlo's Incredible Hulk</v>
      </c>
      <c r="D5153" s="74" t="s">
        <v>14861</v>
      </c>
      <c r="E5153" s="58" t="b">
        <v>0</v>
      </c>
      <c r="F5153" s="25">
        <f t="shared" si="1"/>
        <v>15</v>
      </c>
      <c r="G5153" s="21" t="s">
        <v>58</v>
      </c>
      <c r="H5153" s="23"/>
      <c r="I5153" s="28"/>
    </row>
    <row r="5154" ht="22.5" customHeight="1">
      <c r="A5154" s="53" t="str">
        <f t="array" ref="A5154">IFERROR(_xlfn.XLOOKUP(B5154, Runs[Run ID], Runs[Track]), "— pick a run —")</f>
        <v>Hulk</v>
      </c>
      <c r="B5154" s="54" t="s">
        <v>76</v>
      </c>
      <c r="C5154" s="53" t="str">
        <f t="array" ref="C5154">IFERROR(_xlfn.XLOOKUP(B5154, Runs[Run ID], Runs[Title]), "— pick a run —")</f>
        <v>Mantlo's Incredible Hulk</v>
      </c>
      <c r="D5154" s="74" t="s">
        <v>14862</v>
      </c>
      <c r="E5154" s="58" t="b">
        <v>0</v>
      </c>
      <c r="F5154" s="25">
        <f t="shared" si="1"/>
        <v>16</v>
      </c>
      <c r="G5154" s="21" t="s">
        <v>58</v>
      </c>
      <c r="H5154" s="23"/>
      <c r="I5154" s="28"/>
    </row>
    <row r="5155" ht="22.5" customHeight="1">
      <c r="A5155" s="53" t="str">
        <f t="array" ref="A5155">IFERROR(_xlfn.XLOOKUP(B5155, Runs[Run ID], Runs[Track]), "— pick a run —")</f>
        <v>Hulk</v>
      </c>
      <c r="B5155" s="54" t="s">
        <v>76</v>
      </c>
      <c r="C5155" s="53" t="str">
        <f t="array" ref="C5155">IFERROR(_xlfn.XLOOKUP(B5155, Runs[Run ID], Runs[Title]), "— pick a run —")</f>
        <v>Mantlo's Incredible Hulk</v>
      </c>
      <c r="D5155" s="74" t="s">
        <v>14863</v>
      </c>
      <c r="E5155" s="58" t="b">
        <v>0</v>
      </c>
      <c r="F5155" s="25">
        <f t="shared" si="1"/>
        <v>17</v>
      </c>
      <c r="G5155" s="21" t="s">
        <v>58</v>
      </c>
      <c r="H5155" s="23"/>
      <c r="I5155" s="28"/>
    </row>
    <row r="5156" ht="22.5" customHeight="1">
      <c r="A5156" s="53" t="str">
        <f t="array" ref="A5156">IFERROR(_xlfn.XLOOKUP(B5156, Runs[Run ID], Runs[Track]), "— pick a run —")</f>
        <v>Hulk</v>
      </c>
      <c r="B5156" s="54" t="s">
        <v>76</v>
      </c>
      <c r="C5156" s="53" t="str">
        <f t="array" ref="C5156">IFERROR(_xlfn.XLOOKUP(B5156, Runs[Run ID], Runs[Title]), "— pick a run —")</f>
        <v>Mantlo's Incredible Hulk</v>
      </c>
      <c r="D5156" s="74" t="s">
        <v>14864</v>
      </c>
      <c r="E5156" s="58" t="b">
        <v>0</v>
      </c>
      <c r="F5156" s="25">
        <f t="shared" si="1"/>
        <v>18</v>
      </c>
      <c r="G5156" s="21" t="s">
        <v>58</v>
      </c>
      <c r="H5156" s="23"/>
      <c r="I5156" s="28"/>
    </row>
    <row r="5157" ht="22.5" customHeight="1">
      <c r="A5157" s="53" t="str">
        <f t="array" ref="A5157">IFERROR(_xlfn.XLOOKUP(B5157, Runs[Run ID], Runs[Track]), "— pick a run —")</f>
        <v>Hulk</v>
      </c>
      <c r="B5157" s="54" t="s">
        <v>76</v>
      </c>
      <c r="C5157" s="53" t="str">
        <f t="array" ref="C5157">IFERROR(_xlfn.XLOOKUP(B5157, Runs[Run ID], Runs[Title]), "— pick a run —")</f>
        <v>Mantlo's Incredible Hulk</v>
      </c>
      <c r="D5157" s="74" t="s">
        <v>14865</v>
      </c>
      <c r="E5157" s="58" t="b">
        <v>0</v>
      </c>
      <c r="F5157" s="25">
        <f t="shared" si="1"/>
        <v>19</v>
      </c>
      <c r="G5157" s="21" t="s">
        <v>58</v>
      </c>
      <c r="H5157" s="23"/>
      <c r="I5157" s="28"/>
    </row>
    <row r="5158" ht="22.5" customHeight="1">
      <c r="A5158" s="53" t="str">
        <f t="array" ref="A5158">IFERROR(_xlfn.XLOOKUP(B5158, Runs[Run ID], Runs[Track]), "— pick a run —")</f>
        <v>Hulk</v>
      </c>
      <c r="B5158" s="54" t="s">
        <v>76</v>
      </c>
      <c r="C5158" s="53" t="str">
        <f t="array" ref="C5158">IFERROR(_xlfn.XLOOKUP(B5158, Runs[Run ID], Runs[Title]), "— pick a run —")</f>
        <v>Mantlo's Incredible Hulk</v>
      </c>
      <c r="D5158" s="74" t="s">
        <v>14866</v>
      </c>
      <c r="E5158" s="58" t="b">
        <v>0</v>
      </c>
      <c r="F5158" s="25">
        <f t="shared" si="1"/>
        <v>20</v>
      </c>
      <c r="G5158" s="21" t="s">
        <v>58</v>
      </c>
      <c r="H5158" s="23"/>
      <c r="I5158" s="28"/>
    </row>
    <row r="5159" ht="22.5" customHeight="1">
      <c r="A5159" s="53" t="str">
        <f t="array" ref="A5159">IFERROR(_xlfn.XLOOKUP(B5159, Runs[Run ID], Runs[Track]), "— pick a run —")</f>
        <v>Hulk</v>
      </c>
      <c r="B5159" s="54" t="s">
        <v>76</v>
      </c>
      <c r="C5159" s="53" t="str">
        <f t="array" ref="C5159">IFERROR(_xlfn.XLOOKUP(B5159, Runs[Run ID], Runs[Title]), "— pick a run —")</f>
        <v>Mantlo's Incredible Hulk</v>
      </c>
      <c r="D5159" s="74" t="s">
        <v>14867</v>
      </c>
      <c r="E5159" s="58" t="b">
        <v>0</v>
      </c>
      <c r="F5159" s="25">
        <f t="shared" si="1"/>
        <v>21</v>
      </c>
      <c r="G5159" s="21" t="s">
        <v>58</v>
      </c>
      <c r="H5159" s="23"/>
      <c r="I5159" s="28"/>
    </row>
    <row r="5160" ht="22.5" customHeight="1">
      <c r="A5160" s="53" t="str">
        <f t="array" ref="A5160">IFERROR(_xlfn.XLOOKUP(B5160, Runs[Run ID], Runs[Track]), "— pick a run —")</f>
        <v>Hulk</v>
      </c>
      <c r="B5160" s="54" t="s">
        <v>76</v>
      </c>
      <c r="C5160" s="53" t="str">
        <f t="array" ref="C5160">IFERROR(_xlfn.XLOOKUP(B5160, Runs[Run ID], Runs[Title]), "— pick a run —")</f>
        <v>Mantlo's Incredible Hulk</v>
      </c>
      <c r="D5160" s="74" t="s">
        <v>14868</v>
      </c>
      <c r="E5160" s="58" t="b">
        <v>0</v>
      </c>
      <c r="F5160" s="25">
        <f t="shared" si="1"/>
        <v>22</v>
      </c>
      <c r="G5160" s="21" t="s">
        <v>58</v>
      </c>
      <c r="H5160" s="23"/>
      <c r="I5160" s="28"/>
    </row>
    <row r="5161" ht="22.5" customHeight="1">
      <c r="A5161" s="53" t="str">
        <f t="array" ref="A5161">IFERROR(_xlfn.XLOOKUP(B5161, Runs[Run ID], Runs[Track]), "— pick a run —")</f>
        <v>Hulk</v>
      </c>
      <c r="B5161" s="54" t="s">
        <v>76</v>
      </c>
      <c r="C5161" s="53" t="str">
        <f t="array" ref="C5161">IFERROR(_xlfn.XLOOKUP(B5161, Runs[Run ID], Runs[Title]), "— pick a run —")</f>
        <v>Mantlo's Incredible Hulk</v>
      </c>
      <c r="D5161" s="74" t="s">
        <v>14869</v>
      </c>
      <c r="E5161" s="58" t="b">
        <v>0</v>
      </c>
      <c r="F5161" s="25">
        <f t="shared" si="1"/>
        <v>23</v>
      </c>
      <c r="G5161" s="21" t="s">
        <v>58</v>
      </c>
      <c r="H5161" s="23"/>
      <c r="I5161" s="28"/>
    </row>
    <row r="5162" ht="22.5" customHeight="1">
      <c r="A5162" s="53" t="str">
        <f t="array" ref="A5162">IFERROR(_xlfn.XLOOKUP(B5162, Runs[Run ID], Runs[Track]), "— pick a run —")</f>
        <v>Hulk</v>
      </c>
      <c r="B5162" s="54" t="s">
        <v>76</v>
      </c>
      <c r="C5162" s="53" t="str">
        <f t="array" ref="C5162">IFERROR(_xlfn.XLOOKUP(B5162, Runs[Run ID], Runs[Title]), "— pick a run —")</f>
        <v>Mantlo's Incredible Hulk</v>
      </c>
      <c r="D5162" s="74" t="s">
        <v>14870</v>
      </c>
      <c r="E5162" s="58" t="b">
        <v>0</v>
      </c>
      <c r="F5162" s="25">
        <f t="shared" si="1"/>
        <v>24</v>
      </c>
      <c r="G5162" s="21" t="s">
        <v>58</v>
      </c>
      <c r="H5162" s="23"/>
      <c r="I5162" s="28"/>
    </row>
    <row r="5163" ht="22.5" customHeight="1">
      <c r="A5163" s="53" t="str">
        <f t="array" ref="A5163">IFERROR(_xlfn.XLOOKUP(B5163, Runs[Run ID], Runs[Track]), "— pick a run —")</f>
        <v>Hulk</v>
      </c>
      <c r="B5163" s="54" t="s">
        <v>76</v>
      </c>
      <c r="C5163" s="53" t="str">
        <f t="array" ref="C5163">IFERROR(_xlfn.XLOOKUP(B5163, Runs[Run ID], Runs[Title]), "— pick a run —")</f>
        <v>Mantlo's Incredible Hulk</v>
      </c>
      <c r="D5163" s="74" t="s">
        <v>14871</v>
      </c>
      <c r="E5163" s="58" t="b">
        <v>0</v>
      </c>
      <c r="F5163" s="25">
        <f t="shared" si="1"/>
        <v>25</v>
      </c>
      <c r="G5163" s="21" t="s">
        <v>58</v>
      </c>
      <c r="H5163" s="23"/>
      <c r="I5163" s="28"/>
    </row>
    <row r="5164" ht="22.5" customHeight="1">
      <c r="A5164" s="53" t="str">
        <f t="array" ref="A5164">IFERROR(_xlfn.XLOOKUP(B5164, Runs[Run ID], Runs[Track]), "— pick a run —")</f>
        <v>Hulk</v>
      </c>
      <c r="B5164" s="54" t="s">
        <v>76</v>
      </c>
      <c r="C5164" s="53" t="str">
        <f t="array" ref="C5164">IFERROR(_xlfn.XLOOKUP(B5164, Runs[Run ID], Runs[Title]), "— pick a run —")</f>
        <v>Mantlo's Incredible Hulk</v>
      </c>
      <c r="D5164" s="74" t="s">
        <v>14872</v>
      </c>
      <c r="E5164" s="58" t="b">
        <v>0</v>
      </c>
      <c r="F5164" s="25">
        <f t="shared" si="1"/>
        <v>26</v>
      </c>
      <c r="G5164" s="21" t="s">
        <v>58</v>
      </c>
      <c r="H5164" s="23"/>
      <c r="I5164" s="28"/>
    </row>
    <row r="5165" ht="22.5" customHeight="1">
      <c r="A5165" s="53" t="str">
        <f t="array" ref="A5165">IFERROR(_xlfn.XLOOKUP(B5165, Runs[Run ID], Runs[Track]), "— pick a run —")</f>
        <v>Hulk</v>
      </c>
      <c r="B5165" s="54" t="s">
        <v>76</v>
      </c>
      <c r="C5165" s="53" t="str">
        <f t="array" ref="C5165">IFERROR(_xlfn.XLOOKUP(B5165, Runs[Run ID], Runs[Title]), "— pick a run —")</f>
        <v>Mantlo's Incredible Hulk</v>
      </c>
      <c r="D5165" s="74" t="s">
        <v>14873</v>
      </c>
      <c r="E5165" s="58" t="b">
        <v>0</v>
      </c>
      <c r="F5165" s="25">
        <f t="shared" si="1"/>
        <v>27</v>
      </c>
      <c r="G5165" s="21" t="s">
        <v>58</v>
      </c>
      <c r="H5165" s="23"/>
      <c r="I5165" s="28"/>
    </row>
    <row r="5166" ht="22.5" customHeight="1">
      <c r="A5166" s="53" t="str">
        <f t="array" ref="A5166">IFERROR(_xlfn.XLOOKUP(B5166, Runs[Run ID], Runs[Track]), "— pick a run —")</f>
        <v>Hulk</v>
      </c>
      <c r="B5166" s="54" t="s">
        <v>76</v>
      </c>
      <c r="C5166" s="53" t="str">
        <f t="array" ref="C5166">IFERROR(_xlfn.XLOOKUP(B5166, Runs[Run ID], Runs[Title]), "— pick a run —")</f>
        <v>Mantlo's Incredible Hulk</v>
      </c>
      <c r="D5166" s="74" t="s">
        <v>14874</v>
      </c>
      <c r="E5166" s="58" t="b">
        <v>0</v>
      </c>
      <c r="F5166" s="25">
        <f t="shared" si="1"/>
        <v>28</v>
      </c>
      <c r="G5166" s="21" t="s">
        <v>58</v>
      </c>
      <c r="H5166" s="23"/>
      <c r="I5166" s="28"/>
    </row>
    <row r="5167" ht="22.5" customHeight="1">
      <c r="A5167" s="53" t="str">
        <f t="array" ref="A5167">IFERROR(_xlfn.XLOOKUP(B5167, Runs[Run ID], Runs[Track]), "— pick a run —")</f>
        <v>Hulk</v>
      </c>
      <c r="B5167" s="54" t="s">
        <v>76</v>
      </c>
      <c r="C5167" s="53" t="str">
        <f t="array" ref="C5167">IFERROR(_xlfn.XLOOKUP(B5167, Runs[Run ID], Runs[Title]), "— pick a run —")</f>
        <v>Mantlo's Incredible Hulk</v>
      </c>
      <c r="D5167" s="74" t="s">
        <v>14875</v>
      </c>
      <c r="E5167" s="58" t="b">
        <v>0</v>
      </c>
      <c r="F5167" s="25">
        <f t="shared" si="1"/>
        <v>29</v>
      </c>
      <c r="G5167" s="21" t="s">
        <v>58</v>
      </c>
      <c r="H5167" s="23"/>
      <c r="I5167" s="28"/>
    </row>
    <row r="5168" ht="22.5" customHeight="1">
      <c r="A5168" s="53" t="str">
        <f t="array" ref="A5168">IFERROR(_xlfn.XLOOKUP(B5168, Runs[Run ID], Runs[Track]), "— pick a run —")</f>
        <v>Hulk</v>
      </c>
      <c r="B5168" s="54" t="s">
        <v>76</v>
      </c>
      <c r="C5168" s="53" t="str">
        <f t="array" ref="C5168">IFERROR(_xlfn.XLOOKUP(B5168, Runs[Run ID], Runs[Title]), "— pick a run —")</f>
        <v>Mantlo's Incredible Hulk</v>
      </c>
      <c r="D5168" s="74" t="s">
        <v>14876</v>
      </c>
      <c r="E5168" s="58" t="b">
        <v>0</v>
      </c>
      <c r="F5168" s="25">
        <f t="shared" si="1"/>
        <v>30</v>
      </c>
      <c r="G5168" s="21" t="s">
        <v>58</v>
      </c>
      <c r="H5168" s="23"/>
      <c r="I5168" s="28"/>
    </row>
    <row r="5169" ht="22.5" customHeight="1">
      <c r="A5169" s="53" t="str">
        <f t="array" ref="A5169">IFERROR(_xlfn.XLOOKUP(B5169, Runs[Run ID], Runs[Track]), "— pick a run —")</f>
        <v>Hulk</v>
      </c>
      <c r="B5169" s="54" t="s">
        <v>76</v>
      </c>
      <c r="C5169" s="53" t="str">
        <f t="array" ref="C5169">IFERROR(_xlfn.XLOOKUP(B5169, Runs[Run ID], Runs[Title]), "— pick a run —")</f>
        <v>Mantlo's Incredible Hulk</v>
      </c>
      <c r="D5169" s="74" t="s">
        <v>14877</v>
      </c>
      <c r="E5169" s="58" t="b">
        <v>0</v>
      </c>
      <c r="F5169" s="25">
        <f t="shared" si="1"/>
        <v>31</v>
      </c>
      <c r="G5169" s="21" t="s">
        <v>58</v>
      </c>
      <c r="H5169" s="23"/>
      <c r="I5169" s="28"/>
    </row>
    <row r="5170" ht="22.5" customHeight="1">
      <c r="A5170" s="53" t="str">
        <f t="array" ref="A5170">IFERROR(_xlfn.XLOOKUP(B5170, Runs[Run ID], Runs[Track]), "— pick a run —")</f>
        <v>Hulk</v>
      </c>
      <c r="B5170" s="54" t="s">
        <v>76</v>
      </c>
      <c r="C5170" s="53" t="str">
        <f t="array" ref="C5170">IFERROR(_xlfn.XLOOKUP(B5170, Runs[Run ID], Runs[Title]), "— pick a run —")</f>
        <v>Mantlo's Incredible Hulk</v>
      </c>
      <c r="D5170" s="74" t="s">
        <v>14878</v>
      </c>
      <c r="E5170" s="58" t="b">
        <v>0</v>
      </c>
      <c r="F5170" s="25">
        <f t="shared" si="1"/>
        <v>32</v>
      </c>
      <c r="G5170" s="21" t="s">
        <v>58</v>
      </c>
      <c r="H5170" s="23"/>
      <c r="I5170" s="28"/>
    </row>
    <row r="5171" ht="22.5" customHeight="1">
      <c r="A5171" s="53" t="str">
        <f t="array" ref="A5171">IFERROR(_xlfn.XLOOKUP(B5171, Runs[Run ID], Runs[Track]), "— pick a run —")</f>
        <v>Hulk</v>
      </c>
      <c r="B5171" s="54" t="s">
        <v>76</v>
      </c>
      <c r="C5171" s="53" t="str">
        <f t="array" ref="C5171">IFERROR(_xlfn.XLOOKUP(B5171, Runs[Run ID], Runs[Title]), "— pick a run —")</f>
        <v>Mantlo's Incredible Hulk</v>
      </c>
      <c r="D5171" s="74" t="s">
        <v>14879</v>
      </c>
      <c r="E5171" s="58" t="b">
        <v>0</v>
      </c>
      <c r="F5171" s="25">
        <f t="shared" si="1"/>
        <v>33</v>
      </c>
      <c r="G5171" s="21" t="s">
        <v>58</v>
      </c>
      <c r="H5171" s="23"/>
      <c r="I5171" s="28"/>
    </row>
    <row r="5172" ht="22.5" customHeight="1">
      <c r="A5172" s="53" t="str">
        <f t="array" ref="A5172">IFERROR(_xlfn.XLOOKUP(B5172, Runs[Run ID], Runs[Track]), "— pick a run —")</f>
        <v>Hulk</v>
      </c>
      <c r="B5172" s="54" t="s">
        <v>76</v>
      </c>
      <c r="C5172" s="53" t="str">
        <f t="array" ref="C5172">IFERROR(_xlfn.XLOOKUP(B5172, Runs[Run ID], Runs[Title]), "— pick a run —")</f>
        <v>Mantlo's Incredible Hulk</v>
      </c>
      <c r="D5172" s="74" t="s">
        <v>14880</v>
      </c>
      <c r="E5172" s="58" t="b">
        <v>0</v>
      </c>
      <c r="F5172" s="25">
        <f t="shared" si="1"/>
        <v>34</v>
      </c>
      <c r="G5172" s="21" t="s">
        <v>58</v>
      </c>
      <c r="H5172" s="23"/>
      <c r="I5172" s="28"/>
    </row>
    <row r="5173" ht="22.5" customHeight="1">
      <c r="A5173" s="53" t="str">
        <f t="array" ref="A5173">IFERROR(_xlfn.XLOOKUP(B5173, Runs[Run ID], Runs[Track]), "— pick a run —")</f>
        <v>Hulk</v>
      </c>
      <c r="B5173" s="54" t="s">
        <v>76</v>
      </c>
      <c r="C5173" s="53" t="str">
        <f t="array" ref="C5173">IFERROR(_xlfn.XLOOKUP(B5173, Runs[Run ID], Runs[Title]), "— pick a run —")</f>
        <v>Mantlo's Incredible Hulk</v>
      </c>
      <c r="D5173" s="74" t="s">
        <v>14881</v>
      </c>
      <c r="E5173" s="58" t="b">
        <v>0</v>
      </c>
      <c r="F5173" s="25">
        <f t="shared" si="1"/>
        <v>35</v>
      </c>
      <c r="G5173" s="21" t="s">
        <v>58</v>
      </c>
      <c r="H5173" s="23"/>
      <c r="I5173" s="28"/>
    </row>
    <row r="5174" ht="22.5" customHeight="1">
      <c r="A5174" s="53" t="str">
        <f t="array" ref="A5174">IFERROR(_xlfn.XLOOKUP(B5174, Runs[Run ID], Runs[Track]), "— pick a run —")</f>
        <v>Hulk</v>
      </c>
      <c r="B5174" s="54" t="s">
        <v>76</v>
      </c>
      <c r="C5174" s="53" t="str">
        <f t="array" ref="C5174">IFERROR(_xlfn.XLOOKUP(B5174, Runs[Run ID], Runs[Title]), "— pick a run —")</f>
        <v>Mantlo's Incredible Hulk</v>
      </c>
      <c r="D5174" s="74" t="s">
        <v>14882</v>
      </c>
      <c r="E5174" s="58" t="b">
        <v>0</v>
      </c>
      <c r="F5174" s="25">
        <f t="shared" si="1"/>
        <v>36</v>
      </c>
      <c r="G5174" s="21" t="s">
        <v>58</v>
      </c>
      <c r="H5174" s="23"/>
      <c r="I5174" s="28"/>
    </row>
    <row r="5175" ht="22.5" customHeight="1">
      <c r="A5175" s="53" t="str">
        <f t="array" ref="A5175">IFERROR(_xlfn.XLOOKUP(B5175, Runs[Run ID], Runs[Track]), "— pick a run —")</f>
        <v>Hulk</v>
      </c>
      <c r="B5175" s="54" t="s">
        <v>76</v>
      </c>
      <c r="C5175" s="53" t="str">
        <f t="array" ref="C5175">IFERROR(_xlfn.XLOOKUP(B5175, Runs[Run ID], Runs[Title]), "— pick a run —")</f>
        <v>Mantlo's Incredible Hulk</v>
      </c>
      <c r="D5175" s="74" t="s">
        <v>14883</v>
      </c>
      <c r="E5175" s="58" t="b">
        <v>0</v>
      </c>
      <c r="F5175" s="25">
        <f t="shared" si="1"/>
        <v>37</v>
      </c>
      <c r="G5175" s="21" t="s">
        <v>58</v>
      </c>
      <c r="H5175" s="23"/>
      <c r="I5175" s="28"/>
    </row>
    <row r="5176" ht="22.5" customHeight="1">
      <c r="A5176" s="53" t="str">
        <f t="array" ref="A5176">IFERROR(_xlfn.XLOOKUP(B5176, Runs[Run ID], Runs[Track]), "— pick a run —")</f>
        <v>Hulk</v>
      </c>
      <c r="B5176" s="54" t="s">
        <v>76</v>
      </c>
      <c r="C5176" s="53" t="str">
        <f t="array" ref="C5176">IFERROR(_xlfn.XLOOKUP(B5176, Runs[Run ID], Runs[Title]), "— pick a run —")</f>
        <v>Mantlo's Incredible Hulk</v>
      </c>
      <c r="D5176" s="74" t="s">
        <v>14884</v>
      </c>
      <c r="E5176" s="58" t="b">
        <v>0</v>
      </c>
      <c r="F5176" s="25">
        <f t="shared" si="1"/>
        <v>38</v>
      </c>
      <c r="G5176" s="21" t="s">
        <v>58</v>
      </c>
      <c r="H5176" s="23"/>
      <c r="I5176" s="28"/>
    </row>
    <row r="5177" ht="22.5" customHeight="1">
      <c r="A5177" s="53" t="str">
        <f t="array" ref="A5177">IFERROR(_xlfn.XLOOKUP(B5177, Runs[Run ID], Runs[Track]), "— pick a run —")</f>
        <v>Hulk</v>
      </c>
      <c r="B5177" s="54" t="s">
        <v>76</v>
      </c>
      <c r="C5177" s="53" t="str">
        <f t="array" ref="C5177">IFERROR(_xlfn.XLOOKUP(B5177, Runs[Run ID], Runs[Title]), "— pick a run —")</f>
        <v>Mantlo's Incredible Hulk</v>
      </c>
      <c r="D5177" s="74" t="s">
        <v>14885</v>
      </c>
      <c r="E5177" s="58" t="b">
        <v>0</v>
      </c>
      <c r="F5177" s="25">
        <f t="shared" si="1"/>
        <v>39</v>
      </c>
      <c r="G5177" s="21" t="s">
        <v>58</v>
      </c>
      <c r="H5177" s="23"/>
      <c r="I5177" s="28"/>
    </row>
    <row r="5178" ht="22.5" customHeight="1">
      <c r="A5178" s="53" t="str">
        <f t="array" ref="A5178">IFERROR(_xlfn.XLOOKUP(B5178, Runs[Run ID], Runs[Track]), "— pick a run —")</f>
        <v>Hulk</v>
      </c>
      <c r="B5178" s="54" t="s">
        <v>76</v>
      </c>
      <c r="C5178" s="53" t="str">
        <f t="array" ref="C5178">IFERROR(_xlfn.XLOOKUP(B5178, Runs[Run ID], Runs[Title]), "— pick a run —")</f>
        <v>Mantlo's Incredible Hulk</v>
      </c>
      <c r="D5178" s="74" t="s">
        <v>14886</v>
      </c>
      <c r="E5178" s="58" t="b">
        <v>0</v>
      </c>
      <c r="F5178" s="25">
        <f t="shared" si="1"/>
        <v>40</v>
      </c>
      <c r="G5178" s="21" t="s">
        <v>58</v>
      </c>
      <c r="H5178" s="23"/>
      <c r="I5178" s="28"/>
    </row>
    <row r="5179" ht="22.5" customHeight="1">
      <c r="A5179" s="53" t="str">
        <f t="array" ref="A5179">IFERROR(_xlfn.XLOOKUP(B5179, Runs[Run ID], Runs[Track]), "— pick a run —")</f>
        <v>Hulk</v>
      </c>
      <c r="B5179" s="54" t="s">
        <v>76</v>
      </c>
      <c r="C5179" s="53" t="str">
        <f t="array" ref="C5179">IFERROR(_xlfn.XLOOKUP(B5179, Runs[Run ID], Runs[Title]), "— pick a run —")</f>
        <v>Mantlo's Incredible Hulk</v>
      </c>
      <c r="D5179" s="74" t="s">
        <v>14887</v>
      </c>
      <c r="E5179" s="58" t="b">
        <v>0</v>
      </c>
      <c r="F5179" s="25">
        <f t="shared" si="1"/>
        <v>41</v>
      </c>
      <c r="G5179" s="21" t="s">
        <v>58</v>
      </c>
      <c r="H5179" s="23"/>
      <c r="I5179" s="28"/>
    </row>
    <row r="5180" ht="22.5" customHeight="1">
      <c r="A5180" s="53" t="str">
        <f t="array" ref="A5180">IFERROR(_xlfn.XLOOKUP(B5180, Runs[Run ID], Runs[Track]), "— pick a run —")</f>
        <v>Hulk</v>
      </c>
      <c r="B5180" s="54" t="s">
        <v>76</v>
      </c>
      <c r="C5180" s="53" t="str">
        <f t="array" ref="C5180">IFERROR(_xlfn.XLOOKUP(B5180, Runs[Run ID], Runs[Title]), "— pick a run —")</f>
        <v>Mantlo's Incredible Hulk</v>
      </c>
      <c r="D5180" s="74" t="s">
        <v>14888</v>
      </c>
      <c r="E5180" s="58" t="b">
        <v>0</v>
      </c>
      <c r="F5180" s="25">
        <f t="shared" si="1"/>
        <v>42</v>
      </c>
      <c r="G5180" s="21" t="s">
        <v>58</v>
      </c>
      <c r="H5180" s="23"/>
      <c r="I5180" s="28"/>
    </row>
    <row r="5181" ht="22.5" customHeight="1">
      <c r="A5181" s="53" t="str">
        <f t="array" ref="A5181">IFERROR(_xlfn.XLOOKUP(B5181, Runs[Run ID], Runs[Track]), "— pick a run —")</f>
        <v>Hulk</v>
      </c>
      <c r="B5181" s="54" t="s">
        <v>76</v>
      </c>
      <c r="C5181" s="53" t="str">
        <f t="array" ref="C5181">IFERROR(_xlfn.XLOOKUP(B5181, Runs[Run ID], Runs[Title]), "— pick a run —")</f>
        <v>Mantlo's Incredible Hulk</v>
      </c>
      <c r="D5181" s="74" t="s">
        <v>14889</v>
      </c>
      <c r="E5181" s="58" t="b">
        <v>0</v>
      </c>
      <c r="F5181" s="25">
        <f t="shared" si="1"/>
        <v>43</v>
      </c>
      <c r="G5181" s="21" t="s">
        <v>58</v>
      </c>
      <c r="H5181" s="23"/>
      <c r="I5181" s="28"/>
    </row>
    <row r="5182" ht="22.5" customHeight="1">
      <c r="A5182" s="53" t="str">
        <f t="array" ref="A5182">IFERROR(_xlfn.XLOOKUP(B5182, Runs[Run ID], Runs[Track]), "— pick a run —")</f>
        <v>Hulk</v>
      </c>
      <c r="B5182" s="54" t="s">
        <v>76</v>
      </c>
      <c r="C5182" s="53" t="str">
        <f t="array" ref="C5182">IFERROR(_xlfn.XLOOKUP(B5182, Runs[Run ID], Runs[Title]), "— pick a run —")</f>
        <v>Mantlo's Incredible Hulk</v>
      </c>
      <c r="D5182" s="74" t="s">
        <v>14890</v>
      </c>
      <c r="E5182" s="58" t="b">
        <v>0</v>
      </c>
      <c r="F5182" s="25">
        <f t="shared" si="1"/>
        <v>44</v>
      </c>
      <c r="G5182" s="21" t="s">
        <v>58</v>
      </c>
      <c r="H5182" s="23"/>
      <c r="I5182" s="28"/>
    </row>
    <row r="5183" ht="22.5" customHeight="1">
      <c r="A5183" s="53" t="str">
        <f t="array" ref="A5183">IFERROR(_xlfn.XLOOKUP(B5183, Runs[Run ID], Runs[Track]), "— pick a run —")</f>
        <v>Hulk</v>
      </c>
      <c r="B5183" s="54" t="s">
        <v>76</v>
      </c>
      <c r="C5183" s="53" t="str">
        <f t="array" ref="C5183">IFERROR(_xlfn.XLOOKUP(B5183, Runs[Run ID], Runs[Title]), "— pick a run —")</f>
        <v>Mantlo's Incredible Hulk</v>
      </c>
      <c r="D5183" s="74" t="s">
        <v>14891</v>
      </c>
      <c r="E5183" s="58" t="b">
        <v>0</v>
      </c>
      <c r="F5183" s="25">
        <f t="shared" si="1"/>
        <v>45</v>
      </c>
      <c r="G5183" s="21" t="s">
        <v>58</v>
      </c>
      <c r="H5183" s="23"/>
      <c r="I5183" s="28"/>
    </row>
    <row r="5184" ht="22.5" customHeight="1">
      <c r="A5184" s="53" t="str">
        <f t="array" ref="A5184">IFERROR(_xlfn.XLOOKUP(B5184, Runs[Run ID], Runs[Track]), "— pick a run —")</f>
        <v>Hulk</v>
      </c>
      <c r="B5184" s="54" t="s">
        <v>76</v>
      </c>
      <c r="C5184" s="53" t="str">
        <f t="array" ref="C5184">IFERROR(_xlfn.XLOOKUP(B5184, Runs[Run ID], Runs[Title]), "— pick a run —")</f>
        <v>Mantlo's Incredible Hulk</v>
      </c>
      <c r="D5184" s="74" t="s">
        <v>14892</v>
      </c>
      <c r="E5184" s="58" t="b">
        <v>0</v>
      </c>
      <c r="F5184" s="25">
        <f t="shared" si="1"/>
        <v>46</v>
      </c>
      <c r="G5184" s="21" t="s">
        <v>58</v>
      </c>
      <c r="H5184" s="23"/>
      <c r="I5184" s="28"/>
    </row>
    <row r="5185" ht="22.5" customHeight="1">
      <c r="A5185" s="53" t="str">
        <f t="array" ref="A5185">IFERROR(_xlfn.XLOOKUP(B5185, Runs[Run ID], Runs[Track]), "— pick a run —")</f>
        <v>Hulk</v>
      </c>
      <c r="B5185" s="54" t="s">
        <v>76</v>
      </c>
      <c r="C5185" s="53" t="str">
        <f t="array" ref="C5185">IFERROR(_xlfn.XLOOKUP(B5185, Runs[Run ID], Runs[Title]), "— pick a run —")</f>
        <v>Mantlo's Incredible Hulk</v>
      </c>
      <c r="D5185" s="74" t="s">
        <v>14893</v>
      </c>
      <c r="E5185" s="58" t="b">
        <v>0</v>
      </c>
      <c r="F5185" s="25">
        <f t="shared" si="1"/>
        <v>47</v>
      </c>
      <c r="G5185" s="21" t="s">
        <v>58</v>
      </c>
      <c r="H5185" s="23"/>
      <c r="I5185" s="28"/>
    </row>
    <row r="5186" ht="22.5" customHeight="1">
      <c r="A5186" s="53" t="str">
        <f t="array" ref="A5186">IFERROR(_xlfn.XLOOKUP(B5186, Runs[Run ID], Runs[Track]), "— pick a run —")</f>
        <v>Hulk</v>
      </c>
      <c r="B5186" s="54" t="s">
        <v>76</v>
      </c>
      <c r="C5186" s="53" t="str">
        <f t="array" ref="C5186">IFERROR(_xlfn.XLOOKUP(B5186, Runs[Run ID], Runs[Title]), "— pick a run —")</f>
        <v>Mantlo's Incredible Hulk</v>
      </c>
      <c r="D5186" s="74" t="s">
        <v>14894</v>
      </c>
      <c r="E5186" s="58" t="b">
        <v>0</v>
      </c>
      <c r="F5186" s="25">
        <f t="shared" si="1"/>
        <v>48</v>
      </c>
      <c r="G5186" s="21" t="s">
        <v>58</v>
      </c>
      <c r="H5186" s="23"/>
      <c r="I5186" s="28"/>
    </row>
    <row r="5187" ht="22.5" customHeight="1">
      <c r="A5187" s="53" t="str">
        <f t="array" ref="A5187">IFERROR(_xlfn.XLOOKUP(B5187, Runs[Run ID], Runs[Track]), "— pick a run —")</f>
        <v>Hulk</v>
      </c>
      <c r="B5187" s="54" t="s">
        <v>76</v>
      </c>
      <c r="C5187" s="53" t="str">
        <f t="array" ref="C5187">IFERROR(_xlfn.XLOOKUP(B5187, Runs[Run ID], Runs[Title]), "— pick a run —")</f>
        <v>Mantlo's Incredible Hulk</v>
      </c>
      <c r="D5187" s="74" t="s">
        <v>14895</v>
      </c>
      <c r="E5187" s="58" t="b">
        <v>0</v>
      </c>
      <c r="F5187" s="25">
        <f t="shared" si="1"/>
        <v>49</v>
      </c>
      <c r="G5187" s="21" t="s">
        <v>58</v>
      </c>
      <c r="H5187" s="23"/>
      <c r="I5187" s="28"/>
    </row>
    <row r="5188" ht="22.5" customHeight="1">
      <c r="A5188" s="53" t="str">
        <f t="array" ref="A5188">IFERROR(_xlfn.XLOOKUP(B5188, Runs[Run ID], Runs[Track]), "— pick a run —")</f>
        <v>Hulk</v>
      </c>
      <c r="B5188" s="54" t="s">
        <v>76</v>
      </c>
      <c r="C5188" s="53" t="str">
        <f t="array" ref="C5188">IFERROR(_xlfn.XLOOKUP(B5188, Runs[Run ID], Runs[Title]), "— pick a run —")</f>
        <v>Mantlo's Incredible Hulk</v>
      </c>
      <c r="D5188" s="74" t="s">
        <v>14896</v>
      </c>
      <c r="E5188" s="58" t="b">
        <v>0</v>
      </c>
      <c r="F5188" s="25">
        <f t="shared" si="1"/>
        <v>50</v>
      </c>
      <c r="G5188" s="21" t="s">
        <v>58</v>
      </c>
      <c r="H5188" s="23"/>
      <c r="I5188" s="28"/>
    </row>
    <row r="5189" ht="22.5" customHeight="1">
      <c r="A5189" s="53" t="str">
        <f t="array" ref="A5189">IFERROR(_xlfn.XLOOKUP(B5189, Runs[Run ID], Runs[Track]), "— pick a run —")</f>
        <v>Hulk</v>
      </c>
      <c r="B5189" s="54" t="s">
        <v>76</v>
      </c>
      <c r="C5189" s="53" t="str">
        <f t="array" ref="C5189">IFERROR(_xlfn.XLOOKUP(B5189, Runs[Run ID], Runs[Title]), "— pick a run —")</f>
        <v>Mantlo's Incredible Hulk</v>
      </c>
      <c r="D5189" s="74" t="s">
        <v>14897</v>
      </c>
      <c r="E5189" s="58" t="b">
        <v>0</v>
      </c>
      <c r="F5189" s="25">
        <f t="shared" si="1"/>
        <v>51</v>
      </c>
      <c r="G5189" s="21" t="s">
        <v>58</v>
      </c>
      <c r="H5189" s="23"/>
      <c r="I5189" s="28"/>
    </row>
    <row r="5190" ht="22.5" customHeight="1">
      <c r="A5190" s="53" t="str">
        <f t="array" ref="A5190">IFERROR(_xlfn.XLOOKUP(B5190, Runs[Run ID], Runs[Track]), "— pick a run —")</f>
        <v>Hulk</v>
      </c>
      <c r="B5190" s="54" t="s">
        <v>76</v>
      </c>
      <c r="C5190" s="53" t="str">
        <f t="array" ref="C5190">IFERROR(_xlfn.XLOOKUP(B5190, Runs[Run ID], Runs[Title]), "— pick a run —")</f>
        <v>Mantlo's Incredible Hulk</v>
      </c>
      <c r="D5190" s="74" t="s">
        <v>14898</v>
      </c>
      <c r="E5190" s="58" t="b">
        <v>0</v>
      </c>
      <c r="F5190" s="25">
        <f t="shared" si="1"/>
        <v>52</v>
      </c>
      <c r="G5190" s="21" t="s">
        <v>58</v>
      </c>
      <c r="H5190" s="23"/>
      <c r="I5190" s="28"/>
    </row>
    <row r="5191" ht="22.5" customHeight="1">
      <c r="A5191" s="53" t="str">
        <f t="array" ref="A5191">IFERROR(_xlfn.XLOOKUP(B5191, Runs[Run ID], Runs[Track]), "— pick a run —")</f>
        <v>Hulk</v>
      </c>
      <c r="B5191" s="54" t="s">
        <v>76</v>
      </c>
      <c r="C5191" s="53" t="str">
        <f t="array" ref="C5191">IFERROR(_xlfn.XLOOKUP(B5191, Runs[Run ID], Runs[Title]), "— pick a run —")</f>
        <v>Mantlo's Incredible Hulk</v>
      </c>
      <c r="D5191" s="74" t="s">
        <v>14899</v>
      </c>
      <c r="E5191" s="58" t="b">
        <v>0</v>
      </c>
      <c r="F5191" s="25">
        <f t="shared" si="1"/>
        <v>53</v>
      </c>
      <c r="G5191" s="21" t="s">
        <v>58</v>
      </c>
      <c r="H5191" s="23"/>
      <c r="I5191" s="28"/>
    </row>
    <row r="5192" ht="22.5" customHeight="1">
      <c r="A5192" s="53" t="str">
        <f t="array" ref="A5192">IFERROR(_xlfn.XLOOKUP(B5192, Runs[Run ID], Runs[Track]), "— pick a run —")</f>
        <v>Hulk</v>
      </c>
      <c r="B5192" s="54" t="s">
        <v>76</v>
      </c>
      <c r="C5192" s="53" t="str">
        <f t="array" ref="C5192">IFERROR(_xlfn.XLOOKUP(B5192, Runs[Run ID], Runs[Title]), "— pick a run —")</f>
        <v>Mantlo's Incredible Hulk</v>
      </c>
      <c r="D5192" s="74" t="s">
        <v>14900</v>
      </c>
      <c r="E5192" s="58" t="b">
        <v>0</v>
      </c>
      <c r="F5192" s="25">
        <f t="shared" si="1"/>
        <v>54</v>
      </c>
      <c r="G5192" s="21" t="s">
        <v>58</v>
      </c>
      <c r="H5192" s="23"/>
      <c r="I5192" s="28"/>
    </row>
    <row r="5193" ht="22.5" customHeight="1">
      <c r="A5193" s="53" t="str">
        <f t="array" ref="A5193">IFERROR(_xlfn.XLOOKUP(B5193, Runs[Run ID], Runs[Track]), "— pick a run —")</f>
        <v>Hulk</v>
      </c>
      <c r="B5193" s="54" t="s">
        <v>76</v>
      </c>
      <c r="C5193" s="53" t="str">
        <f t="array" ref="C5193">IFERROR(_xlfn.XLOOKUP(B5193, Runs[Run ID], Runs[Title]), "— pick a run —")</f>
        <v>Mantlo's Incredible Hulk</v>
      </c>
      <c r="D5193" s="74" t="s">
        <v>14901</v>
      </c>
      <c r="E5193" s="58" t="b">
        <v>0</v>
      </c>
      <c r="F5193" s="25">
        <f t="shared" si="1"/>
        <v>55</v>
      </c>
      <c r="G5193" s="21" t="s">
        <v>58</v>
      </c>
      <c r="H5193" s="23"/>
      <c r="I5193" s="28"/>
    </row>
    <row r="5194" ht="22.5" customHeight="1">
      <c r="A5194" s="53" t="str">
        <f t="array" ref="A5194">IFERROR(_xlfn.XLOOKUP(B5194, Runs[Run ID], Runs[Track]), "— pick a run —")</f>
        <v>Hulk</v>
      </c>
      <c r="B5194" s="54" t="s">
        <v>76</v>
      </c>
      <c r="C5194" s="53" t="str">
        <f t="array" ref="C5194">IFERROR(_xlfn.XLOOKUP(B5194, Runs[Run ID], Runs[Title]), "— pick a run —")</f>
        <v>Mantlo's Incredible Hulk</v>
      </c>
      <c r="D5194" s="74" t="s">
        <v>14902</v>
      </c>
      <c r="E5194" s="58" t="b">
        <v>0</v>
      </c>
      <c r="F5194" s="25">
        <f t="shared" si="1"/>
        <v>56</v>
      </c>
      <c r="G5194" s="21" t="s">
        <v>58</v>
      </c>
      <c r="H5194" s="23" t="s">
        <v>14903</v>
      </c>
      <c r="I5194" s="28"/>
    </row>
    <row r="5195" ht="22.5" customHeight="1">
      <c r="A5195" s="53" t="str">
        <f t="array" ref="A5195">IFERROR(_xlfn.XLOOKUP(B5195, Runs[Run ID], Runs[Track]), "— pick a run —")</f>
        <v>Hulk</v>
      </c>
      <c r="B5195" s="54" t="s">
        <v>76</v>
      </c>
      <c r="C5195" s="53" t="str">
        <f t="array" ref="C5195">IFERROR(_xlfn.XLOOKUP(B5195, Runs[Run ID], Runs[Title]), "— pick a run —")</f>
        <v>Mantlo's Incredible Hulk</v>
      </c>
      <c r="D5195" s="74" t="s">
        <v>14904</v>
      </c>
      <c r="E5195" s="58" t="b">
        <v>0</v>
      </c>
      <c r="F5195" s="25">
        <f t="shared" si="1"/>
        <v>57</v>
      </c>
      <c r="G5195" s="21" t="s">
        <v>58</v>
      </c>
      <c r="H5195" s="23"/>
      <c r="I5195" s="28"/>
    </row>
    <row r="5196" ht="22.5" customHeight="1">
      <c r="A5196" s="53" t="str">
        <f t="array" ref="A5196">IFERROR(_xlfn.XLOOKUP(B5196, Runs[Run ID], Runs[Track]), "— pick a run —")</f>
        <v>Hulk</v>
      </c>
      <c r="B5196" s="54" t="s">
        <v>76</v>
      </c>
      <c r="C5196" s="53" t="str">
        <f t="array" ref="C5196">IFERROR(_xlfn.XLOOKUP(B5196, Runs[Run ID], Runs[Title]), "— pick a run —")</f>
        <v>Mantlo's Incredible Hulk</v>
      </c>
      <c r="D5196" s="74" t="s">
        <v>14905</v>
      </c>
      <c r="E5196" s="58" t="b">
        <v>0</v>
      </c>
      <c r="F5196" s="25">
        <f t="shared" si="1"/>
        <v>58</v>
      </c>
      <c r="G5196" s="21" t="s">
        <v>58</v>
      </c>
      <c r="H5196" s="23"/>
      <c r="I5196" s="28"/>
    </row>
    <row r="5197" ht="22.5" customHeight="1">
      <c r="A5197" s="53" t="str">
        <f t="array" ref="A5197">IFERROR(_xlfn.XLOOKUP(B5197, Runs[Run ID], Runs[Track]), "— pick a run —")</f>
        <v>Hulk</v>
      </c>
      <c r="B5197" s="54" t="s">
        <v>76</v>
      </c>
      <c r="C5197" s="53" t="str">
        <f t="array" ref="C5197">IFERROR(_xlfn.XLOOKUP(B5197, Runs[Run ID], Runs[Title]), "— pick a run —")</f>
        <v>Mantlo's Incredible Hulk</v>
      </c>
      <c r="D5197" s="74" t="s">
        <v>14906</v>
      </c>
      <c r="E5197" s="58" t="b">
        <v>0</v>
      </c>
      <c r="F5197" s="25">
        <f t="shared" si="1"/>
        <v>59</v>
      </c>
      <c r="G5197" s="21" t="s">
        <v>58</v>
      </c>
      <c r="H5197" s="23"/>
      <c r="I5197" s="28"/>
    </row>
    <row r="5198" ht="22.5" customHeight="1">
      <c r="A5198" s="53" t="str">
        <f t="array" ref="A5198">IFERROR(_xlfn.XLOOKUP(B5198, Runs[Run ID], Runs[Track]), "— pick a run —")</f>
        <v>Hulk</v>
      </c>
      <c r="B5198" s="54" t="s">
        <v>76</v>
      </c>
      <c r="C5198" s="53" t="str">
        <f t="array" ref="C5198">IFERROR(_xlfn.XLOOKUP(B5198, Runs[Run ID], Runs[Title]), "— pick a run —")</f>
        <v>Mantlo's Incredible Hulk</v>
      </c>
      <c r="D5198" s="74" t="s">
        <v>14907</v>
      </c>
      <c r="E5198" s="58" t="b">
        <v>0</v>
      </c>
      <c r="F5198" s="25">
        <f t="shared" si="1"/>
        <v>60</v>
      </c>
      <c r="G5198" s="21" t="s">
        <v>58</v>
      </c>
      <c r="H5198" s="23"/>
      <c r="I5198" s="28"/>
    </row>
    <row r="5199" ht="22.5" customHeight="1">
      <c r="A5199" s="53" t="str">
        <f t="array" ref="A5199">IFERROR(_xlfn.XLOOKUP(B5199, Runs[Run ID], Runs[Track]), "— pick a run —")</f>
        <v>Hulk</v>
      </c>
      <c r="B5199" s="54" t="s">
        <v>76</v>
      </c>
      <c r="C5199" s="53" t="str">
        <f t="array" ref="C5199">IFERROR(_xlfn.XLOOKUP(B5199, Runs[Run ID], Runs[Title]), "— pick a run —")</f>
        <v>Mantlo's Incredible Hulk</v>
      </c>
      <c r="D5199" s="74" t="s">
        <v>14908</v>
      </c>
      <c r="E5199" s="58" t="b">
        <v>0</v>
      </c>
      <c r="F5199" s="25">
        <f t="shared" si="1"/>
        <v>61</v>
      </c>
      <c r="G5199" s="21" t="s">
        <v>58</v>
      </c>
      <c r="H5199" s="23"/>
      <c r="I5199" s="28"/>
    </row>
    <row r="5200" ht="22.5" customHeight="1">
      <c r="A5200" s="53" t="str">
        <f t="array" ref="A5200">IFERROR(_xlfn.XLOOKUP(B5200, Runs[Run ID], Runs[Track]), "— pick a run —")</f>
        <v>Hulk</v>
      </c>
      <c r="B5200" s="54" t="s">
        <v>76</v>
      </c>
      <c r="C5200" s="53" t="str">
        <f t="array" ref="C5200">IFERROR(_xlfn.XLOOKUP(B5200, Runs[Run ID], Runs[Title]), "— pick a run —")</f>
        <v>Mantlo's Incredible Hulk</v>
      </c>
      <c r="D5200" s="74" t="s">
        <v>14909</v>
      </c>
      <c r="E5200" s="58" t="b">
        <v>0</v>
      </c>
      <c r="F5200" s="25">
        <f t="shared" si="1"/>
        <v>62</v>
      </c>
      <c r="G5200" s="21" t="s">
        <v>58</v>
      </c>
      <c r="H5200" s="23"/>
      <c r="I5200" s="28"/>
    </row>
    <row r="5201" ht="22.5" customHeight="1">
      <c r="A5201" s="53" t="str">
        <f t="array" ref="A5201">IFERROR(_xlfn.XLOOKUP(B5201, Runs[Run ID], Runs[Track]), "— pick a run —")</f>
        <v>Hulk</v>
      </c>
      <c r="B5201" s="54" t="s">
        <v>76</v>
      </c>
      <c r="C5201" s="53" t="str">
        <f t="array" ref="C5201">IFERROR(_xlfn.XLOOKUP(B5201, Runs[Run ID], Runs[Title]), "— pick a run —")</f>
        <v>Mantlo's Incredible Hulk</v>
      </c>
      <c r="D5201" s="74" t="s">
        <v>14910</v>
      </c>
      <c r="E5201" s="58" t="b">
        <v>0</v>
      </c>
      <c r="F5201" s="25">
        <f t="shared" si="1"/>
        <v>63</v>
      </c>
      <c r="G5201" s="21" t="s">
        <v>58</v>
      </c>
      <c r="H5201" s="23"/>
      <c r="I5201" s="28"/>
    </row>
    <row r="5202" ht="22.5" customHeight="1">
      <c r="A5202" s="53" t="str">
        <f t="array" ref="A5202">IFERROR(_xlfn.XLOOKUP(B5202, Runs[Run ID], Runs[Track]), "— pick a run —")</f>
        <v>Hulk</v>
      </c>
      <c r="B5202" s="54" t="s">
        <v>76</v>
      </c>
      <c r="C5202" s="53" t="str">
        <f t="array" ref="C5202">IFERROR(_xlfn.XLOOKUP(B5202, Runs[Run ID], Runs[Title]), "— pick a run —")</f>
        <v>Mantlo's Incredible Hulk</v>
      </c>
      <c r="D5202" s="74" t="s">
        <v>14911</v>
      </c>
      <c r="E5202" s="58" t="b">
        <v>0</v>
      </c>
      <c r="F5202" s="25">
        <f t="shared" si="1"/>
        <v>64</v>
      </c>
      <c r="G5202" s="21" t="s">
        <v>58</v>
      </c>
      <c r="H5202" s="23"/>
      <c r="I5202" s="28"/>
    </row>
    <row r="5203" ht="22.5" customHeight="1">
      <c r="A5203" s="53" t="str">
        <f t="array" ref="A5203">IFERROR(_xlfn.XLOOKUP(B5203, Runs[Run ID], Runs[Track]), "— pick a run —")</f>
        <v>Hulk</v>
      </c>
      <c r="B5203" s="54" t="s">
        <v>76</v>
      </c>
      <c r="C5203" s="53" t="str">
        <f t="array" ref="C5203">IFERROR(_xlfn.XLOOKUP(B5203, Runs[Run ID], Runs[Title]), "— pick a run —")</f>
        <v>Mantlo's Incredible Hulk</v>
      </c>
      <c r="D5203" s="74" t="s">
        <v>14912</v>
      </c>
      <c r="E5203" s="58" t="b">
        <v>0</v>
      </c>
      <c r="F5203" s="25">
        <f t="shared" si="1"/>
        <v>65</v>
      </c>
      <c r="G5203" s="21" t="s">
        <v>58</v>
      </c>
      <c r="H5203" s="23"/>
      <c r="I5203" s="28"/>
    </row>
    <row r="5204" ht="22.5" customHeight="1">
      <c r="A5204" s="53" t="str">
        <f t="array" ref="A5204">IFERROR(_xlfn.XLOOKUP(B5204, Runs[Run ID], Runs[Track]), "— pick a run —")</f>
        <v>Hulk</v>
      </c>
      <c r="B5204" s="54" t="s">
        <v>76</v>
      </c>
      <c r="C5204" s="53" t="str">
        <f t="array" ref="C5204">IFERROR(_xlfn.XLOOKUP(B5204, Runs[Run ID], Runs[Title]), "— pick a run —")</f>
        <v>Mantlo's Incredible Hulk</v>
      </c>
      <c r="D5204" s="74" t="s">
        <v>14913</v>
      </c>
      <c r="E5204" s="58" t="b">
        <v>0</v>
      </c>
      <c r="F5204" s="25">
        <f t="shared" si="1"/>
        <v>66</v>
      </c>
      <c r="G5204" s="21" t="s">
        <v>58</v>
      </c>
      <c r="H5204" s="23"/>
      <c r="I5204" s="28"/>
    </row>
    <row r="5205" ht="22.5" customHeight="1">
      <c r="A5205" s="53" t="str">
        <f t="array" ref="A5205">IFERROR(_xlfn.XLOOKUP(B5205, Runs[Run ID], Runs[Track]), "— pick a run —")</f>
        <v>Hulk</v>
      </c>
      <c r="B5205" s="54" t="s">
        <v>76</v>
      </c>
      <c r="C5205" s="53" t="str">
        <f t="array" ref="C5205">IFERROR(_xlfn.XLOOKUP(B5205, Runs[Run ID], Runs[Title]), "— pick a run —")</f>
        <v>Mantlo's Incredible Hulk</v>
      </c>
      <c r="D5205" s="74" t="s">
        <v>14914</v>
      </c>
      <c r="E5205" s="58" t="b">
        <v>0</v>
      </c>
      <c r="F5205" s="25">
        <f t="shared" si="1"/>
        <v>67</v>
      </c>
      <c r="G5205" s="21" t="s">
        <v>58</v>
      </c>
      <c r="H5205" s="23"/>
      <c r="I5205" s="28"/>
    </row>
    <row r="5206" ht="22.5" customHeight="1">
      <c r="A5206" s="53" t="str">
        <f t="array" ref="A5206">IFERROR(_xlfn.XLOOKUP(B5206, Runs[Run ID], Runs[Track]), "— pick a run —")</f>
        <v>Hulk</v>
      </c>
      <c r="B5206" s="54" t="s">
        <v>76</v>
      </c>
      <c r="C5206" s="53" t="str">
        <f t="array" ref="C5206">IFERROR(_xlfn.XLOOKUP(B5206, Runs[Run ID], Runs[Title]), "— pick a run —")</f>
        <v>Mantlo's Incredible Hulk</v>
      </c>
      <c r="D5206" s="74" t="s">
        <v>2570</v>
      </c>
      <c r="E5206" s="58" t="b">
        <v>0</v>
      </c>
      <c r="F5206" s="25">
        <f t="shared" si="1"/>
        <v>68</v>
      </c>
      <c r="G5206" s="21" t="s">
        <v>58</v>
      </c>
      <c r="H5206" s="23"/>
      <c r="I5206" s="28"/>
    </row>
    <row r="5207" ht="22.5" customHeight="1">
      <c r="A5207" s="53" t="str">
        <f t="array" ref="A5207">IFERROR(_xlfn.XLOOKUP(B5207, Runs[Run ID], Runs[Track]), "— pick a run —")</f>
        <v>Hulk</v>
      </c>
      <c r="B5207" s="54" t="s">
        <v>76</v>
      </c>
      <c r="C5207" s="53" t="str">
        <f t="array" ref="C5207">IFERROR(_xlfn.XLOOKUP(B5207, Runs[Run ID], Runs[Title]), "— pick a run —")</f>
        <v>Mantlo's Incredible Hulk</v>
      </c>
      <c r="D5207" s="74" t="s">
        <v>2600</v>
      </c>
      <c r="E5207" s="58" t="b">
        <v>0</v>
      </c>
      <c r="F5207" s="25">
        <f t="shared" si="1"/>
        <v>69</v>
      </c>
      <c r="G5207" s="21" t="s">
        <v>58</v>
      </c>
      <c r="H5207" s="23"/>
      <c r="I5207" s="28"/>
    </row>
    <row r="5208" ht="22.5" customHeight="1">
      <c r="A5208" s="53" t="str">
        <f t="array" ref="A5208">IFERROR(_xlfn.XLOOKUP(B5208, Runs[Run ID], Runs[Track]), "— pick a run —")</f>
        <v>Hulk</v>
      </c>
      <c r="B5208" s="54" t="s">
        <v>6943</v>
      </c>
      <c r="C5208" s="53" t="str">
        <f t="array" ref="C5208">IFERROR(_xlfn.XLOOKUP(B5208, Runs[Run ID], Runs[Title]), "— pick a run —")</f>
        <v>Byrrne's Hulk</v>
      </c>
      <c r="D5208" s="74" t="s">
        <v>14915</v>
      </c>
      <c r="E5208" s="58" t="b">
        <v>0</v>
      </c>
      <c r="F5208" s="25">
        <f t="shared" si="1"/>
        <v>1</v>
      </c>
      <c r="G5208" s="21" t="s">
        <v>58</v>
      </c>
      <c r="H5208" s="23" t="s">
        <v>14916</v>
      </c>
      <c r="I5208" s="28"/>
    </row>
    <row r="5209" ht="22.5" customHeight="1">
      <c r="A5209" s="53" t="str">
        <f t="array" ref="A5209">IFERROR(_xlfn.XLOOKUP(B5209, Runs[Run ID], Runs[Track]), "— pick a run —")</f>
        <v>Hulk</v>
      </c>
      <c r="B5209" s="54" t="s">
        <v>6943</v>
      </c>
      <c r="C5209" s="53" t="str">
        <f t="array" ref="C5209">IFERROR(_xlfn.XLOOKUP(B5209, Runs[Run ID], Runs[Title]), "— pick a run —")</f>
        <v>Byrrne's Hulk</v>
      </c>
      <c r="D5209" s="74" t="s">
        <v>14917</v>
      </c>
      <c r="E5209" s="58" t="b">
        <v>0</v>
      </c>
      <c r="F5209" s="25">
        <f t="shared" si="1"/>
        <v>2</v>
      </c>
      <c r="G5209" s="21" t="s">
        <v>58</v>
      </c>
      <c r="H5209" s="23"/>
      <c r="I5209" s="28"/>
    </row>
    <row r="5210" ht="22.5" customHeight="1">
      <c r="A5210" s="53" t="str">
        <f t="array" ref="A5210">IFERROR(_xlfn.XLOOKUP(B5210, Runs[Run ID], Runs[Track]), "— pick a run —")</f>
        <v>Hulk</v>
      </c>
      <c r="B5210" s="54" t="s">
        <v>6943</v>
      </c>
      <c r="C5210" s="53" t="str">
        <f t="array" ref="C5210">IFERROR(_xlfn.XLOOKUP(B5210, Runs[Run ID], Runs[Title]), "— pick a run —")</f>
        <v>Byrrne's Hulk</v>
      </c>
      <c r="D5210" s="74" t="s">
        <v>14918</v>
      </c>
      <c r="E5210" s="58" t="b">
        <v>0</v>
      </c>
      <c r="F5210" s="25">
        <f t="shared" si="1"/>
        <v>3</v>
      </c>
      <c r="G5210" s="21" t="s">
        <v>58</v>
      </c>
      <c r="H5210" s="23"/>
      <c r="I5210" s="28"/>
    </row>
    <row r="5211" ht="22.5" customHeight="1">
      <c r="A5211" s="53" t="str">
        <f t="array" ref="A5211">IFERROR(_xlfn.XLOOKUP(B5211, Runs[Run ID], Runs[Track]), "— pick a run —")</f>
        <v>Hulk</v>
      </c>
      <c r="B5211" s="54" t="s">
        <v>6943</v>
      </c>
      <c r="C5211" s="53" t="str">
        <f t="array" ref="C5211">IFERROR(_xlfn.XLOOKUP(B5211, Runs[Run ID], Runs[Title]), "— pick a run —")</f>
        <v>Byrrne's Hulk</v>
      </c>
      <c r="D5211" s="74" t="s">
        <v>14919</v>
      </c>
      <c r="E5211" s="58" t="b">
        <v>0</v>
      </c>
      <c r="F5211" s="25">
        <f t="shared" si="1"/>
        <v>4</v>
      </c>
      <c r="G5211" s="21" t="s">
        <v>58</v>
      </c>
      <c r="H5211" s="23"/>
      <c r="I5211" s="28"/>
    </row>
    <row r="5212" ht="22.5" customHeight="1">
      <c r="A5212" s="53" t="str">
        <f t="array" ref="A5212">IFERROR(_xlfn.XLOOKUP(B5212, Runs[Run ID], Runs[Track]), "— pick a run —")</f>
        <v>Hulk</v>
      </c>
      <c r="B5212" s="54" t="s">
        <v>6943</v>
      </c>
      <c r="C5212" s="53" t="str">
        <f t="array" ref="C5212">IFERROR(_xlfn.XLOOKUP(B5212, Runs[Run ID], Runs[Title]), "— pick a run —")</f>
        <v>Byrrne's Hulk</v>
      </c>
      <c r="D5212" s="74" t="s">
        <v>14920</v>
      </c>
      <c r="E5212" s="58" t="b">
        <v>0</v>
      </c>
      <c r="F5212" s="25">
        <f t="shared" si="1"/>
        <v>5</v>
      </c>
      <c r="G5212" s="21" t="s">
        <v>58</v>
      </c>
      <c r="H5212" s="23"/>
      <c r="I5212" s="28"/>
    </row>
    <row r="5213" ht="22.5" customHeight="1">
      <c r="A5213" s="53" t="str">
        <f t="array" ref="A5213">IFERROR(_xlfn.XLOOKUP(B5213, Runs[Run ID], Runs[Track]), "— pick a run —")</f>
        <v>Hulk</v>
      </c>
      <c r="B5213" s="54" t="s">
        <v>6943</v>
      </c>
      <c r="C5213" s="53" t="str">
        <f t="array" ref="C5213">IFERROR(_xlfn.XLOOKUP(B5213, Runs[Run ID], Runs[Title]), "— pick a run —")</f>
        <v>Byrrne's Hulk</v>
      </c>
      <c r="D5213" s="74" t="s">
        <v>14921</v>
      </c>
      <c r="E5213" s="58" t="b">
        <v>0</v>
      </c>
      <c r="F5213" s="25">
        <f t="shared" si="1"/>
        <v>6</v>
      </c>
      <c r="G5213" s="21" t="s">
        <v>58</v>
      </c>
      <c r="H5213" s="23"/>
      <c r="I5213" s="28"/>
    </row>
    <row r="5214" ht="22.5" customHeight="1">
      <c r="A5214" s="53" t="str">
        <f t="array" ref="A5214">IFERROR(_xlfn.XLOOKUP(B5214, Runs[Run ID], Runs[Track]), "— pick a run —")</f>
        <v>Hulk</v>
      </c>
      <c r="B5214" s="54" t="s">
        <v>6943</v>
      </c>
      <c r="C5214" s="53" t="str">
        <f t="array" ref="C5214">IFERROR(_xlfn.XLOOKUP(B5214, Runs[Run ID], Runs[Title]), "— pick a run —")</f>
        <v>Byrrne's Hulk</v>
      </c>
      <c r="D5214" s="74" t="s">
        <v>14922</v>
      </c>
      <c r="E5214" s="58" t="b">
        <v>0</v>
      </c>
      <c r="F5214" s="25">
        <f t="shared" si="1"/>
        <v>7</v>
      </c>
      <c r="G5214" s="21" t="s">
        <v>58</v>
      </c>
      <c r="H5214" s="23" t="s">
        <v>14923</v>
      </c>
      <c r="I5214" s="28"/>
    </row>
    <row r="5215" ht="22.5" customHeight="1">
      <c r="A5215" s="53" t="str">
        <f t="array" ref="A5215">IFERROR(_xlfn.XLOOKUP(B5215, Runs[Run ID], Runs[Track]), "— pick a run —")</f>
        <v>Hulk</v>
      </c>
      <c r="B5215" s="54" t="s">
        <v>501</v>
      </c>
      <c r="C5215" s="53" t="str">
        <f t="array" ref="C5215">IFERROR(_xlfn.XLOOKUP(B5215, Runs[Run ID], Runs[Title]), "— pick a run —")</f>
        <v>Peter David's Hulk</v>
      </c>
      <c r="D5215" s="74" t="s">
        <v>2630</v>
      </c>
      <c r="E5215" s="58" t="b">
        <v>0</v>
      </c>
      <c r="F5215" s="25">
        <f t="shared" si="1"/>
        <v>1</v>
      </c>
      <c r="G5215" s="21" t="s">
        <v>58</v>
      </c>
      <c r="H5215" s="23" t="s">
        <v>14924</v>
      </c>
      <c r="I5215" s="28"/>
    </row>
    <row r="5216" ht="22.5" customHeight="1">
      <c r="A5216" s="53" t="str">
        <f t="array" ref="A5216">IFERROR(_xlfn.XLOOKUP(B5216, Runs[Run ID], Runs[Track]), "— pick a run —")</f>
        <v>Hulk</v>
      </c>
      <c r="B5216" s="54" t="s">
        <v>501</v>
      </c>
      <c r="C5216" s="53" t="str">
        <f t="array" ref="C5216">IFERROR(_xlfn.XLOOKUP(B5216, Runs[Run ID], Runs[Title]), "— pick a run —")</f>
        <v>Peter David's Hulk</v>
      </c>
      <c r="D5216" s="74" t="s">
        <v>2659</v>
      </c>
      <c r="E5216" s="58" t="b">
        <v>0</v>
      </c>
      <c r="F5216" s="25">
        <f t="shared" si="1"/>
        <v>2</v>
      </c>
      <c r="G5216" s="21" t="s">
        <v>58</v>
      </c>
      <c r="H5216" s="23"/>
      <c r="I5216" s="28"/>
    </row>
    <row r="5217" ht="22.5" customHeight="1">
      <c r="A5217" s="53" t="str">
        <f t="array" ref="A5217">IFERROR(_xlfn.XLOOKUP(B5217, Runs[Run ID], Runs[Track]), "— pick a run —")</f>
        <v>Hulk</v>
      </c>
      <c r="B5217" s="54" t="s">
        <v>501</v>
      </c>
      <c r="C5217" s="53" t="str">
        <f t="array" ref="C5217">IFERROR(_xlfn.XLOOKUP(B5217, Runs[Run ID], Runs[Title]), "— pick a run —")</f>
        <v>Peter David's Hulk</v>
      </c>
      <c r="D5217" s="74" t="s">
        <v>2690</v>
      </c>
      <c r="E5217" s="58" t="b">
        <v>0</v>
      </c>
      <c r="F5217" s="25">
        <f t="shared" si="1"/>
        <v>3</v>
      </c>
      <c r="G5217" s="21" t="s">
        <v>58</v>
      </c>
      <c r="H5217" s="23"/>
      <c r="I5217" s="28"/>
    </row>
    <row r="5218" ht="22.5" customHeight="1">
      <c r="A5218" s="53" t="str">
        <f t="array" ref="A5218">IFERROR(_xlfn.XLOOKUP(B5218, Runs[Run ID], Runs[Track]), "— pick a run —")</f>
        <v>Hulk</v>
      </c>
      <c r="B5218" s="54" t="s">
        <v>501</v>
      </c>
      <c r="C5218" s="53" t="str">
        <f t="array" ref="C5218">IFERROR(_xlfn.XLOOKUP(B5218, Runs[Run ID], Runs[Title]), "— pick a run —")</f>
        <v>Peter David's Hulk</v>
      </c>
      <c r="D5218" s="74" t="s">
        <v>2720</v>
      </c>
      <c r="E5218" s="58" t="b">
        <v>0</v>
      </c>
      <c r="F5218" s="25">
        <f t="shared" si="1"/>
        <v>4</v>
      </c>
      <c r="G5218" s="21" t="s">
        <v>58</v>
      </c>
      <c r="H5218" s="23"/>
      <c r="I5218" s="28"/>
    </row>
    <row r="5219" ht="22.5" customHeight="1">
      <c r="A5219" s="53" t="str">
        <f t="array" ref="A5219">IFERROR(_xlfn.XLOOKUP(B5219, Runs[Run ID], Runs[Track]), "— pick a run —")</f>
        <v>Hulk</v>
      </c>
      <c r="B5219" s="54" t="s">
        <v>501</v>
      </c>
      <c r="C5219" s="53" t="str">
        <f t="array" ref="C5219">IFERROR(_xlfn.XLOOKUP(B5219, Runs[Run ID], Runs[Title]), "— pick a run —")</f>
        <v>Peter David's Hulk</v>
      </c>
      <c r="D5219" s="74" t="s">
        <v>2750</v>
      </c>
      <c r="E5219" s="58" t="b">
        <v>0</v>
      </c>
      <c r="F5219" s="25">
        <f t="shared" si="1"/>
        <v>5</v>
      </c>
      <c r="G5219" s="21" t="s">
        <v>58</v>
      </c>
      <c r="H5219" s="23"/>
      <c r="I5219" s="28"/>
    </row>
    <row r="5220" ht="22.5" customHeight="1">
      <c r="A5220" s="53" t="str">
        <f t="array" ref="A5220">IFERROR(_xlfn.XLOOKUP(B5220, Runs[Run ID], Runs[Track]), "— pick a run —")</f>
        <v>Hulk</v>
      </c>
      <c r="B5220" s="54" t="s">
        <v>501</v>
      </c>
      <c r="C5220" s="53" t="str">
        <f t="array" ref="C5220">IFERROR(_xlfn.XLOOKUP(B5220, Runs[Run ID], Runs[Title]), "— pick a run —")</f>
        <v>Peter David's Hulk</v>
      </c>
      <c r="D5220" s="74" t="s">
        <v>2779</v>
      </c>
      <c r="E5220" s="58" t="b">
        <v>0</v>
      </c>
      <c r="F5220" s="25">
        <f t="shared" si="1"/>
        <v>6</v>
      </c>
      <c r="G5220" s="21" t="s">
        <v>58</v>
      </c>
      <c r="H5220" s="23"/>
      <c r="I5220" s="28"/>
    </row>
    <row r="5221" ht="22.5" customHeight="1">
      <c r="A5221" s="53" t="str">
        <f t="array" ref="A5221">IFERROR(_xlfn.XLOOKUP(B5221, Runs[Run ID], Runs[Track]), "— pick a run —")</f>
        <v>Hulk</v>
      </c>
      <c r="B5221" s="54" t="s">
        <v>501</v>
      </c>
      <c r="C5221" s="53" t="str">
        <f t="array" ref="C5221">IFERROR(_xlfn.XLOOKUP(B5221, Runs[Run ID], Runs[Title]), "— pick a run —")</f>
        <v>Peter David's Hulk</v>
      </c>
      <c r="D5221" s="74" t="s">
        <v>2809</v>
      </c>
      <c r="E5221" s="58" t="b">
        <v>0</v>
      </c>
      <c r="F5221" s="25">
        <f t="shared" si="1"/>
        <v>7</v>
      </c>
      <c r="G5221" s="21" t="s">
        <v>58</v>
      </c>
      <c r="H5221" s="23"/>
      <c r="I5221" s="28"/>
    </row>
    <row r="5222" ht="22.5" customHeight="1">
      <c r="A5222" s="53" t="str">
        <f t="array" ref="A5222">IFERROR(_xlfn.XLOOKUP(B5222, Runs[Run ID], Runs[Track]), "— pick a run —")</f>
        <v>Hulk</v>
      </c>
      <c r="B5222" s="54" t="s">
        <v>501</v>
      </c>
      <c r="C5222" s="53" t="str">
        <f t="array" ref="C5222">IFERROR(_xlfn.XLOOKUP(B5222, Runs[Run ID], Runs[Title]), "— pick a run —")</f>
        <v>Peter David's Hulk</v>
      </c>
      <c r="D5222" s="74" t="s">
        <v>2837</v>
      </c>
      <c r="E5222" s="58" t="b">
        <v>0</v>
      </c>
      <c r="F5222" s="25">
        <f t="shared" si="1"/>
        <v>8</v>
      </c>
      <c r="G5222" s="21" t="s">
        <v>58</v>
      </c>
      <c r="H5222" s="23"/>
      <c r="I5222" s="28"/>
    </row>
    <row r="5223" ht="22.5" customHeight="1">
      <c r="A5223" s="53" t="str">
        <f t="array" ref="A5223">IFERROR(_xlfn.XLOOKUP(B5223, Runs[Run ID], Runs[Track]), "— pick a run —")</f>
        <v>Hulk</v>
      </c>
      <c r="B5223" s="54" t="s">
        <v>501</v>
      </c>
      <c r="C5223" s="53" t="str">
        <f t="array" ref="C5223">IFERROR(_xlfn.XLOOKUP(B5223, Runs[Run ID], Runs[Title]), "— pick a run —")</f>
        <v>Peter David's Hulk</v>
      </c>
      <c r="D5223" s="74" t="s">
        <v>2866</v>
      </c>
      <c r="E5223" s="58" t="b">
        <v>0</v>
      </c>
      <c r="F5223" s="25">
        <f t="shared" si="1"/>
        <v>9</v>
      </c>
      <c r="G5223" s="21" t="s">
        <v>58</v>
      </c>
      <c r="H5223" s="23"/>
      <c r="I5223" s="28"/>
    </row>
    <row r="5224" ht="22.5" customHeight="1">
      <c r="A5224" s="53" t="str">
        <f t="array" ref="A5224">IFERROR(_xlfn.XLOOKUP(B5224, Runs[Run ID], Runs[Track]), "— pick a run —")</f>
        <v>Hulk</v>
      </c>
      <c r="B5224" s="54" t="s">
        <v>501</v>
      </c>
      <c r="C5224" s="53" t="str">
        <f t="array" ref="C5224">IFERROR(_xlfn.XLOOKUP(B5224, Runs[Run ID], Runs[Title]), "— pick a run —")</f>
        <v>Peter David's Hulk</v>
      </c>
      <c r="D5224" s="74" t="s">
        <v>2894</v>
      </c>
      <c r="E5224" s="58" t="b">
        <v>0</v>
      </c>
      <c r="F5224" s="25">
        <f t="shared" si="1"/>
        <v>10</v>
      </c>
      <c r="G5224" s="21" t="s">
        <v>58</v>
      </c>
      <c r="H5224" s="23"/>
      <c r="I5224" s="28"/>
    </row>
    <row r="5225" ht="22.5" customHeight="1">
      <c r="A5225" s="53" t="str">
        <f t="array" ref="A5225">IFERROR(_xlfn.XLOOKUP(B5225, Runs[Run ID], Runs[Track]), "— pick a run —")</f>
        <v>Hulk</v>
      </c>
      <c r="B5225" s="54" t="s">
        <v>501</v>
      </c>
      <c r="C5225" s="53" t="str">
        <f t="array" ref="C5225">IFERROR(_xlfn.XLOOKUP(B5225, Runs[Run ID], Runs[Title]), "— pick a run —")</f>
        <v>Peter David's Hulk</v>
      </c>
      <c r="D5225" s="74" t="s">
        <v>2926</v>
      </c>
      <c r="E5225" s="58" t="b">
        <v>0</v>
      </c>
      <c r="F5225" s="25">
        <f t="shared" si="1"/>
        <v>11</v>
      </c>
      <c r="G5225" s="21" t="s">
        <v>58</v>
      </c>
      <c r="H5225" s="23"/>
      <c r="I5225" s="28"/>
    </row>
    <row r="5226" ht="22.5" customHeight="1">
      <c r="A5226" s="53" t="str">
        <f t="array" ref="A5226">IFERROR(_xlfn.XLOOKUP(B5226, Runs[Run ID], Runs[Track]), "— pick a run —")</f>
        <v>Hulk</v>
      </c>
      <c r="B5226" s="54" t="s">
        <v>501</v>
      </c>
      <c r="C5226" s="53" t="str">
        <f t="array" ref="C5226">IFERROR(_xlfn.XLOOKUP(B5226, Runs[Run ID], Runs[Title]), "— pick a run —")</f>
        <v>Peter David's Hulk</v>
      </c>
      <c r="D5226" s="74" t="s">
        <v>2956</v>
      </c>
      <c r="E5226" s="58" t="b">
        <v>0</v>
      </c>
      <c r="F5226" s="25">
        <f t="shared" si="1"/>
        <v>12</v>
      </c>
      <c r="G5226" s="21" t="s">
        <v>58</v>
      </c>
      <c r="H5226" s="23"/>
      <c r="I5226" s="28"/>
    </row>
    <row r="5227" ht="22.5" customHeight="1">
      <c r="A5227" s="53" t="str">
        <f t="array" ref="A5227">IFERROR(_xlfn.XLOOKUP(B5227, Runs[Run ID], Runs[Track]), "— pick a run —")</f>
        <v>Hulk</v>
      </c>
      <c r="B5227" s="54" t="s">
        <v>501</v>
      </c>
      <c r="C5227" s="53" t="str">
        <f t="array" ref="C5227">IFERROR(_xlfn.XLOOKUP(B5227, Runs[Run ID], Runs[Title]), "— pick a run —")</f>
        <v>Peter David's Hulk</v>
      </c>
      <c r="D5227" s="74" t="s">
        <v>2984</v>
      </c>
      <c r="E5227" s="58" t="b">
        <v>0</v>
      </c>
      <c r="F5227" s="25">
        <f t="shared" si="1"/>
        <v>13</v>
      </c>
      <c r="G5227" s="21" t="s">
        <v>58</v>
      </c>
      <c r="H5227" s="23"/>
      <c r="I5227" s="28"/>
    </row>
    <row r="5228" ht="22.5" customHeight="1">
      <c r="A5228" s="53" t="str">
        <f t="array" ref="A5228">IFERROR(_xlfn.XLOOKUP(B5228, Runs[Run ID], Runs[Track]), "— pick a run —")</f>
        <v>Hulk</v>
      </c>
      <c r="B5228" s="54" t="s">
        <v>501</v>
      </c>
      <c r="C5228" s="53" t="str">
        <f t="array" ref="C5228">IFERROR(_xlfn.XLOOKUP(B5228, Runs[Run ID], Runs[Title]), "— pick a run —")</f>
        <v>Peter David's Hulk</v>
      </c>
      <c r="D5228" s="74" t="s">
        <v>3014</v>
      </c>
      <c r="E5228" s="58" t="b">
        <v>0</v>
      </c>
      <c r="F5228" s="25">
        <f t="shared" si="1"/>
        <v>14</v>
      </c>
      <c r="G5228" s="21" t="s">
        <v>58</v>
      </c>
      <c r="H5228" s="23"/>
      <c r="I5228" s="28"/>
    </row>
    <row r="5229" ht="22.5" customHeight="1">
      <c r="A5229" s="53" t="str">
        <f t="array" ref="A5229">IFERROR(_xlfn.XLOOKUP(B5229, Runs[Run ID], Runs[Track]), "— pick a run —")</f>
        <v>Hulk</v>
      </c>
      <c r="B5229" s="54" t="s">
        <v>501</v>
      </c>
      <c r="C5229" s="53" t="str">
        <f t="array" ref="C5229">IFERROR(_xlfn.XLOOKUP(B5229, Runs[Run ID], Runs[Title]), "— pick a run —")</f>
        <v>Peter David's Hulk</v>
      </c>
      <c r="D5229" s="74" t="s">
        <v>3044</v>
      </c>
      <c r="E5229" s="58" t="b">
        <v>0</v>
      </c>
      <c r="F5229" s="25">
        <f t="shared" si="1"/>
        <v>15</v>
      </c>
      <c r="G5229" s="21" t="s">
        <v>58</v>
      </c>
      <c r="H5229" s="23"/>
      <c r="I5229" s="28"/>
    </row>
    <row r="5230" ht="22.5" customHeight="1">
      <c r="A5230" s="53" t="str">
        <f t="array" ref="A5230">IFERROR(_xlfn.XLOOKUP(B5230, Runs[Run ID], Runs[Track]), "— pick a run —")</f>
        <v>Hulk</v>
      </c>
      <c r="B5230" s="54" t="s">
        <v>501</v>
      </c>
      <c r="C5230" s="53" t="str">
        <f t="array" ref="C5230">IFERROR(_xlfn.XLOOKUP(B5230, Runs[Run ID], Runs[Title]), "— pick a run —")</f>
        <v>Peter David's Hulk</v>
      </c>
      <c r="D5230" s="74" t="s">
        <v>3072</v>
      </c>
      <c r="E5230" s="58" t="b">
        <v>0</v>
      </c>
      <c r="F5230" s="25">
        <f t="shared" si="1"/>
        <v>16</v>
      </c>
      <c r="G5230" s="21" t="s">
        <v>58</v>
      </c>
      <c r="H5230" s="23"/>
      <c r="I5230" s="28"/>
    </row>
    <row r="5231" ht="22.5" customHeight="1">
      <c r="A5231" s="53" t="str">
        <f t="array" ref="A5231">IFERROR(_xlfn.XLOOKUP(B5231, Runs[Run ID], Runs[Track]), "— pick a run —")</f>
        <v>Hulk</v>
      </c>
      <c r="B5231" s="54" t="s">
        <v>501</v>
      </c>
      <c r="C5231" s="53" t="str">
        <f t="array" ref="C5231">IFERROR(_xlfn.XLOOKUP(B5231, Runs[Run ID], Runs[Title]), "— pick a run —")</f>
        <v>Peter David's Hulk</v>
      </c>
      <c r="D5231" s="74" t="s">
        <v>3105</v>
      </c>
      <c r="E5231" s="58" t="b">
        <v>0</v>
      </c>
      <c r="F5231" s="25">
        <f t="shared" si="1"/>
        <v>17</v>
      </c>
      <c r="G5231" s="21" t="s">
        <v>58</v>
      </c>
      <c r="H5231" s="23"/>
      <c r="I5231" s="28"/>
    </row>
    <row r="5232" ht="22.5" customHeight="1">
      <c r="A5232" s="53" t="str">
        <f t="array" ref="A5232">IFERROR(_xlfn.XLOOKUP(B5232, Runs[Run ID], Runs[Track]), "— pick a run —")</f>
        <v>Hulk</v>
      </c>
      <c r="B5232" s="54" t="s">
        <v>501</v>
      </c>
      <c r="C5232" s="53" t="str">
        <f t="array" ref="C5232">IFERROR(_xlfn.XLOOKUP(B5232, Runs[Run ID], Runs[Title]), "— pick a run —")</f>
        <v>Peter David's Hulk</v>
      </c>
      <c r="D5232" s="74" t="s">
        <v>3135</v>
      </c>
      <c r="E5232" s="58" t="b">
        <v>0</v>
      </c>
      <c r="F5232" s="25">
        <f t="shared" si="1"/>
        <v>18</v>
      </c>
      <c r="G5232" s="21" t="s">
        <v>58</v>
      </c>
      <c r="H5232" s="23"/>
      <c r="I5232" s="28"/>
    </row>
    <row r="5233" ht="22.5" customHeight="1">
      <c r="A5233" s="53" t="str">
        <f t="array" ref="A5233">IFERROR(_xlfn.XLOOKUP(B5233, Runs[Run ID], Runs[Track]), "— pick a run —")</f>
        <v>Hulk</v>
      </c>
      <c r="B5233" s="54" t="s">
        <v>501</v>
      </c>
      <c r="C5233" s="53" t="str">
        <f t="array" ref="C5233">IFERROR(_xlfn.XLOOKUP(B5233, Runs[Run ID], Runs[Title]), "— pick a run —")</f>
        <v>Peter David's Hulk</v>
      </c>
      <c r="D5233" s="74" t="s">
        <v>3164</v>
      </c>
      <c r="E5233" s="58" t="b">
        <v>0</v>
      </c>
      <c r="F5233" s="25">
        <f t="shared" si="1"/>
        <v>19</v>
      </c>
      <c r="G5233" s="21" t="s">
        <v>58</v>
      </c>
      <c r="H5233" s="23"/>
      <c r="I5233" s="28"/>
    </row>
    <row r="5234" ht="22.5" customHeight="1">
      <c r="A5234" s="53" t="str">
        <f t="array" ref="A5234">IFERROR(_xlfn.XLOOKUP(B5234, Runs[Run ID], Runs[Track]), "— pick a run —")</f>
        <v>Hulk</v>
      </c>
      <c r="B5234" s="54" t="s">
        <v>501</v>
      </c>
      <c r="C5234" s="53" t="str">
        <f t="array" ref="C5234">IFERROR(_xlfn.XLOOKUP(B5234, Runs[Run ID], Runs[Title]), "— pick a run —")</f>
        <v>Peter David's Hulk</v>
      </c>
      <c r="D5234" s="74" t="s">
        <v>14925</v>
      </c>
      <c r="E5234" s="58" t="b">
        <v>0</v>
      </c>
      <c r="F5234" s="25">
        <f t="shared" si="1"/>
        <v>20</v>
      </c>
      <c r="G5234" s="21" t="s">
        <v>58</v>
      </c>
      <c r="H5234" s="23"/>
      <c r="I5234" s="28"/>
    </row>
    <row r="5235" ht="22.5" customHeight="1">
      <c r="A5235" s="53" t="str">
        <f t="array" ref="A5235">IFERROR(_xlfn.XLOOKUP(B5235, Runs[Run ID], Runs[Track]), "— pick a run —")</f>
        <v>Hulk</v>
      </c>
      <c r="B5235" s="54" t="s">
        <v>501</v>
      </c>
      <c r="C5235" s="53" t="str">
        <f t="array" ref="C5235">IFERROR(_xlfn.XLOOKUP(B5235, Runs[Run ID], Runs[Title]), "— pick a run —")</f>
        <v>Peter David's Hulk</v>
      </c>
      <c r="D5235" s="74" t="s">
        <v>3221</v>
      </c>
      <c r="E5235" s="58" t="b">
        <v>0</v>
      </c>
      <c r="F5235" s="25">
        <f t="shared" si="1"/>
        <v>21</v>
      </c>
      <c r="G5235" s="21" t="s">
        <v>58</v>
      </c>
      <c r="H5235" s="23"/>
      <c r="I5235" s="28"/>
    </row>
    <row r="5236" ht="22.5" customHeight="1">
      <c r="A5236" s="53" t="str">
        <f t="array" ref="A5236">IFERROR(_xlfn.XLOOKUP(B5236, Runs[Run ID], Runs[Track]), "— pick a run —")</f>
        <v>Hulk</v>
      </c>
      <c r="B5236" s="54" t="s">
        <v>501</v>
      </c>
      <c r="C5236" s="53" t="str">
        <f t="array" ref="C5236">IFERROR(_xlfn.XLOOKUP(B5236, Runs[Run ID], Runs[Title]), "— pick a run —")</f>
        <v>Peter David's Hulk</v>
      </c>
      <c r="D5236" s="74" t="s">
        <v>3250</v>
      </c>
      <c r="E5236" s="58" t="b">
        <v>0</v>
      </c>
      <c r="F5236" s="25">
        <f t="shared" si="1"/>
        <v>22</v>
      </c>
      <c r="G5236" s="21" t="s">
        <v>58</v>
      </c>
      <c r="H5236" s="23"/>
      <c r="I5236" s="28"/>
    </row>
    <row r="5237" ht="22.5" customHeight="1">
      <c r="A5237" s="53" t="str">
        <f t="array" ref="A5237">IFERROR(_xlfn.XLOOKUP(B5237, Runs[Run ID], Runs[Track]), "— pick a run —")</f>
        <v>Hulk</v>
      </c>
      <c r="B5237" s="54" t="s">
        <v>501</v>
      </c>
      <c r="C5237" s="53" t="str">
        <f t="array" ref="C5237">IFERROR(_xlfn.XLOOKUP(B5237, Runs[Run ID], Runs[Title]), "— pick a run —")</f>
        <v>Peter David's Hulk</v>
      </c>
      <c r="D5237" s="74" t="s">
        <v>3279</v>
      </c>
      <c r="E5237" s="58" t="b">
        <v>0</v>
      </c>
      <c r="F5237" s="25">
        <f t="shared" si="1"/>
        <v>23</v>
      </c>
      <c r="G5237" s="21" t="s">
        <v>58</v>
      </c>
      <c r="H5237" s="23"/>
      <c r="I5237" s="28"/>
    </row>
    <row r="5238" ht="22.5" customHeight="1">
      <c r="A5238" s="53" t="str">
        <f t="array" ref="A5238">IFERROR(_xlfn.XLOOKUP(B5238, Runs[Run ID], Runs[Track]), "— pick a run —")</f>
        <v>Hulk</v>
      </c>
      <c r="B5238" s="54" t="s">
        <v>501</v>
      </c>
      <c r="C5238" s="53" t="str">
        <f t="array" ref="C5238">IFERROR(_xlfn.XLOOKUP(B5238, Runs[Run ID], Runs[Title]), "— pick a run —")</f>
        <v>Peter David's Hulk</v>
      </c>
      <c r="D5238" s="74" t="s">
        <v>3313</v>
      </c>
      <c r="E5238" s="58" t="b">
        <v>0</v>
      </c>
      <c r="F5238" s="25">
        <f t="shared" si="1"/>
        <v>24</v>
      </c>
      <c r="G5238" s="21" t="s">
        <v>58</v>
      </c>
      <c r="H5238" s="23"/>
      <c r="I5238" s="28"/>
    </row>
    <row r="5239" ht="22.5" customHeight="1">
      <c r="A5239" s="53" t="str">
        <f t="array" ref="A5239">IFERROR(_xlfn.XLOOKUP(B5239, Runs[Run ID], Runs[Track]), "— pick a run —")</f>
        <v>Hulk</v>
      </c>
      <c r="B5239" s="54" t="s">
        <v>501</v>
      </c>
      <c r="C5239" s="53" t="str">
        <f t="array" ref="C5239">IFERROR(_xlfn.XLOOKUP(B5239, Runs[Run ID], Runs[Title]), "— pick a run —")</f>
        <v>Peter David's Hulk</v>
      </c>
      <c r="D5239" s="74" t="s">
        <v>3343</v>
      </c>
      <c r="E5239" s="58" t="b">
        <v>0</v>
      </c>
      <c r="F5239" s="25">
        <f t="shared" si="1"/>
        <v>25</v>
      </c>
      <c r="G5239" s="21" t="s">
        <v>58</v>
      </c>
      <c r="H5239" s="23"/>
      <c r="I5239" s="28"/>
    </row>
    <row r="5240" ht="22.5" customHeight="1">
      <c r="A5240" s="53" t="str">
        <f t="array" ref="A5240">IFERROR(_xlfn.XLOOKUP(B5240, Runs[Run ID], Runs[Track]), "— pick a run —")</f>
        <v>Hulk</v>
      </c>
      <c r="B5240" s="54" t="s">
        <v>501</v>
      </c>
      <c r="C5240" s="53" t="str">
        <f t="array" ref="C5240">IFERROR(_xlfn.XLOOKUP(B5240, Runs[Run ID], Runs[Title]), "— pick a run —")</f>
        <v>Peter David's Hulk</v>
      </c>
      <c r="D5240" s="74" t="s">
        <v>3372</v>
      </c>
      <c r="E5240" s="58" t="b">
        <v>0</v>
      </c>
      <c r="F5240" s="25">
        <f t="shared" si="1"/>
        <v>26</v>
      </c>
      <c r="G5240" s="21" t="s">
        <v>58</v>
      </c>
      <c r="H5240" s="23"/>
      <c r="I5240" s="28"/>
    </row>
    <row r="5241" ht="22.5" customHeight="1">
      <c r="A5241" s="53" t="str">
        <f t="array" ref="A5241">IFERROR(_xlfn.XLOOKUP(B5241, Runs[Run ID], Runs[Track]), "— pick a run —")</f>
        <v>Hulk</v>
      </c>
      <c r="B5241" s="54" t="s">
        <v>501</v>
      </c>
      <c r="C5241" s="53" t="str">
        <f t="array" ref="C5241">IFERROR(_xlfn.XLOOKUP(B5241, Runs[Run ID], Runs[Title]), "— pick a run —")</f>
        <v>Peter David's Hulk</v>
      </c>
      <c r="D5241" s="74" t="s">
        <v>3403</v>
      </c>
      <c r="E5241" s="58" t="b">
        <v>0</v>
      </c>
      <c r="F5241" s="25">
        <f t="shared" si="1"/>
        <v>27</v>
      </c>
      <c r="G5241" s="21" t="s">
        <v>58</v>
      </c>
      <c r="H5241" s="23"/>
      <c r="I5241" s="28"/>
    </row>
    <row r="5242" ht="22.5" customHeight="1">
      <c r="A5242" s="53" t="str">
        <f t="array" ref="A5242">IFERROR(_xlfn.XLOOKUP(B5242, Runs[Run ID], Runs[Track]), "— pick a run —")</f>
        <v>Hulk</v>
      </c>
      <c r="B5242" s="54" t="s">
        <v>501</v>
      </c>
      <c r="C5242" s="53" t="str">
        <f t="array" ref="C5242">IFERROR(_xlfn.XLOOKUP(B5242, Runs[Run ID], Runs[Title]), "— pick a run —")</f>
        <v>Peter David's Hulk</v>
      </c>
      <c r="D5242" s="74" t="s">
        <v>3464</v>
      </c>
      <c r="E5242" s="58" t="b">
        <v>0</v>
      </c>
      <c r="F5242" s="25">
        <f t="shared" si="1"/>
        <v>28</v>
      </c>
      <c r="G5242" s="21" t="s">
        <v>58</v>
      </c>
      <c r="H5242" s="23"/>
      <c r="I5242" s="28"/>
    </row>
    <row r="5243" ht="22.5" customHeight="1">
      <c r="A5243" s="53" t="str">
        <f t="array" ref="A5243">IFERROR(_xlfn.XLOOKUP(B5243, Runs[Run ID], Runs[Track]), "— pick a run —")</f>
        <v>Hulk</v>
      </c>
      <c r="B5243" s="54" t="s">
        <v>501</v>
      </c>
      <c r="C5243" s="53" t="str">
        <f t="array" ref="C5243">IFERROR(_xlfn.XLOOKUP(B5243, Runs[Run ID], Runs[Title]), "— pick a run —")</f>
        <v>Peter David's Hulk</v>
      </c>
      <c r="D5243" s="74" t="s">
        <v>3495</v>
      </c>
      <c r="E5243" s="58" t="b">
        <v>0</v>
      </c>
      <c r="F5243" s="25">
        <f t="shared" si="1"/>
        <v>29</v>
      </c>
      <c r="G5243" s="21" t="s">
        <v>58</v>
      </c>
      <c r="H5243" s="23"/>
      <c r="I5243" s="28"/>
    </row>
    <row r="5244" ht="22.5" customHeight="1">
      <c r="A5244" s="53" t="str">
        <f t="array" ref="A5244">IFERROR(_xlfn.XLOOKUP(B5244, Runs[Run ID], Runs[Track]), "— pick a run —")</f>
        <v>Hulk</v>
      </c>
      <c r="B5244" s="54" t="s">
        <v>501</v>
      </c>
      <c r="C5244" s="53" t="str">
        <f t="array" ref="C5244">IFERROR(_xlfn.XLOOKUP(B5244, Runs[Run ID], Runs[Title]), "— pick a run —")</f>
        <v>Peter David's Hulk</v>
      </c>
      <c r="D5244" s="74" t="s">
        <v>12499</v>
      </c>
      <c r="E5244" s="58" t="b">
        <v>0</v>
      </c>
      <c r="F5244" s="25">
        <f t="shared" si="1"/>
        <v>30</v>
      </c>
      <c r="G5244" s="21" t="s">
        <v>58</v>
      </c>
      <c r="H5244" s="23"/>
      <c r="I5244" s="28"/>
    </row>
    <row r="5245" ht="22.5" customHeight="1">
      <c r="A5245" s="53" t="str">
        <f t="array" ref="A5245">IFERROR(_xlfn.XLOOKUP(B5245, Runs[Run ID], Runs[Track]), "— pick a run —")</f>
        <v>Hulk</v>
      </c>
      <c r="B5245" s="54" t="s">
        <v>501</v>
      </c>
      <c r="C5245" s="53" t="str">
        <f t="array" ref="C5245">IFERROR(_xlfn.XLOOKUP(B5245, Runs[Run ID], Runs[Title]), "— pick a run —")</f>
        <v>Peter David's Hulk</v>
      </c>
      <c r="D5245" s="74" t="s">
        <v>3555</v>
      </c>
      <c r="E5245" s="58" t="b">
        <v>0</v>
      </c>
      <c r="F5245" s="25">
        <f t="shared" si="1"/>
        <v>31</v>
      </c>
      <c r="G5245" s="21" t="s">
        <v>58</v>
      </c>
      <c r="H5245" s="23"/>
      <c r="I5245" s="28"/>
    </row>
    <row r="5246" ht="22.5" customHeight="1">
      <c r="A5246" s="53" t="str">
        <f t="array" ref="A5246">IFERROR(_xlfn.XLOOKUP(B5246, Runs[Run ID], Runs[Track]), "— pick a run —")</f>
        <v>Hulk</v>
      </c>
      <c r="B5246" s="54" t="s">
        <v>501</v>
      </c>
      <c r="C5246" s="53" t="str">
        <f t="array" ref="C5246">IFERROR(_xlfn.XLOOKUP(B5246, Runs[Run ID], Runs[Title]), "— pick a run —")</f>
        <v>Peter David's Hulk</v>
      </c>
      <c r="D5246" s="74" t="s">
        <v>14926</v>
      </c>
      <c r="E5246" s="58" t="b">
        <v>0</v>
      </c>
      <c r="F5246" s="25">
        <f t="shared" si="1"/>
        <v>32</v>
      </c>
      <c r="G5246" s="21" t="s">
        <v>443</v>
      </c>
      <c r="H5246" s="23" t="s">
        <v>14927</v>
      </c>
      <c r="I5246" s="28"/>
    </row>
    <row r="5247" ht="22.5" customHeight="1">
      <c r="A5247" s="53" t="str">
        <f t="array" ref="A5247">IFERROR(_xlfn.XLOOKUP(B5247, Runs[Run ID], Runs[Track]), "— pick a run —")</f>
        <v>Hulk</v>
      </c>
      <c r="B5247" s="54" t="s">
        <v>501</v>
      </c>
      <c r="C5247" s="53" t="str">
        <f t="array" ref="C5247">IFERROR(_xlfn.XLOOKUP(B5247, Runs[Run ID], Runs[Title]), "— pick a run —")</f>
        <v>Peter David's Hulk</v>
      </c>
      <c r="D5247" s="74" t="s">
        <v>14928</v>
      </c>
      <c r="E5247" s="58" t="b">
        <v>0</v>
      </c>
      <c r="F5247" s="25">
        <f t="shared" si="1"/>
        <v>33</v>
      </c>
      <c r="G5247" s="21" t="s">
        <v>443</v>
      </c>
      <c r="H5247" s="23"/>
      <c r="I5247" s="28"/>
    </row>
    <row r="5248" ht="22.5" customHeight="1">
      <c r="A5248" s="53" t="str">
        <f t="array" ref="A5248">IFERROR(_xlfn.XLOOKUP(B5248, Runs[Run ID], Runs[Track]), "— pick a run —")</f>
        <v>Hulk</v>
      </c>
      <c r="B5248" s="54" t="s">
        <v>501</v>
      </c>
      <c r="C5248" s="53" t="str">
        <f t="array" ref="C5248">IFERROR(_xlfn.XLOOKUP(B5248, Runs[Run ID], Runs[Title]), "— pick a run —")</f>
        <v>Peter David's Hulk</v>
      </c>
      <c r="D5248" s="74" t="s">
        <v>3585</v>
      </c>
      <c r="E5248" s="58" t="b">
        <v>0</v>
      </c>
      <c r="F5248" s="25">
        <f t="shared" si="1"/>
        <v>34</v>
      </c>
      <c r="G5248" s="21" t="s">
        <v>58</v>
      </c>
      <c r="H5248" s="23"/>
      <c r="I5248" s="28"/>
    </row>
    <row r="5249" ht="22.5" customHeight="1">
      <c r="A5249" s="53" t="str">
        <f t="array" ref="A5249">IFERROR(_xlfn.XLOOKUP(B5249, Runs[Run ID], Runs[Track]), "— pick a run —")</f>
        <v>Hulk</v>
      </c>
      <c r="B5249" s="54" t="s">
        <v>501</v>
      </c>
      <c r="C5249" s="53" t="str">
        <f t="array" ref="C5249">IFERROR(_xlfn.XLOOKUP(B5249, Runs[Run ID], Runs[Title]), "— pick a run —")</f>
        <v>Peter David's Hulk</v>
      </c>
      <c r="D5249" s="74" t="s">
        <v>3615</v>
      </c>
      <c r="E5249" s="58" t="b">
        <v>0</v>
      </c>
      <c r="F5249" s="25">
        <f t="shared" si="1"/>
        <v>35</v>
      </c>
      <c r="G5249" s="21" t="s">
        <v>58</v>
      </c>
      <c r="H5249" s="23"/>
      <c r="I5249" s="28"/>
    </row>
    <row r="5250" ht="22.5" customHeight="1">
      <c r="A5250" s="53" t="str">
        <f t="array" ref="A5250">IFERROR(_xlfn.XLOOKUP(B5250, Runs[Run ID], Runs[Track]), "— pick a run —")</f>
        <v>Hulk</v>
      </c>
      <c r="B5250" s="54" t="s">
        <v>501</v>
      </c>
      <c r="C5250" s="53" t="str">
        <f t="array" ref="C5250">IFERROR(_xlfn.XLOOKUP(B5250, Runs[Run ID], Runs[Title]), "— pick a run —")</f>
        <v>Peter David's Hulk</v>
      </c>
      <c r="D5250" s="74" t="s">
        <v>3647</v>
      </c>
      <c r="E5250" s="58" t="b">
        <v>0</v>
      </c>
      <c r="F5250" s="25">
        <f t="shared" si="1"/>
        <v>36</v>
      </c>
      <c r="G5250" s="21" t="s">
        <v>58</v>
      </c>
      <c r="H5250" s="23"/>
      <c r="I5250" s="28"/>
    </row>
    <row r="5251" ht="22.5" customHeight="1">
      <c r="A5251" s="53" t="str">
        <f t="array" ref="A5251">IFERROR(_xlfn.XLOOKUP(B5251, Runs[Run ID], Runs[Track]), "— pick a run —")</f>
        <v>Hulk</v>
      </c>
      <c r="B5251" s="54" t="s">
        <v>501</v>
      </c>
      <c r="C5251" s="53" t="str">
        <f t="array" ref="C5251">IFERROR(_xlfn.XLOOKUP(B5251, Runs[Run ID], Runs[Title]), "— pick a run —")</f>
        <v>Peter David's Hulk</v>
      </c>
      <c r="D5251" s="74" t="s">
        <v>3675</v>
      </c>
      <c r="E5251" s="58" t="b">
        <v>0</v>
      </c>
      <c r="F5251" s="25">
        <f t="shared" si="1"/>
        <v>37</v>
      </c>
      <c r="G5251" s="21" t="s">
        <v>58</v>
      </c>
      <c r="H5251" s="23"/>
      <c r="I5251" s="28"/>
    </row>
    <row r="5252" ht="22.5" customHeight="1">
      <c r="A5252" s="53" t="str">
        <f t="array" ref="A5252">IFERROR(_xlfn.XLOOKUP(B5252, Runs[Run ID], Runs[Track]), "— pick a run —")</f>
        <v>Hulk</v>
      </c>
      <c r="B5252" s="54" t="s">
        <v>501</v>
      </c>
      <c r="C5252" s="53" t="str">
        <f t="array" ref="C5252">IFERROR(_xlfn.XLOOKUP(B5252, Runs[Run ID], Runs[Title]), "— pick a run —")</f>
        <v>Peter David's Hulk</v>
      </c>
      <c r="D5252" s="74" t="s">
        <v>3705</v>
      </c>
      <c r="E5252" s="58" t="b">
        <v>0</v>
      </c>
      <c r="F5252" s="25">
        <f t="shared" si="1"/>
        <v>38</v>
      </c>
      <c r="G5252" s="21" t="s">
        <v>58</v>
      </c>
      <c r="H5252" s="23"/>
      <c r="I5252" s="28"/>
    </row>
    <row r="5253" ht="22.5" customHeight="1">
      <c r="A5253" s="53" t="str">
        <f t="array" ref="A5253">IFERROR(_xlfn.XLOOKUP(B5253, Runs[Run ID], Runs[Track]), "— pick a run —")</f>
        <v>Hulk</v>
      </c>
      <c r="B5253" s="54" t="s">
        <v>501</v>
      </c>
      <c r="C5253" s="53" t="str">
        <f t="array" ref="C5253">IFERROR(_xlfn.XLOOKUP(B5253, Runs[Run ID], Runs[Title]), "— pick a run —")</f>
        <v>Peter David's Hulk</v>
      </c>
      <c r="D5253" s="74" t="s">
        <v>3734</v>
      </c>
      <c r="E5253" s="58" t="b">
        <v>0</v>
      </c>
      <c r="F5253" s="25">
        <f t="shared" si="1"/>
        <v>39</v>
      </c>
      <c r="G5253" s="21" t="s">
        <v>58</v>
      </c>
      <c r="H5253" s="23"/>
      <c r="I5253" s="28"/>
    </row>
    <row r="5254" ht="22.5" customHeight="1">
      <c r="A5254" s="53" t="str">
        <f t="array" ref="A5254">IFERROR(_xlfn.XLOOKUP(B5254, Runs[Run ID], Runs[Track]), "— pick a run —")</f>
        <v>Hulk</v>
      </c>
      <c r="B5254" s="54" t="s">
        <v>501</v>
      </c>
      <c r="C5254" s="53" t="str">
        <f t="array" ref="C5254">IFERROR(_xlfn.XLOOKUP(B5254, Runs[Run ID], Runs[Title]), "— pick a run —")</f>
        <v>Peter David's Hulk</v>
      </c>
      <c r="D5254" s="74" t="s">
        <v>3764</v>
      </c>
      <c r="E5254" s="58" t="b">
        <v>0</v>
      </c>
      <c r="F5254" s="25">
        <f t="shared" si="1"/>
        <v>40</v>
      </c>
      <c r="G5254" s="21" t="s">
        <v>58</v>
      </c>
      <c r="H5254" s="23"/>
      <c r="I5254" s="28"/>
    </row>
    <row r="5255" ht="22.5" customHeight="1">
      <c r="A5255" s="53" t="str">
        <f t="array" ref="A5255">IFERROR(_xlfn.XLOOKUP(B5255, Runs[Run ID], Runs[Track]), "— pick a run —")</f>
        <v>Hulk</v>
      </c>
      <c r="B5255" s="54" t="s">
        <v>501</v>
      </c>
      <c r="C5255" s="53" t="str">
        <f t="array" ref="C5255">IFERROR(_xlfn.XLOOKUP(B5255, Runs[Run ID], Runs[Title]), "— pick a run —")</f>
        <v>Peter David's Hulk</v>
      </c>
      <c r="D5255" s="74" t="s">
        <v>14929</v>
      </c>
      <c r="E5255" s="58" t="b">
        <v>0</v>
      </c>
      <c r="F5255" s="25">
        <f t="shared" si="1"/>
        <v>41</v>
      </c>
      <c r="G5255" s="21" t="s">
        <v>58</v>
      </c>
      <c r="H5255" s="23"/>
      <c r="I5255" s="28"/>
    </row>
    <row r="5256" ht="22.5" customHeight="1">
      <c r="A5256" s="53" t="str">
        <f t="array" ref="A5256">IFERROR(_xlfn.XLOOKUP(B5256, Runs[Run ID], Runs[Track]), "— pick a run —")</f>
        <v>Hulk</v>
      </c>
      <c r="B5256" s="54" t="s">
        <v>501</v>
      </c>
      <c r="C5256" s="53" t="str">
        <f t="array" ref="C5256">IFERROR(_xlfn.XLOOKUP(B5256, Runs[Run ID], Runs[Title]), "— pick a run —")</f>
        <v>Peter David's Hulk</v>
      </c>
      <c r="D5256" s="74" t="s">
        <v>3797</v>
      </c>
      <c r="E5256" s="58" t="b">
        <v>0</v>
      </c>
      <c r="F5256" s="25">
        <f t="shared" si="1"/>
        <v>42</v>
      </c>
      <c r="G5256" s="21" t="s">
        <v>58</v>
      </c>
      <c r="H5256" s="23"/>
      <c r="I5256" s="28"/>
    </row>
    <row r="5257" ht="22.5" customHeight="1">
      <c r="A5257" s="53" t="str">
        <f t="array" ref="A5257">IFERROR(_xlfn.XLOOKUP(B5257, Runs[Run ID], Runs[Track]), "— pick a run —")</f>
        <v>Hulk</v>
      </c>
      <c r="B5257" s="54" t="s">
        <v>501</v>
      </c>
      <c r="C5257" s="53" t="str">
        <f t="array" ref="C5257">IFERROR(_xlfn.XLOOKUP(B5257, Runs[Run ID], Runs[Title]), "— pick a run —")</f>
        <v>Peter David's Hulk</v>
      </c>
      <c r="D5257" s="74" t="s">
        <v>3826</v>
      </c>
      <c r="E5257" s="58" t="b">
        <v>0</v>
      </c>
      <c r="F5257" s="25">
        <f t="shared" si="1"/>
        <v>43</v>
      </c>
      <c r="G5257" s="21" t="s">
        <v>58</v>
      </c>
      <c r="H5257" s="23"/>
      <c r="I5257" s="28"/>
    </row>
    <row r="5258" ht="22.5" customHeight="1">
      <c r="A5258" s="53" t="str">
        <f t="array" ref="A5258">IFERROR(_xlfn.XLOOKUP(B5258, Runs[Run ID], Runs[Track]), "— pick a run —")</f>
        <v>Hulk</v>
      </c>
      <c r="B5258" s="54" t="s">
        <v>501</v>
      </c>
      <c r="C5258" s="53" t="str">
        <f t="array" ref="C5258">IFERROR(_xlfn.XLOOKUP(B5258, Runs[Run ID], Runs[Title]), "— pick a run —")</f>
        <v>Peter David's Hulk</v>
      </c>
      <c r="D5258" s="74" t="s">
        <v>3855</v>
      </c>
      <c r="E5258" s="58" t="b">
        <v>0</v>
      </c>
      <c r="F5258" s="25">
        <f t="shared" si="1"/>
        <v>44</v>
      </c>
      <c r="G5258" s="21" t="s">
        <v>58</v>
      </c>
      <c r="H5258" s="23"/>
      <c r="I5258" s="28"/>
    </row>
    <row r="5259" ht="22.5" customHeight="1">
      <c r="A5259" s="53" t="str">
        <f t="array" ref="A5259">IFERROR(_xlfn.XLOOKUP(B5259, Runs[Run ID], Runs[Track]), "— pick a run —")</f>
        <v>Hulk</v>
      </c>
      <c r="B5259" s="54" t="s">
        <v>501</v>
      </c>
      <c r="C5259" s="53" t="str">
        <f t="array" ref="C5259">IFERROR(_xlfn.XLOOKUP(B5259, Runs[Run ID], Runs[Title]), "— pick a run —")</f>
        <v>Peter David's Hulk</v>
      </c>
      <c r="D5259" s="74" t="s">
        <v>3884</v>
      </c>
      <c r="E5259" s="58" t="b">
        <v>0</v>
      </c>
      <c r="F5259" s="25">
        <f t="shared" si="1"/>
        <v>45</v>
      </c>
      <c r="G5259" s="21" t="s">
        <v>58</v>
      </c>
      <c r="H5259" s="23"/>
      <c r="I5259" s="28"/>
    </row>
    <row r="5260" ht="22.5" customHeight="1">
      <c r="A5260" s="53" t="str">
        <f t="array" ref="A5260">IFERROR(_xlfn.XLOOKUP(B5260, Runs[Run ID], Runs[Track]), "— pick a run —")</f>
        <v>Hulk</v>
      </c>
      <c r="B5260" s="54" t="s">
        <v>501</v>
      </c>
      <c r="C5260" s="53" t="str">
        <f t="array" ref="C5260">IFERROR(_xlfn.XLOOKUP(B5260, Runs[Run ID], Runs[Title]), "— pick a run —")</f>
        <v>Peter David's Hulk</v>
      </c>
      <c r="D5260" s="74" t="s">
        <v>3911</v>
      </c>
      <c r="E5260" s="58" t="b">
        <v>0</v>
      </c>
      <c r="F5260" s="25">
        <f t="shared" si="1"/>
        <v>46</v>
      </c>
      <c r="G5260" s="21" t="s">
        <v>58</v>
      </c>
      <c r="H5260" s="23"/>
      <c r="I5260" s="28"/>
    </row>
    <row r="5261" ht="22.5" customHeight="1">
      <c r="A5261" s="53" t="str">
        <f t="array" ref="A5261">IFERROR(_xlfn.XLOOKUP(B5261, Runs[Run ID], Runs[Track]), "— pick a run —")</f>
        <v>Hulk</v>
      </c>
      <c r="B5261" s="54" t="s">
        <v>501</v>
      </c>
      <c r="C5261" s="53" t="str">
        <f t="array" ref="C5261">IFERROR(_xlfn.XLOOKUP(B5261, Runs[Run ID], Runs[Title]), "— pick a run —")</f>
        <v>Peter David's Hulk</v>
      </c>
      <c r="D5261" s="74" t="s">
        <v>14930</v>
      </c>
      <c r="E5261" s="58" t="b">
        <v>0</v>
      </c>
      <c r="F5261" s="25">
        <f t="shared" si="1"/>
        <v>47</v>
      </c>
      <c r="G5261" s="21" t="s">
        <v>58</v>
      </c>
      <c r="H5261" s="23"/>
      <c r="I5261" s="28"/>
    </row>
    <row r="5262" ht="22.5" customHeight="1">
      <c r="A5262" s="53" t="str">
        <f t="array" ref="A5262">IFERROR(_xlfn.XLOOKUP(B5262, Runs[Run ID], Runs[Track]), "— pick a run —")</f>
        <v>Hulk</v>
      </c>
      <c r="B5262" s="54" t="s">
        <v>501</v>
      </c>
      <c r="C5262" s="53" t="str">
        <f t="array" ref="C5262">IFERROR(_xlfn.XLOOKUP(B5262, Runs[Run ID], Runs[Title]), "— pick a run —")</f>
        <v>Peter David's Hulk</v>
      </c>
      <c r="D5262" s="74" t="s">
        <v>3967</v>
      </c>
      <c r="E5262" s="58" t="b">
        <v>0</v>
      </c>
      <c r="F5262" s="25">
        <f t="shared" si="1"/>
        <v>48</v>
      </c>
      <c r="G5262" s="21" t="s">
        <v>58</v>
      </c>
      <c r="H5262" s="23"/>
      <c r="I5262" s="28"/>
    </row>
    <row r="5263" ht="22.5" customHeight="1">
      <c r="A5263" s="53" t="str">
        <f t="array" ref="A5263">IFERROR(_xlfn.XLOOKUP(B5263, Runs[Run ID], Runs[Track]), "— pick a run —")</f>
        <v>Hulk</v>
      </c>
      <c r="B5263" s="54" t="s">
        <v>501</v>
      </c>
      <c r="C5263" s="53" t="str">
        <f t="array" ref="C5263">IFERROR(_xlfn.XLOOKUP(B5263, Runs[Run ID], Runs[Title]), "— pick a run —")</f>
        <v>Peter David's Hulk</v>
      </c>
      <c r="D5263" s="74" t="s">
        <v>7462</v>
      </c>
      <c r="E5263" s="58" t="b">
        <v>0</v>
      </c>
      <c r="F5263" s="25">
        <f t="shared" si="1"/>
        <v>49</v>
      </c>
      <c r="G5263" s="21" t="s">
        <v>443</v>
      </c>
      <c r="H5263" s="23" t="s">
        <v>14931</v>
      </c>
      <c r="I5263" s="28"/>
    </row>
    <row r="5264" ht="22.5" customHeight="1">
      <c r="A5264" s="53" t="str">
        <f t="array" ref="A5264">IFERROR(_xlfn.XLOOKUP(B5264, Runs[Run ID], Runs[Track]), "— pick a run —")</f>
        <v>Hulk</v>
      </c>
      <c r="B5264" s="54" t="s">
        <v>501</v>
      </c>
      <c r="C5264" s="53" t="str">
        <f t="array" ref="C5264">IFERROR(_xlfn.XLOOKUP(B5264, Runs[Run ID], Runs[Title]), "— pick a run —")</f>
        <v>Peter David's Hulk</v>
      </c>
      <c r="D5264" s="74" t="s">
        <v>7477</v>
      </c>
      <c r="E5264" s="58" t="b">
        <v>0</v>
      </c>
      <c r="F5264" s="25">
        <f t="shared" si="1"/>
        <v>50</v>
      </c>
      <c r="G5264" s="21" t="s">
        <v>443</v>
      </c>
      <c r="H5264" s="23"/>
      <c r="I5264" s="28"/>
    </row>
    <row r="5265" ht="22.5" customHeight="1">
      <c r="A5265" s="53" t="str">
        <f t="array" ref="A5265">IFERROR(_xlfn.XLOOKUP(B5265, Runs[Run ID], Runs[Track]), "— pick a run —")</f>
        <v>Hulk</v>
      </c>
      <c r="B5265" s="54" t="s">
        <v>501</v>
      </c>
      <c r="C5265" s="53" t="str">
        <f t="array" ref="C5265">IFERROR(_xlfn.XLOOKUP(B5265, Runs[Run ID], Runs[Title]), "— pick a run —")</f>
        <v>Peter David's Hulk</v>
      </c>
      <c r="D5265" s="74" t="s">
        <v>7494</v>
      </c>
      <c r="E5265" s="58" t="b">
        <v>0</v>
      </c>
      <c r="F5265" s="25">
        <f t="shared" si="1"/>
        <v>51</v>
      </c>
      <c r="G5265" s="21" t="s">
        <v>443</v>
      </c>
      <c r="H5265" s="23"/>
      <c r="I5265" s="28"/>
    </row>
    <row r="5266" ht="22.5" customHeight="1">
      <c r="A5266" s="53" t="str">
        <f t="array" ref="A5266">IFERROR(_xlfn.XLOOKUP(B5266, Runs[Run ID], Runs[Track]), "— pick a run —")</f>
        <v>Hulk</v>
      </c>
      <c r="B5266" s="54" t="s">
        <v>501</v>
      </c>
      <c r="C5266" s="53" t="str">
        <f t="array" ref="C5266">IFERROR(_xlfn.XLOOKUP(B5266, Runs[Run ID], Runs[Title]), "— pick a run —")</f>
        <v>Peter David's Hulk</v>
      </c>
      <c r="D5266" s="74" t="s">
        <v>3997</v>
      </c>
      <c r="E5266" s="58" t="b">
        <v>0</v>
      </c>
      <c r="F5266" s="25">
        <f t="shared" si="1"/>
        <v>52</v>
      </c>
      <c r="G5266" s="21" t="s">
        <v>58</v>
      </c>
      <c r="H5266" s="23"/>
      <c r="I5266" s="28"/>
    </row>
    <row r="5267" ht="22.5" customHeight="1">
      <c r="A5267" s="53" t="str">
        <f t="array" ref="A5267">IFERROR(_xlfn.XLOOKUP(B5267, Runs[Run ID], Runs[Track]), "— pick a run —")</f>
        <v>Hulk</v>
      </c>
      <c r="B5267" s="54" t="s">
        <v>501</v>
      </c>
      <c r="C5267" s="53" t="str">
        <f t="array" ref="C5267">IFERROR(_xlfn.XLOOKUP(B5267, Runs[Run ID], Runs[Title]), "— pick a run —")</f>
        <v>Peter David's Hulk</v>
      </c>
      <c r="D5267" s="74" t="s">
        <v>4024</v>
      </c>
      <c r="E5267" s="58" t="b">
        <v>0</v>
      </c>
      <c r="F5267" s="25">
        <f t="shared" si="1"/>
        <v>53</v>
      </c>
      <c r="G5267" s="21" t="s">
        <v>58</v>
      </c>
      <c r="H5267" s="23"/>
      <c r="I5267" s="28"/>
    </row>
    <row r="5268" ht="22.5" customHeight="1">
      <c r="A5268" s="53" t="str">
        <f t="array" ref="A5268">IFERROR(_xlfn.XLOOKUP(B5268, Runs[Run ID], Runs[Track]), "— pick a run —")</f>
        <v>Hulk</v>
      </c>
      <c r="B5268" s="54" t="s">
        <v>501</v>
      </c>
      <c r="C5268" s="53" t="str">
        <f t="array" ref="C5268">IFERROR(_xlfn.XLOOKUP(B5268, Runs[Run ID], Runs[Title]), "— pick a run —")</f>
        <v>Peter David's Hulk</v>
      </c>
      <c r="D5268" s="74" t="s">
        <v>4050</v>
      </c>
      <c r="E5268" s="58" t="b">
        <v>0</v>
      </c>
      <c r="F5268" s="25">
        <f t="shared" si="1"/>
        <v>54</v>
      </c>
      <c r="G5268" s="21" t="s">
        <v>58</v>
      </c>
      <c r="H5268" s="23"/>
      <c r="I5268" s="28"/>
    </row>
    <row r="5269" ht="22.5" customHeight="1">
      <c r="A5269" s="53" t="str">
        <f t="array" ref="A5269">IFERROR(_xlfn.XLOOKUP(B5269, Runs[Run ID], Runs[Track]), "— pick a run —")</f>
        <v>Hulk</v>
      </c>
      <c r="B5269" s="54" t="s">
        <v>501</v>
      </c>
      <c r="C5269" s="53" t="str">
        <f t="array" ref="C5269">IFERROR(_xlfn.XLOOKUP(B5269, Runs[Run ID], Runs[Title]), "— pick a run —")</f>
        <v>Peter David's Hulk</v>
      </c>
      <c r="D5269" s="74" t="s">
        <v>4077</v>
      </c>
      <c r="E5269" s="58" t="b">
        <v>0</v>
      </c>
      <c r="F5269" s="25">
        <f t="shared" si="1"/>
        <v>55</v>
      </c>
      <c r="G5269" s="21" t="s">
        <v>58</v>
      </c>
      <c r="H5269" s="23"/>
      <c r="I5269" s="28"/>
    </row>
    <row r="5270" ht="22.5" customHeight="1">
      <c r="A5270" s="53" t="str">
        <f t="array" ref="A5270">IFERROR(_xlfn.XLOOKUP(B5270, Runs[Run ID], Runs[Track]), "— pick a run —")</f>
        <v>Hulk</v>
      </c>
      <c r="B5270" s="54" t="s">
        <v>501</v>
      </c>
      <c r="C5270" s="53" t="str">
        <f t="array" ref="C5270">IFERROR(_xlfn.XLOOKUP(B5270, Runs[Run ID], Runs[Title]), "— pick a run —")</f>
        <v>Peter David's Hulk</v>
      </c>
      <c r="D5270" s="74" t="s">
        <v>4106</v>
      </c>
      <c r="E5270" s="58" t="b">
        <v>0</v>
      </c>
      <c r="F5270" s="25">
        <f t="shared" si="1"/>
        <v>56</v>
      </c>
      <c r="G5270" s="21" t="s">
        <v>58</v>
      </c>
      <c r="H5270" s="23"/>
      <c r="I5270" s="28"/>
    </row>
    <row r="5271" ht="22.5" customHeight="1">
      <c r="A5271" s="53" t="str">
        <f t="array" ref="A5271">IFERROR(_xlfn.XLOOKUP(B5271, Runs[Run ID], Runs[Track]), "— pick a run —")</f>
        <v>Hulk</v>
      </c>
      <c r="B5271" s="54" t="s">
        <v>501</v>
      </c>
      <c r="C5271" s="53" t="str">
        <f t="array" ref="C5271">IFERROR(_xlfn.XLOOKUP(B5271, Runs[Run ID], Runs[Title]), "— pick a run —")</f>
        <v>Peter David's Hulk</v>
      </c>
      <c r="D5271" s="74" t="s">
        <v>4138</v>
      </c>
      <c r="E5271" s="58" t="b">
        <v>0</v>
      </c>
      <c r="F5271" s="25">
        <f t="shared" si="1"/>
        <v>57</v>
      </c>
      <c r="G5271" s="21" t="s">
        <v>58</v>
      </c>
      <c r="H5271" s="23"/>
      <c r="I5271" s="28"/>
    </row>
    <row r="5272" ht="22.5" customHeight="1">
      <c r="A5272" s="53" t="str">
        <f t="array" ref="A5272">IFERROR(_xlfn.XLOOKUP(B5272, Runs[Run ID], Runs[Track]), "— pick a run —")</f>
        <v>Hulk</v>
      </c>
      <c r="B5272" s="54" t="s">
        <v>501</v>
      </c>
      <c r="C5272" s="53" t="str">
        <f t="array" ref="C5272">IFERROR(_xlfn.XLOOKUP(B5272, Runs[Run ID], Runs[Title]), "— pick a run —")</f>
        <v>Peter David's Hulk</v>
      </c>
      <c r="D5272" s="74" t="s">
        <v>4165</v>
      </c>
      <c r="E5272" s="58" t="b">
        <v>0</v>
      </c>
      <c r="F5272" s="25">
        <f t="shared" si="1"/>
        <v>58</v>
      </c>
      <c r="G5272" s="21" t="s">
        <v>58</v>
      </c>
      <c r="H5272" s="23"/>
      <c r="I5272" s="28"/>
    </row>
    <row r="5273" ht="22.5" customHeight="1">
      <c r="A5273" s="53" t="str">
        <f t="array" ref="A5273">IFERROR(_xlfn.XLOOKUP(B5273, Runs[Run ID], Runs[Track]), "— pick a run —")</f>
        <v>Hulk</v>
      </c>
      <c r="B5273" s="54" t="s">
        <v>501</v>
      </c>
      <c r="C5273" s="53" t="str">
        <f t="array" ref="C5273">IFERROR(_xlfn.XLOOKUP(B5273, Runs[Run ID], Runs[Title]), "— pick a run —")</f>
        <v>Peter David's Hulk</v>
      </c>
      <c r="D5273" s="74" t="s">
        <v>4190</v>
      </c>
      <c r="E5273" s="58" t="b">
        <v>0</v>
      </c>
      <c r="F5273" s="25">
        <f t="shared" si="1"/>
        <v>59</v>
      </c>
      <c r="G5273" s="21" t="s">
        <v>58</v>
      </c>
      <c r="H5273" s="23"/>
      <c r="I5273" s="28"/>
    </row>
    <row r="5274" ht="22.5" customHeight="1">
      <c r="A5274" s="53" t="str">
        <f t="array" ref="A5274">IFERROR(_xlfn.XLOOKUP(B5274, Runs[Run ID], Runs[Track]), "— pick a run —")</f>
        <v>Hulk</v>
      </c>
      <c r="B5274" s="54" t="s">
        <v>501</v>
      </c>
      <c r="C5274" s="53" t="str">
        <f t="array" ref="C5274">IFERROR(_xlfn.XLOOKUP(B5274, Runs[Run ID], Runs[Title]), "— pick a run —")</f>
        <v>Peter David's Hulk</v>
      </c>
      <c r="D5274" s="74" t="s">
        <v>4214</v>
      </c>
      <c r="E5274" s="58" t="b">
        <v>0</v>
      </c>
      <c r="F5274" s="25">
        <f t="shared" si="1"/>
        <v>60</v>
      </c>
      <c r="G5274" s="21" t="s">
        <v>58</v>
      </c>
      <c r="H5274" s="23"/>
      <c r="I5274" s="28"/>
    </row>
    <row r="5275" ht="22.5" customHeight="1">
      <c r="A5275" s="53" t="str">
        <f t="array" ref="A5275">IFERROR(_xlfn.XLOOKUP(B5275, Runs[Run ID], Runs[Track]), "— pick a run —")</f>
        <v>Hulk</v>
      </c>
      <c r="B5275" s="54" t="s">
        <v>501</v>
      </c>
      <c r="C5275" s="53" t="str">
        <f t="array" ref="C5275">IFERROR(_xlfn.XLOOKUP(B5275, Runs[Run ID], Runs[Title]), "— pick a run —")</f>
        <v>Peter David's Hulk</v>
      </c>
      <c r="D5275" s="74" t="s">
        <v>4240</v>
      </c>
      <c r="E5275" s="58" t="b">
        <v>0</v>
      </c>
      <c r="F5275" s="25">
        <f t="shared" si="1"/>
        <v>61</v>
      </c>
      <c r="G5275" s="21" t="s">
        <v>58</v>
      </c>
      <c r="H5275" s="23"/>
      <c r="I5275" s="28"/>
    </row>
    <row r="5276" ht="22.5" customHeight="1">
      <c r="A5276" s="53" t="str">
        <f t="array" ref="A5276">IFERROR(_xlfn.XLOOKUP(B5276, Runs[Run ID], Runs[Track]), "— pick a run —")</f>
        <v>Hulk</v>
      </c>
      <c r="B5276" s="54" t="s">
        <v>501</v>
      </c>
      <c r="C5276" s="53" t="str">
        <f t="array" ref="C5276">IFERROR(_xlfn.XLOOKUP(B5276, Runs[Run ID], Runs[Title]), "— pick a run —")</f>
        <v>Peter David's Hulk</v>
      </c>
      <c r="D5276" s="74" t="s">
        <v>4265</v>
      </c>
      <c r="E5276" s="58" t="b">
        <v>0</v>
      </c>
      <c r="F5276" s="25">
        <f t="shared" si="1"/>
        <v>62</v>
      </c>
      <c r="G5276" s="21" t="s">
        <v>58</v>
      </c>
      <c r="H5276" s="23"/>
      <c r="I5276" s="28"/>
    </row>
    <row r="5277" ht="22.5" customHeight="1">
      <c r="A5277" s="53" t="str">
        <f t="array" ref="A5277">IFERROR(_xlfn.XLOOKUP(B5277, Runs[Run ID], Runs[Track]), "— pick a run —")</f>
        <v>Hulk</v>
      </c>
      <c r="B5277" s="54" t="s">
        <v>501</v>
      </c>
      <c r="C5277" s="53" t="str">
        <f t="array" ref="C5277">IFERROR(_xlfn.XLOOKUP(B5277, Runs[Run ID], Runs[Title]), "— pick a run —")</f>
        <v>Peter David's Hulk</v>
      </c>
      <c r="D5277" s="74" t="s">
        <v>4295</v>
      </c>
      <c r="E5277" s="58" t="b">
        <v>0</v>
      </c>
      <c r="F5277" s="25">
        <f t="shared" si="1"/>
        <v>63</v>
      </c>
      <c r="G5277" s="21" t="s">
        <v>58</v>
      </c>
      <c r="H5277" s="23"/>
      <c r="I5277" s="28"/>
    </row>
    <row r="5278" ht="22.5" customHeight="1">
      <c r="A5278" s="53" t="str">
        <f t="array" ref="A5278">IFERROR(_xlfn.XLOOKUP(B5278, Runs[Run ID], Runs[Track]), "— pick a run —")</f>
        <v>Hulk</v>
      </c>
      <c r="B5278" s="54" t="s">
        <v>501</v>
      </c>
      <c r="C5278" s="53" t="str">
        <f t="array" ref="C5278">IFERROR(_xlfn.XLOOKUP(B5278, Runs[Run ID], Runs[Title]), "— pick a run —")</f>
        <v>Peter David's Hulk</v>
      </c>
      <c r="D5278" s="74" t="s">
        <v>4323</v>
      </c>
      <c r="E5278" s="58" t="b">
        <v>0</v>
      </c>
      <c r="F5278" s="25">
        <f t="shared" si="1"/>
        <v>64</v>
      </c>
      <c r="G5278" s="21" t="s">
        <v>58</v>
      </c>
      <c r="H5278" s="23"/>
      <c r="I5278" s="28"/>
    </row>
    <row r="5279" ht="22.5" customHeight="1">
      <c r="A5279" s="53" t="str">
        <f t="array" ref="A5279">IFERROR(_xlfn.XLOOKUP(B5279, Runs[Run ID], Runs[Track]), "— pick a run —")</f>
        <v>Hulk</v>
      </c>
      <c r="B5279" s="54" t="s">
        <v>501</v>
      </c>
      <c r="C5279" s="53" t="str">
        <f t="array" ref="C5279">IFERROR(_xlfn.XLOOKUP(B5279, Runs[Run ID], Runs[Title]), "— pick a run —")</f>
        <v>Peter David's Hulk</v>
      </c>
      <c r="D5279" s="74" t="s">
        <v>4349</v>
      </c>
      <c r="E5279" s="58" t="b">
        <v>0</v>
      </c>
      <c r="F5279" s="25">
        <f t="shared" si="1"/>
        <v>65</v>
      </c>
      <c r="G5279" s="21" t="s">
        <v>58</v>
      </c>
      <c r="H5279" s="23"/>
      <c r="I5279" s="28"/>
    </row>
    <row r="5280" ht="22.5" customHeight="1">
      <c r="A5280" s="53" t="str">
        <f t="array" ref="A5280">IFERROR(_xlfn.XLOOKUP(B5280, Runs[Run ID], Runs[Track]), "— pick a run —")</f>
        <v>Hulk</v>
      </c>
      <c r="B5280" s="54" t="s">
        <v>501</v>
      </c>
      <c r="C5280" s="53" t="str">
        <f t="array" ref="C5280">IFERROR(_xlfn.XLOOKUP(B5280, Runs[Run ID], Runs[Title]), "— pick a run —")</f>
        <v>Peter David's Hulk</v>
      </c>
      <c r="D5280" s="74" t="s">
        <v>4377</v>
      </c>
      <c r="E5280" s="58" t="b">
        <v>0</v>
      </c>
      <c r="F5280" s="25">
        <f t="shared" si="1"/>
        <v>66</v>
      </c>
      <c r="G5280" s="21" t="s">
        <v>58</v>
      </c>
      <c r="H5280" s="23"/>
      <c r="I5280" s="28"/>
    </row>
    <row r="5281" ht="22.5" customHeight="1">
      <c r="A5281" s="53" t="str">
        <f t="array" ref="A5281">IFERROR(_xlfn.XLOOKUP(B5281, Runs[Run ID], Runs[Track]), "— pick a run —")</f>
        <v>Hulk</v>
      </c>
      <c r="B5281" s="54" t="s">
        <v>501</v>
      </c>
      <c r="C5281" s="53" t="str">
        <f t="array" ref="C5281">IFERROR(_xlfn.XLOOKUP(B5281, Runs[Run ID], Runs[Title]), "— pick a run —")</f>
        <v>Peter David's Hulk</v>
      </c>
      <c r="D5281" s="74" t="s">
        <v>4406</v>
      </c>
      <c r="E5281" s="58" t="b">
        <v>0</v>
      </c>
      <c r="F5281" s="25">
        <f t="shared" si="1"/>
        <v>67</v>
      </c>
      <c r="G5281" s="21" t="s">
        <v>58</v>
      </c>
      <c r="H5281" s="23"/>
      <c r="I5281" s="28"/>
    </row>
    <row r="5282" ht="22.5" customHeight="1">
      <c r="A5282" s="53" t="str">
        <f t="array" ref="A5282">IFERROR(_xlfn.XLOOKUP(B5282, Runs[Run ID], Runs[Track]), "— pick a run —")</f>
        <v>Hulk</v>
      </c>
      <c r="B5282" s="54" t="s">
        <v>501</v>
      </c>
      <c r="C5282" s="53" t="str">
        <f t="array" ref="C5282">IFERROR(_xlfn.XLOOKUP(B5282, Runs[Run ID], Runs[Title]), "— pick a run —")</f>
        <v>Peter David's Hulk</v>
      </c>
      <c r="D5282" s="74" t="s">
        <v>4434</v>
      </c>
      <c r="E5282" s="58" t="b">
        <v>0</v>
      </c>
      <c r="F5282" s="25">
        <f t="shared" si="1"/>
        <v>68</v>
      </c>
      <c r="G5282" s="21" t="s">
        <v>58</v>
      </c>
      <c r="H5282" s="23"/>
      <c r="I5282" s="28"/>
    </row>
    <row r="5283" ht="22.5" customHeight="1">
      <c r="A5283" s="53" t="str">
        <f t="array" ref="A5283">IFERROR(_xlfn.XLOOKUP(B5283, Runs[Run ID], Runs[Track]), "— pick a run —")</f>
        <v>Hulk</v>
      </c>
      <c r="B5283" s="54" t="s">
        <v>501</v>
      </c>
      <c r="C5283" s="53" t="str">
        <f t="array" ref="C5283">IFERROR(_xlfn.XLOOKUP(B5283, Runs[Run ID], Runs[Title]), "— pick a run —")</f>
        <v>Peter David's Hulk</v>
      </c>
      <c r="D5283" s="74" t="s">
        <v>14932</v>
      </c>
      <c r="E5283" s="58" t="b">
        <v>0</v>
      </c>
      <c r="F5283" s="25">
        <f t="shared" si="1"/>
        <v>69</v>
      </c>
      <c r="G5283" s="21" t="s">
        <v>58</v>
      </c>
      <c r="H5283" s="23"/>
      <c r="I5283" s="28"/>
    </row>
    <row r="5284" ht="22.5" customHeight="1">
      <c r="A5284" s="53" t="str">
        <f t="array" ref="A5284">IFERROR(_xlfn.XLOOKUP(B5284, Runs[Run ID], Runs[Track]), "— pick a run —")</f>
        <v>Hulk</v>
      </c>
      <c r="B5284" s="54" t="s">
        <v>501</v>
      </c>
      <c r="C5284" s="53" t="str">
        <f t="array" ref="C5284">IFERROR(_xlfn.XLOOKUP(B5284, Runs[Run ID], Runs[Title]), "— pick a run —")</f>
        <v>Peter David's Hulk</v>
      </c>
      <c r="D5284" s="74" t="s">
        <v>4493</v>
      </c>
      <c r="E5284" s="58" t="b">
        <v>0</v>
      </c>
      <c r="F5284" s="25">
        <f t="shared" si="1"/>
        <v>70</v>
      </c>
      <c r="G5284" s="21" t="s">
        <v>58</v>
      </c>
      <c r="H5284" s="23"/>
      <c r="I5284" s="28"/>
    </row>
    <row r="5285" ht="22.5" customHeight="1">
      <c r="A5285" s="53" t="str">
        <f t="array" ref="A5285">IFERROR(_xlfn.XLOOKUP(B5285, Runs[Run ID], Runs[Track]), "— pick a run —")</f>
        <v>Hulk</v>
      </c>
      <c r="B5285" s="54" t="s">
        <v>501</v>
      </c>
      <c r="C5285" s="53" t="str">
        <f t="array" ref="C5285">IFERROR(_xlfn.XLOOKUP(B5285, Runs[Run ID], Runs[Title]), "— pick a run —")</f>
        <v>Peter David's Hulk</v>
      </c>
      <c r="D5285" s="74" t="s">
        <v>4519</v>
      </c>
      <c r="E5285" s="58" t="b">
        <v>0</v>
      </c>
      <c r="F5285" s="25">
        <f t="shared" si="1"/>
        <v>71</v>
      </c>
      <c r="G5285" s="21" t="s">
        <v>58</v>
      </c>
      <c r="H5285" s="23"/>
      <c r="I5285" s="28"/>
    </row>
    <row r="5286" ht="22.5" customHeight="1">
      <c r="A5286" s="53" t="str">
        <f t="array" ref="A5286">IFERROR(_xlfn.XLOOKUP(B5286, Runs[Run ID], Runs[Track]), "— pick a run —")</f>
        <v>Hulk</v>
      </c>
      <c r="B5286" s="54" t="s">
        <v>501</v>
      </c>
      <c r="C5286" s="53" t="str">
        <f t="array" ref="C5286">IFERROR(_xlfn.XLOOKUP(B5286, Runs[Run ID], Runs[Title]), "— pick a run —")</f>
        <v>Peter David's Hulk</v>
      </c>
      <c r="D5286" s="74" t="s">
        <v>4548</v>
      </c>
      <c r="E5286" s="58" t="b">
        <v>0</v>
      </c>
      <c r="F5286" s="25">
        <f t="shared" si="1"/>
        <v>72</v>
      </c>
      <c r="G5286" s="21" t="s">
        <v>58</v>
      </c>
      <c r="H5286" s="23"/>
      <c r="I5286" s="28"/>
    </row>
    <row r="5287" ht="22.5" customHeight="1">
      <c r="A5287" s="53" t="str">
        <f t="array" ref="A5287">IFERROR(_xlfn.XLOOKUP(B5287, Runs[Run ID], Runs[Track]), "— pick a run —")</f>
        <v>Hulk</v>
      </c>
      <c r="B5287" s="54" t="s">
        <v>501</v>
      </c>
      <c r="C5287" s="53" t="str">
        <f t="array" ref="C5287">IFERROR(_xlfn.XLOOKUP(B5287, Runs[Run ID], Runs[Title]), "— pick a run —")</f>
        <v>Peter David's Hulk</v>
      </c>
      <c r="D5287" s="74" t="s">
        <v>4576</v>
      </c>
      <c r="E5287" s="58" t="b">
        <v>0</v>
      </c>
      <c r="F5287" s="25">
        <f t="shared" si="1"/>
        <v>73</v>
      </c>
      <c r="G5287" s="21" t="s">
        <v>58</v>
      </c>
      <c r="H5287" s="23"/>
      <c r="I5287" s="28"/>
    </row>
    <row r="5288" ht="22.5" customHeight="1">
      <c r="A5288" s="53" t="str">
        <f t="array" ref="A5288">IFERROR(_xlfn.XLOOKUP(B5288, Runs[Run ID], Runs[Track]), "— pick a run —")</f>
        <v>Hulk</v>
      </c>
      <c r="B5288" s="54" t="s">
        <v>501</v>
      </c>
      <c r="C5288" s="53" t="str">
        <f t="array" ref="C5288">IFERROR(_xlfn.XLOOKUP(B5288, Runs[Run ID], Runs[Title]), "— pick a run —")</f>
        <v>Peter David's Hulk</v>
      </c>
      <c r="D5288" s="74" t="s">
        <v>4653</v>
      </c>
      <c r="E5288" s="58" t="b">
        <v>0</v>
      </c>
      <c r="F5288" s="25">
        <f t="shared" si="1"/>
        <v>74</v>
      </c>
      <c r="G5288" s="21" t="s">
        <v>58</v>
      </c>
      <c r="H5288" s="23"/>
      <c r="I5288" s="28"/>
    </row>
    <row r="5289" ht="22.5" customHeight="1">
      <c r="A5289" s="53" t="str">
        <f t="array" ref="A5289">IFERROR(_xlfn.XLOOKUP(B5289, Runs[Run ID], Runs[Track]), "— pick a run —")</f>
        <v>Hulk</v>
      </c>
      <c r="B5289" s="54" t="s">
        <v>501</v>
      </c>
      <c r="C5289" s="53" t="str">
        <f t="array" ref="C5289">IFERROR(_xlfn.XLOOKUP(B5289, Runs[Run ID], Runs[Title]), "— pick a run —")</f>
        <v>Peter David's Hulk</v>
      </c>
      <c r="D5289" s="74" t="s">
        <v>4681</v>
      </c>
      <c r="E5289" s="58" t="b">
        <v>0</v>
      </c>
      <c r="F5289" s="25">
        <f t="shared" si="1"/>
        <v>75</v>
      </c>
      <c r="G5289" s="21" t="s">
        <v>58</v>
      </c>
      <c r="H5289" s="23"/>
      <c r="I5289" s="28"/>
    </row>
    <row r="5290" ht="22.5" customHeight="1">
      <c r="A5290" s="53" t="str">
        <f t="array" ref="A5290">IFERROR(_xlfn.XLOOKUP(B5290, Runs[Run ID], Runs[Track]), "— pick a run —")</f>
        <v>Hulk</v>
      </c>
      <c r="B5290" s="54" t="s">
        <v>501</v>
      </c>
      <c r="C5290" s="53" t="str">
        <f t="array" ref="C5290">IFERROR(_xlfn.XLOOKUP(B5290, Runs[Run ID], Runs[Title]), "— pick a run —")</f>
        <v>Peter David's Hulk</v>
      </c>
      <c r="D5290" s="74" t="s">
        <v>4712</v>
      </c>
      <c r="E5290" s="58" t="b">
        <v>0</v>
      </c>
      <c r="F5290" s="25">
        <f t="shared" si="1"/>
        <v>76</v>
      </c>
      <c r="G5290" s="21" t="s">
        <v>58</v>
      </c>
      <c r="H5290" s="23"/>
      <c r="I5290" s="28"/>
    </row>
    <row r="5291" ht="22.5" customHeight="1">
      <c r="A5291" s="53" t="str">
        <f t="array" ref="A5291">IFERROR(_xlfn.XLOOKUP(B5291, Runs[Run ID], Runs[Track]), "— pick a run —")</f>
        <v>Hulk</v>
      </c>
      <c r="B5291" s="54" t="s">
        <v>501</v>
      </c>
      <c r="C5291" s="53" t="str">
        <f t="array" ref="C5291">IFERROR(_xlfn.XLOOKUP(B5291, Runs[Run ID], Runs[Title]), "— pick a run —")</f>
        <v>Peter David's Hulk</v>
      </c>
      <c r="D5291" s="74" t="s">
        <v>14933</v>
      </c>
      <c r="E5291" s="58" t="b">
        <v>0</v>
      </c>
      <c r="F5291" s="25">
        <f t="shared" si="1"/>
        <v>77</v>
      </c>
      <c r="G5291" s="21" t="s">
        <v>58</v>
      </c>
      <c r="H5291" s="23"/>
      <c r="I5291" s="28"/>
    </row>
    <row r="5292" ht="22.5" customHeight="1">
      <c r="A5292" s="53" t="str">
        <f t="array" ref="A5292">IFERROR(_xlfn.XLOOKUP(B5292, Runs[Run ID], Runs[Track]), "— pick a run —")</f>
        <v>Hulk</v>
      </c>
      <c r="B5292" s="54" t="s">
        <v>501</v>
      </c>
      <c r="C5292" s="53" t="str">
        <f t="array" ref="C5292">IFERROR(_xlfn.XLOOKUP(B5292, Runs[Run ID], Runs[Title]), "— pick a run —")</f>
        <v>Peter David's Hulk</v>
      </c>
      <c r="D5292" s="74" t="s">
        <v>4769</v>
      </c>
      <c r="E5292" s="58" t="b">
        <v>0</v>
      </c>
      <c r="F5292" s="25">
        <f t="shared" si="1"/>
        <v>78</v>
      </c>
      <c r="G5292" s="21" t="s">
        <v>58</v>
      </c>
      <c r="H5292" s="23"/>
      <c r="I5292" s="28"/>
    </row>
    <row r="5293" ht="22.5" customHeight="1">
      <c r="A5293" s="53" t="str">
        <f t="array" ref="A5293">IFERROR(_xlfn.XLOOKUP(B5293, Runs[Run ID], Runs[Track]), "— pick a run —")</f>
        <v>Hulk</v>
      </c>
      <c r="B5293" s="54" t="s">
        <v>501</v>
      </c>
      <c r="C5293" s="53" t="str">
        <f t="array" ref="C5293">IFERROR(_xlfn.XLOOKUP(B5293, Runs[Run ID], Runs[Title]), "— pick a run —")</f>
        <v>Peter David's Hulk</v>
      </c>
      <c r="D5293" s="74" t="s">
        <v>4798</v>
      </c>
      <c r="E5293" s="58" t="b">
        <v>0</v>
      </c>
      <c r="F5293" s="25">
        <f t="shared" si="1"/>
        <v>79</v>
      </c>
      <c r="G5293" s="21" t="s">
        <v>58</v>
      </c>
      <c r="H5293" s="23"/>
      <c r="I5293" s="28"/>
    </row>
    <row r="5294" ht="22.5" customHeight="1">
      <c r="A5294" s="53" t="str">
        <f t="array" ref="A5294">IFERROR(_xlfn.XLOOKUP(B5294, Runs[Run ID], Runs[Track]), "— pick a run —")</f>
        <v>Hulk</v>
      </c>
      <c r="B5294" s="54" t="s">
        <v>501</v>
      </c>
      <c r="C5294" s="53" t="str">
        <f t="array" ref="C5294">IFERROR(_xlfn.XLOOKUP(B5294, Runs[Run ID], Runs[Title]), "— pick a run —")</f>
        <v>Peter David's Hulk</v>
      </c>
      <c r="D5294" s="74" t="s">
        <v>4828</v>
      </c>
      <c r="E5294" s="58" t="b">
        <v>0</v>
      </c>
      <c r="F5294" s="25">
        <f t="shared" si="1"/>
        <v>80</v>
      </c>
      <c r="G5294" s="21" t="s">
        <v>58</v>
      </c>
      <c r="H5294" s="23"/>
      <c r="I5294" s="28"/>
    </row>
    <row r="5295" ht="22.5" customHeight="1">
      <c r="A5295" s="53" t="str">
        <f t="array" ref="A5295">IFERROR(_xlfn.XLOOKUP(B5295, Runs[Run ID], Runs[Track]), "— pick a run —")</f>
        <v>Hulk</v>
      </c>
      <c r="B5295" s="54" t="s">
        <v>501</v>
      </c>
      <c r="C5295" s="53" t="str">
        <f t="array" ref="C5295">IFERROR(_xlfn.XLOOKUP(B5295, Runs[Run ID], Runs[Title]), "— pick a run —")</f>
        <v>Peter David's Hulk</v>
      </c>
      <c r="D5295" s="74" t="s">
        <v>4856</v>
      </c>
      <c r="E5295" s="58" t="b">
        <v>0</v>
      </c>
      <c r="F5295" s="25">
        <f t="shared" si="1"/>
        <v>81</v>
      </c>
      <c r="G5295" s="21" t="s">
        <v>58</v>
      </c>
      <c r="H5295" s="23"/>
      <c r="I5295" s="28"/>
    </row>
    <row r="5296" ht="22.5" customHeight="1">
      <c r="A5296" s="53" t="str">
        <f t="array" ref="A5296">IFERROR(_xlfn.XLOOKUP(B5296, Runs[Run ID], Runs[Track]), "— pick a run —")</f>
        <v>Hulk</v>
      </c>
      <c r="B5296" s="54" t="s">
        <v>501</v>
      </c>
      <c r="C5296" s="53" t="str">
        <f t="array" ref="C5296">IFERROR(_xlfn.XLOOKUP(B5296, Runs[Run ID], Runs[Title]), "— pick a run —")</f>
        <v>Peter David's Hulk</v>
      </c>
      <c r="D5296" s="74" t="s">
        <v>4883</v>
      </c>
      <c r="E5296" s="58" t="b">
        <v>0</v>
      </c>
      <c r="F5296" s="25">
        <f t="shared" si="1"/>
        <v>82</v>
      </c>
      <c r="G5296" s="21" t="s">
        <v>58</v>
      </c>
      <c r="H5296" s="23"/>
      <c r="I5296" s="28"/>
    </row>
    <row r="5297" ht="22.5" customHeight="1">
      <c r="A5297" s="53" t="str">
        <f t="array" ref="A5297">IFERROR(_xlfn.XLOOKUP(B5297, Runs[Run ID], Runs[Track]), "— pick a run —")</f>
        <v>Hulk</v>
      </c>
      <c r="B5297" s="54" t="s">
        <v>501</v>
      </c>
      <c r="C5297" s="53" t="str">
        <f t="array" ref="C5297">IFERROR(_xlfn.XLOOKUP(B5297, Runs[Run ID], Runs[Title]), "— pick a run —")</f>
        <v>Peter David's Hulk</v>
      </c>
      <c r="D5297" s="74" t="s">
        <v>4907</v>
      </c>
      <c r="E5297" s="58" t="b">
        <v>0</v>
      </c>
      <c r="F5297" s="25">
        <f t="shared" si="1"/>
        <v>83</v>
      </c>
      <c r="G5297" s="21" t="s">
        <v>58</v>
      </c>
      <c r="H5297" s="23"/>
      <c r="I5297" s="28"/>
    </row>
    <row r="5298" ht="22.5" customHeight="1">
      <c r="A5298" s="53" t="str">
        <f t="array" ref="A5298">IFERROR(_xlfn.XLOOKUP(B5298, Runs[Run ID], Runs[Track]), "— pick a run —")</f>
        <v>Hulk</v>
      </c>
      <c r="B5298" s="54" t="s">
        <v>501</v>
      </c>
      <c r="C5298" s="53" t="str">
        <f t="array" ref="C5298">IFERROR(_xlfn.XLOOKUP(B5298, Runs[Run ID], Runs[Title]), "— pick a run —")</f>
        <v>Peter David's Hulk</v>
      </c>
      <c r="D5298" s="74" t="s">
        <v>14934</v>
      </c>
      <c r="E5298" s="58" t="b">
        <v>0</v>
      </c>
      <c r="F5298" s="25">
        <f t="shared" si="1"/>
        <v>84</v>
      </c>
      <c r="G5298" s="21" t="s">
        <v>58</v>
      </c>
      <c r="H5298" s="23"/>
      <c r="I5298" s="28"/>
    </row>
    <row r="5299" ht="22.5" customHeight="1">
      <c r="A5299" s="53" t="str">
        <f t="array" ref="A5299">IFERROR(_xlfn.XLOOKUP(B5299, Runs[Run ID], Runs[Track]), "— pick a run —")</f>
        <v>Hulk</v>
      </c>
      <c r="B5299" s="54" t="s">
        <v>501</v>
      </c>
      <c r="C5299" s="53" t="str">
        <f t="array" ref="C5299">IFERROR(_xlfn.XLOOKUP(B5299, Runs[Run ID], Runs[Title]), "— pick a run —")</f>
        <v>Peter David's Hulk</v>
      </c>
      <c r="D5299" s="74" t="s">
        <v>4964</v>
      </c>
      <c r="E5299" s="58" t="b">
        <v>0</v>
      </c>
      <c r="F5299" s="25">
        <f t="shared" si="1"/>
        <v>85</v>
      </c>
      <c r="G5299" s="21" t="s">
        <v>58</v>
      </c>
      <c r="H5299" s="23"/>
      <c r="I5299" s="28"/>
    </row>
    <row r="5300" ht="22.5" customHeight="1">
      <c r="A5300" s="53" t="str">
        <f t="array" ref="A5300">IFERROR(_xlfn.XLOOKUP(B5300, Runs[Run ID], Runs[Track]), "— pick a run —")</f>
        <v>Hulk</v>
      </c>
      <c r="B5300" s="54" t="s">
        <v>501</v>
      </c>
      <c r="C5300" s="53" t="str">
        <f t="array" ref="C5300">IFERROR(_xlfn.XLOOKUP(B5300, Runs[Run ID], Runs[Title]), "— pick a run —")</f>
        <v>Peter David's Hulk</v>
      </c>
      <c r="D5300" s="74" t="s">
        <v>4990</v>
      </c>
      <c r="E5300" s="58" t="b">
        <v>0</v>
      </c>
      <c r="F5300" s="25">
        <f t="shared" si="1"/>
        <v>86</v>
      </c>
      <c r="G5300" s="21" t="s">
        <v>58</v>
      </c>
      <c r="H5300" s="23"/>
      <c r="I5300" s="28"/>
    </row>
    <row r="5301" ht="22.5" customHeight="1">
      <c r="A5301" s="53" t="str">
        <f t="array" ref="A5301">IFERROR(_xlfn.XLOOKUP(B5301, Runs[Run ID], Runs[Track]), "— pick a run —")</f>
        <v>Hulk</v>
      </c>
      <c r="B5301" s="54" t="s">
        <v>501</v>
      </c>
      <c r="C5301" s="53" t="str">
        <f t="array" ref="C5301">IFERROR(_xlfn.XLOOKUP(B5301, Runs[Run ID], Runs[Title]), "— pick a run —")</f>
        <v>Peter David's Hulk</v>
      </c>
      <c r="D5301" s="74" t="s">
        <v>5015</v>
      </c>
      <c r="E5301" s="58" t="b">
        <v>0</v>
      </c>
      <c r="F5301" s="25">
        <f t="shared" si="1"/>
        <v>87</v>
      </c>
      <c r="G5301" s="21" t="s">
        <v>58</v>
      </c>
      <c r="H5301" s="23"/>
      <c r="I5301" s="28"/>
    </row>
    <row r="5302" ht="22.5" customHeight="1">
      <c r="A5302" s="53" t="str">
        <f t="array" ref="A5302">IFERROR(_xlfn.XLOOKUP(B5302, Runs[Run ID], Runs[Track]), "— pick a run —")</f>
        <v>Hulk</v>
      </c>
      <c r="B5302" s="54" t="s">
        <v>501</v>
      </c>
      <c r="C5302" s="53" t="str">
        <f t="array" ref="C5302">IFERROR(_xlfn.XLOOKUP(B5302, Runs[Run ID], Runs[Title]), "— pick a run —")</f>
        <v>Peter David's Hulk</v>
      </c>
      <c r="D5302" s="74" t="s">
        <v>5041</v>
      </c>
      <c r="E5302" s="58" t="b">
        <v>0</v>
      </c>
      <c r="F5302" s="25">
        <f t="shared" si="1"/>
        <v>88</v>
      </c>
      <c r="G5302" s="21" t="s">
        <v>58</v>
      </c>
      <c r="H5302" s="23"/>
      <c r="I5302" s="28"/>
    </row>
    <row r="5303" ht="22.5" customHeight="1">
      <c r="A5303" s="53" t="str">
        <f t="array" ref="A5303">IFERROR(_xlfn.XLOOKUP(B5303, Runs[Run ID], Runs[Track]), "— pick a run —")</f>
        <v>Hulk</v>
      </c>
      <c r="B5303" s="54" t="s">
        <v>501</v>
      </c>
      <c r="C5303" s="53" t="str">
        <f t="array" ref="C5303">IFERROR(_xlfn.XLOOKUP(B5303, Runs[Run ID], Runs[Title]), "— pick a run —")</f>
        <v>Peter David's Hulk</v>
      </c>
      <c r="D5303" s="74" t="s">
        <v>5070</v>
      </c>
      <c r="E5303" s="58" t="b">
        <v>0</v>
      </c>
      <c r="F5303" s="25">
        <f t="shared" si="1"/>
        <v>89</v>
      </c>
      <c r="G5303" s="21" t="s">
        <v>58</v>
      </c>
      <c r="H5303" s="23"/>
      <c r="I5303" s="28"/>
    </row>
    <row r="5304" ht="22.5" customHeight="1">
      <c r="A5304" s="53" t="str">
        <f t="array" ref="A5304">IFERROR(_xlfn.XLOOKUP(B5304, Runs[Run ID], Runs[Track]), "— pick a run —")</f>
        <v>Hulk</v>
      </c>
      <c r="B5304" s="54" t="s">
        <v>501</v>
      </c>
      <c r="C5304" s="53" t="str">
        <f t="array" ref="C5304">IFERROR(_xlfn.XLOOKUP(B5304, Runs[Run ID], Runs[Title]), "— pick a run —")</f>
        <v>Peter David's Hulk</v>
      </c>
      <c r="D5304" s="74" t="s">
        <v>5098</v>
      </c>
      <c r="E5304" s="58" t="b">
        <v>0</v>
      </c>
      <c r="F5304" s="25">
        <f t="shared" si="1"/>
        <v>90</v>
      </c>
      <c r="G5304" s="21" t="s">
        <v>58</v>
      </c>
      <c r="H5304" s="23"/>
      <c r="I5304" s="28"/>
    </row>
    <row r="5305" ht="22.5" customHeight="1">
      <c r="A5305" s="53" t="str">
        <f t="array" ref="A5305">IFERROR(_xlfn.XLOOKUP(B5305, Runs[Run ID], Runs[Track]), "— pick a run —")</f>
        <v>Hulk</v>
      </c>
      <c r="B5305" s="54" t="s">
        <v>501</v>
      </c>
      <c r="C5305" s="53" t="str">
        <f t="array" ref="C5305">IFERROR(_xlfn.XLOOKUP(B5305, Runs[Run ID], Runs[Title]), "— pick a run —")</f>
        <v>Peter David's Hulk</v>
      </c>
      <c r="D5305" s="74" t="s">
        <v>5124</v>
      </c>
      <c r="E5305" s="58" t="b">
        <v>0</v>
      </c>
      <c r="F5305" s="25">
        <f t="shared" si="1"/>
        <v>91</v>
      </c>
      <c r="G5305" s="21" t="s">
        <v>58</v>
      </c>
      <c r="H5305" s="23"/>
      <c r="I5305" s="28"/>
    </row>
    <row r="5306" ht="22.5" customHeight="1">
      <c r="A5306" s="53" t="str">
        <f t="array" ref="A5306">IFERROR(_xlfn.XLOOKUP(B5306, Runs[Run ID], Runs[Track]), "— pick a run —")</f>
        <v>Hulk</v>
      </c>
      <c r="B5306" s="54" t="s">
        <v>501</v>
      </c>
      <c r="C5306" s="53" t="str">
        <f t="array" ref="C5306">IFERROR(_xlfn.XLOOKUP(B5306, Runs[Run ID], Runs[Title]), "— pick a run —")</f>
        <v>Peter David's Hulk</v>
      </c>
      <c r="D5306" s="74" t="s">
        <v>5151</v>
      </c>
      <c r="E5306" s="58" t="b">
        <v>0</v>
      </c>
      <c r="F5306" s="25">
        <f t="shared" si="1"/>
        <v>92</v>
      </c>
      <c r="G5306" s="21" t="s">
        <v>58</v>
      </c>
      <c r="H5306" s="23"/>
      <c r="I5306" s="28"/>
    </row>
    <row r="5307" ht="22.5" customHeight="1">
      <c r="A5307" s="53" t="str">
        <f t="array" ref="A5307">IFERROR(_xlfn.XLOOKUP(B5307, Runs[Run ID], Runs[Track]), "— pick a run —")</f>
        <v>Hulk</v>
      </c>
      <c r="B5307" s="54" t="s">
        <v>501</v>
      </c>
      <c r="C5307" s="53" t="str">
        <f t="array" ref="C5307">IFERROR(_xlfn.XLOOKUP(B5307, Runs[Run ID], Runs[Title]), "— pick a run —")</f>
        <v>Peter David's Hulk</v>
      </c>
      <c r="D5307" s="74" t="s">
        <v>5178</v>
      </c>
      <c r="E5307" s="58" t="b">
        <v>0</v>
      </c>
      <c r="F5307" s="25">
        <f t="shared" si="1"/>
        <v>93</v>
      </c>
      <c r="G5307" s="21" t="s">
        <v>58</v>
      </c>
      <c r="H5307" s="23"/>
      <c r="I5307" s="28"/>
    </row>
    <row r="5308" ht="22.5" customHeight="1">
      <c r="A5308" s="53" t="str">
        <f t="array" ref="A5308">IFERROR(_xlfn.XLOOKUP(B5308, Runs[Run ID], Runs[Track]), "— pick a run —")</f>
        <v>Hulk</v>
      </c>
      <c r="B5308" s="54" t="s">
        <v>501</v>
      </c>
      <c r="C5308" s="53" t="str">
        <f t="array" ref="C5308">IFERROR(_xlfn.XLOOKUP(B5308, Runs[Run ID], Runs[Title]), "— pick a run —")</f>
        <v>Peter David's Hulk</v>
      </c>
      <c r="D5308" s="74" t="s">
        <v>14935</v>
      </c>
      <c r="E5308" s="58" t="b">
        <v>0</v>
      </c>
      <c r="F5308" s="25">
        <f t="shared" si="1"/>
        <v>94</v>
      </c>
      <c r="G5308" s="21" t="s">
        <v>58</v>
      </c>
      <c r="H5308" s="23"/>
      <c r="I5308" s="28"/>
    </row>
    <row r="5309" ht="22.5" customHeight="1">
      <c r="A5309" s="53" t="str">
        <f t="array" ref="A5309">IFERROR(_xlfn.XLOOKUP(B5309, Runs[Run ID], Runs[Track]), "— pick a run —")</f>
        <v>Hulk</v>
      </c>
      <c r="B5309" s="54" t="s">
        <v>501</v>
      </c>
      <c r="C5309" s="53" t="str">
        <f t="array" ref="C5309">IFERROR(_xlfn.XLOOKUP(B5309, Runs[Run ID], Runs[Title]), "— pick a run —")</f>
        <v>Peter David's Hulk</v>
      </c>
      <c r="D5309" s="74" t="s">
        <v>5237</v>
      </c>
      <c r="E5309" s="58" t="b">
        <v>0</v>
      </c>
      <c r="F5309" s="25">
        <f t="shared" si="1"/>
        <v>95</v>
      </c>
      <c r="G5309" s="21" t="s">
        <v>58</v>
      </c>
      <c r="H5309" s="23"/>
      <c r="I5309" s="28"/>
    </row>
    <row r="5310" ht="22.5" customHeight="1">
      <c r="A5310" s="53" t="str">
        <f t="array" ref="A5310">IFERROR(_xlfn.XLOOKUP(B5310, Runs[Run ID], Runs[Track]), "— pick a run —")</f>
        <v>Hulk</v>
      </c>
      <c r="B5310" s="54" t="s">
        <v>501</v>
      </c>
      <c r="C5310" s="53" t="str">
        <f t="array" ref="C5310">IFERROR(_xlfn.XLOOKUP(B5310, Runs[Run ID], Runs[Title]), "— pick a run —")</f>
        <v>Peter David's Hulk</v>
      </c>
      <c r="D5310" s="74" t="s">
        <v>5262</v>
      </c>
      <c r="E5310" s="58" t="b">
        <v>0</v>
      </c>
      <c r="F5310" s="25">
        <f t="shared" si="1"/>
        <v>96</v>
      </c>
      <c r="G5310" s="21" t="s">
        <v>58</v>
      </c>
      <c r="H5310" s="23"/>
      <c r="I5310" s="28"/>
    </row>
    <row r="5311" ht="22.5" customHeight="1">
      <c r="A5311" s="53" t="str">
        <f t="array" ref="A5311">IFERROR(_xlfn.XLOOKUP(B5311, Runs[Run ID], Runs[Track]), "— pick a run —")</f>
        <v>Hulk</v>
      </c>
      <c r="B5311" s="54" t="s">
        <v>501</v>
      </c>
      <c r="C5311" s="53" t="str">
        <f t="array" ref="C5311">IFERROR(_xlfn.XLOOKUP(B5311, Runs[Run ID], Runs[Title]), "— pick a run —")</f>
        <v>Peter David's Hulk</v>
      </c>
      <c r="D5311" s="74" t="s">
        <v>5288</v>
      </c>
      <c r="E5311" s="58" t="b">
        <v>0</v>
      </c>
      <c r="F5311" s="25">
        <f t="shared" si="1"/>
        <v>97</v>
      </c>
      <c r="G5311" s="21" t="s">
        <v>58</v>
      </c>
      <c r="H5311" s="23"/>
      <c r="I5311" s="28"/>
    </row>
    <row r="5312" ht="22.5" customHeight="1">
      <c r="A5312" s="53" t="str">
        <f t="array" ref="A5312">IFERROR(_xlfn.XLOOKUP(B5312, Runs[Run ID], Runs[Track]), "— pick a run —")</f>
        <v>Hulk</v>
      </c>
      <c r="B5312" s="54" t="s">
        <v>501</v>
      </c>
      <c r="C5312" s="53" t="str">
        <f t="array" ref="C5312">IFERROR(_xlfn.XLOOKUP(B5312, Runs[Run ID], Runs[Title]), "— pick a run —")</f>
        <v>Peter David's Hulk</v>
      </c>
      <c r="D5312" s="74" t="s">
        <v>14936</v>
      </c>
      <c r="E5312" s="58" t="b">
        <v>0</v>
      </c>
      <c r="F5312" s="25">
        <f t="shared" si="1"/>
        <v>98</v>
      </c>
      <c r="G5312" s="21" t="s">
        <v>58</v>
      </c>
      <c r="H5312" s="23"/>
      <c r="I5312" s="28"/>
    </row>
    <row r="5313" ht="22.5" customHeight="1">
      <c r="A5313" s="53" t="str">
        <f t="array" ref="A5313">IFERROR(_xlfn.XLOOKUP(B5313, Runs[Run ID], Runs[Track]), "— pick a run —")</f>
        <v>Hulk</v>
      </c>
      <c r="B5313" s="54" t="s">
        <v>501</v>
      </c>
      <c r="C5313" s="53" t="str">
        <f t="array" ref="C5313">IFERROR(_xlfn.XLOOKUP(B5313, Runs[Run ID], Runs[Title]), "— pick a run —")</f>
        <v>Peter David's Hulk</v>
      </c>
      <c r="D5313" s="74" t="s">
        <v>5342</v>
      </c>
      <c r="E5313" s="58" t="b">
        <v>0</v>
      </c>
      <c r="F5313" s="25">
        <f t="shared" si="1"/>
        <v>99</v>
      </c>
      <c r="G5313" s="21" t="s">
        <v>58</v>
      </c>
      <c r="H5313" s="23"/>
      <c r="I5313" s="28"/>
    </row>
    <row r="5314" ht="22.5" customHeight="1">
      <c r="A5314" s="53" t="str">
        <f t="array" ref="A5314">IFERROR(_xlfn.XLOOKUP(B5314, Runs[Run ID], Runs[Track]), "— pick a run —")</f>
        <v>Hulk</v>
      </c>
      <c r="B5314" s="54" t="s">
        <v>501</v>
      </c>
      <c r="C5314" s="53" t="str">
        <f t="array" ref="C5314">IFERROR(_xlfn.XLOOKUP(B5314, Runs[Run ID], Runs[Title]), "— pick a run —")</f>
        <v>Peter David's Hulk</v>
      </c>
      <c r="D5314" s="74" t="s">
        <v>5369</v>
      </c>
      <c r="E5314" s="58" t="b">
        <v>0</v>
      </c>
      <c r="F5314" s="25">
        <f t="shared" si="1"/>
        <v>100</v>
      </c>
      <c r="G5314" s="21" t="s">
        <v>58</v>
      </c>
      <c r="H5314" s="23"/>
      <c r="I5314" s="28"/>
    </row>
    <row r="5315" ht="22.5" customHeight="1">
      <c r="A5315" s="53" t="str">
        <f t="array" ref="A5315">IFERROR(_xlfn.XLOOKUP(B5315, Runs[Run ID], Runs[Track]), "— pick a run —")</f>
        <v>Hulk</v>
      </c>
      <c r="B5315" s="54" t="s">
        <v>501</v>
      </c>
      <c r="C5315" s="53" t="str">
        <f t="array" ref="C5315">IFERROR(_xlfn.XLOOKUP(B5315, Runs[Run ID], Runs[Title]), "— pick a run —")</f>
        <v>Peter David's Hulk</v>
      </c>
      <c r="D5315" s="74" t="s">
        <v>5395</v>
      </c>
      <c r="E5315" s="58" t="b">
        <v>0</v>
      </c>
      <c r="F5315" s="25">
        <f t="shared" si="1"/>
        <v>101</v>
      </c>
      <c r="G5315" s="21" t="s">
        <v>58</v>
      </c>
      <c r="H5315" s="23"/>
      <c r="I5315" s="28"/>
    </row>
    <row r="5316" ht="22.5" customHeight="1">
      <c r="A5316" s="53" t="str">
        <f t="array" ref="A5316">IFERROR(_xlfn.XLOOKUP(B5316, Runs[Run ID], Runs[Track]), "— pick a run —")</f>
        <v>Hulk</v>
      </c>
      <c r="B5316" s="54" t="s">
        <v>501</v>
      </c>
      <c r="C5316" s="53" t="str">
        <f t="array" ref="C5316">IFERROR(_xlfn.XLOOKUP(B5316, Runs[Run ID], Runs[Title]), "— pick a run —")</f>
        <v>Peter David's Hulk</v>
      </c>
      <c r="D5316" s="74" t="s">
        <v>5419</v>
      </c>
      <c r="E5316" s="58" t="b">
        <v>0</v>
      </c>
      <c r="F5316" s="25">
        <f t="shared" si="1"/>
        <v>102</v>
      </c>
      <c r="G5316" s="21" t="s">
        <v>58</v>
      </c>
      <c r="H5316" s="23"/>
      <c r="I5316" s="28"/>
    </row>
    <row r="5317" ht="22.5" customHeight="1">
      <c r="A5317" s="53" t="str">
        <f t="array" ref="A5317">IFERROR(_xlfn.XLOOKUP(B5317, Runs[Run ID], Runs[Track]), "— pick a run —")</f>
        <v>Hulk</v>
      </c>
      <c r="B5317" s="54" t="s">
        <v>501</v>
      </c>
      <c r="C5317" s="53" t="str">
        <f t="array" ref="C5317">IFERROR(_xlfn.XLOOKUP(B5317, Runs[Run ID], Runs[Title]), "— pick a run —")</f>
        <v>Peter David's Hulk</v>
      </c>
      <c r="D5317" s="74" t="s">
        <v>5445</v>
      </c>
      <c r="E5317" s="58" t="b">
        <v>0</v>
      </c>
      <c r="F5317" s="25">
        <f t="shared" si="1"/>
        <v>103</v>
      </c>
      <c r="G5317" s="21" t="s">
        <v>58</v>
      </c>
      <c r="H5317" s="23"/>
      <c r="I5317" s="28"/>
    </row>
    <row r="5318" ht="22.5" customHeight="1">
      <c r="A5318" s="53" t="str">
        <f t="array" ref="A5318">IFERROR(_xlfn.XLOOKUP(B5318, Runs[Run ID], Runs[Track]), "— pick a run —")</f>
        <v>Hulk</v>
      </c>
      <c r="B5318" s="54" t="s">
        <v>501</v>
      </c>
      <c r="C5318" s="53" t="str">
        <f t="array" ref="C5318">IFERROR(_xlfn.XLOOKUP(B5318, Runs[Run ID], Runs[Title]), "— pick a run —")</f>
        <v>Peter David's Hulk</v>
      </c>
      <c r="D5318" s="74" t="s">
        <v>5470</v>
      </c>
      <c r="E5318" s="58" t="b">
        <v>0</v>
      </c>
      <c r="F5318" s="25">
        <f t="shared" si="1"/>
        <v>104</v>
      </c>
      <c r="G5318" s="21" t="s">
        <v>58</v>
      </c>
      <c r="H5318" s="23"/>
      <c r="I5318" s="28"/>
    </row>
    <row r="5319" ht="22.5" customHeight="1">
      <c r="A5319" s="53" t="str">
        <f t="array" ref="A5319">IFERROR(_xlfn.XLOOKUP(B5319, Runs[Run ID], Runs[Track]), "— pick a run —")</f>
        <v>Hulk</v>
      </c>
      <c r="B5319" s="54" t="s">
        <v>501</v>
      </c>
      <c r="C5319" s="53" t="str">
        <f t="array" ref="C5319">IFERROR(_xlfn.XLOOKUP(B5319, Runs[Run ID], Runs[Title]), "— pick a run —")</f>
        <v>Peter David's Hulk</v>
      </c>
      <c r="D5319" s="74" t="s">
        <v>5496</v>
      </c>
      <c r="E5319" s="58" t="b">
        <v>0</v>
      </c>
      <c r="F5319" s="25">
        <f t="shared" si="1"/>
        <v>105</v>
      </c>
      <c r="G5319" s="21" t="s">
        <v>58</v>
      </c>
      <c r="H5319" s="23"/>
      <c r="I5319" s="28"/>
    </row>
    <row r="5320" ht="22.5" customHeight="1">
      <c r="A5320" s="53" t="str">
        <f t="array" ref="A5320">IFERROR(_xlfn.XLOOKUP(B5320, Runs[Run ID], Runs[Track]), "— pick a run —")</f>
        <v>Hulk</v>
      </c>
      <c r="B5320" s="54" t="s">
        <v>501</v>
      </c>
      <c r="C5320" s="53" t="str">
        <f t="array" ref="C5320">IFERROR(_xlfn.XLOOKUP(B5320, Runs[Run ID], Runs[Title]), "— pick a run —")</f>
        <v>Peter David's Hulk</v>
      </c>
      <c r="D5320" s="74" t="s">
        <v>5521</v>
      </c>
      <c r="E5320" s="58" t="b">
        <v>0</v>
      </c>
      <c r="F5320" s="25">
        <f t="shared" si="1"/>
        <v>106</v>
      </c>
      <c r="G5320" s="21" t="s">
        <v>58</v>
      </c>
      <c r="H5320" s="23"/>
      <c r="I5320" s="28"/>
    </row>
    <row r="5321" ht="22.5" customHeight="1">
      <c r="A5321" s="53" t="str">
        <f t="array" ref="A5321">IFERROR(_xlfn.XLOOKUP(B5321, Runs[Run ID], Runs[Track]), "— pick a run —")</f>
        <v>Hulk</v>
      </c>
      <c r="B5321" s="54" t="s">
        <v>501</v>
      </c>
      <c r="C5321" s="53" t="str">
        <f t="array" ref="C5321">IFERROR(_xlfn.XLOOKUP(B5321, Runs[Run ID], Runs[Title]), "— pick a run —")</f>
        <v>Peter David's Hulk</v>
      </c>
      <c r="D5321" s="74" t="s">
        <v>5547</v>
      </c>
      <c r="E5321" s="58" t="b">
        <v>0</v>
      </c>
      <c r="F5321" s="25">
        <f t="shared" si="1"/>
        <v>107</v>
      </c>
      <c r="G5321" s="21" t="s">
        <v>58</v>
      </c>
      <c r="H5321" s="23"/>
      <c r="I5321" s="28"/>
    </row>
    <row r="5322" ht="22.5" customHeight="1">
      <c r="A5322" s="53" t="str">
        <f t="array" ref="A5322">IFERROR(_xlfn.XLOOKUP(B5322, Runs[Run ID], Runs[Track]), "— pick a run —")</f>
        <v>Hulk</v>
      </c>
      <c r="B5322" s="54" t="s">
        <v>501</v>
      </c>
      <c r="C5322" s="53" t="str">
        <f t="array" ref="C5322">IFERROR(_xlfn.XLOOKUP(B5322, Runs[Run ID], Runs[Title]), "— pick a run —")</f>
        <v>Peter David's Hulk</v>
      </c>
      <c r="D5322" s="74" t="s">
        <v>5571</v>
      </c>
      <c r="E5322" s="58" t="b">
        <v>0</v>
      </c>
      <c r="F5322" s="25">
        <f t="shared" si="1"/>
        <v>108</v>
      </c>
      <c r="G5322" s="21" t="s">
        <v>58</v>
      </c>
      <c r="H5322" s="23"/>
      <c r="I5322" s="28"/>
    </row>
    <row r="5323" ht="22.5" customHeight="1">
      <c r="A5323" s="53" t="str">
        <f t="array" ref="A5323">IFERROR(_xlfn.XLOOKUP(B5323, Runs[Run ID], Runs[Track]), "— pick a run —")</f>
        <v>Hulk</v>
      </c>
      <c r="B5323" s="54" t="s">
        <v>501</v>
      </c>
      <c r="C5323" s="53" t="str">
        <f t="array" ref="C5323">IFERROR(_xlfn.XLOOKUP(B5323, Runs[Run ID], Runs[Title]), "— pick a run —")</f>
        <v>Peter David's Hulk</v>
      </c>
      <c r="D5323" s="74" t="s">
        <v>14937</v>
      </c>
      <c r="E5323" s="58" t="b">
        <v>0</v>
      </c>
      <c r="F5323" s="25">
        <f t="shared" si="1"/>
        <v>109</v>
      </c>
      <c r="G5323" s="21" t="s">
        <v>58</v>
      </c>
      <c r="H5323" s="23"/>
      <c r="I5323" s="28"/>
    </row>
    <row r="5324" ht="22.5" customHeight="1">
      <c r="A5324" s="53" t="str">
        <f t="array" ref="A5324">IFERROR(_xlfn.XLOOKUP(B5324, Runs[Run ID], Runs[Track]), "— pick a run —")</f>
        <v>Hulk</v>
      </c>
      <c r="B5324" s="54" t="s">
        <v>501</v>
      </c>
      <c r="C5324" s="53" t="str">
        <f t="array" ref="C5324">IFERROR(_xlfn.XLOOKUP(B5324, Runs[Run ID], Runs[Title]), "— pick a run —")</f>
        <v>Peter David's Hulk</v>
      </c>
      <c r="D5324" s="74" t="s">
        <v>5625</v>
      </c>
      <c r="E5324" s="58" t="b">
        <v>0</v>
      </c>
      <c r="F5324" s="25">
        <f t="shared" si="1"/>
        <v>110</v>
      </c>
      <c r="G5324" s="21" t="s">
        <v>58</v>
      </c>
      <c r="H5324" s="23"/>
      <c r="I5324" s="28"/>
    </row>
    <row r="5325" ht="22.5" customHeight="1">
      <c r="A5325" s="53" t="str">
        <f t="array" ref="A5325">IFERROR(_xlfn.XLOOKUP(B5325, Runs[Run ID], Runs[Track]), "— pick a run —")</f>
        <v>Hulk</v>
      </c>
      <c r="B5325" s="54" t="s">
        <v>501</v>
      </c>
      <c r="C5325" s="53" t="str">
        <f t="array" ref="C5325">IFERROR(_xlfn.XLOOKUP(B5325, Runs[Run ID], Runs[Title]), "— pick a run —")</f>
        <v>Peter David's Hulk</v>
      </c>
      <c r="D5325" s="74" t="s">
        <v>5651</v>
      </c>
      <c r="E5325" s="58" t="b">
        <v>0</v>
      </c>
      <c r="F5325" s="25">
        <f t="shared" si="1"/>
        <v>111</v>
      </c>
      <c r="G5325" s="21" t="s">
        <v>58</v>
      </c>
      <c r="H5325" s="23"/>
      <c r="I5325" s="28"/>
    </row>
    <row r="5326" ht="22.5" customHeight="1">
      <c r="A5326" s="53" t="str">
        <f t="array" ref="A5326">IFERROR(_xlfn.XLOOKUP(B5326, Runs[Run ID], Runs[Track]), "— pick a run —")</f>
        <v>Hulk</v>
      </c>
      <c r="B5326" s="54" t="s">
        <v>501</v>
      </c>
      <c r="C5326" s="53" t="str">
        <f t="array" ref="C5326">IFERROR(_xlfn.XLOOKUP(B5326, Runs[Run ID], Runs[Title]), "— pick a run —")</f>
        <v>Peter David's Hulk</v>
      </c>
      <c r="D5326" s="74" t="s">
        <v>5678</v>
      </c>
      <c r="E5326" s="58" t="b">
        <v>0</v>
      </c>
      <c r="F5326" s="25">
        <f t="shared" si="1"/>
        <v>112</v>
      </c>
      <c r="G5326" s="21" t="s">
        <v>58</v>
      </c>
      <c r="H5326" s="23"/>
      <c r="I5326" s="28"/>
    </row>
    <row r="5327" ht="22.5" customHeight="1">
      <c r="A5327" s="53" t="str">
        <f t="array" ref="A5327">IFERROR(_xlfn.XLOOKUP(B5327, Runs[Run ID], Runs[Track]), "— pick a run —")</f>
        <v>Hulk</v>
      </c>
      <c r="B5327" s="54" t="s">
        <v>501</v>
      </c>
      <c r="C5327" s="53" t="str">
        <f t="array" ref="C5327">IFERROR(_xlfn.XLOOKUP(B5327, Runs[Run ID], Runs[Title]), "— pick a run —")</f>
        <v>Peter David's Hulk</v>
      </c>
      <c r="D5327" s="74" t="s">
        <v>5705</v>
      </c>
      <c r="E5327" s="58" t="b">
        <v>0</v>
      </c>
      <c r="F5327" s="25">
        <f t="shared" si="1"/>
        <v>113</v>
      </c>
      <c r="G5327" s="21" t="s">
        <v>58</v>
      </c>
      <c r="H5327" s="23"/>
      <c r="I5327" s="28"/>
    </row>
    <row r="5328" ht="22.5" customHeight="1">
      <c r="A5328" s="53" t="str">
        <f t="array" ref="A5328">IFERROR(_xlfn.XLOOKUP(B5328, Runs[Run ID], Runs[Track]), "— pick a run —")</f>
        <v>Hulk</v>
      </c>
      <c r="B5328" s="54" t="s">
        <v>501</v>
      </c>
      <c r="C5328" s="53" t="str">
        <f t="array" ref="C5328">IFERROR(_xlfn.XLOOKUP(B5328, Runs[Run ID], Runs[Title]), "— pick a run —")</f>
        <v>Peter David's Hulk</v>
      </c>
      <c r="D5328" s="74" t="s">
        <v>5731</v>
      </c>
      <c r="E5328" s="58" t="b">
        <v>0</v>
      </c>
      <c r="F5328" s="25">
        <f t="shared" si="1"/>
        <v>114</v>
      </c>
      <c r="G5328" s="21" t="s">
        <v>58</v>
      </c>
      <c r="H5328" s="23"/>
      <c r="I5328" s="28"/>
    </row>
    <row r="5329" ht="22.5" customHeight="1">
      <c r="A5329" s="53" t="str">
        <f t="array" ref="A5329">IFERROR(_xlfn.XLOOKUP(B5329, Runs[Run ID], Runs[Track]), "— pick a run —")</f>
        <v>Hulk</v>
      </c>
      <c r="B5329" s="54" t="s">
        <v>501</v>
      </c>
      <c r="C5329" s="53" t="str">
        <f t="array" ref="C5329">IFERROR(_xlfn.XLOOKUP(B5329, Runs[Run ID], Runs[Title]), "— pick a run —")</f>
        <v>Peter David's Hulk</v>
      </c>
      <c r="D5329" s="74" t="s">
        <v>5758</v>
      </c>
      <c r="E5329" s="58" t="b">
        <v>0</v>
      </c>
      <c r="F5329" s="25">
        <f t="shared" si="1"/>
        <v>115</v>
      </c>
      <c r="G5329" s="21" t="s">
        <v>58</v>
      </c>
      <c r="H5329" s="23"/>
      <c r="I5329" s="28"/>
    </row>
    <row r="5330" ht="22.5" customHeight="1">
      <c r="A5330" s="53" t="str">
        <f t="array" ref="A5330">IFERROR(_xlfn.XLOOKUP(B5330, Runs[Run ID], Runs[Track]), "— pick a run —")</f>
        <v>Hulk</v>
      </c>
      <c r="B5330" s="54" t="s">
        <v>501</v>
      </c>
      <c r="C5330" s="53" t="str">
        <f t="array" ref="C5330">IFERROR(_xlfn.XLOOKUP(B5330, Runs[Run ID], Runs[Title]), "— pick a run —")</f>
        <v>Peter David's Hulk</v>
      </c>
      <c r="D5330" s="74" t="s">
        <v>5783</v>
      </c>
      <c r="E5330" s="58" t="b">
        <v>0</v>
      </c>
      <c r="F5330" s="25">
        <f t="shared" si="1"/>
        <v>116</v>
      </c>
      <c r="G5330" s="21" t="s">
        <v>58</v>
      </c>
      <c r="H5330" s="23"/>
      <c r="I5330" s="28"/>
    </row>
    <row r="5331" ht="22.5" customHeight="1">
      <c r="A5331" s="53" t="str">
        <f t="array" ref="A5331">IFERROR(_xlfn.XLOOKUP(B5331, Runs[Run ID], Runs[Track]), "— pick a run —")</f>
        <v>Hulk</v>
      </c>
      <c r="B5331" s="54" t="s">
        <v>501</v>
      </c>
      <c r="C5331" s="53" t="str">
        <f t="array" ref="C5331">IFERROR(_xlfn.XLOOKUP(B5331, Runs[Run ID], Runs[Title]), "— pick a run —")</f>
        <v>Peter David's Hulk</v>
      </c>
      <c r="D5331" s="74" t="s">
        <v>5809</v>
      </c>
      <c r="E5331" s="58" t="b">
        <v>0</v>
      </c>
      <c r="F5331" s="25">
        <f t="shared" si="1"/>
        <v>117</v>
      </c>
      <c r="G5331" s="21" t="s">
        <v>58</v>
      </c>
      <c r="H5331" s="23"/>
      <c r="I5331" s="28"/>
    </row>
    <row r="5332" ht="22.5" customHeight="1">
      <c r="A5332" s="53" t="str">
        <f t="array" ref="A5332">IFERROR(_xlfn.XLOOKUP(B5332, Runs[Run ID], Runs[Track]), "— pick a run —")</f>
        <v>Hulk</v>
      </c>
      <c r="B5332" s="54" t="s">
        <v>501</v>
      </c>
      <c r="C5332" s="53" t="str">
        <f t="array" ref="C5332">IFERROR(_xlfn.XLOOKUP(B5332, Runs[Run ID], Runs[Title]), "— pick a run —")</f>
        <v>Peter David's Hulk</v>
      </c>
      <c r="D5332" s="74" t="s">
        <v>5832</v>
      </c>
      <c r="E5332" s="58" t="b">
        <v>0</v>
      </c>
      <c r="F5332" s="25">
        <f t="shared" si="1"/>
        <v>118</v>
      </c>
      <c r="G5332" s="21" t="s">
        <v>58</v>
      </c>
      <c r="H5332" s="23"/>
      <c r="I5332" s="28"/>
    </row>
    <row r="5333" ht="22.5" customHeight="1">
      <c r="A5333" s="53" t="str">
        <f t="array" ref="A5333">IFERROR(_xlfn.XLOOKUP(B5333, Runs[Run ID], Runs[Track]), "— pick a run —")</f>
        <v>Hulk</v>
      </c>
      <c r="B5333" s="54" t="s">
        <v>501</v>
      </c>
      <c r="C5333" s="53" t="str">
        <f t="array" ref="C5333">IFERROR(_xlfn.XLOOKUP(B5333, Runs[Run ID], Runs[Title]), "— pick a run —")</f>
        <v>Peter David's Hulk</v>
      </c>
      <c r="D5333" s="74" t="s">
        <v>5856</v>
      </c>
      <c r="E5333" s="58" t="b">
        <v>0</v>
      </c>
      <c r="F5333" s="25">
        <f t="shared" si="1"/>
        <v>119</v>
      </c>
      <c r="G5333" s="21" t="s">
        <v>58</v>
      </c>
      <c r="H5333" s="23"/>
      <c r="I5333" s="28"/>
    </row>
    <row r="5334" ht="22.5" customHeight="1">
      <c r="A5334" s="53" t="str">
        <f t="array" ref="A5334">IFERROR(_xlfn.XLOOKUP(B5334, Runs[Run ID], Runs[Track]), "— pick a run —")</f>
        <v>Hulk</v>
      </c>
      <c r="B5334" s="54" t="s">
        <v>501</v>
      </c>
      <c r="C5334" s="53" t="str">
        <f t="array" ref="C5334">IFERROR(_xlfn.XLOOKUP(B5334, Runs[Run ID], Runs[Title]), "— pick a run —")</f>
        <v>Peter David's Hulk</v>
      </c>
      <c r="D5334" s="74" t="s">
        <v>5884</v>
      </c>
      <c r="E5334" s="58" t="b">
        <v>0</v>
      </c>
      <c r="F5334" s="25">
        <f t="shared" si="1"/>
        <v>120</v>
      </c>
      <c r="G5334" s="21" t="s">
        <v>58</v>
      </c>
      <c r="H5334" s="23"/>
      <c r="I5334" s="28"/>
    </row>
    <row r="5335" ht="22.5" customHeight="1">
      <c r="A5335" s="53" t="str">
        <f t="array" ref="A5335">IFERROR(_xlfn.XLOOKUP(B5335, Runs[Run ID], Runs[Track]), "— pick a run —")</f>
        <v>Hulk</v>
      </c>
      <c r="B5335" s="54" t="s">
        <v>501</v>
      </c>
      <c r="C5335" s="53" t="str">
        <f t="array" ref="C5335">IFERROR(_xlfn.XLOOKUP(B5335, Runs[Run ID], Runs[Title]), "— pick a run —")</f>
        <v>Peter David's Hulk</v>
      </c>
      <c r="D5335" s="74" t="s">
        <v>5911</v>
      </c>
      <c r="E5335" s="58" t="b">
        <v>0</v>
      </c>
      <c r="F5335" s="25">
        <f t="shared" si="1"/>
        <v>121</v>
      </c>
      <c r="G5335" s="21" t="s">
        <v>58</v>
      </c>
      <c r="H5335" s="23"/>
      <c r="I5335" s="28"/>
    </row>
    <row r="5336" ht="22.5" customHeight="1">
      <c r="A5336" s="53" t="str">
        <f t="array" ref="A5336">IFERROR(_xlfn.XLOOKUP(B5336, Runs[Run ID], Runs[Track]), "— pick a run —")</f>
        <v>Hulk</v>
      </c>
      <c r="B5336" s="54" t="s">
        <v>501</v>
      </c>
      <c r="C5336" s="53" t="str">
        <f t="array" ref="C5336">IFERROR(_xlfn.XLOOKUP(B5336, Runs[Run ID], Runs[Title]), "— pick a run —")</f>
        <v>Peter David's Hulk</v>
      </c>
      <c r="D5336" s="74" t="s">
        <v>5934</v>
      </c>
      <c r="E5336" s="58" t="b">
        <v>0</v>
      </c>
      <c r="F5336" s="25">
        <f t="shared" si="1"/>
        <v>122</v>
      </c>
      <c r="G5336" s="21" t="s">
        <v>58</v>
      </c>
      <c r="H5336" s="23"/>
      <c r="I5336" s="28"/>
    </row>
    <row r="5337" ht="22.5" customHeight="1">
      <c r="A5337" s="53" t="str">
        <f t="array" ref="A5337">IFERROR(_xlfn.XLOOKUP(B5337, Runs[Run ID], Runs[Track]), "— pick a run —")</f>
        <v>Hulk</v>
      </c>
      <c r="B5337" s="54" t="s">
        <v>501</v>
      </c>
      <c r="C5337" s="53" t="str">
        <f t="array" ref="C5337">IFERROR(_xlfn.XLOOKUP(B5337, Runs[Run ID], Runs[Title]), "— pick a run —")</f>
        <v>Peter David's Hulk</v>
      </c>
      <c r="D5337" s="74" t="s">
        <v>5958</v>
      </c>
      <c r="E5337" s="58" t="b">
        <v>0</v>
      </c>
      <c r="F5337" s="25">
        <f t="shared" si="1"/>
        <v>123</v>
      </c>
      <c r="G5337" s="21" t="s">
        <v>58</v>
      </c>
      <c r="H5337" s="23"/>
      <c r="I5337" s="28"/>
    </row>
    <row r="5338" ht="22.5" customHeight="1">
      <c r="A5338" s="53" t="str">
        <f t="array" ref="A5338">IFERROR(_xlfn.XLOOKUP(B5338, Runs[Run ID], Runs[Track]), "— pick a run —")</f>
        <v>Hulk</v>
      </c>
      <c r="B5338" s="54" t="s">
        <v>501</v>
      </c>
      <c r="C5338" s="53" t="str">
        <f t="array" ref="C5338">IFERROR(_xlfn.XLOOKUP(B5338, Runs[Run ID], Runs[Title]), "— pick a run —")</f>
        <v>Peter David's Hulk</v>
      </c>
      <c r="D5338" s="74" t="s">
        <v>5983</v>
      </c>
      <c r="E5338" s="58" t="b">
        <v>0</v>
      </c>
      <c r="F5338" s="25">
        <f t="shared" si="1"/>
        <v>124</v>
      </c>
      <c r="G5338" s="21" t="s">
        <v>58</v>
      </c>
      <c r="H5338" s="23"/>
      <c r="I5338" s="28"/>
    </row>
    <row r="5339" ht="22.5" customHeight="1">
      <c r="A5339" s="53" t="str">
        <f t="array" ref="A5339">IFERROR(_xlfn.XLOOKUP(B5339, Runs[Run ID], Runs[Track]), "— pick a run —")</f>
        <v>Hulk</v>
      </c>
      <c r="B5339" s="54" t="s">
        <v>501</v>
      </c>
      <c r="C5339" s="53" t="str">
        <f t="array" ref="C5339">IFERROR(_xlfn.XLOOKUP(B5339, Runs[Run ID], Runs[Title]), "— pick a run —")</f>
        <v>Peter David's Hulk</v>
      </c>
      <c r="D5339" s="74" t="s">
        <v>6008</v>
      </c>
      <c r="E5339" s="58" t="b">
        <v>0</v>
      </c>
      <c r="F5339" s="25">
        <f t="shared" si="1"/>
        <v>125</v>
      </c>
      <c r="G5339" s="21" t="s">
        <v>58</v>
      </c>
      <c r="H5339" s="23"/>
      <c r="I5339" s="28"/>
    </row>
    <row r="5340" ht="22.5" customHeight="1">
      <c r="A5340" s="53" t="str">
        <f t="array" ref="A5340">IFERROR(_xlfn.XLOOKUP(B5340, Runs[Run ID], Runs[Track]), "— pick a run —")</f>
        <v>Hulk</v>
      </c>
      <c r="B5340" s="54" t="s">
        <v>501</v>
      </c>
      <c r="C5340" s="53" t="str">
        <f t="array" ref="C5340">IFERROR(_xlfn.XLOOKUP(B5340, Runs[Run ID], Runs[Title]), "— pick a run —")</f>
        <v>Peter David's Hulk</v>
      </c>
      <c r="D5340" s="74" t="s">
        <v>6038</v>
      </c>
      <c r="E5340" s="58" t="b">
        <v>0</v>
      </c>
      <c r="F5340" s="25">
        <f t="shared" si="1"/>
        <v>126</v>
      </c>
      <c r="G5340" s="21" t="s">
        <v>58</v>
      </c>
      <c r="H5340" s="23"/>
      <c r="I5340" s="28"/>
    </row>
    <row r="5341" ht="22.5" customHeight="1">
      <c r="A5341" s="53" t="str">
        <f t="array" ref="A5341">IFERROR(_xlfn.XLOOKUP(B5341, Runs[Run ID], Runs[Track]), "— pick a run —")</f>
        <v>Hulk</v>
      </c>
      <c r="B5341" s="54" t="s">
        <v>501</v>
      </c>
      <c r="C5341" s="53" t="str">
        <f t="array" ref="C5341">IFERROR(_xlfn.XLOOKUP(B5341, Runs[Run ID], Runs[Title]), "— pick a run —")</f>
        <v>Peter David's Hulk</v>
      </c>
      <c r="D5341" s="74" t="s">
        <v>14938</v>
      </c>
      <c r="E5341" s="58" t="b">
        <v>0</v>
      </c>
      <c r="F5341" s="25">
        <f t="shared" si="1"/>
        <v>127</v>
      </c>
      <c r="G5341" s="21" t="s">
        <v>58</v>
      </c>
      <c r="H5341" s="23"/>
      <c r="I5341" s="28"/>
    </row>
    <row r="5342" ht="22.5" customHeight="1">
      <c r="A5342" s="53" t="str">
        <f t="array" ref="A5342">IFERROR(_xlfn.XLOOKUP(B5342, Runs[Run ID], Runs[Track]), "— pick a run —")</f>
        <v>Hulk</v>
      </c>
      <c r="B5342" s="54" t="s">
        <v>501</v>
      </c>
      <c r="C5342" s="53" t="str">
        <f t="array" ref="C5342">IFERROR(_xlfn.XLOOKUP(B5342, Runs[Run ID], Runs[Title]), "— pick a run —")</f>
        <v>Peter David's Hulk</v>
      </c>
      <c r="D5342" s="74" t="s">
        <v>6089</v>
      </c>
      <c r="E5342" s="58" t="b">
        <v>0</v>
      </c>
      <c r="F5342" s="25">
        <f t="shared" si="1"/>
        <v>128</v>
      </c>
      <c r="G5342" s="21" t="s">
        <v>58</v>
      </c>
      <c r="H5342" s="23"/>
      <c r="I5342" s="28"/>
    </row>
    <row r="5343" ht="22.5" customHeight="1">
      <c r="A5343" s="53" t="str">
        <f t="array" ref="A5343">IFERROR(_xlfn.XLOOKUP(B5343, Runs[Run ID], Runs[Track]), "— pick a run —")</f>
        <v>Hulk</v>
      </c>
      <c r="B5343" s="54" t="s">
        <v>501</v>
      </c>
      <c r="C5343" s="53" t="str">
        <f t="array" ref="C5343">IFERROR(_xlfn.XLOOKUP(B5343, Runs[Run ID], Runs[Title]), "— pick a run —")</f>
        <v>Peter David's Hulk</v>
      </c>
      <c r="D5343" s="74" t="s">
        <v>14939</v>
      </c>
      <c r="E5343" s="58" t="b">
        <v>0</v>
      </c>
      <c r="F5343" s="25">
        <f t="shared" si="1"/>
        <v>129</v>
      </c>
      <c r="G5343" s="21" t="s">
        <v>58</v>
      </c>
      <c r="H5343" s="23"/>
      <c r="I5343" s="28"/>
    </row>
    <row r="5344" ht="22.5" customHeight="1">
      <c r="A5344" s="53" t="str">
        <f t="array" ref="A5344">IFERROR(_xlfn.XLOOKUP(B5344, Runs[Run ID], Runs[Track]), "— pick a run —")</f>
        <v>Hulk</v>
      </c>
      <c r="B5344" s="54" t="s">
        <v>501</v>
      </c>
      <c r="C5344" s="53" t="str">
        <f t="array" ref="C5344">IFERROR(_xlfn.XLOOKUP(B5344, Runs[Run ID], Runs[Title]), "— pick a run —")</f>
        <v>Peter David's Hulk</v>
      </c>
      <c r="D5344" s="74" t="s">
        <v>6133</v>
      </c>
      <c r="E5344" s="58" t="b">
        <v>0</v>
      </c>
      <c r="F5344" s="25">
        <f t="shared" si="1"/>
        <v>130</v>
      </c>
      <c r="G5344" s="21" t="s">
        <v>58</v>
      </c>
      <c r="H5344" s="23"/>
      <c r="I5344" s="28"/>
    </row>
    <row r="5345" ht="22.5" customHeight="1">
      <c r="A5345" s="53" t="str">
        <f t="array" ref="A5345">IFERROR(_xlfn.XLOOKUP(B5345, Runs[Run ID], Runs[Track]), "— pick a run —")</f>
        <v>Hulk</v>
      </c>
      <c r="B5345" s="54" t="s">
        <v>501</v>
      </c>
      <c r="C5345" s="53" t="str">
        <f t="array" ref="C5345">IFERROR(_xlfn.XLOOKUP(B5345, Runs[Run ID], Runs[Title]), "— pick a run —")</f>
        <v>Peter David's Hulk</v>
      </c>
      <c r="D5345" s="74" t="s">
        <v>6158</v>
      </c>
      <c r="E5345" s="58" t="b">
        <v>0</v>
      </c>
      <c r="F5345" s="25">
        <f t="shared" si="1"/>
        <v>131</v>
      </c>
      <c r="G5345" s="21" t="s">
        <v>58</v>
      </c>
      <c r="H5345" s="23"/>
      <c r="I5345" s="28"/>
    </row>
    <row r="5346" ht="22.5" customHeight="1">
      <c r="A5346" s="53" t="str">
        <f t="array" ref="A5346">IFERROR(_xlfn.XLOOKUP(B5346, Runs[Run ID], Runs[Track]), "— pick a run —")</f>
        <v>Hulk</v>
      </c>
      <c r="B5346" s="54" t="s">
        <v>501</v>
      </c>
      <c r="C5346" s="53" t="str">
        <f t="array" ref="C5346">IFERROR(_xlfn.XLOOKUP(B5346, Runs[Run ID], Runs[Title]), "— pick a run —")</f>
        <v>Peter David's Hulk</v>
      </c>
      <c r="D5346" s="74" t="s">
        <v>6179</v>
      </c>
      <c r="E5346" s="58" t="b">
        <v>0</v>
      </c>
      <c r="F5346" s="25">
        <f t="shared" si="1"/>
        <v>132</v>
      </c>
      <c r="G5346" s="21" t="s">
        <v>58</v>
      </c>
      <c r="H5346" s="23"/>
      <c r="I5346" s="28"/>
    </row>
    <row r="5347" ht="22.5" customHeight="1">
      <c r="A5347" s="53" t="str">
        <f t="array" ref="A5347">IFERROR(_xlfn.XLOOKUP(B5347, Runs[Run ID], Runs[Track]), "— pick a run —")</f>
        <v>Hulk</v>
      </c>
      <c r="B5347" s="54" t="s">
        <v>501</v>
      </c>
      <c r="C5347" s="53" t="str">
        <f t="array" ref="C5347">IFERROR(_xlfn.XLOOKUP(B5347, Runs[Run ID], Runs[Title]), "— pick a run —")</f>
        <v>Peter David's Hulk</v>
      </c>
      <c r="D5347" s="74" t="s">
        <v>6200</v>
      </c>
      <c r="E5347" s="58" t="b">
        <v>0</v>
      </c>
      <c r="F5347" s="25">
        <f t="shared" si="1"/>
        <v>133</v>
      </c>
      <c r="G5347" s="21" t="s">
        <v>58</v>
      </c>
      <c r="H5347" s="23"/>
      <c r="I5347" s="28"/>
    </row>
    <row r="5348" ht="22.5" customHeight="1">
      <c r="A5348" s="53" t="str">
        <f t="array" ref="A5348">IFERROR(_xlfn.XLOOKUP(B5348, Runs[Run ID], Runs[Track]), "— pick a run —")</f>
        <v>Hulk</v>
      </c>
      <c r="B5348" s="54" t="s">
        <v>501</v>
      </c>
      <c r="C5348" s="53" t="str">
        <f t="array" ref="C5348">IFERROR(_xlfn.XLOOKUP(B5348, Runs[Run ID], Runs[Title]), "— pick a run —")</f>
        <v>Peter David's Hulk</v>
      </c>
      <c r="D5348" s="74" t="s">
        <v>6221</v>
      </c>
      <c r="E5348" s="58" t="b">
        <v>0</v>
      </c>
      <c r="F5348" s="25">
        <f t="shared" si="1"/>
        <v>134</v>
      </c>
      <c r="G5348" s="21" t="s">
        <v>58</v>
      </c>
      <c r="H5348" s="23"/>
      <c r="I5348" s="28"/>
    </row>
    <row r="5349" ht="22.5" customHeight="1">
      <c r="A5349" s="53" t="str">
        <f t="array" ref="A5349">IFERROR(_xlfn.XLOOKUP(B5349, Runs[Run ID], Runs[Track]), "— pick a run —")</f>
        <v>Hulk</v>
      </c>
      <c r="B5349" s="54" t="s">
        <v>501</v>
      </c>
      <c r="C5349" s="53" t="str">
        <f t="array" ref="C5349">IFERROR(_xlfn.XLOOKUP(B5349, Runs[Run ID], Runs[Title]), "— pick a run —")</f>
        <v>Peter David's Hulk</v>
      </c>
      <c r="D5349" s="74" t="s">
        <v>6246</v>
      </c>
      <c r="E5349" s="58" t="b">
        <v>0</v>
      </c>
      <c r="F5349" s="25">
        <f t="shared" si="1"/>
        <v>135</v>
      </c>
      <c r="G5349" s="21" t="s">
        <v>58</v>
      </c>
      <c r="H5349" s="23"/>
      <c r="I5349" s="28"/>
    </row>
    <row r="5350" ht="22.5" customHeight="1">
      <c r="A5350" s="53" t="str">
        <f t="array" ref="A5350">IFERROR(_xlfn.XLOOKUP(B5350, Runs[Run ID], Runs[Track]), "— pick a run —")</f>
        <v>Hulk</v>
      </c>
      <c r="B5350" s="54" t="s">
        <v>501</v>
      </c>
      <c r="C5350" s="53" t="str">
        <f t="array" ref="C5350">IFERROR(_xlfn.XLOOKUP(B5350, Runs[Run ID], Runs[Title]), "— pick a run —")</f>
        <v>Peter David's Hulk</v>
      </c>
      <c r="D5350" s="74" t="s">
        <v>6270</v>
      </c>
      <c r="E5350" s="58" t="b">
        <v>0</v>
      </c>
      <c r="F5350" s="25">
        <f t="shared" si="1"/>
        <v>136</v>
      </c>
      <c r="G5350" s="21" t="s">
        <v>58</v>
      </c>
      <c r="H5350" s="23"/>
      <c r="I5350" s="28"/>
    </row>
    <row r="5351" ht="22.5" customHeight="1">
      <c r="A5351" s="53" t="str">
        <f t="array" ref="A5351">IFERROR(_xlfn.XLOOKUP(B5351, Runs[Run ID], Runs[Track]), "— pick a run —")</f>
        <v>Hulk</v>
      </c>
      <c r="B5351" s="54" t="s">
        <v>501</v>
      </c>
      <c r="C5351" s="53" t="str">
        <f t="array" ref="C5351">IFERROR(_xlfn.XLOOKUP(B5351, Runs[Run ID], Runs[Title]), "— pick a run —")</f>
        <v>Peter David's Hulk</v>
      </c>
      <c r="D5351" s="74" t="s">
        <v>6295</v>
      </c>
      <c r="E5351" s="58" t="b">
        <v>0</v>
      </c>
      <c r="F5351" s="25">
        <f t="shared" si="1"/>
        <v>137</v>
      </c>
      <c r="G5351" s="21" t="s">
        <v>58</v>
      </c>
      <c r="H5351" s="23"/>
      <c r="I5351" s="28"/>
    </row>
    <row r="5352" ht="22.5" customHeight="1">
      <c r="A5352" s="53" t="str">
        <f t="array" ref="A5352">IFERROR(_xlfn.XLOOKUP(B5352, Runs[Run ID], Runs[Track]), "— pick a run —")</f>
        <v>Hulk</v>
      </c>
      <c r="B5352" s="54" t="s">
        <v>501</v>
      </c>
      <c r="C5352" s="53" t="str">
        <f t="array" ref="C5352">IFERROR(_xlfn.XLOOKUP(B5352, Runs[Run ID], Runs[Title]), "— pick a run —")</f>
        <v>Peter David's Hulk</v>
      </c>
      <c r="D5352" s="74" t="s">
        <v>6320</v>
      </c>
      <c r="E5352" s="58" t="b">
        <v>0</v>
      </c>
      <c r="F5352" s="25">
        <f t="shared" si="1"/>
        <v>138</v>
      </c>
      <c r="G5352" s="21" t="s">
        <v>58</v>
      </c>
      <c r="H5352" s="23"/>
      <c r="I5352" s="28"/>
    </row>
    <row r="5353" ht="22.5" customHeight="1">
      <c r="A5353" s="53" t="str">
        <f t="array" ref="A5353">IFERROR(_xlfn.XLOOKUP(B5353, Runs[Run ID], Runs[Track]), "— pick a run —")</f>
        <v>Hulk</v>
      </c>
      <c r="B5353" s="54" t="s">
        <v>501</v>
      </c>
      <c r="C5353" s="53" t="str">
        <f t="array" ref="C5353">IFERROR(_xlfn.XLOOKUP(B5353, Runs[Run ID], Runs[Title]), "— pick a run —")</f>
        <v>Peter David's Hulk</v>
      </c>
      <c r="D5353" s="74" t="s">
        <v>6345</v>
      </c>
      <c r="E5353" s="58" t="b">
        <v>0</v>
      </c>
      <c r="F5353" s="25">
        <f t="shared" si="1"/>
        <v>139</v>
      </c>
      <c r="G5353" s="21" t="s">
        <v>58</v>
      </c>
      <c r="H5353" s="23"/>
      <c r="I5353" s="28"/>
    </row>
    <row r="5354" ht="22.5" customHeight="1">
      <c r="A5354" s="53" t="str">
        <f t="array" ref="A5354">IFERROR(_xlfn.XLOOKUP(B5354, Runs[Run ID], Runs[Track]), "— pick a run —")</f>
        <v>Hulk</v>
      </c>
      <c r="B5354" s="54" t="s">
        <v>501</v>
      </c>
      <c r="C5354" s="53" t="str">
        <f t="array" ref="C5354">IFERROR(_xlfn.XLOOKUP(B5354, Runs[Run ID], Runs[Title]), "— pick a run —")</f>
        <v>Peter David's Hulk</v>
      </c>
      <c r="D5354" s="74" t="s">
        <v>14940</v>
      </c>
      <c r="E5354" s="58" t="b">
        <v>0</v>
      </c>
      <c r="F5354" s="25">
        <f t="shared" si="1"/>
        <v>140</v>
      </c>
      <c r="G5354" s="21" t="s">
        <v>58</v>
      </c>
      <c r="H5354" s="23"/>
      <c r="I5354" s="28"/>
    </row>
    <row r="5355" ht="22.5" customHeight="1">
      <c r="A5355" s="53" t="str">
        <f t="array" ref="A5355">IFERROR(_xlfn.XLOOKUP(B5355, Runs[Run ID], Runs[Track]), "— pick a run —")</f>
        <v>Hulk</v>
      </c>
      <c r="B5355" s="54" t="s">
        <v>501</v>
      </c>
      <c r="C5355" s="53" t="str">
        <f t="array" ref="C5355">IFERROR(_xlfn.XLOOKUP(B5355, Runs[Run ID], Runs[Title]), "— pick a run —")</f>
        <v>Peter David's Hulk</v>
      </c>
      <c r="D5355" s="74" t="s">
        <v>6389</v>
      </c>
      <c r="E5355" s="58" t="b">
        <v>0</v>
      </c>
      <c r="F5355" s="25">
        <f t="shared" si="1"/>
        <v>141</v>
      </c>
      <c r="G5355" s="21" t="s">
        <v>58</v>
      </c>
      <c r="H5355" s="23"/>
      <c r="I5355" s="28"/>
    </row>
    <row r="5356" ht="22.5" customHeight="1">
      <c r="A5356" s="53" t="str">
        <f t="array" ref="A5356">IFERROR(_xlfn.XLOOKUP(B5356, Runs[Run ID], Runs[Track]), "— pick a run —")</f>
        <v>Hulk</v>
      </c>
      <c r="B5356" s="54" t="s">
        <v>501</v>
      </c>
      <c r="C5356" s="53" t="str">
        <f t="array" ref="C5356">IFERROR(_xlfn.XLOOKUP(B5356, Runs[Run ID], Runs[Title]), "— pick a run —")</f>
        <v>Peter David's Hulk</v>
      </c>
      <c r="D5356" s="74" t="s">
        <v>6412</v>
      </c>
      <c r="E5356" s="58" t="b">
        <v>0</v>
      </c>
      <c r="F5356" s="25">
        <f t="shared" si="1"/>
        <v>142</v>
      </c>
      <c r="G5356" s="21" t="s">
        <v>58</v>
      </c>
      <c r="H5356" s="23"/>
      <c r="I5356" s="28"/>
    </row>
    <row r="5357" ht="22.5" customHeight="1">
      <c r="A5357" s="53" t="str">
        <f t="array" ref="A5357">IFERROR(_xlfn.XLOOKUP(B5357, Runs[Run ID], Runs[Track]), "— pick a run —")</f>
        <v>Hulk</v>
      </c>
      <c r="B5357" s="54" t="s">
        <v>501</v>
      </c>
      <c r="C5357" s="53" t="str">
        <f t="array" ref="C5357">IFERROR(_xlfn.XLOOKUP(B5357, Runs[Run ID], Runs[Title]), "— pick a run —")</f>
        <v>Peter David's Hulk</v>
      </c>
      <c r="D5357" s="74" t="s">
        <v>6434</v>
      </c>
      <c r="E5357" s="58" t="b">
        <v>0</v>
      </c>
      <c r="F5357" s="25">
        <f t="shared" si="1"/>
        <v>143</v>
      </c>
      <c r="G5357" s="21" t="s">
        <v>58</v>
      </c>
      <c r="H5357" s="23"/>
      <c r="I5357" s="28"/>
    </row>
    <row r="5358" ht="22.5" customHeight="1">
      <c r="A5358" s="53" t="str">
        <f t="array" ref="A5358">IFERROR(_xlfn.XLOOKUP(B5358, Runs[Run ID], Runs[Track]), "— pick a run —")</f>
        <v>Hulk</v>
      </c>
      <c r="B5358" s="54" t="s">
        <v>501</v>
      </c>
      <c r="C5358" s="53" t="str">
        <f t="array" ref="C5358">IFERROR(_xlfn.XLOOKUP(B5358, Runs[Run ID], Runs[Title]), "— pick a run —")</f>
        <v>Peter David's Hulk</v>
      </c>
      <c r="D5358" s="74" t="s">
        <v>14941</v>
      </c>
      <c r="E5358" s="58" t="b">
        <v>0</v>
      </c>
      <c r="F5358" s="25">
        <f t="shared" si="1"/>
        <v>144</v>
      </c>
      <c r="G5358" s="21" t="s">
        <v>58</v>
      </c>
      <c r="H5358" s="23"/>
      <c r="I5358" s="28"/>
    </row>
    <row r="5359" ht="22.5" customHeight="1">
      <c r="A5359" s="53" t="str">
        <f t="array" ref="A5359">IFERROR(_xlfn.XLOOKUP(B5359, Runs[Run ID], Runs[Track]), "— pick a run —")</f>
        <v>Hulk</v>
      </c>
      <c r="B5359" s="54" t="s">
        <v>501</v>
      </c>
      <c r="C5359" s="53" t="str">
        <f t="array" ref="C5359">IFERROR(_xlfn.XLOOKUP(B5359, Runs[Run ID], Runs[Title]), "— pick a run —")</f>
        <v>Peter David's Hulk</v>
      </c>
      <c r="D5359" s="74" t="s">
        <v>4090</v>
      </c>
      <c r="E5359" s="58" t="b">
        <v>0</v>
      </c>
      <c r="F5359" s="25">
        <f t="shared" si="1"/>
        <v>145</v>
      </c>
      <c r="G5359" s="21" t="s">
        <v>58</v>
      </c>
      <c r="H5359" s="23"/>
      <c r="I5359" s="28"/>
    </row>
    <row r="5360" ht="22.5" customHeight="1">
      <c r="A5360" s="53" t="str">
        <f t="array" ref="A5360">IFERROR(_xlfn.XLOOKUP(B5360, Runs[Run ID], Runs[Track]), "— pick a run —")</f>
        <v>Hulk</v>
      </c>
      <c r="B5360" s="54" t="s">
        <v>501</v>
      </c>
      <c r="C5360" s="53" t="str">
        <f t="array" ref="C5360">IFERROR(_xlfn.XLOOKUP(B5360, Runs[Run ID], Runs[Title]), "— pick a run —")</f>
        <v>Peter David's Hulk</v>
      </c>
      <c r="D5360" s="74" t="s">
        <v>6501</v>
      </c>
      <c r="E5360" s="58" t="b">
        <v>0</v>
      </c>
      <c r="F5360" s="25">
        <f t="shared" si="1"/>
        <v>146</v>
      </c>
      <c r="G5360" s="21" t="s">
        <v>58</v>
      </c>
      <c r="H5360" s="23"/>
      <c r="I5360" s="28"/>
    </row>
    <row r="5361" ht="22.5" customHeight="1">
      <c r="A5361" s="53" t="str">
        <f t="array" ref="A5361">IFERROR(_xlfn.XLOOKUP(B5361, Runs[Run ID], Runs[Track]), "— pick a run —")</f>
        <v>Hulk</v>
      </c>
      <c r="B5361" s="54" t="s">
        <v>501</v>
      </c>
      <c r="C5361" s="53" t="str">
        <f t="array" ref="C5361">IFERROR(_xlfn.XLOOKUP(B5361, Runs[Run ID], Runs[Title]), "— pick a run —")</f>
        <v>Peter David's Hulk</v>
      </c>
      <c r="D5361" s="74" t="s">
        <v>14942</v>
      </c>
      <c r="E5361" s="58" t="b">
        <v>0</v>
      </c>
      <c r="F5361" s="25">
        <f t="shared" si="1"/>
        <v>147</v>
      </c>
      <c r="G5361" s="21" t="s">
        <v>58</v>
      </c>
      <c r="H5361" s="23"/>
      <c r="I5361" s="28"/>
    </row>
    <row r="5362" ht="22.5" customHeight="1">
      <c r="A5362" s="53" t="str">
        <f t="array" ref="A5362">IFERROR(_xlfn.XLOOKUP(B5362, Runs[Run ID], Runs[Track]), "— pick a run —")</f>
        <v>Hulk</v>
      </c>
      <c r="B5362" s="54" t="s">
        <v>501</v>
      </c>
      <c r="C5362" s="53" t="str">
        <f t="array" ref="C5362">IFERROR(_xlfn.XLOOKUP(B5362, Runs[Run ID], Runs[Title]), "— pick a run —")</f>
        <v>Peter David's Hulk</v>
      </c>
      <c r="D5362" s="74" t="s">
        <v>6545</v>
      </c>
      <c r="E5362" s="58" t="b">
        <v>0</v>
      </c>
      <c r="F5362" s="25">
        <f t="shared" si="1"/>
        <v>148</v>
      </c>
      <c r="G5362" s="21" t="s">
        <v>58</v>
      </c>
      <c r="H5362" s="23"/>
      <c r="I5362" s="28"/>
    </row>
    <row r="5363" ht="22.5" customHeight="1">
      <c r="A5363" s="53" t="str">
        <f t="array" ref="A5363">IFERROR(_xlfn.XLOOKUP(B5363, Runs[Run ID], Runs[Track]), "— pick a run —")</f>
        <v>Hulk</v>
      </c>
      <c r="B5363" s="54" t="s">
        <v>501</v>
      </c>
      <c r="C5363" s="53" t="str">
        <f t="array" ref="C5363">IFERROR(_xlfn.XLOOKUP(B5363, Runs[Run ID], Runs[Title]), "— pick a run —")</f>
        <v>Peter David's Hulk</v>
      </c>
      <c r="D5363" s="74" t="s">
        <v>6567</v>
      </c>
      <c r="E5363" s="58" t="b">
        <v>0</v>
      </c>
      <c r="F5363" s="25">
        <f t="shared" si="1"/>
        <v>149</v>
      </c>
      <c r="G5363" s="21" t="s">
        <v>58</v>
      </c>
      <c r="H5363" s="23"/>
      <c r="I5363" s="28"/>
    </row>
    <row r="5364" ht="22.5" customHeight="1">
      <c r="A5364" s="53" t="str">
        <f t="array" ref="A5364">IFERROR(_xlfn.XLOOKUP(B5364, Runs[Run ID], Runs[Track]), "— pick a run —")</f>
        <v>Hulk</v>
      </c>
      <c r="B5364" s="54" t="s">
        <v>501</v>
      </c>
      <c r="C5364" s="53" t="str">
        <f t="array" ref="C5364">IFERROR(_xlfn.XLOOKUP(B5364, Runs[Run ID], Runs[Title]), "— pick a run —")</f>
        <v>Peter David's Hulk</v>
      </c>
      <c r="D5364" s="74" t="s">
        <v>6588</v>
      </c>
      <c r="E5364" s="58" t="b">
        <v>0</v>
      </c>
      <c r="F5364" s="25">
        <f t="shared" si="1"/>
        <v>150</v>
      </c>
      <c r="G5364" s="21" t="s">
        <v>58</v>
      </c>
      <c r="H5364" s="23"/>
      <c r="I5364" s="28"/>
    </row>
    <row r="5365" ht="22.5" customHeight="1">
      <c r="A5365" s="53" t="str">
        <f t="array" ref="A5365">IFERROR(_xlfn.XLOOKUP(B5365, Runs[Run ID], Runs[Track]), "— pick a run —")</f>
        <v>Hulk</v>
      </c>
      <c r="B5365" s="54" t="s">
        <v>501</v>
      </c>
      <c r="C5365" s="53" t="str">
        <f t="array" ref="C5365">IFERROR(_xlfn.XLOOKUP(B5365, Runs[Run ID], Runs[Title]), "— pick a run —")</f>
        <v>Peter David's Hulk</v>
      </c>
      <c r="D5365" s="74" t="s">
        <v>6609</v>
      </c>
      <c r="E5365" s="58" t="b">
        <v>0</v>
      </c>
      <c r="F5365" s="25">
        <f t="shared" si="1"/>
        <v>151</v>
      </c>
      <c r="G5365" s="21" t="s">
        <v>58</v>
      </c>
      <c r="H5365" s="23"/>
      <c r="I5365" s="28"/>
    </row>
    <row r="5366" ht="22.5" customHeight="1">
      <c r="A5366" s="53" t="str">
        <f t="array" ref="A5366">IFERROR(_xlfn.XLOOKUP(B5366, Runs[Run ID], Runs[Track]), "— pick a run —")</f>
        <v>Hulk</v>
      </c>
      <c r="B5366" s="54" t="s">
        <v>501</v>
      </c>
      <c r="C5366" s="53" t="str">
        <f t="array" ref="C5366">IFERROR(_xlfn.XLOOKUP(B5366, Runs[Run ID], Runs[Title]), "— pick a run —")</f>
        <v>Peter David's Hulk</v>
      </c>
      <c r="D5366" s="74" t="s">
        <v>6628</v>
      </c>
      <c r="E5366" s="58" t="b">
        <v>0</v>
      </c>
      <c r="F5366" s="25">
        <f t="shared" si="1"/>
        <v>152</v>
      </c>
      <c r="G5366" s="21" t="s">
        <v>58</v>
      </c>
      <c r="H5366" s="23"/>
      <c r="I5366" s="28"/>
    </row>
    <row r="5367" ht="22.5" customHeight="1">
      <c r="A5367" s="53" t="str">
        <f t="array" ref="A5367">IFERROR(_xlfn.XLOOKUP(B5367, Runs[Run ID], Runs[Track]), "— pick a run —")</f>
        <v>Hulk</v>
      </c>
      <c r="B5367" s="54" t="s">
        <v>501</v>
      </c>
      <c r="C5367" s="53" t="str">
        <f t="array" ref="C5367">IFERROR(_xlfn.XLOOKUP(B5367, Runs[Run ID], Runs[Title]), "— pick a run —")</f>
        <v>Peter David's Hulk</v>
      </c>
      <c r="D5367" s="74" t="s">
        <v>6648</v>
      </c>
      <c r="E5367" s="58" t="b">
        <v>0</v>
      </c>
      <c r="F5367" s="25">
        <f t="shared" si="1"/>
        <v>153</v>
      </c>
      <c r="G5367" s="21" t="s">
        <v>58</v>
      </c>
      <c r="H5367" s="23"/>
      <c r="I5367" s="28"/>
    </row>
    <row r="5368" ht="22.5" customHeight="1">
      <c r="A5368" s="53" t="str">
        <f t="array" ref="A5368">IFERROR(_xlfn.XLOOKUP(B5368, Runs[Run ID], Runs[Track]), "— pick a run —")</f>
        <v>Hulk</v>
      </c>
      <c r="B5368" s="54" t="s">
        <v>501</v>
      </c>
      <c r="C5368" s="53" t="str">
        <f t="array" ref="C5368">IFERROR(_xlfn.XLOOKUP(B5368, Runs[Run ID], Runs[Title]), "— pick a run —")</f>
        <v>Peter David's Hulk</v>
      </c>
      <c r="D5368" s="74" t="s">
        <v>6667</v>
      </c>
      <c r="E5368" s="58" t="b">
        <v>0</v>
      </c>
      <c r="F5368" s="25">
        <f t="shared" si="1"/>
        <v>154</v>
      </c>
      <c r="G5368" s="21" t="s">
        <v>58</v>
      </c>
      <c r="H5368" s="23"/>
      <c r="I5368" s="28"/>
    </row>
    <row r="5369" ht="22.5" customHeight="1">
      <c r="A5369" s="53" t="str">
        <f t="array" ref="A5369">IFERROR(_xlfn.XLOOKUP(B5369, Runs[Run ID], Runs[Track]), "— pick a run —")</f>
        <v>Hulk</v>
      </c>
      <c r="B5369" s="54" t="s">
        <v>501</v>
      </c>
      <c r="C5369" s="53" t="str">
        <f t="array" ref="C5369">IFERROR(_xlfn.XLOOKUP(B5369, Runs[Run ID], Runs[Title]), "— pick a run —")</f>
        <v>Peter David's Hulk</v>
      </c>
      <c r="D5369" s="74" t="s">
        <v>6688</v>
      </c>
      <c r="E5369" s="58" t="b">
        <v>0</v>
      </c>
      <c r="F5369" s="25">
        <f t="shared" si="1"/>
        <v>155</v>
      </c>
      <c r="G5369" s="21" t="s">
        <v>58</v>
      </c>
      <c r="H5369" s="23"/>
      <c r="I5369" s="28"/>
    </row>
    <row r="5370" ht="22.5" customHeight="1">
      <c r="A5370" s="53" t="str">
        <f t="array" ref="A5370">IFERROR(_xlfn.XLOOKUP(B5370, Runs[Run ID], Runs[Track]), "— pick a run —")</f>
        <v>Hulk</v>
      </c>
      <c r="B5370" s="54" t="s">
        <v>501</v>
      </c>
      <c r="C5370" s="53" t="str">
        <f t="array" ref="C5370">IFERROR(_xlfn.XLOOKUP(B5370, Runs[Run ID], Runs[Title]), "— pick a run —")</f>
        <v>Peter David's Hulk</v>
      </c>
      <c r="D5370" s="74" t="s">
        <v>6708</v>
      </c>
      <c r="E5370" s="58" t="b">
        <v>0</v>
      </c>
      <c r="F5370" s="25">
        <f t="shared" si="1"/>
        <v>156</v>
      </c>
      <c r="G5370" s="21" t="s">
        <v>58</v>
      </c>
      <c r="H5370" s="23"/>
      <c r="I5370" s="28"/>
    </row>
    <row r="5371" ht="22.5" customHeight="1">
      <c r="A5371" s="53" t="str">
        <f t="array" ref="A5371">IFERROR(_xlfn.XLOOKUP(B5371, Runs[Run ID], Runs[Track]), "— pick a run —")</f>
        <v>Hulk</v>
      </c>
      <c r="B5371" s="54" t="s">
        <v>501</v>
      </c>
      <c r="C5371" s="53" t="str">
        <f t="array" ref="C5371">IFERROR(_xlfn.XLOOKUP(B5371, Runs[Run ID], Runs[Title]), "— pick a run —")</f>
        <v>Peter David's Hulk</v>
      </c>
      <c r="D5371" s="74" t="s">
        <v>6804</v>
      </c>
      <c r="E5371" s="58" t="b">
        <v>0</v>
      </c>
      <c r="F5371" s="25">
        <f t="shared" si="1"/>
        <v>157</v>
      </c>
      <c r="G5371" s="21" t="s">
        <v>58</v>
      </c>
      <c r="H5371" s="23"/>
      <c r="I5371" s="28"/>
    </row>
    <row r="5372" ht="22.5" customHeight="1">
      <c r="A5372" s="53" t="str">
        <f t="array" ref="A5372">IFERROR(_xlfn.XLOOKUP(B5372, Runs[Run ID], Runs[Track]), "— pick a run —")</f>
        <v>Hulk</v>
      </c>
      <c r="B5372" s="54" t="s">
        <v>501</v>
      </c>
      <c r="C5372" s="53" t="str">
        <f t="array" ref="C5372">IFERROR(_xlfn.XLOOKUP(B5372, Runs[Run ID], Runs[Title]), "— pick a run —")</f>
        <v>Peter David's Hulk</v>
      </c>
      <c r="D5372" s="74" t="s">
        <v>6824</v>
      </c>
      <c r="E5372" s="58" t="b">
        <v>0</v>
      </c>
      <c r="F5372" s="25">
        <f t="shared" si="1"/>
        <v>158</v>
      </c>
      <c r="G5372" s="21" t="s">
        <v>58</v>
      </c>
      <c r="H5372" s="23"/>
      <c r="I5372" s="28"/>
    </row>
    <row r="5373" ht="22.5" customHeight="1">
      <c r="A5373" s="53" t="str">
        <f t="array" ref="A5373">IFERROR(_xlfn.XLOOKUP(B5373, Runs[Run ID], Runs[Track]), "— pick a run —")</f>
        <v>Hulk</v>
      </c>
      <c r="B5373" s="54" t="s">
        <v>501</v>
      </c>
      <c r="C5373" s="53" t="str">
        <f t="array" ref="C5373">IFERROR(_xlfn.XLOOKUP(B5373, Runs[Run ID], Runs[Title]), "— pick a run —")</f>
        <v>Peter David's Hulk</v>
      </c>
      <c r="D5373" s="74" t="s">
        <v>6844</v>
      </c>
      <c r="E5373" s="58" t="b">
        <v>0</v>
      </c>
      <c r="F5373" s="25">
        <f t="shared" si="1"/>
        <v>159</v>
      </c>
      <c r="G5373" s="21" t="s">
        <v>58</v>
      </c>
      <c r="H5373" s="23"/>
      <c r="I5373" s="28"/>
    </row>
    <row r="5374" ht="22.5" customHeight="1">
      <c r="A5374" s="53" t="str">
        <f t="array" ref="A5374">IFERROR(_xlfn.XLOOKUP(B5374, Runs[Run ID], Runs[Track]), "— pick a run —")</f>
        <v>Hulk</v>
      </c>
      <c r="B5374" s="54" t="s">
        <v>501</v>
      </c>
      <c r="C5374" s="53" t="str">
        <f t="array" ref="C5374">IFERROR(_xlfn.XLOOKUP(B5374, Runs[Run ID], Runs[Title]), "— pick a run —")</f>
        <v>Peter David's Hulk</v>
      </c>
      <c r="D5374" s="74" t="s">
        <v>6863</v>
      </c>
      <c r="E5374" s="58" t="b">
        <v>0</v>
      </c>
      <c r="F5374" s="25">
        <f t="shared" si="1"/>
        <v>160</v>
      </c>
      <c r="G5374" s="21" t="s">
        <v>58</v>
      </c>
      <c r="H5374" s="23"/>
      <c r="I5374" s="28"/>
    </row>
    <row r="5375" ht="22.5" customHeight="1">
      <c r="A5375" s="53" t="str">
        <f t="array" ref="A5375">IFERROR(_xlfn.XLOOKUP(B5375, Runs[Run ID], Runs[Track]), "— pick a run —")</f>
        <v>Hulk</v>
      </c>
      <c r="B5375" s="54" t="s">
        <v>501</v>
      </c>
      <c r="C5375" s="53" t="str">
        <f t="array" ref="C5375">IFERROR(_xlfn.XLOOKUP(B5375, Runs[Run ID], Runs[Title]), "— pick a run —")</f>
        <v>Peter David's Hulk</v>
      </c>
      <c r="D5375" s="74" t="s">
        <v>6882</v>
      </c>
      <c r="E5375" s="58" t="b">
        <v>0</v>
      </c>
      <c r="F5375" s="25">
        <f t="shared" si="1"/>
        <v>161</v>
      </c>
      <c r="G5375" s="21" t="s">
        <v>58</v>
      </c>
      <c r="H5375" s="23"/>
      <c r="I5375" s="28"/>
    </row>
    <row r="5376" ht="22.5" customHeight="1">
      <c r="A5376" s="53" t="str">
        <f t="array" ref="A5376">IFERROR(_xlfn.XLOOKUP(B5376, Runs[Run ID], Runs[Track]), "— pick a run —")</f>
        <v>Hulk</v>
      </c>
      <c r="B5376" s="54" t="s">
        <v>501</v>
      </c>
      <c r="C5376" s="53" t="str">
        <f t="array" ref="C5376">IFERROR(_xlfn.XLOOKUP(B5376, Runs[Run ID], Runs[Title]), "— pick a run —")</f>
        <v>Peter David's Hulk</v>
      </c>
      <c r="D5376" s="74" t="s">
        <v>6900</v>
      </c>
      <c r="E5376" s="58" t="b">
        <v>0</v>
      </c>
      <c r="F5376" s="25">
        <f t="shared" si="1"/>
        <v>162</v>
      </c>
      <c r="G5376" s="21" t="s">
        <v>58</v>
      </c>
      <c r="H5376" s="23"/>
      <c r="I5376" s="28"/>
    </row>
    <row r="5377" ht="22.5" customHeight="1">
      <c r="A5377" s="53" t="str">
        <f t="array" ref="A5377">IFERROR(_xlfn.XLOOKUP(B5377, Runs[Run ID], Runs[Track]), "— pick a run —")</f>
        <v>Hulk</v>
      </c>
      <c r="B5377" s="54" t="s">
        <v>501</v>
      </c>
      <c r="C5377" s="53" t="str">
        <f t="array" ref="C5377">IFERROR(_xlfn.XLOOKUP(B5377, Runs[Run ID], Runs[Title]), "— pick a run —")</f>
        <v>Peter David's Hulk</v>
      </c>
      <c r="D5377" s="74" t="s">
        <v>6921</v>
      </c>
      <c r="E5377" s="58" t="b">
        <v>0</v>
      </c>
      <c r="F5377" s="25">
        <f t="shared" si="1"/>
        <v>163</v>
      </c>
      <c r="G5377" s="21" t="s">
        <v>58</v>
      </c>
      <c r="H5377" s="23"/>
      <c r="I5377" s="28"/>
    </row>
    <row r="5378" ht="22.5" customHeight="1">
      <c r="A5378" s="53" t="str">
        <f t="array" ref="A5378">IFERROR(_xlfn.XLOOKUP(B5378, Runs[Run ID], Runs[Track]), "— pick a run —")</f>
        <v>Hulk</v>
      </c>
      <c r="B5378" s="54" t="s">
        <v>501</v>
      </c>
      <c r="C5378" s="53" t="str">
        <f t="array" ref="C5378">IFERROR(_xlfn.XLOOKUP(B5378, Runs[Run ID], Runs[Title]), "— pick a run —")</f>
        <v>Peter David's Hulk</v>
      </c>
      <c r="D5378" s="74" t="s">
        <v>6941</v>
      </c>
      <c r="E5378" s="58" t="b">
        <v>0</v>
      </c>
      <c r="F5378" s="25">
        <f t="shared" si="1"/>
        <v>164</v>
      </c>
      <c r="G5378" s="21" t="s">
        <v>58</v>
      </c>
      <c r="H5378" s="23"/>
      <c r="I5378" s="28"/>
    </row>
    <row r="5379" ht="22.5" customHeight="1">
      <c r="A5379" s="53" t="str">
        <f t="array" ref="A5379">IFERROR(_xlfn.XLOOKUP(B5379, Runs[Run ID], Runs[Track]), "— pick a run —")</f>
        <v>Hulk</v>
      </c>
      <c r="B5379" s="54" t="s">
        <v>501</v>
      </c>
      <c r="C5379" s="53" t="str">
        <f t="array" ref="C5379">IFERROR(_xlfn.XLOOKUP(B5379, Runs[Run ID], Runs[Title]), "— pick a run —")</f>
        <v>Peter David's Hulk</v>
      </c>
      <c r="D5379" s="74" t="s">
        <v>14943</v>
      </c>
      <c r="E5379" s="58" t="b">
        <v>0</v>
      </c>
      <c r="F5379" s="25">
        <f t="shared" si="1"/>
        <v>165</v>
      </c>
      <c r="G5379" s="21" t="s">
        <v>58</v>
      </c>
      <c r="H5379" s="23"/>
      <c r="I5379" s="28"/>
    </row>
    <row r="5380" ht="22.5" customHeight="1">
      <c r="A5380" s="53" t="str">
        <f t="array" ref="A5380">IFERROR(_xlfn.XLOOKUP(B5380, Runs[Run ID], Runs[Track]), "— pick a run —")</f>
        <v>Hulk</v>
      </c>
      <c r="B5380" s="54" t="s">
        <v>521</v>
      </c>
      <c r="C5380" s="53" t="str">
        <f t="array" ref="C5380">IFERROR(_xlfn.XLOOKUP(B5380, Runs[Run ID], Runs[Title]), "— pick a run —")</f>
        <v>Paul Jenkins' Hulk</v>
      </c>
      <c r="D5380" s="74" t="s">
        <v>7315</v>
      </c>
      <c r="E5380" s="58" t="b">
        <v>0</v>
      </c>
      <c r="F5380" s="25">
        <f t="shared" si="1"/>
        <v>1</v>
      </c>
      <c r="G5380" s="21" t="s">
        <v>58</v>
      </c>
      <c r="H5380" s="23" t="s">
        <v>14944</v>
      </c>
      <c r="I5380" s="28"/>
    </row>
    <row r="5381" ht="22.5" customHeight="1">
      <c r="A5381" s="53" t="str">
        <f t="array" ref="A5381">IFERROR(_xlfn.XLOOKUP(B5381, Runs[Run ID], Runs[Track]), "— pick a run —")</f>
        <v>Hulk</v>
      </c>
      <c r="B5381" s="54" t="s">
        <v>521</v>
      </c>
      <c r="C5381" s="53" t="str">
        <f t="array" ref="C5381">IFERROR(_xlfn.XLOOKUP(B5381, Runs[Run ID], Runs[Title]), "— pick a run —")</f>
        <v>Paul Jenkins' Hulk</v>
      </c>
      <c r="D5381" s="74" t="s">
        <v>7332</v>
      </c>
      <c r="E5381" s="58" t="b">
        <v>0</v>
      </c>
      <c r="F5381" s="25">
        <f t="shared" si="1"/>
        <v>2</v>
      </c>
      <c r="G5381" s="21" t="s">
        <v>58</v>
      </c>
      <c r="H5381" s="23"/>
      <c r="I5381" s="28"/>
    </row>
    <row r="5382" ht="22.5" customHeight="1">
      <c r="A5382" s="53" t="str">
        <f t="array" ref="A5382">IFERROR(_xlfn.XLOOKUP(B5382, Runs[Run ID], Runs[Track]), "— pick a run —")</f>
        <v>Hulk</v>
      </c>
      <c r="B5382" s="54" t="s">
        <v>521</v>
      </c>
      <c r="C5382" s="53" t="str">
        <f t="array" ref="C5382">IFERROR(_xlfn.XLOOKUP(B5382, Runs[Run ID], Runs[Title]), "— pick a run —")</f>
        <v>Paul Jenkins' Hulk</v>
      </c>
      <c r="D5382" s="74" t="s">
        <v>7349</v>
      </c>
      <c r="E5382" s="58" t="b">
        <v>0</v>
      </c>
      <c r="F5382" s="25">
        <f t="shared" si="1"/>
        <v>3</v>
      </c>
      <c r="G5382" s="21" t="s">
        <v>58</v>
      </c>
      <c r="H5382" s="23"/>
      <c r="I5382" s="28"/>
    </row>
    <row r="5383" ht="22.5" customHeight="1">
      <c r="A5383" s="53" t="str">
        <f t="array" ref="A5383">IFERROR(_xlfn.XLOOKUP(B5383, Runs[Run ID], Runs[Track]), "— pick a run —")</f>
        <v>Hulk</v>
      </c>
      <c r="B5383" s="54" t="s">
        <v>521</v>
      </c>
      <c r="C5383" s="53" t="str">
        <f t="array" ref="C5383">IFERROR(_xlfn.XLOOKUP(B5383, Runs[Run ID], Runs[Title]), "— pick a run —")</f>
        <v>Paul Jenkins' Hulk</v>
      </c>
      <c r="D5383" s="74" t="s">
        <v>7367</v>
      </c>
      <c r="E5383" s="58" t="b">
        <v>0</v>
      </c>
      <c r="F5383" s="25">
        <f t="shared" si="1"/>
        <v>4</v>
      </c>
      <c r="G5383" s="21" t="s">
        <v>58</v>
      </c>
      <c r="H5383" s="23"/>
      <c r="I5383" s="28"/>
    </row>
    <row r="5384" ht="22.5" customHeight="1">
      <c r="A5384" s="53" t="str">
        <f t="array" ref="A5384">IFERROR(_xlfn.XLOOKUP(B5384, Runs[Run ID], Runs[Track]), "— pick a run —")</f>
        <v>Hulk</v>
      </c>
      <c r="B5384" s="54" t="s">
        <v>521</v>
      </c>
      <c r="C5384" s="53" t="str">
        <f t="array" ref="C5384">IFERROR(_xlfn.XLOOKUP(B5384, Runs[Run ID], Runs[Title]), "— pick a run —")</f>
        <v>Paul Jenkins' Hulk</v>
      </c>
      <c r="D5384" s="74" t="s">
        <v>7382</v>
      </c>
      <c r="E5384" s="58" t="b">
        <v>0</v>
      </c>
      <c r="F5384" s="25">
        <f t="shared" si="1"/>
        <v>5</v>
      </c>
      <c r="G5384" s="21" t="s">
        <v>58</v>
      </c>
      <c r="H5384" s="23"/>
      <c r="I5384" s="28"/>
    </row>
    <row r="5385" ht="22.5" customHeight="1">
      <c r="A5385" s="53" t="str">
        <f t="array" ref="A5385">IFERROR(_xlfn.XLOOKUP(B5385, Runs[Run ID], Runs[Track]), "— pick a run —")</f>
        <v>Hulk</v>
      </c>
      <c r="B5385" s="54" t="s">
        <v>521</v>
      </c>
      <c r="C5385" s="53" t="str">
        <f t="array" ref="C5385">IFERROR(_xlfn.XLOOKUP(B5385, Runs[Run ID], Runs[Title]), "— pick a run —")</f>
        <v>Paul Jenkins' Hulk</v>
      </c>
      <c r="D5385" s="74" t="s">
        <v>7399</v>
      </c>
      <c r="E5385" s="58" t="b">
        <v>0</v>
      </c>
      <c r="F5385" s="25">
        <f t="shared" si="1"/>
        <v>6</v>
      </c>
      <c r="G5385" s="21" t="s">
        <v>58</v>
      </c>
      <c r="H5385" s="23"/>
      <c r="I5385" s="28"/>
    </row>
    <row r="5386" ht="22.5" customHeight="1">
      <c r="A5386" s="53" t="str">
        <f t="array" ref="A5386">IFERROR(_xlfn.XLOOKUP(B5386, Runs[Run ID], Runs[Track]), "— pick a run —")</f>
        <v>Hulk</v>
      </c>
      <c r="B5386" s="54" t="s">
        <v>521</v>
      </c>
      <c r="C5386" s="53" t="str">
        <f t="array" ref="C5386">IFERROR(_xlfn.XLOOKUP(B5386, Runs[Run ID], Runs[Title]), "— pick a run —")</f>
        <v>Paul Jenkins' Hulk</v>
      </c>
      <c r="D5386" s="74" t="s">
        <v>7417</v>
      </c>
      <c r="E5386" s="58" t="b">
        <v>0</v>
      </c>
      <c r="F5386" s="25">
        <f t="shared" si="1"/>
        <v>7</v>
      </c>
      <c r="G5386" s="21" t="s">
        <v>58</v>
      </c>
      <c r="H5386" s="23"/>
      <c r="I5386" s="28"/>
    </row>
    <row r="5387" ht="22.5" customHeight="1">
      <c r="A5387" s="53" t="str">
        <f t="array" ref="A5387">IFERROR(_xlfn.XLOOKUP(B5387, Runs[Run ID], Runs[Track]), "— pick a run —")</f>
        <v>Hulk</v>
      </c>
      <c r="B5387" s="54" t="s">
        <v>521</v>
      </c>
      <c r="C5387" s="53" t="str">
        <f t="array" ref="C5387">IFERROR(_xlfn.XLOOKUP(B5387, Runs[Run ID], Runs[Title]), "— pick a run —")</f>
        <v>Paul Jenkins' Hulk</v>
      </c>
      <c r="D5387" s="74" t="s">
        <v>7434</v>
      </c>
      <c r="E5387" s="58" t="b">
        <v>0</v>
      </c>
      <c r="F5387" s="25">
        <f t="shared" si="1"/>
        <v>8</v>
      </c>
      <c r="G5387" s="21" t="s">
        <v>58</v>
      </c>
      <c r="H5387" s="23"/>
      <c r="I5387" s="28"/>
    </row>
    <row r="5388" ht="22.5" customHeight="1">
      <c r="A5388" s="53" t="str">
        <f t="array" ref="A5388">IFERROR(_xlfn.XLOOKUP(B5388, Runs[Run ID], Runs[Track]), "— pick a run —")</f>
        <v>Hulk</v>
      </c>
      <c r="B5388" s="54" t="s">
        <v>521</v>
      </c>
      <c r="C5388" s="53" t="str">
        <f t="array" ref="C5388">IFERROR(_xlfn.XLOOKUP(B5388, Runs[Run ID], Runs[Title]), "— pick a run —")</f>
        <v>Paul Jenkins' Hulk</v>
      </c>
      <c r="D5388" s="74" t="s">
        <v>7451</v>
      </c>
      <c r="E5388" s="58" t="b">
        <v>0</v>
      </c>
      <c r="F5388" s="25">
        <f t="shared" si="1"/>
        <v>9</v>
      </c>
      <c r="G5388" s="21" t="s">
        <v>58</v>
      </c>
      <c r="H5388" s="23"/>
      <c r="I5388" s="28"/>
    </row>
    <row r="5389" ht="22.5" customHeight="1">
      <c r="A5389" s="53" t="str">
        <f t="array" ref="A5389">IFERROR(_xlfn.XLOOKUP(B5389, Runs[Run ID], Runs[Track]), "— pick a run —")</f>
        <v>Hulk</v>
      </c>
      <c r="B5389" s="54" t="s">
        <v>521</v>
      </c>
      <c r="C5389" s="53" t="str">
        <f t="array" ref="C5389">IFERROR(_xlfn.XLOOKUP(B5389, Runs[Run ID], Runs[Title]), "— pick a run —")</f>
        <v>Paul Jenkins' Hulk</v>
      </c>
      <c r="D5389" s="74" t="s">
        <v>7468</v>
      </c>
      <c r="E5389" s="58" t="b">
        <v>0</v>
      </c>
      <c r="F5389" s="25">
        <f t="shared" si="1"/>
        <v>10</v>
      </c>
      <c r="G5389" s="21" t="s">
        <v>58</v>
      </c>
      <c r="H5389" s="23"/>
      <c r="I5389" s="28"/>
    </row>
    <row r="5390" ht="22.5" customHeight="1">
      <c r="A5390" s="53" t="str">
        <f t="array" ref="A5390">IFERROR(_xlfn.XLOOKUP(B5390, Runs[Run ID], Runs[Track]), "— pick a run —")</f>
        <v>Hulk</v>
      </c>
      <c r="B5390" s="54" t="s">
        <v>521</v>
      </c>
      <c r="C5390" s="53" t="str">
        <f t="array" ref="C5390">IFERROR(_xlfn.XLOOKUP(B5390, Runs[Run ID], Runs[Title]), "— pick a run —")</f>
        <v>Paul Jenkins' Hulk</v>
      </c>
      <c r="D5390" s="74" t="s">
        <v>7484</v>
      </c>
      <c r="E5390" s="58" t="b">
        <v>0</v>
      </c>
      <c r="F5390" s="25">
        <f t="shared" si="1"/>
        <v>11</v>
      </c>
      <c r="G5390" s="21" t="s">
        <v>58</v>
      </c>
      <c r="H5390" s="23"/>
      <c r="I5390" s="28"/>
    </row>
    <row r="5391" ht="22.5" customHeight="1">
      <c r="A5391" s="53" t="str">
        <f t="array" ref="A5391">IFERROR(_xlfn.XLOOKUP(B5391, Runs[Run ID], Runs[Track]), "— pick a run —")</f>
        <v>Hulk</v>
      </c>
      <c r="B5391" s="54" t="s">
        <v>521</v>
      </c>
      <c r="C5391" s="53" t="str">
        <f t="array" ref="C5391">IFERROR(_xlfn.XLOOKUP(B5391, Runs[Run ID], Runs[Title]), "— pick a run —")</f>
        <v>Paul Jenkins' Hulk</v>
      </c>
      <c r="D5391" s="74" t="s">
        <v>7500</v>
      </c>
      <c r="E5391" s="58" t="b">
        <v>0</v>
      </c>
      <c r="F5391" s="25">
        <f t="shared" si="1"/>
        <v>12</v>
      </c>
      <c r="G5391" s="21" t="s">
        <v>58</v>
      </c>
      <c r="H5391" s="23"/>
      <c r="I5391" s="28"/>
    </row>
    <row r="5392" ht="22.5" customHeight="1">
      <c r="A5392" s="53" t="str">
        <f t="array" ref="A5392">IFERROR(_xlfn.XLOOKUP(B5392, Runs[Run ID], Runs[Track]), "— pick a run —")</f>
        <v>Hulk</v>
      </c>
      <c r="B5392" s="54" t="s">
        <v>521</v>
      </c>
      <c r="C5392" s="53" t="str">
        <f t="array" ref="C5392">IFERROR(_xlfn.XLOOKUP(B5392, Runs[Run ID], Runs[Title]), "— pick a run —")</f>
        <v>Paul Jenkins' Hulk</v>
      </c>
      <c r="D5392" s="74" t="s">
        <v>7517</v>
      </c>
      <c r="E5392" s="58" t="b">
        <v>0</v>
      </c>
      <c r="F5392" s="25">
        <f t="shared" si="1"/>
        <v>13</v>
      </c>
      <c r="G5392" s="21" t="s">
        <v>58</v>
      </c>
      <c r="H5392" s="23"/>
      <c r="I5392" s="28"/>
    </row>
    <row r="5393" ht="22.5" customHeight="1">
      <c r="A5393" s="53" t="str">
        <f t="array" ref="A5393">IFERROR(_xlfn.XLOOKUP(B5393, Runs[Run ID], Runs[Track]), "— pick a run —")</f>
        <v>Hulk</v>
      </c>
      <c r="B5393" s="54" t="s">
        <v>521</v>
      </c>
      <c r="C5393" s="53" t="str">
        <f t="array" ref="C5393">IFERROR(_xlfn.XLOOKUP(B5393, Runs[Run ID], Runs[Title]), "— pick a run —")</f>
        <v>Paul Jenkins' Hulk</v>
      </c>
      <c r="D5393" s="74" t="s">
        <v>7536</v>
      </c>
      <c r="E5393" s="58" t="b">
        <v>0</v>
      </c>
      <c r="F5393" s="25">
        <f t="shared" si="1"/>
        <v>14</v>
      </c>
      <c r="G5393" s="21" t="s">
        <v>58</v>
      </c>
      <c r="H5393" s="23"/>
      <c r="I5393" s="28"/>
    </row>
    <row r="5394" ht="22.5" customHeight="1">
      <c r="A5394" s="53" t="str">
        <f t="array" ref="A5394">IFERROR(_xlfn.XLOOKUP(B5394, Runs[Run ID], Runs[Track]), "— pick a run —")</f>
        <v>Hulk</v>
      </c>
      <c r="B5394" s="54" t="s">
        <v>521</v>
      </c>
      <c r="C5394" s="53" t="str">
        <f t="array" ref="C5394">IFERROR(_xlfn.XLOOKUP(B5394, Runs[Run ID], Runs[Title]), "— pick a run —")</f>
        <v>Paul Jenkins' Hulk</v>
      </c>
      <c r="D5394" s="74" t="s">
        <v>7553</v>
      </c>
      <c r="E5394" s="58" t="b">
        <v>0</v>
      </c>
      <c r="F5394" s="25">
        <f t="shared" si="1"/>
        <v>15</v>
      </c>
      <c r="G5394" s="21" t="s">
        <v>58</v>
      </c>
      <c r="H5394" s="23"/>
      <c r="I5394" s="28"/>
    </row>
    <row r="5395" ht="22.5" customHeight="1">
      <c r="A5395" s="53" t="str">
        <f t="array" ref="A5395">IFERROR(_xlfn.XLOOKUP(B5395, Runs[Run ID], Runs[Track]), "— pick a run —")</f>
        <v>Hulk</v>
      </c>
      <c r="B5395" s="54" t="s">
        <v>521</v>
      </c>
      <c r="C5395" s="53" t="str">
        <f t="array" ref="C5395">IFERROR(_xlfn.XLOOKUP(B5395, Runs[Run ID], Runs[Title]), "— pick a run —")</f>
        <v>Paul Jenkins' Hulk</v>
      </c>
      <c r="D5395" s="74" t="s">
        <v>7571</v>
      </c>
      <c r="E5395" s="58" t="b">
        <v>0</v>
      </c>
      <c r="F5395" s="25">
        <f t="shared" si="1"/>
        <v>16</v>
      </c>
      <c r="G5395" s="21" t="s">
        <v>58</v>
      </c>
      <c r="H5395" s="23"/>
      <c r="I5395" s="28"/>
    </row>
    <row r="5396" ht="22.5" customHeight="1">
      <c r="A5396" s="53" t="str">
        <f t="array" ref="A5396">IFERROR(_xlfn.XLOOKUP(B5396, Runs[Run ID], Runs[Track]), "— pick a run —")</f>
        <v>Hulk</v>
      </c>
      <c r="B5396" s="54" t="s">
        <v>521</v>
      </c>
      <c r="C5396" s="53" t="str">
        <f t="array" ref="C5396">IFERROR(_xlfn.XLOOKUP(B5396, Runs[Run ID], Runs[Title]), "— pick a run —")</f>
        <v>Paul Jenkins' Hulk</v>
      </c>
      <c r="D5396" s="74" t="s">
        <v>7588</v>
      </c>
      <c r="E5396" s="58" t="b">
        <v>0</v>
      </c>
      <c r="F5396" s="25">
        <f t="shared" si="1"/>
        <v>17</v>
      </c>
      <c r="G5396" s="21" t="s">
        <v>58</v>
      </c>
      <c r="H5396" s="23"/>
      <c r="I5396" s="28"/>
    </row>
    <row r="5397" ht="22.5" customHeight="1">
      <c r="A5397" s="53" t="str">
        <f t="array" ref="A5397">IFERROR(_xlfn.XLOOKUP(B5397, Runs[Run ID], Runs[Track]), "— pick a run —")</f>
        <v>Hulk</v>
      </c>
      <c r="B5397" s="54" t="s">
        <v>521</v>
      </c>
      <c r="C5397" s="53" t="str">
        <f t="array" ref="C5397">IFERROR(_xlfn.XLOOKUP(B5397, Runs[Run ID], Runs[Title]), "— pick a run —")</f>
        <v>Paul Jenkins' Hulk</v>
      </c>
      <c r="D5397" s="74" t="s">
        <v>7603</v>
      </c>
      <c r="E5397" s="58" t="b">
        <v>0</v>
      </c>
      <c r="F5397" s="25">
        <f t="shared" si="1"/>
        <v>18</v>
      </c>
      <c r="G5397" s="21" t="s">
        <v>58</v>
      </c>
      <c r="H5397" s="23"/>
      <c r="I5397" s="28"/>
    </row>
    <row r="5398" ht="22.5" customHeight="1">
      <c r="A5398" s="53" t="str">
        <f t="array" ref="A5398">IFERROR(_xlfn.XLOOKUP(B5398, Runs[Run ID], Runs[Track]), "— pick a run —")</f>
        <v>Hulk</v>
      </c>
      <c r="B5398" s="54" t="s">
        <v>521</v>
      </c>
      <c r="C5398" s="53" t="str">
        <f t="array" ref="C5398">IFERROR(_xlfn.XLOOKUP(B5398, Runs[Run ID], Runs[Title]), "— pick a run —")</f>
        <v>Paul Jenkins' Hulk</v>
      </c>
      <c r="D5398" s="74" t="s">
        <v>7621</v>
      </c>
      <c r="E5398" s="58" t="b">
        <v>0</v>
      </c>
      <c r="F5398" s="25">
        <f t="shared" si="1"/>
        <v>19</v>
      </c>
      <c r="G5398" s="21" t="s">
        <v>58</v>
      </c>
      <c r="H5398" s="23"/>
      <c r="I5398" s="28"/>
    </row>
    <row r="5399" ht="22.5" customHeight="1">
      <c r="A5399" s="53" t="str">
        <f t="array" ref="A5399">IFERROR(_xlfn.XLOOKUP(B5399, Runs[Run ID], Runs[Track]), "— pick a run —")</f>
        <v>Hulk</v>
      </c>
      <c r="B5399" s="54" t="s">
        <v>521</v>
      </c>
      <c r="C5399" s="53" t="str">
        <f t="array" ref="C5399">IFERROR(_xlfn.XLOOKUP(B5399, Runs[Run ID], Runs[Title]), "— pick a run —")</f>
        <v>Paul Jenkins' Hulk</v>
      </c>
      <c r="D5399" s="74" t="s">
        <v>7638</v>
      </c>
      <c r="E5399" s="58" t="b">
        <v>0</v>
      </c>
      <c r="F5399" s="25">
        <f t="shared" si="1"/>
        <v>20</v>
      </c>
      <c r="G5399" s="21" t="s">
        <v>58</v>
      </c>
      <c r="H5399" s="23"/>
      <c r="I5399" s="28"/>
    </row>
    <row r="5400" ht="22.5" customHeight="1">
      <c r="A5400" s="53" t="str">
        <f t="array" ref="A5400">IFERROR(_xlfn.XLOOKUP(B5400, Runs[Run ID], Runs[Track]), "— pick a run —")</f>
        <v>Hulk</v>
      </c>
      <c r="B5400" s="54" t="s">
        <v>521</v>
      </c>
      <c r="C5400" s="53" t="str">
        <f t="array" ref="C5400">IFERROR(_xlfn.XLOOKUP(B5400, Runs[Run ID], Runs[Title]), "— pick a run —")</f>
        <v>Paul Jenkins' Hulk</v>
      </c>
      <c r="D5400" s="74" t="s">
        <v>7656</v>
      </c>
      <c r="E5400" s="58" t="b">
        <v>0</v>
      </c>
      <c r="F5400" s="25">
        <f t="shared" si="1"/>
        <v>21</v>
      </c>
      <c r="G5400" s="21" t="s">
        <v>58</v>
      </c>
      <c r="H5400" s="23"/>
      <c r="I5400" s="28"/>
    </row>
    <row r="5401" ht="22.5" customHeight="1">
      <c r="A5401" s="53" t="str">
        <f t="array" ref="A5401">IFERROR(_xlfn.XLOOKUP(B5401, Runs[Run ID], Runs[Track]), "— pick a run —")</f>
        <v>Hulk</v>
      </c>
      <c r="B5401" s="54" t="s">
        <v>529</v>
      </c>
      <c r="C5401" s="53" t="str">
        <f t="array" ref="C5401">IFERROR(_xlfn.XLOOKUP(B5401, Runs[Run ID], Runs[Title]), "— pick a run —")</f>
        <v>Planet Hulk</v>
      </c>
      <c r="D5401" s="74" t="s">
        <v>510</v>
      </c>
      <c r="E5401" s="58" t="b">
        <v>0</v>
      </c>
      <c r="F5401" s="25">
        <f t="shared" si="1"/>
        <v>1</v>
      </c>
      <c r="G5401" s="21" t="s">
        <v>58</v>
      </c>
      <c r="H5401" s="23" t="s">
        <v>14945</v>
      </c>
      <c r="I5401" s="28"/>
    </row>
    <row r="5402" ht="22.5" customHeight="1">
      <c r="A5402" s="53" t="str">
        <f t="array" ref="A5402">IFERROR(_xlfn.XLOOKUP(B5402, Runs[Run ID], Runs[Track]), "— pick a run —")</f>
        <v>Hulk</v>
      </c>
      <c r="B5402" s="54" t="s">
        <v>529</v>
      </c>
      <c r="C5402" s="53" t="str">
        <f t="array" ref="C5402">IFERROR(_xlfn.XLOOKUP(B5402, Runs[Run ID], Runs[Title]), "— pick a run —")</f>
        <v>Planet Hulk</v>
      </c>
      <c r="D5402" s="74" t="s">
        <v>14946</v>
      </c>
      <c r="E5402" s="58" t="b">
        <v>0</v>
      </c>
      <c r="F5402" s="25">
        <f t="shared" si="1"/>
        <v>2</v>
      </c>
      <c r="G5402" s="21" t="s">
        <v>58</v>
      </c>
      <c r="H5402" s="10" t="s">
        <v>14947</v>
      </c>
      <c r="I5402" s="28"/>
    </row>
    <row r="5403" ht="22.5" customHeight="1">
      <c r="A5403" s="53" t="str">
        <f t="array" ref="A5403">IFERROR(_xlfn.XLOOKUP(B5403, Runs[Run ID], Runs[Track]), "— pick a run —")</f>
        <v>Hulk</v>
      </c>
      <c r="B5403" s="54" t="s">
        <v>529</v>
      </c>
      <c r="C5403" s="53" t="str">
        <f t="array" ref="C5403">IFERROR(_xlfn.XLOOKUP(B5403, Runs[Run ID], Runs[Title]), "— pick a run —")</f>
        <v>Planet Hulk</v>
      </c>
      <c r="D5403" s="74" t="s">
        <v>14948</v>
      </c>
      <c r="E5403" s="58" t="b">
        <v>0</v>
      </c>
      <c r="F5403" s="25">
        <f t="shared" si="1"/>
        <v>3</v>
      </c>
      <c r="G5403" s="21" t="s">
        <v>58</v>
      </c>
      <c r="H5403" s="23"/>
      <c r="I5403" s="28"/>
    </row>
    <row r="5404" ht="22.5" customHeight="1">
      <c r="A5404" s="53" t="str">
        <f t="array" ref="A5404">IFERROR(_xlfn.XLOOKUP(B5404, Runs[Run ID], Runs[Track]), "— pick a run —")</f>
        <v>Hulk</v>
      </c>
      <c r="B5404" s="54" t="s">
        <v>529</v>
      </c>
      <c r="C5404" s="53" t="str">
        <f t="array" ref="C5404">IFERROR(_xlfn.XLOOKUP(B5404, Runs[Run ID], Runs[Title]), "— pick a run —")</f>
        <v>Planet Hulk</v>
      </c>
      <c r="D5404" s="74" t="s">
        <v>14949</v>
      </c>
      <c r="E5404" s="58" t="b">
        <v>0</v>
      </c>
      <c r="F5404" s="25">
        <f t="shared" si="1"/>
        <v>4</v>
      </c>
      <c r="G5404" s="21" t="s">
        <v>58</v>
      </c>
      <c r="H5404" s="23"/>
      <c r="I5404" s="28"/>
    </row>
    <row r="5405" ht="22.5" customHeight="1">
      <c r="A5405" s="53" t="str">
        <f t="array" ref="A5405">IFERROR(_xlfn.XLOOKUP(B5405, Runs[Run ID], Runs[Track]), "— pick a run —")</f>
        <v>Hulk</v>
      </c>
      <c r="B5405" s="54" t="s">
        <v>529</v>
      </c>
      <c r="C5405" s="53" t="str">
        <f t="array" ref="C5405">IFERROR(_xlfn.XLOOKUP(B5405, Runs[Run ID], Runs[Title]), "— pick a run —")</f>
        <v>Planet Hulk</v>
      </c>
      <c r="D5405" s="74" t="s">
        <v>7794</v>
      </c>
      <c r="E5405" s="58" t="b">
        <v>0</v>
      </c>
      <c r="F5405" s="25">
        <f t="shared" si="1"/>
        <v>5</v>
      </c>
      <c r="G5405" s="21" t="s">
        <v>58</v>
      </c>
      <c r="H5405" s="10" t="s">
        <v>14950</v>
      </c>
      <c r="I5405" s="28"/>
    </row>
    <row r="5406" ht="22.5" customHeight="1">
      <c r="A5406" s="53" t="str">
        <f t="array" ref="A5406">IFERROR(_xlfn.XLOOKUP(B5406, Runs[Run ID], Runs[Track]), "— pick a run —")</f>
        <v>Hulk</v>
      </c>
      <c r="B5406" s="54" t="s">
        <v>529</v>
      </c>
      <c r="C5406" s="53" t="str">
        <f t="array" ref="C5406">IFERROR(_xlfn.XLOOKUP(B5406, Runs[Run ID], Runs[Title]), "— pick a run —")</f>
        <v>Planet Hulk</v>
      </c>
      <c r="D5406" s="74" t="s">
        <v>7811</v>
      </c>
      <c r="E5406" s="58" t="b">
        <v>0</v>
      </c>
      <c r="F5406" s="25">
        <f t="shared" si="1"/>
        <v>6</v>
      </c>
      <c r="G5406" s="21" t="s">
        <v>58</v>
      </c>
      <c r="H5406" s="23"/>
      <c r="I5406" s="28"/>
    </row>
    <row r="5407" ht="22.5" customHeight="1">
      <c r="A5407" s="53" t="str">
        <f t="array" ref="A5407">IFERROR(_xlfn.XLOOKUP(B5407, Runs[Run ID], Runs[Track]), "— pick a run —")</f>
        <v>Hulk</v>
      </c>
      <c r="B5407" s="54" t="s">
        <v>529</v>
      </c>
      <c r="C5407" s="53" t="str">
        <f t="array" ref="C5407">IFERROR(_xlfn.XLOOKUP(B5407, Runs[Run ID], Runs[Title]), "— pick a run —")</f>
        <v>Planet Hulk</v>
      </c>
      <c r="D5407" s="74" t="s">
        <v>7828</v>
      </c>
      <c r="E5407" s="58" t="b">
        <v>0</v>
      </c>
      <c r="F5407" s="25">
        <f t="shared" si="1"/>
        <v>7</v>
      </c>
      <c r="G5407" s="21" t="s">
        <v>58</v>
      </c>
      <c r="H5407" s="23"/>
      <c r="I5407" s="28"/>
    </row>
    <row r="5408" ht="22.5" customHeight="1">
      <c r="A5408" s="53" t="str">
        <f t="array" ref="A5408">IFERROR(_xlfn.XLOOKUP(B5408, Runs[Run ID], Runs[Track]), "— pick a run —")</f>
        <v>Hulk</v>
      </c>
      <c r="B5408" s="54" t="s">
        <v>529</v>
      </c>
      <c r="C5408" s="53" t="str">
        <f t="array" ref="C5408">IFERROR(_xlfn.XLOOKUP(B5408, Runs[Run ID], Runs[Title]), "— pick a run —")</f>
        <v>Planet Hulk</v>
      </c>
      <c r="D5408" s="74" t="s">
        <v>7846</v>
      </c>
      <c r="E5408" s="58" t="b">
        <v>0</v>
      </c>
      <c r="F5408" s="25">
        <f t="shared" si="1"/>
        <v>8</v>
      </c>
      <c r="G5408" s="21" t="s">
        <v>58</v>
      </c>
      <c r="H5408" s="23"/>
      <c r="I5408" s="28"/>
    </row>
    <row r="5409" ht="22.5" customHeight="1">
      <c r="A5409" s="53" t="str">
        <f t="array" ref="A5409">IFERROR(_xlfn.XLOOKUP(B5409, Runs[Run ID], Runs[Track]), "— pick a run —")</f>
        <v>Hulk</v>
      </c>
      <c r="B5409" s="54" t="s">
        <v>529</v>
      </c>
      <c r="C5409" s="53" t="str">
        <f t="array" ref="C5409">IFERROR(_xlfn.XLOOKUP(B5409, Runs[Run ID], Runs[Title]), "— pick a run —")</f>
        <v>Planet Hulk</v>
      </c>
      <c r="D5409" s="74" t="s">
        <v>7863</v>
      </c>
      <c r="E5409" s="58" t="b">
        <v>0</v>
      </c>
      <c r="F5409" s="25">
        <f t="shared" si="1"/>
        <v>9</v>
      </c>
      <c r="G5409" s="21" t="s">
        <v>58</v>
      </c>
      <c r="H5409" s="10" t="s">
        <v>14951</v>
      </c>
      <c r="I5409" s="28"/>
    </row>
    <row r="5410" ht="22.5" customHeight="1">
      <c r="A5410" s="53" t="str">
        <f t="array" ref="A5410">IFERROR(_xlfn.XLOOKUP(B5410, Runs[Run ID], Runs[Track]), "— pick a run —")</f>
        <v>Hulk</v>
      </c>
      <c r="B5410" s="54" t="s">
        <v>529</v>
      </c>
      <c r="C5410" s="53" t="str">
        <f t="array" ref="C5410">IFERROR(_xlfn.XLOOKUP(B5410, Runs[Run ID], Runs[Title]), "— pick a run —")</f>
        <v>Planet Hulk</v>
      </c>
      <c r="D5410" s="74" t="s">
        <v>7881</v>
      </c>
      <c r="E5410" s="58" t="b">
        <v>0</v>
      </c>
      <c r="F5410" s="25">
        <f t="shared" si="1"/>
        <v>10</v>
      </c>
      <c r="G5410" s="21" t="s">
        <v>58</v>
      </c>
      <c r="H5410" s="23"/>
      <c r="I5410" s="28"/>
    </row>
    <row r="5411" ht="22.5" customHeight="1">
      <c r="A5411" s="53" t="str">
        <f t="array" ref="A5411">IFERROR(_xlfn.XLOOKUP(B5411, Runs[Run ID], Runs[Track]), "— pick a run —")</f>
        <v>Hulk</v>
      </c>
      <c r="B5411" s="54" t="s">
        <v>529</v>
      </c>
      <c r="C5411" s="53" t="str">
        <f t="array" ref="C5411">IFERROR(_xlfn.XLOOKUP(B5411, Runs[Run ID], Runs[Title]), "— pick a run —")</f>
        <v>Planet Hulk</v>
      </c>
      <c r="D5411" s="74" t="s">
        <v>7898</v>
      </c>
      <c r="E5411" s="58" t="b">
        <v>0</v>
      </c>
      <c r="F5411" s="25">
        <f t="shared" si="1"/>
        <v>11</v>
      </c>
      <c r="G5411" s="21" t="s">
        <v>58</v>
      </c>
      <c r="H5411" s="23"/>
      <c r="I5411" s="28"/>
    </row>
    <row r="5412" ht="22.5" customHeight="1">
      <c r="A5412" s="53" t="str">
        <f t="array" ref="A5412">IFERROR(_xlfn.XLOOKUP(B5412, Runs[Run ID], Runs[Track]), "— pick a run —")</f>
        <v>Hulk</v>
      </c>
      <c r="B5412" s="54" t="s">
        <v>529</v>
      </c>
      <c r="C5412" s="53" t="str">
        <f t="array" ref="C5412">IFERROR(_xlfn.XLOOKUP(B5412, Runs[Run ID], Runs[Title]), "— pick a run —")</f>
        <v>Planet Hulk</v>
      </c>
      <c r="D5412" s="74" t="s">
        <v>7914</v>
      </c>
      <c r="E5412" s="58" t="b">
        <v>0</v>
      </c>
      <c r="F5412" s="25">
        <f t="shared" si="1"/>
        <v>12</v>
      </c>
      <c r="G5412" s="21" t="s">
        <v>58</v>
      </c>
      <c r="H5412" s="23"/>
      <c r="I5412" s="28"/>
    </row>
    <row r="5413" ht="22.5" customHeight="1">
      <c r="A5413" s="53" t="str">
        <f t="array" ref="A5413">IFERROR(_xlfn.XLOOKUP(B5413, Runs[Run ID], Runs[Track]), "— pick a run —")</f>
        <v>Hulk</v>
      </c>
      <c r="B5413" s="54" t="s">
        <v>529</v>
      </c>
      <c r="C5413" s="53" t="str">
        <f t="array" ref="C5413">IFERROR(_xlfn.XLOOKUP(B5413, Runs[Run ID], Runs[Title]), "— pick a run —")</f>
        <v>Planet Hulk</v>
      </c>
      <c r="D5413" s="74" t="s">
        <v>7931</v>
      </c>
      <c r="E5413" s="58" t="b">
        <v>0</v>
      </c>
      <c r="F5413" s="25">
        <f t="shared" si="1"/>
        <v>13</v>
      </c>
      <c r="G5413" s="21" t="s">
        <v>58</v>
      </c>
      <c r="H5413" s="23" t="s">
        <v>14952</v>
      </c>
      <c r="I5413" s="28"/>
    </row>
    <row r="5414" ht="22.5" customHeight="1">
      <c r="A5414" s="53" t="str">
        <f t="array" ref="A5414">IFERROR(_xlfn.XLOOKUP(B5414, Runs[Run ID], Runs[Track]), "— pick a run —")</f>
        <v>Hulk</v>
      </c>
      <c r="B5414" s="54" t="s">
        <v>529</v>
      </c>
      <c r="C5414" s="53" t="str">
        <f t="array" ref="C5414">IFERROR(_xlfn.XLOOKUP(B5414, Runs[Run ID], Runs[Title]), "— pick a run —")</f>
        <v>Planet Hulk</v>
      </c>
      <c r="D5414" s="74" t="s">
        <v>7948</v>
      </c>
      <c r="E5414" s="58" t="b">
        <v>0</v>
      </c>
      <c r="F5414" s="25">
        <f t="shared" si="1"/>
        <v>14</v>
      </c>
      <c r="G5414" s="21" t="s">
        <v>58</v>
      </c>
      <c r="H5414" s="23"/>
      <c r="I5414" s="28"/>
    </row>
    <row r="5415" ht="22.5" customHeight="1">
      <c r="A5415" s="53" t="str">
        <f t="array" ref="A5415">IFERROR(_xlfn.XLOOKUP(B5415, Runs[Run ID], Runs[Track]), "— pick a run —")</f>
        <v>Hulk</v>
      </c>
      <c r="B5415" s="54" t="s">
        <v>529</v>
      </c>
      <c r="C5415" s="53" t="str">
        <f t="array" ref="C5415">IFERROR(_xlfn.XLOOKUP(B5415, Runs[Run ID], Runs[Title]), "— pick a run —")</f>
        <v>Planet Hulk</v>
      </c>
      <c r="D5415" s="74" t="s">
        <v>7963</v>
      </c>
      <c r="E5415" s="58" t="b">
        <v>0</v>
      </c>
      <c r="F5415" s="25">
        <f t="shared" si="1"/>
        <v>15</v>
      </c>
      <c r="G5415" s="21" t="s">
        <v>58</v>
      </c>
      <c r="H5415" s="23"/>
      <c r="I5415" s="28"/>
    </row>
    <row r="5416" ht="22.5" customHeight="1">
      <c r="A5416" s="53" t="str">
        <f t="array" ref="A5416">IFERROR(_xlfn.XLOOKUP(B5416, Runs[Run ID], Runs[Track]), "— pick a run —")</f>
        <v>Hulk</v>
      </c>
      <c r="B5416" s="54" t="s">
        <v>529</v>
      </c>
      <c r="C5416" s="53" t="str">
        <f t="array" ref="C5416">IFERROR(_xlfn.XLOOKUP(B5416, Runs[Run ID], Runs[Title]), "— pick a run —")</f>
        <v>Planet Hulk</v>
      </c>
      <c r="D5416" s="74" t="s">
        <v>7980</v>
      </c>
      <c r="E5416" s="58" t="b">
        <v>0</v>
      </c>
      <c r="F5416" s="25">
        <f t="shared" si="1"/>
        <v>16</v>
      </c>
      <c r="G5416" s="21" t="s">
        <v>58</v>
      </c>
      <c r="H5416" s="23"/>
      <c r="I5416" s="28"/>
    </row>
    <row r="5417" ht="22.5" customHeight="1">
      <c r="A5417" s="53" t="str">
        <f t="array" ref="A5417">IFERROR(_xlfn.XLOOKUP(B5417, Runs[Run ID], Runs[Track]), "— pick a run —")</f>
        <v>Hulk</v>
      </c>
      <c r="B5417" s="54" t="s">
        <v>529</v>
      </c>
      <c r="C5417" s="53" t="str">
        <f t="array" ref="C5417">IFERROR(_xlfn.XLOOKUP(B5417, Runs[Run ID], Runs[Title]), "— pick a run —")</f>
        <v>Planet Hulk</v>
      </c>
      <c r="D5417" s="74" t="s">
        <v>7998</v>
      </c>
      <c r="E5417" s="58" t="b">
        <v>0</v>
      </c>
      <c r="F5417" s="25">
        <f t="shared" si="1"/>
        <v>17</v>
      </c>
      <c r="G5417" s="21" t="s">
        <v>58</v>
      </c>
      <c r="H5417" s="23"/>
      <c r="I5417" s="28"/>
    </row>
    <row r="5418" ht="22.5" customHeight="1">
      <c r="A5418" s="53" t="str">
        <f t="array" ref="A5418">IFERROR(_xlfn.XLOOKUP(B5418, Runs[Run ID], Runs[Track]), "— pick a run —")</f>
        <v>Hulk</v>
      </c>
      <c r="B5418" s="54" t="s">
        <v>529</v>
      </c>
      <c r="C5418" s="53" t="str">
        <f t="array" ref="C5418">IFERROR(_xlfn.XLOOKUP(B5418, Runs[Run ID], Runs[Title]), "— pick a run —")</f>
        <v>Planet Hulk</v>
      </c>
      <c r="D5418" s="74" t="s">
        <v>8016</v>
      </c>
      <c r="E5418" s="58" t="b">
        <v>0</v>
      </c>
      <c r="F5418" s="25">
        <f t="shared" si="1"/>
        <v>18</v>
      </c>
      <c r="G5418" s="21" t="s">
        <v>58</v>
      </c>
      <c r="H5418" s="23"/>
      <c r="I5418" s="28"/>
    </row>
    <row r="5419" ht="22.5" customHeight="1">
      <c r="A5419" s="53" t="str">
        <f t="array" ref="A5419">IFERROR(_xlfn.XLOOKUP(B5419, Runs[Run ID], Runs[Track]), "— pick a run —")</f>
        <v>Hulk</v>
      </c>
      <c r="B5419" s="54" t="s">
        <v>529</v>
      </c>
      <c r="C5419" s="53" t="str">
        <f t="array" ref="C5419">IFERROR(_xlfn.XLOOKUP(B5419, Runs[Run ID], Runs[Title]), "— pick a run —")</f>
        <v>Planet Hulk</v>
      </c>
      <c r="D5419" s="74" t="s">
        <v>8034</v>
      </c>
      <c r="E5419" s="58" t="b">
        <v>0</v>
      </c>
      <c r="F5419" s="25">
        <f t="shared" si="1"/>
        <v>19</v>
      </c>
      <c r="G5419" s="21" t="s">
        <v>58</v>
      </c>
      <c r="H5419" s="23"/>
      <c r="I5419" s="28"/>
    </row>
    <row r="5420" ht="22.5" customHeight="1">
      <c r="A5420" s="53" t="str">
        <f t="array" ref="A5420">IFERROR(_xlfn.XLOOKUP(B5420, Runs[Run ID], Runs[Track]), "— pick a run —")</f>
        <v>Hulk</v>
      </c>
      <c r="B5420" s="54" t="s">
        <v>529</v>
      </c>
      <c r="C5420" s="53" t="str">
        <f t="array" ref="C5420">IFERROR(_xlfn.XLOOKUP(B5420, Runs[Run ID], Runs[Title]), "— pick a run —")</f>
        <v>Planet Hulk</v>
      </c>
      <c r="D5420" s="74" t="s">
        <v>8051</v>
      </c>
      <c r="E5420" s="58" t="b">
        <v>0</v>
      </c>
      <c r="F5420" s="25">
        <f t="shared" si="1"/>
        <v>20</v>
      </c>
      <c r="G5420" s="21" t="s">
        <v>58</v>
      </c>
      <c r="H5420" s="23"/>
      <c r="I5420" s="28"/>
    </row>
    <row r="5421" ht="22.5" customHeight="1">
      <c r="A5421" s="53" t="str">
        <f t="array" ref="A5421">IFERROR(_xlfn.XLOOKUP(B5421, Runs[Run ID], Runs[Track]), "— pick a run —")</f>
        <v>Hulk</v>
      </c>
      <c r="B5421" s="54" t="s">
        <v>529</v>
      </c>
      <c r="C5421" s="53" t="str">
        <f t="array" ref="C5421">IFERROR(_xlfn.XLOOKUP(B5421, Runs[Run ID], Runs[Title]), "— pick a run —")</f>
        <v>Planet Hulk</v>
      </c>
      <c r="D5421" s="74" t="s">
        <v>8070</v>
      </c>
      <c r="E5421" s="58" t="b">
        <v>0</v>
      </c>
      <c r="F5421" s="25">
        <f t="shared" si="1"/>
        <v>21</v>
      </c>
      <c r="G5421" s="21" t="s">
        <v>58</v>
      </c>
      <c r="H5421" s="23"/>
      <c r="I5421" s="28"/>
    </row>
    <row r="5422" ht="22.5" customHeight="1">
      <c r="A5422" s="53" t="str">
        <f t="array" ref="A5422">IFERROR(_xlfn.XLOOKUP(B5422, Runs[Run ID], Runs[Track]), "— pick a run —")</f>
        <v>Hulk</v>
      </c>
      <c r="B5422" s="54" t="s">
        <v>529</v>
      </c>
      <c r="C5422" s="53" t="str">
        <f t="array" ref="C5422">IFERROR(_xlfn.XLOOKUP(B5422, Runs[Run ID], Runs[Title]), "— pick a run —")</f>
        <v>Planet Hulk</v>
      </c>
      <c r="D5422" s="74" t="s">
        <v>8086</v>
      </c>
      <c r="E5422" s="58" t="b">
        <v>0</v>
      </c>
      <c r="F5422" s="25">
        <f t="shared" si="1"/>
        <v>22</v>
      </c>
      <c r="G5422" s="21" t="s">
        <v>58</v>
      </c>
      <c r="H5422" s="23"/>
      <c r="I5422" s="28"/>
    </row>
    <row r="5423" ht="22.5" customHeight="1">
      <c r="A5423" s="53" t="str">
        <f t="array" ref="A5423">IFERROR(_xlfn.XLOOKUP(B5423, Runs[Run ID], Runs[Track]), "— pick a run —")</f>
        <v>Hulk</v>
      </c>
      <c r="B5423" s="54" t="s">
        <v>529</v>
      </c>
      <c r="C5423" s="53" t="str">
        <f t="array" ref="C5423">IFERROR(_xlfn.XLOOKUP(B5423, Runs[Run ID], Runs[Title]), "— pick a run —")</f>
        <v>Planet Hulk</v>
      </c>
      <c r="D5423" s="74" t="s">
        <v>8103</v>
      </c>
      <c r="E5423" s="58" t="b">
        <v>0</v>
      </c>
      <c r="F5423" s="25">
        <f t="shared" si="1"/>
        <v>23</v>
      </c>
      <c r="G5423" s="21" t="s">
        <v>58</v>
      </c>
      <c r="H5423" s="23"/>
      <c r="I5423" s="28"/>
    </row>
    <row r="5424" ht="22.5" customHeight="1">
      <c r="A5424" s="53" t="str">
        <f t="array" ref="A5424">IFERROR(_xlfn.XLOOKUP(B5424, Runs[Run ID], Runs[Track]), "— pick a run —")</f>
        <v>Hulk</v>
      </c>
      <c r="B5424" s="54" t="s">
        <v>529</v>
      </c>
      <c r="C5424" s="53" t="str">
        <f t="array" ref="C5424">IFERROR(_xlfn.XLOOKUP(B5424, Runs[Run ID], Runs[Title]), "— pick a run —")</f>
        <v>Planet Hulk</v>
      </c>
      <c r="D5424" s="74" t="s">
        <v>7708</v>
      </c>
      <c r="E5424" s="58" t="b">
        <v>0</v>
      </c>
      <c r="F5424" s="25">
        <f t="shared" si="1"/>
        <v>24</v>
      </c>
      <c r="G5424" s="21" t="s">
        <v>443</v>
      </c>
      <c r="H5424" s="23" t="s">
        <v>14953</v>
      </c>
      <c r="I5424" s="28"/>
    </row>
    <row r="5425" ht="22.5" customHeight="1">
      <c r="A5425" s="53" t="str">
        <f t="array" ref="A5425">IFERROR(_xlfn.XLOOKUP(B5425, Runs[Run ID], Runs[Track]), "— pick a run —")</f>
        <v>Hulk</v>
      </c>
      <c r="B5425" s="54" t="s">
        <v>399</v>
      </c>
      <c r="C5425" s="53" t="str">
        <f t="array" ref="C5425">IFERROR(_xlfn.XLOOKUP(B5425, Runs[Run ID], Runs[Title]), "— pick a run —")</f>
        <v>World War Hulk</v>
      </c>
      <c r="D5425" s="74" t="s">
        <v>8137</v>
      </c>
      <c r="E5425" s="58" t="b">
        <v>0</v>
      </c>
      <c r="F5425" s="25">
        <f t="shared" si="1"/>
        <v>1</v>
      </c>
      <c r="G5425" s="21" t="s">
        <v>58</v>
      </c>
      <c r="H5425" s="23"/>
      <c r="I5425" s="28"/>
    </row>
    <row r="5426" ht="22.5" customHeight="1">
      <c r="A5426" s="53" t="str">
        <f t="array" ref="A5426">IFERROR(_xlfn.XLOOKUP(B5426, Runs[Run ID], Runs[Track]), "— pick a run —")</f>
        <v>Hulk</v>
      </c>
      <c r="B5426" s="54" t="s">
        <v>399</v>
      </c>
      <c r="C5426" s="53" t="str">
        <f t="array" ref="C5426">IFERROR(_xlfn.XLOOKUP(B5426, Runs[Run ID], Runs[Title]), "— pick a run —")</f>
        <v>World War Hulk</v>
      </c>
      <c r="D5426" s="74" t="s">
        <v>8153</v>
      </c>
      <c r="E5426" s="58" t="b">
        <v>0</v>
      </c>
      <c r="F5426" s="25">
        <f t="shared" si="1"/>
        <v>2</v>
      </c>
      <c r="G5426" s="21" t="s">
        <v>58</v>
      </c>
      <c r="H5426" s="23"/>
      <c r="I5426" s="28"/>
    </row>
    <row r="5427" ht="22.5" customHeight="1">
      <c r="A5427" s="53" t="str">
        <f t="array" ref="A5427">IFERROR(_xlfn.XLOOKUP(B5427, Runs[Run ID], Runs[Track]), "— pick a run —")</f>
        <v>Hulk</v>
      </c>
      <c r="B5427" s="54" t="s">
        <v>399</v>
      </c>
      <c r="C5427" s="53" t="str">
        <f t="array" ref="C5427">IFERROR(_xlfn.XLOOKUP(B5427, Runs[Run ID], Runs[Title]), "— pick a run —")</f>
        <v>World War Hulk</v>
      </c>
      <c r="D5427" s="74" t="s">
        <v>6752</v>
      </c>
      <c r="E5427" s="58" t="b">
        <v>0</v>
      </c>
      <c r="F5427" s="25">
        <f t="shared" si="1"/>
        <v>3</v>
      </c>
      <c r="G5427" s="21" t="s">
        <v>58</v>
      </c>
      <c r="H5427" s="23"/>
      <c r="I5427" s="28"/>
    </row>
    <row r="5428" ht="22.5" customHeight="1">
      <c r="A5428" s="53" t="str">
        <f t="array" ref="A5428">IFERROR(_xlfn.XLOOKUP(B5428, Runs[Run ID], Runs[Track]), "— pick a run —")</f>
        <v>Hulk</v>
      </c>
      <c r="B5428" s="54" t="s">
        <v>399</v>
      </c>
      <c r="C5428" s="53" t="str">
        <f t="array" ref="C5428">IFERROR(_xlfn.XLOOKUP(B5428, Runs[Run ID], Runs[Title]), "— pick a run —")</f>
        <v>World War Hulk</v>
      </c>
      <c r="D5428" s="74" t="s">
        <v>14954</v>
      </c>
      <c r="E5428" s="58" t="b">
        <v>0</v>
      </c>
      <c r="F5428" s="25">
        <f t="shared" si="1"/>
        <v>4</v>
      </c>
      <c r="G5428" s="21" t="s">
        <v>443</v>
      </c>
      <c r="H5428" s="23"/>
      <c r="I5428" s="28"/>
    </row>
    <row r="5429" ht="22.5" customHeight="1">
      <c r="A5429" s="53" t="str">
        <f t="array" ref="A5429">IFERROR(_xlfn.XLOOKUP(B5429, Runs[Run ID], Runs[Track]), "— pick a run —")</f>
        <v>Hulk</v>
      </c>
      <c r="B5429" s="54" t="s">
        <v>399</v>
      </c>
      <c r="C5429" s="53" t="str">
        <f t="array" ref="C5429">IFERROR(_xlfn.XLOOKUP(B5429, Runs[Run ID], Runs[Title]), "— pick a run —")</f>
        <v>World War Hulk</v>
      </c>
      <c r="D5429" s="74" t="s">
        <v>8382</v>
      </c>
      <c r="E5429" s="58" t="b">
        <v>0</v>
      </c>
      <c r="F5429" s="25">
        <f t="shared" si="1"/>
        <v>5</v>
      </c>
      <c r="G5429" s="21" t="s">
        <v>443</v>
      </c>
      <c r="H5429" s="23"/>
      <c r="I5429" s="28"/>
    </row>
    <row r="5430" ht="22.5" customHeight="1">
      <c r="A5430" s="53" t="str">
        <f t="array" ref="A5430">IFERROR(_xlfn.XLOOKUP(B5430, Runs[Run ID], Runs[Track]), "— pick a run —")</f>
        <v>Hulk</v>
      </c>
      <c r="B5430" s="54" t="s">
        <v>399</v>
      </c>
      <c r="C5430" s="53" t="str">
        <f t="array" ref="C5430">IFERROR(_xlfn.XLOOKUP(B5430, Runs[Run ID], Runs[Title]), "— pick a run —")</f>
        <v>World War Hulk</v>
      </c>
      <c r="D5430" s="74" t="s">
        <v>8396</v>
      </c>
      <c r="E5430" s="58" t="b">
        <v>0</v>
      </c>
      <c r="F5430" s="25">
        <f t="shared" si="1"/>
        <v>6</v>
      </c>
      <c r="G5430" s="21" t="s">
        <v>443</v>
      </c>
      <c r="H5430" s="23"/>
      <c r="I5430" s="28"/>
    </row>
    <row r="5431" ht="22.5" customHeight="1">
      <c r="A5431" s="53" t="str">
        <f t="array" ref="A5431">IFERROR(_xlfn.XLOOKUP(B5431, Runs[Run ID], Runs[Track]), "— pick a run —")</f>
        <v>Hulk</v>
      </c>
      <c r="B5431" s="54" t="s">
        <v>399</v>
      </c>
      <c r="C5431" s="53" t="str">
        <f t="array" ref="C5431">IFERROR(_xlfn.XLOOKUP(B5431, Runs[Run ID], Runs[Title]), "— pick a run —")</f>
        <v>World War Hulk</v>
      </c>
      <c r="D5431" s="74" t="s">
        <v>8412</v>
      </c>
      <c r="E5431" s="58" t="b">
        <v>0</v>
      </c>
      <c r="F5431" s="25">
        <f t="shared" si="1"/>
        <v>7</v>
      </c>
      <c r="G5431" s="21" t="s">
        <v>443</v>
      </c>
      <c r="H5431" s="23"/>
      <c r="I5431" s="28"/>
    </row>
    <row r="5432" ht="22.5" customHeight="1">
      <c r="A5432" s="53" t="str">
        <f t="array" ref="A5432">IFERROR(_xlfn.XLOOKUP(B5432, Runs[Run ID], Runs[Track]), "— pick a run —")</f>
        <v>Hulk</v>
      </c>
      <c r="B5432" s="54" t="s">
        <v>399</v>
      </c>
      <c r="C5432" s="53" t="str">
        <f t="array" ref="C5432">IFERROR(_xlfn.XLOOKUP(B5432, Runs[Run ID], Runs[Title]), "— pick a run —")</f>
        <v>World War Hulk</v>
      </c>
      <c r="D5432" s="74" t="s">
        <v>5778</v>
      </c>
      <c r="E5432" s="58" t="b">
        <v>0</v>
      </c>
      <c r="F5432" s="25">
        <f t="shared" si="1"/>
        <v>8</v>
      </c>
      <c r="G5432" s="21" t="s">
        <v>443</v>
      </c>
      <c r="H5432" s="23"/>
      <c r="I5432" s="28"/>
    </row>
    <row r="5433" ht="22.5" customHeight="1">
      <c r="A5433" s="53" t="str">
        <f t="array" ref="A5433">IFERROR(_xlfn.XLOOKUP(B5433, Runs[Run ID], Runs[Track]), "— pick a run —")</f>
        <v>Hulk</v>
      </c>
      <c r="B5433" s="54" t="s">
        <v>399</v>
      </c>
      <c r="C5433" s="53" t="str">
        <f t="array" ref="C5433">IFERROR(_xlfn.XLOOKUP(B5433, Runs[Run ID], Runs[Title]), "— pick a run —")</f>
        <v>World War Hulk</v>
      </c>
      <c r="D5433" s="74" t="s">
        <v>5804</v>
      </c>
      <c r="E5433" s="58" t="b">
        <v>0</v>
      </c>
      <c r="F5433" s="25">
        <f t="shared" si="1"/>
        <v>9</v>
      </c>
      <c r="G5433" s="21" t="s">
        <v>443</v>
      </c>
      <c r="H5433" s="23"/>
      <c r="I5433" s="28"/>
    </row>
    <row r="5434" ht="22.5" customHeight="1">
      <c r="A5434" s="53" t="str">
        <f t="array" ref="A5434">IFERROR(_xlfn.XLOOKUP(B5434, Runs[Run ID], Runs[Track]), "— pick a run —")</f>
        <v>Hulk</v>
      </c>
      <c r="B5434" s="54" t="s">
        <v>399</v>
      </c>
      <c r="C5434" s="53" t="str">
        <f t="array" ref="C5434">IFERROR(_xlfn.XLOOKUP(B5434, Runs[Run ID], Runs[Title]), "— pick a run —")</f>
        <v>World War Hulk</v>
      </c>
      <c r="D5434" s="74" t="s">
        <v>6790</v>
      </c>
      <c r="E5434" s="58" t="b">
        <v>0</v>
      </c>
      <c r="F5434" s="25">
        <f t="shared" si="1"/>
        <v>10</v>
      </c>
      <c r="G5434" s="21" t="s">
        <v>58</v>
      </c>
      <c r="H5434" s="23"/>
      <c r="I5434" s="28"/>
    </row>
    <row r="5435" ht="22.5" customHeight="1">
      <c r="A5435" s="53" t="str">
        <f t="array" ref="A5435">IFERROR(_xlfn.XLOOKUP(B5435, Runs[Run ID], Runs[Track]), "— pick a run —")</f>
        <v>Hulk</v>
      </c>
      <c r="B5435" s="54" t="s">
        <v>399</v>
      </c>
      <c r="C5435" s="53" t="str">
        <f t="array" ref="C5435">IFERROR(_xlfn.XLOOKUP(B5435, Runs[Run ID], Runs[Title]), "— pick a run —")</f>
        <v>World War Hulk</v>
      </c>
      <c r="D5435" s="74" t="s">
        <v>8440</v>
      </c>
      <c r="E5435" s="58" t="b">
        <v>0</v>
      </c>
      <c r="F5435" s="25">
        <f t="shared" si="1"/>
        <v>11</v>
      </c>
      <c r="G5435" s="21" t="s">
        <v>58</v>
      </c>
      <c r="H5435" s="23"/>
      <c r="I5435" s="28"/>
    </row>
    <row r="5436" ht="22.5" customHeight="1">
      <c r="A5436" s="53" t="str">
        <f t="array" ref="A5436">IFERROR(_xlfn.XLOOKUP(B5436, Runs[Run ID], Runs[Track]), "— pick a run —")</f>
        <v>Hulk</v>
      </c>
      <c r="B5436" s="54" t="s">
        <v>399</v>
      </c>
      <c r="C5436" s="53" t="str">
        <f t="array" ref="C5436">IFERROR(_xlfn.XLOOKUP(B5436, Runs[Run ID], Runs[Title]), "— pick a run —")</f>
        <v>World War Hulk</v>
      </c>
      <c r="D5436" s="74" t="s">
        <v>8458</v>
      </c>
      <c r="E5436" s="58" t="b">
        <v>0</v>
      </c>
      <c r="F5436" s="25">
        <f t="shared" si="1"/>
        <v>12</v>
      </c>
      <c r="G5436" s="21" t="s">
        <v>58</v>
      </c>
      <c r="H5436" s="23"/>
      <c r="I5436" s="28"/>
    </row>
    <row r="5437" ht="22.5" customHeight="1">
      <c r="A5437" s="53" t="str">
        <f t="array" ref="A5437">IFERROR(_xlfn.XLOOKUP(B5437, Runs[Run ID], Runs[Track]), "— pick a run —")</f>
        <v>Hulk</v>
      </c>
      <c r="B5437" s="54" t="s">
        <v>399</v>
      </c>
      <c r="C5437" s="53" t="str">
        <f t="array" ref="C5437">IFERROR(_xlfn.XLOOKUP(B5437, Runs[Run ID], Runs[Title]), "— pick a run —")</f>
        <v>World War Hulk</v>
      </c>
      <c r="D5437" s="74" t="s">
        <v>14955</v>
      </c>
      <c r="E5437" s="58" t="b">
        <v>0</v>
      </c>
      <c r="F5437" s="25">
        <f t="shared" si="1"/>
        <v>13</v>
      </c>
      <c r="G5437" s="21" t="s">
        <v>443</v>
      </c>
      <c r="H5437" s="23"/>
      <c r="I5437" s="28"/>
    </row>
    <row r="5438" ht="22.5" customHeight="1">
      <c r="A5438" s="53" t="str">
        <f t="array" ref="A5438">IFERROR(_xlfn.XLOOKUP(B5438, Runs[Run ID], Runs[Track]), "— pick a run —")</f>
        <v>Hulk</v>
      </c>
      <c r="B5438" s="54" t="s">
        <v>399</v>
      </c>
      <c r="C5438" s="53" t="str">
        <f t="array" ref="C5438">IFERROR(_xlfn.XLOOKUP(B5438, Runs[Run ID], Runs[Title]), "— pick a run —")</f>
        <v>World War Hulk</v>
      </c>
      <c r="D5438" s="74" t="s">
        <v>14956</v>
      </c>
      <c r="E5438" s="58" t="b">
        <v>0</v>
      </c>
      <c r="F5438" s="25">
        <f t="shared" si="1"/>
        <v>14</v>
      </c>
      <c r="G5438" s="21" t="s">
        <v>1002</v>
      </c>
      <c r="H5438" s="23"/>
      <c r="I5438" s="28"/>
    </row>
    <row r="5439" ht="22.5" customHeight="1">
      <c r="A5439" s="53" t="str">
        <f t="array" ref="A5439">IFERROR(_xlfn.XLOOKUP(B5439, Runs[Run ID], Runs[Track]), "— pick a run —")</f>
        <v>Hulk</v>
      </c>
      <c r="B5439" s="54" t="s">
        <v>399</v>
      </c>
      <c r="C5439" s="53" t="str">
        <f t="array" ref="C5439">IFERROR(_xlfn.XLOOKUP(B5439, Runs[Run ID], Runs[Title]), "— pick a run —")</f>
        <v>World War Hulk</v>
      </c>
      <c r="D5439" s="74" t="s">
        <v>6810</v>
      </c>
      <c r="E5439" s="58" t="b">
        <v>0</v>
      </c>
      <c r="F5439" s="25">
        <f t="shared" si="1"/>
        <v>15</v>
      </c>
      <c r="G5439" s="21" t="s">
        <v>58</v>
      </c>
      <c r="H5439" s="23"/>
      <c r="I5439" s="28"/>
    </row>
    <row r="5440" ht="22.5" customHeight="1">
      <c r="A5440" s="53" t="str">
        <f t="array" ref="A5440">IFERROR(_xlfn.XLOOKUP(B5440, Runs[Run ID], Runs[Track]), "— pick a run —")</f>
        <v>Hulk</v>
      </c>
      <c r="B5440" s="54" t="s">
        <v>399</v>
      </c>
      <c r="C5440" s="53" t="str">
        <f t="array" ref="C5440">IFERROR(_xlfn.XLOOKUP(B5440, Runs[Run ID], Runs[Title]), "— pick a run —")</f>
        <v>World War Hulk</v>
      </c>
      <c r="D5440" s="74" t="s">
        <v>11945</v>
      </c>
      <c r="E5440" s="58" t="b">
        <v>0</v>
      </c>
      <c r="F5440" s="25">
        <f t="shared" si="1"/>
        <v>16</v>
      </c>
      <c r="G5440" s="21" t="s">
        <v>443</v>
      </c>
      <c r="H5440" s="23"/>
      <c r="I5440" s="28"/>
    </row>
    <row r="5441" ht="22.5" customHeight="1">
      <c r="A5441" s="53" t="str">
        <f t="array" ref="A5441">IFERROR(_xlfn.XLOOKUP(B5441, Runs[Run ID], Runs[Track]), "— pick a run —")</f>
        <v>Hulk</v>
      </c>
      <c r="B5441" s="54" t="s">
        <v>399</v>
      </c>
      <c r="C5441" s="53" t="str">
        <f t="array" ref="C5441">IFERROR(_xlfn.XLOOKUP(B5441, Runs[Run ID], Runs[Title]), "— pick a run —")</f>
        <v>World War Hulk</v>
      </c>
      <c r="D5441" s="74" t="s">
        <v>8311</v>
      </c>
      <c r="E5441" s="58" t="b">
        <v>0</v>
      </c>
      <c r="F5441" s="25">
        <f t="shared" si="1"/>
        <v>17</v>
      </c>
      <c r="G5441" s="21" t="s">
        <v>1002</v>
      </c>
      <c r="H5441" s="23"/>
      <c r="I5441" s="28"/>
    </row>
    <row r="5442" ht="22.5" customHeight="1">
      <c r="A5442" s="53" t="str">
        <f t="array" ref="A5442">IFERROR(_xlfn.XLOOKUP(B5442, Runs[Run ID], Runs[Track]), "— pick a run —")</f>
        <v>Hulk</v>
      </c>
      <c r="B5442" s="54" t="s">
        <v>399</v>
      </c>
      <c r="C5442" s="53" t="str">
        <f t="array" ref="C5442">IFERROR(_xlfn.XLOOKUP(B5442, Runs[Run ID], Runs[Title]), "— pick a run —")</f>
        <v>World War Hulk</v>
      </c>
      <c r="D5442" s="74" t="s">
        <v>8325</v>
      </c>
      <c r="E5442" s="58" t="b">
        <v>0</v>
      </c>
      <c r="F5442" s="25">
        <f t="shared" si="1"/>
        <v>18</v>
      </c>
      <c r="G5442" s="21" t="s">
        <v>1002</v>
      </c>
      <c r="H5442" s="23"/>
      <c r="I5442" s="28"/>
    </row>
    <row r="5443" ht="22.5" customHeight="1">
      <c r="A5443" s="53" t="str">
        <f t="array" ref="A5443">IFERROR(_xlfn.XLOOKUP(B5443, Runs[Run ID], Runs[Track]), "— pick a run —")</f>
        <v>Hulk</v>
      </c>
      <c r="B5443" s="54" t="s">
        <v>399</v>
      </c>
      <c r="C5443" s="53" t="str">
        <f t="array" ref="C5443">IFERROR(_xlfn.XLOOKUP(B5443, Runs[Run ID], Runs[Title]), "— pick a run —")</f>
        <v>World War Hulk</v>
      </c>
      <c r="D5443" s="74" t="s">
        <v>8340</v>
      </c>
      <c r="E5443" s="58" t="b">
        <v>0</v>
      </c>
      <c r="F5443" s="25">
        <f t="shared" si="1"/>
        <v>19</v>
      </c>
      <c r="G5443" s="21" t="s">
        <v>1002</v>
      </c>
      <c r="H5443" s="23"/>
      <c r="I5443" s="28"/>
    </row>
    <row r="5444" ht="22.5" customHeight="1">
      <c r="A5444" s="53" t="str">
        <f t="array" ref="A5444">IFERROR(_xlfn.XLOOKUP(B5444, Runs[Run ID], Runs[Track]), "— pick a run —")</f>
        <v>Hulk</v>
      </c>
      <c r="B5444" s="54" t="s">
        <v>399</v>
      </c>
      <c r="C5444" s="53" t="str">
        <f t="array" ref="C5444">IFERROR(_xlfn.XLOOKUP(B5444, Runs[Run ID], Runs[Title]), "— pick a run —")</f>
        <v>World War Hulk</v>
      </c>
      <c r="D5444" s="74" t="s">
        <v>8354</v>
      </c>
      <c r="E5444" s="58" t="b">
        <v>0</v>
      </c>
      <c r="F5444" s="25">
        <f t="shared" si="1"/>
        <v>20</v>
      </c>
      <c r="G5444" s="21" t="s">
        <v>1002</v>
      </c>
      <c r="H5444" s="23"/>
      <c r="I5444" s="28"/>
    </row>
    <row r="5445" ht="22.5" customHeight="1">
      <c r="A5445" s="53" t="str">
        <f t="array" ref="A5445">IFERROR(_xlfn.XLOOKUP(B5445, Runs[Run ID], Runs[Track]), "— pick a run —")</f>
        <v>Hulk</v>
      </c>
      <c r="B5445" s="54" t="s">
        <v>399</v>
      </c>
      <c r="C5445" s="53" t="str">
        <f t="array" ref="C5445">IFERROR(_xlfn.XLOOKUP(B5445, Runs[Run ID], Runs[Title]), "— pick a run —")</f>
        <v>World War Hulk</v>
      </c>
      <c r="D5445" s="74" t="s">
        <v>8557</v>
      </c>
      <c r="E5445" s="58" t="b">
        <v>0</v>
      </c>
      <c r="F5445" s="25">
        <f t="shared" si="1"/>
        <v>21</v>
      </c>
      <c r="G5445" s="21" t="s">
        <v>58</v>
      </c>
      <c r="H5445" s="23"/>
      <c r="I5445" s="28"/>
    </row>
    <row r="5446" ht="22.5" customHeight="1">
      <c r="A5446" s="53" t="str">
        <f t="array" ref="A5446">IFERROR(_xlfn.XLOOKUP(B5446, Runs[Run ID], Runs[Track]), "— pick a run —")</f>
        <v>Hulk</v>
      </c>
      <c r="B5446" s="54" t="s">
        <v>399</v>
      </c>
      <c r="C5446" s="53" t="str">
        <f t="array" ref="C5446">IFERROR(_xlfn.XLOOKUP(B5446, Runs[Run ID], Runs[Title]), "— pick a run —")</f>
        <v>World War Hulk</v>
      </c>
      <c r="D5446" s="74" t="s">
        <v>8571</v>
      </c>
      <c r="E5446" s="58" t="b">
        <v>0</v>
      </c>
      <c r="F5446" s="25">
        <f t="shared" si="1"/>
        <v>22</v>
      </c>
      <c r="G5446" s="21" t="s">
        <v>58</v>
      </c>
      <c r="H5446" s="23"/>
      <c r="I5446" s="28"/>
    </row>
    <row r="5447" ht="22.5" customHeight="1">
      <c r="A5447" s="53" t="str">
        <f t="array" ref="A5447">IFERROR(_xlfn.XLOOKUP(B5447, Runs[Run ID], Runs[Track]), "— pick a run —")</f>
        <v>Hulk</v>
      </c>
      <c r="B5447" s="54" t="s">
        <v>399</v>
      </c>
      <c r="C5447" s="53" t="str">
        <f t="array" ref="C5447">IFERROR(_xlfn.XLOOKUP(B5447, Runs[Run ID], Runs[Title]), "— pick a run —")</f>
        <v>World War Hulk</v>
      </c>
      <c r="D5447" s="74" t="s">
        <v>14957</v>
      </c>
      <c r="E5447" s="58" t="b">
        <v>0</v>
      </c>
      <c r="F5447" s="25">
        <f t="shared" si="1"/>
        <v>23</v>
      </c>
      <c r="G5447" s="21" t="s">
        <v>1002</v>
      </c>
      <c r="H5447" s="23"/>
      <c r="I5447" s="28"/>
    </row>
    <row r="5448" ht="22.5" customHeight="1">
      <c r="A5448" s="53" t="str">
        <f t="array" ref="A5448">IFERROR(_xlfn.XLOOKUP(B5448, Runs[Run ID], Runs[Track]), "— pick a run —")</f>
        <v>Hulk</v>
      </c>
      <c r="B5448" s="54" t="s">
        <v>399</v>
      </c>
      <c r="C5448" s="53" t="str">
        <f t="array" ref="C5448">IFERROR(_xlfn.XLOOKUP(B5448, Runs[Run ID], Runs[Title]), "— pick a run —")</f>
        <v>World War Hulk</v>
      </c>
      <c r="D5448" s="74" t="s">
        <v>8217</v>
      </c>
      <c r="E5448" s="58" t="b">
        <v>0</v>
      </c>
      <c r="F5448" s="25">
        <f t="shared" si="1"/>
        <v>24</v>
      </c>
      <c r="G5448" s="21" t="s">
        <v>1002</v>
      </c>
      <c r="H5448" s="23"/>
      <c r="I5448" s="28"/>
    </row>
    <row r="5449" ht="22.5" customHeight="1">
      <c r="A5449" s="53" t="str">
        <f t="array" ref="A5449">IFERROR(_xlfn.XLOOKUP(B5448, Runs[Run ID], Runs[Track]), "— pick a run —")</f>
        <v>Hulk</v>
      </c>
      <c r="B5449" s="54" t="s">
        <v>399</v>
      </c>
      <c r="C5449" s="53" t="str">
        <f t="array" ref="C5449">IFERROR(_xlfn.XLOOKUP(B5449, Runs[Run ID], Runs[Title]), "— pick a run —")</f>
        <v>World War Hulk</v>
      </c>
      <c r="D5449" s="74" t="s">
        <v>8232</v>
      </c>
      <c r="E5449" s="58" t="b">
        <v>0</v>
      </c>
      <c r="F5449" s="25">
        <f t="shared" si="1"/>
        <v>25</v>
      </c>
      <c r="G5449" s="21" t="s">
        <v>1002</v>
      </c>
      <c r="H5449" s="23"/>
      <c r="I5449" s="28"/>
    </row>
    <row r="5450" ht="22.5" customHeight="1">
      <c r="A5450" s="53" t="str">
        <f t="array" ref="A5450">IFERROR(_xlfn.XLOOKUP(B5450, Runs[Run ID], Runs[Track]), "— pick a run —")</f>
        <v>Hulk</v>
      </c>
      <c r="B5450" s="54" t="s">
        <v>399</v>
      </c>
      <c r="C5450" s="53" t="str">
        <f t="array" ref="C5450">IFERROR(_xlfn.XLOOKUP(B5450, Runs[Run ID], Runs[Title]), "— pick a run —")</f>
        <v>World War Hulk</v>
      </c>
      <c r="D5450" s="74" t="s">
        <v>8586</v>
      </c>
      <c r="E5450" s="58" t="b">
        <v>0</v>
      </c>
      <c r="F5450" s="25">
        <f t="shared" si="1"/>
        <v>26</v>
      </c>
      <c r="G5450" s="21" t="s">
        <v>1002</v>
      </c>
      <c r="H5450" s="23"/>
      <c r="I5450" s="28"/>
    </row>
    <row r="5451" ht="22.5" customHeight="1">
      <c r="A5451" s="53" t="str">
        <f t="array" ref="A5451">IFERROR(_xlfn.XLOOKUP(B5451, Runs[Run ID], Runs[Track]), "— pick a run —")</f>
        <v>Hulk</v>
      </c>
      <c r="B5451" s="54" t="s">
        <v>399</v>
      </c>
      <c r="C5451" s="53" t="str">
        <f t="array" ref="C5451">IFERROR(_xlfn.XLOOKUP(B5451, Runs[Run ID], Runs[Title]), "— pick a run —")</f>
        <v>World War Hulk</v>
      </c>
      <c r="D5451" s="74" t="s">
        <v>8599</v>
      </c>
      <c r="E5451" s="58" t="b">
        <v>0</v>
      </c>
      <c r="F5451" s="25">
        <f t="shared" si="1"/>
        <v>27</v>
      </c>
      <c r="G5451" s="21" t="s">
        <v>1002</v>
      </c>
      <c r="H5451" s="23"/>
      <c r="I5451" s="28"/>
    </row>
    <row r="5452" ht="22.5" customHeight="1">
      <c r="A5452" s="53" t="str">
        <f t="array" ref="A5452">IFERROR(_xlfn.XLOOKUP(B5452, Runs[Run ID], Runs[Track]), "— pick a run —")</f>
        <v>Hulk</v>
      </c>
      <c r="B5452" s="54" t="s">
        <v>399</v>
      </c>
      <c r="C5452" s="53" t="str">
        <f t="array" ref="C5452">IFERROR(_xlfn.XLOOKUP(B5452, Runs[Run ID], Runs[Title]), "— pick a run —")</f>
        <v>World War Hulk</v>
      </c>
      <c r="D5452" s="74" t="s">
        <v>6828</v>
      </c>
      <c r="E5452" s="58" t="b">
        <v>0</v>
      </c>
      <c r="F5452" s="25">
        <f t="shared" si="1"/>
        <v>28</v>
      </c>
      <c r="G5452" s="21" t="s">
        <v>58</v>
      </c>
      <c r="H5452" s="23"/>
      <c r="I5452" s="28"/>
    </row>
    <row r="5453" ht="22.5" customHeight="1">
      <c r="A5453" s="53" t="str">
        <f t="array" ref="A5453">IFERROR(_xlfn.XLOOKUP(B5453, Runs[Run ID], Runs[Track]), "— pick a run —")</f>
        <v>Hulk</v>
      </c>
      <c r="B5453" s="54" t="s">
        <v>399</v>
      </c>
      <c r="C5453" s="53" t="str">
        <f t="array" ref="C5453">IFERROR(_xlfn.XLOOKUP(B5453, Runs[Run ID], Runs[Title]), "— pick a run —")</f>
        <v>World War Hulk</v>
      </c>
      <c r="D5453" s="74" t="s">
        <v>14958</v>
      </c>
      <c r="E5453" s="58" t="b">
        <v>0</v>
      </c>
      <c r="F5453" s="25">
        <f t="shared" si="1"/>
        <v>29</v>
      </c>
      <c r="G5453" s="21" t="s">
        <v>58</v>
      </c>
      <c r="H5453" s="23"/>
      <c r="I5453" s="28"/>
    </row>
    <row r="5454" ht="22.5" customHeight="1">
      <c r="A5454" s="53" t="str">
        <f t="array" ref="A5454">IFERROR(_xlfn.XLOOKUP(B5454, Runs[Run ID], Runs[Track]), "— pick a run —")</f>
        <v>Hulk</v>
      </c>
      <c r="B5454" s="54" t="s">
        <v>399</v>
      </c>
      <c r="C5454" s="53" t="str">
        <f t="array" ref="C5454">IFERROR(_xlfn.XLOOKUP(B5454, Runs[Run ID], Runs[Title]), "— pick a run —")</f>
        <v>World War Hulk</v>
      </c>
      <c r="D5454" s="74" t="s">
        <v>14959</v>
      </c>
      <c r="E5454" s="58" t="b">
        <v>0</v>
      </c>
      <c r="F5454" s="25">
        <f t="shared" si="1"/>
        <v>30</v>
      </c>
      <c r="G5454" s="21" t="s">
        <v>58</v>
      </c>
      <c r="H5454" s="23"/>
      <c r="I5454" s="28"/>
    </row>
    <row r="5455" ht="22.5" customHeight="1">
      <c r="A5455" s="53" t="str">
        <f t="array" ref="A5455">IFERROR(_xlfn.XLOOKUP(B5455, Runs[Run ID], Runs[Track]), "— pick a run —")</f>
        <v>Hulk</v>
      </c>
      <c r="B5455" s="54" t="s">
        <v>399</v>
      </c>
      <c r="C5455" s="53" t="str">
        <f t="array" ref="C5455">IFERROR(_xlfn.XLOOKUP(B5455, Runs[Run ID], Runs[Title]), "— pick a run —")</f>
        <v>World War Hulk</v>
      </c>
      <c r="D5455" s="74" t="s">
        <v>6848</v>
      </c>
      <c r="E5455" s="58" t="b">
        <v>0</v>
      </c>
      <c r="F5455" s="25">
        <f t="shared" si="1"/>
        <v>31</v>
      </c>
      <c r="G5455" s="21" t="s">
        <v>58</v>
      </c>
      <c r="H5455" s="23"/>
      <c r="I5455" s="28"/>
    </row>
    <row r="5456" ht="22.5" customHeight="1">
      <c r="A5456" s="53" t="str">
        <f t="array" ref="A5456">IFERROR(_xlfn.XLOOKUP(B5456, Runs[Run ID], Runs[Track]), "— pick a run —")</f>
        <v>Hulk</v>
      </c>
      <c r="B5456" s="54" t="s">
        <v>399</v>
      </c>
      <c r="C5456" s="53" t="str">
        <f t="array" ref="C5456">IFERROR(_xlfn.XLOOKUP(B5456, Runs[Run ID], Runs[Title]), "— pick a run —")</f>
        <v>World War Hulk</v>
      </c>
      <c r="D5456" s="74" t="s">
        <v>8663</v>
      </c>
      <c r="E5456" s="58" t="b">
        <v>0</v>
      </c>
      <c r="F5456" s="25">
        <f t="shared" si="1"/>
        <v>32</v>
      </c>
      <c r="G5456" s="21" t="s">
        <v>58</v>
      </c>
      <c r="H5456" s="23"/>
      <c r="I5456" s="28"/>
    </row>
    <row r="5457" ht="22.5" customHeight="1">
      <c r="A5457" s="53" t="str">
        <f t="array" ref="A5457">IFERROR(_xlfn.XLOOKUP(B5457, Runs[Run ID], Runs[Track]), "— pick a run —")</f>
        <v>Hulk</v>
      </c>
      <c r="B5457" s="54" t="s">
        <v>399</v>
      </c>
      <c r="C5457" s="53" t="str">
        <f t="array" ref="C5457">IFERROR(_xlfn.XLOOKUP(B5457, Runs[Run ID], Runs[Title]), "— pick a run —")</f>
        <v>World War Hulk</v>
      </c>
      <c r="D5457" s="74" t="s">
        <v>14960</v>
      </c>
      <c r="E5457" s="58" t="b">
        <v>0</v>
      </c>
      <c r="F5457" s="25">
        <f t="shared" si="1"/>
        <v>33</v>
      </c>
      <c r="G5457" s="21" t="s">
        <v>58</v>
      </c>
      <c r="H5457" s="23"/>
      <c r="I5457" s="28"/>
    </row>
    <row r="5458" ht="22.5" customHeight="1">
      <c r="A5458" s="53" t="str">
        <f t="array" ref="A5458">IFERROR(_xlfn.XLOOKUP(B5458, Runs[Run ID], Runs[Track]), "— pick a run —")</f>
        <v>Hulk</v>
      </c>
      <c r="B5458" s="54" t="s">
        <v>631</v>
      </c>
      <c r="C5458" s="53" t="str">
        <f t="array" ref="C5458">IFERROR(_xlfn.XLOOKUP(B5458, Runs[Run ID], Runs[Title]), "— pick a run —")</f>
        <v>World War Hulk; Aftersmash</v>
      </c>
      <c r="D5458" s="74" t="s">
        <v>8720</v>
      </c>
      <c r="E5458" s="58" t="b">
        <v>0</v>
      </c>
      <c r="F5458" s="25">
        <f t="shared" si="1"/>
        <v>1</v>
      </c>
      <c r="G5458" s="21" t="s">
        <v>58</v>
      </c>
      <c r="H5458" s="23"/>
      <c r="I5458" s="28"/>
    </row>
    <row r="5459" ht="22.5" customHeight="1">
      <c r="A5459" s="53" t="str">
        <f t="array" ref="A5459">IFERROR(_xlfn.XLOOKUP(B5459, Runs[Run ID], Runs[Track]), "— pick a run —")</f>
        <v>Hulk</v>
      </c>
      <c r="B5459" s="54" t="s">
        <v>631</v>
      </c>
      <c r="C5459" s="53" t="str">
        <f t="array" ref="C5459">IFERROR(_xlfn.XLOOKUP(B5459, Runs[Run ID], Runs[Title]), "— pick a run —")</f>
        <v>World War Hulk; Aftersmash</v>
      </c>
      <c r="D5459" s="74" t="s">
        <v>14961</v>
      </c>
      <c r="E5459" s="58" t="b">
        <v>0</v>
      </c>
      <c r="F5459" s="25">
        <f t="shared" si="1"/>
        <v>2</v>
      </c>
      <c r="G5459" s="21" t="s">
        <v>1002</v>
      </c>
      <c r="H5459" s="23"/>
      <c r="I5459" s="28"/>
    </row>
    <row r="5460" ht="22.5" customHeight="1">
      <c r="A5460" s="53" t="str">
        <f t="array" ref="A5460">IFERROR(_xlfn.XLOOKUP(B5460, Runs[Run ID], Runs[Track]), "— pick a run —")</f>
        <v>Hulk</v>
      </c>
      <c r="B5460" s="54" t="s">
        <v>631</v>
      </c>
      <c r="C5460" s="53" t="str">
        <f t="array" ref="C5460">IFERROR(_xlfn.XLOOKUP(B5460, Runs[Run ID], Runs[Title]), "— pick a run —")</f>
        <v>World War Hulk; Aftersmash</v>
      </c>
      <c r="D5460" s="74" t="s">
        <v>14962</v>
      </c>
      <c r="E5460" s="58" t="b">
        <v>0</v>
      </c>
      <c r="F5460" s="25">
        <f t="shared" si="1"/>
        <v>3</v>
      </c>
      <c r="G5460" s="21" t="s">
        <v>1002</v>
      </c>
      <c r="H5460" s="23"/>
      <c r="I5460" s="28"/>
    </row>
    <row r="5461" ht="22.5" customHeight="1">
      <c r="A5461" s="53" t="str">
        <f t="array" ref="A5461">IFERROR(_xlfn.XLOOKUP(B5461, Runs[Run ID], Runs[Track]), "— pick a run —")</f>
        <v>Hulk</v>
      </c>
      <c r="B5461" s="54" t="s">
        <v>631</v>
      </c>
      <c r="C5461" s="53" t="str">
        <f t="array" ref="C5461">IFERROR(_xlfn.XLOOKUP(B5461, Runs[Run ID], Runs[Title]), "— pick a run —")</f>
        <v>World War Hulk; Aftersmash</v>
      </c>
      <c r="D5461" s="74" t="s">
        <v>14963</v>
      </c>
      <c r="E5461" s="58" t="b">
        <v>0</v>
      </c>
      <c r="F5461" s="25">
        <f t="shared" si="1"/>
        <v>4</v>
      </c>
      <c r="G5461" s="21" t="s">
        <v>1002</v>
      </c>
      <c r="H5461" s="23"/>
      <c r="I5461" s="28"/>
    </row>
    <row r="5462" ht="22.5" customHeight="1">
      <c r="A5462" s="53" t="str">
        <f t="array" ref="A5462">IFERROR(_xlfn.XLOOKUP(B5462, Runs[Run ID], Runs[Track]), "— pick a run —")</f>
        <v>Hulk</v>
      </c>
      <c r="B5462" s="54" t="s">
        <v>631</v>
      </c>
      <c r="C5462" s="53" t="str">
        <f t="array" ref="C5462">IFERROR(_xlfn.XLOOKUP(B5462, Runs[Run ID], Runs[Title]), "— pick a run —")</f>
        <v>World War Hulk; Aftersmash</v>
      </c>
      <c r="D5462" s="74" t="s">
        <v>14964</v>
      </c>
      <c r="E5462" s="58" t="b">
        <v>0</v>
      </c>
      <c r="F5462" s="25">
        <f t="shared" si="1"/>
        <v>5</v>
      </c>
      <c r="G5462" s="21" t="s">
        <v>443</v>
      </c>
      <c r="H5462" s="23"/>
      <c r="I5462" s="28"/>
    </row>
    <row r="5463" ht="22.5" customHeight="1">
      <c r="A5463" s="53" t="str">
        <f t="array" ref="A5463">IFERROR(_xlfn.XLOOKUP(B5463, Runs[Run ID], Runs[Track]), "— pick a run —")</f>
        <v>Hulk</v>
      </c>
      <c r="B5463" s="54" t="s">
        <v>631</v>
      </c>
      <c r="C5463" s="53" t="str">
        <f t="array" ref="C5463">IFERROR(_xlfn.XLOOKUP(B5463, Runs[Run ID], Runs[Title]), "— pick a run —")</f>
        <v>World War Hulk; Aftersmash</v>
      </c>
      <c r="D5463" s="74" t="s">
        <v>14965</v>
      </c>
      <c r="E5463" s="58" t="b">
        <v>0</v>
      </c>
      <c r="F5463" s="25">
        <f t="shared" si="1"/>
        <v>6</v>
      </c>
      <c r="G5463" s="21" t="s">
        <v>443</v>
      </c>
      <c r="H5463" s="23"/>
      <c r="I5463" s="28"/>
    </row>
    <row r="5464" ht="22.5" customHeight="1">
      <c r="A5464" s="53" t="str">
        <f t="array" ref="A5464">IFERROR(_xlfn.XLOOKUP(B5464, Runs[Run ID], Runs[Track]), "— pick a run —")</f>
        <v>Hulk</v>
      </c>
      <c r="B5464" s="54" t="s">
        <v>631</v>
      </c>
      <c r="C5464" s="53" t="str">
        <f t="array" ref="C5464">IFERROR(_xlfn.XLOOKUP(B5464, Runs[Run ID], Runs[Title]), "— pick a run —")</f>
        <v>World War Hulk; Aftersmash</v>
      </c>
      <c r="D5464" s="74" t="s">
        <v>14966</v>
      </c>
      <c r="E5464" s="58" t="b">
        <v>0</v>
      </c>
      <c r="F5464" s="25">
        <f t="shared" si="1"/>
        <v>7</v>
      </c>
      <c r="G5464" s="21" t="s">
        <v>443</v>
      </c>
      <c r="H5464" s="23"/>
      <c r="I5464" s="28"/>
    </row>
    <row r="5465" ht="22.5" customHeight="1">
      <c r="A5465" s="53" t="str">
        <f t="array" ref="A5465">IFERROR(_xlfn.XLOOKUP(B5465, Runs[Run ID], Runs[Track]), "— pick a run —")</f>
        <v>Hulk</v>
      </c>
      <c r="B5465" s="54" t="s">
        <v>631</v>
      </c>
      <c r="C5465" s="53" t="str">
        <f t="array" ref="C5465">IFERROR(_xlfn.XLOOKUP(B5465, Runs[Run ID], Runs[Title]), "— pick a run —")</f>
        <v>World War Hulk; Aftersmash</v>
      </c>
      <c r="D5465" s="74" t="s">
        <v>14967</v>
      </c>
      <c r="E5465" s="58" t="b">
        <v>0</v>
      </c>
      <c r="F5465" s="25">
        <f t="shared" si="1"/>
        <v>8</v>
      </c>
      <c r="G5465" s="21" t="s">
        <v>443</v>
      </c>
      <c r="H5465" s="23"/>
      <c r="I5465" s="28"/>
    </row>
    <row r="5466" ht="22.5" customHeight="1">
      <c r="A5466" s="53" t="str">
        <f t="array" ref="A5466">IFERROR(_xlfn.XLOOKUP(B5466, Runs[Run ID], Runs[Track]), "— pick a run —")</f>
        <v>Hulk</v>
      </c>
      <c r="B5466" s="54" t="s">
        <v>631</v>
      </c>
      <c r="C5466" s="53" t="str">
        <f t="array" ref="C5466">IFERROR(_xlfn.XLOOKUP(B5466, Runs[Run ID], Runs[Title]), "— pick a run —")</f>
        <v>World War Hulk; Aftersmash</v>
      </c>
      <c r="D5466" s="74" t="s">
        <v>14968</v>
      </c>
      <c r="E5466" s="58" t="b">
        <v>0</v>
      </c>
      <c r="F5466" s="25">
        <f t="shared" si="1"/>
        <v>9</v>
      </c>
      <c r="G5466" s="21" t="s">
        <v>443</v>
      </c>
      <c r="H5466" s="23"/>
      <c r="I5466" s="28"/>
    </row>
    <row r="5467" ht="22.5" customHeight="1">
      <c r="A5467" s="53" t="str">
        <f t="array" ref="A5467">IFERROR(_xlfn.XLOOKUP(B5467, Runs[Run ID], Runs[Track]), "— pick a run —")</f>
        <v>Hulk</v>
      </c>
      <c r="B5467" s="54" t="s">
        <v>631</v>
      </c>
      <c r="C5467" s="53" t="str">
        <f t="array" ref="C5467">IFERROR(_xlfn.XLOOKUP(B5467, Runs[Run ID], Runs[Title]), "— pick a run —")</f>
        <v>World War Hulk; Aftersmash</v>
      </c>
      <c r="D5467" s="74" t="s">
        <v>14684</v>
      </c>
      <c r="E5467" s="58" t="b">
        <v>0</v>
      </c>
      <c r="F5467" s="25">
        <f t="shared" si="1"/>
        <v>10</v>
      </c>
      <c r="G5467" s="21" t="s">
        <v>58</v>
      </c>
      <c r="H5467" s="23"/>
      <c r="I5467" s="28"/>
    </row>
    <row r="5468" ht="22.5" customHeight="1">
      <c r="A5468" s="53" t="str">
        <f t="array" ref="A5468">IFERROR(_xlfn.XLOOKUP(B5468, Runs[Run ID], Runs[Track]), "— pick a run —")</f>
        <v>Hulk</v>
      </c>
      <c r="B5468" s="54" t="s">
        <v>631</v>
      </c>
      <c r="C5468" s="53" t="str">
        <f t="array" ref="C5468">IFERROR(_xlfn.XLOOKUP(B5468, Runs[Run ID], Runs[Title]), "— pick a run —")</f>
        <v>World War Hulk; Aftersmash</v>
      </c>
      <c r="D5468" s="74" t="s">
        <v>14686</v>
      </c>
      <c r="E5468" s="58" t="b">
        <v>0</v>
      </c>
      <c r="F5468" s="25">
        <f t="shared" si="1"/>
        <v>11</v>
      </c>
      <c r="G5468" s="21" t="s">
        <v>58</v>
      </c>
      <c r="H5468" s="23"/>
      <c r="I5468" s="28"/>
    </row>
    <row r="5469" ht="22.5" customHeight="1">
      <c r="A5469" s="53" t="str">
        <f t="array" ref="A5469">IFERROR(_xlfn.XLOOKUP(B5469, Runs[Run ID], Runs[Track]), "— pick a run —")</f>
        <v>Hulk</v>
      </c>
      <c r="B5469" s="54" t="s">
        <v>631</v>
      </c>
      <c r="C5469" s="53" t="str">
        <f t="array" ref="C5469">IFERROR(_xlfn.XLOOKUP(B5469, Runs[Run ID], Runs[Title]), "— pick a run —")</f>
        <v>World War Hulk; Aftersmash</v>
      </c>
      <c r="D5469" s="74" t="s">
        <v>14688</v>
      </c>
      <c r="E5469" s="58" t="b">
        <v>0</v>
      </c>
      <c r="F5469" s="25">
        <f t="shared" si="1"/>
        <v>12</v>
      </c>
      <c r="G5469" s="21" t="s">
        <v>58</v>
      </c>
      <c r="H5469" s="23"/>
      <c r="I5469" s="28"/>
    </row>
    <row r="5470" ht="22.5" customHeight="1">
      <c r="A5470" s="53" t="str">
        <f t="array" ref="A5470">IFERROR(_xlfn.XLOOKUP(B5470, Runs[Run ID], Runs[Track]), "— pick a run —")</f>
        <v>Hulk</v>
      </c>
      <c r="B5470" s="54" t="s">
        <v>631</v>
      </c>
      <c r="C5470" s="53" t="str">
        <f t="array" ref="C5470">IFERROR(_xlfn.XLOOKUP(B5470, Runs[Run ID], Runs[Title]), "— pick a run —")</f>
        <v>World War Hulk; Aftersmash</v>
      </c>
      <c r="D5470" s="74" t="s">
        <v>14689</v>
      </c>
      <c r="E5470" s="58" t="b">
        <v>0</v>
      </c>
      <c r="F5470" s="25">
        <f t="shared" si="1"/>
        <v>13</v>
      </c>
      <c r="G5470" s="21" t="s">
        <v>58</v>
      </c>
      <c r="H5470" s="23"/>
      <c r="I5470" s="28"/>
    </row>
    <row r="5471" ht="22.5" customHeight="1">
      <c r="A5471" s="53" t="str">
        <f t="array" ref="A5471">IFERROR(_xlfn.XLOOKUP(B5471, Runs[Run ID], Runs[Track]), "— pick a run —")</f>
        <v>Hulk</v>
      </c>
      <c r="B5471" s="54" t="s">
        <v>551</v>
      </c>
      <c r="C5471" s="53" t="str">
        <f t="array" ref="C5471">IFERROR(_xlfn.XLOOKUP(B5471, Runs[Run ID], Runs[Title]), "— pick a run —")</f>
        <v>Indestructible Hulk</v>
      </c>
      <c r="D5471" s="74" t="s">
        <v>8898</v>
      </c>
      <c r="E5471" s="58" t="b">
        <v>0</v>
      </c>
      <c r="F5471" s="25">
        <f t="shared" si="1"/>
        <v>1</v>
      </c>
      <c r="G5471" s="21" t="s">
        <v>58</v>
      </c>
      <c r="H5471" s="23"/>
      <c r="I5471" s="28"/>
    </row>
    <row r="5472" ht="22.5" customHeight="1">
      <c r="A5472" s="53" t="str">
        <f t="array" ref="A5472">IFERROR(_xlfn.XLOOKUP(B5472, Runs[Run ID], Runs[Track]), "— pick a run —")</f>
        <v>Hulk</v>
      </c>
      <c r="B5472" s="54" t="s">
        <v>551</v>
      </c>
      <c r="C5472" s="53" t="str">
        <f t="array" ref="C5472">IFERROR(_xlfn.XLOOKUP(B5472, Runs[Run ID], Runs[Title]), "— pick a run —")</f>
        <v>Indestructible Hulk</v>
      </c>
      <c r="D5472" s="74" t="s">
        <v>8907</v>
      </c>
      <c r="E5472" s="58" t="b">
        <v>0</v>
      </c>
      <c r="F5472" s="25">
        <f t="shared" si="1"/>
        <v>2</v>
      </c>
      <c r="G5472" s="21" t="s">
        <v>58</v>
      </c>
      <c r="H5472" s="23"/>
      <c r="I5472" s="28"/>
    </row>
    <row r="5473" ht="22.5" customHeight="1">
      <c r="A5473" s="53" t="str">
        <f t="array" ref="A5473">IFERROR(_xlfn.XLOOKUP(B5473, Runs[Run ID], Runs[Track]), "— pick a run —")</f>
        <v>Hulk</v>
      </c>
      <c r="B5473" s="54" t="s">
        <v>551</v>
      </c>
      <c r="C5473" s="53" t="str">
        <f t="array" ref="C5473">IFERROR(_xlfn.XLOOKUP(B5473, Runs[Run ID], Runs[Title]), "— pick a run —")</f>
        <v>Indestructible Hulk</v>
      </c>
      <c r="D5473" s="74" t="s">
        <v>8919</v>
      </c>
      <c r="E5473" s="58" t="b">
        <v>0</v>
      </c>
      <c r="F5473" s="25">
        <f t="shared" si="1"/>
        <v>3</v>
      </c>
      <c r="G5473" s="21" t="s">
        <v>58</v>
      </c>
      <c r="H5473" s="23"/>
      <c r="I5473" s="28"/>
    </row>
    <row r="5474" ht="22.5" customHeight="1">
      <c r="A5474" s="53" t="str">
        <f t="array" ref="A5474">IFERROR(_xlfn.XLOOKUP(B5474, Runs[Run ID], Runs[Track]), "— pick a run —")</f>
        <v>Hulk</v>
      </c>
      <c r="B5474" s="54" t="s">
        <v>551</v>
      </c>
      <c r="C5474" s="53" t="str">
        <f t="array" ref="C5474">IFERROR(_xlfn.XLOOKUP(B5474, Runs[Run ID], Runs[Title]), "— pick a run —")</f>
        <v>Indestructible Hulk</v>
      </c>
      <c r="D5474" s="74" t="s">
        <v>8931</v>
      </c>
      <c r="E5474" s="58" t="b">
        <v>0</v>
      </c>
      <c r="F5474" s="25">
        <f t="shared" si="1"/>
        <v>4</v>
      </c>
      <c r="G5474" s="21" t="s">
        <v>58</v>
      </c>
      <c r="H5474" s="23"/>
      <c r="I5474" s="28"/>
    </row>
    <row r="5475" ht="22.5" customHeight="1">
      <c r="A5475" s="53" t="str">
        <f t="array" ref="A5475">IFERROR(_xlfn.XLOOKUP(B5475, Runs[Run ID], Runs[Track]), "— pick a run —")</f>
        <v>Hulk</v>
      </c>
      <c r="B5475" s="54" t="s">
        <v>551</v>
      </c>
      <c r="C5475" s="53" t="str">
        <f t="array" ref="C5475">IFERROR(_xlfn.XLOOKUP(B5475, Runs[Run ID], Runs[Title]), "— pick a run —")</f>
        <v>Indestructible Hulk</v>
      </c>
      <c r="D5475" s="74" t="s">
        <v>8943</v>
      </c>
      <c r="E5475" s="58" t="b">
        <v>0</v>
      </c>
      <c r="F5475" s="25">
        <f t="shared" si="1"/>
        <v>5</v>
      </c>
      <c r="G5475" s="21" t="s">
        <v>58</v>
      </c>
      <c r="H5475" s="23"/>
      <c r="I5475" s="28"/>
    </row>
    <row r="5476" ht="22.5" customHeight="1">
      <c r="A5476" s="53" t="str">
        <f t="array" ref="A5476">IFERROR(_xlfn.XLOOKUP(B5476, Runs[Run ID], Runs[Track]), "— pick a run —")</f>
        <v>Hulk</v>
      </c>
      <c r="B5476" s="54" t="s">
        <v>551</v>
      </c>
      <c r="C5476" s="53" t="str">
        <f t="array" ref="C5476">IFERROR(_xlfn.XLOOKUP(B5476, Runs[Run ID], Runs[Title]), "— pick a run —")</f>
        <v>Indestructible Hulk</v>
      </c>
      <c r="D5476" s="74" t="s">
        <v>8956</v>
      </c>
      <c r="E5476" s="58" t="b">
        <v>0</v>
      </c>
      <c r="F5476" s="25">
        <f t="shared" si="1"/>
        <v>6</v>
      </c>
      <c r="G5476" s="21" t="s">
        <v>58</v>
      </c>
      <c r="H5476" s="23"/>
      <c r="I5476" s="28"/>
    </row>
    <row r="5477" ht="22.5" customHeight="1">
      <c r="A5477" s="53" t="str">
        <f t="array" ref="A5477">IFERROR(_xlfn.XLOOKUP(B5477, Runs[Run ID], Runs[Track]), "— pick a run —")</f>
        <v>Hulk</v>
      </c>
      <c r="B5477" s="54" t="s">
        <v>551</v>
      </c>
      <c r="C5477" s="53" t="str">
        <f t="array" ref="C5477">IFERROR(_xlfn.XLOOKUP(B5477, Runs[Run ID], Runs[Title]), "— pick a run —")</f>
        <v>Indestructible Hulk</v>
      </c>
      <c r="D5477" s="74" t="s">
        <v>8968</v>
      </c>
      <c r="E5477" s="58" t="b">
        <v>0</v>
      </c>
      <c r="F5477" s="25">
        <f t="shared" si="1"/>
        <v>7</v>
      </c>
      <c r="G5477" s="21" t="s">
        <v>58</v>
      </c>
      <c r="H5477" s="23"/>
      <c r="I5477" s="28"/>
    </row>
    <row r="5478" ht="22.5" customHeight="1">
      <c r="A5478" s="53" t="str">
        <f t="array" ref="A5478">IFERROR(_xlfn.XLOOKUP(B5478, Runs[Run ID], Runs[Track]), "— pick a run —")</f>
        <v>Hulk</v>
      </c>
      <c r="B5478" s="54" t="s">
        <v>551</v>
      </c>
      <c r="C5478" s="53" t="str">
        <f t="array" ref="C5478">IFERROR(_xlfn.XLOOKUP(B5478, Runs[Run ID], Runs[Title]), "— pick a run —")</f>
        <v>Indestructible Hulk</v>
      </c>
      <c r="D5478" s="74" t="s">
        <v>8980</v>
      </c>
      <c r="E5478" s="58" t="b">
        <v>0</v>
      </c>
      <c r="F5478" s="25">
        <f t="shared" si="1"/>
        <v>8</v>
      </c>
      <c r="G5478" s="21" t="s">
        <v>58</v>
      </c>
      <c r="H5478" s="23"/>
      <c r="I5478" s="28"/>
    </row>
    <row r="5479" ht="22.5" customHeight="1">
      <c r="A5479" s="53" t="str">
        <f t="array" ref="A5479">IFERROR(_xlfn.XLOOKUP(B5479, Runs[Run ID], Runs[Track]), "— pick a run —")</f>
        <v>Hulk</v>
      </c>
      <c r="B5479" s="54" t="s">
        <v>551</v>
      </c>
      <c r="C5479" s="53" t="str">
        <f t="array" ref="C5479">IFERROR(_xlfn.XLOOKUP(B5479, Runs[Run ID], Runs[Title]), "— pick a run —")</f>
        <v>Indestructible Hulk</v>
      </c>
      <c r="D5479" s="74" t="s">
        <v>8993</v>
      </c>
      <c r="E5479" s="58" t="b">
        <v>0</v>
      </c>
      <c r="F5479" s="25">
        <f t="shared" si="1"/>
        <v>9</v>
      </c>
      <c r="G5479" s="21" t="s">
        <v>58</v>
      </c>
      <c r="H5479" s="23"/>
      <c r="I5479" s="28"/>
    </row>
    <row r="5480" ht="22.5" customHeight="1">
      <c r="A5480" s="53" t="str">
        <f t="array" ref="A5480">IFERROR(_xlfn.XLOOKUP(B5480, Runs[Run ID], Runs[Track]), "— pick a run —")</f>
        <v>Hulk</v>
      </c>
      <c r="B5480" s="54" t="s">
        <v>551</v>
      </c>
      <c r="C5480" s="53" t="str">
        <f t="array" ref="C5480">IFERROR(_xlfn.XLOOKUP(B5480, Runs[Run ID], Runs[Title]), "— pick a run —")</f>
        <v>Indestructible Hulk</v>
      </c>
      <c r="D5480" s="74" t="s">
        <v>9007</v>
      </c>
      <c r="E5480" s="58" t="b">
        <v>0</v>
      </c>
      <c r="F5480" s="25">
        <f t="shared" si="1"/>
        <v>10</v>
      </c>
      <c r="G5480" s="21" t="s">
        <v>58</v>
      </c>
      <c r="H5480" s="23"/>
      <c r="I5480" s="28"/>
    </row>
    <row r="5481" ht="22.5" customHeight="1">
      <c r="A5481" s="53" t="str">
        <f t="array" ref="A5481">IFERROR(_xlfn.XLOOKUP(B5481, Runs[Run ID], Runs[Track]), "— pick a run —")</f>
        <v>Hulk</v>
      </c>
      <c r="B5481" s="54" t="s">
        <v>551</v>
      </c>
      <c r="C5481" s="53" t="str">
        <f t="array" ref="C5481">IFERROR(_xlfn.XLOOKUP(B5481, Runs[Run ID], Runs[Title]), "— pick a run —")</f>
        <v>Indestructible Hulk</v>
      </c>
      <c r="D5481" s="74" t="s">
        <v>9019</v>
      </c>
      <c r="E5481" s="58" t="b">
        <v>0</v>
      </c>
      <c r="F5481" s="25">
        <f t="shared" si="1"/>
        <v>11</v>
      </c>
      <c r="G5481" s="21" t="s">
        <v>58</v>
      </c>
      <c r="H5481" s="23"/>
      <c r="I5481" s="28"/>
    </row>
    <row r="5482" ht="22.5" customHeight="1">
      <c r="A5482" s="53" t="str">
        <f t="array" ref="A5482">IFERROR(_xlfn.XLOOKUP(B5482, Runs[Run ID], Runs[Track]), "— pick a run —")</f>
        <v>Hulk</v>
      </c>
      <c r="B5482" s="54" t="s">
        <v>551</v>
      </c>
      <c r="C5482" s="53" t="str">
        <f t="array" ref="C5482">IFERROR(_xlfn.XLOOKUP(B5482, Runs[Run ID], Runs[Title]), "— pick a run —")</f>
        <v>Indestructible Hulk</v>
      </c>
      <c r="D5482" s="74" t="s">
        <v>9030</v>
      </c>
      <c r="E5482" s="58" t="b">
        <v>0</v>
      </c>
      <c r="F5482" s="25">
        <f t="shared" si="1"/>
        <v>12</v>
      </c>
      <c r="G5482" s="21" t="s">
        <v>58</v>
      </c>
      <c r="H5482" s="23"/>
      <c r="I5482" s="28"/>
    </row>
    <row r="5483" ht="22.5" customHeight="1">
      <c r="A5483" s="53" t="str">
        <f t="array" ref="A5483">IFERROR(_xlfn.XLOOKUP(B5483, Runs[Run ID], Runs[Track]), "— pick a run —")</f>
        <v>Hulk</v>
      </c>
      <c r="B5483" s="54" t="s">
        <v>551</v>
      </c>
      <c r="C5483" s="53" t="str">
        <f t="array" ref="C5483">IFERROR(_xlfn.XLOOKUP(B5483, Runs[Run ID], Runs[Title]), "— pick a run —")</f>
        <v>Indestructible Hulk</v>
      </c>
      <c r="D5483" s="74" t="s">
        <v>9041</v>
      </c>
      <c r="E5483" s="58" t="b">
        <v>0</v>
      </c>
      <c r="F5483" s="25">
        <f t="shared" si="1"/>
        <v>13</v>
      </c>
      <c r="G5483" s="21" t="s">
        <v>58</v>
      </c>
      <c r="H5483" s="23"/>
      <c r="I5483" s="28"/>
    </row>
    <row r="5484" ht="22.5" customHeight="1">
      <c r="A5484" s="53" t="str">
        <f t="array" ref="A5484">IFERROR(_xlfn.XLOOKUP(B5484, Runs[Run ID], Runs[Track]), "— pick a run —")</f>
        <v>Hulk</v>
      </c>
      <c r="B5484" s="54" t="s">
        <v>551</v>
      </c>
      <c r="C5484" s="53" t="str">
        <f t="array" ref="C5484">IFERROR(_xlfn.XLOOKUP(B5484, Runs[Run ID], Runs[Title]), "— pick a run —")</f>
        <v>Indestructible Hulk</v>
      </c>
      <c r="D5484" s="74" t="s">
        <v>9051</v>
      </c>
      <c r="E5484" s="58" t="b">
        <v>0</v>
      </c>
      <c r="F5484" s="25">
        <f t="shared" si="1"/>
        <v>14</v>
      </c>
      <c r="G5484" s="21" t="s">
        <v>58</v>
      </c>
      <c r="H5484" s="23"/>
      <c r="I5484" s="28"/>
    </row>
    <row r="5485" ht="22.5" customHeight="1">
      <c r="A5485" s="53" t="str">
        <f t="array" ref="A5485">IFERROR(_xlfn.XLOOKUP(B5485, Runs[Run ID], Runs[Track]), "— pick a run —")</f>
        <v>Hulk</v>
      </c>
      <c r="B5485" s="54" t="s">
        <v>551</v>
      </c>
      <c r="C5485" s="53" t="str">
        <f t="array" ref="C5485">IFERROR(_xlfn.XLOOKUP(B5485, Runs[Run ID], Runs[Title]), "— pick a run —")</f>
        <v>Indestructible Hulk</v>
      </c>
      <c r="D5485" s="74" t="s">
        <v>9061</v>
      </c>
      <c r="E5485" s="58" t="b">
        <v>0</v>
      </c>
      <c r="F5485" s="25">
        <f t="shared" si="1"/>
        <v>15</v>
      </c>
      <c r="G5485" s="21" t="s">
        <v>58</v>
      </c>
      <c r="H5485" s="23"/>
      <c r="I5485" s="28"/>
    </row>
    <row r="5486" ht="22.5" customHeight="1">
      <c r="A5486" s="53" t="str">
        <f t="array" ref="A5486">IFERROR(_xlfn.XLOOKUP(B5486, Runs[Run ID], Runs[Track]), "— pick a run —")</f>
        <v>Hulk</v>
      </c>
      <c r="B5486" s="54" t="s">
        <v>551</v>
      </c>
      <c r="C5486" s="53" t="str">
        <f t="array" ref="C5486">IFERROR(_xlfn.XLOOKUP(B5486, Runs[Run ID], Runs[Title]), "— pick a run —")</f>
        <v>Indestructible Hulk</v>
      </c>
      <c r="D5486" s="74" t="s">
        <v>9071</v>
      </c>
      <c r="E5486" s="58" t="b">
        <v>0</v>
      </c>
      <c r="F5486" s="25">
        <f t="shared" si="1"/>
        <v>16</v>
      </c>
      <c r="G5486" s="21" t="s">
        <v>58</v>
      </c>
      <c r="H5486" s="23"/>
      <c r="I5486" s="28"/>
    </row>
    <row r="5487" ht="22.5" customHeight="1">
      <c r="A5487" s="53" t="str">
        <f t="array" ref="A5487">IFERROR(_xlfn.XLOOKUP(B5487, Runs[Run ID], Runs[Track]), "— pick a run —")</f>
        <v>Hulk</v>
      </c>
      <c r="B5487" s="54" t="s">
        <v>551</v>
      </c>
      <c r="C5487" s="53" t="str">
        <f t="array" ref="C5487">IFERROR(_xlfn.XLOOKUP(B5487, Runs[Run ID], Runs[Title]), "— pick a run —")</f>
        <v>Indestructible Hulk</v>
      </c>
      <c r="D5487" s="74" t="s">
        <v>9082</v>
      </c>
      <c r="E5487" s="58" t="b">
        <v>0</v>
      </c>
      <c r="F5487" s="25">
        <f t="shared" si="1"/>
        <v>17</v>
      </c>
      <c r="G5487" s="21" t="s">
        <v>58</v>
      </c>
      <c r="H5487" s="23"/>
      <c r="I5487" s="28"/>
    </row>
    <row r="5488" ht="22.5" customHeight="1">
      <c r="A5488" s="53" t="str">
        <f t="array" ref="A5488">IFERROR(_xlfn.XLOOKUP(B5488, Runs[Run ID], Runs[Track]), "— pick a run —")</f>
        <v>Hulk</v>
      </c>
      <c r="B5488" s="54" t="s">
        <v>551</v>
      </c>
      <c r="C5488" s="53" t="str">
        <f t="array" ref="C5488">IFERROR(_xlfn.XLOOKUP(B5488, Runs[Run ID], Runs[Title]), "— pick a run —")</f>
        <v>Indestructible Hulk</v>
      </c>
      <c r="D5488" s="74" t="s">
        <v>9094</v>
      </c>
      <c r="E5488" s="58" t="b">
        <v>0</v>
      </c>
      <c r="F5488" s="25">
        <f t="shared" si="1"/>
        <v>18</v>
      </c>
      <c r="G5488" s="21" t="s">
        <v>58</v>
      </c>
      <c r="H5488" s="23"/>
      <c r="I5488" s="28"/>
    </row>
    <row r="5489" ht="22.5" customHeight="1">
      <c r="A5489" s="53" t="str">
        <f t="array" ref="A5489">IFERROR(_xlfn.XLOOKUP(B5489, Runs[Run ID], Runs[Track]), "— pick a run —")</f>
        <v>Hulk</v>
      </c>
      <c r="B5489" s="54" t="s">
        <v>551</v>
      </c>
      <c r="C5489" s="53" t="str">
        <f t="array" ref="C5489">IFERROR(_xlfn.XLOOKUP(B5489, Runs[Run ID], Runs[Title]), "— pick a run —")</f>
        <v>Indestructible Hulk</v>
      </c>
      <c r="D5489" s="74" t="s">
        <v>9109</v>
      </c>
      <c r="E5489" s="58" t="b">
        <v>0</v>
      </c>
      <c r="F5489" s="25">
        <f t="shared" si="1"/>
        <v>19</v>
      </c>
      <c r="G5489" s="21" t="s">
        <v>58</v>
      </c>
      <c r="H5489" s="23"/>
      <c r="I5489" s="28"/>
    </row>
    <row r="5490" ht="22.5" customHeight="1">
      <c r="A5490" s="53" t="str">
        <f t="array" ref="A5490">IFERROR(_xlfn.XLOOKUP(B5490, Runs[Run ID], Runs[Track]), "— pick a run —")</f>
        <v>Hulk</v>
      </c>
      <c r="B5490" s="54" t="s">
        <v>551</v>
      </c>
      <c r="C5490" s="53" t="str">
        <f t="array" ref="C5490">IFERROR(_xlfn.XLOOKUP(B5490, Runs[Run ID], Runs[Title]), "— pick a run —")</f>
        <v>Indestructible Hulk</v>
      </c>
      <c r="D5490" s="74" t="s">
        <v>9123</v>
      </c>
      <c r="E5490" s="58" t="b">
        <v>0</v>
      </c>
      <c r="F5490" s="25">
        <f t="shared" si="1"/>
        <v>20</v>
      </c>
      <c r="G5490" s="21" t="s">
        <v>58</v>
      </c>
      <c r="H5490" s="23"/>
      <c r="I5490" s="28"/>
    </row>
    <row r="5491" ht="22.5" customHeight="1">
      <c r="A5491" s="53" t="str">
        <f t="array" ref="A5491">IFERROR(_xlfn.XLOOKUP(B5491, Runs[Run ID], Runs[Track]), "— pick a run —")</f>
        <v>Hulk</v>
      </c>
      <c r="B5491" s="54" t="s">
        <v>551</v>
      </c>
      <c r="C5491" s="53" t="str">
        <f t="array" ref="C5491">IFERROR(_xlfn.XLOOKUP(B5491, Runs[Run ID], Runs[Title]), "— pick a run —")</f>
        <v>Indestructible Hulk</v>
      </c>
      <c r="D5491" s="74" t="s">
        <v>14969</v>
      </c>
      <c r="E5491" s="58" t="b">
        <v>0</v>
      </c>
      <c r="F5491" s="25">
        <f t="shared" si="1"/>
        <v>21</v>
      </c>
      <c r="G5491" s="21" t="s">
        <v>443</v>
      </c>
      <c r="H5491" s="23" t="s">
        <v>14970</v>
      </c>
      <c r="I5491" s="28"/>
    </row>
    <row r="5492" ht="22.5" customHeight="1">
      <c r="A5492" s="53" t="str">
        <f t="array" ref="A5492">IFERROR(_xlfn.XLOOKUP(B5492, Runs[Run ID], Runs[Track]), "— pick a run —")</f>
        <v>Hulk</v>
      </c>
      <c r="B5492" s="54" t="s">
        <v>551</v>
      </c>
      <c r="C5492" s="53" t="str">
        <f t="array" ref="C5492">IFERROR(_xlfn.XLOOKUP(B5492, Runs[Run ID], Runs[Title]), "— pick a run —")</f>
        <v>Indestructible Hulk</v>
      </c>
      <c r="D5492" s="74" t="s">
        <v>14971</v>
      </c>
      <c r="E5492" s="58" t="b">
        <v>0</v>
      </c>
      <c r="F5492" s="25">
        <f t="shared" si="1"/>
        <v>22</v>
      </c>
      <c r="G5492" s="21" t="s">
        <v>443</v>
      </c>
      <c r="H5492" s="23"/>
      <c r="I5492" s="28"/>
    </row>
    <row r="5493" ht="22.5" customHeight="1">
      <c r="A5493" s="53" t="str">
        <f t="array" ref="A5493">IFERROR(_xlfn.XLOOKUP(B5493, Runs[Run ID], Runs[Track]), "— pick a run —")</f>
        <v>Hulk</v>
      </c>
      <c r="B5493" s="54" t="s">
        <v>551</v>
      </c>
      <c r="C5493" s="53" t="str">
        <f t="array" ref="C5493">IFERROR(_xlfn.XLOOKUP(B5493, Runs[Run ID], Runs[Title]), "— pick a run —")</f>
        <v>Indestructible Hulk</v>
      </c>
      <c r="D5493" s="74" t="s">
        <v>14972</v>
      </c>
      <c r="E5493" s="58" t="b">
        <v>0</v>
      </c>
      <c r="F5493" s="25">
        <f t="shared" si="1"/>
        <v>23</v>
      </c>
      <c r="G5493" s="21" t="s">
        <v>443</v>
      </c>
      <c r="H5493" s="23"/>
      <c r="I5493" s="28"/>
    </row>
    <row r="5494" ht="22.5" customHeight="1">
      <c r="A5494" s="53" t="str">
        <f t="array" ref="A5494">IFERROR(_xlfn.XLOOKUP(B5494, Runs[Run ID], Runs[Track]), "— pick a run —")</f>
        <v>Hulk</v>
      </c>
      <c r="B5494" s="54" t="s">
        <v>551</v>
      </c>
      <c r="C5494" s="53" t="str">
        <f t="array" ref="C5494">IFERROR(_xlfn.XLOOKUP(B5494, Runs[Run ID], Runs[Title]), "— pick a run —")</f>
        <v>Indestructible Hulk</v>
      </c>
      <c r="D5494" s="74" t="s">
        <v>14973</v>
      </c>
      <c r="E5494" s="58" t="b">
        <v>0</v>
      </c>
      <c r="F5494" s="25">
        <f t="shared" si="1"/>
        <v>24</v>
      </c>
      <c r="G5494" s="21" t="s">
        <v>443</v>
      </c>
      <c r="H5494" s="23"/>
      <c r="I5494" s="28"/>
    </row>
    <row r="5495" ht="22.5" customHeight="1">
      <c r="A5495" s="53" t="str">
        <f t="array" ref="A5495">IFERROR(_xlfn.XLOOKUP(B5495, Runs[Run ID], Runs[Track]), "— pick a run —")</f>
        <v>Hulk</v>
      </c>
      <c r="B5495" s="54" t="s">
        <v>551</v>
      </c>
      <c r="C5495" s="53" t="str">
        <f t="array" ref="C5495">IFERROR(_xlfn.XLOOKUP(B5495, Runs[Run ID], Runs[Title]), "— pick a run —")</f>
        <v>Indestructible Hulk</v>
      </c>
      <c r="D5495" s="74" t="s">
        <v>14974</v>
      </c>
      <c r="E5495" s="58" t="b">
        <v>0</v>
      </c>
      <c r="F5495" s="25">
        <f t="shared" si="1"/>
        <v>25</v>
      </c>
      <c r="G5495" s="21" t="s">
        <v>443</v>
      </c>
      <c r="H5495" s="23"/>
      <c r="I5495" s="28"/>
    </row>
    <row r="5496" ht="22.5" customHeight="1">
      <c r="A5496" s="53" t="str">
        <f t="array" ref="A5496">IFERROR(_xlfn.XLOOKUP(B5496, Runs[Run ID], Runs[Track]), "— pick a run —")</f>
        <v>Hulk</v>
      </c>
      <c r="B5496" s="54" t="s">
        <v>513</v>
      </c>
      <c r="C5496" s="53" t="str">
        <f t="array" ref="C5496">IFERROR(_xlfn.XLOOKUP(B5496, Runs[Run ID], Runs[Title]), "— pick a run —")</f>
        <v>Immortal Hulk</v>
      </c>
      <c r="D5496" s="74" t="s">
        <v>6978</v>
      </c>
      <c r="E5496" s="58" t="b">
        <v>0</v>
      </c>
      <c r="F5496" s="25">
        <f t="shared" si="1"/>
        <v>1</v>
      </c>
      <c r="G5496" s="21" t="s">
        <v>443</v>
      </c>
      <c r="H5496" s="23"/>
      <c r="I5496" s="28"/>
    </row>
    <row r="5497" ht="22.5" customHeight="1">
      <c r="A5497" s="53" t="str">
        <f t="array" ref="A5497">IFERROR(_xlfn.XLOOKUP(B5497, Runs[Run ID], Runs[Track]), "— pick a run —")</f>
        <v>Hulk</v>
      </c>
      <c r="B5497" s="54" t="s">
        <v>513</v>
      </c>
      <c r="C5497" s="53" t="str">
        <f t="array" ref="C5497">IFERROR(_xlfn.XLOOKUP(B5497, Runs[Run ID], Runs[Title]), "— pick a run —")</f>
        <v>Immortal Hulk</v>
      </c>
      <c r="D5497" s="74" t="s">
        <v>12391</v>
      </c>
      <c r="E5497" s="58" t="b">
        <v>0</v>
      </c>
      <c r="F5497" s="25">
        <f t="shared" si="1"/>
        <v>2</v>
      </c>
      <c r="G5497" s="21" t="s">
        <v>443</v>
      </c>
      <c r="H5497" s="23" t="s">
        <v>14975</v>
      </c>
      <c r="I5497" s="28"/>
    </row>
    <row r="5498" ht="22.5" customHeight="1">
      <c r="A5498" s="53" t="str">
        <f t="array" ref="A5498">IFERROR(_xlfn.XLOOKUP(B5498, Runs[Run ID], Runs[Track]), "— pick a run —")</f>
        <v>Hulk</v>
      </c>
      <c r="B5498" s="54" t="s">
        <v>513</v>
      </c>
      <c r="C5498" s="53" t="str">
        <f t="array" ref="C5498">IFERROR(_xlfn.XLOOKUP(B5498, Runs[Run ID], Runs[Title]), "— pick a run —")</f>
        <v>Immortal Hulk</v>
      </c>
      <c r="D5498" s="74" t="s">
        <v>12392</v>
      </c>
      <c r="E5498" s="58" t="b">
        <v>0</v>
      </c>
      <c r="F5498" s="25">
        <f t="shared" si="1"/>
        <v>3</v>
      </c>
      <c r="G5498" s="21" t="s">
        <v>443</v>
      </c>
      <c r="H5498" s="23"/>
      <c r="I5498" s="28"/>
    </row>
    <row r="5499" ht="22.5" customHeight="1">
      <c r="A5499" s="53" t="str">
        <f t="array" ref="A5499">IFERROR(_xlfn.XLOOKUP(B5499, Runs[Run ID], Runs[Track]), "— pick a run —")</f>
        <v>Hulk</v>
      </c>
      <c r="B5499" s="54" t="s">
        <v>513</v>
      </c>
      <c r="C5499" s="53" t="str">
        <f t="array" ref="C5499">IFERROR(_xlfn.XLOOKUP(B5499, Runs[Run ID], Runs[Title]), "— pick a run —")</f>
        <v>Immortal Hulk</v>
      </c>
      <c r="D5499" s="74" t="s">
        <v>12393</v>
      </c>
      <c r="E5499" s="58" t="b">
        <v>0</v>
      </c>
      <c r="F5499" s="25">
        <f t="shared" si="1"/>
        <v>4</v>
      </c>
      <c r="G5499" s="21" t="s">
        <v>443</v>
      </c>
      <c r="H5499" s="23"/>
      <c r="I5499" s="28"/>
    </row>
    <row r="5500" ht="22.5" customHeight="1">
      <c r="A5500" s="53" t="str">
        <f t="array" ref="A5500">IFERROR(_xlfn.XLOOKUP(B5500, Runs[Run ID], Runs[Track]), "— pick a run —")</f>
        <v>Hulk</v>
      </c>
      <c r="B5500" s="54" t="s">
        <v>513</v>
      </c>
      <c r="C5500" s="53" t="str">
        <f t="array" ref="C5500">IFERROR(_xlfn.XLOOKUP(B5500, Runs[Run ID], Runs[Title]), "— pick a run —")</f>
        <v>Immortal Hulk</v>
      </c>
      <c r="D5500" s="74" t="s">
        <v>12394</v>
      </c>
      <c r="E5500" s="58" t="b">
        <v>0</v>
      </c>
      <c r="F5500" s="25">
        <f t="shared" si="1"/>
        <v>5</v>
      </c>
      <c r="G5500" s="21" t="s">
        <v>443</v>
      </c>
      <c r="H5500" s="23"/>
      <c r="I5500" s="28"/>
    </row>
    <row r="5501" ht="22.5" customHeight="1">
      <c r="A5501" s="53" t="str">
        <f t="array" ref="A5501">IFERROR(_xlfn.XLOOKUP(B5501, Runs[Run ID], Runs[Track]), "— pick a run —")</f>
        <v>Hulk</v>
      </c>
      <c r="B5501" s="54" t="s">
        <v>513</v>
      </c>
      <c r="C5501" s="53" t="str">
        <f t="array" ref="C5501">IFERROR(_xlfn.XLOOKUP(B5501, Runs[Run ID], Runs[Title]), "— pick a run —")</f>
        <v>Immortal Hulk</v>
      </c>
      <c r="D5501" s="74" t="s">
        <v>12395</v>
      </c>
      <c r="E5501" s="58" t="b">
        <v>0</v>
      </c>
      <c r="F5501" s="25">
        <f t="shared" si="1"/>
        <v>6</v>
      </c>
      <c r="G5501" s="21" t="s">
        <v>443</v>
      </c>
      <c r="H5501" s="23"/>
      <c r="I5501" s="28"/>
    </row>
    <row r="5502" ht="22.5" customHeight="1">
      <c r="A5502" s="53" t="str">
        <f t="array" ref="A5502">IFERROR(_xlfn.XLOOKUP(B5502, Runs[Run ID], Runs[Track]), "— pick a run —")</f>
        <v>Hulk</v>
      </c>
      <c r="B5502" s="54" t="s">
        <v>513</v>
      </c>
      <c r="C5502" s="53" t="str">
        <f t="array" ref="C5502">IFERROR(_xlfn.XLOOKUP(B5502, Runs[Run ID], Runs[Title]), "— pick a run —")</f>
        <v>Immortal Hulk</v>
      </c>
      <c r="D5502" s="74" t="s">
        <v>12396</v>
      </c>
      <c r="E5502" s="58" t="b">
        <v>0</v>
      </c>
      <c r="F5502" s="25">
        <f t="shared" si="1"/>
        <v>7</v>
      </c>
      <c r="G5502" s="21" t="s">
        <v>443</v>
      </c>
      <c r="H5502" s="23"/>
      <c r="I5502" s="28"/>
    </row>
    <row r="5503" ht="22.5" customHeight="1">
      <c r="A5503" s="53" t="str">
        <f t="array" ref="A5503">IFERROR(_xlfn.XLOOKUP(B5503, Runs[Run ID], Runs[Track]), "— pick a run —")</f>
        <v>Hulk</v>
      </c>
      <c r="B5503" s="54" t="s">
        <v>513</v>
      </c>
      <c r="C5503" s="53" t="str">
        <f t="array" ref="C5503">IFERROR(_xlfn.XLOOKUP(B5503, Runs[Run ID], Runs[Title]), "— pick a run —")</f>
        <v>Immortal Hulk</v>
      </c>
      <c r="D5503" s="74" t="s">
        <v>12397</v>
      </c>
      <c r="E5503" s="58" t="b">
        <v>0</v>
      </c>
      <c r="F5503" s="25">
        <f t="shared" si="1"/>
        <v>8</v>
      </c>
      <c r="G5503" s="21" t="s">
        <v>443</v>
      </c>
      <c r="H5503" s="23"/>
      <c r="I5503" s="28"/>
    </row>
    <row r="5504" ht="22.5" customHeight="1">
      <c r="A5504" s="53" t="str">
        <f t="array" ref="A5504">IFERROR(_xlfn.XLOOKUP(B5504, Runs[Run ID], Runs[Track]), "— pick a run —")</f>
        <v>Hulk</v>
      </c>
      <c r="B5504" s="54" t="s">
        <v>513</v>
      </c>
      <c r="C5504" s="53" t="str">
        <f t="array" ref="C5504">IFERROR(_xlfn.XLOOKUP(B5504, Runs[Run ID], Runs[Title]), "— pick a run —")</f>
        <v>Immortal Hulk</v>
      </c>
      <c r="D5504" s="74" t="s">
        <v>14976</v>
      </c>
      <c r="E5504" s="58" t="b">
        <v>0</v>
      </c>
      <c r="F5504" s="25">
        <f t="shared" si="1"/>
        <v>9</v>
      </c>
      <c r="G5504" s="21" t="s">
        <v>443</v>
      </c>
      <c r="H5504" s="23"/>
      <c r="I5504" s="28"/>
    </row>
    <row r="5505" ht="22.5" customHeight="1">
      <c r="A5505" s="53" t="str">
        <f t="array" ref="A5505">IFERROR(_xlfn.XLOOKUP(B5505, Runs[Run ID], Runs[Track]), "— pick a run —")</f>
        <v>Hulk</v>
      </c>
      <c r="B5505" s="54" t="s">
        <v>513</v>
      </c>
      <c r="C5505" s="53" t="str">
        <f t="array" ref="C5505">IFERROR(_xlfn.XLOOKUP(B5505, Runs[Run ID], Runs[Title]), "— pick a run —")</f>
        <v>Immortal Hulk</v>
      </c>
      <c r="D5505" s="74" t="s">
        <v>9340</v>
      </c>
      <c r="E5505" s="58" t="b">
        <v>0</v>
      </c>
      <c r="F5505" s="25">
        <f t="shared" si="1"/>
        <v>10</v>
      </c>
      <c r="G5505" s="21" t="s">
        <v>58</v>
      </c>
      <c r="H5505" s="23"/>
      <c r="I5505" s="28"/>
    </row>
    <row r="5506" ht="22.5" customHeight="1">
      <c r="A5506" s="53" t="str">
        <f t="array" ref="A5506">IFERROR(_xlfn.XLOOKUP(B5506, Runs[Run ID], Runs[Track]), "— pick a run —")</f>
        <v>Hulk</v>
      </c>
      <c r="B5506" s="54" t="s">
        <v>513</v>
      </c>
      <c r="C5506" s="53" t="str">
        <f t="array" ref="C5506">IFERROR(_xlfn.XLOOKUP(B5506, Runs[Run ID], Runs[Title]), "— pick a run —")</f>
        <v>Immortal Hulk</v>
      </c>
      <c r="D5506" s="74" t="s">
        <v>9352</v>
      </c>
      <c r="E5506" s="58" t="b">
        <v>0</v>
      </c>
      <c r="F5506" s="25">
        <f t="shared" si="1"/>
        <v>11</v>
      </c>
      <c r="G5506" s="21" t="s">
        <v>58</v>
      </c>
      <c r="H5506" s="23"/>
      <c r="I5506" s="28"/>
    </row>
    <row r="5507" ht="22.5" customHeight="1">
      <c r="A5507" s="53" t="str">
        <f t="array" ref="A5507">IFERROR(_xlfn.XLOOKUP(B5507, Runs[Run ID], Runs[Track]), "— pick a run —")</f>
        <v>Hulk</v>
      </c>
      <c r="B5507" s="54" t="s">
        <v>513</v>
      </c>
      <c r="C5507" s="53" t="str">
        <f t="array" ref="C5507">IFERROR(_xlfn.XLOOKUP(B5507, Runs[Run ID], Runs[Title]), "— pick a run —")</f>
        <v>Immortal Hulk</v>
      </c>
      <c r="D5507" s="74" t="s">
        <v>9365</v>
      </c>
      <c r="E5507" s="58" t="b">
        <v>0</v>
      </c>
      <c r="F5507" s="25">
        <f t="shared" si="1"/>
        <v>12</v>
      </c>
      <c r="G5507" s="21" t="s">
        <v>58</v>
      </c>
      <c r="H5507" s="23"/>
      <c r="I5507" s="28"/>
    </row>
    <row r="5508" ht="22.5" customHeight="1">
      <c r="A5508" s="53" t="str">
        <f t="array" ref="A5508">IFERROR(_xlfn.XLOOKUP(B5508, Runs[Run ID], Runs[Track]), "— pick a run —")</f>
        <v>Hulk</v>
      </c>
      <c r="B5508" s="54" t="s">
        <v>513</v>
      </c>
      <c r="C5508" s="53" t="str">
        <f t="array" ref="C5508">IFERROR(_xlfn.XLOOKUP(B5508, Runs[Run ID], Runs[Title]), "— pick a run —")</f>
        <v>Immortal Hulk</v>
      </c>
      <c r="D5508" s="74" t="s">
        <v>9377</v>
      </c>
      <c r="E5508" s="58" t="b">
        <v>0</v>
      </c>
      <c r="F5508" s="25">
        <f t="shared" si="1"/>
        <v>13</v>
      </c>
      <c r="G5508" s="21" t="s">
        <v>58</v>
      </c>
      <c r="H5508" s="23"/>
      <c r="I5508" s="28"/>
    </row>
    <row r="5509" ht="22.5" customHeight="1">
      <c r="A5509" s="53" t="str">
        <f t="array" ref="A5509">IFERROR(_xlfn.XLOOKUP(B5509, Runs[Run ID], Runs[Track]), "— pick a run —")</f>
        <v>Hulk</v>
      </c>
      <c r="B5509" s="54" t="s">
        <v>513</v>
      </c>
      <c r="C5509" s="53" t="str">
        <f t="array" ref="C5509">IFERROR(_xlfn.XLOOKUP(B5509, Runs[Run ID], Runs[Title]), "— pick a run —")</f>
        <v>Immortal Hulk</v>
      </c>
      <c r="D5509" s="74" t="s">
        <v>9389</v>
      </c>
      <c r="E5509" s="58" t="b">
        <v>0</v>
      </c>
      <c r="F5509" s="25">
        <f t="shared" si="1"/>
        <v>14</v>
      </c>
      <c r="G5509" s="21" t="s">
        <v>58</v>
      </c>
      <c r="H5509" s="23"/>
      <c r="I5509" s="28"/>
    </row>
    <row r="5510" ht="22.5" customHeight="1">
      <c r="A5510" s="53" t="str">
        <f t="array" ref="A5510">IFERROR(_xlfn.XLOOKUP(B5510, Runs[Run ID], Runs[Track]), "— pick a run —")</f>
        <v>Hulk</v>
      </c>
      <c r="B5510" s="54" t="s">
        <v>513</v>
      </c>
      <c r="C5510" s="53" t="str">
        <f t="array" ref="C5510">IFERROR(_xlfn.XLOOKUP(B5510, Runs[Run ID], Runs[Title]), "— pick a run —")</f>
        <v>Immortal Hulk</v>
      </c>
      <c r="D5510" s="74" t="s">
        <v>9401</v>
      </c>
      <c r="E5510" s="58" t="b">
        <v>0</v>
      </c>
      <c r="F5510" s="25">
        <f t="shared" si="1"/>
        <v>15</v>
      </c>
      <c r="G5510" s="21" t="s">
        <v>58</v>
      </c>
      <c r="H5510" s="23"/>
      <c r="I5510" s="28"/>
    </row>
    <row r="5511" ht="22.5" customHeight="1">
      <c r="A5511" s="53" t="str">
        <f t="array" ref="A5511">IFERROR(_xlfn.XLOOKUP(B5511, Runs[Run ID], Runs[Track]), "— pick a run —")</f>
        <v>Hulk</v>
      </c>
      <c r="B5511" s="54" t="s">
        <v>513</v>
      </c>
      <c r="C5511" s="53" t="str">
        <f t="array" ref="C5511">IFERROR(_xlfn.XLOOKUP(B5511, Runs[Run ID], Runs[Title]), "— pick a run —")</f>
        <v>Immortal Hulk</v>
      </c>
      <c r="D5511" s="74" t="s">
        <v>9413</v>
      </c>
      <c r="E5511" s="58" t="b">
        <v>0</v>
      </c>
      <c r="F5511" s="25">
        <f t="shared" si="1"/>
        <v>16</v>
      </c>
      <c r="G5511" s="21" t="s">
        <v>58</v>
      </c>
      <c r="H5511" s="23"/>
      <c r="I5511" s="28"/>
    </row>
    <row r="5512" ht="22.5" customHeight="1">
      <c r="A5512" s="53" t="str">
        <f t="array" ref="A5512">IFERROR(_xlfn.XLOOKUP(B5512, Runs[Run ID], Runs[Track]), "— pick a run —")</f>
        <v>Hulk</v>
      </c>
      <c r="B5512" s="54" t="s">
        <v>513</v>
      </c>
      <c r="C5512" s="53" t="str">
        <f t="array" ref="C5512">IFERROR(_xlfn.XLOOKUP(B5512, Runs[Run ID], Runs[Title]), "— pick a run —")</f>
        <v>Immortal Hulk</v>
      </c>
      <c r="D5512" s="74" t="s">
        <v>9425</v>
      </c>
      <c r="E5512" s="58" t="b">
        <v>0</v>
      </c>
      <c r="F5512" s="25">
        <f t="shared" si="1"/>
        <v>17</v>
      </c>
      <c r="G5512" s="21" t="s">
        <v>58</v>
      </c>
      <c r="H5512" s="23"/>
      <c r="I5512" s="28"/>
    </row>
    <row r="5513" ht="22.5" customHeight="1">
      <c r="A5513" s="53" t="str">
        <f t="array" ref="A5513">IFERROR(_xlfn.XLOOKUP(B5513, Runs[Run ID], Runs[Track]), "— pick a run —")</f>
        <v>Hulk</v>
      </c>
      <c r="B5513" s="54" t="s">
        <v>513</v>
      </c>
      <c r="C5513" s="53" t="str">
        <f t="array" ref="C5513">IFERROR(_xlfn.XLOOKUP(B5513, Runs[Run ID], Runs[Title]), "— pick a run —")</f>
        <v>Immortal Hulk</v>
      </c>
      <c r="D5513" s="74" t="s">
        <v>9436</v>
      </c>
      <c r="E5513" s="58" t="b">
        <v>0</v>
      </c>
      <c r="F5513" s="25">
        <f t="shared" si="1"/>
        <v>18</v>
      </c>
      <c r="G5513" s="21" t="s">
        <v>58</v>
      </c>
      <c r="H5513" s="23"/>
      <c r="I5513" s="28"/>
    </row>
    <row r="5514" ht="22.5" customHeight="1">
      <c r="A5514" s="53" t="str">
        <f t="array" ref="A5514">IFERROR(_xlfn.XLOOKUP(B5514, Runs[Run ID], Runs[Track]), "— pick a run —")</f>
        <v>Hulk</v>
      </c>
      <c r="B5514" s="54" t="s">
        <v>513</v>
      </c>
      <c r="C5514" s="53" t="str">
        <f t="array" ref="C5514">IFERROR(_xlfn.XLOOKUP(B5514, Runs[Run ID], Runs[Title]), "— pick a run —")</f>
        <v>Immortal Hulk</v>
      </c>
      <c r="D5514" s="74" t="s">
        <v>9446</v>
      </c>
      <c r="E5514" s="58" t="b">
        <v>0</v>
      </c>
      <c r="F5514" s="25">
        <f t="shared" si="1"/>
        <v>19</v>
      </c>
      <c r="G5514" s="21" t="s">
        <v>58</v>
      </c>
      <c r="H5514" s="23"/>
      <c r="I5514" s="28"/>
    </row>
    <row r="5515" ht="22.5" customHeight="1">
      <c r="A5515" s="53" t="str">
        <f t="array" ref="A5515">IFERROR(_xlfn.XLOOKUP(B5515, Runs[Run ID], Runs[Track]), "— pick a run —")</f>
        <v>Hulk</v>
      </c>
      <c r="B5515" s="54" t="s">
        <v>513</v>
      </c>
      <c r="C5515" s="53" t="str">
        <f t="array" ref="C5515">IFERROR(_xlfn.XLOOKUP(B5515, Runs[Run ID], Runs[Title]), "— pick a run —")</f>
        <v>Immortal Hulk</v>
      </c>
      <c r="D5515" s="74" t="s">
        <v>9457</v>
      </c>
      <c r="E5515" s="58" t="b">
        <v>0</v>
      </c>
      <c r="F5515" s="25">
        <f t="shared" si="1"/>
        <v>20</v>
      </c>
      <c r="G5515" s="21" t="s">
        <v>58</v>
      </c>
      <c r="H5515" s="23"/>
      <c r="I5515" s="28"/>
    </row>
    <row r="5516" ht="22.5" customHeight="1">
      <c r="A5516" s="53" t="str">
        <f t="array" ref="A5516">IFERROR(_xlfn.XLOOKUP(B5516, Runs[Run ID], Runs[Track]), "— pick a run —")</f>
        <v>Hulk</v>
      </c>
      <c r="B5516" s="54" t="s">
        <v>513</v>
      </c>
      <c r="C5516" s="53" t="str">
        <f t="array" ref="C5516">IFERROR(_xlfn.XLOOKUP(B5516, Runs[Run ID], Runs[Title]), "— pick a run —")</f>
        <v>Immortal Hulk</v>
      </c>
      <c r="D5516" s="74" t="s">
        <v>9471</v>
      </c>
      <c r="E5516" s="58" t="b">
        <v>0</v>
      </c>
      <c r="F5516" s="25">
        <f t="shared" si="1"/>
        <v>21</v>
      </c>
      <c r="G5516" s="21" t="s">
        <v>58</v>
      </c>
      <c r="H5516" s="23"/>
      <c r="I5516" s="28"/>
    </row>
    <row r="5517" ht="22.5" customHeight="1">
      <c r="A5517" s="53" t="str">
        <f t="array" ref="A5517">IFERROR(_xlfn.XLOOKUP(B5517, Runs[Run ID], Runs[Track]), "— pick a run —")</f>
        <v>Hulk</v>
      </c>
      <c r="B5517" s="54" t="s">
        <v>513</v>
      </c>
      <c r="C5517" s="53" t="str">
        <f t="array" ref="C5517">IFERROR(_xlfn.XLOOKUP(B5517, Runs[Run ID], Runs[Title]), "— pick a run —")</f>
        <v>Immortal Hulk</v>
      </c>
      <c r="D5517" s="74" t="s">
        <v>9483</v>
      </c>
      <c r="E5517" s="58" t="b">
        <v>0</v>
      </c>
      <c r="F5517" s="25">
        <f t="shared" si="1"/>
        <v>22</v>
      </c>
      <c r="G5517" s="21" t="s">
        <v>58</v>
      </c>
      <c r="H5517" s="23"/>
      <c r="I5517" s="28"/>
    </row>
    <row r="5518" ht="22.5" customHeight="1">
      <c r="A5518" s="53" t="str">
        <f t="array" ref="A5518">IFERROR(_xlfn.XLOOKUP(B5518, Runs[Run ID], Runs[Track]), "— pick a run —")</f>
        <v>Hulk</v>
      </c>
      <c r="B5518" s="54" t="s">
        <v>513</v>
      </c>
      <c r="C5518" s="53" t="str">
        <f t="array" ref="C5518">IFERROR(_xlfn.XLOOKUP(B5518, Runs[Run ID], Runs[Title]), "— pick a run —")</f>
        <v>Immortal Hulk</v>
      </c>
      <c r="D5518" s="74" t="s">
        <v>9493</v>
      </c>
      <c r="E5518" s="58" t="b">
        <v>0</v>
      </c>
      <c r="F5518" s="25">
        <f t="shared" si="1"/>
        <v>23</v>
      </c>
      <c r="G5518" s="21" t="s">
        <v>58</v>
      </c>
      <c r="H5518" s="23"/>
      <c r="I5518" s="28"/>
    </row>
    <row r="5519" ht="22.5" customHeight="1">
      <c r="A5519" s="53" t="str">
        <f t="array" ref="A5519">IFERROR(_xlfn.XLOOKUP(B5519, Runs[Run ID], Runs[Track]), "— pick a run —")</f>
        <v>Hulk</v>
      </c>
      <c r="B5519" s="54" t="s">
        <v>513</v>
      </c>
      <c r="C5519" s="53" t="str">
        <f t="array" ref="C5519">IFERROR(_xlfn.XLOOKUP(B5519, Runs[Run ID], Runs[Title]), "— pick a run —")</f>
        <v>Immortal Hulk</v>
      </c>
      <c r="D5519" s="74" t="s">
        <v>9506</v>
      </c>
      <c r="E5519" s="58" t="b">
        <v>0</v>
      </c>
      <c r="F5519" s="25">
        <f t="shared" si="1"/>
        <v>24</v>
      </c>
      <c r="G5519" s="21" t="s">
        <v>58</v>
      </c>
      <c r="H5519" s="23"/>
      <c r="I5519" s="28"/>
    </row>
    <row r="5520" ht="22.5" customHeight="1">
      <c r="A5520" s="53" t="str">
        <f t="array" ref="A5520">IFERROR(_xlfn.XLOOKUP(B5520, Runs[Run ID], Runs[Track]), "— pick a run —")</f>
        <v>Hulk</v>
      </c>
      <c r="B5520" s="54" t="s">
        <v>513</v>
      </c>
      <c r="C5520" s="53" t="str">
        <f t="array" ref="C5520">IFERROR(_xlfn.XLOOKUP(B5520, Runs[Run ID], Runs[Title]), "— pick a run —")</f>
        <v>Immortal Hulk</v>
      </c>
      <c r="D5520" s="74" t="s">
        <v>9518</v>
      </c>
      <c r="E5520" s="58" t="b">
        <v>0</v>
      </c>
      <c r="F5520" s="25">
        <f t="shared" si="1"/>
        <v>25</v>
      </c>
      <c r="G5520" s="21" t="s">
        <v>58</v>
      </c>
      <c r="H5520" s="23"/>
      <c r="I5520" s="28"/>
    </row>
    <row r="5521" ht="22.5" customHeight="1">
      <c r="A5521" s="53" t="str">
        <f t="array" ref="A5521">IFERROR(_xlfn.XLOOKUP(B5521, Runs[Run ID], Runs[Track]), "— pick a run —")</f>
        <v>Hulk</v>
      </c>
      <c r="B5521" s="54" t="s">
        <v>513</v>
      </c>
      <c r="C5521" s="53" t="str">
        <f t="array" ref="C5521">IFERROR(_xlfn.XLOOKUP(B5521, Runs[Run ID], Runs[Title]), "— pick a run —")</f>
        <v>Immortal Hulk</v>
      </c>
      <c r="D5521" s="74" t="s">
        <v>9530</v>
      </c>
      <c r="E5521" s="58" t="b">
        <v>0</v>
      </c>
      <c r="F5521" s="25">
        <f t="shared" si="1"/>
        <v>26</v>
      </c>
      <c r="G5521" s="21" t="s">
        <v>58</v>
      </c>
      <c r="H5521" s="23"/>
      <c r="I5521" s="28"/>
    </row>
    <row r="5522" ht="22.5" customHeight="1">
      <c r="A5522" s="53" t="str">
        <f t="array" ref="A5522">IFERROR(_xlfn.XLOOKUP(B5522, Runs[Run ID], Runs[Track]), "— pick a run —")</f>
        <v>Hulk</v>
      </c>
      <c r="B5522" s="54" t="s">
        <v>513</v>
      </c>
      <c r="C5522" s="53" t="str">
        <f t="array" ref="C5522">IFERROR(_xlfn.XLOOKUP(B5522, Runs[Run ID], Runs[Title]), "— pick a run —")</f>
        <v>Immortal Hulk</v>
      </c>
      <c r="D5522" s="74" t="s">
        <v>9542</v>
      </c>
      <c r="E5522" s="58" t="b">
        <v>0</v>
      </c>
      <c r="F5522" s="25">
        <f t="shared" si="1"/>
        <v>27</v>
      </c>
      <c r="G5522" s="21" t="s">
        <v>58</v>
      </c>
      <c r="H5522" s="23"/>
      <c r="I5522" s="28"/>
    </row>
    <row r="5523" ht="22.5" customHeight="1">
      <c r="A5523" s="53" t="str">
        <f t="array" ref="A5523">IFERROR(_xlfn.XLOOKUP(B5523, Runs[Run ID], Runs[Track]), "— pick a run —")</f>
        <v>Hulk</v>
      </c>
      <c r="B5523" s="54" t="s">
        <v>513</v>
      </c>
      <c r="C5523" s="53" t="str">
        <f t="array" ref="C5523">IFERROR(_xlfn.XLOOKUP(B5523, Runs[Run ID], Runs[Title]), "— pick a run —")</f>
        <v>Immortal Hulk</v>
      </c>
      <c r="D5523" s="74" t="s">
        <v>9554</v>
      </c>
      <c r="E5523" s="58" t="b">
        <v>0</v>
      </c>
      <c r="F5523" s="25">
        <f t="shared" si="1"/>
        <v>28</v>
      </c>
      <c r="G5523" s="21" t="s">
        <v>58</v>
      </c>
      <c r="H5523" s="23"/>
      <c r="I5523" s="28"/>
    </row>
    <row r="5524" ht="22.5" customHeight="1">
      <c r="A5524" s="53" t="str">
        <f t="array" ref="A5524">IFERROR(_xlfn.XLOOKUP(B5524, Runs[Run ID], Runs[Track]), "— pick a run —")</f>
        <v>Hulk</v>
      </c>
      <c r="B5524" s="54" t="s">
        <v>513</v>
      </c>
      <c r="C5524" s="53" t="str">
        <f t="array" ref="C5524">IFERROR(_xlfn.XLOOKUP(B5524, Runs[Run ID], Runs[Title]), "— pick a run —")</f>
        <v>Immortal Hulk</v>
      </c>
      <c r="D5524" s="74" t="s">
        <v>9565</v>
      </c>
      <c r="E5524" s="58" t="b">
        <v>0</v>
      </c>
      <c r="F5524" s="25">
        <f t="shared" si="1"/>
        <v>29</v>
      </c>
      <c r="G5524" s="21" t="s">
        <v>58</v>
      </c>
      <c r="H5524" s="23"/>
      <c r="I5524" s="28"/>
    </row>
    <row r="5525" ht="22.5" customHeight="1">
      <c r="A5525" s="53" t="str">
        <f t="array" ref="A5525">IFERROR(_xlfn.XLOOKUP(B5525, Runs[Run ID], Runs[Track]), "— pick a run —")</f>
        <v>Hulk</v>
      </c>
      <c r="B5525" s="54" t="s">
        <v>513</v>
      </c>
      <c r="C5525" s="53" t="str">
        <f t="array" ref="C5525">IFERROR(_xlfn.XLOOKUP(B5525, Runs[Run ID], Runs[Title]), "— pick a run —")</f>
        <v>Immortal Hulk</v>
      </c>
      <c r="D5525" s="74" t="s">
        <v>9575</v>
      </c>
      <c r="E5525" s="58" t="b">
        <v>0</v>
      </c>
      <c r="F5525" s="25">
        <f t="shared" si="1"/>
        <v>30</v>
      </c>
      <c r="G5525" s="21" t="s">
        <v>58</v>
      </c>
      <c r="H5525" s="23"/>
      <c r="I5525" s="28"/>
    </row>
    <row r="5526" ht="22.5" customHeight="1">
      <c r="A5526" s="53" t="str">
        <f t="array" ref="A5526">IFERROR(_xlfn.XLOOKUP(B5526, Runs[Run ID], Runs[Track]), "— pick a run —")</f>
        <v>Hulk</v>
      </c>
      <c r="B5526" s="54" t="s">
        <v>513</v>
      </c>
      <c r="C5526" s="53" t="str">
        <f t="array" ref="C5526">IFERROR(_xlfn.XLOOKUP(B5526, Runs[Run ID], Runs[Title]), "— pick a run —")</f>
        <v>Immortal Hulk</v>
      </c>
      <c r="D5526" s="74" t="s">
        <v>9585</v>
      </c>
      <c r="E5526" s="58" t="b">
        <v>0</v>
      </c>
      <c r="F5526" s="25">
        <f t="shared" si="1"/>
        <v>31</v>
      </c>
      <c r="G5526" s="21" t="s">
        <v>58</v>
      </c>
      <c r="H5526" s="23"/>
      <c r="I5526" s="28"/>
    </row>
    <row r="5527" ht="22.5" customHeight="1">
      <c r="A5527" s="53" t="str">
        <f t="array" ref="A5527">IFERROR(_xlfn.XLOOKUP(B5527, Runs[Run ID], Runs[Track]), "— pick a run —")</f>
        <v>Hulk</v>
      </c>
      <c r="B5527" s="54" t="s">
        <v>513</v>
      </c>
      <c r="C5527" s="53" t="str">
        <f t="array" ref="C5527">IFERROR(_xlfn.XLOOKUP(B5527, Runs[Run ID], Runs[Title]), "— pick a run —")</f>
        <v>Immortal Hulk</v>
      </c>
      <c r="D5527" s="74" t="s">
        <v>9596</v>
      </c>
      <c r="E5527" s="58" t="b">
        <v>0</v>
      </c>
      <c r="F5527" s="25">
        <f t="shared" si="1"/>
        <v>32</v>
      </c>
      <c r="G5527" s="21" t="s">
        <v>58</v>
      </c>
      <c r="H5527" s="23"/>
      <c r="I5527" s="28"/>
    </row>
    <row r="5528" ht="22.5" customHeight="1">
      <c r="A5528" s="53" t="str">
        <f t="array" ref="A5528">IFERROR(_xlfn.XLOOKUP(B5528, Runs[Run ID], Runs[Track]), "— pick a run —")</f>
        <v>Hulk</v>
      </c>
      <c r="B5528" s="54" t="s">
        <v>513</v>
      </c>
      <c r="C5528" s="53" t="str">
        <f t="array" ref="C5528">IFERROR(_xlfn.XLOOKUP(B5528, Runs[Run ID], Runs[Title]), "— pick a run —")</f>
        <v>Immortal Hulk</v>
      </c>
      <c r="D5528" s="74" t="s">
        <v>9609</v>
      </c>
      <c r="E5528" s="58" t="b">
        <v>0</v>
      </c>
      <c r="F5528" s="25">
        <f t="shared" si="1"/>
        <v>33</v>
      </c>
      <c r="G5528" s="21" t="s">
        <v>58</v>
      </c>
      <c r="H5528" s="23"/>
      <c r="I5528" s="28"/>
    </row>
    <row r="5529" ht="22.5" customHeight="1">
      <c r="A5529" s="53" t="str">
        <f t="array" ref="A5529">IFERROR(_xlfn.XLOOKUP(B5529, Runs[Run ID], Runs[Track]), "— pick a run —")</f>
        <v>Hulk</v>
      </c>
      <c r="B5529" s="54" t="s">
        <v>513</v>
      </c>
      <c r="C5529" s="53" t="str">
        <f t="array" ref="C5529">IFERROR(_xlfn.XLOOKUP(B5529, Runs[Run ID], Runs[Title]), "— pick a run —")</f>
        <v>Immortal Hulk</v>
      </c>
      <c r="D5529" s="74" t="s">
        <v>9619</v>
      </c>
      <c r="E5529" s="58" t="b">
        <v>0</v>
      </c>
      <c r="F5529" s="25">
        <f t="shared" si="1"/>
        <v>34</v>
      </c>
      <c r="G5529" s="21" t="s">
        <v>58</v>
      </c>
      <c r="H5529" s="23"/>
      <c r="I5529" s="28"/>
    </row>
    <row r="5530" ht="22.5" customHeight="1">
      <c r="A5530" s="53" t="str">
        <f t="array" ref="A5530">IFERROR(_xlfn.XLOOKUP(B5530, Runs[Run ID], Runs[Track]), "— pick a run —")</f>
        <v>Hulk</v>
      </c>
      <c r="B5530" s="54" t="s">
        <v>513</v>
      </c>
      <c r="C5530" s="53" t="str">
        <f t="array" ref="C5530">IFERROR(_xlfn.XLOOKUP(B5530, Runs[Run ID], Runs[Title]), "— pick a run —")</f>
        <v>Immortal Hulk</v>
      </c>
      <c r="D5530" s="74" t="s">
        <v>9628</v>
      </c>
      <c r="E5530" s="58" t="b">
        <v>0</v>
      </c>
      <c r="F5530" s="25">
        <f t="shared" si="1"/>
        <v>35</v>
      </c>
      <c r="G5530" s="21" t="s">
        <v>58</v>
      </c>
      <c r="H5530" s="23"/>
      <c r="I5530" s="28"/>
    </row>
    <row r="5531" ht="22.5" customHeight="1">
      <c r="A5531" s="53" t="str">
        <f t="array" ref="A5531">IFERROR(_xlfn.XLOOKUP(B5531, Runs[Run ID], Runs[Track]), "— pick a run —")</f>
        <v>Hulk</v>
      </c>
      <c r="B5531" s="54" t="s">
        <v>513</v>
      </c>
      <c r="C5531" s="53" t="str">
        <f t="array" ref="C5531">IFERROR(_xlfn.XLOOKUP(B5531, Runs[Run ID], Runs[Title]), "— pick a run —")</f>
        <v>Immortal Hulk</v>
      </c>
      <c r="D5531" s="74" t="s">
        <v>9638</v>
      </c>
      <c r="E5531" s="58" t="b">
        <v>0</v>
      </c>
      <c r="F5531" s="25">
        <f t="shared" si="1"/>
        <v>36</v>
      </c>
      <c r="G5531" s="21" t="s">
        <v>58</v>
      </c>
      <c r="H5531" s="23"/>
      <c r="I5531" s="28"/>
    </row>
    <row r="5532" ht="22.5" customHeight="1">
      <c r="A5532" s="53" t="str">
        <f t="array" ref="A5532">IFERROR(_xlfn.XLOOKUP(B5532, Runs[Run ID], Runs[Track]), "— pick a run —")</f>
        <v>Hulk</v>
      </c>
      <c r="B5532" s="54" t="s">
        <v>513</v>
      </c>
      <c r="C5532" s="53" t="str">
        <f t="array" ref="C5532">IFERROR(_xlfn.XLOOKUP(B5532, Runs[Run ID], Runs[Title]), "— pick a run —")</f>
        <v>Immortal Hulk</v>
      </c>
      <c r="D5532" s="74" t="s">
        <v>9646</v>
      </c>
      <c r="E5532" s="58" t="b">
        <v>0</v>
      </c>
      <c r="F5532" s="25">
        <f t="shared" si="1"/>
        <v>37</v>
      </c>
      <c r="G5532" s="21" t="s">
        <v>58</v>
      </c>
      <c r="H5532" s="23"/>
      <c r="I5532" s="28"/>
    </row>
    <row r="5533" ht="22.5" customHeight="1">
      <c r="A5533" s="53" t="str">
        <f t="array" ref="A5533">IFERROR(_xlfn.XLOOKUP(B5533, Runs[Run ID], Runs[Track]), "— pick a run —")</f>
        <v>Hulk</v>
      </c>
      <c r="B5533" s="54" t="s">
        <v>513</v>
      </c>
      <c r="C5533" s="53" t="str">
        <f t="array" ref="C5533">IFERROR(_xlfn.XLOOKUP(B5533, Runs[Run ID], Runs[Title]), "— pick a run —")</f>
        <v>Immortal Hulk</v>
      </c>
      <c r="D5533" s="74" t="s">
        <v>9654</v>
      </c>
      <c r="E5533" s="58" t="b">
        <v>0</v>
      </c>
      <c r="F5533" s="25">
        <f t="shared" si="1"/>
        <v>38</v>
      </c>
      <c r="G5533" s="21" t="s">
        <v>58</v>
      </c>
      <c r="H5533" s="23"/>
      <c r="I5533" s="28"/>
    </row>
    <row r="5534" ht="22.5" customHeight="1">
      <c r="A5534" s="53" t="str">
        <f t="array" ref="A5534">IFERROR(_xlfn.XLOOKUP(B5534, Runs[Run ID], Runs[Track]), "— pick a run —")</f>
        <v>Hulk</v>
      </c>
      <c r="B5534" s="54" t="s">
        <v>513</v>
      </c>
      <c r="C5534" s="53" t="str">
        <f t="array" ref="C5534">IFERROR(_xlfn.XLOOKUP(B5534, Runs[Run ID], Runs[Title]), "— pick a run —")</f>
        <v>Immortal Hulk</v>
      </c>
      <c r="D5534" s="74" t="s">
        <v>9663</v>
      </c>
      <c r="E5534" s="58" t="b">
        <v>0</v>
      </c>
      <c r="F5534" s="25">
        <f t="shared" si="1"/>
        <v>39</v>
      </c>
      <c r="G5534" s="21" t="s">
        <v>58</v>
      </c>
      <c r="H5534" s="23"/>
      <c r="I5534" s="28"/>
    </row>
    <row r="5535" ht="22.5" customHeight="1">
      <c r="A5535" s="53" t="str">
        <f t="array" ref="A5535">IFERROR(_xlfn.XLOOKUP(B5535, Runs[Run ID], Runs[Track]), "— pick a run —")</f>
        <v>Hulk</v>
      </c>
      <c r="B5535" s="54" t="s">
        <v>513</v>
      </c>
      <c r="C5535" s="53" t="str">
        <f t="array" ref="C5535">IFERROR(_xlfn.XLOOKUP(B5535, Runs[Run ID], Runs[Title]), "— pick a run —")</f>
        <v>Immortal Hulk</v>
      </c>
      <c r="D5535" s="74" t="s">
        <v>9671</v>
      </c>
      <c r="E5535" s="58" t="b">
        <v>0</v>
      </c>
      <c r="F5535" s="25">
        <f t="shared" si="1"/>
        <v>40</v>
      </c>
      <c r="G5535" s="21" t="s">
        <v>58</v>
      </c>
      <c r="H5535" s="23"/>
      <c r="I5535" s="28"/>
    </row>
    <row r="5536" ht="22.5" customHeight="1">
      <c r="A5536" s="53" t="str">
        <f t="array" ref="A5536">IFERROR(_xlfn.XLOOKUP(B5536, Runs[Run ID], Runs[Track]), "— pick a run —")</f>
        <v>Hulk</v>
      </c>
      <c r="B5536" s="54" t="s">
        <v>513</v>
      </c>
      <c r="C5536" s="53" t="str">
        <f t="array" ref="C5536">IFERROR(_xlfn.XLOOKUP(B5536, Runs[Run ID], Runs[Title]), "— pick a run —")</f>
        <v>Immortal Hulk</v>
      </c>
      <c r="D5536" s="74" t="s">
        <v>9679</v>
      </c>
      <c r="E5536" s="58" t="b">
        <v>0</v>
      </c>
      <c r="F5536" s="25">
        <f t="shared" si="1"/>
        <v>41</v>
      </c>
      <c r="G5536" s="21" t="s">
        <v>58</v>
      </c>
      <c r="H5536" s="23"/>
      <c r="I5536" s="28"/>
    </row>
    <row r="5537" ht="22.5" customHeight="1">
      <c r="A5537" s="53" t="str">
        <f t="array" ref="A5537">IFERROR(_xlfn.XLOOKUP(B5537, Runs[Run ID], Runs[Track]), "— pick a run —")</f>
        <v>Hulk</v>
      </c>
      <c r="B5537" s="54" t="s">
        <v>513</v>
      </c>
      <c r="C5537" s="53" t="str">
        <f t="array" ref="C5537">IFERROR(_xlfn.XLOOKUP(B5537, Runs[Run ID], Runs[Title]), "— pick a run —")</f>
        <v>Immortal Hulk</v>
      </c>
      <c r="D5537" s="74" t="s">
        <v>9688</v>
      </c>
      <c r="E5537" s="58" t="b">
        <v>0</v>
      </c>
      <c r="F5537" s="25">
        <f t="shared" si="1"/>
        <v>42</v>
      </c>
      <c r="G5537" s="21" t="s">
        <v>58</v>
      </c>
      <c r="H5537" s="23"/>
      <c r="I5537" s="28"/>
    </row>
    <row r="5538" ht="22.5" customHeight="1">
      <c r="A5538" s="53" t="str">
        <f t="array" ref="A5538">IFERROR(_xlfn.XLOOKUP(B5538, Runs[Run ID], Runs[Track]), "— pick a run —")</f>
        <v>Hulk</v>
      </c>
      <c r="B5538" s="54" t="s">
        <v>513</v>
      </c>
      <c r="C5538" s="53" t="str">
        <f t="array" ref="C5538">IFERROR(_xlfn.XLOOKUP(B5538, Runs[Run ID], Runs[Title]), "— pick a run —")</f>
        <v>Immortal Hulk</v>
      </c>
      <c r="D5538" s="74" t="s">
        <v>9697</v>
      </c>
      <c r="E5538" s="58" t="b">
        <v>0</v>
      </c>
      <c r="F5538" s="25">
        <f t="shared" si="1"/>
        <v>43</v>
      </c>
      <c r="G5538" s="21" t="s">
        <v>58</v>
      </c>
      <c r="H5538" s="23"/>
      <c r="I5538" s="28"/>
    </row>
    <row r="5539" ht="22.5" customHeight="1">
      <c r="A5539" s="53" t="str">
        <f t="array" ref="A5539">IFERROR(_xlfn.XLOOKUP(B5539, Runs[Run ID], Runs[Track]), "— pick a run —")</f>
        <v>Hulk</v>
      </c>
      <c r="B5539" s="54" t="s">
        <v>513</v>
      </c>
      <c r="C5539" s="53" t="str">
        <f t="array" ref="C5539">IFERROR(_xlfn.XLOOKUP(B5539, Runs[Run ID], Runs[Title]), "— pick a run —")</f>
        <v>Immortal Hulk</v>
      </c>
      <c r="D5539" s="74" t="s">
        <v>9706</v>
      </c>
      <c r="E5539" s="58" t="b">
        <v>0</v>
      </c>
      <c r="F5539" s="25">
        <f t="shared" si="1"/>
        <v>44</v>
      </c>
      <c r="G5539" s="21" t="s">
        <v>58</v>
      </c>
      <c r="H5539" s="23"/>
      <c r="I5539" s="28"/>
    </row>
    <row r="5540" ht="22.5" customHeight="1">
      <c r="A5540" s="53" t="str">
        <f t="array" ref="A5540">IFERROR(_xlfn.XLOOKUP(B5540, Runs[Run ID], Runs[Track]), "— pick a run —")</f>
        <v>Hulk</v>
      </c>
      <c r="B5540" s="54" t="s">
        <v>513</v>
      </c>
      <c r="C5540" s="53" t="str">
        <f t="array" ref="C5540">IFERROR(_xlfn.XLOOKUP(B5540, Runs[Run ID], Runs[Title]), "— pick a run —")</f>
        <v>Immortal Hulk</v>
      </c>
      <c r="D5540" s="74" t="s">
        <v>9716</v>
      </c>
      <c r="E5540" s="58" t="b">
        <v>0</v>
      </c>
      <c r="F5540" s="25">
        <f t="shared" si="1"/>
        <v>45</v>
      </c>
      <c r="G5540" s="21" t="s">
        <v>58</v>
      </c>
      <c r="H5540" s="23"/>
      <c r="I5540" s="28"/>
    </row>
    <row r="5541" ht="22.5" customHeight="1">
      <c r="A5541" s="53" t="str">
        <f t="array" ref="A5541">IFERROR(_xlfn.XLOOKUP(B5541, Runs[Run ID], Runs[Track]), "— pick a run —")</f>
        <v>Hulk</v>
      </c>
      <c r="B5541" s="54" t="s">
        <v>513</v>
      </c>
      <c r="C5541" s="53" t="str">
        <f t="array" ref="C5541">IFERROR(_xlfn.XLOOKUP(B5541, Runs[Run ID], Runs[Title]), "— pick a run —")</f>
        <v>Immortal Hulk</v>
      </c>
      <c r="D5541" s="74" t="s">
        <v>9725</v>
      </c>
      <c r="E5541" s="58" t="b">
        <v>0</v>
      </c>
      <c r="F5541" s="25">
        <f t="shared" si="1"/>
        <v>46</v>
      </c>
      <c r="G5541" s="21" t="s">
        <v>58</v>
      </c>
      <c r="H5541" s="23"/>
      <c r="I5541" s="28"/>
    </row>
    <row r="5542" ht="22.5" customHeight="1">
      <c r="A5542" s="53" t="str">
        <f t="array" ref="A5542">IFERROR(_xlfn.XLOOKUP(B5542, Runs[Run ID], Runs[Track]), "— pick a run —")</f>
        <v>Hulk</v>
      </c>
      <c r="B5542" s="54" t="s">
        <v>513</v>
      </c>
      <c r="C5542" s="53" t="str">
        <f t="array" ref="C5542">IFERROR(_xlfn.XLOOKUP(B5542, Runs[Run ID], Runs[Title]), "— pick a run —")</f>
        <v>Immortal Hulk</v>
      </c>
      <c r="D5542" s="74" t="s">
        <v>9735</v>
      </c>
      <c r="E5542" s="58" t="b">
        <v>0</v>
      </c>
      <c r="F5542" s="25">
        <f t="shared" si="1"/>
        <v>47</v>
      </c>
      <c r="G5542" s="21" t="s">
        <v>58</v>
      </c>
      <c r="H5542" s="23"/>
      <c r="I5542" s="28"/>
    </row>
    <row r="5543" ht="22.5" customHeight="1">
      <c r="A5543" s="53" t="str">
        <f t="array" ref="A5543">IFERROR(_xlfn.XLOOKUP(B5543, Runs[Run ID], Runs[Track]), "— pick a run —")</f>
        <v>Hulk</v>
      </c>
      <c r="B5543" s="54" t="s">
        <v>513</v>
      </c>
      <c r="C5543" s="53" t="str">
        <f t="array" ref="C5543">IFERROR(_xlfn.XLOOKUP(B5543, Runs[Run ID], Runs[Title]), "— pick a run —")</f>
        <v>Immortal Hulk</v>
      </c>
      <c r="D5543" s="74" t="s">
        <v>9743</v>
      </c>
      <c r="E5543" s="58" t="b">
        <v>0</v>
      </c>
      <c r="F5543" s="25">
        <f t="shared" si="1"/>
        <v>48</v>
      </c>
      <c r="G5543" s="21" t="s">
        <v>58</v>
      </c>
      <c r="H5543" s="23"/>
      <c r="I5543" s="28"/>
    </row>
    <row r="5544" ht="22.5" customHeight="1">
      <c r="A5544" s="53" t="str">
        <f t="array" ref="A5544">IFERROR(_xlfn.XLOOKUP(B5544, Runs[Run ID], Runs[Track]), "— pick a run —")</f>
        <v>Hulk</v>
      </c>
      <c r="B5544" s="54" t="s">
        <v>513</v>
      </c>
      <c r="C5544" s="53" t="str">
        <f t="array" ref="C5544">IFERROR(_xlfn.XLOOKUP(B5544, Runs[Run ID], Runs[Title]), "— pick a run —")</f>
        <v>Immortal Hulk</v>
      </c>
      <c r="D5544" s="74" t="s">
        <v>9751</v>
      </c>
      <c r="E5544" s="58" t="b">
        <v>0</v>
      </c>
      <c r="F5544" s="25">
        <f t="shared" si="1"/>
        <v>49</v>
      </c>
      <c r="G5544" s="21" t="s">
        <v>58</v>
      </c>
      <c r="H5544" s="23"/>
      <c r="I5544" s="28"/>
    </row>
    <row r="5545" ht="22.5" customHeight="1">
      <c r="A5545" s="53" t="str">
        <f t="array" ref="A5545">IFERROR(_xlfn.XLOOKUP(B5545, Runs[Run ID], Runs[Track]), "— pick a run —")</f>
        <v>Hulk</v>
      </c>
      <c r="B5545" s="54" t="s">
        <v>513</v>
      </c>
      <c r="C5545" s="53" t="str">
        <f t="array" ref="C5545">IFERROR(_xlfn.XLOOKUP(B5545, Runs[Run ID], Runs[Title]), "— pick a run —")</f>
        <v>Immortal Hulk</v>
      </c>
      <c r="D5545" s="74" t="s">
        <v>9759</v>
      </c>
      <c r="E5545" s="58" t="b">
        <v>0</v>
      </c>
      <c r="F5545" s="25">
        <f t="shared" si="1"/>
        <v>50</v>
      </c>
      <c r="G5545" s="21" t="s">
        <v>58</v>
      </c>
      <c r="H5545" s="23"/>
      <c r="I5545" s="28"/>
    </row>
    <row r="5546" ht="22.5" customHeight="1">
      <c r="A5546" s="53" t="str">
        <f t="array" ref="A5546">IFERROR(_xlfn.XLOOKUP(B5546, Runs[Run ID], Runs[Track]), "— pick a run —")</f>
        <v>Hulk</v>
      </c>
      <c r="B5546" s="54" t="s">
        <v>513</v>
      </c>
      <c r="C5546" s="53" t="str">
        <f t="array" ref="C5546">IFERROR(_xlfn.XLOOKUP(B5546, Runs[Run ID], Runs[Title]), "— pick a run —")</f>
        <v>Immortal Hulk</v>
      </c>
      <c r="D5546" s="74" t="s">
        <v>9768</v>
      </c>
      <c r="E5546" s="58" t="b">
        <v>0</v>
      </c>
      <c r="F5546" s="25">
        <f t="shared" si="1"/>
        <v>51</v>
      </c>
      <c r="G5546" s="21" t="s">
        <v>58</v>
      </c>
      <c r="H5546" s="23"/>
      <c r="I5546" s="28"/>
    </row>
    <row r="5547" ht="22.5" customHeight="1">
      <c r="A5547" s="53" t="str">
        <f t="array" ref="A5547">IFERROR(_xlfn.XLOOKUP(B5547, Runs[Run ID], Runs[Track]), "— pick a run —")</f>
        <v>Hulk</v>
      </c>
      <c r="B5547" s="54" t="s">
        <v>513</v>
      </c>
      <c r="C5547" s="53" t="str">
        <f t="array" ref="C5547">IFERROR(_xlfn.XLOOKUP(B5547, Runs[Run ID], Runs[Title]), "— pick a run —")</f>
        <v>Immortal Hulk</v>
      </c>
      <c r="D5547" s="74" t="s">
        <v>9777</v>
      </c>
      <c r="E5547" s="58" t="b">
        <v>0</v>
      </c>
      <c r="F5547" s="25">
        <f t="shared" si="1"/>
        <v>52</v>
      </c>
      <c r="G5547" s="21" t="s">
        <v>58</v>
      </c>
      <c r="H5547" s="23"/>
      <c r="I5547" s="28"/>
    </row>
    <row r="5548" ht="22.5" customHeight="1">
      <c r="A5548" s="53" t="str">
        <f t="array" ref="A5548">IFERROR(_xlfn.XLOOKUP(B5548, Runs[Run ID], Runs[Track]), "— pick a run —")</f>
        <v>Hulk</v>
      </c>
      <c r="B5548" s="54" t="s">
        <v>513</v>
      </c>
      <c r="C5548" s="53" t="str">
        <f t="array" ref="C5548">IFERROR(_xlfn.XLOOKUP(B5548, Runs[Run ID], Runs[Title]), "— pick a run —")</f>
        <v>Immortal Hulk</v>
      </c>
      <c r="D5548" s="74" t="s">
        <v>9784</v>
      </c>
      <c r="E5548" s="58" t="b">
        <v>0</v>
      </c>
      <c r="F5548" s="25">
        <f t="shared" si="1"/>
        <v>53</v>
      </c>
      <c r="G5548" s="21" t="s">
        <v>58</v>
      </c>
      <c r="H5548" s="23"/>
      <c r="I5548" s="28"/>
    </row>
    <row r="5549" ht="22.5" customHeight="1">
      <c r="A5549" s="53" t="str">
        <f t="array" ref="A5549">IFERROR(_xlfn.XLOOKUP(B5549, Runs[Run ID], Runs[Track]), "— pick a run —")</f>
        <v>Hulk</v>
      </c>
      <c r="B5549" s="54" t="s">
        <v>513</v>
      </c>
      <c r="C5549" s="53" t="str">
        <f t="array" ref="C5549">IFERROR(_xlfn.XLOOKUP(B5549, Runs[Run ID], Runs[Title]), "— pick a run —")</f>
        <v>Immortal Hulk</v>
      </c>
      <c r="D5549" s="74" t="s">
        <v>9793</v>
      </c>
      <c r="E5549" s="58" t="b">
        <v>0</v>
      </c>
      <c r="F5549" s="25">
        <f t="shared" si="1"/>
        <v>54</v>
      </c>
      <c r="G5549" s="21" t="s">
        <v>58</v>
      </c>
      <c r="H5549" s="23"/>
      <c r="I5549" s="28"/>
    </row>
    <row r="5550" ht="22.5" customHeight="1">
      <c r="A5550" s="53" t="str">
        <f t="array" ref="A5550">IFERROR(_xlfn.XLOOKUP(B5550, Runs[Run ID], Runs[Track]), "— pick a run —")</f>
        <v>Hulk</v>
      </c>
      <c r="B5550" s="54" t="s">
        <v>513</v>
      </c>
      <c r="C5550" s="53" t="str">
        <f t="array" ref="C5550">IFERROR(_xlfn.XLOOKUP(B5550, Runs[Run ID], Runs[Title]), "— pick a run —")</f>
        <v>Immortal Hulk</v>
      </c>
      <c r="D5550" s="74" t="s">
        <v>9801</v>
      </c>
      <c r="E5550" s="58" t="b">
        <v>0</v>
      </c>
      <c r="F5550" s="25">
        <f t="shared" si="1"/>
        <v>55</v>
      </c>
      <c r="G5550" s="21" t="s">
        <v>58</v>
      </c>
      <c r="H5550" s="23"/>
      <c r="I5550" s="28"/>
    </row>
    <row r="5551" ht="22.5" customHeight="1">
      <c r="A5551" s="53" t="str">
        <f t="array" ref="A5551">IFERROR(_xlfn.XLOOKUP(B5551, Runs[Run ID], Runs[Track]), "— pick a run —")</f>
        <v>Hulk</v>
      </c>
      <c r="B5551" s="54" t="s">
        <v>513</v>
      </c>
      <c r="C5551" s="53" t="str">
        <f t="array" ref="C5551">IFERROR(_xlfn.XLOOKUP(B5551, Runs[Run ID], Runs[Title]), "— pick a run —")</f>
        <v>Immortal Hulk</v>
      </c>
      <c r="D5551" s="74" t="s">
        <v>9811</v>
      </c>
      <c r="E5551" s="58" t="b">
        <v>0</v>
      </c>
      <c r="F5551" s="25">
        <f t="shared" si="1"/>
        <v>56</v>
      </c>
      <c r="G5551" s="21" t="s">
        <v>58</v>
      </c>
      <c r="H5551" s="23"/>
      <c r="I5551" s="28"/>
    </row>
    <row r="5552" ht="22.5" customHeight="1">
      <c r="A5552" s="53" t="str">
        <f t="array" ref="A5552">IFERROR(_xlfn.XLOOKUP(B5552, Runs[Run ID], Runs[Track]), "— pick a run —")</f>
        <v>Hulk</v>
      </c>
      <c r="B5552" s="54" t="s">
        <v>513</v>
      </c>
      <c r="C5552" s="53" t="str">
        <f t="array" ref="C5552">IFERROR(_xlfn.XLOOKUP(B5552, Runs[Run ID], Runs[Title]), "— pick a run —")</f>
        <v>Immortal Hulk</v>
      </c>
      <c r="D5552" s="74" t="s">
        <v>9819</v>
      </c>
      <c r="E5552" s="58" t="b">
        <v>0</v>
      </c>
      <c r="F5552" s="25">
        <f t="shared" si="1"/>
        <v>57</v>
      </c>
      <c r="G5552" s="21" t="s">
        <v>58</v>
      </c>
      <c r="H5552" s="23"/>
      <c r="I5552" s="28"/>
    </row>
    <row r="5553" ht="22.5" customHeight="1">
      <c r="A5553" s="53" t="str">
        <f t="array" ref="A5553">IFERROR(_xlfn.XLOOKUP(B5553, Runs[Run ID], Runs[Track]), "— pick a run —")</f>
        <v>Hulk</v>
      </c>
      <c r="B5553" s="54" t="s">
        <v>513</v>
      </c>
      <c r="C5553" s="53" t="str">
        <f t="array" ref="C5553">IFERROR(_xlfn.XLOOKUP(B5553, Runs[Run ID], Runs[Title]), "— pick a run —")</f>
        <v>Immortal Hulk</v>
      </c>
      <c r="D5553" s="74" t="s">
        <v>9826</v>
      </c>
      <c r="E5553" s="58" t="b">
        <v>0</v>
      </c>
      <c r="F5553" s="25">
        <f t="shared" si="1"/>
        <v>58</v>
      </c>
      <c r="G5553" s="21" t="s">
        <v>58</v>
      </c>
      <c r="H5553" s="23"/>
      <c r="I5553" s="28"/>
    </row>
    <row r="5554" ht="22.5" customHeight="1">
      <c r="A5554" s="53" t="str">
        <f t="array" ref="A5554">IFERROR(_xlfn.XLOOKUP(B5554, Runs[Run ID], Runs[Track]), "— pick a run —")</f>
        <v>Hulk</v>
      </c>
      <c r="B5554" s="54" t="s">
        <v>513</v>
      </c>
      <c r="C5554" s="53" t="str">
        <f t="array" ref="C5554">IFERROR(_xlfn.XLOOKUP(B5554, Runs[Run ID], Runs[Title]), "— pick a run —")</f>
        <v>Immortal Hulk</v>
      </c>
      <c r="D5554" s="74" t="s">
        <v>9833</v>
      </c>
      <c r="E5554" s="58" t="b">
        <v>0</v>
      </c>
      <c r="F5554" s="25">
        <f t="shared" si="1"/>
        <v>59</v>
      </c>
      <c r="G5554" s="21" t="s">
        <v>58</v>
      </c>
      <c r="H5554" s="23"/>
      <c r="I5554" s="28"/>
    </row>
    <row r="5555" ht="22.5" customHeight="1">
      <c r="A5555" s="53" t="str">
        <f t="array" ref="A5555">IFERROR(_xlfn.XLOOKUP(B5555, Runs[Run ID], Runs[Track]), "— pick a run —")</f>
        <v>Hulk</v>
      </c>
      <c r="B5555" s="54" t="s">
        <v>513</v>
      </c>
      <c r="C5555" s="53" t="str">
        <f t="array" ref="C5555">IFERROR(_xlfn.XLOOKUP(B5555, Runs[Run ID], Runs[Title]), "— pick a run —")</f>
        <v>Immortal Hulk</v>
      </c>
      <c r="D5555" s="74" t="s">
        <v>9840</v>
      </c>
      <c r="E5555" s="58" t="b">
        <v>0</v>
      </c>
      <c r="F5555" s="25">
        <f t="shared" si="1"/>
        <v>60</v>
      </c>
      <c r="G5555" s="21" t="s">
        <v>443</v>
      </c>
      <c r="H5555" s="23"/>
      <c r="I5555" s="28"/>
    </row>
    <row r="5556" ht="22.5" customHeight="1">
      <c r="A5556" s="53" t="str">
        <f t="array" ref="A5556">IFERROR(_xlfn.XLOOKUP(B5556, Runs[Run ID], Runs[Track]), "— pick a run —")</f>
        <v>Hulk</v>
      </c>
      <c r="B5556" s="54" t="s">
        <v>513</v>
      </c>
      <c r="C5556" s="53" t="str">
        <f t="array" ref="C5556">IFERROR(_xlfn.XLOOKUP(B5556, Runs[Run ID], Runs[Title]), "— pick a run —")</f>
        <v>Immortal Hulk</v>
      </c>
      <c r="D5556" s="74" t="s">
        <v>9848</v>
      </c>
      <c r="E5556" s="58" t="b">
        <v>0</v>
      </c>
      <c r="F5556" s="25">
        <f t="shared" si="1"/>
        <v>61</v>
      </c>
      <c r="G5556" s="21" t="s">
        <v>443</v>
      </c>
      <c r="H5556" s="23"/>
      <c r="I5556" s="28"/>
    </row>
    <row r="5557" ht="22.5" customHeight="1">
      <c r="A5557" s="53" t="str">
        <f t="array" ref="A5557">IFERROR(_xlfn.XLOOKUP(B5557, Runs[Run ID], Runs[Track]), "— pick a run —")</f>
        <v>Hulk</v>
      </c>
      <c r="B5557" s="54" t="s">
        <v>513</v>
      </c>
      <c r="C5557" s="53" t="str">
        <f t="array" ref="C5557">IFERROR(_xlfn.XLOOKUP(B5557, Runs[Run ID], Runs[Title]), "— pick a run —")</f>
        <v>Immortal Hulk</v>
      </c>
      <c r="D5557" s="74" t="s">
        <v>9856</v>
      </c>
      <c r="E5557" s="58" t="b">
        <v>0</v>
      </c>
      <c r="F5557" s="25">
        <f t="shared" si="1"/>
        <v>62</v>
      </c>
      <c r="G5557" s="21" t="s">
        <v>443</v>
      </c>
      <c r="H5557" s="23"/>
      <c r="I5557" s="28"/>
    </row>
    <row r="5558" ht="22.5" customHeight="1">
      <c r="A5558" s="53" t="str">
        <f t="array" ref="A5558">IFERROR(_xlfn.XLOOKUP(B5558, Runs[Run ID], Runs[Track]), "— pick a run —")</f>
        <v>Hulk</v>
      </c>
      <c r="B5558" s="54" t="s">
        <v>513</v>
      </c>
      <c r="C5558" s="53" t="str">
        <f t="array" ref="C5558">IFERROR(_xlfn.XLOOKUP(B5558, Runs[Run ID], Runs[Title]), "— pick a run —")</f>
        <v>Immortal Hulk</v>
      </c>
      <c r="D5558" s="74" t="s">
        <v>9864</v>
      </c>
      <c r="E5558" s="58" t="b">
        <v>0</v>
      </c>
      <c r="F5558" s="25">
        <f t="shared" si="1"/>
        <v>63</v>
      </c>
      <c r="G5558" s="21" t="s">
        <v>443</v>
      </c>
      <c r="H5558" s="23"/>
      <c r="I5558" s="28"/>
    </row>
    <row r="5559" ht="22.5" customHeight="1">
      <c r="A5559" s="53" t="str">
        <f t="array" ref="A5559">IFERROR(_xlfn.XLOOKUP(B5559, Runs[Run ID], Runs[Track]), "— pick a run —")</f>
        <v>Hulk</v>
      </c>
      <c r="B5559" s="54" t="s">
        <v>513</v>
      </c>
      <c r="C5559" s="53" t="str">
        <f t="array" ref="C5559">IFERROR(_xlfn.XLOOKUP(B5559, Runs[Run ID], Runs[Title]), "— pick a run —")</f>
        <v>Immortal Hulk</v>
      </c>
      <c r="D5559" s="74" t="s">
        <v>9873</v>
      </c>
      <c r="E5559" s="58" t="b">
        <v>0</v>
      </c>
      <c r="F5559" s="25">
        <f t="shared" si="1"/>
        <v>64</v>
      </c>
      <c r="G5559" s="21" t="s">
        <v>443</v>
      </c>
      <c r="H5559" s="23"/>
      <c r="I5559" s="28"/>
    </row>
    <row r="5560" ht="22.5" customHeight="1">
      <c r="A5560" s="53" t="str">
        <f t="array" ref="A5560">IFERROR(_xlfn.XLOOKUP(B5560, Runs[Run ID], Runs[Track]), "— pick a run —")</f>
        <v>Hulk</v>
      </c>
      <c r="B5560" s="54" t="s">
        <v>524</v>
      </c>
      <c r="C5560" s="53" t="str">
        <f t="array" ref="C5560">IFERROR(_xlfn.XLOOKUP(B5560, Runs[Run ID], Runs[Title]), "— pick a run —")</f>
        <v>PKJ's Incredible Hulk</v>
      </c>
      <c r="D5560" s="74" t="s">
        <v>14977</v>
      </c>
      <c r="E5560" s="58" t="b">
        <v>0</v>
      </c>
      <c r="F5560" s="25">
        <f t="shared" si="1"/>
        <v>1</v>
      </c>
      <c r="G5560" s="21" t="s">
        <v>58</v>
      </c>
      <c r="H5560" s="23"/>
      <c r="I5560" s="28"/>
    </row>
    <row r="5561" ht="22.5" customHeight="1">
      <c r="A5561" s="53" t="str">
        <f t="array" ref="A5561">IFERROR(_xlfn.XLOOKUP(B5561, Runs[Run ID], Runs[Track]), "— pick a run —")</f>
        <v>Hulk</v>
      </c>
      <c r="B5561" s="54" t="s">
        <v>524</v>
      </c>
      <c r="C5561" s="53" t="str">
        <f t="array" ref="C5561">IFERROR(_xlfn.XLOOKUP(B5561, Runs[Run ID], Runs[Title]), "— pick a run —")</f>
        <v>PKJ's Incredible Hulk</v>
      </c>
      <c r="D5561" s="74" t="s">
        <v>9901</v>
      </c>
      <c r="E5561" s="58" t="b">
        <v>0</v>
      </c>
      <c r="F5561" s="25">
        <f t="shared" si="1"/>
        <v>2</v>
      </c>
      <c r="G5561" s="21" t="s">
        <v>58</v>
      </c>
      <c r="H5561" s="23"/>
      <c r="I5561" s="28"/>
    </row>
    <row r="5562" ht="22.5" customHeight="1">
      <c r="A5562" s="53" t="str">
        <f t="array" ref="A5562">IFERROR(_xlfn.XLOOKUP(B5562, Runs[Run ID], Runs[Track]), "— pick a run —")</f>
        <v>Hulk</v>
      </c>
      <c r="B5562" s="54" t="s">
        <v>524</v>
      </c>
      <c r="C5562" s="53" t="str">
        <f t="array" ref="C5562">IFERROR(_xlfn.XLOOKUP(B5562, Runs[Run ID], Runs[Title]), "— pick a run —")</f>
        <v>PKJ's Incredible Hulk</v>
      </c>
      <c r="D5562" s="74" t="s">
        <v>9910</v>
      </c>
      <c r="E5562" s="58" t="b">
        <v>0</v>
      </c>
      <c r="F5562" s="25">
        <f t="shared" si="1"/>
        <v>3</v>
      </c>
      <c r="G5562" s="21" t="s">
        <v>58</v>
      </c>
      <c r="H5562" s="23"/>
      <c r="I5562" s="28"/>
    </row>
    <row r="5563" ht="22.5" customHeight="1">
      <c r="A5563" s="53" t="str">
        <f t="array" ref="A5563">IFERROR(_xlfn.XLOOKUP(B5563, Runs[Run ID], Runs[Track]), "— pick a run —")</f>
        <v>Hulk</v>
      </c>
      <c r="B5563" s="54" t="s">
        <v>524</v>
      </c>
      <c r="C5563" s="53" t="str">
        <f t="array" ref="C5563">IFERROR(_xlfn.XLOOKUP(B5563, Runs[Run ID], Runs[Title]), "— pick a run —")</f>
        <v>PKJ's Incredible Hulk</v>
      </c>
      <c r="D5563" s="74" t="s">
        <v>9918</v>
      </c>
      <c r="E5563" s="58" t="b">
        <v>0</v>
      </c>
      <c r="F5563" s="25">
        <f t="shared" si="1"/>
        <v>4</v>
      </c>
      <c r="G5563" s="21" t="s">
        <v>58</v>
      </c>
      <c r="H5563" s="23"/>
      <c r="I5563" s="28"/>
    </row>
    <row r="5564" ht="22.5" customHeight="1">
      <c r="A5564" s="53" t="str">
        <f t="array" ref="A5564">IFERROR(_xlfn.XLOOKUP(B5564, Runs[Run ID], Runs[Track]), "— pick a run —")</f>
        <v>Hulk</v>
      </c>
      <c r="B5564" s="54" t="s">
        <v>524</v>
      </c>
      <c r="C5564" s="53" t="str">
        <f t="array" ref="C5564">IFERROR(_xlfn.XLOOKUP(B5564, Runs[Run ID], Runs[Title]), "— pick a run —")</f>
        <v>PKJ's Incredible Hulk</v>
      </c>
      <c r="D5564" s="74" t="s">
        <v>9926</v>
      </c>
      <c r="E5564" s="58" t="b">
        <v>0</v>
      </c>
      <c r="F5564" s="25">
        <f t="shared" si="1"/>
        <v>5</v>
      </c>
      <c r="G5564" s="21" t="s">
        <v>58</v>
      </c>
      <c r="H5564" s="23"/>
      <c r="I5564" s="28"/>
    </row>
    <row r="5565" ht="22.5" customHeight="1">
      <c r="A5565" s="53" t="str">
        <f t="array" ref="A5565">IFERROR(_xlfn.XLOOKUP(B5565, Runs[Run ID], Runs[Track]), "— pick a run —")</f>
        <v>Hulk</v>
      </c>
      <c r="B5565" s="54" t="s">
        <v>524</v>
      </c>
      <c r="C5565" s="53" t="str">
        <f t="array" ref="C5565">IFERROR(_xlfn.XLOOKUP(B5565, Runs[Run ID], Runs[Title]), "— pick a run —")</f>
        <v>PKJ's Incredible Hulk</v>
      </c>
      <c r="D5565" s="74" t="s">
        <v>9935</v>
      </c>
      <c r="E5565" s="58" t="b">
        <v>0</v>
      </c>
      <c r="F5565" s="25">
        <f t="shared" si="1"/>
        <v>6</v>
      </c>
      <c r="G5565" s="21" t="s">
        <v>58</v>
      </c>
      <c r="H5565" s="23"/>
      <c r="I5565" s="28"/>
    </row>
    <row r="5566" ht="22.5" customHeight="1">
      <c r="A5566" s="53" t="str">
        <f t="array" ref="A5566">IFERROR(_xlfn.XLOOKUP(B5566, Runs[Run ID], Runs[Track]), "— pick a run —")</f>
        <v>Hulk</v>
      </c>
      <c r="B5566" s="54" t="s">
        <v>524</v>
      </c>
      <c r="C5566" s="53" t="str">
        <f t="array" ref="C5566">IFERROR(_xlfn.XLOOKUP(B5566, Runs[Run ID], Runs[Title]), "— pick a run —")</f>
        <v>PKJ's Incredible Hulk</v>
      </c>
      <c r="D5566" s="74" t="s">
        <v>9943</v>
      </c>
      <c r="E5566" s="58" t="b">
        <v>0</v>
      </c>
      <c r="F5566" s="25">
        <f t="shared" si="1"/>
        <v>7</v>
      </c>
      <c r="G5566" s="21" t="s">
        <v>58</v>
      </c>
      <c r="H5566" s="23"/>
      <c r="I5566" s="28"/>
    </row>
    <row r="5567" ht="22.5" customHeight="1">
      <c r="A5567" s="53" t="str">
        <f t="array" ref="A5567">IFERROR(_xlfn.XLOOKUP(B5567, Runs[Run ID], Runs[Track]), "— pick a run —")</f>
        <v>Hulk</v>
      </c>
      <c r="B5567" s="54" t="s">
        <v>524</v>
      </c>
      <c r="C5567" s="53" t="str">
        <f t="array" ref="C5567">IFERROR(_xlfn.XLOOKUP(B5567, Runs[Run ID], Runs[Title]), "— pick a run —")</f>
        <v>PKJ's Incredible Hulk</v>
      </c>
      <c r="D5567" s="74" t="s">
        <v>9953</v>
      </c>
      <c r="E5567" s="58" t="b">
        <v>0</v>
      </c>
      <c r="F5567" s="25">
        <f t="shared" si="1"/>
        <v>8</v>
      </c>
      <c r="G5567" s="21" t="s">
        <v>58</v>
      </c>
      <c r="H5567" s="23"/>
      <c r="I5567" s="28"/>
    </row>
    <row r="5568" ht="22.5" customHeight="1">
      <c r="A5568" s="53" t="str">
        <f t="array" ref="A5568">IFERROR(_xlfn.XLOOKUP(B5568, Runs[Run ID], Runs[Track]), "— pick a run —")</f>
        <v>Hulk</v>
      </c>
      <c r="B5568" s="54" t="s">
        <v>524</v>
      </c>
      <c r="C5568" s="53" t="str">
        <f t="array" ref="C5568">IFERROR(_xlfn.XLOOKUP(B5568, Runs[Run ID], Runs[Title]), "— pick a run —")</f>
        <v>PKJ's Incredible Hulk</v>
      </c>
      <c r="D5568" s="74" t="s">
        <v>9959</v>
      </c>
      <c r="E5568" s="58" t="b">
        <v>0</v>
      </c>
      <c r="F5568" s="25">
        <f t="shared" si="1"/>
        <v>9</v>
      </c>
      <c r="G5568" s="21" t="s">
        <v>58</v>
      </c>
      <c r="H5568" s="23"/>
      <c r="I5568" s="28"/>
    </row>
    <row r="5569" ht="22.5" customHeight="1">
      <c r="A5569" s="53" t="str">
        <f t="array" ref="A5569">IFERROR(_xlfn.XLOOKUP(B5569, Runs[Run ID], Runs[Track]), "— pick a run —")</f>
        <v>Hulk</v>
      </c>
      <c r="B5569" s="54" t="s">
        <v>524</v>
      </c>
      <c r="C5569" s="53" t="str">
        <f t="array" ref="C5569">IFERROR(_xlfn.XLOOKUP(B5569, Runs[Run ID], Runs[Title]), "— pick a run —")</f>
        <v>PKJ's Incredible Hulk</v>
      </c>
      <c r="D5569" s="74" t="s">
        <v>9965</v>
      </c>
      <c r="E5569" s="58" t="b">
        <v>0</v>
      </c>
      <c r="F5569" s="25">
        <f t="shared" si="1"/>
        <v>10</v>
      </c>
      <c r="G5569" s="21" t="s">
        <v>58</v>
      </c>
      <c r="H5569" s="23"/>
      <c r="I5569" s="28"/>
    </row>
    <row r="5570" ht="22.5" customHeight="1">
      <c r="A5570" s="53" t="str">
        <f t="array" ref="A5570">IFERROR(_xlfn.XLOOKUP(B5570, Runs[Run ID], Runs[Track]), "— pick a run —")</f>
        <v>Hulk</v>
      </c>
      <c r="B5570" s="54" t="s">
        <v>524</v>
      </c>
      <c r="C5570" s="53" t="str">
        <f t="array" ref="C5570">IFERROR(_xlfn.XLOOKUP(B5570, Runs[Run ID], Runs[Title]), "— pick a run —")</f>
        <v>PKJ's Incredible Hulk</v>
      </c>
      <c r="D5570" s="74" t="s">
        <v>9972</v>
      </c>
      <c r="E5570" s="58" t="b">
        <v>0</v>
      </c>
      <c r="F5570" s="25">
        <f t="shared" si="1"/>
        <v>11</v>
      </c>
      <c r="G5570" s="21" t="s">
        <v>58</v>
      </c>
      <c r="H5570" s="23"/>
      <c r="I5570" s="28"/>
    </row>
    <row r="5571" ht="22.5" customHeight="1">
      <c r="A5571" s="53" t="str">
        <f t="array" ref="A5571">IFERROR(_xlfn.XLOOKUP(B5571, Runs[Run ID], Runs[Track]), "— pick a run —")</f>
        <v>Hulk</v>
      </c>
      <c r="B5571" s="54" t="s">
        <v>524</v>
      </c>
      <c r="C5571" s="53" t="str">
        <f t="array" ref="C5571">IFERROR(_xlfn.XLOOKUP(B5571, Runs[Run ID], Runs[Title]), "— pick a run —")</f>
        <v>PKJ's Incredible Hulk</v>
      </c>
      <c r="D5571" s="74" t="s">
        <v>9979</v>
      </c>
      <c r="E5571" s="58" t="b">
        <v>0</v>
      </c>
      <c r="F5571" s="25">
        <f t="shared" si="1"/>
        <v>12</v>
      </c>
      <c r="G5571" s="21" t="s">
        <v>58</v>
      </c>
      <c r="H5571" s="23"/>
      <c r="I5571" s="28"/>
    </row>
    <row r="5572" ht="22.5" customHeight="1">
      <c r="A5572" s="53" t="str">
        <f t="array" ref="A5572">IFERROR(_xlfn.XLOOKUP(B5572, Runs[Run ID], Runs[Track]), "— pick a run —")</f>
        <v>Hulk</v>
      </c>
      <c r="B5572" s="54" t="s">
        <v>524</v>
      </c>
      <c r="C5572" s="53" t="str">
        <f t="array" ref="C5572">IFERROR(_xlfn.XLOOKUP(B5572, Runs[Run ID], Runs[Title]), "— pick a run —")</f>
        <v>PKJ's Incredible Hulk</v>
      </c>
      <c r="D5572" s="74" t="s">
        <v>9987</v>
      </c>
      <c r="E5572" s="58" t="b">
        <v>0</v>
      </c>
      <c r="F5572" s="25">
        <f t="shared" si="1"/>
        <v>13</v>
      </c>
      <c r="G5572" s="21" t="s">
        <v>58</v>
      </c>
      <c r="H5572" s="23"/>
      <c r="I5572" s="28"/>
    </row>
    <row r="5573" ht="22.5" customHeight="1">
      <c r="A5573" s="53" t="str">
        <f t="array" ref="A5573">IFERROR(_xlfn.XLOOKUP(B5573, Runs[Run ID], Runs[Track]), "— pick a run —")</f>
        <v>Hulk</v>
      </c>
      <c r="B5573" s="54" t="s">
        <v>524</v>
      </c>
      <c r="C5573" s="53" t="str">
        <f t="array" ref="C5573">IFERROR(_xlfn.XLOOKUP(B5573, Runs[Run ID], Runs[Title]), "— pick a run —")</f>
        <v>PKJ's Incredible Hulk</v>
      </c>
      <c r="D5573" s="74" t="s">
        <v>9995</v>
      </c>
      <c r="E5573" s="58" t="b">
        <v>0</v>
      </c>
      <c r="F5573" s="25">
        <f t="shared" si="1"/>
        <v>14</v>
      </c>
      <c r="G5573" s="21" t="s">
        <v>58</v>
      </c>
      <c r="H5573" s="23"/>
      <c r="I5573" s="28"/>
    </row>
    <row r="5574" ht="22.5" customHeight="1">
      <c r="A5574" s="53" t="str">
        <f t="array" ref="A5574">IFERROR(_xlfn.XLOOKUP(B5574, Runs[Run ID], Runs[Track]), "— pick a run —")</f>
        <v>Hulk</v>
      </c>
      <c r="B5574" s="54" t="s">
        <v>524</v>
      </c>
      <c r="C5574" s="53" t="str">
        <f t="array" ref="C5574">IFERROR(_xlfn.XLOOKUP(B5574, Runs[Run ID], Runs[Title]), "— pick a run —")</f>
        <v>PKJ's Incredible Hulk</v>
      </c>
      <c r="D5574" s="74" t="s">
        <v>10003</v>
      </c>
      <c r="E5574" s="58" t="b">
        <v>0</v>
      </c>
      <c r="F5574" s="25">
        <f t="shared" si="1"/>
        <v>15</v>
      </c>
      <c r="G5574" s="21" t="s">
        <v>58</v>
      </c>
      <c r="H5574" s="23"/>
      <c r="I5574" s="28"/>
    </row>
    <row r="5575" ht="22.5" customHeight="1">
      <c r="A5575" s="53" t="str">
        <f t="array" ref="A5575">IFERROR(_xlfn.XLOOKUP(B5575, Runs[Run ID], Runs[Track]), "— pick a run —")</f>
        <v>Hulk</v>
      </c>
      <c r="B5575" s="54" t="s">
        <v>524</v>
      </c>
      <c r="C5575" s="53" t="str">
        <f t="array" ref="C5575">IFERROR(_xlfn.XLOOKUP(B5575, Runs[Run ID], Runs[Title]), "— pick a run —")</f>
        <v>PKJ's Incredible Hulk</v>
      </c>
      <c r="D5575" s="74" t="s">
        <v>10010</v>
      </c>
      <c r="E5575" s="58" t="b">
        <v>0</v>
      </c>
      <c r="F5575" s="25">
        <f t="shared" si="1"/>
        <v>16</v>
      </c>
      <c r="G5575" s="21" t="s">
        <v>58</v>
      </c>
      <c r="H5575" s="23"/>
      <c r="I5575" s="28"/>
    </row>
    <row r="5576" ht="22.5" customHeight="1">
      <c r="A5576" s="53" t="str">
        <f t="array" ref="A5576">IFERROR(_xlfn.XLOOKUP(B5576, Runs[Run ID], Runs[Track]), "— pick a run —")</f>
        <v>Hulk</v>
      </c>
      <c r="B5576" s="54" t="s">
        <v>524</v>
      </c>
      <c r="C5576" s="53" t="str">
        <f t="array" ref="C5576">IFERROR(_xlfn.XLOOKUP(B5576, Runs[Run ID], Runs[Title]), "— pick a run —")</f>
        <v>PKJ's Incredible Hulk</v>
      </c>
      <c r="D5576" s="74" t="s">
        <v>10018</v>
      </c>
      <c r="E5576" s="58" t="b">
        <v>0</v>
      </c>
      <c r="F5576" s="25">
        <f t="shared" si="1"/>
        <v>17</v>
      </c>
      <c r="G5576" s="21" t="s">
        <v>58</v>
      </c>
      <c r="H5576" s="23"/>
      <c r="I5576" s="28"/>
    </row>
    <row r="5577" ht="22.5" customHeight="1">
      <c r="A5577" s="53" t="str">
        <f t="array" ref="A5577">IFERROR(_xlfn.XLOOKUP(B5577, Runs[Run ID], Runs[Track]), "— pick a run —")</f>
        <v>Hulk</v>
      </c>
      <c r="B5577" s="54" t="s">
        <v>524</v>
      </c>
      <c r="C5577" s="53" t="str">
        <f t="array" ref="C5577">IFERROR(_xlfn.XLOOKUP(B5577, Runs[Run ID], Runs[Title]), "— pick a run —")</f>
        <v>PKJ's Incredible Hulk</v>
      </c>
      <c r="D5577" s="74" t="s">
        <v>10026</v>
      </c>
      <c r="E5577" s="58" t="b">
        <v>0</v>
      </c>
      <c r="F5577" s="25">
        <f t="shared" si="1"/>
        <v>18</v>
      </c>
      <c r="G5577" s="21" t="s">
        <v>58</v>
      </c>
      <c r="H5577" s="23"/>
      <c r="I5577" s="28"/>
    </row>
    <row r="5578" ht="22.5" customHeight="1">
      <c r="A5578" s="53" t="str">
        <f t="array" ref="A5578">IFERROR(_xlfn.XLOOKUP(B5578, Runs[Run ID], Runs[Track]), "— pick a run —")</f>
        <v>Hulk</v>
      </c>
      <c r="B5578" s="54" t="s">
        <v>524</v>
      </c>
      <c r="C5578" s="53" t="str">
        <f t="array" ref="C5578">IFERROR(_xlfn.XLOOKUP(B5578, Runs[Run ID], Runs[Title]), "— pick a run —")</f>
        <v>PKJ's Incredible Hulk</v>
      </c>
      <c r="D5578" s="74" t="s">
        <v>10035</v>
      </c>
      <c r="E5578" s="58" t="b">
        <v>0</v>
      </c>
      <c r="F5578" s="25">
        <f t="shared" si="1"/>
        <v>19</v>
      </c>
      <c r="G5578" s="21" t="s">
        <v>58</v>
      </c>
      <c r="H5578" s="23"/>
      <c r="I5578" s="28"/>
    </row>
    <row r="5579" ht="22.5" customHeight="1">
      <c r="A5579" s="53" t="str">
        <f t="array" ref="A5579">IFERROR(_xlfn.XLOOKUP(B5579, Runs[Run ID], Runs[Track]), "— pick a run —")</f>
        <v>Hulk</v>
      </c>
      <c r="B5579" s="54" t="s">
        <v>524</v>
      </c>
      <c r="C5579" s="53" t="str">
        <f t="array" ref="C5579">IFERROR(_xlfn.XLOOKUP(B5579, Runs[Run ID], Runs[Title]), "— pick a run —")</f>
        <v>PKJ's Incredible Hulk</v>
      </c>
      <c r="D5579" s="74" t="s">
        <v>10042</v>
      </c>
      <c r="E5579" s="58" t="b">
        <v>0</v>
      </c>
      <c r="F5579" s="25">
        <f t="shared" si="1"/>
        <v>20</v>
      </c>
      <c r="G5579" s="21" t="s">
        <v>58</v>
      </c>
      <c r="H5579" s="23"/>
      <c r="I5579" s="28"/>
    </row>
    <row r="5580" ht="22.5" customHeight="1">
      <c r="A5580" s="53" t="str">
        <f t="array" ref="A5580">IFERROR(_xlfn.XLOOKUP(B5580, Runs[Run ID], Runs[Track]), "— pick a run —")</f>
        <v>Hulk</v>
      </c>
      <c r="B5580" s="54" t="s">
        <v>524</v>
      </c>
      <c r="C5580" s="53" t="str">
        <f t="array" ref="C5580">IFERROR(_xlfn.XLOOKUP(B5580, Runs[Run ID], Runs[Title]), "— pick a run —")</f>
        <v>PKJ's Incredible Hulk</v>
      </c>
      <c r="D5580" s="74" t="s">
        <v>10050</v>
      </c>
      <c r="E5580" s="58" t="b">
        <v>0</v>
      </c>
      <c r="F5580" s="25">
        <f t="shared" si="1"/>
        <v>21</v>
      </c>
      <c r="G5580" s="21" t="s">
        <v>58</v>
      </c>
      <c r="H5580" s="23"/>
      <c r="I5580" s="28"/>
    </row>
    <row r="5581" ht="22.5" customHeight="1">
      <c r="A5581" s="53" t="str">
        <f t="array" ref="A5581">IFERROR(_xlfn.XLOOKUP(B5581, Runs[Run ID], Runs[Track]), "— pick a run —")</f>
        <v>Hulk</v>
      </c>
      <c r="B5581" s="54" t="s">
        <v>524</v>
      </c>
      <c r="C5581" s="53" t="str">
        <f t="array" ref="C5581">IFERROR(_xlfn.XLOOKUP(B5581, Runs[Run ID], Runs[Title]), "— pick a run —")</f>
        <v>PKJ's Incredible Hulk</v>
      </c>
      <c r="D5581" s="74" t="s">
        <v>10058</v>
      </c>
      <c r="E5581" s="58" t="b">
        <v>0</v>
      </c>
      <c r="F5581" s="25">
        <f t="shared" si="1"/>
        <v>22</v>
      </c>
      <c r="G5581" s="21" t="s">
        <v>58</v>
      </c>
      <c r="H5581" s="23"/>
      <c r="I5581" s="28"/>
    </row>
    <row r="5582" ht="22.5" customHeight="1">
      <c r="A5582" s="53" t="str">
        <f t="array" ref="A5582">IFERROR(_xlfn.XLOOKUP(B5582, Runs[Run ID], Runs[Track]), "— pick a run —")</f>
        <v>Hulk</v>
      </c>
      <c r="B5582" s="54" t="s">
        <v>524</v>
      </c>
      <c r="C5582" s="53" t="str">
        <f t="array" ref="C5582">IFERROR(_xlfn.XLOOKUP(B5582, Runs[Run ID], Runs[Title]), "— pick a run —")</f>
        <v>PKJ's Incredible Hulk</v>
      </c>
      <c r="D5582" s="74" t="s">
        <v>10066</v>
      </c>
      <c r="E5582" s="58" t="b">
        <v>0</v>
      </c>
      <c r="F5582" s="25">
        <f t="shared" si="1"/>
        <v>23</v>
      </c>
      <c r="G5582" s="21" t="s">
        <v>58</v>
      </c>
      <c r="H5582" s="23"/>
      <c r="I5582" s="28"/>
    </row>
    <row r="5583" ht="22.5" customHeight="1">
      <c r="A5583" s="53" t="str">
        <f t="array" ref="A5583">IFERROR(_xlfn.XLOOKUP(B5583, Runs[Run ID], Runs[Track]), "— pick a run —")</f>
        <v>Hulk</v>
      </c>
      <c r="B5583" s="54" t="s">
        <v>524</v>
      </c>
      <c r="C5583" s="53" t="str">
        <f t="array" ref="C5583">IFERROR(_xlfn.XLOOKUP(B5583, Runs[Run ID], Runs[Title]), "— pick a run —")</f>
        <v>PKJ's Incredible Hulk</v>
      </c>
      <c r="D5583" s="74" t="s">
        <v>10074</v>
      </c>
      <c r="E5583" s="58" t="b">
        <v>0</v>
      </c>
      <c r="F5583" s="25">
        <f t="shared" si="1"/>
        <v>24</v>
      </c>
      <c r="G5583" s="21" t="s">
        <v>58</v>
      </c>
      <c r="H5583" s="23"/>
      <c r="I5583" s="28"/>
    </row>
    <row r="5584" ht="22.5" customHeight="1">
      <c r="A5584" s="53" t="str">
        <f t="array" ref="A5584">IFERROR(_xlfn.XLOOKUP(B5584, Runs[Run ID], Runs[Track]), "— pick a run —")</f>
        <v>Hulk</v>
      </c>
      <c r="B5584" s="54" t="s">
        <v>524</v>
      </c>
      <c r="C5584" s="53" t="str">
        <f t="array" ref="C5584">IFERROR(_xlfn.XLOOKUP(B5584, Runs[Run ID], Runs[Title]), "— pick a run —")</f>
        <v>PKJ's Incredible Hulk</v>
      </c>
      <c r="D5584" s="74" t="s">
        <v>10082</v>
      </c>
      <c r="E5584" s="58" t="b">
        <v>0</v>
      </c>
      <c r="F5584" s="25">
        <f t="shared" si="1"/>
        <v>25</v>
      </c>
      <c r="G5584" s="21" t="s">
        <v>58</v>
      </c>
      <c r="H5584" s="23"/>
      <c r="I5584" s="28"/>
    </row>
    <row r="5585" ht="22.5" customHeight="1">
      <c r="A5585" s="53" t="str">
        <f t="array" ref="A5585">IFERROR(_xlfn.XLOOKUP(B5585, Runs[Run ID], Runs[Track]), "— pick a run —")</f>
        <v>Hulk</v>
      </c>
      <c r="B5585" s="54" t="s">
        <v>524</v>
      </c>
      <c r="C5585" s="53" t="str">
        <f t="array" ref="C5585">IFERROR(_xlfn.XLOOKUP(B5585, Runs[Run ID], Runs[Title]), "— pick a run —")</f>
        <v>PKJ's Incredible Hulk</v>
      </c>
      <c r="D5585" s="74" t="s">
        <v>10090</v>
      </c>
      <c r="E5585" s="58" t="b">
        <v>0</v>
      </c>
      <c r="F5585" s="25">
        <f t="shared" si="1"/>
        <v>26</v>
      </c>
      <c r="G5585" s="21" t="s">
        <v>58</v>
      </c>
      <c r="H5585" s="23"/>
      <c r="I5585" s="28"/>
    </row>
    <row r="5586" ht="22.5" customHeight="1">
      <c r="A5586" s="53" t="str">
        <f t="array" ref="A5586">IFERROR(_xlfn.XLOOKUP(B5586, Runs[Run ID], Runs[Track]), "— pick a run —")</f>
        <v>Hulk</v>
      </c>
      <c r="B5586" s="54" t="s">
        <v>524</v>
      </c>
      <c r="C5586" s="53" t="str">
        <f t="array" ref="C5586">IFERROR(_xlfn.XLOOKUP(B5586, Runs[Run ID], Runs[Title]), "— pick a run —")</f>
        <v>PKJ's Incredible Hulk</v>
      </c>
      <c r="D5586" s="74" t="s">
        <v>10100</v>
      </c>
      <c r="E5586" s="58" t="b">
        <v>0</v>
      </c>
      <c r="F5586" s="25">
        <f t="shared" si="1"/>
        <v>27</v>
      </c>
      <c r="G5586" s="21" t="s">
        <v>58</v>
      </c>
      <c r="H5586" s="23"/>
      <c r="I5586" s="28"/>
    </row>
    <row r="5587" ht="22.5" customHeight="1">
      <c r="A5587" s="53" t="str">
        <f t="array" ref="A5587">IFERROR(_xlfn.XLOOKUP(B5587, Runs[Run ID], Runs[Track]), "— pick a run —")</f>
        <v>Hulk</v>
      </c>
      <c r="B5587" s="54" t="s">
        <v>524</v>
      </c>
      <c r="C5587" s="53" t="str">
        <f t="array" ref="C5587">IFERROR(_xlfn.XLOOKUP(B5587, Runs[Run ID], Runs[Title]), "— pick a run —")</f>
        <v>PKJ's Incredible Hulk</v>
      </c>
      <c r="D5587" s="74" t="s">
        <v>10108</v>
      </c>
      <c r="E5587" s="58" t="b">
        <v>0</v>
      </c>
      <c r="F5587" s="25">
        <f t="shared" si="1"/>
        <v>28</v>
      </c>
      <c r="G5587" s="21" t="s">
        <v>58</v>
      </c>
      <c r="H5587" s="23"/>
      <c r="I5587" s="28"/>
    </row>
    <row r="5588" ht="22.5" customHeight="1">
      <c r="A5588" s="53" t="str">
        <f t="array" ref="A5588">IFERROR(_xlfn.XLOOKUP(B5588, Runs[Run ID], Runs[Track]), "— pick a run —")</f>
        <v>Hulk</v>
      </c>
      <c r="B5588" s="54" t="s">
        <v>524</v>
      </c>
      <c r="C5588" s="53" t="str">
        <f t="array" ref="C5588">IFERROR(_xlfn.XLOOKUP(B5588, Runs[Run ID], Runs[Title]), "— pick a run —")</f>
        <v>PKJ's Incredible Hulk</v>
      </c>
      <c r="D5588" s="74" t="s">
        <v>10117</v>
      </c>
      <c r="E5588" s="58" t="b">
        <v>0</v>
      </c>
      <c r="F5588" s="25">
        <f t="shared" si="1"/>
        <v>29</v>
      </c>
      <c r="G5588" s="21" t="s">
        <v>58</v>
      </c>
      <c r="H5588" s="23"/>
      <c r="I5588" s="28"/>
    </row>
    <row r="5589" ht="22.5" customHeight="1">
      <c r="A5589" s="53" t="str">
        <f t="array" ref="A5589">IFERROR(_xlfn.XLOOKUP(B5589, Runs[Run ID], Runs[Track]), "— pick a run —")</f>
        <v>Hulk</v>
      </c>
      <c r="B5589" s="54" t="s">
        <v>524</v>
      </c>
      <c r="C5589" s="53" t="str">
        <f t="array" ref="C5589">IFERROR(_xlfn.XLOOKUP(B5589, Runs[Run ID], Runs[Title]), "— pick a run —")</f>
        <v>PKJ's Incredible Hulk</v>
      </c>
      <c r="D5589" s="74" t="s">
        <v>10125</v>
      </c>
      <c r="E5589" s="58" t="b">
        <v>0</v>
      </c>
      <c r="F5589" s="25">
        <f t="shared" si="1"/>
        <v>30</v>
      </c>
      <c r="G5589" s="21" t="s">
        <v>58</v>
      </c>
      <c r="H5589" s="23"/>
      <c r="I5589" s="28"/>
    </row>
    <row r="5590" ht="22.5" customHeight="1">
      <c r="A5590" s="53" t="str">
        <f t="array" ref="A5590">IFERROR(_xlfn.XLOOKUP(B5590, Runs[Run ID], Runs[Track]), "— pick a run —")</f>
        <v>Hulk</v>
      </c>
      <c r="B5590" s="54" t="s">
        <v>524</v>
      </c>
      <c r="C5590" s="53" t="str">
        <f t="array" ref="C5590">IFERROR(_xlfn.XLOOKUP(B5590, Runs[Run ID], Runs[Title]), "— pick a run —")</f>
        <v>PKJ's Incredible Hulk</v>
      </c>
      <c r="D5590" s="74" t="s">
        <v>10134</v>
      </c>
      <c r="E5590" s="58" t="b">
        <v>0</v>
      </c>
      <c r="F5590" s="25">
        <f t="shared" si="1"/>
        <v>31</v>
      </c>
      <c r="G5590" s="21" t="s">
        <v>58</v>
      </c>
      <c r="H5590" s="23"/>
      <c r="I5590" s="28"/>
    </row>
    <row r="5591" ht="22.5" customHeight="1">
      <c r="A5591" s="53" t="str">
        <f t="array" ref="A5591">IFERROR(_xlfn.XLOOKUP(B5591, Runs[Run ID], Runs[Track]), "— pick a run —")</f>
        <v>Hulk</v>
      </c>
      <c r="B5591" s="54" t="s">
        <v>524</v>
      </c>
      <c r="C5591" s="53" t="str">
        <f t="array" ref="C5591">IFERROR(_xlfn.XLOOKUP(B5591, Runs[Run ID], Runs[Title]), "— pick a run —")</f>
        <v>PKJ's Incredible Hulk</v>
      </c>
      <c r="D5591" s="74" t="s">
        <v>10142</v>
      </c>
      <c r="E5591" s="58" t="b">
        <v>0</v>
      </c>
      <c r="F5591" s="25">
        <f t="shared" si="1"/>
        <v>32</v>
      </c>
      <c r="G5591" s="21" t="s">
        <v>58</v>
      </c>
      <c r="H5591" s="23"/>
      <c r="I5591" s="28"/>
    </row>
    <row r="5592" ht="22.5" customHeight="1">
      <c r="A5592" s="53" t="str">
        <f t="array" ref="A5592">IFERROR(_xlfn.XLOOKUP(B5592, Runs[Run ID], Runs[Track]), "— pick a run —")</f>
        <v>Hulk</v>
      </c>
      <c r="B5592" s="54" t="s">
        <v>524</v>
      </c>
      <c r="C5592" s="53" t="str">
        <f t="array" ref="C5592">IFERROR(_xlfn.XLOOKUP(B5592, Runs[Run ID], Runs[Title]), "— pick a run —")</f>
        <v>PKJ's Incredible Hulk</v>
      </c>
      <c r="D5592" s="74" t="s">
        <v>10150</v>
      </c>
      <c r="E5592" s="58" t="b">
        <v>0</v>
      </c>
      <c r="F5592" s="25">
        <f t="shared" si="1"/>
        <v>33</v>
      </c>
      <c r="G5592" s="21" t="s">
        <v>58</v>
      </c>
      <c r="H5592" s="23"/>
      <c r="I5592" s="28"/>
    </row>
    <row r="5593" ht="22.5" customHeight="1">
      <c r="A5593" s="53" t="str">
        <f t="array" ref="A5593">IFERROR(_xlfn.XLOOKUP(B5593, Runs[Run ID], Runs[Track]), "— pick a run —")</f>
        <v>Hulk</v>
      </c>
      <c r="B5593" s="54" t="s">
        <v>524</v>
      </c>
      <c r="C5593" s="53" t="str">
        <f t="array" ref="C5593">IFERROR(_xlfn.XLOOKUP(B5593, Runs[Run ID], Runs[Title]), "— pick a run —")</f>
        <v>PKJ's Incredible Hulk</v>
      </c>
      <c r="D5593" s="74" t="s">
        <v>10158</v>
      </c>
      <c r="E5593" s="58" t="b">
        <v>0</v>
      </c>
      <c r="F5593" s="25">
        <f t="shared" si="1"/>
        <v>34</v>
      </c>
      <c r="G5593" s="21" t="s">
        <v>58</v>
      </c>
      <c r="H5593" s="23"/>
      <c r="I5593" s="28"/>
    </row>
    <row r="5594" ht="22.5" customHeight="1">
      <c r="A5594" s="53" t="str">
        <f t="array" ref="A5594">IFERROR(_xlfn.XLOOKUP(B5594, Runs[Run ID], Runs[Track]), "— pick a run —")</f>
        <v>Hulk</v>
      </c>
      <c r="B5594" s="54" t="s">
        <v>524</v>
      </c>
      <c r="C5594" s="53" t="str">
        <f t="array" ref="C5594">IFERROR(_xlfn.XLOOKUP(B5594, Runs[Run ID], Runs[Title]), "— pick a run —")</f>
        <v>PKJ's Incredible Hulk</v>
      </c>
      <c r="D5594" s="74" t="s">
        <v>10167</v>
      </c>
      <c r="E5594" s="58" t="b">
        <v>0</v>
      </c>
      <c r="F5594" s="25">
        <f t="shared" si="1"/>
        <v>35</v>
      </c>
      <c r="G5594" s="21" t="s">
        <v>58</v>
      </c>
      <c r="H5594" s="23"/>
      <c r="I5594" s="28"/>
    </row>
    <row r="5595" ht="22.5" customHeight="1">
      <c r="A5595" s="53" t="str">
        <f t="array" ref="A5595">IFERROR(_xlfn.XLOOKUP(B5595, Runs[Run ID], Runs[Track]), "— pick a run —")</f>
        <v>Hulk</v>
      </c>
      <c r="B5595" s="54" t="s">
        <v>524</v>
      </c>
      <c r="C5595" s="53" t="str">
        <f t="array" ref="C5595">IFERROR(_xlfn.XLOOKUP(B5595, Runs[Run ID], Runs[Title]), "— pick a run —")</f>
        <v>PKJ's Incredible Hulk</v>
      </c>
      <c r="D5595" s="74" t="s">
        <v>10175</v>
      </c>
      <c r="E5595" s="58" t="b">
        <v>0</v>
      </c>
      <c r="F5595" s="25">
        <f t="shared" si="1"/>
        <v>36</v>
      </c>
      <c r="G5595" s="21" t="s">
        <v>58</v>
      </c>
      <c r="H5595" s="23"/>
      <c r="I5595" s="28"/>
    </row>
    <row r="5596" ht="22.5" customHeight="1">
      <c r="A5596" s="53" t="str">
        <f t="array" ref="A5596">IFERROR(_xlfn.XLOOKUP(B5596, Runs[Run ID], Runs[Track]), "— pick a run —")</f>
        <v>Hulk</v>
      </c>
      <c r="B5596" s="54" t="s">
        <v>524</v>
      </c>
      <c r="C5596" s="53" t="str">
        <f t="array" ref="C5596">IFERROR(_xlfn.XLOOKUP(B5596, Runs[Run ID], Runs[Title]), "— pick a run —")</f>
        <v>PKJ's Incredible Hulk</v>
      </c>
      <c r="D5596" s="74" t="s">
        <v>10183</v>
      </c>
      <c r="E5596" s="58" t="b">
        <v>0</v>
      </c>
      <c r="F5596" s="25">
        <f t="shared" si="1"/>
        <v>37</v>
      </c>
      <c r="G5596" s="21" t="s">
        <v>58</v>
      </c>
      <c r="H5596" s="23"/>
      <c r="I5596" s="28"/>
    </row>
    <row r="5597" ht="22.5" customHeight="1">
      <c r="A5597" s="53" t="str">
        <f t="array" ref="A5597">IFERROR(_xlfn.XLOOKUP(B5597, Runs[Run ID], Runs[Track]), "— pick a run —")</f>
        <v>Hulk</v>
      </c>
      <c r="B5597" s="54" t="s">
        <v>524</v>
      </c>
      <c r="C5597" s="53" t="str">
        <f t="array" ref="C5597">IFERROR(_xlfn.XLOOKUP(B5597, Runs[Run ID], Runs[Title]), "— pick a run —")</f>
        <v>PKJ's Incredible Hulk</v>
      </c>
      <c r="D5597" s="74" t="s">
        <v>10191</v>
      </c>
      <c r="E5597" s="58" t="b">
        <v>0</v>
      </c>
      <c r="F5597" s="25">
        <f t="shared" si="1"/>
        <v>38</v>
      </c>
      <c r="G5597" s="21" t="s">
        <v>58</v>
      </c>
      <c r="H5597" s="23"/>
      <c r="I5597" s="28"/>
    </row>
    <row r="5598" ht="22.5" customHeight="1">
      <c r="A5598" s="53" t="str">
        <f t="array" ref="A5598">IFERROR(_xlfn.XLOOKUP(B5598, Runs[Run ID], Runs[Track]), "— pick a run —")</f>
        <v>Hulk</v>
      </c>
      <c r="B5598" s="54" t="s">
        <v>524</v>
      </c>
      <c r="C5598" s="53" t="str">
        <f t="array" ref="C5598">IFERROR(_xlfn.XLOOKUP(B5598, Runs[Run ID], Runs[Title]), "— pick a run —")</f>
        <v>PKJ's Incredible Hulk</v>
      </c>
      <c r="D5598" s="74" t="s">
        <v>10198</v>
      </c>
      <c r="E5598" s="58" t="b">
        <v>0</v>
      </c>
      <c r="F5598" s="25">
        <f t="shared" si="1"/>
        <v>39</v>
      </c>
      <c r="G5598" s="21" t="s">
        <v>58</v>
      </c>
      <c r="H5598" s="23"/>
      <c r="I5598" s="28"/>
    </row>
    <row r="5599" ht="22.5" customHeight="1">
      <c r="A5599" s="53" t="str">
        <f t="array" ref="A5599">IFERROR(_xlfn.XLOOKUP(B5599, Runs[Run ID], Runs[Track]), "— pick a run —")</f>
        <v>Hulk</v>
      </c>
      <c r="B5599" s="54" t="s">
        <v>524</v>
      </c>
      <c r="C5599" s="53" t="str">
        <f t="array" ref="C5599">IFERROR(_xlfn.XLOOKUP(B5599, Runs[Run ID], Runs[Title]), "— pick a run —")</f>
        <v>PKJ's Incredible Hulk</v>
      </c>
      <c r="D5599" s="74" t="s">
        <v>10206</v>
      </c>
      <c r="E5599" s="58" t="b">
        <v>0</v>
      </c>
      <c r="F5599" s="25">
        <f t="shared" si="1"/>
        <v>40</v>
      </c>
      <c r="G5599" s="21" t="s">
        <v>58</v>
      </c>
      <c r="H5599" s="23"/>
      <c r="I5599" s="28"/>
    </row>
    <row r="5600" ht="22.5" customHeight="1">
      <c r="A5600" s="53" t="str">
        <f t="array" ref="A5600">IFERROR(_xlfn.XLOOKUP(B5600, Runs[Run ID], Runs[Track]), "— pick a run —")</f>
        <v>Hulk</v>
      </c>
      <c r="B5600" s="54" t="s">
        <v>524</v>
      </c>
      <c r="C5600" s="53" t="str">
        <f t="array" ref="C5600">IFERROR(_xlfn.XLOOKUP(B5600, Runs[Run ID], Runs[Title]), "— pick a run —")</f>
        <v>PKJ's Incredible Hulk</v>
      </c>
      <c r="D5600" s="74" t="s">
        <v>10214</v>
      </c>
      <c r="E5600" s="58" t="b">
        <v>0</v>
      </c>
      <c r="F5600" s="25">
        <f t="shared" si="1"/>
        <v>41</v>
      </c>
      <c r="G5600" s="21" t="s">
        <v>58</v>
      </c>
      <c r="H5600" s="23"/>
      <c r="I5600" s="28"/>
    </row>
    <row r="5601" ht="22.5" customHeight="1">
      <c r="A5601" s="53" t="str">
        <f t="array" ref="A5601">IFERROR(_xlfn.XLOOKUP(B5601, Runs[Run ID], Runs[Track]), "— pick a run —")</f>
        <v>Hulk</v>
      </c>
      <c r="B5601" s="54" t="s">
        <v>524</v>
      </c>
      <c r="C5601" s="53" t="str">
        <f t="array" ref="C5601">IFERROR(_xlfn.XLOOKUP(B5601, Runs[Run ID], Runs[Title]), "— pick a run —")</f>
        <v>PKJ's Incredible Hulk</v>
      </c>
      <c r="D5601" s="74" t="s">
        <v>10222</v>
      </c>
      <c r="E5601" s="58" t="b">
        <v>0</v>
      </c>
      <c r="F5601" s="25">
        <f t="shared" si="1"/>
        <v>42</v>
      </c>
      <c r="G5601" s="21" t="s">
        <v>58</v>
      </c>
      <c r="H5601" s="23"/>
      <c r="I5601" s="28"/>
    </row>
    <row r="5602" ht="22.5" customHeight="1">
      <c r="A5602" s="53" t="str">
        <f t="array" ref="A5602">IFERROR(_xlfn.XLOOKUP(B5602, Runs[Run ID], Runs[Track]), "— pick a run —")</f>
        <v>Hulk</v>
      </c>
      <c r="B5602" s="54" t="s">
        <v>524</v>
      </c>
      <c r="C5602" s="53" t="str">
        <f t="array" ref="C5602">IFERROR(_xlfn.XLOOKUP(B5602, Runs[Run ID], Runs[Title]), "— pick a run —")</f>
        <v>PKJ's Incredible Hulk</v>
      </c>
      <c r="D5602" s="74" t="s">
        <v>10230</v>
      </c>
      <c r="E5602" s="58" t="b">
        <v>0</v>
      </c>
      <c r="F5602" s="25">
        <f t="shared" si="1"/>
        <v>43</v>
      </c>
      <c r="G5602" s="21" t="s">
        <v>58</v>
      </c>
      <c r="H5602" s="23"/>
      <c r="I5602" s="28"/>
    </row>
    <row r="5603" ht="22.5" customHeight="1">
      <c r="A5603" s="53" t="str">
        <f t="array" ref="A5603">IFERROR(_xlfn.XLOOKUP(B5603, Runs[Run ID], Runs[Track]), "— pick a run —")</f>
        <v>Hulk</v>
      </c>
      <c r="B5603" s="54" t="s">
        <v>524</v>
      </c>
      <c r="C5603" s="53" t="str">
        <f t="array" ref="C5603">IFERROR(_xlfn.XLOOKUP(B5603, Runs[Run ID], Runs[Title]), "— pick a run —")</f>
        <v>PKJ's Incredible Hulk</v>
      </c>
      <c r="D5603" s="74" t="s">
        <v>14978</v>
      </c>
      <c r="E5603" s="58" t="b">
        <v>0</v>
      </c>
      <c r="F5603" s="25">
        <f t="shared" si="1"/>
        <v>44</v>
      </c>
      <c r="G5603" s="21" t="s">
        <v>58</v>
      </c>
      <c r="H5603" s="23"/>
      <c r="I5603" s="28"/>
    </row>
    <row r="5604" ht="22.5" customHeight="1">
      <c r="A5604" s="53" t="str">
        <f t="array" ref="A5604">IFERROR(_xlfn.XLOOKUP(B5604, Runs[Run ID], Runs[Track]), "— pick a run —")</f>
        <v>Inhumans</v>
      </c>
      <c r="B5604" s="54" t="s">
        <v>633</v>
      </c>
      <c r="C5604" s="53" t="str">
        <f t="array" ref="C5604">IFERROR(_xlfn.XLOOKUP(B5604, Runs[Run ID], Runs[Title]), "— pick a run —")</f>
        <v>Inhumans Origin</v>
      </c>
      <c r="D5604" s="74" t="s">
        <v>3482</v>
      </c>
      <c r="E5604" s="58" t="b">
        <v>0</v>
      </c>
      <c r="F5604" s="25">
        <f t="shared" si="1"/>
        <v>1</v>
      </c>
      <c r="G5604" s="21" t="s">
        <v>443</v>
      </c>
      <c r="H5604" s="23" t="s">
        <v>14979</v>
      </c>
      <c r="I5604" s="28"/>
    </row>
    <row r="5605" ht="22.5" customHeight="1">
      <c r="A5605" s="53" t="str">
        <f t="array" ref="A5605">IFERROR(_xlfn.XLOOKUP(B5605, Runs[Run ID], Runs[Track]), "— pick a run —")</f>
        <v>Inhumans</v>
      </c>
      <c r="B5605" s="54" t="s">
        <v>633</v>
      </c>
      <c r="C5605" s="53" t="str">
        <f t="array" ref="C5605">IFERROR(_xlfn.XLOOKUP(B5605, Runs[Run ID], Runs[Title]), "— pick a run —")</f>
        <v>Inhumans Origin</v>
      </c>
      <c r="D5605" s="74" t="s">
        <v>3634</v>
      </c>
      <c r="E5605" s="58" t="b">
        <v>0</v>
      </c>
      <c r="F5605" s="25">
        <f t="shared" si="1"/>
        <v>2</v>
      </c>
      <c r="G5605" s="21" t="s">
        <v>443</v>
      </c>
      <c r="H5605" s="23" t="s">
        <v>14980</v>
      </c>
      <c r="I5605" s="28"/>
    </row>
    <row r="5606" ht="22.5" customHeight="1">
      <c r="A5606" s="53" t="str">
        <f t="array" ref="A5606">IFERROR(_xlfn.XLOOKUP(B5606, Runs[Run ID], Runs[Track]), "— pick a run —")</f>
        <v>Inhumans</v>
      </c>
      <c r="B5606" s="54" t="s">
        <v>633</v>
      </c>
      <c r="C5606" s="53" t="str">
        <f t="array" ref="C5606">IFERROR(_xlfn.XLOOKUP(B5606, Runs[Run ID], Runs[Title]), "— pick a run —")</f>
        <v>Inhumans Origin</v>
      </c>
      <c r="D5606" s="74" t="s">
        <v>3664</v>
      </c>
      <c r="E5606" s="58" t="b">
        <v>0</v>
      </c>
      <c r="F5606" s="25">
        <f t="shared" si="1"/>
        <v>3</v>
      </c>
      <c r="G5606" s="21" t="s">
        <v>443</v>
      </c>
      <c r="H5606" s="23"/>
      <c r="I5606" s="28"/>
    </row>
    <row r="5607" ht="22.5" customHeight="1">
      <c r="A5607" s="53" t="str">
        <f t="array" ref="A5607">IFERROR(_xlfn.XLOOKUP(B5607, Runs[Run ID], Runs[Track]), "— pick a run —")</f>
        <v>Inhumans</v>
      </c>
      <c r="B5607" s="54" t="s">
        <v>633</v>
      </c>
      <c r="C5607" s="53" t="str">
        <f t="array" ref="C5607">IFERROR(_xlfn.XLOOKUP(B5607, Runs[Run ID], Runs[Title]), "— pick a run —")</f>
        <v>Inhumans Origin</v>
      </c>
      <c r="D5607" s="74" t="s">
        <v>3693</v>
      </c>
      <c r="E5607" s="58" t="b">
        <v>0</v>
      </c>
      <c r="F5607" s="25">
        <f t="shared" si="1"/>
        <v>4</v>
      </c>
      <c r="G5607" s="21" t="s">
        <v>443</v>
      </c>
      <c r="H5607" s="23"/>
      <c r="I5607" s="28"/>
    </row>
    <row r="5608" ht="22.5" customHeight="1">
      <c r="A5608" s="53" t="str">
        <f t="array" ref="A5608">IFERROR(_xlfn.XLOOKUP(B5608, Runs[Run ID], Runs[Track]), "— pick a run —")</f>
        <v>Inhumans</v>
      </c>
      <c r="B5608" s="54" t="s">
        <v>633</v>
      </c>
      <c r="C5608" s="53" t="str">
        <f t="array" ref="C5608">IFERROR(_xlfn.XLOOKUP(B5608, Runs[Run ID], Runs[Title]), "— pick a run —")</f>
        <v>Inhumans Origin</v>
      </c>
      <c r="D5608" s="74" t="s">
        <v>3752</v>
      </c>
      <c r="E5608" s="58" t="b">
        <v>0</v>
      </c>
      <c r="F5608" s="25">
        <f t="shared" si="1"/>
        <v>5</v>
      </c>
      <c r="G5608" s="21" t="s">
        <v>443</v>
      </c>
      <c r="H5608" s="23"/>
      <c r="I5608" s="28"/>
    </row>
    <row r="5609" ht="22.5" customHeight="1">
      <c r="A5609" s="53" t="str">
        <f t="array" ref="A5609">IFERROR(_xlfn.XLOOKUP(B5609, Runs[Run ID], Runs[Track]), "— pick a run —")</f>
        <v>Inhumans</v>
      </c>
      <c r="B5609" s="54" t="s">
        <v>633</v>
      </c>
      <c r="C5609" s="53" t="str">
        <f t="array" ref="C5609">IFERROR(_xlfn.XLOOKUP(B5609, Runs[Run ID], Runs[Title]), "— pick a run —")</f>
        <v>Inhumans Origin</v>
      </c>
      <c r="D5609" s="74" t="s">
        <v>3784</v>
      </c>
      <c r="E5609" s="58" t="b">
        <v>0</v>
      </c>
      <c r="F5609" s="25">
        <f t="shared" si="1"/>
        <v>6</v>
      </c>
      <c r="G5609" s="21" t="s">
        <v>58</v>
      </c>
      <c r="H5609" s="23" t="s">
        <v>14981</v>
      </c>
      <c r="I5609" s="28"/>
    </row>
    <row r="5610" ht="22.5" customHeight="1">
      <c r="A5610" s="53" t="str">
        <f t="array" ref="A5610">IFERROR(_xlfn.XLOOKUP(B5610, Runs[Run ID], Runs[Track]), "— pick a run —")</f>
        <v>Inhumans</v>
      </c>
      <c r="B5610" s="54" t="s">
        <v>633</v>
      </c>
      <c r="C5610" s="53" t="str">
        <f t="array" ref="C5610">IFERROR(_xlfn.XLOOKUP(B5610, Runs[Run ID], Runs[Title]), "— pick a run —")</f>
        <v>Inhumans Origin</v>
      </c>
      <c r="D5610" s="74" t="s">
        <v>3814</v>
      </c>
      <c r="E5610" s="58" t="b">
        <v>0</v>
      </c>
      <c r="F5610" s="25">
        <f t="shared" si="1"/>
        <v>7</v>
      </c>
      <c r="G5610" s="21" t="s">
        <v>58</v>
      </c>
      <c r="H5610" s="23"/>
      <c r="I5610" s="28"/>
    </row>
    <row r="5611" ht="22.5" customHeight="1">
      <c r="A5611" s="53" t="str">
        <f t="array" ref="A5611">IFERROR(_xlfn.XLOOKUP(B5611, Runs[Run ID], Runs[Track]), "— pick a run —")</f>
        <v>Inhumans</v>
      </c>
      <c r="B5611" s="54" t="s">
        <v>633</v>
      </c>
      <c r="C5611" s="53" t="str">
        <f t="array" ref="C5611">IFERROR(_xlfn.XLOOKUP(B5611, Runs[Run ID], Runs[Title]), "— pick a run —")</f>
        <v>Inhumans Origin</v>
      </c>
      <c r="D5611" s="74" t="s">
        <v>3843</v>
      </c>
      <c r="E5611" s="58" t="b">
        <v>0</v>
      </c>
      <c r="F5611" s="25">
        <f t="shared" si="1"/>
        <v>8</v>
      </c>
      <c r="G5611" s="21" t="s">
        <v>58</v>
      </c>
      <c r="H5611" s="23"/>
      <c r="I5611" s="28"/>
    </row>
    <row r="5612" ht="22.5" customHeight="1">
      <c r="A5612" s="53" t="str">
        <f t="array" ref="A5612">IFERROR(_xlfn.XLOOKUP(B5612, Runs[Run ID], Runs[Track]), "— pick a run —")</f>
        <v>Inhumans</v>
      </c>
      <c r="B5612" s="54" t="s">
        <v>633</v>
      </c>
      <c r="C5612" s="53" t="str">
        <f t="array" ref="C5612">IFERROR(_xlfn.XLOOKUP(B5612, Runs[Run ID], Runs[Title]), "— pick a run —")</f>
        <v>Inhumans Origin</v>
      </c>
      <c r="D5612" s="74" t="s">
        <v>3872</v>
      </c>
      <c r="E5612" s="58" t="b">
        <v>0</v>
      </c>
      <c r="F5612" s="25">
        <f t="shared" si="1"/>
        <v>9</v>
      </c>
      <c r="G5612" s="21" t="s">
        <v>58</v>
      </c>
      <c r="H5612" s="23"/>
      <c r="I5612" s="28"/>
    </row>
    <row r="5613" ht="22.5" customHeight="1">
      <c r="A5613" s="53" t="str">
        <f t="array" ref="A5613">IFERROR(_xlfn.XLOOKUP(B5613, Runs[Run ID], Runs[Track]), "— pick a run —")</f>
        <v>Inhumans</v>
      </c>
      <c r="B5613" s="54" t="s">
        <v>633</v>
      </c>
      <c r="C5613" s="53" t="str">
        <f t="array" ref="C5613">IFERROR(_xlfn.XLOOKUP(B5613, Runs[Run ID], Runs[Title]), "— pick a run —")</f>
        <v>Inhumans Origin</v>
      </c>
      <c r="D5613" s="74" t="s">
        <v>3900</v>
      </c>
      <c r="E5613" s="58" t="b">
        <v>0</v>
      </c>
      <c r="F5613" s="25">
        <f t="shared" si="1"/>
        <v>10</v>
      </c>
      <c r="G5613" s="21" t="s">
        <v>1002</v>
      </c>
      <c r="H5613" s="23" t="s">
        <v>14982</v>
      </c>
      <c r="I5613" s="28"/>
    </row>
    <row r="5614" ht="22.5" customHeight="1">
      <c r="A5614" s="53" t="str">
        <f t="array" ref="A5614">IFERROR(_xlfn.XLOOKUP(B5614, Runs[Run ID], Runs[Track]), "— pick a run —")</f>
        <v>Inhumans</v>
      </c>
      <c r="B5614" s="54" t="s">
        <v>633</v>
      </c>
      <c r="C5614" s="53" t="str">
        <f t="array" ref="C5614">IFERROR(_xlfn.XLOOKUP(B5614, Runs[Run ID], Runs[Title]), "— pick a run —")</f>
        <v>Inhumans Origin</v>
      </c>
      <c r="D5614" s="74" t="s">
        <v>3927</v>
      </c>
      <c r="E5614" s="58" t="b">
        <v>0</v>
      </c>
      <c r="F5614" s="25">
        <f t="shared" si="1"/>
        <v>11</v>
      </c>
      <c r="G5614" s="21" t="s">
        <v>1002</v>
      </c>
      <c r="H5614" s="23"/>
      <c r="I5614" s="28"/>
    </row>
    <row r="5615" ht="22.5" customHeight="1">
      <c r="A5615" s="53" t="str">
        <f t="array" ref="A5615">IFERROR(_xlfn.XLOOKUP(B5615, Runs[Run ID], Runs[Track]), "— pick a run —")</f>
        <v>Inhumans</v>
      </c>
      <c r="B5615" s="54" t="s">
        <v>633</v>
      </c>
      <c r="C5615" s="53" t="str">
        <f t="array" ref="C5615">IFERROR(_xlfn.XLOOKUP(B5615, Runs[Run ID], Runs[Title]), "— pick a run —")</f>
        <v>Inhumans Origin</v>
      </c>
      <c r="D5615" s="74" t="s">
        <v>3985</v>
      </c>
      <c r="E5615" s="58" t="b">
        <v>0</v>
      </c>
      <c r="F5615" s="25">
        <f t="shared" si="1"/>
        <v>12</v>
      </c>
      <c r="G5615" s="21" t="s">
        <v>1002</v>
      </c>
      <c r="H5615" s="23"/>
      <c r="I5615" s="28"/>
    </row>
    <row r="5616" ht="22.5" customHeight="1">
      <c r="A5616" s="53" t="str">
        <f t="array" ref="A5616">IFERROR(_xlfn.XLOOKUP(B5616, Runs[Run ID], Runs[Track]), "— pick a run —")</f>
        <v>Inhumans</v>
      </c>
      <c r="B5616" s="54" t="s">
        <v>633</v>
      </c>
      <c r="C5616" s="53" t="str">
        <f t="array" ref="C5616">IFERROR(_xlfn.XLOOKUP(B5616, Runs[Run ID], Runs[Title]), "— pick a run —")</f>
        <v>Inhumans Origin</v>
      </c>
      <c r="D5616" s="74" t="s">
        <v>4040</v>
      </c>
      <c r="E5616" s="58" t="b">
        <v>0</v>
      </c>
      <c r="F5616" s="25">
        <f t="shared" si="1"/>
        <v>13</v>
      </c>
      <c r="G5616" s="21" t="s">
        <v>1002</v>
      </c>
      <c r="H5616" s="23"/>
      <c r="I5616" s="28"/>
    </row>
    <row r="5617" ht="22.5" customHeight="1">
      <c r="A5617" s="53" t="str">
        <f t="array" ref="A5617">IFERROR(_xlfn.XLOOKUP(B5617, Runs[Run ID], Runs[Track]), "— pick a run —")</f>
        <v>Inhumans</v>
      </c>
      <c r="B5617" s="54" t="s">
        <v>633</v>
      </c>
      <c r="C5617" s="53" t="str">
        <f t="array" ref="C5617">IFERROR(_xlfn.XLOOKUP(B5617, Runs[Run ID], Runs[Title]), "— pick a run —")</f>
        <v>Inhumans Origin</v>
      </c>
      <c r="D5617" s="74" t="s">
        <v>4068</v>
      </c>
      <c r="E5617" s="58" t="b">
        <v>0</v>
      </c>
      <c r="F5617" s="25">
        <f t="shared" si="1"/>
        <v>14</v>
      </c>
      <c r="G5617" s="21" t="s">
        <v>1002</v>
      </c>
      <c r="H5617" s="23"/>
      <c r="I5617" s="28"/>
    </row>
    <row r="5618" ht="22.5" customHeight="1">
      <c r="A5618" s="53" t="str">
        <f t="array" ref="A5618">IFERROR(_xlfn.XLOOKUP(B5618, Runs[Run ID], Runs[Track]), "— pick a run —")</f>
        <v>Inhumans</v>
      </c>
      <c r="B5618" s="54" t="s">
        <v>633</v>
      </c>
      <c r="C5618" s="53" t="str">
        <f t="array" ref="C5618">IFERROR(_xlfn.XLOOKUP(B5618, Runs[Run ID], Runs[Title]), "— pick a run —")</f>
        <v>Inhumans Origin</v>
      </c>
      <c r="D5618" s="74" t="s">
        <v>4095</v>
      </c>
      <c r="E5618" s="58" t="b">
        <v>0</v>
      </c>
      <c r="F5618" s="25">
        <f t="shared" si="1"/>
        <v>15</v>
      </c>
      <c r="G5618" s="21" t="s">
        <v>1002</v>
      </c>
      <c r="H5618" s="23"/>
      <c r="I5618" s="28"/>
    </row>
    <row r="5619" ht="22.5" customHeight="1">
      <c r="A5619" s="53" t="str">
        <f t="array" ref="A5619">IFERROR(_xlfn.XLOOKUP(B5619, Runs[Run ID], Runs[Track]), "— pick a run —")</f>
        <v>Inhumans</v>
      </c>
      <c r="B5619" s="54" t="s">
        <v>633</v>
      </c>
      <c r="C5619" s="53" t="str">
        <f t="array" ref="C5619">IFERROR(_xlfn.XLOOKUP(B5619, Runs[Run ID], Runs[Title]), "— pick a run —")</f>
        <v>Inhumans Origin</v>
      </c>
      <c r="D5619" s="74" t="s">
        <v>2651</v>
      </c>
      <c r="E5619" s="58" t="b">
        <v>0</v>
      </c>
      <c r="F5619" s="25">
        <f t="shared" si="1"/>
        <v>16</v>
      </c>
      <c r="G5619" s="21" t="s">
        <v>1002</v>
      </c>
      <c r="H5619" s="23"/>
      <c r="I5619" s="28"/>
    </row>
    <row r="5620" ht="22.5" customHeight="1">
      <c r="A5620" s="53" t="str">
        <f t="array" ref="A5620">IFERROR(_xlfn.XLOOKUP(B5620, Runs[Run ID], Runs[Track]), "— pick a run —")</f>
        <v>Inhumans</v>
      </c>
      <c r="B5620" s="54" t="s">
        <v>633</v>
      </c>
      <c r="C5620" s="53" t="str">
        <f t="array" ref="C5620">IFERROR(_xlfn.XLOOKUP(B5620, Runs[Run ID], Runs[Title]), "— pick a run —")</f>
        <v>Inhumans Origin</v>
      </c>
      <c r="D5620" s="74" t="s">
        <v>2681</v>
      </c>
      <c r="E5620" s="58" t="b">
        <v>0</v>
      </c>
      <c r="F5620" s="25">
        <f t="shared" si="1"/>
        <v>17</v>
      </c>
      <c r="G5620" s="21" t="s">
        <v>1002</v>
      </c>
      <c r="H5620" s="23"/>
      <c r="I5620" s="28"/>
    </row>
    <row r="5621" ht="22.5" customHeight="1">
      <c r="A5621" s="53" t="str">
        <f t="array" ref="A5621">IFERROR(_xlfn.XLOOKUP(B5621, Runs[Run ID], Runs[Track]), "— pick a run —")</f>
        <v>Inhumans</v>
      </c>
      <c r="B5621" s="54" t="s">
        <v>633</v>
      </c>
      <c r="C5621" s="53" t="str">
        <f t="array" ref="C5621">IFERROR(_xlfn.XLOOKUP(B5621, Runs[Run ID], Runs[Title]), "— pick a run —")</f>
        <v>Inhumans Origin</v>
      </c>
      <c r="D5621" s="74" t="s">
        <v>2712</v>
      </c>
      <c r="E5621" s="58" t="b">
        <v>0</v>
      </c>
      <c r="F5621" s="25">
        <f t="shared" si="1"/>
        <v>18</v>
      </c>
      <c r="G5621" s="21" t="s">
        <v>1002</v>
      </c>
      <c r="H5621" s="23"/>
      <c r="I5621" s="28"/>
    </row>
    <row r="5622" ht="22.5" customHeight="1">
      <c r="A5622" s="53" t="str">
        <f t="array" ref="A5622">IFERROR(_xlfn.XLOOKUP(B5622, Runs[Run ID], Runs[Track]), "— pick a run —")</f>
        <v>Inhumans</v>
      </c>
      <c r="B5622" s="54" t="s">
        <v>633</v>
      </c>
      <c r="C5622" s="53" t="str">
        <f t="array" ref="C5622">IFERROR(_xlfn.XLOOKUP(B5622, Runs[Run ID], Runs[Title]), "— pick a run —")</f>
        <v>Inhumans Origin</v>
      </c>
      <c r="D5622" s="74" t="s">
        <v>2741</v>
      </c>
      <c r="E5622" s="58" t="b">
        <v>0</v>
      </c>
      <c r="F5622" s="25">
        <f t="shared" si="1"/>
        <v>19</v>
      </c>
      <c r="G5622" s="21" t="s">
        <v>1002</v>
      </c>
      <c r="H5622" s="23"/>
      <c r="I5622" s="28"/>
    </row>
    <row r="5623" ht="22.5" customHeight="1">
      <c r="A5623" s="53" t="str">
        <f t="array" ref="A5623">IFERROR(_xlfn.XLOOKUP(B5623, Runs[Run ID], Runs[Track]), "— pick a run —")</f>
        <v>Inhumans</v>
      </c>
      <c r="B5623" s="54" t="s">
        <v>633</v>
      </c>
      <c r="C5623" s="53" t="str">
        <f t="array" ref="C5623">IFERROR(_xlfn.XLOOKUP(B5623, Runs[Run ID], Runs[Title]), "— pick a run —")</f>
        <v>Inhumans Origin</v>
      </c>
      <c r="D5623" s="74" t="s">
        <v>4256</v>
      </c>
      <c r="E5623" s="58" t="b">
        <v>0</v>
      </c>
      <c r="F5623" s="25">
        <f t="shared" si="1"/>
        <v>20</v>
      </c>
      <c r="G5623" s="21" t="s">
        <v>1002</v>
      </c>
      <c r="H5623" s="23"/>
      <c r="I5623" s="28"/>
    </row>
    <row r="5624" ht="22.5" customHeight="1">
      <c r="A5624" s="53" t="str">
        <f t="array" ref="A5624">IFERROR(_xlfn.XLOOKUP(B5624, Runs[Run ID], Runs[Track]), "— pick a run —")</f>
        <v>Inhumans</v>
      </c>
      <c r="B5624" s="54" t="s">
        <v>633</v>
      </c>
      <c r="C5624" s="53" t="str">
        <f t="array" ref="C5624">IFERROR(_xlfn.XLOOKUP(B5624, Runs[Run ID], Runs[Title]), "— pick a run —")</f>
        <v>Inhumans Origin</v>
      </c>
      <c r="D5624" s="74" t="s">
        <v>4285</v>
      </c>
      <c r="E5624" s="58" t="b">
        <v>0</v>
      </c>
      <c r="F5624" s="25">
        <f t="shared" si="1"/>
        <v>21</v>
      </c>
      <c r="G5624" s="21" t="s">
        <v>1002</v>
      </c>
      <c r="H5624" s="23"/>
      <c r="I5624" s="28"/>
    </row>
    <row r="5625" ht="22.5" customHeight="1">
      <c r="A5625" s="53" t="str">
        <f t="array" ref="A5625">IFERROR(_xlfn.XLOOKUP(B5625, Runs[Run ID], Runs[Track]), "— pick a run —")</f>
        <v>Inhumans</v>
      </c>
      <c r="B5625" s="54" t="s">
        <v>633</v>
      </c>
      <c r="C5625" s="53" t="str">
        <f t="array" ref="C5625">IFERROR(_xlfn.XLOOKUP(B5625, Runs[Run ID], Runs[Title]), "— pick a run —")</f>
        <v>Inhumans Origin</v>
      </c>
      <c r="D5625" s="74" t="s">
        <v>4313</v>
      </c>
      <c r="E5625" s="58" t="b">
        <v>0</v>
      </c>
      <c r="F5625" s="25">
        <f t="shared" si="1"/>
        <v>22</v>
      </c>
      <c r="G5625" s="21" t="s">
        <v>1002</v>
      </c>
      <c r="H5625" s="23"/>
      <c r="I5625" s="28"/>
    </row>
    <row r="5626" ht="22.5" customHeight="1">
      <c r="A5626" s="53" t="str">
        <f t="array" ref="A5626">IFERROR(_xlfn.XLOOKUP(B5626, Runs[Run ID], Runs[Track]), "— pick a run —")</f>
        <v>Inhumans</v>
      </c>
      <c r="B5626" s="54" t="s">
        <v>633</v>
      </c>
      <c r="C5626" s="53" t="str">
        <f t="array" ref="C5626">IFERROR(_xlfn.XLOOKUP(B5626, Runs[Run ID], Runs[Title]), "— pick a run —")</f>
        <v>Inhumans Origin</v>
      </c>
      <c r="D5626" s="74" t="s">
        <v>4340</v>
      </c>
      <c r="E5626" s="58" t="b">
        <v>0</v>
      </c>
      <c r="F5626" s="25">
        <f t="shared" si="1"/>
        <v>23</v>
      </c>
      <c r="G5626" s="21" t="s">
        <v>1002</v>
      </c>
      <c r="H5626" s="23"/>
      <c r="I5626" s="28"/>
    </row>
    <row r="5627" ht="22.5" customHeight="1">
      <c r="A5627" s="53" t="str">
        <f t="array" ref="A5627">IFERROR(_xlfn.XLOOKUP(B5627, Runs[Run ID], Runs[Track]), "— pick a run —")</f>
        <v>Inhumans</v>
      </c>
      <c r="B5627" s="54" t="s">
        <v>633</v>
      </c>
      <c r="C5627" s="53" t="str">
        <f t="array" ref="C5627">IFERROR(_xlfn.XLOOKUP(B5627, Runs[Run ID], Runs[Title]), "— pick a run —")</f>
        <v>Inhumans Origin</v>
      </c>
      <c r="D5627" s="74" t="s">
        <v>4367</v>
      </c>
      <c r="E5627" s="58" t="b">
        <v>0</v>
      </c>
      <c r="F5627" s="25">
        <f t="shared" si="1"/>
        <v>24</v>
      </c>
      <c r="G5627" s="21" t="s">
        <v>1002</v>
      </c>
      <c r="H5627" s="23"/>
      <c r="I5627" s="28"/>
    </row>
    <row r="5628" ht="22.5" customHeight="1">
      <c r="A5628" s="53" t="str">
        <f t="array" ref="A5628">IFERROR(_xlfn.XLOOKUP(B5628, Runs[Run ID], Runs[Track]), "— pick a run —")</f>
        <v>Inhumans</v>
      </c>
      <c r="B5628" s="54" t="s">
        <v>633</v>
      </c>
      <c r="C5628" s="53" t="str">
        <f t="array" ref="C5628">IFERROR(_xlfn.XLOOKUP(B5628, Runs[Run ID], Runs[Title]), "— pick a run —")</f>
        <v>Inhumans Origin</v>
      </c>
      <c r="D5628" s="74" t="s">
        <v>14316</v>
      </c>
      <c r="E5628" s="58" t="b">
        <v>0</v>
      </c>
      <c r="F5628" s="25">
        <f t="shared" si="1"/>
        <v>25</v>
      </c>
      <c r="G5628" s="21" t="s">
        <v>1002</v>
      </c>
      <c r="H5628" s="23"/>
      <c r="I5628" s="28"/>
    </row>
    <row r="5629" ht="22.5" customHeight="1">
      <c r="A5629" s="53" t="str">
        <f t="array" ref="A5629">IFERROR(_xlfn.XLOOKUP(B5629, Runs[Run ID], Runs[Track]), "— pick a run —")</f>
        <v>Inhumans</v>
      </c>
      <c r="B5629" s="54" t="s">
        <v>633</v>
      </c>
      <c r="C5629" s="53" t="str">
        <f t="array" ref="C5629">IFERROR(_xlfn.XLOOKUP(B5629, Runs[Run ID], Runs[Title]), "— pick a run —")</f>
        <v>Inhumans Origin</v>
      </c>
      <c r="D5629" s="74" t="s">
        <v>4213</v>
      </c>
      <c r="E5629" s="58" t="b">
        <v>0</v>
      </c>
      <c r="F5629" s="25">
        <f t="shared" si="1"/>
        <v>26</v>
      </c>
      <c r="G5629" s="21" t="s">
        <v>443</v>
      </c>
      <c r="H5629" s="23" t="s">
        <v>14983</v>
      </c>
      <c r="I5629" s="28"/>
    </row>
    <row r="5630" ht="22.5" customHeight="1">
      <c r="A5630" s="53" t="str">
        <f t="array" ref="A5630">IFERROR(_xlfn.XLOOKUP(B5630, Runs[Run ID], Runs[Track]), "— pick a run —")</f>
        <v>Inhumans</v>
      </c>
      <c r="B5630" s="54" t="s">
        <v>633</v>
      </c>
      <c r="C5630" s="53" t="str">
        <f t="array" ref="C5630">IFERROR(_xlfn.XLOOKUP(B5630, Runs[Run ID], Runs[Title]), "— pick a run —")</f>
        <v>Inhumans Origin</v>
      </c>
      <c r="D5630" s="74" t="s">
        <v>4239</v>
      </c>
      <c r="E5630" s="58" t="b">
        <v>0</v>
      </c>
      <c r="F5630" s="25">
        <f t="shared" si="1"/>
        <v>27</v>
      </c>
      <c r="G5630" s="21" t="s">
        <v>443</v>
      </c>
      <c r="H5630" s="23"/>
      <c r="I5630" s="28"/>
    </row>
    <row r="5631" ht="22.5" customHeight="1">
      <c r="A5631" s="53" t="str">
        <f t="array" ref="A5631">IFERROR(_xlfn.XLOOKUP(B5631, Runs[Run ID], Runs[Track]), "— pick a run —")</f>
        <v>Inhumans</v>
      </c>
      <c r="B5631" s="54" t="s">
        <v>633</v>
      </c>
      <c r="C5631" s="53" t="str">
        <f t="array" ref="C5631">IFERROR(_xlfn.XLOOKUP(B5631, Runs[Run ID], Runs[Title]), "— pick a run —")</f>
        <v>Inhumans Origin</v>
      </c>
      <c r="D5631" s="74" t="s">
        <v>4263</v>
      </c>
      <c r="E5631" s="58" t="b">
        <v>0</v>
      </c>
      <c r="F5631" s="25">
        <f t="shared" si="1"/>
        <v>28</v>
      </c>
      <c r="G5631" s="21" t="s">
        <v>443</v>
      </c>
      <c r="H5631" s="23"/>
      <c r="I5631" s="28"/>
    </row>
    <row r="5632" ht="22.5" customHeight="1">
      <c r="A5632" s="53" t="str">
        <f t="array" ref="A5632">IFERROR(_xlfn.XLOOKUP(B5632, Runs[Run ID], Runs[Track]), "— pick a run —")</f>
        <v>Inhumans</v>
      </c>
      <c r="B5632" s="54" t="s">
        <v>633</v>
      </c>
      <c r="C5632" s="53" t="str">
        <f t="array" ref="C5632">IFERROR(_xlfn.XLOOKUP(B5632, Runs[Run ID], Runs[Title]), "— pick a run —")</f>
        <v>Inhumans Origin</v>
      </c>
      <c r="D5632" s="74" t="s">
        <v>4293</v>
      </c>
      <c r="E5632" s="58" t="b">
        <v>0</v>
      </c>
      <c r="F5632" s="25">
        <f t="shared" si="1"/>
        <v>29</v>
      </c>
      <c r="G5632" s="21" t="s">
        <v>443</v>
      </c>
      <c r="H5632" s="23"/>
      <c r="I5632" s="28"/>
    </row>
    <row r="5633" ht="22.5" customHeight="1">
      <c r="A5633" s="53" t="str">
        <f t="array" ref="A5633">IFERROR(_xlfn.XLOOKUP(B5633, Runs[Run ID], Runs[Track]), "— pick a run —")</f>
        <v>Inhumans</v>
      </c>
      <c r="B5633" s="54" t="s">
        <v>633</v>
      </c>
      <c r="C5633" s="53" t="str">
        <f t="array" ref="C5633">IFERROR(_xlfn.XLOOKUP(B5633, Runs[Run ID], Runs[Title]), "— pick a run —")</f>
        <v>Inhumans Origin</v>
      </c>
      <c r="D5633" s="74" t="s">
        <v>4321</v>
      </c>
      <c r="E5633" s="58" t="b">
        <v>0</v>
      </c>
      <c r="F5633" s="25">
        <f t="shared" si="1"/>
        <v>30</v>
      </c>
      <c r="G5633" s="21" t="s">
        <v>443</v>
      </c>
      <c r="H5633" s="23"/>
      <c r="I5633" s="28"/>
    </row>
    <row r="5634" ht="22.5" customHeight="1">
      <c r="A5634" s="53" t="str">
        <f t="array" ref="A5634">IFERROR(_xlfn.XLOOKUP(B5634, Runs[Run ID], Runs[Track]), "— pick a run —")</f>
        <v>Inhumans</v>
      </c>
      <c r="B5634" s="54" t="s">
        <v>633</v>
      </c>
      <c r="C5634" s="53" t="str">
        <f t="array" ref="C5634">IFERROR(_xlfn.XLOOKUP(B5634, Runs[Run ID], Runs[Title]), "— pick a run —")</f>
        <v>Inhumans Origin</v>
      </c>
      <c r="D5634" s="74" t="s">
        <v>4347</v>
      </c>
      <c r="E5634" s="58" t="b">
        <v>0</v>
      </c>
      <c r="F5634" s="25">
        <f t="shared" si="1"/>
        <v>31</v>
      </c>
      <c r="G5634" s="21" t="s">
        <v>443</v>
      </c>
      <c r="H5634" s="23"/>
      <c r="I5634" s="28"/>
    </row>
    <row r="5635" ht="22.5" customHeight="1">
      <c r="A5635" s="53" t="str">
        <f t="array" ref="A5635">IFERROR(_xlfn.XLOOKUP(B5635, Runs[Run ID], Runs[Track]), "— pick a run —")</f>
        <v>Inhumans</v>
      </c>
      <c r="B5635" s="54" t="s">
        <v>633</v>
      </c>
      <c r="C5635" s="53" t="str">
        <f t="array" ref="C5635">IFERROR(_xlfn.XLOOKUP(B5635, Runs[Run ID], Runs[Title]), "— pick a run —")</f>
        <v>Inhumans Origin</v>
      </c>
      <c r="D5635" s="74" t="s">
        <v>4375</v>
      </c>
      <c r="E5635" s="58" t="b">
        <v>0</v>
      </c>
      <c r="F5635" s="25">
        <f t="shared" si="1"/>
        <v>32</v>
      </c>
      <c r="G5635" s="21" t="s">
        <v>443</v>
      </c>
      <c r="H5635" s="23"/>
      <c r="I5635" s="28"/>
    </row>
    <row r="5636" ht="22.5" customHeight="1">
      <c r="A5636" s="53" t="str">
        <f t="array" ref="A5636">IFERROR(_xlfn.XLOOKUP(B5636, Runs[Run ID], Runs[Track]), "— pick a run —")</f>
        <v>Inhumans</v>
      </c>
      <c r="B5636" s="54" t="s">
        <v>636</v>
      </c>
      <c r="C5636" s="53" t="str">
        <f t="array" ref="C5636">IFERROR(_xlfn.XLOOKUP(B5636, Runs[Run ID], Runs[Title]), "— pick a run —")</f>
        <v>Jenkins &amp; Lee's Inhumans</v>
      </c>
      <c r="D5636" s="74" t="s">
        <v>14984</v>
      </c>
      <c r="E5636" s="58" t="b">
        <v>0</v>
      </c>
      <c r="F5636" s="25">
        <f t="shared" si="1"/>
        <v>1</v>
      </c>
      <c r="G5636" s="21" t="s">
        <v>58</v>
      </c>
      <c r="H5636" s="23" t="s">
        <v>14985</v>
      </c>
      <c r="I5636" s="28"/>
    </row>
    <row r="5637" ht="22.5" customHeight="1">
      <c r="A5637" s="53" t="str">
        <f t="array" ref="A5637">IFERROR(_xlfn.XLOOKUP(B5637, Runs[Run ID], Runs[Track]), "— pick a run —")</f>
        <v>Inhumans</v>
      </c>
      <c r="B5637" s="54" t="s">
        <v>636</v>
      </c>
      <c r="C5637" s="53" t="str">
        <f t="array" ref="C5637">IFERROR(_xlfn.XLOOKUP(B5637, Runs[Run ID], Runs[Title]), "— pick a run —")</f>
        <v>Jenkins &amp; Lee's Inhumans</v>
      </c>
      <c r="D5637" s="74" t="s">
        <v>14986</v>
      </c>
      <c r="E5637" s="58" t="b">
        <v>0</v>
      </c>
      <c r="F5637" s="25">
        <f t="shared" si="1"/>
        <v>2</v>
      </c>
      <c r="G5637" s="21" t="s">
        <v>58</v>
      </c>
      <c r="H5637" s="23"/>
      <c r="I5637" s="28"/>
    </row>
    <row r="5638" ht="22.5" customHeight="1">
      <c r="A5638" s="53" t="str">
        <f t="array" ref="A5638">IFERROR(_xlfn.XLOOKUP(B5638, Runs[Run ID], Runs[Track]), "— pick a run —")</f>
        <v>Inhumans</v>
      </c>
      <c r="B5638" s="54" t="s">
        <v>636</v>
      </c>
      <c r="C5638" s="53" t="str">
        <f t="array" ref="C5638">IFERROR(_xlfn.XLOOKUP(B5638, Runs[Run ID], Runs[Title]), "— pick a run —")</f>
        <v>Jenkins &amp; Lee's Inhumans</v>
      </c>
      <c r="D5638" s="74" t="s">
        <v>14987</v>
      </c>
      <c r="E5638" s="58" t="b">
        <v>0</v>
      </c>
      <c r="F5638" s="25">
        <f t="shared" si="1"/>
        <v>3</v>
      </c>
      <c r="G5638" s="21" t="s">
        <v>58</v>
      </c>
      <c r="H5638" s="23"/>
      <c r="I5638" s="28"/>
    </row>
    <row r="5639" ht="22.5" customHeight="1">
      <c r="A5639" s="53" t="str">
        <f t="array" ref="A5639">IFERROR(_xlfn.XLOOKUP(B5639, Runs[Run ID], Runs[Track]), "— pick a run —")</f>
        <v>Inhumans</v>
      </c>
      <c r="B5639" s="54" t="s">
        <v>636</v>
      </c>
      <c r="C5639" s="53" t="str">
        <f t="array" ref="C5639">IFERROR(_xlfn.XLOOKUP(B5639, Runs[Run ID], Runs[Title]), "— pick a run —")</f>
        <v>Jenkins &amp; Lee's Inhumans</v>
      </c>
      <c r="D5639" s="74" t="s">
        <v>14988</v>
      </c>
      <c r="E5639" s="58" t="b">
        <v>0</v>
      </c>
      <c r="F5639" s="25">
        <f t="shared" si="1"/>
        <v>4</v>
      </c>
      <c r="G5639" s="21" t="s">
        <v>58</v>
      </c>
      <c r="H5639" s="23"/>
      <c r="I5639" s="28"/>
    </row>
    <row r="5640" ht="22.5" customHeight="1">
      <c r="A5640" s="53" t="str">
        <f t="array" ref="A5640">IFERROR(_xlfn.XLOOKUP(B5640, Runs[Run ID], Runs[Track]), "— pick a run —")</f>
        <v>Inhumans</v>
      </c>
      <c r="B5640" s="54" t="s">
        <v>636</v>
      </c>
      <c r="C5640" s="53" t="str">
        <f t="array" ref="C5640">IFERROR(_xlfn.XLOOKUP(B5640, Runs[Run ID], Runs[Title]), "— pick a run —")</f>
        <v>Jenkins &amp; Lee's Inhumans</v>
      </c>
      <c r="D5640" s="74" t="s">
        <v>14989</v>
      </c>
      <c r="E5640" s="58" t="b">
        <v>0</v>
      </c>
      <c r="F5640" s="25">
        <f t="shared" si="1"/>
        <v>5</v>
      </c>
      <c r="G5640" s="21" t="s">
        <v>58</v>
      </c>
      <c r="H5640" s="23"/>
      <c r="I5640" s="28"/>
    </row>
    <row r="5641" ht="22.5" customHeight="1">
      <c r="A5641" s="53" t="str">
        <f t="array" ref="A5641">IFERROR(_xlfn.XLOOKUP(B5641, Runs[Run ID], Runs[Track]), "— pick a run —")</f>
        <v>Inhumans</v>
      </c>
      <c r="B5641" s="54" t="s">
        <v>636</v>
      </c>
      <c r="C5641" s="53" t="str">
        <f t="array" ref="C5641">IFERROR(_xlfn.XLOOKUP(B5641, Runs[Run ID], Runs[Title]), "— pick a run —")</f>
        <v>Jenkins &amp; Lee's Inhumans</v>
      </c>
      <c r="D5641" s="74" t="s">
        <v>14990</v>
      </c>
      <c r="E5641" s="58" t="b">
        <v>0</v>
      </c>
      <c r="F5641" s="25">
        <f t="shared" si="1"/>
        <v>6</v>
      </c>
      <c r="G5641" s="21" t="s">
        <v>58</v>
      </c>
      <c r="H5641" s="23"/>
      <c r="I5641" s="28"/>
    </row>
    <row r="5642" ht="22.5" customHeight="1">
      <c r="A5642" s="53" t="str">
        <f t="array" ref="A5642">IFERROR(_xlfn.XLOOKUP(B5642, Runs[Run ID], Runs[Track]), "— pick a run —")</f>
        <v>Inhumans</v>
      </c>
      <c r="B5642" s="54" t="s">
        <v>636</v>
      </c>
      <c r="C5642" s="53" t="str">
        <f t="array" ref="C5642">IFERROR(_xlfn.XLOOKUP(B5642, Runs[Run ID], Runs[Title]), "— pick a run —")</f>
        <v>Jenkins &amp; Lee's Inhumans</v>
      </c>
      <c r="D5642" s="74" t="s">
        <v>14991</v>
      </c>
      <c r="E5642" s="58" t="b">
        <v>0</v>
      </c>
      <c r="F5642" s="25">
        <f t="shared" si="1"/>
        <v>7</v>
      </c>
      <c r="G5642" s="21" t="s">
        <v>58</v>
      </c>
      <c r="H5642" s="23"/>
      <c r="I5642" s="28"/>
    </row>
    <row r="5643" ht="22.5" customHeight="1">
      <c r="A5643" s="53" t="str">
        <f t="array" ref="A5643">IFERROR(_xlfn.XLOOKUP(B5643, Runs[Run ID], Runs[Track]), "— pick a run —")</f>
        <v>Inhumans</v>
      </c>
      <c r="B5643" s="54" t="s">
        <v>636</v>
      </c>
      <c r="C5643" s="53" t="str">
        <f t="array" ref="C5643">IFERROR(_xlfn.XLOOKUP(B5643, Runs[Run ID], Runs[Title]), "— pick a run —")</f>
        <v>Jenkins &amp; Lee's Inhumans</v>
      </c>
      <c r="D5643" s="74" t="s">
        <v>14992</v>
      </c>
      <c r="E5643" s="58" t="b">
        <v>0</v>
      </c>
      <c r="F5643" s="25">
        <f t="shared" si="1"/>
        <v>8</v>
      </c>
      <c r="G5643" s="21" t="s">
        <v>58</v>
      </c>
      <c r="H5643" s="23"/>
      <c r="I5643" s="28"/>
    </row>
    <row r="5644" ht="22.5" customHeight="1">
      <c r="A5644" s="53" t="str">
        <f t="array" ref="A5644">IFERROR(_xlfn.XLOOKUP(B5644, Runs[Run ID], Runs[Track]), "— pick a run —")</f>
        <v>Inhumans</v>
      </c>
      <c r="B5644" s="54" t="s">
        <v>636</v>
      </c>
      <c r="C5644" s="53" t="str">
        <f t="array" ref="C5644">IFERROR(_xlfn.XLOOKUP(B5644, Runs[Run ID], Runs[Title]), "— pick a run —")</f>
        <v>Jenkins &amp; Lee's Inhumans</v>
      </c>
      <c r="D5644" s="74" t="s">
        <v>14993</v>
      </c>
      <c r="E5644" s="58" t="b">
        <v>0</v>
      </c>
      <c r="F5644" s="25">
        <f t="shared" si="1"/>
        <v>9</v>
      </c>
      <c r="G5644" s="21" t="s">
        <v>58</v>
      </c>
      <c r="H5644" s="23"/>
      <c r="I5644" s="28"/>
    </row>
    <row r="5645" ht="22.5" customHeight="1">
      <c r="A5645" s="53" t="str">
        <f t="array" ref="A5645">IFERROR(_xlfn.XLOOKUP(B5645, Runs[Run ID], Runs[Track]), "— pick a run —")</f>
        <v>Inhumans</v>
      </c>
      <c r="B5645" s="54" t="s">
        <v>636</v>
      </c>
      <c r="C5645" s="53" t="str">
        <f t="array" ref="C5645">IFERROR(_xlfn.XLOOKUP(B5645, Runs[Run ID], Runs[Title]), "— pick a run —")</f>
        <v>Jenkins &amp; Lee's Inhumans</v>
      </c>
      <c r="D5645" s="74" t="s">
        <v>14994</v>
      </c>
      <c r="E5645" s="58" t="b">
        <v>0</v>
      </c>
      <c r="F5645" s="25">
        <f t="shared" si="1"/>
        <v>10</v>
      </c>
      <c r="G5645" s="21" t="s">
        <v>58</v>
      </c>
      <c r="H5645" s="23"/>
      <c r="I5645" s="28"/>
    </row>
    <row r="5646" ht="22.5" customHeight="1">
      <c r="A5646" s="53" t="str">
        <f t="array" ref="A5646">IFERROR(_xlfn.XLOOKUP(B5646, Runs[Run ID], Runs[Track]), "— pick a run —")</f>
        <v>Inhumans</v>
      </c>
      <c r="B5646" s="54" t="s">
        <v>636</v>
      </c>
      <c r="C5646" s="53" t="str">
        <f t="array" ref="C5646">IFERROR(_xlfn.XLOOKUP(B5646, Runs[Run ID], Runs[Title]), "— pick a run —")</f>
        <v>Jenkins &amp; Lee's Inhumans</v>
      </c>
      <c r="D5646" s="74" t="s">
        <v>14995</v>
      </c>
      <c r="E5646" s="58" t="b">
        <v>0</v>
      </c>
      <c r="F5646" s="25">
        <f t="shared" si="1"/>
        <v>11</v>
      </c>
      <c r="G5646" s="21" t="s">
        <v>58</v>
      </c>
      <c r="H5646" s="23"/>
      <c r="I5646" s="28"/>
    </row>
    <row r="5647" ht="22.5" customHeight="1">
      <c r="A5647" s="53" t="str">
        <f t="array" ref="A5647">IFERROR(_xlfn.XLOOKUP(B5647, Runs[Run ID], Runs[Track]), "— pick a run —")</f>
        <v>Inhumans</v>
      </c>
      <c r="B5647" s="54" t="s">
        <v>636</v>
      </c>
      <c r="C5647" s="53" t="str">
        <f t="array" ref="C5647">IFERROR(_xlfn.XLOOKUP(B5647, Runs[Run ID], Runs[Title]), "— pick a run —")</f>
        <v>Jenkins &amp; Lee's Inhumans</v>
      </c>
      <c r="D5647" s="74" t="s">
        <v>14996</v>
      </c>
      <c r="E5647" s="58" t="b">
        <v>0</v>
      </c>
      <c r="F5647" s="25">
        <f t="shared" si="1"/>
        <v>12</v>
      </c>
      <c r="G5647" s="21" t="s">
        <v>58</v>
      </c>
      <c r="H5647" s="23"/>
      <c r="I5647" s="28"/>
    </row>
    <row r="5648" ht="22.5" customHeight="1">
      <c r="A5648" s="53" t="str">
        <f t="array" ref="A5648">IFERROR(_xlfn.XLOOKUP(B5648, Runs[Run ID], Runs[Track]), "— pick a run —")</f>
        <v>Iron Fist</v>
      </c>
      <c r="B5648" s="54" t="s">
        <v>641</v>
      </c>
      <c r="C5648" s="53" t="str">
        <f t="array" ref="C5648">IFERROR(_xlfn.XLOOKUP(B5648, Runs[Run ID], Runs[Title]), "— pick a run —")</f>
        <v>Iron Fist Origin</v>
      </c>
      <c r="D5648" s="74" t="s">
        <v>14997</v>
      </c>
      <c r="E5648" s="58" t="b">
        <v>0</v>
      </c>
      <c r="F5648" s="25">
        <f t="shared" si="1"/>
        <v>1</v>
      </c>
      <c r="G5648" s="21" t="s">
        <v>58</v>
      </c>
      <c r="H5648" s="23" t="s">
        <v>14998</v>
      </c>
      <c r="I5648" s="28"/>
    </row>
    <row r="5649" ht="22.5" customHeight="1">
      <c r="A5649" s="53" t="str">
        <f t="array" ref="A5649">IFERROR(_xlfn.XLOOKUP(B5649, Runs[Run ID], Runs[Track]), "— pick a run —")</f>
        <v>Iron Fist</v>
      </c>
      <c r="B5649" s="54" t="s">
        <v>641</v>
      </c>
      <c r="C5649" s="53" t="str">
        <f t="array" ref="C5649">IFERROR(_xlfn.XLOOKUP(B5649, Runs[Run ID], Runs[Title]), "— pick a run —")</f>
        <v>Iron Fist Origin</v>
      </c>
      <c r="D5649" s="74" t="s">
        <v>14999</v>
      </c>
      <c r="E5649" s="58" t="b">
        <v>0</v>
      </c>
      <c r="F5649" s="25">
        <f t="shared" si="1"/>
        <v>2</v>
      </c>
      <c r="G5649" s="21" t="s">
        <v>58</v>
      </c>
      <c r="H5649" s="23"/>
      <c r="I5649" s="28"/>
    </row>
    <row r="5650" ht="22.5" customHeight="1">
      <c r="A5650" s="53" t="str">
        <f t="array" ref="A5650">IFERROR(_xlfn.XLOOKUP(B5650, Runs[Run ID], Runs[Track]), "— pick a run —")</f>
        <v>Iron Fist</v>
      </c>
      <c r="B5650" s="54" t="s">
        <v>641</v>
      </c>
      <c r="C5650" s="53" t="str">
        <f t="array" ref="C5650">IFERROR(_xlfn.XLOOKUP(B5650, Runs[Run ID], Runs[Title]), "— pick a run —")</f>
        <v>Iron Fist Origin</v>
      </c>
      <c r="D5650" s="74" t="s">
        <v>15000</v>
      </c>
      <c r="E5650" s="58" t="b">
        <v>0</v>
      </c>
      <c r="F5650" s="25">
        <f t="shared" si="1"/>
        <v>3</v>
      </c>
      <c r="G5650" s="21" t="s">
        <v>58</v>
      </c>
      <c r="H5650" s="23"/>
      <c r="I5650" s="28"/>
    </row>
    <row r="5651" ht="22.5" customHeight="1">
      <c r="A5651" s="53" t="str">
        <f t="array" ref="A5651">IFERROR(_xlfn.XLOOKUP(B5651, Runs[Run ID], Runs[Track]), "— pick a run —")</f>
        <v>Iron Fist</v>
      </c>
      <c r="B5651" s="54" t="s">
        <v>641</v>
      </c>
      <c r="C5651" s="53" t="str">
        <f t="array" ref="C5651">IFERROR(_xlfn.XLOOKUP(B5651, Runs[Run ID], Runs[Title]), "— pick a run —")</f>
        <v>Iron Fist Origin</v>
      </c>
      <c r="D5651" s="74" t="s">
        <v>15001</v>
      </c>
      <c r="E5651" s="58" t="b">
        <v>0</v>
      </c>
      <c r="F5651" s="25">
        <f t="shared" si="1"/>
        <v>4</v>
      </c>
      <c r="G5651" s="21" t="s">
        <v>58</v>
      </c>
      <c r="H5651" s="23"/>
      <c r="I5651" s="28"/>
    </row>
    <row r="5652" ht="22.5" customHeight="1">
      <c r="A5652" s="53" t="str">
        <f t="array" ref="A5652">IFERROR(_xlfn.XLOOKUP(B5652, Runs[Run ID], Runs[Track]), "— pick a run —")</f>
        <v>Iron Fist</v>
      </c>
      <c r="B5652" s="54" t="s">
        <v>641</v>
      </c>
      <c r="C5652" s="53" t="str">
        <f t="array" ref="C5652">IFERROR(_xlfn.XLOOKUP(B5652, Runs[Run ID], Runs[Title]), "— pick a run —")</f>
        <v>Iron Fist Origin</v>
      </c>
      <c r="D5652" s="74" t="s">
        <v>15002</v>
      </c>
      <c r="E5652" s="58" t="b">
        <v>0</v>
      </c>
      <c r="F5652" s="25">
        <f t="shared" si="1"/>
        <v>5</v>
      </c>
      <c r="G5652" s="21" t="s">
        <v>58</v>
      </c>
      <c r="H5652" s="23"/>
      <c r="I5652" s="28"/>
    </row>
    <row r="5653" ht="22.5" customHeight="1">
      <c r="A5653" s="53" t="str">
        <f t="array" ref="A5653">IFERROR(_xlfn.XLOOKUP(B5653, Runs[Run ID], Runs[Track]), "— pick a run —")</f>
        <v>Iron Fist</v>
      </c>
      <c r="B5653" s="54" t="s">
        <v>641</v>
      </c>
      <c r="C5653" s="53" t="str">
        <f t="array" ref="C5653">IFERROR(_xlfn.XLOOKUP(B5653, Runs[Run ID], Runs[Title]), "— pick a run —")</f>
        <v>Iron Fist Origin</v>
      </c>
      <c r="D5653" s="74" t="s">
        <v>15003</v>
      </c>
      <c r="E5653" s="58" t="b">
        <v>0</v>
      </c>
      <c r="F5653" s="25">
        <f t="shared" si="1"/>
        <v>6</v>
      </c>
      <c r="G5653" s="21" t="s">
        <v>58</v>
      </c>
      <c r="H5653" s="23"/>
      <c r="I5653" s="28"/>
    </row>
    <row r="5654" ht="22.5" customHeight="1">
      <c r="A5654" s="53" t="str">
        <f t="array" ref="A5654">IFERROR(_xlfn.XLOOKUP(B5654, Runs[Run ID], Runs[Track]), "— pick a run —")</f>
        <v>Iron Fist</v>
      </c>
      <c r="B5654" s="54" t="s">
        <v>641</v>
      </c>
      <c r="C5654" s="53" t="str">
        <f t="array" ref="C5654">IFERROR(_xlfn.XLOOKUP(B5654, Runs[Run ID], Runs[Title]), "— pick a run —")</f>
        <v>Iron Fist Origin</v>
      </c>
      <c r="D5654" s="74" t="s">
        <v>15004</v>
      </c>
      <c r="E5654" s="58" t="b">
        <v>0</v>
      </c>
      <c r="F5654" s="25">
        <f t="shared" si="1"/>
        <v>7</v>
      </c>
      <c r="G5654" s="21" t="s">
        <v>58</v>
      </c>
      <c r="H5654" s="23"/>
      <c r="I5654" s="28"/>
    </row>
    <row r="5655" ht="22.5" customHeight="1">
      <c r="A5655" s="53" t="str">
        <f t="array" ref="A5655">IFERROR(_xlfn.XLOOKUP(B5655, Runs[Run ID], Runs[Track]), "— pick a run —")</f>
        <v>Iron Fist</v>
      </c>
      <c r="B5655" s="54" t="s">
        <v>641</v>
      </c>
      <c r="C5655" s="53" t="str">
        <f t="array" ref="C5655">IFERROR(_xlfn.XLOOKUP(B5655, Runs[Run ID], Runs[Title]), "— pick a run —")</f>
        <v>Iron Fist Origin</v>
      </c>
      <c r="D5655" s="74" t="s">
        <v>15005</v>
      </c>
      <c r="E5655" s="58" t="b">
        <v>0</v>
      </c>
      <c r="F5655" s="25">
        <f t="shared" si="1"/>
        <v>8</v>
      </c>
      <c r="G5655" s="21" t="s">
        <v>58</v>
      </c>
      <c r="H5655" s="23"/>
      <c r="I5655" s="28"/>
    </row>
    <row r="5656" ht="22.5" customHeight="1">
      <c r="A5656" s="53" t="str">
        <f t="array" ref="A5656">IFERROR(_xlfn.XLOOKUP(B5656, Runs[Run ID], Runs[Track]), "— pick a run —")</f>
        <v>Iron Fist</v>
      </c>
      <c r="B5656" s="54" t="s">
        <v>641</v>
      </c>
      <c r="C5656" s="53" t="str">
        <f t="array" ref="C5656">IFERROR(_xlfn.XLOOKUP(B5656, Runs[Run ID], Runs[Title]), "— pick a run —")</f>
        <v>Iron Fist Origin</v>
      </c>
      <c r="D5656" s="74" t="s">
        <v>15006</v>
      </c>
      <c r="E5656" s="58" t="b">
        <v>0</v>
      </c>
      <c r="F5656" s="25">
        <f t="shared" si="1"/>
        <v>9</v>
      </c>
      <c r="G5656" s="21" t="s">
        <v>58</v>
      </c>
      <c r="H5656" s="23"/>
      <c r="I5656" s="28"/>
    </row>
    <row r="5657" ht="22.5" customHeight="1">
      <c r="A5657" s="53" t="str">
        <f t="array" ref="A5657">IFERROR(_xlfn.XLOOKUP(B5657, Runs[Run ID], Runs[Track]), "— pick a run —")</f>
        <v>Iron Fist</v>
      </c>
      <c r="B5657" s="54" t="s">
        <v>641</v>
      </c>
      <c r="C5657" s="53" t="str">
        <f t="array" ref="C5657">IFERROR(_xlfn.XLOOKUP(B5657, Runs[Run ID], Runs[Title]), "— pick a run —")</f>
        <v>Iron Fist Origin</v>
      </c>
      <c r="D5657" s="74" t="s">
        <v>15007</v>
      </c>
      <c r="E5657" s="58" t="b">
        <v>0</v>
      </c>
      <c r="F5657" s="25">
        <f t="shared" si="1"/>
        <v>10</v>
      </c>
      <c r="G5657" s="21" t="s">
        <v>58</v>
      </c>
      <c r="H5657" s="23"/>
      <c r="I5657" s="28"/>
    </row>
    <row r="5658" ht="22.5" customHeight="1">
      <c r="A5658" s="53" t="str">
        <f t="array" ref="A5658">IFERROR(_xlfn.XLOOKUP(B5658, Runs[Run ID], Runs[Track]), "— pick a run —")</f>
        <v>Iron Fist</v>
      </c>
      <c r="B5658" s="54" t="s">
        <v>641</v>
      </c>
      <c r="C5658" s="53" t="str">
        <f t="array" ref="C5658">IFERROR(_xlfn.XLOOKUP(B5658, Runs[Run ID], Runs[Title]), "— pick a run —")</f>
        <v>Iron Fist Origin</v>
      </c>
      <c r="D5658" s="74" t="s">
        <v>15008</v>
      </c>
      <c r="E5658" s="58" t="b">
        <v>0</v>
      </c>
      <c r="F5658" s="25">
        <f t="shared" si="1"/>
        <v>11</v>
      </c>
      <c r="G5658" s="21" t="s">
        <v>58</v>
      </c>
      <c r="H5658" s="23"/>
      <c r="I5658" s="28"/>
    </row>
    <row r="5659" ht="22.5" customHeight="1">
      <c r="A5659" s="53" t="str">
        <f t="array" ref="A5659">IFERROR(_xlfn.XLOOKUP(B5659, Runs[Run ID], Runs[Track]), "— pick a run —")</f>
        <v>Iron Fist</v>
      </c>
      <c r="B5659" s="54" t="s">
        <v>641</v>
      </c>
      <c r="C5659" s="53" t="str">
        <f t="array" ref="C5659">IFERROR(_xlfn.XLOOKUP(B5659, Runs[Run ID], Runs[Title]), "— pick a run —")</f>
        <v>Iron Fist Origin</v>
      </c>
      <c r="D5659" s="74" t="s">
        <v>15009</v>
      </c>
      <c r="E5659" s="58" t="b">
        <v>0</v>
      </c>
      <c r="F5659" s="25">
        <f t="shared" si="1"/>
        <v>12</v>
      </c>
      <c r="G5659" s="21" t="s">
        <v>58</v>
      </c>
      <c r="H5659" s="23"/>
      <c r="I5659" s="28"/>
    </row>
    <row r="5660" ht="22.5" customHeight="1">
      <c r="A5660" s="53" t="str">
        <f t="array" ref="A5660">IFERROR(_xlfn.XLOOKUP(B5660, Runs[Run ID], Runs[Track]), "— pick a run —")</f>
        <v>Iron Fist</v>
      </c>
      <c r="B5660" s="54" t="s">
        <v>641</v>
      </c>
      <c r="C5660" s="53" t="str">
        <f t="array" ref="C5660">IFERROR(_xlfn.XLOOKUP(B5660, Runs[Run ID], Runs[Title]), "— pick a run —")</f>
        <v>Iron Fist Origin</v>
      </c>
      <c r="D5660" s="74" t="s">
        <v>15010</v>
      </c>
      <c r="E5660" s="58" t="b">
        <v>0</v>
      </c>
      <c r="F5660" s="25">
        <f t="shared" si="1"/>
        <v>13</v>
      </c>
      <c r="G5660" s="21" t="s">
        <v>58</v>
      </c>
      <c r="H5660" s="23" t="s">
        <v>15011</v>
      </c>
      <c r="I5660" s="28"/>
    </row>
    <row r="5661" ht="22.5" customHeight="1">
      <c r="A5661" s="53" t="str">
        <f t="array" ref="A5661">IFERROR(_xlfn.XLOOKUP(B5661, Runs[Run ID], Runs[Track]), "— pick a run —")</f>
        <v>Iron Fist</v>
      </c>
      <c r="B5661" s="54" t="s">
        <v>641</v>
      </c>
      <c r="C5661" s="53" t="str">
        <f t="array" ref="C5661">IFERROR(_xlfn.XLOOKUP(B5661, Runs[Run ID], Runs[Title]), "— pick a run —")</f>
        <v>Iron Fist Origin</v>
      </c>
      <c r="D5661" s="74" t="s">
        <v>15012</v>
      </c>
      <c r="E5661" s="58" t="b">
        <v>0</v>
      </c>
      <c r="F5661" s="25">
        <f t="shared" si="1"/>
        <v>14</v>
      </c>
      <c r="G5661" s="21" t="s">
        <v>58</v>
      </c>
      <c r="H5661" s="23" t="s">
        <v>15013</v>
      </c>
      <c r="I5661" s="28"/>
    </row>
    <row r="5662" ht="22.5" customHeight="1">
      <c r="A5662" s="53" t="str">
        <f t="array" ref="A5662">IFERROR(_xlfn.XLOOKUP(B5662, Runs[Run ID], Runs[Track]), "— pick a run —")</f>
        <v>Iron Fist</v>
      </c>
      <c r="B5662" s="54" t="s">
        <v>641</v>
      </c>
      <c r="C5662" s="53" t="str">
        <f t="array" ref="C5662">IFERROR(_xlfn.XLOOKUP(B5662, Runs[Run ID], Runs[Title]), "— pick a run —")</f>
        <v>Iron Fist Origin</v>
      </c>
      <c r="D5662" s="74" t="s">
        <v>15014</v>
      </c>
      <c r="E5662" s="58" t="b">
        <v>0</v>
      </c>
      <c r="F5662" s="25">
        <f t="shared" si="1"/>
        <v>15</v>
      </c>
      <c r="G5662" s="21" t="s">
        <v>58</v>
      </c>
      <c r="H5662" s="23"/>
      <c r="I5662" s="28"/>
    </row>
    <row r="5663" ht="22.5" customHeight="1">
      <c r="A5663" s="53" t="str">
        <f t="array" ref="A5663">IFERROR(_xlfn.XLOOKUP(B5663, Runs[Run ID], Runs[Track]), "— pick a run —")</f>
        <v>Iron Fist</v>
      </c>
      <c r="B5663" s="54" t="s">
        <v>641</v>
      </c>
      <c r="C5663" s="53" t="str">
        <f t="array" ref="C5663">IFERROR(_xlfn.XLOOKUP(B5663, Runs[Run ID], Runs[Title]), "— pick a run —")</f>
        <v>Iron Fist Origin</v>
      </c>
      <c r="D5663" s="74" t="s">
        <v>15015</v>
      </c>
      <c r="E5663" s="58" t="b">
        <v>0</v>
      </c>
      <c r="F5663" s="25">
        <f t="shared" si="1"/>
        <v>16</v>
      </c>
      <c r="G5663" s="21" t="s">
        <v>58</v>
      </c>
      <c r="H5663" s="23"/>
      <c r="I5663" s="28"/>
    </row>
    <row r="5664" ht="22.5" customHeight="1">
      <c r="A5664" s="53" t="str">
        <f t="array" ref="A5664">IFERROR(_xlfn.XLOOKUP(B5664, Runs[Run ID], Runs[Track]), "— pick a run —")</f>
        <v>Iron Fist</v>
      </c>
      <c r="B5664" s="54" t="s">
        <v>641</v>
      </c>
      <c r="C5664" s="53" t="str">
        <f t="array" ref="C5664">IFERROR(_xlfn.XLOOKUP(B5664, Runs[Run ID], Runs[Title]), "— pick a run —")</f>
        <v>Iron Fist Origin</v>
      </c>
      <c r="D5664" s="74" t="s">
        <v>15016</v>
      </c>
      <c r="E5664" s="58" t="b">
        <v>0</v>
      </c>
      <c r="F5664" s="25">
        <f t="shared" si="1"/>
        <v>17</v>
      </c>
      <c r="G5664" s="21" t="s">
        <v>58</v>
      </c>
      <c r="H5664" s="23"/>
      <c r="I5664" s="28"/>
    </row>
    <row r="5665" ht="22.5" customHeight="1">
      <c r="A5665" s="53" t="str">
        <f t="array" ref="A5665">IFERROR(_xlfn.XLOOKUP(B5665, Runs[Run ID], Runs[Track]), "— pick a run —")</f>
        <v>Iron Fist</v>
      </c>
      <c r="B5665" s="54" t="s">
        <v>641</v>
      </c>
      <c r="C5665" s="53" t="str">
        <f t="array" ref="C5665">IFERROR(_xlfn.XLOOKUP(B5665, Runs[Run ID], Runs[Title]), "— pick a run —")</f>
        <v>Iron Fist Origin</v>
      </c>
      <c r="D5665" s="74" t="s">
        <v>15017</v>
      </c>
      <c r="E5665" s="58" t="b">
        <v>0</v>
      </c>
      <c r="F5665" s="25">
        <f t="shared" si="1"/>
        <v>18</v>
      </c>
      <c r="G5665" s="21" t="s">
        <v>58</v>
      </c>
      <c r="H5665" s="23"/>
      <c r="I5665" s="28"/>
    </row>
    <row r="5666" ht="22.5" customHeight="1">
      <c r="A5666" s="53" t="str">
        <f t="array" ref="A5666">IFERROR(_xlfn.XLOOKUP(B5666, Runs[Run ID], Runs[Track]), "— pick a run —")</f>
        <v>Iron Fist</v>
      </c>
      <c r="B5666" s="54" t="s">
        <v>641</v>
      </c>
      <c r="C5666" s="53" t="str">
        <f t="array" ref="C5666">IFERROR(_xlfn.XLOOKUP(B5666, Runs[Run ID], Runs[Title]), "— pick a run —")</f>
        <v>Iron Fist Origin</v>
      </c>
      <c r="D5666" s="74" t="s">
        <v>15018</v>
      </c>
      <c r="E5666" s="58" t="b">
        <v>0</v>
      </c>
      <c r="F5666" s="25">
        <f t="shared" si="1"/>
        <v>19</v>
      </c>
      <c r="G5666" s="21" t="s">
        <v>58</v>
      </c>
      <c r="H5666" s="23"/>
      <c r="I5666" s="28"/>
    </row>
    <row r="5667" ht="22.5" customHeight="1">
      <c r="A5667" s="53" t="str">
        <f t="array" ref="A5667">IFERROR(_xlfn.XLOOKUP(B5667, Runs[Run ID], Runs[Track]), "— pick a run —")</f>
        <v>Iron Fist</v>
      </c>
      <c r="B5667" s="54" t="s">
        <v>641</v>
      </c>
      <c r="C5667" s="53" t="str">
        <f t="array" ref="C5667">IFERROR(_xlfn.XLOOKUP(B5667, Runs[Run ID], Runs[Title]), "— pick a run —")</f>
        <v>Iron Fist Origin</v>
      </c>
      <c r="D5667" s="74" t="s">
        <v>15019</v>
      </c>
      <c r="E5667" s="58" t="b">
        <v>0</v>
      </c>
      <c r="F5667" s="25">
        <f t="shared" si="1"/>
        <v>20</v>
      </c>
      <c r="G5667" s="21" t="s">
        <v>58</v>
      </c>
      <c r="H5667" s="23"/>
      <c r="I5667" s="28"/>
    </row>
    <row r="5668" ht="22.5" customHeight="1">
      <c r="A5668" s="53" t="str">
        <f t="array" ref="A5668">IFERROR(_xlfn.XLOOKUP(B5668, Runs[Run ID], Runs[Track]), "— pick a run —")</f>
        <v>Iron Fist</v>
      </c>
      <c r="B5668" s="54" t="s">
        <v>641</v>
      </c>
      <c r="C5668" s="53" t="str">
        <f t="array" ref="C5668">IFERROR(_xlfn.XLOOKUP(B5668, Runs[Run ID], Runs[Title]), "— pick a run —")</f>
        <v>Iron Fist Origin</v>
      </c>
      <c r="D5668" s="74" t="s">
        <v>15020</v>
      </c>
      <c r="E5668" s="58" t="b">
        <v>0</v>
      </c>
      <c r="F5668" s="25">
        <f t="shared" si="1"/>
        <v>21</v>
      </c>
      <c r="G5668" s="21" t="s">
        <v>58</v>
      </c>
      <c r="H5668" s="23"/>
      <c r="I5668" s="28"/>
    </row>
    <row r="5669" ht="22.5" customHeight="1">
      <c r="A5669" s="53" t="str">
        <f t="array" ref="A5669">IFERROR(_xlfn.XLOOKUP(B5669, Runs[Run ID], Runs[Track]), "— pick a run —")</f>
        <v>Iron Fist</v>
      </c>
      <c r="B5669" s="54" t="s">
        <v>641</v>
      </c>
      <c r="C5669" s="53" t="str">
        <f t="array" ref="C5669">IFERROR(_xlfn.XLOOKUP(B5669, Runs[Run ID], Runs[Title]), "— pick a run —")</f>
        <v>Iron Fist Origin</v>
      </c>
      <c r="D5669" s="74" t="s">
        <v>15021</v>
      </c>
      <c r="E5669" s="58" t="b">
        <v>0</v>
      </c>
      <c r="F5669" s="25">
        <f t="shared" si="1"/>
        <v>22</v>
      </c>
      <c r="G5669" s="21" t="s">
        <v>58</v>
      </c>
      <c r="H5669" s="23"/>
      <c r="I5669" s="28"/>
    </row>
    <row r="5670" ht="22.5" customHeight="1">
      <c r="A5670" s="53" t="str">
        <f t="array" ref="A5670">IFERROR(_xlfn.XLOOKUP(B5670, Runs[Run ID], Runs[Track]), "— pick a run —")</f>
        <v>Iron Fist</v>
      </c>
      <c r="B5670" s="54" t="s">
        <v>641</v>
      </c>
      <c r="C5670" s="53" t="str">
        <f t="array" ref="C5670">IFERROR(_xlfn.XLOOKUP(B5670, Runs[Run ID], Runs[Title]), "— pick a run —")</f>
        <v>Iron Fist Origin</v>
      </c>
      <c r="D5670" s="74" t="s">
        <v>15022</v>
      </c>
      <c r="E5670" s="58" t="b">
        <v>0</v>
      </c>
      <c r="F5670" s="25">
        <f t="shared" si="1"/>
        <v>23</v>
      </c>
      <c r="G5670" s="21" t="s">
        <v>58</v>
      </c>
      <c r="H5670" s="23"/>
      <c r="I5670" s="28"/>
    </row>
    <row r="5671" ht="22.5" customHeight="1">
      <c r="A5671" s="53" t="str">
        <f t="array" ref="A5671">IFERROR(_xlfn.XLOOKUP(B5671, Runs[Run ID], Runs[Track]), "— pick a run —")</f>
        <v>Iron Fist</v>
      </c>
      <c r="B5671" s="54" t="s">
        <v>641</v>
      </c>
      <c r="C5671" s="53" t="str">
        <f t="array" ref="C5671">IFERROR(_xlfn.XLOOKUP(B5671, Runs[Run ID], Runs[Title]), "— pick a run —")</f>
        <v>Iron Fist Origin</v>
      </c>
      <c r="D5671" s="74" t="s">
        <v>15023</v>
      </c>
      <c r="E5671" s="58" t="b">
        <v>0</v>
      </c>
      <c r="F5671" s="25">
        <f t="shared" si="1"/>
        <v>24</v>
      </c>
      <c r="G5671" s="21" t="s">
        <v>58</v>
      </c>
      <c r="H5671" s="23"/>
      <c r="I5671" s="28"/>
    </row>
    <row r="5672" ht="22.5" customHeight="1">
      <c r="A5672" s="53" t="str">
        <f t="array" ref="A5672">IFERROR(_xlfn.XLOOKUP(B5672, Runs[Run ID], Runs[Track]), "— pick a run —")</f>
        <v>Iron Fist</v>
      </c>
      <c r="B5672" s="54" t="s">
        <v>641</v>
      </c>
      <c r="C5672" s="53" t="str">
        <f t="array" ref="C5672">IFERROR(_xlfn.XLOOKUP(B5672, Runs[Run ID], Runs[Title]), "— pick a run —")</f>
        <v>Iron Fist Origin</v>
      </c>
      <c r="D5672" s="74" t="s">
        <v>15024</v>
      </c>
      <c r="E5672" s="58" t="b">
        <v>0</v>
      </c>
      <c r="F5672" s="25">
        <f t="shared" si="1"/>
        <v>25</v>
      </c>
      <c r="G5672" s="21" t="s">
        <v>58</v>
      </c>
      <c r="H5672" s="23"/>
      <c r="I5672" s="28"/>
    </row>
    <row r="5673" ht="22.5" customHeight="1">
      <c r="A5673" s="53" t="str">
        <f t="array" ref="A5673">IFERROR(_xlfn.XLOOKUP(B5673, Runs[Run ID], Runs[Track]), "— pick a run —")</f>
        <v>Iron Fist</v>
      </c>
      <c r="B5673" s="54" t="s">
        <v>641</v>
      </c>
      <c r="C5673" s="53" t="str">
        <f t="array" ref="C5673">IFERROR(_xlfn.XLOOKUP(B5673, Runs[Run ID], Runs[Title]), "— pick a run —")</f>
        <v>Iron Fist Origin</v>
      </c>
      <c r="D5673" s="74" t="s">
        <v>15025</v>
      </c>
      <c r="E5673" s="58" t="b">
        <v>0</v>
      </c>
      <c r="F5673" s="25">
        <f t="shared" si="1"/>
        <v>26</v>
      </c>
      <c r="G5673" s="21" t="s">
        <v>58</v>
      </c>
      <c r="H5673" s="23"/>
      <c r="I5673" s="28"/>
    </row>
    <row r="5674" ht="22.5" customHeight="1">
      <c r="A5674" s="53" t="str">
        <f t="array" ref="A5674">IFERROR(_xlfn.XLOOKUP(B5674, Runs[Run ID], Runs[Track]), "— pick a run —")</f>
        <v>Iron Fist</v>
      </c>
      <c r="B5674" s="54" t="s">
        <v>641</v>
      </c>
      <c r="C5674" s="53" t="str">
        <f t="array" ref="C5674">IFERROR(_xlfn.XLOOKUP(B5674, Runs[Run ID], Runs[Title]), "— pick a run —")</f>
        <v>Iron Fist Origin</v>
      </c>
      <c r="D5674" s="74" t="s">
        <v>15026</v>
      </c>
      <c r="E5674" s="58" t="b">
        <v>0</v>
      </c>
      <c r="F5674" s="25">
        <f t="shared" si="1"/>
        <v>27</v>
      </c>
      <c r="G5674" s="21" t="s">
        <v>58</v>
      </c>
      <c r="H5674" s="23"/>
      <c r="I5674" s="28"/>
    </row>
    <row r="5675" ht="22.5" customHeight="1">
      <c r="A5675" s="53" t="str">
        <f t="array" ref="A5675">IFERROR(_xlfn.XLOOKUP(B5675, Runs[Run ID], Runs[Track]), "— pick a run —")</f>
        <v>Iron Fist</v>
      </c>
      <c r="B5675" s="54" t="s">
        <v>641</v>
      </c>
      <c r="C5675" s="53" t="str">
        <f t="array" ref="C5675">IFERROR(_xlfn.XLOOKUP(B5675, Runs[Run ID], Runs[Title]), "— pick a run —")</f>
        <v>Iron Fist Origin</v>
      </c>
      <c r="D5675" s="74" t="s">
        <v>15027</v>
      </c>
      <c r="E5675" s="58" t="b">
        <v>0</v>
      </c>
      <c r="F5675" s="25">
        <f t="shared" si="1"/>
        <v>28</v>
      </c>
      <c r="G5675" s="21" t="s">
        <v>58</v>
      </c>
      <c r="H5675" s="23"/>
      <c r="I5675" s="28"/>
    </row>
    <row r="5676" ht="22.5" customHeight="1">
      <c r="A5676" s="53" t="str">
        <f t="array" ref="A5676">IFERROR(_xlfn.XLOOKUP(B5676, Runs[Run ID], Runs[Track]), "— pick a run —")</f>
        <v>Iron Fist</v>
      </c>
      <c r="B5676" s="54" t="s">
        <v>641</v>
      </c>
      <c r="C5676" s="53" t="str">
        <f t="array" ref="C5676">IFERROR(_xlfn.XLOOKUP(B5676, Runs[Run ID], Runs[Title]), "— pick a run —")</f>
        <v>Iron Fist Origin</v>
      </c>
      <c r="D5676" s="74" t="s">
        <v>15028</v>
      </c>
      <c r="E5676" s="58" t="b">
        <v>0</v>
      </c>
      <c r="F5676" s="25">
        <f t="shared" si="1"/>
        <v>29</v>
      </c>
      <c r="G5676" s="21" t="s">
        <v>58</v>
      </c>
      <c r="H5676" s="23"/>
      <c r="I5676" s="28"/>
    </row>
    <row r="5677" ht="22.5" customHeight="1">
      <c r="A5677" s="53" t="str">
        <f t="array" ref="A5677">IFERROR(_xlfn.XLOOKUP(B5677, Runs[Run ID], Runs[Track]), "— pick a run —")</f>
        <v>Iron Fist</v>
      </c>
      <c r="B5677" s="54" t="s">
        <v>641</v>
      </c>
      <c r="C5677" s="53" t="str">
        <f t="array" ref="C5677">IFERROR(_xlfn.XLOOKUP(B5677, Runs[Run ID], Runs[Title]), "— pick a run —")</f>
        <v>Iron Fist Origin</v>
      </c>
      <c r="D5677" s="74" t="s">
        <v>15029</v>
      </c>
      <c r="E5677" s="58" t="b">
        <v>0</v>
      </c>
      <c r="F5677" s="25">
        <f t="shared" si="1"/>
        <v>30</v>
      </c>
      <c r="G5677" s="21" t="s">
        <v>58</v>
      </c>
      <c r="H5677" s="23"/>
      <c r="I5677" s="28"/>
    </row>
    <row r="5678" ht="22.5" customHeight="1">
      <c r="A5678" s="53" t="str">
        <f t="array" ref="A5678">IFERROR(_xlfn.XLOOKUP(B5678, Runs[Run ID], Runs[Track]), "— pick a run —")</f>
        <v>Iron Fist</v>
      </c>
      <c r="B5678" s="54" t="s">
        <v>641</v>
      </c>
      <c r="C5678" s="53" t="str">
        <f t="array" ref="C5678">IFERROR(_xlfn.XLOOKUP(B5678, Runs[Run ID], Runs[Title]), "— pick a run —")</f>
        <v>Iron Fist Origin</v>
      </c>
      <c r="D5678" s="74" t="s">
        <v>15030</v>
      </c>
      <c r="E5678" s="58" t="b">
        <v>0</v>
      </c>
      <c r="F5678" s="25">
        <f t="shared" si="1"/>
        <v>31</v>
      </c>
      <c r="G5678" s="21" t="s">
        <v>58</v>
      </c>
      <c r="H5678" s="23"/>
      <c r="I5678" s="28"/>
    </row>
    <row r="5679" ht="22.5" customHeight="1">
      <c r="A5679" s="53" t="str">
        <f t="array" ref="A5679">IFERROR(_xlfn.XLOOKUP(B5679, Runs[Run ID], Runs[Track]), "— pick a run —")</f>
        <v>Iron Fist</v>
      </c>
      <c r="B5679" s="54" t="s">
        <v>641</v>
      </c>
      <c r="C5679" s="53" t="str">
        <f t="array" ref="C5679">IFERROR(_xlfn.XLOOKUP(B5679, Runs[Run ID], Runs[Title]), "— pick a run —")</f>
        <v>Iron Fist Origin</v>
      </c>
      <c r="D5679" s="74" t="s">
        <v>15031</v>
      </c>
      <c r="E5679" s="58" t="b">
        <v>0</v>
      </c>
      <c r="F5679" s="25">
        <f t="shared" si="1"/>
        <v>32</v>
      </c>
      <c r="G5679" s="21" t="s">
        <v>58</v>
      </c>
      <c r="H5679" s="23"/>
      <c r="I5679" s="28"/>
    </row>
    <row r="5680" ht="22.5" customHeight="1">
      <c r="A5680" s="53" t="str">
        <f t="array" ref="A5680">IFERROR(_xlfn.XLOOKUP(B5680, Runs[Run ID], Runs[Track]), "— pick a run —")</f>
        <v>Iron Fist</v>
      </c>
      <c r="B5680" s="54" t="s">
        <v>641</v>
      </c>
      <c r="C5680" s="53" t="str">
        <f t="array" ref="C5680">IFERROR(_xlfn.XLOOKUP(B5680, Runs[Run ID], Runs[Title]), "— pick a run —")</f>
        <v>Iron Fist Origin</v>
      </c>
      <c r="D5680" s="74" t="s">
        <v>15032</v>
      </c>
      <c r="E5680" s="58" t="b">
        <v>0</v>
      </c>
      <c r="F5680" s="25">
        <f t="shared" si="1"/>
        <v>33</v>
      </c>
      <c r="G5680" s="21" t="s">
        <v>58</v>
      </c>
      <c r="H5680" s="23"/>
      <c r="I5680" s="28"/>
    </row>
    <row r="5681" ht="22.5" customHeight="1">
      <c r="A5681" s="53" t="str">
        <f t="array" ref="A5681">IFERROR(_xlfn.XLOOKUP(B5681, Runs[Run ID], Runs[Track]), "— pick a run —")</f>
        <v>Iron Fist</v>
      </c>
      <c r="B5681" s="54" t="s">
        <v>641</v>
      </c>
      <c r="C5681" s="53" t="str">
        <f t="array" ref="C5681">IFERROR(_xlfn.XLOOKUP(B5681, Runs[Run ID], Runs[Title]), "— pick a run —")</f>
        <v>Iron Fist Origin</v>
      </c>
      <c r="D5681" s="74" t="s">
        <v>15033</v>
      </c>
      <c r="E5681" s="58" t="b">
        <v>0</v>
      </c>
      <c r="F5681" s="25">
        <f t="shared" si="1"/>
        <v>34</v>
      </c>
      <c r="G5681" s="21" t="s">
        <v>58</v>
      </c>
      <c r="H5681" s="23"/>
      <c r="I5681" s="28"/>
    </row>
    <row r="5682" ht="22.5" customHeight="1">
      <c r="A5682" s="53" t="str">
        <f t="array" ref="A5682">IFERROR(_xlfn.XLOOKUP(B5682, Runs[Run ID], Runs[Track]), "— pick a run —")</f>
        <v>Iron Fist</v>
      </c>
      <c r="B5682" s="54" t="s">
        <v>641</v>
      </c>
      <c r="C5682" s="53" t="str">
        <f t="array" ref="C5682">IFERROR(_xlfn.XLOOKUP(B5682, Runs[Run ID], Runs[Title]), "— pick a run —")</f>
        <v>Iron Fist Origin</v>
      </c>
      <c r="D5682" s="74" t="s">
        <v>15034</v>
      </c>
      <c r="E5682" s="58" t="b">
        <v>0</v>
      </c>
      <c r="F5682" s="25">
        <f t="shared" si="1"/>
        <v>35</v>
      </c>
      <c r="G5682" s="21" t="s">
        <v>58</v>
      </c>
      <c r="H5682" s="23"/>
      <c r="I5682" s="28"/>
    </row>
    <row r="5683" ht="22.5" customHeight="1">
      <c r="A5683" s="53" t="str">
        <f t="array" ref="A5683">IFERROR(_xlfn.XLOOKUP(B5683, Runs[Run ID], Runs[Track]), "— pick a run —")</f>
        <v>Iron Fist</v>
      </c>
      <c r="B5683" s="54" t="s">
        <v>641</v>
      </c>
      <c r="C5683" s="53" t="str">
        <f t="array" ref="C5683">IFERROR(_xlfn.XLOOKUP(B5683, Runs[Run ID], Runs[Title]), "— pick a run —")</f>
        <v>Iron Fist Origin</v>
      </c>
      <c r="D5683" s="74" t="s">
        <v>15035</v>
      </c>
      <c r="E5683" s="58" t="b">
        <v>0</v>
      </c>
      <c r="F5683" s="25">
        <f t="shared" si="1"/>
        <v>36</v>
      </c>
      <c r="G5683" s="21" t="s">
        <v>58</v>
      </c>
      <c r="H5683" s="23"/>
      <c r="I5683" s="28"/>
    </row>
    <row r="5684" ht="22.5" customHeight="1">
      <c r="A5684" s="53" t="str">
        <f t="array" ref="A5684">IFERROR(_xlfn.XLOOKUP(B5684, Runs[Run ID], Runs[Track]), "— pick a run —")</f>
        <v>Iron Fist</v>
      </c>
      <c r="B5684" s="54" t="s">
        <v>641</v>
      </c>
      <c r="C5684" s="53" t="str">
        <f t="array" ref="C5684">IFERROR(_xlfn.XLOOKUP(B5684, Runs[Run ID], Runs[Title]), "— pick a run —")</f>
        <v>Iron Fist Origin</v>
      </c>
      <c r="D5684" s="74" t="s">
        <v>15036</v>
      </c>
      <c r="E5684" s="58" t="b">
        <v>0</v>
      </c>
      <c r="F5684" s="25">
        <f t="shared" si="1"/>
        <v>37</v>
      </c>
      <c r="G5684" s="21" t="s">
        <v>58</v>
      </c>
      <c r="H5684" s="23"/>
      <c r="I5684" s="28"/>
    </row>
    <row r="5685" ht="22.5" customHeight="1">
      <c r="A5685" s="53" t="str">
        <f t="array" ref="A5685">IFERROR(_xlfn.XLOOKUP(B5685, Runs[Run ID], Runs[Track]), "— pick a run —")</f>
        <v>Iron Fist</v>
      </c>
      <c r="B5685" s="54" t="s">
        <v>641</v>
      </c>
      <c r="C5685" s="53" t="str">
        <f t="array" ref="C5685">IFERROR(_xlfn.XLOOKUP(B5685, Runs[Run ID], Runs[Title]), "— pick a run —")</f>
        <v>Iron Fist Origin</v>
      </c>
      <c r="D5685" s="74" t="s">
        <v>15037</v>
      </c>
      <c r="E5685" s="58" t="b">
        <v>0</v>
      </c>
      <c r="F5685" s="25">
        <f t="shared" si="1"/>
        <v>38</v>
      </c>
      <c r="G5685" s="21" t="s">
        <v>58</v>
      </c>
      <c r="H5685" s="23"/>
      <c r="I5685" s="28"/>
    </row>
    <row r="5686" ht="22.5" customHeight="1">
      <c r="A5686" s="53" t="str">
        <f t="array" ref="A5686">IFERROR(_xlfn.XLOOKUP(B5686, Runs[Run ID], Runs[Track]), "— pick a run —")</f>
        <v>Iron Fist</v>
      </c>
      <c r="B5686" s="54" t="s">
        <v>641</v>
      </c>
      <c r="C5686" s="53" t="str">
        <f t="array" ref="C5686">IFERROR(_xlfn.XLOOKUP(B5686, Runs[Run ID], Runs[Title]), "— pick a run —")</f>
        <v>Iron Fist Origin</v>
      </c>
      <c r="D5686" s="74" t="s">
        <v>15038</v>
      </c>
      <c r="E5686" s="58" t="b">
        <v>0</v>
      </c>
      <c r="F5686" s="25">
        <f t="shared" si="1"/>
        <v>39</v>
      </c>
      <c r="G5686" s="21" t="s">
        <v>58</v>
      </c>
      <c r="H5686" s="23"/>
      <c r="I5686" s="28"/>
    </row>
    <row r="5687" ht="22.5" customHeight="1">
      <c r="A5687" s="53" t="str">
        <f t="array" ref="A5687">IFERROR(_xlfn.XLOOKUP(B5687, Runs[Run ID], Runs[Track]), "— pick a run —")</f>
        <v>Iron Fist</v>
      </c>
      <c r="B5687" s="54" t="s">
        <v>641</v>
      </c>
      <c r="C5687" s="53" t="str">
        <f t="array" ref="C5687">IFERROR(_xlfn.XLOOKUP(B5687, Runs[Run ID], Runs[Title]), "— pick a run —")</f>
        <v>Iron Fist Origin</v>
      </c>
      <c r="D5687" s="74" t="s">
        <v>15039</v>
      </c>
      <c r="E5687" s="58" t="b">
        <v>0</v>
      </c>
      <c r="F5687" s="25">
        <f t="shared" si="1"/>
        <v>40</v>
      </c>
      <c r="G5687" s="21" t="s">
        <v>58</v>
      </c>
      <c r="H5687" s="23"/>
      <c r="I5687" s="28"/>
    </row>
    <row r="5688" ht="22.5" customHeight="1">
      <c r="A5688" s="53" t="str">
        <f t="array" ref="A5688">IFERROR(_xlfn.XLOOKUP(B5688, Runs[Run ID], Runs[Track]), "— pick a run —")</f>
        <v>Iron Fist</v>
      </c>
      <c r="B5688" s="54" t="s">
        <v>641</v>
      </c>
      <c r="C5688" s="53" t="str">
        <f t="array" ref="C5688">IFERROR(_xlfn.XLOOKUP(B5688, Runs[Run ID], Runs[Title]), "— pick a run —")</f>
        <v>Iron Fist Origin</v>
      </c>
      <c r="D5688" s="74" t="s">
        <v>15040</v>
      </c>
      <c r="E5688" s="58" t="b">
        <v>0</v>
      </c>
      <c r="F5688" s="25">
        <f t="shared" si="1"/>
        <v>41</v>
      </c>
      <c r="G5688" s="21" t="s">
        <v>58</v>
      </c>
      <c r="H5688" s="23"/>
      <c r="I5688" s="28"/>
    </row>
    <row r="5689" ht="22.5" customHeight="1">
      <c r="A5689" s="53" t="str">
        <f t="array" ref="A5689">IFERROR(_xlfn.XLOOKUP(B5689, Runs[Run ID], Runs[Track]), "— pick a run —")</f>
        <v>Iron Fist</v>
      </c>
      <c r="B5689" s="54" t="s">
        <v>641</v>
      </c>
      <c r="C5689" s="53" t="str">
        <f t="array" ref="C5689">IFERROR(_xlfn.XLOOKUP(B5689, Runs[Run ID], Runs[Title]), "— pick a run —")</f>
        <v>Iron Fist Origin</v>
      </c>
      <c r="D5689" s="74" t="s">
        <v>15041</v>
      </c>
      <c r="E5689" s="58" t="b">
        <v>0</v>
      </c>
      <c r="F5689" s="25">
        <f t="shared" si="1"/>
        <v>42</v>
      </c>
      <c r="G5689" s="21" t="s">
        <v>58</v>
      </c>
      <c r="H5689" s="23"/>
      <c r="I5689" s="28"/>
    </row>
    <row r="5690" ht="22.5" customHeight="1">
      <c r="A5690" s="53" t="str">
        <f t="array" ref="A5690">IFERROR(_xlfn.XLOOKUP(B5690, Runs[Run ID], Runs[Track]), "— pick a run —")</f>
        <v>Iron Fist</v>
      </c>
      <c r="B5690" s="54" t="s">
        <v>640</v>
      </c>
      <c r="C5690" s="53" t="str">
        <f t="array" ref="C5690">IFERROR(_xlfn.XLOOKUP(B5690, Runs[Run ID], Runs[Title]), "— pick a run —")</f>
        <v>Immortal Iron Fist</v>
      </c>
      <c r="D5690" s="74" t="s">
        <v>7790</v>
      </c>
      <c r="E5690" s="58" t="b">
        <v>0</v>
      </c>
      <c r="F5690" s="25">
        <f t="shared" si="1"/>
        <v>1</v>
      </c>
      <c r="G5690" s="21" t="s">
        <v>58</v>
      </c>
      <c r="H5690" s="23" t="s">
        <v>15042</v>
      </c>
      <c r="I5690" s="28"/>
    </row>
    <row r="5691" ht="22.5" customHeight="1">
      <c r="A5691" s="53" t="str">
        <f t="array" ref="A5691">IFERROR(_xlfn.XLOOKUP(B5691, Runs[Run ID], Runs[Track]), "— pick a run —")</f>
        <v>Iron Fist</v>
      </c>
      <c r="B5691" s="54" t="s">
        <v>640</v>
      </c>
      <c r="C5691" s="53" t="str">
        <f t="array" ref="C5691">IFERROR(_xlfn.XLOOKUP(B5691, Runs[Run ID], Runs[Title]), "— pick a run —")</f>
        <v>Immortal Iron Fist</v>
      </c>
      <c r="D5691" s="74" t="s">
        <v>7807</v>
      </c>
      <c r="E5691" s="58" t="b">
        <v>0</v>
      </c>
      <c r="F5691" s="25">
        <f t="shared" si="1"/>
        <v>2</v>
      </c>
      <c r="G5691" s="21" t="s">
        <v>58</v>
      </c>
      <c r="H5691" s="23"/>
      <c r="I5691" s="28"/>
    </row>
    <row r="5692" ht="22.5" customHeight="1">
      <c r="A5692" s="53" t="str">
        <f t="array" ref="A5692">IFERROR(_xlfn.XLOOKUP(B5692, Runs[Run ID], Runs[Track]), "— pick a run —")</f>
        <v>Iron Fist</v>
      </c>
      <c r="B5692" s="54" t="s">
        <v>640</v>
      </c>
      <c r="C5692" s="53" t="str">
        <f t="array" ref="C5692">IFERROR(_xlfn.XLOOKUP(B5692, Runs[Run ID], Runs[Title]), "— pick a run —")</f>
        <v>Immortal Iron Fist</v>
      </c>
      <c r="D5692" s="74" t="s">
        <v>7824</v>
      </c>
      <c r="E5692" s="58" t="b">
        <v>0</v>
      </c>
      <c r="F5692" s="25">
        <f t="shared" si="1"/>
        <v>3</v>
      </c>
      <c r="G5692" s="21" t="s">
        <v>58</v>
      </c>
      <c r="H5692" s="23"/>
      <c r="I5692" s="28"/>
    </row>
    <row r="5693" ht="22.5" customHeight="1">
      <c r="A5693" s="53" t="str">
        <f t="array" ref="A5693">IFERROR(_xlfn.XLOOKUP(B5693, Runs[Run ID], Runs[Track]), "— pick a run —")</f>
        <v>Iron Fist</v>
      </c>
      <c r="B5693" s="54" t="s">
        <v>640</v>
      </c>
      <c r="C5693" s="53" t="str">
        <f t="array" ref="C5693">IFERROR(_xlfn.XLOOKUP(B5693, Runs[Run ID], Runs[Title]), "— pick a run —")</f>
        <v>Immortal Iron Fist</v>
      </c>
      <c r="D5693" s="74" t="s">
        <v>7841</v>
      </c>
      <c r="E5693" s="58" t="b">
        <v>0</v>
      </c>
      <c r="F5693" s="25">
        <f t="shared" si="1"/>
        <v>4</v>
      </c>
      <c r="G5693" s="21" t="s">
        <v>58</v>
      </c>
      <c r="H5693" s="23"/>
      <c r="I5693" s="28"/>
    </row>
    <row r="5694" ht="22.5" customHeight="1">
      <c r="A5694" s="53" t="str">
        <f t="array" ref="A5694">IFERROR(_xlfn.XLOOKUP(B5694, Runs[Run ID], Runs[Track]), "— pick a run —")</f>
        <v>Iron Fist</v>
      </c>
      <c r="B5694" s="54" t="s">
        <v>640</v>
      </c>
      <c r="C5694" s="53" t="str">
        <f t="array" ref="C5694">IFERROR(_xlfn.XLOOKUP(B5694, Runs[Run ID], Runs[Title]), "— pick a run —")</f>
        <v>Immortal Iron Fist</v>
      </c>
      <c r="D5694" s="74" t="s">
        <v>7859</v>
      </c>
      <c r="E5694" s="58" t="b">
        <v>0</v>
      </c>
      <c r="F5694" s="25">
        <f t="shared" si="1"/>
        <v>5</v>
      </c>
      <c r="G5694" s="21" t="s">
        <v>58</v>
      </c>
      <c r="H5694" s="23"/>
      <c r="I5694" s="28"/>
    </row>
    <row r="5695" ht="22.5" customHeight="1">
      <c r="A5695" s="53" t="str">
        <f t="array" ref="A5695">IFERROR(_xlfn.XLOOKUP(B5695, Runs[Run ID], Runs[Track]), "— pick a run —")</f>
        <v>Iron Fist</v>
      </c>
      <c r="B5695" s="54" t="s">
        <v>640</v>
      </c>
      <c r="C5695" s="53" t="str">
        <f t="array" ref="C5695">IFERROR(_xlfn.XLOOKUP(B5695, Runs[Run ID], Runs[Title]), "— pick a run —")</f>
        <v>Immortal Iron Fist</v>
      </c>
      <c r="D5695" s="74" t="s">
        <v>7877</v>
      </c>
      <c r="E5695" s="58" t="b">
        <v>0</v>
      </c>
      <c r="F5695" s="25">
        <f t="shared" si="1"/>
        <v>6</v>
      </c>
      <c r="G5695" s="21" t="s">
        <v>58</v>
      </c>
      <c r="H5695" s="23"/>
      <c r="I5695" s="28"/>
    </row>
    <row r="5696" ht="22.5" customHeight="1">
      <c r="A5696" s="53" t="str">
        <f t="array" ref="A5696">IFERROR(_xlfn.XLOOKUP(B5696, Runs[Run ID], Runs[Track]), "— pick a run —")</f>
        <v>Iron Fist</v>
      </c>
      <c r="B5696" s="54" t="s">
        <v>640</v>
      </c>
      <c r="C5696" s="53" t="str">
        <f t="array" ref="C5696">IFERROR(_xlfn.XLOOKUP(B5696, Runs[Run ID], Runs[Title]), "— pick a run —")</f>
        <v>Immortal Iron Fist</v>
      </c>
      <c r="D5696" s="74" t="s">
        <v>7895</v>
      </c>
      <c r="E5696" s="58" t="b">
        <v>0</v>
      </c>
      <c r="F5696" s="25">
        <f t="shared" si="1"/>
        <v>7</v>
      </c>
      <c r="G5696" s="21" t="s">
        <v>58</v>
      </c>
      <c r="H5696" s="23"/>
      <c r="I5696" s="28"/>
    </row>
    <row r="5697" ht="22.5" customHeight="1">
      <c r="A5697" s="53" t="str">
        <f t="array" ref="A5697">IFERROR(_xlfn.XLOOKUP(B5697, Runs[Run ID], Runs[Track]), "— pick a run —")</f>
        <v>Iron Fist</v>
      </c>
      <c r="B5697" s="54" t="s">
        <v>640</v>
      </c>
      <c r="C5697" s="53" t="str">
        <f t="array" ref="C5697">IFERROR(_xlfn.XLOOKUP(B5697, Runs[Run ID], Runs[Title]), "— pick a run —")</f>
        <v>Immortal Iron Fist</v>
      </c>
      <c r="D5697" s="74" t="s">
        <v>7911</v>
      </c>
      <c r="E5697" s="58" t="b">
        <v>0</v>
      </c>
      <c r="F5697" s="25">
        <f t="shared" si="1"/>
        <v>8</v>
      </c>
      <c r="G5697" s="21" t="s">
        <v>58</v>
      </c>
      <c r="H5697" s="23"/>
      <c r="I5697" s="28"/>
    </row>
    <row r="5698" ht="22.5" customHeight="1">
      <c r="A5698" s="53" t="str">
        <f t="array" ref="A5698">IFERROR(_xlfn.XLOOKUP(B5698, Runs[Run ID], Runs[Track]), "— pick a run —")</f>
        <v>Iron Fist</v>
      </c>
      <c r="B5698" s="54" t="s">
        <v>640</v>
      </c>
      <c r="C5698" s="53" t="str">
        <f t="array" ref="C5698">IFERROR(_xlfn.XLOOKUP(B5698, Runs[Run ID], Runs[Title]), "— pick a run —")</f>
        <v>Immortal Iron Fist</v>
      </c>
      <c r="D5698" s="74" t="s">
        <v>7928</v>
      </c>
      <c r="E5698" s="58" t="b">
        <v>0</v>
      </c>
      <c r="F5698" s="25">
        <f t="shared" si="1"/>
        <v>9</v>
      </c>
      <c r="G5698" s="21" t="s">
        <v>58</v>
      </c>
      <c r="H5698" s="23"/>
      <c r="I5698" s="28"/>
    </row>
    <row r="5699" ht="22.5" customHeight="1">
      <c r="A5699" s="53" t="str">
        <f t="array" ref="A5699">IFERROR(_xlfn.XLOOKUP(B5699, Runs[Run ID], Runs[Track]), "— pick a run —")</f>
        <v>Iron Fist</v>
      </c>
      <c r="B5699" s="54" t="s">
        <v>640</v>
      </c>
      <c r="C5699" s="53" t="str">
        <f t="array" ref="C5699">IFERROR(_xlfn.XLOOKUP(B5699, Runs[Run ID], Runs[Title]), "— pick a run —")</f>
        <v>Immortal Iron Fist</v>
      </c>
      <c r="D5699" s="74" t="s">
        <v>15043</v>
      </c>
      <c r="E5699" s="58" t="b">
        <v>0</v>
      </c>
      <c r="F5699" s="25">
        <f t="shared" si="1"/>
        <v>10</v>
      </c>
      <c r="G5699" s="21" t="s">
        <v>443</v>
      </c>
      <c r="H5699" s="23"/>
      <c r="I5699" s="28"/>
    </row>
    <row r="5700" ht="22.5" customHeight="1">
      <c r="A5700" s="53" t="str">
        <f t="array" ref="A5700">IFERROR(_xlfn.XLOOKUP(B5700, Runs[Run ID], Runs[Track]), "— pick a run —")</f>
        <v>Iron Fist</v>
      </c>
      <c r="B5700" s="54" t="s">
        <v>640</v>
      </c>
      <c r="C5700" s="53" t="str">
        <f t="array" ref="C5700">IFERROR(_xlfn.XLOOKUP(B5700, Runs[Run ID], Runs[Title]), "— pick a run —")</f>
        <v>Immortal Iron Fist</v>
      </c>
      <c r="D5700" s="74" t="s">
        <v>7945</v>
      </c>
      <c r="E5700" s="58" t="b">
        <v>0</v>
      </c>
      <c r="F5700" s="25">
        <f t="shared" si="1"/>
        <v>11</v>
      </c>
      <c r="G5700" s="21" t="s">
        <v>58</v>
      </c>
      <c r="H5700" s="23"/>
      <c r="I5700" s="28"/>
    </row>
    <row r="5701" ht="22.5" customHeight="1">
      <c r="A5701" s="53" t="str">
        <f t="array" ref="A5701">IFERROR(_xlfn.XLOOKUP(B5701, Runs[Run ID], Runs[Track]), "— pick a run —")</f>
        <v>Iron Fist</v>
      </c>
      <c r="B5701" s="54" t="s">
        <v>640</v>
      </c>
      <c r="C5701" s="53" t="str">
        <f t="array" ref="C5701">IFERROR(_xlfn.XLOOKUP(B5701, Runs[Run ID], Runs[Title]), "— pick a run —")</f>
        <v>Immortal Iron Fist</v>
      </c>
      <c r="D5701" s="74" t="s">
        <v>7961</v>
      </c>
      <c r="E5701" s="58" t="b">
        <v>0</v>
      </c>
      <c r="F5701" s="25">
        <f t="shared" si="1"/>
        <v>12</v>
      </c>
      <c r="G5701" s="21" t="s">
        <v>58</v>
      </c>
      <c r="H5701" s="23"/>
      <c r="I5701" s="28"/>
    </row>
    <row r="5702" ht="22.5" customHeight="1">
      <c r="A5702" s="53" t="str">
        <f t="array" ref="A5702">IFERROR(_xlfn.XLOOKUP(B5702, Runs[Run ID], Runs[Track]), "— pick a run —")</f>
        <v>Iron Fist</v>
      </c>
      <c r="B5702" s="54" t="s">
        <v>640</v>
      </c>
      <c r="C5702" s="53" t="str">
        <f t="array" ref="C5702">IFERROR(_xlfn.XLOOKUP(B5702, Runs[Run ID], Runs[Title]), "— pick a run —")</f>
        <v>Immortal Iron Fist</v>
      </c>
      <c r="D5702" s="74" t="s">
        <v>7977</v>
      </c>
      <c r="E5702" s="58" t="b">
        <v>0</v>
      </c>
      <c r="F5702" s="25">
        <f t="shared" si="1"/>
        <v>13</v>
      </c>
      <c r="G5702" s="21" t="s">
        <v>58</v>
      </c>
      <c r="H5702" s="23"/>
      <c r="I5702" s="28"/>
    </row>
    <row r="5703" ht="22.5" customHeight="1">
      <c r="A5703" s="53" t="str">
        <f t="array" ref="A5703">IFERROR(_xlfn.XLOOKUP(B5703, Runs[Run ID], Runs[Track]), "— pick a run —")</f>
        <v>Iron Fist</v>
      </c>
      <c r="B5703" s="54" t="s">
        <v>640</v>
      </c>
      <c r="C5703" s="53" t="str">
        <f t="array" ref="C5703">IFERROR(_xlfn.XLOOKUP(B5703, Runs[Run ID], Runs[Title]), "— pick a run —")</f>
        <v>Immortal Iron Fist</v>
      </c>
      <c r="D5703" s="74" t="s">
        <v>7994</v>
      </c>
      <c r="E5703" s="58" t="b">
        <v>0</v>
      </c>
      <c r="F5703" s="25">
        <f t="shared" si="1"/>
        <v>14</v>
      </c>
      <c r="G5703" s="21" t="s">
        <v>58</v>
      </c>
      <c r="H5703" s="23"/>
      <c r="I5703" s="28"/>
    </row>
    <row r="5704" ht="22.5" customHeight="1">
      <c r="A5704" s="53" t="str">
        <f t="array" ref="A5704">IFERROR(_xlfn.XLOOKUP(B5704, Runs[Run ID], Runs[Track]), "— pick a run —")</f>
        <v>Iron Fist</v>
      </c>
      <c r="B5704" s="54" t="s">
        <v>640</v>
      </c>
      <c r="C5704" s="53" t="str">
        <f t="array" ref="C5704">IFERROR(_xlfn.XLOOKUP(B5704, Runs[Run ID], Runs[Title]), "— pick a run —")</f>
        <v>Immortal Iron Fist</v>
      </c>
      <c r="D5704" s="74" t="s">
        <v>8013</v>
      </c>
      <c r="E5704" s="58" t="b">
        <v>0</v>
      </c>
      <c r="F5704" s="25">
        <f t="shared" si="1"/>
        <v>15</v>
      </c>
      <c r="G5704" s="21" t="s">
        <v>58</v>
      </c>
      <c r="H5704" s="23"/>
      <c r="I5704" s="28"/>
    </row>
    <row r="5705" ht="22.5" customHeight="1">
      <c r="A5705" s="53" t="str">
        <f t="array" ref="A5705">IFERROR(_xlfn.XLOOKUP(B5705, Runs[Run ID], Runs[Track]), "— pick a run —")</f>
        <v>Iron Fist</v>
      </c>
      <c r="B5705" s="54" t="s">
        <v>640</v>
      </c>
      <c r="C5705" s="53" t="str">
        <f t="array" ref="C5705">IFERROR(_xlfn.XLOOKUP(B5705, Runs[Run ID], Runs[Title]), "— pick a run —")</f>
        <v>Immortal Iron Fist</v>
      </c>
      <c r="D5705" s="74" t="s">
        <v>8030</v>
      </c>
      <c r="E5705" s="58" t="b">
        <v>0</v>
      </c>
      <c r="F5705" s="25">
        <f t="shared" si="1"/>
        <v>16</v>
      </c>
      <c r="G5705" s="21" t="s">
        <v>58</v>
      </c>
      <c r="H5705" s="23" t="s">
        <v>15044</v>
      </c>
      <c r="I5705" s="28"/>
    </row>
    <row r="5706" ht="22.5" customHeight="1">
      <c r="A5706" s="53" t="str">
        <f t="array" ref="A5706">IFERROR(_xlfn.XLOOKUP(B5706, Runs[Run ID], Runs[Track]), "— pick a run —")</f>
        <v>Iron Fist</v>
      </c>
      <c r="B5706" s="54" t="s">
        <v>640</v>
      </c>
      <c r="C5706" s="53" t="str">
        <f t="array" ref="C5706">IFERROR(_xlfn.XLOOKUP(B5706, Runs[Run ID], Runs[Title]), "— pick a run —")</f>
        <v>Immortal Iron Fist</v>
      </c>
      <c r="D5706" s="74" t="s">
        <v>8047</v>
      </c>
      <c r="E5706" s="58" t="b">
        <v>0</v>
      </c>
      <c r="F5706" s="25">
        <f t="shared" si="1"/>
        <v>17</v>
      </c>
      <c r="G5706" s="21" t="s">
        <v>58</v>
      </c>
      <c r="H5706" s="23"/>
      <c r="I5706" s="28"/>
    </row>
    <row r="5707" ht="22.5" customHeight="1">
      <c r="A5707" s="53" t="str">
        <f t="array" ref="A5707">IFERROR(_xlfn.XLOOKUP(B5707, Runs[Run ID], Runs[Track]), "— pick a run —")</f>
        <v>Iron Fist</v>
      </c>
      <c r="B5707" s="54" t="s">
        <v>640</v>
      </c>
      <c r="C5707" s="53" t="str">
        <f t="array" ref="C5707">IFERROR(_xlfn.XLOOKUP(B5707, Runs[Run ID], Runs[Title]), "— pick a run —")</f>
        <v>Immortal Iron Fist</v>
      </c>
      <c r="D5707" s="74" t="s">
        <v>8066</v>
      </c>
      <c r="E5707" s="58" t="b">
        <v>0</v>
      </c>
      <c r="F5707" s="25">
        <f t="shared" si="1"/>
        <v>18</v>
      </c>
      <c r="G5707" s="21" t="s">
        <v>58</v>
      </c>
      <c r="H5707" s="23" t="s">
        <v>15045</v>
      </c>
      <c r="I5707" s="28"/>
    </row>
    <row r="5708" ht="22.5" customHeight="1">
      <c r="A5708" s="53" t="str">
        <f t="array" ref="A5708">IFERROR(_xlfn.XLOOKUP(B5708, Runs[Run ID], Runs[Track]), "— pick a run —")</f>
        <v>Iron Fist</v>
      </c>
      <c r="B5708" s="54" t="s">
        <v>640</v>
      </c>
      <c r="C5708" s="53" t="str">
        <f t="array" ref="C5708">IFERROR(_xlfn.XLOOKUP(B5708, Runs[Run ID], Runs[Title]), "— pick a run —")</f>
        <v>Immortal Iron Fist</v>
      </c>
      <c r="D5708" s="74" t="s">
        <v>8083</v>
      </c>
      <c r="E5708" s="58" t="b">
        <v>0</v>
      </c>
      <c r="F5708" s="25">
        <f t="shared" si="1"/>
        <v>19</v>
      </c>
      <c r="G5708" s="21" t="s">
        <v>58</v>
      </c>
      <c r="H5708" s="23"/>
      <c r="I5708" s="28"/>
    </row>
    <row r="5709" ht="22.5" customHeight="1">
      <c r="A5709" s="53" t="str">
        <f t="array" ref="A5709">IFERROR(_xlfn.XLOOKUP(B5709, Runs[Run ID], Runs[Track]), "— pick a run —")</f>
        <v>Iron Fist</v>
      </c>
      <c r="B5709" s="54" t="s">
        <v>640</v>
      </c>
      <c r="C5709" s="53" t="str">
        <f t="array" ref="C5709">IFERROR(_xlfn.XLOOKUP(B5709, Runs[Run ID], Runs[Title]), "— pick a run —")</f>
        <v>Immortal Iron Fist</v>
      </c>
      <c r="D5709" s="74" t="s">
        <v>8100</v>
      </c>
      <c r="E5709" s="58" t="b">
        <v>0</v>
      </c>
      <c r="F5709" s="25">
        <f t="shared" si="1"/>
        <v>20</v>
      </c>
      <c r="G5709" s="21" t="s">
        <v>58</v>
      </c>
      <c r="H5709" s="23"/>
      <c r="I5709" s="28"/>
    </row>
    <row r="5710" ht="22.5" customHeight="1">
      <c r="A5710" s="53" t="str">
        <f t="array" ref="A5710">IFERROR(_xlfn.XLOOKUP(B5710, Runs[Run ID], Runs[Track]), "— pick a run —")</f>
        <v>Iron Fist</v>
      </c>
      <c r="B5710" s="54" t="s">
        <v>640</v>
      </c>
      <c r="C5710" s="53" t="str">
        <f t="array" ref="C5710">IFERROR(_xlfn.XLOOKUP(B5710, Runs[Run ID], Runs[Title]), "— pick a run —")</f>
        <v>Immortal Iron Fist</v>
      </c>
      <c r="D5710" s="74" t="s">
        <v>8117</v>
      </c>
      <c r="E5710" s="58" t="b">
        <v>0</v>
      </c>
      <c r="F5710" s="25">
        <f t="shared" si="1"/>
        <v>21</v>
      </c>
      <c r="G5710" s="21" t="s">
        <v>58</v>
      </c>
      <c r="H5710" s="23"/>
      <c r="I5710" s="28"/>
    </row>
    <row r="5711" ht="22.5" customHeight="1">
      <c r="A5711" s="53" t="str">
        <f t="array" ref="A5711">IFERROR(_xlfn.XLOOKUP(B5711, Runs[Run ID], Runs[Track]), "— pick a run —")</f>
        <v>Iron Fist</v>
      </c>
      <c r="B5711" s="54" t="s">
        <v>640</v>
      </c>
      <c r="C5711" s="53" t="str">
        <f t="array" ref="C5711">IFERROR(_xlfn.XLOOKUP(B5711, Runs[Run ID], Runs[Title]), "— pick a run —")</f>
        <v>Immortal Iron Fist</v>
      </c>
      <c r="D5711" s="74" t="s">
        <v>8134</v>
      </c>
      <c r="E5711" s="58" t="b">
        <v>0</v>
      </c>
      <c r="F5711" s="25">
        <f t="shared" si="1"/>
        <v>22</v>
      </c>
      <c r="G5711" s="21" t="s">
        <v>58</v>
      </c>
      <c r="H5711" s="23"/>
      <c r="I5711" s="28"/>
    </row>
    <row r="5712" ht="22.5" customHeight="1">
      <c r="A5712" s="53" t="str">
        <f t="array" ref="A5712">IFERROR(_xlfn.XLOOKUP(B5712, Runs[Run ID], Runs[Track]), "— pick a run —")</f>
        <v>Iron Fist</v>
      </c>
      <c r="B5712" s="54" t="s">
        <v>640</v>
      </c>
      <c r="C5712" s="53" t="str">
        <f t="array" ref="C5712">IFERROR(_xlfn.XLOOKUP(B5712, Runs[Run ID], Runs[Title]), "— pick a run —")</f>
        <v>Immortal Iron Fist</v>
      </c>
      <c r="D5712" s="74" t="s">
        <v>8150</v>
      </c>
      <c r="E5712" s="58" t="b">
        <v>0</v>
      </c>
      <c r="F5712" s="25">
        <f t="shared" si="1"/>
        <v>23</v>
      </c>
      <c r="G5712" s="21" t="s">
        <v>58</v>
      </c>
      <c r="H5712" s="23"/>
      <c r="I5712" s="28"/>
    </row>
    <row r="5713" ht="22.5" customHeight="1">
      <c r="A5713" s="53" t="str">
        <f t="array" ref="A5713">IFERROR(_xlfn.XLOOKUP(B5713, Runs[Run ID], Runs[Track]), "— pick a run —")</f>
        <v>Iron Fist</v>
      </c>
      <c r="B5713" s="54" t="s">
        <v>640</v>
      </c>
      <c r="C5713" s="53" t="str">
        <f t="array" ref="C5713">IFERROR(_xlfn.XLOOKUP(B5713, Runs[Run ID], Runs[Title]), "— pick a run —")</f>
        <v>Immortal Iron Fist</v>
      </c>
      <c r="D5713" s="74" t="s">
        <v>8166</v>
      </c>
      <c r="E5713" s="58" t="b">
        <v>0</v>
      </c>
      <c r="F5713" s="25">
        <f t="shared" si="1"/>
        <v>24</v>
      </c>
      <c r="G5713" s="21" t="s">
        <v>58</v>
      </c>
      <c r="H5713" s="23"/>
      <c r="I5713" s="28"/>
    </row>
    <row r="5714" ht="22.5" customHeight="1">
      <c r="A5714" s="53" t="str">
        <f t="array" ref="A5714">IFERROR(_xlfn.XLOOKUP(B5714, Runs[Run ID], Runs[Track]), "— pick a run —")</f>
        <v>Iron Fist</v>
      </c>
      <c r="B5714" s="54" t="s">
        <v>640</v>
      </c>
      <c r="C5714" s="53" t="str">
        <f t="array" ref="C5714">IFERROR(_xlfn.XLOOKUP(B5714, Runs[Run ID], Runs[Title]), "— pick a run —")</f>
        <v>Immortal Iron Fist</v>
      </c>
      <c r="D5714" s="74" t="s">
        <v>8182</v>
      </c>
      <c r="E5714" s="58" t="b">
        <v>0</v>
      </c>
      <c r="F5714" s="25">
        <f t="shared" si="1"/>
        <v>25</v>
      </c>
      <c r="G5714" s="21" t="s">
        <v>58</v>
      </c>
      <c r="H5714" s="23"/>
      <c r="I5714" s="28"/>
    </row>
    <row r="5715" ht="22.5" customHeight="1">
      <c r="A5715" s="53" t="str">
        <f t="array" ref="A5715">IFERROR(_xlfn.XLOOKUP(B5715, Runs[Run ID], Runs[Track]), "— pick a run —")</f>
        <v>Iron Fist</v>
      </c>
      <c r="B5715" s="54" t="s">
        <v>640</v>
      </c>
      <c r="C5715" s="53" t="str">
        <f t="array" ref="C5715">IFERROR(_xlfn.XLOOKUP(B5715, Runs[Run ID], Runs[Title]), "— pick a run —")</f>
        <v>Immortal Iron Fist</v>
      </c>
      <c r="D5715" s="74" t="s">
        <v>8198</v>
      </c>
      <c r="E5715" s="58" t="b">
        <v>0</v>
      </c>
      <c r="F5715" s="25">
        <f t="shared" si="1"/>
        <v>26</v>
      </c>
      <c r="G5715" s="21" t="s">
        <v>58</v>
      </c>
      <c r="H5715" s="23"/>
      <c r="I5715" s="28"/>
    </row>
    <row r="5716" ht="22.5" customHeight="1">
      <c r="A5716" s="53" t="str">
        <f t="array" ref="A5716">IFERROR(_xlfn.XLOOKUP(B5716, Runs[Run ID], Runs[Track]), "— pick a run —")</f>
        <v>Iron Fist</v>
      </c>
      <c r="B5716" s="54" t="s">
        <v>640</v>
      </c>
      <c r="C5716" s="53" t="str">
        <f t="array" ref="C5716">IFERROR(_xlfn.XLOOKUP(B5716, Runs[Run ID], Runs[Title]), "— pick a run —")</f>
        <v>Immortal Iron Fist</v>
      </c>
      <c r="D5716" s="74" t="s">
        <v>8214</v>
      </c>
      <c r="E5716" s="58" t="b">
        <v>0</v>
      </c>
      <c r="F5716" s="25">
        <f t="shared" si="1"/>
        <v>27</v>
      </c>
      <c r="G5716" s="21" t="s">
        <v>58</v>
      </c>
      <c r="H5716" s="23"/>
      <c r="I5716" s="28"/>
    </row>
    <row r="5717" ht="22.5" customHeight="1">
      <c r="A5717" s="53" t="str">
        <f t="array" ref="A5717">IFERROR(_xlfn.XLOOKUP(B5717, Runs[Run ID], Runs[Track]), "— pick a run —")</f>
        <v>Iron Fist</v>
      </c>
      <c r="B5717" s="54" t="s">
        <v>640</v>
      </c>
      <c r="C5717" s="53" t="str">
        <f t="array" ref="C5717">IFERROR(_xlfn.XLOOKUP(B5717, Runs[Run ID], Runs[Title]), "— pick a run —")</f>
        <v>Immortal Iron Fist</v>
      </c>
      <c r="D5717" s="74" t="s">
        <v>8229</v>
      </c>
      <c r="E5717" s="58" t="b">
        <v>0</v>
      </c>
      <c r="F5717" s="25">
        <f t="shared" si="1"/>
        <v>28</v>
      </c>
      <c r="G5717" s="21" t="s">
        <v>58</v>
      </c>
      <c r="H5717" s="23"/>
      <c r="I5717" s="28"/>
    </row>
    <row r="5718" ht="22.5" customHeight="1">
      <c r="A5718" s="53" t="str">
        <f t="array" ref="A5718">IFERROR(_xlfn.XLOOKUP(B5718, Runs[Run ID], Runs[Track]), "— pick a run —")</f>
        <v>Iron Man</v>
      </c>
      <c r="B5718" s="54" t="s">
        <v>660</v>
      </c>
      <c r="C5718" s="53" t="str">
        <f t="array" ref="C5718">IFERROR(_xlfn.XLOOKUP(B5718, Runs[Run ID], Runs[Title]), "— pick a run —")</f>
        <v>Iron Man Origin</v>
      </c>
      <c r="D5718" s="74" t="s">
        <v>15046</v>
      </c>
      <c r="E5718" s="58" t="b">
        <v>0</v>
      </c>
      <c r="F5718" s="25">
        <f t="shared" si="1"/>
        <v>1</v>
      </c>
      <c r="G5718" s="21" t="s">
        <v>58</v>
      </c>
      <c r="H5718" s="23" t="s">
        <v>15047</v>
      </c>
      <c r="I5718" s="28"/>
    </row>
    <row r="5719" ht="22.5" customHeight="1">
      <c r="A5719" s="53" t="str">
        <f t="array" ref="A5719">IFERROR(_xlfn.XLOOKUP(B5719, Runs[Run ID], Runs[Track]), "— pick a run —")</f>
        <v>Iron Man</v>
      </c>
      <c r="B5719" s="54" t="s">
        <v>660</v>
      </c>
      <c r="C5719" s="53" t="str">
        <f t="array" ref="C5719">IFERROR(_xlfn.XLOOKUP(B5719, Runs[Run ID], Runs[Title]), "— pick a run —")</f>
        <v>Iron Man Origin</v>
      </c>
      <c r="D5719" s="74" t="s">
        <v>15048</v>
      </c>
      <c r="E5719" s="58" t="b">
        <v>0</v>
      </c>
      <c r="F5719" s="25">
        <f t="shared" si="1"/>
        <v>2</v>
      </c>
      <c r="G5719" s="21" t="s">
        <v>58</v>
      </c>
      <c r="H5719" s="23" t="s">
        <v>15049</v>
      </c>
      <c r="I5719" s="28"/>
    </row>
    <row r="5720" ht="22.5" customHeight="1">
      <c r="A5720" s="53" t="str">
        <f t="array" ref="A5720">IFERROR(_xlfn.XLOOKUP(B5720, Runs[Run ID], Runs[Track]), "— pick a run —")</f>
        <v>Iron Man</v>
      </c>
      <c r="B5720" s="54" t="s">
        <v>660</v>
      </c>
      <c r="C5720" s="53" t="str">
        <f t="array" ref="C5720">IFERROR(_xlfn.XLOOKUP(B5720, Runs[Run ID], Runs[Title]), "— pick a run —")</f>
        <v>Iron Man Origin</v>
      </c>
      <c r="D5720" s="74" t="s">
        <v>15050</v>
      </c>
      <c r="E5720" s="58" t="b">
        <v>0</v>
      </c>
      <c r="F5720" s="25">
        <f t="shared" si="1"/>
        <v>3</v>
      </c>
      <c r="G5720" s="21" t="s">
        <v>58</v>
      </c>
      <c r="H5720" s="23" t="s">
        <v>15051</v>
      </c>
      <c r="I5720" s="28"/>
    </row>
    <row r="5721" ht="22.5" customHeight="1">
      <c r="A5721" s="53" t="str">
        <f t="array" ref="A5721">IFERROR(_xlfn.XLOOKUP(B5721, Runs[Run ID], Runs[Track]), "— pick a run —")</f>
        <v>Iron Man</v>
      </c>
      <c r="B5721" s="54" t="s">
        <v>658</v>
      </c>
      <c r="C5721" s="53" t="str">
        <f t="array" ref="C5721">IFERROR(_xlfn.XLOOKUP(B5721, Runs[Run ID], Runs[Title]), "— pick a run —")</f>
        <v>Michelinie &amp; Layton's Iron Man</v>
      </c>
      <c r="D5721" s="74" t="s">
        <v>2377</v>
      </c>
      <c r="E5721" s="58" t="b">
        <v>0</v>
      </c>
      <c r="F5721" s="25">
        <f t="shared" si="1"/>
        <v>1</v>
      </c>
      <c r="G5721" s="21" t="s">
        <v>58</v>
      </c>
      <c r="H5721" s="23"/>
      <c r="I5721" s="28"/>
    </row>
    <row r="5722" ht="22.5" customHeight="1">
      <c r="A5722" s="53" t="str">
        <f t="array" ref="A5722">IFERROR(_xlfn.XLOOKUP(B5722, Runs[Run ID], Runs[Track]), "— pick a run —")</f>
        <v>Iron Man</v>
      </c>
      <c r="B5722" s="54" t="s">
        <v>658</v>
      </c>
      <c r="C5722" s="53" t="str">
        <f t="array" ref="C5722">IFERROR(_xlfn.XLOOKUP(B5722, Runs[Run ID], Runs[Title]), "— pick a run —")</f>
        <v>Michelinie &amp; Layton's Iron Man</v>
      </c>
      <c r="D5722" s="74" t="s">
        <v>2405</v>
      </c>
      <c r="E5722" s="58" t="b">
        <v>0</v>
      </c>
      <c r="F5722" s="25">
        <f t="shared" si="1"/>
        <v>2</v>
      </c>
      <c r="G5722" s="21" t="s">
        <v>58</v>
      </c>
      <c r="H5722" s="23"/>
      <c r="I5722" s="28"/>
    </row>
    <row r="5723" ht="22.5" customHeight="1">
      <c r="A5723" s="53" t="str">
        <f t="array" ref="A5723">IFERROR(_xlfn.XLOOKUP(B5723, Runs[Run ID], Runs[Track]), "— pick a run —")</f>
        <v>Iron Man</v>
      </c>
      <c r="B5723" s="54" t="s">
        <v>658</v>
      </c>
      <c r="C5723" s="53" t="str">
        <f t="array" ref="C5723">IFERROR(_xlfn.XLOOKUP(B5723, Runs[Run ID], Runs[Title]), "— pick a run —")</f>
        <v>Michelinie &amp; Layton's Iron Man</v>
      </c>
      <c r="D5723" s="74" t="s">
        <v>2437</v>
      </c>
      <c r="E5723" s="58" t="b">
        <v>0</v>
      </c>
      <c r="F5723" s="25">
        <f t="shared" si="1"/>
        <v>3</v>
      </c>
      <c r="G5723" s="21" t="s">
        <v>58</v>
      </c>
      <c r="H5723" s="23"/>
      <c r="I5723" s="28"/>
    </row>
    <row r="5724" ht="22.5" customHeight="1">
      <c r="A5724" s="53" t="str">
        <f t="array" ref="A5724">IFERROR(_xlfn.XLOOKUP(B5724, Runs[Run ID], Runs[Track]), "— pick a run —")</f>
        <v>Iron Man</v>
      </c>
      <c r="B5724" s="54" t="s">
        <v>658</v>
      </c>
      <c r="C5724" s="53" t="str">
        <f t="array" ref="C5724">IFERROR(_xlfn.XLOOKUP(B5724, Runs[Run ID], Runs[Title]), "— pick a run —")</f>
        <v>Michelinie &amp; Layton's Iron Man</v>
      </c>
      <c r="D5724" s="74" t="s">
        <v>2467</v>
      </c>
      <c r="E5724" s="58" t="b">
        <v>0</v>
      </c>
      <c r="F5724" s="25">
        <f t="shared" si="1"/>
        <v>4</v>
      </c>
      <c r="G5724" s="21" t="s">
        <v>58</v>
      </c>
      <c r="H5724" s="23"/>
      <c r="I5724" s="28"/>
    </row>
    <row r="5725" ht="22.5" customHeight="1">
      <c r="A5725" s="53" t="str">
        <f t="array" ref="A5725">IFERROR(_xlfn.XLOOKUP(B5725, Runs[Run ID], Runs[Track]), "— pick a run —")</f>
        <v>Iron Man</v>
      </c>
      <c r="B5725" s="54" t="s">
        <v>658</v>
      </c>
      <c r="C5725" s="53" t="str">
        <f t="array" ref="C5725">IFERROR(_xlfn.XLOOKUP(B5725, Runs[Run ID], Runs[Title]), "— pick a run —")</f>
        <v>Michelinie &amp; Layton's Iron Man</v>
      </c>
      <c r="D5725" s="74" t="s">
        <v>2499</v>
      </c>
      <c r="E5725" s="58" t="b">
        <v>0</v>
      </c>
      <c r="F5725" s="25">
        <f t="shared" si="1"/>
        <v>5</v>
      </c>
      <c r="G5725" s="21" t="s">
        <v>58</v>
      </c>
      <c r="H5725" s="23"/>
      <c r="I5725" s="28"/>
    </row>
    <row r="5726" ht="22.5" customHeight="1">
      <c r="A5726" s="53" t="str">
        <f t="array" ref="A5726">IFERROR(_xlfn.XLOOKUP(B5726, Runs[Run ID], Runs[Track]), "— pick a run —")</f>
        <v>Iron Man</v>
      </c>
      <c r="B5726" s="54" t="s">
        <v>658</v>
      </c>
      <c r="C5726" s="53" t="str">
        <f t="array" ref="C5726">IFERROR(_xlfn.XLOOKUP(B5726, Runs[Run ID], Runs[Title]), "— pick a run —")</f>
        <v>Michelinie &amp; Layton's Iron Man</v>
      </c>
      <c r="D5726" s="74" t="s">
        <v>2527</v>
      </c>
      <c r="E5726" s="58" t="b">
        <v>0</v>
      </c>
      <c r="F5726" s="25">
        <f t="shared" si="1"/>
        <v>6</v>
      </c>
      <c r="G5726" s="21" t="s">
        <v>58</v>
      </c>
      <c r="H5726" s="23"/>
      <c r="I5726" s="28"/>
    </row>
    <row r="5727" ht="22.5" customHeight="1">
      <c r="A5727" s="53" t="str">
        <f t="array" ref="A5727">IFERROR(_xlfn.XLOOKUP(B5727, Runs[Run ID], Runs[Track]), "— pick a run —")</f>
        <v>Iron Man</v>
      </c>
      <c r="B5727" s="54" t="s">
        <v>658</v>
      </c>
      <c r="C5727" s="53" t="str">
        <f t="array" ref="C5727">IFERROR(_xlfn.XLOOKUP(B5727, Runs[Run ID], Runs[Title]), "— pick a run —")</f>
        <v>Michelinie &amp; Layton's Iron Man</v>
      </c>
      <c r="D5727" s="74" t="s">
        <v>2554</v>
      </c>
      <c r="E5727" s="58" t="b">
        <v>0</v>
      </c>
      <c r="F5727" s="25">
        <f t="shared" si="1"/>
        <v>7</v>
      </c>
      <c r="G5727" s="21" t="s">
        <v>58</v>
      </c>
      <c r="H5727" s="23"/>
      <c r="I5727" s="28"/>
    </row>
    <row r="5728" ht="22.5" customHeight="1">
      <c r="A5728" s="53" t="str">
        <f t="array" ref="A5728">IFERROR(_xlfn.XLOOKUP(B5728, Runs[Run ID], Runs[Track]), "— pick a run —")</f>
        <v>Iron Man</v>
      </c>
      <c r="B5728" s="54" t="s">
        <v>658</v>
      </c>
      <c r="C5728" s="53" t="str">
        <f t="array" ref="C5728">IFERROR(_xlfn.XLOOKUP(B5728, Runs[Run ID], Runs[Title]), "— pick a run —")</f>
        <v>Michelinie &amp; Layton's Iron Man</v>
      </c>
      <c r="D5728" s="74" t="s">
        <v>2584</v>
      </c>
      <c r="E5728" s="58" t="b">
        <v>0</v>
      </c>
      <c r="F5728" s="25">
        <f t="shared" si="1"/>
        <v>8</v>
      </c>
      <c r="G5728" s="21" t="s">
        <v>58</v>
      </c>
      <c r="H5728" s="23"/>
      <c r="I5728" s="28"/>
    </row>
    <row r="5729" ht="22.5" customHeight="1">
      <c r="A5729" s="53" t="str">
        <f t="array" ref="A5729">IFERROR(_xlfn.XLOOKUP(B5729, Runs[Run ID], Runs[Track]), "— pick a run —")</f>
        <v>Iron Man</v>
      </c>
      <c r="B5729" s="54" t="s">
        <v>658</v>
      </c>
      <c r="C5729" s="53" t="str">
        <f t="array" ref="C5729">IFERROR(_xlfn.XLOOKUP(B5729, Runs[Run ID], Runs[Title]), "— pick a run —")</f>
        <v>Michelinie &amp; Layton's Iron Man</v>
      </c>
      <c r="D5729" s="74" t="s">
        <v>2614</v>
      </c>
      <c r="E5729" s="58" t="b">
        <v>0</v>
      </c>
      <c r="F5729" s="25">
        <f t="shared" si="1"/>
        <v>9</v>
      </c>
      <c r="G5729" s="21" t="s">
        <v>58</v>
      </c>
      <c r="H5729" s="23"/>
      <c r="I5729" s="28"/>
    </row>
    <row r="5730" ht="22.5" customHeight="1">
      <c r="A5730" s="53" t="str">
        <f t="array" ref="A5730">IFERROR(_xlfn.XLOOKUP(B5730, Runs[Run ID], Runs[Track]), "— pick a run —")</f>
        <v>Iron Man</v>
      </c>
      <c r="B5730" s="54" t="s">
        <v>658</v>
      </c>
      <c r="C5730" s="53" t="str">
        <f t="array" ref="C5730">IFERROR(_xlfn.XLOOKUP(B5730, Runs[Run ID], Runs[Title]), "— pick a run —")</f>
        <v>Michelinie &amp; Layton's Iron Man</v>
      </c>
      <c r="D5730" s="74" t="s">
        <v>2644</v>
      </c>
      <c r="E5730" s="58" t="b">
        <v>0</v>
      </c>
      <c r="F5730" s="25">
        <f t="shared" si="1"/>
        <v>10</v>
      </c>
      <c r="G5730" s="21" t="s">
        <v>58</v>
      </c>
      <c r="H5730" s="23"/>
      <c r="I5730" s="28"/>
    </row>
    <row r="5731" ht="22.5" customHeight="1">
      <c r="A5731" s="53" t="str">
        <f t="array" ref="A5731">IFERROR(_xlfn.XLOOKUP(B5731, Runs[Run ID], Runs[Track]), "— pick a run —")</f>
        <v>Iron Man</v>
      </c>
      <c r="B5731" s="54" t="s">
        <v>658</v>
      </c>
      <c r="C5731" s="53" t="str">
        <f t="array" ref="C5731">IFERROR(_xlfn.XLOOKUP(B5731, Runs[Run ID], Runs[Title]), "— pick a run —")</f>
        <v>Michelinie &amp; Layton's Iron Man</v>
      </c>
      <c r="D5731" s="74" t="s">
        <v>2673</v>
      </c>
      <c r="E5731" s="58" t="b">
        <v>0</v>
      </c>
      <c r="F5731" s="25">
        <f t="shared" si="1"/>
        <v>11</v>
      </c>
      <c r="G5731" s="21" t="s">
        <v>58</v>
      </c>
      <c r="H5731" s="23"/>
      <c r="I5731" s="28"/>
    </row>
    <row r="5732" ht="22.5" customHeight="1">
      <c r="A5732" s="53" t="str">
        <f t="array" ref="A5732">IFERROR(_xlfn.XLOOKUP(B5732, Runs[Run ID], Runs[Track]), "— pick a run —")</f>
        <v>Iron Man</v>
      </c>
      <c r="B5732" s="54" t="s">
        <v>658</v>
      </c>
      <c r="C5732" s="53" t="str">
        <f t="array" ref="C5732">IFERROR(_xlfn.XLOOKUP(B5732, Runs[Run ID], Runs[Title]), "— pick a run —")</f>
        <v>Michelinie &amp; Layton's Iron Man</v>
      </c>
      <c r="D5732" s="74" t="s">
        <v>2705</v>
      </c>
      <c r="E5732" s="58" t="b">
        <v>0</v>
      </c>
      <c r="F5732" s="25">
        <f t="shared" si="1"/>
        <v>12</v>
      </c>
      <c r="G5732" s="21" t="s">
        <v>58</v>
      </c>
      <c r="H5732" s="23"/>
      <c r="I5732" s="28"/>
    </row>
    <row r="5733" ht="22.5" customHeight="1">
      <c r="A5733" s="53" t="str">
        <f t="array" ref="A5733">IFERROR(_xlfn.XLOOKUP(B5733, Runs[Run ID], Runs[Track]), "— pick a run —")</f>
        <v>Iron Man</v>
      </c>
      <c r="B5733" s="54" t="s">
        <v>658</v>
      </c>
      <c r="C5733" s="53" t="str">
        <f t="array" ref="C5733">IFERROR(_xlfn.XLOOKUP(B5733, Runs[Run ID], Runs[Title]), "— pick a run —")</f>
        <v>Michelinie &amp; Layton's Iron Man</v>
      </c>
      <c r="D5733" s="74" t="s">
        <v>2734</v>
      </c>
      <c r="E5733" s="58" t="b">
        <v>0</v>
      </c>
      <c r="F5733" s="25">
        <f t="shared" si="1"/>
        <v>13</v>
      </c>
      <c r="G5733" s="21" t="s">
        <v>58</v>
      </c>
      <c r="H5733" s="23"/>
      <c r="I5733" s="28"/>
    </row>
    <row r="5734" ht="22.5" customHeight="1">
      <c r="A5734" s="53" t="str">
        <f t="array" ref="A5734">IFERROR(_xlfn.XLOOKUP(B5734, Runs[Run ID], Runs[Track]), "— pick a run —")</f>
        <v>Iron Man</v>
      </c>
      <c r="B5734" s="54" t="s">
        <v>658</v>
      </c>
      <c r="C5734" s="53" t="str">
        <f t="array" ref="C5734">IFERROR(_xlfn.XLOOKUP(B5734, Runs[Run ID], Runs[Title]), "— pick a run —")</f>
        <v>Michelinie &amp; Layton's Iron Man</v>
      </c>
      <c r="D5734" s="74" t="s">
        <v>2764</v>
      </c>
      <c r="E5734" s="58" t="b">
        <v>0</v>
      </c>
      <c r="F5734" s="25">
        <f t="shared" si="1"/>
        <v>14</v>
      </c>
      <c r="G5734" s="21" t="s">
        <v>58</v>
      </c>
      <c r="H5734" s="23"/>
      <c r="I5734" s="28"/>
    </row>
    <row r="5735" ht="22.5" customHeight="1">
      <c r="A5735" s="53" t="str">
        <f t="array" ref="A5735">IFERROR(_xlfn.XLOOKUP(B5735, Runs[Run ID], Runs[Track]), "— pick a run —")</f>
        <v>Iron Man</v>
      </c>
      <c r="B5735" s="54" t="s">
        <v>658</v>
      </c>
      <c r="C5735" s="53" t="str">
        <f t="array" ref="C5735">IFERROR(_xlfn.XLOOKUP(B5735, Runs[Run ID], Runs[Title]), "— pick a run —")</f>
        <v>Michelinie &amp; Layton's Iron Man</v>
      </c>
      <c r="D5735" s="74" t="s">
        <v>2794</v>
      </c>
      <c r="E5735" s="58" t="b">
        <v>0</v>
      </c>
      <c r="F5735" s="25">
        <f t="shared" si="1"/>
        <v>15</v>
      </c>
      <c r="G5735" s="21" t="s">
        <v>58</v>
      </c>
      <c r="H5735" s="23"/>
      <c r="I5735" s="28"/>
    </row>
    <row r="5736" ht="22.5" customHeight="1">
      <c r="A5736" s="53" t="str">
        <f t="array" ref="A5736">IFERROR(_xlfn.XLOOKUP(B5736, Runs[Run ID], Runs[Track]), "— pick a run —")</f>
        <v>Iron Man</v>
      </c>
      <c r="B5736" s="54" t="s">
        <v>658</v>
      </c>
      <c r="C5736" s="53" t="str">
        <f t="array" ref="C5736">IFERROR(_xlfn.XLOOKUP(B5736, Runs[Run ID], Runs[Title]), "— pick a run —")</f>
        <v>Michelinie &amp; Layton's Iron Man</v>
      </c>
      <c r="D5736" s="74" t="s">
        <v>2823</v>
      </c>
      <c r="E5736" s="58" t="b">
        <v>0</v>
      </c>
      <c r="F5736" s="25">
        <f t="shared" si="1"/>
        <v>16</v>
      </c>
      <c r="G5736" s="21" t="s">
        <v>58</v>
      </c>
      <c r="H5736" s="23"/>
      <c r="I5736" s="28"/>
    </row>
    <row r="5737" ht="22.5" customHeight="1">
      <c r="A5737" s="53" t="str">
        <f t="array" ref="A5737">IFERROR(_xlfn.XLOOKUP(B5737, Runs[Run ID], Runs[Track]), "— pick a run —")</f>
        <v>Iron Man</v>
      </c>
      <c r="B5737" s="54" t="s">
        <v>658</v>
      </c>
      <c r="C5737" s="53" t="str">
        <f t="array" ref="C5737">IFERROR(_xlfn.XLOOKUP(B5737, Runs[Run ID], Runs[Title]), "— pick a run —")</f>
        <v>Michelinie &amp; Layton's Iron Man</v>
      </c>
      <c r="D5737" s="74" t="s">
        <v>2852</v>
      </c>
      <c r="E5737" s="58" t="b">
        <v>0</v>
      </c>
      <c r="F5737" s="25">
        <f t="shared" si="1"/>
        <v>17</v>
      </c>
      <c r="G5737" s="21" t="s">
        <v>58</v>
      </c>
      <c r="H5737" s="23"/>
      <c r="I5737" s="28"/>
    </row>
    <row r="5738" ht="22.5" customHeight="1">
      <c r="A5738" s="53" t="str">
        <f t="array" ref="A5738">IFERROR(_xlfn.XLOOKUP(B5738, Runs[Run ID], Runs[Track]), "— pick a run —")</f>
        <v>Iron Man</v>
      </c>
      <c r="B5738" s="54" t="s">
        <v>658</v>
      </c>
      <c r="C5738" s="53" t="str">
        <f t="array" ref="C5738">IFERROR(_xlfn.XLOOKUP(B5738, Runs[Run ID], Runs[Title]), "— pick a run —")</f>
        <v>Michelinie &amp; Layton's Iron Man</v>
      </c>
      <c r="D5738" s="74" t="s">
        <v>2879</v>
      </c>
      <c r="E5738" s="58" t="b">
        <v>0</v>
      </c>
      <c r="F5738" s="25">
        <f t="shared" si="1"/>
        <v>18</v>
      </c>
      <c r="G5738" s="21" t="s">
        <v>58</v>
      </c>
      <c r="H5738" s="23"/>
      <c r="I5738" s="28"/>
    </row>
    <row r="5739" ht="22.5" customHeight="1">
      <c r="A5739" s="53" t="str">
        <f t="array" ref="A5739">IFERROR(_xlfn.XLOOKUP(B5739, Runs[Run ID], Runs[Track]), "— pick a run —")</f>
        <v>Iron Man</v>
      </c>
      <c r="B5739" s="54" t="s">
        <v>658</v>
      </c>
      <c r="C5739" s="53" t="str">
        <f t="array" ref="C5739">IFERROR(_xlfn.XLOOKUP(B5739, Runs[Run ID], Runs[Title]), "— pick a run —")</f>
        <v>Michelinie &amp; Layton's Iron Man</v>
      </c>
      <c r="D5739" s="74" t="s">
        <v>2910</v>
      </c>
      <c r="E5739" s="58" t="b">
        <v>0</v>
      </c>
      <c r="F5739" s="25">
        <f t="shared" si="1"/>
        <v>19</v>
      </c>
      <c r="G5739" s="21" t="s">
        <v>58</v>
      </c>
      <c r="H5739" s="23"/>
      <c r="I5739" s="28"/>
    </row>
    <row r="5740" ht="22.5" customHeight="1">
      <c r="A5740" s="53" t="str">
        <f t="array" ref="A5740">IFERROR(_xlfn.XLOOKUP(B5740, Runs[Run ID], Runs[Track]), "— pick a run —")</f>
        <v>Iron Man</v>
      </c>
      <c r="B5740" s="54" t="s">
        <v>658</v>
      </c>
      <c r="C5740" s="53" t="str">
        <f t="array" ref="C5740">IFERROR(_xlfn.XLOOKUP(B5740, Runs[Run ID], Runs[Title]), "— pick a run —")</f>
        <v>Michelinie &amp; Layton's Iron Man</v>
      </c>
      <c r="D5740" s="74" t="s">
        <v>2940</v>
      </c>
      <c r="E5740" s="58" t="b">
        <v>0</v>
      </c>
      <c r="F5740" s="25">
        <f t="shared" si="1"/>
        <v>20</v>
      </c>
      <c r="G5740" s="21" t="s">
        <v>58</v>
      </c>
      <c r="H5740" s="23"/>
      <c r="I5740" s="28"/>
    </row>
    <row r="5741" ht="22.5" customHeight="1">
      <c r="A5741" s="53" t="str">
        <f t="array" ref="A5741">IFERROR(_xlfn.XLOOKUP(B5741, Runs[Run ID], Runs[Track]), "— pick a run —")</f>
        <v>Iron Man</v>
      </c>
      <c r="B5741" s="54" t="s">
        <v>658</v>
      </c>
      <c r="C5741" s="53" t="str">
        <f t="array" ref="C5741">IFERROR(_xlfn.XLOOKUP(B5741, Runs[Run ID], Runs[Title]), "— pick a run —")</f>
        <v>Michelinie &amp; Layton's Iron Man</v>
      </c>
      <c r="D5741" s="74" t="s">
        <v>2970</v>
      </c>
      <c r="E5741" s="58" t="b">
        <v>0</v>
      </c>
      <c r="F5741" s="25">
        <f t="shared" si="1"/>
        <v>21</v>
      </c>
      <c r="G5741" s="21" t="s">
        <v>58</v>
      </c>
      <c r="H5741" s="23"/>
      <c r="I5741" s="28"/>
    </row>
    <row r="5742" ht="22.5" customHeight="1">
      <c r="A5742" s="53" t="str">
        <f t="array" ref="A5742">IFERROR(_xlfn.XLOOKUP(B5742, Runs[Run ID], Runs[Track]), "— pick a run —")</f>
        <v>Iron Man</v>
      </c>
      <c r="B5742" s="54" t="s">
        <v>658</v>
      </c>
      <c r="C5742" s="53" t="str">
        <f t="array" ref="C5742">IFERROR(_xlfn.XLOOKUP(B5742, Runs[Run ID], Runs[Title]), "— pick a run —")</f>
        <v>Michelinie &amp; Layton's Iron Man</v>
      </c>
      <c r="D5742" s="74" t="s">
        <v>2999</v>
      </c>
      <c r="E5742" s="58" t="b">
        <v>0</v>
      </c>
      <c r="F5742" s="25">
        <f t="shared" si="1"/>
        <v>22</v>
      </c>
      <c r="G5742" s="21" t="s">
        <v>58</v>
      </c>
      <c r="H5742" s="23"/>
      <c r="I5742" s="28"/>
    </row>
    <row r="5743" ht="22.5" customHeight="1">
      <c r="A5743" s="53" t="str">
        <f t="array" ref="A5743">IFERROR(_xlfn.XLOOKUP(B5743, Runs[Run ID], Runs[Track]), "— pick a run —")</f>
        <v>Iron Man</v>
      </c>
      <c r="B5743" s="54" t="s">
        <v>658</v>
      </c>
      <c r="C5743" s="53" t="str">
        <f t="array" ref="C5743">IFERROR(_xlfn.XLOOKUP(B5743, Runs[Run ID], Runs[Title]), "— pick a run —")</f>
        <v>Michelinie &amp; Layton's Iron Man</v>
      </c>
      <c r="D5743" s="74" t="s">
        <v>3028</v>
      </c>
      <c r="E5743" s="58" t="b">
        <v>0</v>
      </c>
      <c r="F5743" s="25">
        <f t="shared" si="1"/>
        <v>23</v>
      </c>
      <c r="G5743" s="21" t="s">
        <v>58</v>
      </c>
      <c r="H5743" s="23"/>
      <c r="I5743" s="28"/>
    </row>
    <row r="5744" ht="22.5" customHeight="1">
      <c r="A5744" s="53" t="str">
        <f t="array" ref="A5744">IFERROR(_xlfn.XLOOKUP(B5744, Runs[Run ID], Runs[Track]), "— pick a run —")</f>
        <v>Iron Man</v>
      </c>
      <c r="B5744" s="54" t="s">
        <v>658</v>
      </c>
      <c r="C5744" s="53" t="str">
        <f t="array" ref="C5744">IFERROR(_xlfn.XLOOKUP(B5744, Runs[Run ID], Runs[Title]), "— pick a run —")</f>
        <v>Michelinie &amp; Layton's Iron Man</v>
      </c>
      <c r="D5744" s="74" t="s">
        <v>3058</v>
      </c>
      <c r="E5744" s="58" t="b">
        <v>0</v>
      </c>
      <c r="F5744" s="25">
        <f t="shared" si="1"/>
        <v>24</v>
      </c>
      <c r="G5744" s="21" t="s">
        <v>58</v>
      </c>
      <c r="H5744" s="23"/>
      <c r="I5744" s="28"/>
    </row>
    <row r="5745" ht="22.5" customHeight="1">
      <c r="A5745" s="53" t="str">
        <f t="array" ref="A5745">IFERROR(_xlfn.XLOOKUP(B5745, Runs[Run ID], Runs[Track]), "— pick a run —")</f>
        <v>Iron Man</v>
      </c>
      <c r="B5745" s="54" t="s">
        <v>658</v>
      </c>
      <c r="C5745" s="53" t="str">
        <f t="array" ref="C5745">IFERROR(_xlfn.XLOOKUP(B5745, Runs[Run ID], Runs[Title]), "— pick a run —")</f>
        <v>Michelinie &amp; Layton's Iron Man</v>
      </c>
      <c r="D5745" s="74" t="s">
        <v>3088</v>
      </c>
      <c r="E5745" s="58" t="b">
        <v>0</v>
      </c>
      <c r="F5745" s="25">
        <f t="shared" si="1"/>
        <v>25</v>
      </c>
      <c r="G5745" s="21" t="s">
        <v>58</v>
      </c>
      <c r="H5745" s="23"/>
      <c r="I5745" s="28"/>
    </row>
    <row r="5746" ht="22.5" customHeight="1">
      <c r="A5746" s="53" t="str">
        <f t="array" ref="A5746">IFERROR(_xlfn.XLOOKUP(B5746, Runs[Run ID], Runs[Track]), "— pick a run —")</f>
        <v>Iron Man</v>
      </c>
      <c r="B5746" s="54" t="s">
        <v>658</v>
      </c>
      <c r="C5746" s="53" t="str">
        <f t="array" ref="C5746">IFERROR(_xlfn.XLOOKUP(B5746, Runs[Run ID], Runs[Title]), "— pick a run —")</f>
        <v>Michelinie &amp; Layton's Iron Man</v>
      </c>
      <c r="D5746" s="74" t="s">
        <v>3119</v>
      </c>
      <c r="E5746" s="58" t="b">
        <v>0</v>
      </c>
      <c r="F5746" s="25">
        <f t="shared" si="1"/>
        <v>26</v>
      </c>
      <c r="G5746" s="21" t="s">
        <v>58</v>
      </c>
      <c r="H5746" s="23"/>
      <c r="I5746" s="28"/>
    </row>
    <row r="5747" ht="22.5" customHeight="1">
      <c r="A5747" s="53" t="str">
        <f t="array" ref="A5747">IFERROR(_xlfn.XLOOKUP(B5747, Runs[Run ID], Runs[Track]), "— pick a run —")</f>
        <v>Iron Man</v>
      </c>
      <c r="B5747" s="54" t="s">
        <v>658</v>
      </c>
      <c r="C5747" s="53" t="str">
        <f t="array" ref="C5747">IFERROR(_xlfn.XLOOKUP(B5747, Runs[Run ID], Runs[Title]), "— pick a run —")</f>
        <v>Michelinie &amp; Layton's Iron Man</v>
      </c>
      <c r="D5747" s="74" t="s">
        <v>3149</v>
      </c>
      <c r="E5747" s="58" t="b">
        <v>0</v>
      </c>
      <c r="F5747" s="25">
        <f t="shared" si="1"/>
        <v>27</v>
      </c>
      <c r="G5747" s="21" t="s">
        <v>58</v>
      </c>
      <c r="H5747" s="23"/>
      <c r="I5747" s="28"/>
    </row>
    <row r="5748" ht="22.5" customHeight="1">
      <c r="A5748" s="53" t="str">
        <f t="array" ref="A5748">IFERROR(_xlfn.XLOOKUP(B5748, Runs[Run ID], Runs[Track]), "— pick a run —")</f>
        <v>Iron Man</v>
      </c>
      <c r="B5748" s="54" t="s">
        <v>658</v>
      </c>
      <c r="C5748" s="53" t="str">
        <f t="array" ref="C5748">IFERROR(_xlfn.XLOOKUP(B5748, Runs[Run ID], Runs[Title]), "— pick a run —")</f>
        <v>Michelinie &amp; Layton's Iron Man</v>
      </c>
      <c r="D5748" s="74" t="s">
        <v>3178</v>
      </c>
      <c r="E5748" s="58" t="b">
        <v>0</v>
      </c>
      <c r="F5748" s="25">
        <f t="shared" si="1"/>
        <v>28</v>
      </c>
      <c r="G5748" s="21" t="s">
        <v>58</v>
      </c>
      <c r="H5748" s="23"/>
      <c r="I5748" s="28"/>
    </row>
    <row r="5749" ht="22.5" customHeight="1">
      <c r="A5749" s="53" t="str">
        <f t="array" ref="A5749">IFERROR(_xlfn.XLOOKUP(B5749, Runs[Run ID], Runs[Track]), "— pick a run —")</f>
        <v>Iron Man</v>
      </c>
      <c r="B5749" s="54" t="s">
        <v>658</v>
      </c>
      <c r="C5749" s="53" t="str">
        <f t="array" ref="C5749">IFERROR(_xlfn.XLOOKUP(B5749, Runs[Run ID], Runs[Title]), "— pick a run —")</f>
        <v>Michelinie &amp; Layton's Iron Man</v>
      </c>
      <c r="D5749" s="74" t="s">
        <v>3206</v>
      </c>
      <c r="E5749" s="58" t="b">
        <v>0</v>
      </c>
      <c r="F5749" s="25">
        <f t="shared" si="1"/>
        <v>29</v>
      </c>
      <c r="G5749" s="21" t="s">
        <v>58</v>
      </c>
      <c r="H5749" s="23"/>
      <c r="I5749" s="28"/>
    </row>
    <row r="5750" ht="22.5" customHeight="1">
      <c r="A5750" s="53" t="str">
        <f t="array" ref="A5750">IFERROR(_xlfn.XLOOKUP(B5750, Runs[Run ID], Runs[Track]), "— pick a run —")</f>
        <v>Iron Man</v>
      </c>
      <c r="B5750" s="54" t="s">
        <v>658</v>
      </c>
      <c r="C5750" s="53" t="str">
        <f t="array" ref="C5750">IFERROR(_xlfn.XLOOKUP(B5750, Runs[Run ID], Runs[Title]), "— pick a run —")</f>
        <v>Michelinie &amp; Layton's Iron Man</v>
      </c>
      <c r="D5750" s="74" t="s">
        <v>3234</v>
      </c>
      <c r="E5750" s="58" t="b">
        <v>0</v>
      </c>
      <c r="F5750" s="25">
        <f t="shared" si="1"/>
        <v>30</v>
      </c>
      <c r="G5750" s="21" t="s">
        <v>58</v>
      </c>
      <c r="H5750" s="23"/>
      <c r="I5750" s="28"/>
    </row>
    <row r="5751" ht="22.5" customHeight="1">
      <c r="A5751" s="53" t="str">
        <f t="array" ref="A5751">IFERROR(_xlfn.XLOOKUP(B5751, Runs[Run ID], Runs[Track]), "— pick a run —")</f>
        <v>Iron Man</v>
      </c>
      <c r="B5751" s="54" t="s">
        <v>658</v>
      </c>
      <c r="C5751" s="53" t="str">
        <f t="array" ref="C5751">IFERROR(_xlfn.XLOOKUP(B5751, Runs[Run ID], Runs[Title]), "— pick a run —")</f>
        <v>Michelinie &amp; Layton's Iron Man</v>
      </c>
      <c r="D5751" s="74" t="s">
        <v>3263</v>
      </c>
      <c r="E5751" s="58" t="b">
        <v>0</v>
      </c>
      <c r="F5751" s="25">
        <f t="shared" si="1"/>
        <v>31</v>
      </c>
      <c r="G5751" s="21" t="s">
        <v>58</v>
      </c>
      <c r="H5751" s="23"/>
      <c r="I5751" s="28"/>
    </row>
    <row r="5752" ht="22.5" customHeight="1">
      <c r="A5752" s="53" t="str">
        <f t="array" ref="A5752">IFERROR(_xlfn.XLOOKUP(B5752, Runs[Run ID], Runs[Track]), "— pick a run —")</f>
        <v>Iron Man</v>
      </c>
      <c r="B5752" s="54" t="s">
        <v>658</v>
      </c>
      <c r="C5752" s="53" t="str">
        <f t="array" ref="C5752">IFERROR(_xlfn.XLOOKUP(B5752, Runs[Run ID], Runs[Title]), "— pick a run —")</f>
        <v>Michelinie &amp; Layton's Iron Man</v>
      </c>
      <c r="D5752" s="74" t="s">
        <v>3298</v>
      </c>
      <c r="E5752" s="58" t="b">
        <v>0</v>
      </c>
      <c r="F5752" s="25">
        <f t="shared" si="1"/>
        <v>32</v>
      </c>
      <c r="G5752" s="21" t="s">
        <v>58</v>
      </c>
      <c r="H5752" s="23"/>
      <c r="I5752" s="28"/>
    </row>
    <row r="5753" ht="22.5" customHeight="1">
      <c r="A5753" s="53" t="str">
        <f t="array" ref="A5753">IFERROR(_xlfn.XLOOKUP(B5753, Runs[Run ID], Runs[Track]), "— pick a run —")</f>
        <v>Iron Man</v>
      </c>
      <c r="B5753" s="54" t="s">
        <v>658</v>
      </c>
      <c r="C5753" s="53" t="str">
        <f t="array" ref="C5753">IFERROR(_xlfn.XLOOKUP(B5753, Runs[Run ID], Runs[Title]), "— pick a run —")</f>
        <v>Michelinie &amp; Layton's Iron Man</v>
      </c>
      <c r="D5753" s="74" t="s">
        <v>3328</v>
      </c>
      <c r="E5753" s="58" t="b">
        <v>0</v>
      </c>
      <c r="F5753" s="25">
        <f t="shared" si="1"/>
        <v>33</v>
      </c>
      <c r="G5753" s="21" t="s">
        <v>58</v>
      </c>
      <c r="H5753" s="23"/>
      <c r="I5753" s="28"/>
    </row>
    <row r="5754" ht="22.5" customHeight="1">
      <c r="A5754" s="53" t="str">
        <f t="array" ref="A5754">IFERROR(_xlfn.XLOOKUP(B5754, Runs[Run ID], Runs[Track]), "— pick a run —")</f>
        <v>Iron Man</v>
      </c>
      <c r="B5754" s="54" t="s">
        <v>658</v>
      </c>
      <c r="C5754" s="53" t="str">
        <f t="array" ref="C5754">IFERROR(_xlfn.XLOOKUP(B5754, Runs[Run ID], Runs[Title]), "— pick a run —")</f>
        <v>Michelinie &amp; Layton's Iron Man</v>
      </c>
      <c r="D5754" s="74" t="s">
        <v>3357</v>
      </c>
      <c r="E5754" s="58" t="b">
        <v>0</v>
      </c>
      <c r="F5754" s="25">
        <f t="shared" si="1"/>
        <v>34</v>
      </c>
      <c r="G5754" s="21" t="s">
        <v>58</v>
      </c>
      <c r="H5754" s="23"/>
      <c r="I5754" s="28"/>
    </row>
    <row r="5755" ht="22.5" customHeight="1">
      <c r="A5755" s="53" t="str">
        <f t="array" ref="A5755">IFERROR(_xlfn.XLOOKUP(B5755, Runs[Run ID], Runs[Track]), "— pick a run —")</f>
        <v>Iron Man</v>
      </c>
      <c r="B5755" s="54" t="s">
        <v>658</v>
      </c>
      <c r="C5755" s="53" t="str">
        <f t="array" ref="C5755">IFERROR(_xlfn.XLOOKUP(B5755, Runs[Run ID], Runs[Title]), "— pick a run —")</f>
        <v>Michelinie &amp; Layton's Iron Man</v>
      </c>
      <c r="D5755" s="74" t="s">
        <v>3388</v>
      </c>
      <c r="E5755" s="58" t="b">
        <v>0</v>
      </c>
      <c r="F5755" s="25">
        <f t="shared" si="1"/>
        <v>35</v>
      </c>
      <c r="G5755" s="21" t="s">
        <v>58</v>
      </c>
      <c r="H5755" s="23"/>
      <c r="I5755" s="28"/>
    </row>
    <row r="5756" ht="22.5" customHeight="1">
      <c r="A5756" s="53" t="str">
        <f t="array" ref="A5756">IFERROR(_xlfn.XLOOKUP(B5756, Runs[Run ID], Runs[Track]), "— pick a run —")</f>
        <v>Iron Man</v>
      </c>
      <c r="B5756" s="54" t="s">
        <v>658</v>
      </c>
      <c r="C5756" s="53" t="str">
        <f t="array" ref="C5756">IFERROR(_xlfn.XLOOKUP(B5756, Runs[Run ID], Runs[Title]), "— pick a run —")</f>
        <v>Michelinie &amp; Layton's Iron Man</v>
      </c>
      <c r="D5756" s="74" t="s">
        <v>3417</v>
      </c>
      <c r="E5756" s="58" t="b">
        <v>0</v>
      </c>
      <c r="F5756" s="25">
        <f t="shared" si="1"/>
        <v>36</v>
      </c>
      <c r="G5756" s="21" t="s">
        <v>58</v>
      </c>
      <c r="H5756" s="23"/>
      <c r="I5756" s="28"/>
    </row>
    <row r="5757" ht="22.5" customHeight="1">
      <c r="A5757" s="53" t="str">
        <f t="array" ref="A5757">IFERROR(_xlfn.XLOOKUP(B5757, Runs[Run ID], Runs[Track]), "— pick a run —")</f>
        <v>Iron Man</v>
      </c>
      <c r="B5757" s="54" t="s">
        <v>658</v>
      </c>
      <c r="C5757" s="53" t="str">
        <f t="array" ref="C5757">IFERROR(_xlfn.XLOOKUP(B5757, Runs[Run ID], Runs[Title]), "— pick a run —")</f>
        <v>Michelinie &amp; Layton's Iron Man</v>
      </c>
      <c r="D5757" s="74" t="s">
        <v>3449</v>
      </c>
      <c r="E5757" s="58" t="b">
        <v>0</v>
      </c>
      <c r="F5757" s="25">
        <f t="shared" si="1"/>
        <v>37</v>
      </c>
      <c r="G5757" s="21" t="s">
        <v>58</v>
      </c>
      <c r="H5757" s="23"/>
      <c r="I5757" s="28"/>
    </row>
    <row r="5758" ht="22.5" customHeight="1">
      <c r="A5758" s="53" t="str">
        <f t="array" ref="A5758">IFERROR(_xlfn.XLOOKUP(B5758, Runs[Run ID], Runs[Track]), "— pick a run —")</f>
        <v>Iron Man</v>
      </c>
      <c r="B5758" s="54" t="s">
        <v>658</v>
      </c>
      <c r="C5758" s="53" t="str">
        <f t="array" ref="C5758">IFERROR(_xlfn.XLOOKUP(B5758, Runs[Run ID], Runs[Title]), "— pick a run —")</f>
        <v>Michelinie &amp; Layton's Iron Man</v>
      </c>
      <c r="D5758" s="74" t="s">
        <v>3480</v>
      </c>
      <c r="E5758" s="58" t="b">
        <v>0</v>
      </c>
      <c r="F5758" s="25">
        <f t="shared" si="1"/>
        <v>38</v>
      </c>
      <c r="G5758" s="21" t="s">
        <v>58</v>
      </c>
      <c r="H5758" s="23"/>
      <c r="I5758" s="28"/>
    </row>
    <row r="5759" ht="22.5" customHeight="1">
      <c r="A5759" s="53" t="str">
        <f t="array" ref="A5759">IFERROR(_xlfn.XLOOKUP(B5759, Runs[Run ID], Runs[Track]), "— pick a run —")</f>
        <v>Iron Man</v>
      </c>
      <c r="B5759" s="54" t="s">
        <v>658</v>
      </c>
      <c r="C5759" s="53" t="str">
        <f t="array" ref="C5759">IFERROR(_xlfn.XLOOKUP(B5759, Runs[Run ID], Runs[Title]), "— pick a run —")</f>
        <v>Michelinie &amp; Layton's Iron Man</v>
      </c>
      <c r="D5759" s="74" t="s">
        <v>3509</v>
      </c>
      <c r="E5759" s="58" t="b">
        <v>0</v>
      </c>
      <c r="F5759" s="25">
        <f t="shared" si="1"/>
        <v>39</v>
      </c>
      <c r="G5759" s="21" t="s">
        <v>58</v>
      </c>
      <c r="H5759" s="23"/>
      <c r="I5759" s="28"/>
    </row>
    <row r="5760" ht="22.5" customHeight="1">
      <c r="A5760" s="53" t="str">
        <f t="array" ref="A5760">IFERROR(_xlfn.XLOOKUP(B5760, Runs[Run ID], Runs[Track]), "— pick a run —")</f>
        <v>Iron Man</v>
      </c>
      <c r="B5760" s="54" t="s">
        <v>658</v>
      </c>
      <c r="C5760" s="53" t="str">
        <f t="array" ref="C5760">IFERROR(_xlfn.XLOOKUP(B5760, Runs[Run ID], Runs[Title]), "— pick a run —")</f>
        <v>Michelinie &amp; Layton's Iron Man</v>
      </c>
      <c r="D5760" s="74" t="s">
        <v>3539</v>
      </c>
      <c r="E5760" s="58" t="b">
        <v>0</v>
      </c>
      <c r="F5760" s="25">
        <f t="shared" si="1"/>
        <v>40</v>
      </c>
      <c r="G5760" s="21" t="s">
        <v>58</v>
      </c>
      <c r="H5760" s="23"/>
      <c r="I5760" s="28"/>
    </row>
    <row r="5761" ht="22.5" customHeight="1">
      <c r="A5761" s="53" t="str">
        <f t="array" ref="A5761">IFERROR(_xlfn.XLOOKUP(B5761, Runs[Run ID], Runs[Track]), "— pick a run —")</f>
        <v>Iron Man</v>
      </c>
      <c r="B5761" s="54" t="s">
        <v>658</v>
      </c>
      <c r="C5761" s="53" t="str">
        <f t="array" ref="C5761">IFERROR(_xlfn.XLOOKUP(B5761, Runs[Run ID], Runs[Title]), "— pick a run —")</f>
        <v>Michelinie &amp; Layton's Iron Man</v>
      </c>
      <c r="D5761" s="74" t="s">
        <v>3570</v>
      </c>
      <c r="E5761" s="58" t="b">
        <v>0</v>
      </c>
      <c r="F5761" s="25">
        <f t="shared" si="1"/>
        <v>41</v>
      </c>
      <c r="G5761" s="21" t="s">
        <v>58</v>
      </c>
      <c r="H5761" s="23"/>
      <c r="I5761" s="28"/>
    </row>
    <row r="5762" ht="22.5" customHeight="1">
      <c r="A5762" s="53" t="str">
        <f t="array" ref="A5762">IFERROR(_xlfn.XLOOKUP(B5762, Runs[Run ID], Runs[Track]), "— pick a run —")</f>
        <v>Iron Man</v>
      </c>
      <c r="B5762" s="54" t="s">
        <v>658</v>
      </c>
      <c r="C5762" s="53" t="str">
        <f t="array" ref="C5762">IFERROR(_xlfn.XLOOKUP(B5762, Runs[Run ID], Runs[Title]), "— pick a run —")</f>
        <v>Michelinie &amp; Layton's Iron Man</v>
      </c>
      <c r="D5762" s="74" t="s">
        <v>3599</v>
      </c>
      <c r="E5762" s="58" t="b">
        <v>0</v>
      </c>
      <c r="F5762" s="25">
        <f t="shared" si="1"/>
        <v>42</v>
      </c>
      <c r="G5762" s="21" t="s">
        <v>58</v>
      </c>
      <c r="H5762" s="23"/>
      <c r="I5762" s="28"/>
    </row>
    <row r="5763" ht="22.5" customHeight="1">
      <c r="A5763" s="53" t="str">
        <f t="array" ref="A5763">IFERROR(_xlfn.XLOOKUP(B5763, Runs[Run ID], Runs[Track]), "— pick a run —")</f>
        <v>Iron Man</v>
      </c>
      <c r="B5763" s="54" t="s">
        <v>663</v>
      </c>
      <c r="C5763" s="53" t="str">
        <f t="array" ref="C5763">IFERROR(_xlfn.XLOOKUP(B5763, Runs[Run ID], Runs[Title]), "— pick a run —")</f>
        <v>O'Neil Iron Man</v>
      </c>
      <c r="D5763" s="74" t="s">
        <v>3719</v>
      </c>
      <c r="E5763" s="58" t="b">
        <v>0</v>
      </c>
      <c r="F5763" s="25">
        <f t="shared" si="1"/>
        <v>1</v>
      </c>
      <c r="G5763" s="21" t="s">
        <v>58</v>
      </c>
      <c r="H5763" s="23"/>
      <c r="I5763" s="74" t="s">
        <v>15052</v>
      </c>
    </row>
    <row r="5764" ht="22.5" customHeight="1">
      <c r="A5764" s="53" t="str">
        <f t="array" ref="A5764">IFERROR(_xlfn.XLOOKUP(B5764, Runs[Run ID], Runs[Track]), "— pick a run —")</f>
        <v>Iron Man</v>
      </c>
      <c r="B5764" s="54" t="s">
        <v>663</v>
      </c>
      <c r="C5764" s="53" t="str">
        <f t="array" ref="C5764">IFERROR(_xlfn.XLOOKUP(B5764, Runs[Run ID], Runs[Title]), "— pick a run —")</f>
        <v>O'Neil Iron Man</v>
      </c>
      <c r="D5764" s="74" t="s">
        <v>3749</v>
      </c>
      <c r="E5764" s="58" t="b">
        <v>0</v>
      </c>
      <c r="F5764" s="25">
        <f t="shared" si="1"/>
        <v>2</v>
      </c>
      <c r="G5764" s="21" t="s">
        <v>58</v>
      </c>
      <c r="H5764" s="23"/>
      <c r="I5764" s="28"/>
    </row>
    <row r="5765" ht="22.5" customHeight="1">
      <c r="A5765" s="53" t="str">
        <f t="array" ref="A5765">IFERROR(_xlfn.XLOOKUP(B5765, Runs[Run ID], Runs[Track]), "— pick a run —")</f>
        <v>Iron Man</v>
      </c>
      <c r="B5765" s="54" t="s">
        <v>663</v>
      </c>
      <c r="C5765" s="53" t="str">
        <f t="array" ref="C5765">IFERROR(_xlfn.XLOOKUP(B5765, Runs[Run ID], Runs[Title]), "— pick a run —")</f>
        <v>O'Neil Iron Man</v>
      </c>
      <c r="D5765" s="74" t="s">
        <v>3781</v>
      </c>
      <c r="E5765" s="58" t="b">
        <v>0</v>
      </c>
      <c r="F5765" s="25">
        <f t="shared" si="1"/>
        <v>3</v>
      </c>
      <c r="G5765" s="21" t="s">
        <v>58</v>
      </c>
      <c r="H5765" s="23"/>
      <c r="I5765" s="28"/>
    </row>
    <row r="5766" ht="22.5" customHeight="1">
      <c r="A5766" s="53" t="str">
        <f t="array" ref="A5766">IFERROR(_xlfn.XLOOKUP(B5766, Runs[Run ID], Runs[Track]), "— pick a run —")</f>
        <v>Iron Man</v>
      </c>
      <c r="B5766" s="54" t="s">
        <v>663</v>
      </c>
      <c r="C5766" s="53" t="str">
        <f t="array" ref="C5766">IFERROR(_xlfn.XLOOKUP(B5766, Runs[Run ID], Runs[Title]), "— pick a run —")</f>
        <v>O'Neil Iron Man</v>
      </c>
      <c r="D5766" s="74" t="s">
        <v>3811</v>
      </c>
      <c r="E5766" s="58" t="b">
        <v>0</v>
      </c>
      <c r="F5766" s="25">
        <f t="shared" si="1"/>
        <v>4</v>
      </c>
      <c r="G5766" s="21" t="s">
        <v>58</v>
      </c>
      <c r="H5766" s="23"/>
      <c r="I5766" s="28"/>
    </row>
    <row r="5767" ht="22.5" customHeight="1">
      <c r="A5767" s="53" t="str">
        <f t="array" ref="A5767">IFERROR(_xlfn.XLOOKUP(B5767, Runs[Run ID], Runs[Track]), "— pick a run —")</f>
        <v>Iron Man</v>
      </c>
      <c r="B5767" s="54" t="s">
        <v>663</v>
      </c>
      <c r="C5767" s="53" t="str">
        <f t="array" ref="C5767">IFERROR(_xlfn.XLOOKUP(B5767, Runs[Run ID], Runs[Title]), "— pick a run —")</f>
        <v>O'Neil Iron Man</v>
      </c>
      <c r="D5767" s="74" t="s">
        <v>3840</v>
      </c>
      <c r="E5767" s="58" t="b">
        <v>0</v>
      </c>
      <c r="F5767" s="25">
        <f t="shared" si="1"/>
        <v>5</v>
      </c>
      <c r="G5767" s="21" t="s">
        <v>58</v>
      </c>
      <c r="H5767" s="23"/>
      <c r="I5767" s="28"/>
    </row>
    <row r="5768" ht="22.5" customHeight="1">
      <c r="A5768" s="53" t="str">
        <f t="array" ref="A5768">IFERROR(_xlfn.XLOOKUP(B5768, Runs[Run ID], Runs[Track]), "— pick a run —")</f>
        <v>Iron Man</v>
      </c>
      <c r="B5768" s="54" t="s">
        <v>663</v>
      </c>
      <c r="C5768" s="53" t="str">
        <f t="array" ref="C5768">IFERROR(_xlfn.XLOOKUP(B5768, Runs[Run ID], Runs[Title]), "— pick a run —")</f>
        <v>O'Neil Iron Man</v>
      </c>
      <c r="D5768" s="74" t="s">
        <v>3869</v>
      </c>
      <c r="E5768" s="58" t="b">
        <v>0</v>
      </c>
      <c r="F5768" s="25">
        <f t="shared" si="1"/>
        <v>6</v>
      </c>
      <c r="G5768" s="21" t="s">
        <v>58</v>
      </c>
      <c r="H5768" s="23"/>
      <c r="I5768" s="28"/>
    </row>
    <row r="5769" ht="22.5" customHeight="1">
      <c r="A5769" s="53" t="str">
        <f t="array" ref="A5769">IFERROR(_xlfn.XLOOKUP(B5769, Runs[Run ID], Runs[Track]), "— pick a run —")</f>
        <v>Iron Man</v>
      </c>
      <c r="B5769" s="54" t="s">
        <v>663</v>
      </c>
      <c r="C5769" s="53" t="str">
        <f t="array" ref="C5769">IFERROR(_xlfn.XLOOKUP(B5769, Runs[Run ID], Runs[Title]), "— pick a run —")</f>
        <v>O'Neil Iron Man</v>
      </c>
      <c r="D5769" s="74" t="s">
        <v>3897</v>
      </c>
      <c r="E5769" s="58" t="b">
        <v>0</v>
      </c>
      <c r="F5769" s="25">
        <f t="shared" si="1"/>
        <v>7</v>
      </c>
      <c r="G5769" s="21" t="s">
        <v>58</v>
      </c>
      <c r="H5769" s="23"/>
      <c r="I5769" s="28"/>
    </row>
    <row r="5770" ht="22.5" customHeight="1">
      <c r="A5770" s="53" t="str">
        <f t="array" ref="A5770">IFERROR(_xlfn.XLOOKUP(B5770, Runs[Run ID], Runs[Track]), "— pick a run —")</f>
        <v>Iron Man</v>
      </c>
      <c r="B5770" s="54" t="s">
        <v>663</v>
      </c>
      <c r="C5770" s="53" t="str">
        <f t="array" ref="C5770">IFERROR(_xlfn.XLOOKUP(B5770, Runs[Run ID], Runs[Title]), "— pick a run —")</f>
        <v>O'Neil Iron Man</v>
      </c>
      <c r="D5770" s="74" t="s">
        <v>3924</v>
      </c>
      <c r="E5770" s="58" t="b">
        <v>0</v>
      </c>
      <c r="F5770" s="25">
        <f t="shared" si="1"/>
        <v>8</v>
      </c>
      <c r="G5770" s="21" t="s">
        <v>58</v>
      </c>
      <c r="H5770" s="23"/>
      <c r="I5770" s="28"/>
    </row>
    <row r="5771" ht="22.5" customHeight="1">
      <c r="A5771" s="53" t="str">
        <f t="array" ref="A5771">IFERROR(_xlfn.XLOOKUP(B5771, Runs[Run ID], Runs[Track]), "— pick a run —")</f>
        <v>Iron Man</v>
      </c>
      <c r="B5771" s="54" t="s">
        <v>663</v>
      </c>
      <c r="C5771" s="53" t="str">
        <f t="array" ref="C5771">IFERROR(_xlfn.XLOOKUP(B5771, Runs[Run ID], Runs[Title]), "— pick a run —")</f>
        <v>O'Neil Iron Man</v>
      </c>
      <c r="D5771" s="74" t="s">
        <v>3952</v>
      </c>
      <c r="E5771" s="58" t="b">
        <v>0</v>
      </c>
      <c r="F5771" s="25">
        <f t="shared" si="1"/>
        <v>9</v>
      </c>
      <c r="G5771" s="21" t="s">
        <v>58</v>
      </c>
      <c r="H5771" s="23"/>
      <c r="I5771" s="28"/>
    </row>
    <row r="5772" ht="22.5" customHeight="1">
      <c r="A5772" s="53" t="str">
        <f t="array" ref="A5772">IFERROR(_xlfn.XLOOKUP(B5772, Runs[Run ID], Runs[Track]), "— pick a run —")</f>
        <v>Iron Man</v>
      </c>
      <c r="B5772" s="54" t="s">
        <v>663</v>
      </c>
      <c r="C5772" s="53" t="str">
        <f t="array" ref="C5772">IFERROR(_xlfn.XLOOKUP(B5772, Runs[Run ID], Runs[Title]), "— pick a run —")</f>
        <v>O'Neil Iron Man</v>
      </c>
      <c r="D5772" s="74" t="s">
        <v>3982</v>
      </c>
      <c r="E5772" s="58" t="b">
        <v>0</v>
      </c>
      <c r="F5772" s="25">
        <f t="shared" si="1"/>
        <v>10</v>
      </c>
      <c r="G5772" s="21" t="s">
        <v>58</v>
      </c>
      <c r="H5772" s="23"/>
      <c r="I5772" s="28"/>
    </row>
    <row r="5773" ht="22.5" customHeight="1">
      <c r="A5773" s="53" t="str">
        <f t="array" ref="A5773">IFERROR(_xlfn.XLOOKUP(B5773, Runs[Run ID], Runs[Track]), "— pick a run —")</f>
        <v>Iron Man</v>
      </c>
      <c r="B5773" s="54" t="s">
        <v>663</v>
      </c>
      <c r="C5773" s="53" t="str">
        <f t="array" ref="C5773">IFERROR(_xlfn.XLOOKUP(B5773, Runs[Run ID], Runs[Title]), "— pick a run —")</f>
        <v>O'Neil Iron Man</v>
      </c>
      <c r="D5773" s="74" t="s">
        <v>4011</v>
      </c>
      <c r="E5773" s="58" t="b">
        <v>0</v>
      </c>
      <c r="F5773" s="25">
        <f t="shared" si="1"/>
        <v>11</v>
      </c>
      <c r="G5773" s="21" t="s">
        <v>58</v>
      </c>
      <c r="H5773" s="23"/>
      <c r="I5773" s="28"/>
    </row>
    <row r="5774" ht="22.5" customHeight="1">
      <c r="A5774" s="53" t="str">
        <f t="array" ref="A5774">IFERROR(_xlfn.XLOOKUP(B5774, Runs[Run ID], Runs[Track]), "— pick a run —")</f>
        <v>Iron Man</v>
      </c>
      <c r="B5774" s="54" t="s">
        <v>663</v>
      </c>
      <c r="C5774" s="53" t="str">
        <f t="array" ref="C5774">IFERROR(_xlfn.XLOOKUP(B5774, Runs[Run ID], Runs[Title]), "— pick a run —")</f>
        <v>O'Neil Iron Man</v>
      </c>
      <c r="D5774" s="74" t="s">
        <v>4038</v>
      </c>
      <c r="E5774" s="58" t="b">
        <v>0</v>
      </c>
      <c r="F5774" s="25">
        <f t="shared" si="1"/>
        <v>12</v>
      </c>
      <c r="G5774" s="21" t="s">
        <v>58</v>
      </c>
      <c r="H5774" s="23"/>
      <c r="I5774" s="28"/>
    </row>
    <row r="5775" ht="22.5" customHeight="1">
      <c r="A5775" s="53" t="str">
        <f t="array" ref="A5775">IFERROR(_xlfn.XLOOKUP(B5775, Runs[Run ID], Runs[Track]), "— pick a run —")</f>
        <v>Iron Man</v>
      </c>
      <c r="B5775" s="54" t="s">
        <v>663</v>
      </c>
      <c r="C5775" s="53" t="str">
        <f t="array" ref="C5775">IFERROR(_xlfn.XLOOKUP(B5775, Runs[Run ID], Runs[Title]), "— pick a run —")</f>
        <v>O'Neil Iron Man</v>
      </c>
      <c r="D5775" s="74" t="s">
        <v>4065</v>
      </c>
      <c r="E5775" s="58" t="b">
        <v>0</v>
      </c>
      <c r="F5775" s="25">
        <f t="shared" si="1"/>
        <v>13</v>
      </c>
      <c r="G5775" s="21" t="s">
        <v>58</v>
      </c>
      <c r="H5775" s="23"/>
      <c r="I5775" s="28"/>
    </row>
    <row r="5776" ht="22.5" customHeight="1">
      <c r="A5776" s="53" t="str">
        <f t="array" ref="A5776">IFERROR(_xlfn.XLOOKUP(B5776, Runs[Run ID], Runs[Track]), "— pick a run —")</f>
        <v>Iron Man</v>
      </c>
      <c r="B5776" s="54" t="s">
        <v>663</v>
      </c>
      <c r="C5776" s="53" t="str">
        <f t="array" ref="C5776">IFERROR(_xlfn.XLOOKUP(B5776, Runs[Run ID], Runs[Title]), "— pick a run —")</f>
        <v>O'Neil Iron Man</v>
      </c>
      <c r="D5776" s="74" t="s">
        <v>4092</v>
      </c>
      <c r="E5776" s="58" t="b">
        <v>0</v>
      </c>
      <c r="F5776" s="25">
        <f t="shared" si="1"/>
        <v>14</v>
      </c>
      <c r="G5776" s="21" t="s">
        <v>58</v>
      </c>
      <c r="H5776" s="23"/>
      <c r="I5776" s="28"/>
    </row>
    <row r="5777" ht="22.5" customHeight="1">
      <c r="A5777" s="53" t="str">
        <f t="array" ref="A5777">IFERROR(_xlfn.XLOOKUP(B5777, Runs[Run ID], Runs[Track]), "— pick a run —")</f>
        <v>Iron Man</v>
      </c>
      <c r="B5777" s="54" t="s">
        <v>663</v>
      </c>
      <c r="C5777" s="53" t="str">
        <f t="array" ref="C5777">IFERROR(_xlfn.XLOOKUP(B5777, Runs[Run ID], Runs[Title]), "— pick a run —")</f>
        <v>O'Neil Iron Man</v>
      </c>
      <c r="D5777" s="74" t="s">
        <v>4120</v>
      </c>
      <c r="E5777" s="58" t="b">
        <v>0</v>
      </c>
      <c r="F5777" s="25">
        <f t="shared" si="1"/>
        <v>15</v>
      </c>
      <c r="G5777" s="21" t="s">
        <v>58</v>
      </c>
      <c r="H5777" s="23"/>
      <c r="I5777" s="28"/>
    </row>
    <row r="5778" ht="22.5" customHeight="1">
      <c r="A5778" s="53" t="str">
        <f t="array" ref="A5778">IFERROR(_xlfn.XLOOKUP(B5778, Runs[Run ID], Runs[Track]), "— pick a run —")</f>
        <v>Iron Man</v>
      </c>
      <c r="B5778" s="54" t="s">
        <v>663</v>
      </c>
      <c r="C5778" s="53" t="str">
        <f t="array" ref="C5778">IFERROR(_xlfn.XLOOKUP(B5778, Runs[Run ID], Runs[Title]), "— pick a run —")</f>
        <v>O'Neil Iron Man</v>
      </c>
      <c r="D5778" s="74" t="s">
        <v>4153</v>
      </c>
      <c r="E5778" s="58" t="b">
        <v>0</v>
      </c>
      <c r="F5778" s="25">
        <f t="shared" si="1"/>
        <v>16</v>
      </c>
      <c r="G5778" s="21" t="s">
        <v>58</v>
      </c>
      <c r="H5778" s="23"/>
      <c r="I5778" s="28"/>
    </row>
    <row r="5779" ht="22.5" customHeight="1">
      <c r="A5779" s="53" t="str">
        <f t="array" ref="A5779">IFERROR(_xlfn.XLOOKUP(B5779, Runs[Run ID], Runs[Track]), "— pick a run —")</f>
        <v>Iron Man</v>
      </c>
      <c r="B5779" s="54" t="s">
        <v>663</v>
      </c>
      <c r="C5779" s="53" t="str">
        <f t="array" ref="C5779">IFERROR(_xlfn.XLOOKUP(B5779, Runs[Run ID], Runs[Title]), "— pick a run —")</f>
        <v>O'Neil Iron Man</v>
      </c>
      <c r="D5779" s="74" t="s">
        <v>4179</v>
      </c>
      <c r="E5779" s="58" t="b">
        <v>0</v>
      </c>
      <c r="F5779" s="25">
        <f t="shared" si="1"/>
        <v>17</v>
      </c>
      <c r="G5779" s="21" t="s">
        <v>58</v>
      </c>
      <c r="H5779" s="23"/>
      <c r="I5779" s="28"/>
    </row>
    <row r="5780" ht="22.5" customHeight="1">
      <c r="A5780" s="53" t="str">
        <f t="array" ref="A5780">IFERROR(_xlfn.XLOOKUP(B5780, Runs[Run ID], Runs[Track]), "— pick a run —")</f>
        <v>Iron Man</v>
      </c>
      <c r="B5780" s="54" t="s">
        <v>663</v>
      </c>
      <c r="C5780" s="53" t="str">
        <f t="array" ref="C5780">IFERROR(_xlfn.XLOOKUP(B5780, Runs[Run ID], Runs[Title]), "— pick a run —")</f>
        <v>O'Neil Iron Man</v>
      </c>
      <c r="D5780" s="74" t="s">
        <v>4204</v>
      </c>
      <c r="E5780" s="58" t="b">
        <v>0</v>
      </c>
      <c r="F5780" s="25">
        <f t="shared" si="1"/>
        <v>18</v>
      </c>
      <c r="G5780" s="21" t="s">
        <v>58</v>
      </c>
      <c r="H5780" s="23"/>
      <c r="I5780" s="28"/>
    </row>
    <row r="5781" ht="22.5" customHeight="1">
      <c r="A5781" s="53" t="str">
        <f t="array" ref="A5781">IFERROR(_xlfn.XLOOKUP(B5781, Runs[Run ID], Runs[Track]), "— pick a run —")</f>
        <v>Iron Man</v>
      </c>
      <c r="B5781" s="54" t="s">
        <v>663</v>
      </c>
      <c r="C5781" s="53" t="str">
        <f t="array" ref="C5781">IFERROR(_xlfn.XLOOKUP(B5781, Runs[Run ID], Runs[Title]), "— pick a run —")</f>
        <v>O'Neil Iron Man</v>
      </c>
      <c r="D5781" s="74" t="s">
        <v>4228</v>
      </c>
      <c r="E5781" s="58" t="b">
        <v>0</v>
      </c>
      <c r="F5781" s="25">
        <f t="shared" si="1"/>
        <v>19</v>
      </c>
      <c r="G5781" s="21" t="s">
        <v>58</v>
      </c>
      <c r="H5781" s="23"/>
      <c r="I5781" s="28"/>
    </row>
    <row r="5782" ht="22.5" customHeight="1">
      <c r="A5782" s="53" t="str">
        <f t="array" ref="A5782">IFERROR(_xlfn.XLOOKUP(B5782, Runs[Run ID], Runs[Track]), "— pick a run —")</f>
        <v>Iron Man</v>
      </c>
      <c r="B5782" s="54" t="s">
        <v>663</v>
      </c>
      <c r="C5782" s="53" t="str">
        <f t="array" ref="C5782">IFERROR(_xlfn.XLOOKUP(B5782, Runs[Run ID], Runs[Title]), "— pick a run —")</f>
        <v>O'Neil Iron Man</v>
      </c>
      <c r="D5782" s="74" t="s">
        <v>4253</v>
      </c>
      <c r="E5782" s="58" t="b">
        <v>0</v>
      </c>
      <c r="F5782" s="25">
        <f t="shared" si="1"/>
        <v>20</v>
      </c>
      <c r="G5782" s="21" t="s">
        <v>58</v>
      </c>
      <c r="H5782" s="23"/>
      <c r="I5782" s="28"/>
    </row>
    <row r="5783" ht="22.5" customHeight="1">
      <c r="A5783" s="53" t="str">
        <f t="array" ref="A5783">IFERROR(_xlfn.XLOOKUP(B5783, Runs[Run ID], Runs[Track]), "— pick a run —")</f>
        <v>Iron Man</v>
      </c>
      <c r="B5783" s="54" t="s">
        <v>663</v>
      </c>
      <c r="C5783" s="53" t="str">
        <f t="array" ref="C5783">IFERROR(_xlfn.XLOOKUP(B5783, Runs[Run ID], Runs[Title]), "— pick a run —")</f>
        <v>O'Neil Iron Man</v>
      </c>
      <c r="D5783" s="74" t="s">
        <v>4281</v>
      </c>
      <c r="E5783" s="58" t="b">
        <v>0</v>
      </c>
      <c r="F5783" s="25">
        <f t="shared" si="1"/>
        <v>21</v>
      </c>
      <c r="G5783" s="21" t="s">
        <v>58</v>
      </c>
      <c r="H5783" s="23"/>
      <c r="I5783" s="28"/>
    </row>
    <row r="5784" ht="22.5" customHeight="1">
      <c r="A5784" s="53" t="str">
        <f t="array" ref="A5784">IFERROR(_xlfn.XLOOKUP(B5784, Runs[Run ID], Runs[Track]), "— pick a run —")</f>
        <v>Iron Man</v>
      </c>
      <c r="B5784" s="54" t="s">
        <v>663</v>
      </c>
      <c r="C5784" s="53" t="str">
        <f t="array" ref="C5784">IFERROR(_xlfn.XLOOKUP(B5784, Runs[Run ID], Runs[Title]), "— pick a run —")</f>
        <v>O'Neil Iron Man</v>
      </c>
      <c r="D5784" s="74" t="s">
        <v>4310</v>
      </c>
      <c r="E5784" s="58" t="b">
        <v>0</v>
      </c>
      <c r="F5784" s="25">
        <f t="shared" si="1"/>
        <v>22</v>
      </c>
      <c r="G5784" s="21" t="s">
        <v>58</v>
      </c>
      <c r="H5784" s="23"/>
      <c r="I5784" s="28"/>
    </row>
    <row r="5785" ht="22.5" customHeight="1">
      <c r="A5785" s="53" t="str">
        <f t="array" ref="A5785">IFERROR(_xlfn.XLOOKUP(B5785, Runs[Run ID], Runs[Track]), "— pick a run —")</f>
        <v>Iron Man</v>
      </c>
      <c r="B5785" s="54" t="s">
        <v>663</v>
      </c>
      <c r="C5785" s="53" t="str">
        <f t="array" ref="C5785">IFERROR(_xlfn.XLOOKUP(B5785, Runs[Run ID], Runs[Title]), "— pick a run —")</f>
        <v>O'Neil Iron Man</v>
      </c>
      <c r="D5785" s="74" t="s">
        <v>4337</v>
      </c>
      <c r="E5785" s="58" t="b">
        <v>0</v>
      </c>
      <c r="F5785" s="25">
        <f t="shared" si="1"/>
        <v>23</v>
      </c>
      <c r="G5785" s="21" t="s">
        <v>58</v>
      </c>
      <c r="H5785" s="23"/>
      <c r="I5785" s="28"/>
    </row>
    <row r="5786" ht="22.5" customHeight="1">
      <c r="A5786" s="53" t="str">
        <f t="array" ref="A5786">IFERROR(_xlfn.XLOOKUP(B5786, Runs[Run ID], Runs[Track]), "— pick a run —")</f>
        <v>Iron Man</v>
      </c>
      <c r="B5786" s="54" t="s">
        <v>663</v>
      </c>
      <c r="C5786" s="53" t="str">
        <f t="array" ref="C5786">IFERROR(_xlfn.XLOOKUP(B5786, Runs[Run ID], Runs[Title]), "— pick a run —")</f>
        <v>O'Neil Iron Man</v>
      </c>
      <c r="D5786" s="74" t="s">
        <v>4364</v>
      </c>
      <c r="E5786" s="58" t="b">
        <v>0</v>
      </c>
      <c r="F5786" s="25">
        <f t="shared" si="1"/>
        <v>24</v>
      </c>
      <c r="G5786" s="21" t="s">
        <v>58</v>
      </c>
      <c r="H5786" s="23"/>
      <c r="I5786" s="28"/>
    </row>
    <row r="5787" ht="22.5" customHeight="1">
      <c r="A5787" s="53" t="str">
        <f t="array" ref="A5787">IFERROR(_xlfn.XLOOKUP(B5787, Runs[Run ID], Runs[Track]), "— pick a run —")</f>
        <v>Iron Man</v>
      </c>
      <c r="B5787" s="54" t="s">
        <v>663</v>
      </c>
      <c r="C5787" s="53" t="str">
        <f t="array" ref="C5787">IFERROR(_xlfn.XLOOKUP(B5787, Runs[Run ID], Runs[Title]), "— pick a run —")</f>
        <v>O'Neil Iron Man</v>
      </c>
      <c r="D5787" s="74" t="s">
        <v>4390</v>
      </c>
      <c r="E5787" s="58" t="b">
        <v>0</v>
      </c>
      <c r="F5787" s="25">
        <f t="shared" si="1"/>
        <v>25</v>
      </c>
      <c r="G5787" s="21" t="s">
        <v>58</v>
      </c>
      <c r="H5787" s="23"/>
      <c r="I5787" s="28"/>
    </row>
    <row r="5788" ht="22.5" customHeight="1">
      <c r="A5788" s="53" t="str">
        <f t="array" ref="A5788">IFERROR(_xlfn.XLOOKUP(B5788, Runs[Run ID], Runs[Track]), "— pick a run —")</f>
        <v>Iron Man</v>
      </c>
      <c r="B5788" s="54" t="s">
        <v>663</v>
      </c>
      <c r="C5788" s="53" t="str">
        <f t="array" ref="C5788">IFERROR(_xlfn.XLOOKUP(B5788, Runs[Run ID], Runs[Title]), "— pick a run —")</f>
        <v>O'Neil Iron Man</v>
      </c>
      <c r="D5788" s="74" t="s">
        <v>4420</v>
      </c>
      <c r="E5788" s="58" t="b">
        <v>0</v>
      </c>
      <c r="F5788" s="25">
        <f t="shared" si="1"/>
        <v>26</v>
      </c>
      <c r="G5788" s="21" t="s">
        <v>58</v>
      </c>
      <c r="H5788" s="23"/>
      <c r="I5788" s="28"/>
    </row>
    <row r="5789" ht="22.5" customHeight="1">
      <c r="A5789" s="53" t="str">
        <f t="array" ref="A5789">IFERROR(_xlfn.XLOOKUP(B5789, Runs[Run ID], Runs[Track]), "— pick a run —")</f>
        <v>Iron Man</v>
      </c>
      <c r="B5789" s="54" t="s">
        <v>663</v>
      </c>
      <c r="C5789" s="53" t="str">
        <f t="array" ref="C5789">IFERROR(_xlfn.XLOOKUP(B5789, Runs[Run ID], Runs[Title]), "— pick a run —")</f>
        <v>O'Neil Iron Man</v>
      </c>
      <c r="D5789" s="74" t="s">
        <v>4450</v>
      </c>
      <c r="E5789" s="58" t="b">
        <v>0</v>
      </c>
      <c r="F5789" s="25">
        <f t="shared" si="1"/>
        <v>27</v>
      </c>
      <c r="G5789" s="21" t="s">
        <v>58</v>
      </c>
      <c r="H5789" s="23"/>
      <c r="I5789" s="28"/>
    </row>
    <row r="5790" ht="22.5" customHeight="1">
      <c r="A5790" s="53" t="str">
        <f t="array" ref="A5790">IFERROR(_xlfn.XLOOKUP(B5790, Runs[Run ID], Runs[Track]), "— pick a run —")</f>
        <v>Iron Man</v>
      </c>
      <c r="B5790" s="54" t="s">
        <v>663</v>
      </c>
      <c r="C5790" s="53" t="str">
        <f t="array" ref="C5790">IFERROR(_xlfn.XLOOKUP(B5790, Runs[Run ID], Runs[Title]), "— pick a run —")</f>
        <v>O'Neil Iron Man</v>
      </c>
      <c r="D5790" s="74" t="s">
        <v>4478</v>
      </c>
      <c r="E5790" s="58" t="b">
        <v>0</v>
      </c>
      <c r="F5790" s="25">
        <f t="shared" si="1"/>
        <v>28</v>
      </c>
      <c r="G5790" s="21" t="s">
        <v>58</v>
      </c>
      <c r="H5790" s="23"/>
      <c r="I5790" s="28"/>
    </row>
    <row r="5791" ht="22.5" customHeight="1">
      <c r="A5791" s="53" t="str">
        <f t="array" ref="A5791">IFERROR(_xlfn.XLOOKUP(B5791, Runs[Run ID], Runs[Track]), "— pick a run —")</f>
        <v>Iron Man</v>
      </c>
      <c r="B5791" s="54" t="s">
        <v>663</v>
      </c>
      <c r="C5791" s="53" t="str">
        <f t="array" ref="C5791">IFERROR(_xlfn.XLOOKUP(B5791, Runs[Run ID], Runs[Title]), "— pick a run —")</f>
        <v>O'Neil Iron Man</v>
      </c>
      <c r="D5791" s="74" t="s">
        <v>4506</v>
      </c>
      <c r="E5791" s="58" t="b">
        <v>0</v>
      </c>
      <c r="F5791" s="25">
        <f t="shared" si="1"/>
        <v>29</v>
      </c>
      <c r="G5791" s="21" t="s">
        <v>58</v>
      </c>
      <c r="H5791" s="23"/>
      <c r="I5791" s="28"/>
    </row>
    <row r="5792" ht="22.5" customHeight="1">
      <c r="A5792" s="53" t="str">
        <f t="array" ref="A5792">IFERROR(_xlfn.XLOOKUP(B5792, Runs[Run ID], Runs[Track]), "— pick a run —")</f>
        <v>Iron Man</v>
      </c>
      <c r="B5792" s="54" t="s">
        <v>663</v>
      </c>
      <c r="C5792" s="53" t="str">
        <f t="array" ref="C5792">IFERROR(_xlfn.XLOOKUP(B5792, Runs[Run ID], Runs[Title]), "— pick a run —")</f>
        <v>O'Neil Iron Man</v>
      </c>
      <c r="D5792" s="74" t="s">
        <v>4533</v>
      </c>
      <c r="E5792" s="58" t="b">
        <v>0</v>
      </c>
      <c r="F5792" s="25">
        <f t="shared" si="1"/>
        <v>30</v>
      </c>
      <c r="G5792" s="21" t="s">
        <v>58</v>
      </c>
      <c r="H5792" s="23"/>
      <c r="I5792" s="28"/>
    </row>
    <row r="5793" ht="22.5" customHeight="1">
      <c r="A5793" s="53" t="str">
        <f t="array" ref="A5793">IFERROR(_xlfn.XLOOKUP(B5793, Runs[Run ID], Runs[Track]), "— pick a run —")</f>
        <v>Iron Man</v>
      </c>
      <c r="B5793" s="54" t="s">
        <v>663</v>
      </c>
      <c r="C5793" s="53" t="str">
        <f t="array" ref="C5793">IFERROR(_xlfn.XLOOKUP(B5793, Runs[Run ID], Runs[Title]), "— pick a run —")</f>
        <v>O'Neil Iron Man</v>
      </c>
      <c r="D5793" s="74" t="s">
        <v>4562</v>
      </c>
      <c r="E5793" s="58" t="b">
        <v>0</v>
      </c>
      <c r="F5793" s="25">
        <f t="shared" si="1"/>
        <v>31</v>
      </c>
      <c r="G5793" s="21" t="s">
        <v>58</v>
      </c>
      <c r="H5793" s="23"/>
      <c r="I5793" s="28"/>
    </row>
    <row r="5794" ht="22.5" customHeight="1">
      <c r="A5794" s="53" t="str">
        <f t="array" ref="A5794">IFERROR(_xlfn.XLOOKUP(B5794, Runs[Run ID], Runs[Track]), "— pick a run —")</f>
        <v>Iron Man</v>
      </c>
      <c r="B5794" s="54" t="s">
        <v>663</v>
      </c>
      <c r="C5794" s="53" t="str">
        <f t="array" ref="C5794">IFERROR(_xlfn.XLOOKUP(B5794, Runs[Run ID], Runs[Title]), "— pick a run —")</f>
        <v>O'Neil Iron Man</v>
      </c>
      <c r="D5794" s="74" t="s">
        <v>4592</v>
      </c>
      <c r="E5794" s="58" t="b">
        <v>0</v>
      </c>
      <c r="F5794" s="25">
        <f t="shared" si="1"/>
        <v>32</v>
      </c>
      <c r="G5794" s="21" t="s">
        <v>58</v>
      </c>
      <c r="H5794" s="23"/>
      <c r="I5794" s="28"/>
    </row>
    <row r="5795" ht="22.5" customHeight="1">
      <c r="A5795" s="53" t="str">
        <f t="array" ref="A5795">IFERROR(_xlfn.XLOOKUP(B5795, Runs[Run ID], Runs[Track]), "— pick a run —")</f>
        <v>Iron Man</v>
      </c>
      <c r="B5795" s="54" t="s">
        <v>663</v>
      </c>
      <c r="C5795" s="53" t="str">
        <f t="array" ref="C5795">IFERROR(_xlfn.XLOOKUP(B5795, Runs[Run ID], Runs[Title]), "— pick a run —")</f>
        <v>O'Neil Iron Man</v>
      </c>
      <c r="D5795" s="74" t="s">
        <v>4636</v>
      </c>
      <c r="E5795" s="58" t="b">
        <v>0</v>
      </c>
      <c r="F5795" s="25">
        <f t="shared" si="1"/>
        <v>33</v>
      </c>
      <c r="G5795" s="21" t="s">
        <v>58</v>
      </c>
      <c r="H5795" s="23"/>
      <c r="I5795" s="28"/>
    </row>
    <row r="5796" ht="22.5" customHeight="1">
      <c r="A5796" s="53" t="str">
        <f t="array" ref="A5796">IFERROR(_xlfn.XLOOKUP(B5796, Runs[Run ID], Runs[Track]), "— pick a run —")</f>
        <v>Iron Man</v>
      </c>
      <c r="B5796" s="54" t="s">
        <v>663</v>
      </c>
      <c r="C5796" s="53" t="str">
        <f t="array" ref="C5796">IFERROR(_xlfn.XLOOKUP(B5796, Runs[Run ID], Runs[Title]), "— pick a run —")</f>
        <v>O'Neil Iron Man</v>
      </c>
      <c r="D5796" s="74" t="s">
        <v>4668</v>
      </c>
      <c r="E5796" s="58" t="b">
        <v>0</v>
      </c>
      <c r="F5796" s="25">
        <f t="shared" si="1"/>
        <v>34</v>
      </c>
      <c r="G5796" s="21" t="s">
        <v>58</v>
      </c>
      <c r="H5796" s="23"/>
      <c r="I5796" s="28"/>
    </row>
    <row r="5797" ht="22.5" customHeight="1">
      <c r="A5797" s="53" t="str">
        <f t="array" ref="A5797">IFERROR(_xlfn.XLOOKUP(B5797, Runs[Run ID], Runs[Track]), "— pick a run —")</f>
        <v>Iron Man</v>
      </c>
      <c r="B5797" s="54" t="s">
        <v>663</v>
      </c>
      <c r="C5797" s="53" t="str">
        <f t="array" ref="C5797">IFERROR(_xlfn.XLOOKUP(B5797, Runs[Run ID], Runs[Title]), "— pick a run —")</f>
        <v>O'Neil Iron Man</v>
      </c>
      <c r="D5797" s="74" t="s">
        <v>4697</v>
      </c>
      <c r="E5797" s="58" t="b">
        <v>0</v>
      </c>
      <c r="F5797" s="25">
        <f t="shared" si="1"/>
        <v>35</v>
      </c>
      <c r="G5797" s="21" t="s">
        <v>58</v>
      </c>
      <c r="H5797" s="23"/>
      <c r="I5797" s="28"/>
    </row>
    <row r="5798" ht="22.5" customHeight="1">
      <c r="A5798" s="53" t="str">
        <f t="array" ref="A5798">IFERROR(_xlfn.XLOOKUP(B5798, Runs[Run ID], Runs[Track]), "— pick a run —")</f>
        <v>Iron Man</v>
      </c>
      <c r="B5798" s="54" t="s">
        <v>663</v>
      </c>
      <c r="C5798" s="53" t="str">
        <f t="array" ref="C5798">IFERROR(_xlfn.XLOOKUP(B5798, Runs[Run ID], Runs[Title]), "— pick a run —")</f>
        <v>O'Neil Iron Man</v>
      </c>
      <c r="D5798" s="74" t="s">
        <v>4727</v>
      </c>
      <c r="E5798" s="58" t="b">
        <v>0</v>
      </c>
      <c r="F5798" s="25">
        <f t="shared" si="1"/>
        <v>36</v>
      </c>
      <c r="G5798" s="21" t="s">
        <v>58</v>
      </c>
      <c r="H5798" s="23"/>
      <c r="I5798" s="28"/>
    </row>
    <row r="5799" ht="22.5" customHeight="1">
      <c r="A5799" s="53" t="str">
        <f t="array" ref="A5799">IFERROR(_xlfn.XLOOKUP(B5799, Runs[Run ID], Runs[Track]), "— pick a run —")</f>
        <v>Iron Man</v>
      </c>
      <c r="B5799" s="54" t="s">
        <v>663</v>
      </c>
      <c r="C5799" s="53" t="str">
        <f t="array" ref="C5799">IFERROR(_xlfn.XLOOKUP(B5799, Runs[Run ID], Runs[Title]), "— pick a run —")</f>
        <v>O'Neil Iron Man</v>
      </c>
      <c r="D5799" s="74" t="s">
        <v>4756</v>
      </c>
      <c r="E5799" s="58" t="b">
        <v>0</v>
      </c>
      <c r="F5799" s="25">
        <f t="shared" si="1"/>
        <v>37</v>
      </c>
      <c r="G5799" s="21" t="s">
        <v>58</v>
      </c>
      <c r="H5799" s="23"/>
      <c r="I5799" s="28"/>
    </row>
    <row r="5800" ht="22.5" customHeight="1">
      <c r="A5800" s="53" t="str">
        <f t="array" ref="A5800">IFERROR(_xlfn.XLOOKUP(B5800, Runs[Run ID], Runs[Track]), "— pick a run —")</f>
        <v>Iron Man</v>
      </c>
      <c r="B5800" s="54" t="s">
        <v>663</v>
      </c>
      <c r="C5800" s="53" t="str">
        <f t="array" ref="C5800">IFERROR(_xlfn.XLOOKUP(B5800, Runs[Run ID], Runs[Title]), "— pick a run —")</f>
        <v>O'Neil Iron Man</v>
      </c>
      <c r="D5800" s="74" t="s">
        <v>4785</v>
      </c>
      <c r="E5800" s="58" t="b">
        <v>0</v>
      </c>
      <c r="F5800" s="25">
        <f t="shared" si="1"/>
        <v>38</v>
      </c>
      <c r="G5800" s="21" t="s">
        <v>58</v>
      </c>
      <c r="H5800" s="23"/>
      <c r="I5800" s="28"/>
    </row>
    <row r="5801" ht="22.5" customHeight="1">
      <c r="A5801" s="53" t="str">
        <f t="array" ref="A5801">IFERROR(_xlfn.XLOOKUP(B5801, Runs[Run ID], Runs[Track]), "— pick a run —")</f>
        <v>Iron Man</v>
      </c>
      <c r="B5801" s="54" t="s">
        <v>663</v>
      </c>
      <c r="C5801" s="53" t="str">
        <f t="array" ref="C5801">IFERROR(_xlfn.XLOOKUP(B5801, Runs[Run ID], Runs[Title]), "— pick a run —")</f>
        <v>O'Neil Iron Man</v>
      </c>
      <c r="D5801" s="74" t="s">
        <v>4814</v>
      </c>
      <c r="E5801" s="58" t="b">
        <v>0</v>
      </c>
      <c r="F5801" s="25">
        <f t="shared" si="1"/>
        <v>39</v>
      </c>
      <c r="G5801" s="21" t="s">
        <v>58</v>
      </c>
      <c r="H5801" s="23"/>
      <c r="I5801" s="28"/>
    </row>
    <row r="5802" ht="22.5" customHeight="1">
      <c r="A5802" s="53" t="str">
        <f t="array" ref="A5802">IFERROR(_xlfn.XLOOKUP(B5802, Runs[Run ID], Runs[Track]), "— pick a run —")</f>
        <v>Iron Man</v>
      </c>
      <c r="B5802" s="54" t="s">
        <v>663</v>
      </c>
      <c r="C5802" s="53" t="str">
        <f t="array" ref="C5802">IFERROR(_xlfn.XLOOKUP(B5802, Runs[Run ID], Runs[Title]), "— pick a run —")</f>
        <v>O'Neil Iron Man</v>
      </c>
      <c r="D5802" s="74" t="s">
        <v>4844</v>
      </c>
      <c r="E5802" s="58" t="b">
        <v>0</v>
      </c>
      <c r="F5802" s="25">
        <f t="shared" si="1"/>
        <v>40</v>
      </c>
      <c r="G5802" s="21" t="s">
        <v>58</v>
      </c>
      <c r="H5802" s="23"/>
      <c r="I5802" s="28"/>
    </row>
    <row r="5803" ht="22.5" customHeight="1">
      <c r="A5803" s="53" t="str">
        <f t="array" ref="A5803">IFERROR(_xlfn.XLOOKUP(B5803, Runs[Run ID], Runs[Track]), "— pick a run —")</f>
        <v>Iron Man</v>
      </c>
      <c r="B5803" s="54" t="s">
        <v>663</v>
      </c>
      <c r="C5803" s="53" t="str">
        <f t="array" ref="C5803">IFERROR(_xlfn.XLOOKUP(B5803, Runs[Run ID], Runs[Title]), "— pick a run —")</f>
        <v>O'Neil Iron Man</v>
      </c>
      <c r="D5803" s="74" t="s">
        <v>4871</v>
      </c>
      <c r="E5803" s="58" t="b">
        <v>0</v>
      </c>
      <c r="F5803" s="25">
        <f t="shared" si="1"/>
        <v>41</v>
      </c>
      <c r="G5803" s="21" t="s">
        <v>58</v>
      </c>
      <c r="H5803" s="23"/>
      <c r="I5803" s="28"/>
    </row>
    <row r="5804" ht="22.5" customHeight="1">
      <c r="A5804" s="53" t="str">
        <f t="array" ref="A5804">IFERROR(_xlfn.XLOOKUP(B5804, Runs[Run ID], Runs[Track]), "— pick a run —")</f>
        <v>Iron Man</v>
      </c>
      <c r="B5804" s="54" t="s">
        <v>665</v>
      </c>
      <c r="C5804" s="53" t="str">
        <f t="array" ref="C5804">IFERROR(_xlfn.XLOOKUP(B5804, Runs[Run ID], Runs[Title]), "— pick a run —")</f>
        <v>Armor Wars</v>
      </c>
      <c r="D5804" s="74" t="s">
        <v>4922</v>
      </c>
      <c r="E5804" s="58" t="b">
        <v>0</v>
      </c>
      <c r="F5804" s="25">
        <f t="shared" si="1"/>
        <v>1</v>
      </c>
      <c r="G5804" s="21" t="s">
        <v>443</v>
      </c>
      <c r="H5804" s="23" t="s">
        <v>15053</v>
      </c>
      <c r="I5804" s="28"/>
    </row>
    <row r="5805" ht="22.5" customHeight="1">
      <c r="A5805" s="53" t="str">
        <f t="array" ref="A5805">IFERROR(_xlfn.XLOOKUP(B5805, Runs[Run ID], Runs[Track]), "— pick a run —")</f>
        <v>Iron Man</v>
      </c>
      <c r="B5805" s="54" t="s">
        <v>665</v>
      </c>
      <c r="C5805" s="53" t="str">
        <f t="array" ref="C5805">IFERROR(_xlfn.XLOOKUP(B5805, Runs[Run ID], Runs[Title]), "— pick a run —")</f>
        <v>Armor Wars</v>
      </c>
      <c r="D5805" s="74" t="s">
        <v>4951</v>
      </c>
      <c r="E5805" s="58" t="b">
        <v>0</v>
      </c>
      <c r="F5805" s="25">
        <f t="shared" si="1"/>
        <v>2</v>
      </c>
      <c r="G5805" s="21" t="s">
        <v>443</v>
      </c>
      <c r="H5805" s="23"/>
      <c r="I5805" s="28"/>
    </row>
    <row r="5806" ht="22.5" customHeight="1">
      <c r="A5806" s="53" t="str">
        <f t="array" ref="A5806">IFERROR(_xlfn.XLOOKUP(B5806, Runs[Run ID], Runs[Track]), "— pick a run —")</f>
        <v>Iron Man</v>
      </c>
      <c r="B5806" s="54" t="s">
        <v>665</v>
      </c>
      <c r="C5806" s="53" t="str">
        <f t="array" ref="C5806">IFERROR(_xlfn.XLOOKUP(B5806, Runs[Run ID], Runs[Title]), "— pick a run —")</f>
        <v>Armor Wars</v>
      </c>
      <c r="D5806" s="74" t="s">
        <v>4979</v>
      </c>
      <c r="E5806" s="58" t="b">
        <v>0</v>
      </c>
      <c r="F5806" s="25">
        <f t="shared" si="1"/>
        <v>3</v>
      </c>
      <c r="G5806" s="21" t="s">
        <v>443</v>
      </c>
      <c r="H5806" s="23"/>
      <c r="I5806" s="28"/>
    </row>
    <row r="5807" ht="22.5" customHeight="1">
      <c r="A5807" s="53" t="str">
        <f t="array" ref="A5807">IFERROR(_xlfn.XLOOKUP(B5807, Runs[Run ID], Runs[Track]), "— pick a run —")</f>
        <v>Iron Man</v>
      </c>
      <c r="B5807" s="54" t="s">
        <v>665</v>
      </c>
      <c r="C5807" s="53" t="str">
        <f t="array" ref="C5807">IFERROR(_xlfn.XLOOKUP(B5807, Runs[Run ID], Runs[Title]), "— pick a run —")</f>
        <v>Armor Wars</v>
      </c>
      <c r="D5807" s="74" t="s">
        <v>5004</v>
      </c>
      <c r="E5807" s="58" t="b">
        <v>0</v>
      </c>
      <c r="F5807" s="25">
        <f t="shared" si="1"/>
        <v>4</v>
      </c>
      <c r="G5807" s="21" t="s">
        <v>443</v>
      </c>
      <c r="H5807" s="23"/>
      <c r="I5807" s="28"/>
    </row>
    <row r="5808" ht="22.5" customHeight="1">
      <c r="A5808" s="53" t="str">
        <f t="array" ref="A5808">IFERROR(_xlfn.XLOOKUP(B5808, Runs[Run ID], Runs[Track]), "— pick a run —")</f>
        <v>Iron Man</v>
      </c>
      <c r="B5808" s="54" t="s">
        <v>665</v>
      </c>
      <c r="C5808" s="53" t="str">
        <f t="array" ref="C5808">IFERROR(_xlfn.XLOOKUP(B5808, Runs[Run ID], Runs[Title]), "— pick a run —")</f>
        <v>Armor Wars</v>
      </c>
      <c r="D5808" s="74" t="s">
        <v>5030</v>
      </c>
      <c r="E5808" s="58" t="b">
        <v>0</v>
      </c>
      <c r="F5808" s="25">
        <f t="shared" si="1"/>
        <v>5</v>
      </c>
      <c r="G5808" s="21" t="s">
        <v>443</v>
      </c>
      <c r="H5808" s="23"/>
      <c r="I5808" s="28"/>
    </row>
    <row r="5809" ht="22.5" customHeight="1">
      <c r="A5809" s="53" t="str">
        <f t="array" ref="A5809">IFERROR(_xlfn.XLOOKUP(B5809, Runs[Run ID], Runs[Track]), "— pick a run —")</f>
        <v>Iron Man</v>
      </c>
      <c r="B5809" s="54" t="s">
        <v>665</v>
      </c>
      <c r="C5809" s="53" t="str">
        <f t="array" ref="C5809">IFERROR(_xlfn.XLOOKUP(B5809, Runs[Run ID], Runs[Title]), "— pick a run —")</f>
        <v>Armor Wars</v>
      </c>
      <c r="D5809" s="74" t="s">
        <v>5056</v>
      </c>
      <c r="E5809" s="58" t="b">
        <v>0</v>
      </c>
      <c r="F5809" s="25">
        <f t="shared" si="1"/>
        <v>6</v>
      </c>
      <c r="G5809" s="21" t="s">
        <v>443</v>
      </c>
      <c r="H5809" s="23"/>
      <c r="I5809" s="28"/>
    </row>
    <row r="5810" ht="22.5" customHeight="1">
      <c r="A5810" s="53" t="str">
        <f t="array" ref="A5810">IFERROR(_xlfn.XLOOKUP(B5810, Runs[Run ID], Runs[Track]), "— pick a run —")</f>
        <v>Iron Man</v>
      </c>
      <c r="B5810" s="54" t="s">
        <v>665</v>
      </c>
      <c r="C5810" s="53" t="str">
        <f t="array" ref="C5810">IFERROR(_xlfn.XLOOKUP(B5810, Runs[Run ID], Runs[Title]), "— pick a run —")</f>
        <v>Armor Wars</v>
      </c>
      <c r="D5810" s="74" t="s">
        <v>5086</v>
      </c>
      <c r="E5810" s="58" t="b">
        <v>0</v>
      </c>
      <c r="F5810" s="25">
        <f t="shared" si="1"/>
        <v>7</v>
      </c>
      <c r="G5810" s="21" t="s">
        <v>58</v>
      </c>
      <c r="H5810" s="23"/>
      <c r="I5810" s="28"/>
    </row>
    <row r="5811" ht="22.5" customHeight="1">
      <c r="A5811" s="53" t="str">
        <f t="array" ref="A5811">IFERROR(_xlfn.XLOOKUP(B5811, Runs[Run ID], Runs[Track]), "— pick a run —")</f>
        <v>Iron Man</v>
      </c>
      <c r="B5811" s="54" t="s">
        <v>665</v>
      </c>
      <c r="C5811" s="53" t="str">
        <f t="array" ref="C5811">IFERROR(_xlfn.XLOOKUP(B5811, Runs[Run ID], Runs[Title]), "— pick a run —")</f>
        <v>Armor Wars</v>
      </c>
      <c r="D5811" s="74" t="s">
        <v>5114</v>
      </c>
      <c r="E5811" s="58" t="b">
        <v>0</v>
      </c>
      <c r="F5811" s="25">
        <f t="shared" si="1"/>
        <v>8</v>
      </c>
      <c r="G5811" s="21" t="s">
        <v>58</v>
      </c>
      <c r="H5811" s="23"/>
      <c r="I5811" s="28"/>
    </row>
    <row r="5812" ht="22.5" customHeight="1">
      <c r="A5812" s="53" t="str">
        <f t="array" ref="A5812">IFERROR(_xlfn.XLOOKUP(B5812, Runs[Run ID], Runs[Track]), "— pick a run —")</f>
        <v>Iron Man</v>
      </c>
      <c r="B5812" s="54" t="s">
        <v>665</v>
      </c>
      <c r="C5812" s="53" t="str">
        <f t="array" ref="C5812">IFERROR(_xlfn.XLOOKUP(B5812, Runs[Run ID], Runs[Title]), "— pick a run —")</f>
        <v>Armor Wars</v>
      </c>
      <c r="D5812" s="74" t="s">
        <v>5139</v>
      </c>
      <c r="E5812" s="58" t="b">
        <v>0</v>
      </c>
      <c r="F5812" s="25">
        <f t="shared" si="1"/>
        <v>9</v>
      </c>
      <c r="G5812" s="21" t="s">
        <v>58</v>
      </c>
      <c r="H5812" s="23"/>
      <c r="I5812" s="28"/>
    </row>
    <row r="5813" ht="22.5" customHeight="1">
      <c r="A5813" s="53" t="str">
        <f t="array" ref="A5813">IFERROR(_xlfn.XLOOKUP(B5813, Runs[Run ID], Runs[Track]), "— pick a run —")</f>
        <v>Iron Man</v>
      </c>
      <c r="B5813" s="54" t="s">
        <v>665</v>
      </c>
      <c r="C5813" s="53" t="str">
        <f t="array" ref="C5813">IFERROR(_xlfn.XLOOKUP(B5813, Runs[Run ID], Runs[Title]), "— pick a run —")</f>
        <v>Armor Wars</v>
      </c>
      <c r="D5813" s="74" t="s">
        <v>5788</v>
      </c>
      <c r="E5813" s="58" t="b">
        <v>0</v>
      </c>
      <c r="F5813" s="25">
        <f t="shared" si="1"/>
        <v>10</v>
      </c>
      <c r="G5813" s="21" t="s">
        <v>58</v>
      </c>
      <c r="H5813" s="23"/>
      <c r="I5813" s="28"/>
    </row>
    <row r="5814" ht="22.5" customHeight="1">
      <c r="A5814" s="53" t="str">
        <f t="array" ref="A5814">IFERROR(_xlfn.XLOOKUP(B5814, Runs[Run ID], Runs[Track]), "— pick a run —")</f>
        <v>Iron Man</v>
      </c>
      <c r="B5814" s="54" t="s">
        <v>665</v>
      </c>
      <c r="C5814" s="53" t="str">
        <f t="array" ref="C5814">IFERROR(_xlfn.XLOOKUP(B5814, Runs[Run ID], Runs[Title]), "— pick a run —")</f>
        <v>Armor Wars</v>
      </c>
      <c r="D5814" s="74" t="s">
        <v>5166</v>
      </c>
      <c r="E5814" s="58" t="b">
        <v>0</v>
      </c>
      <c r="F5814" s="25">
        <f t="shared" si="1"/>
        <v>11</v>
      </c>
      <c r="G5814" s="21" t="s">
        <v>58</v>
      </c>
      <c r="H5814" s="23"/>
      <c r="I5814" s="28"/>
    </row>
    <row r="5815" ht="22.5" customHeight="1">
      <c r="A5815" s="53" t="str">
        <f t="array" ref="A5815">IFERROR(_xlfn.XLOOKUP(B5815, Runs[Run ID], Runs[Track]), "— pick a run —")</f>
        <v>Iron Man</v>
      </c>
      <c r="B5815" s="54" t="s">
        <v>665</v>
      </c>
      <c r="C5815" s="53" t="str">
        <f t="array" ref="C5815">IFERROR(_xlfn.XLOOKUP(B5815, Runs[Run ID], Runs[Title]), "— pick a run —")</f>
        <v>Armor Wars</v>
      </c>
      <c r="D5815" s="74" t="s">
        <v>5194</v>
      </c>
      <c r="E5815" s="58" t="b">
        <v>0</v>
      </c>
      <c r="F5815" s="25">
        <f t="shared" si="1"/>
        <v>12</v>
      </c>
      <c r="G5815" s="21" t="s">
        <v>58</v>
      </c>
      <c r="H5815" s="23"/>
      <c r="I5815" s="28"/>
    </row>
    <row r="5816" ht="22.5" customHeight="1">
      <c r="A5816" s="53" t="str">
        <f t="array" ref="A5816">IFERROR(_xlfn.XLOOKUP(B5816, Runs[Run ID], Runs[Track]), "— pick a run —")</f>
        <v>Iron Man</v>
      </c>
      <c r="B5816" s="54" t="s">
        <v>665</v>
      </c>
      <c r="C5816" s="53" t="str">
        <f t="array" ref="C5816">IFERROR(_xlfn.XLOOKUP(B5816, Runs[Run ID], Runs[Title]), "— pick a run —")</f>
        <v>Armor Wars</v>
      </c>
      <c r="D5816" s="74" t="s">
        <v>15054</v>
      </c>
      <c r="E5816" s="58" t="b">
        <v>0</v>
      </c>
      <c r="F5816" s="25">
        <f t="shared" si="1"/>
        <v>13</v>
      </c>
      <c r="G5816" s="21" t="s">
        <v>443</v>
      </c>
      <c r="H5816" s="23"/>
      <c r="I5816" s="28"/>
    </row>
    <row r="5817" ht="22.5" customHeight="1">
      <c r="A5817" s="53" t="str">
        <f t="array" ref="A5817">IFERROR(_xlfn.XLOOKUP(B5817, Runs[Run ID], Runs[Track]), "— pick a run —")</f>
        <v>Iron Man</v>
      </c>
      <c r="B5817" s="54" t="s">
        <v>665</v>
      </c>
      <c r="C5817" s="53" t="str">
        <f t="array" ref="C5817">IFERROR(_xlfn.XLOOKUP(B5817, Runs[Run ID], Runs[Title]), "— pick a run —")</f>
        <v>Armor Wars</v>
      </c>
      <c r="D5817" s="74" t="s">
        <v>5224</v>
      </c>
      <c r="E5817" s="58" t="b">
        <v>0</v>
      </c>
      <c r="F5817" s="25">
        <f t="shared" si="1"/>
        <v>14</v>
      </c>
      <c r="G5817" s="21" t="s">
        <v>58</v>
      </c>
      <c r="H5817" s="23"/>
      <c r="I5817" s="28"/>
    </row>
    <row r="5818" ht="22.5" customHeight="1">
      <c r="A5818" s="53" t="str">
        <f t="array" ref="A5818">IFERROR(_xlfn.XLOOKUP(B5818, Runs[Run ID], Runs[Track]), "— pick a run —")</f>
        <v>Iron Man</v>
      </c>
      <c r="B5818" s="54" t="s">
        <v>665</v>
      </c>
      <c r="C5818" s="53" t="str">
        <f t="array" ref="C5818">IFERROR(_xlfn.XLOOKUP(B5818, Runs[Run ID], Runs[Title]), "— pick a run —")</f>
        <v>Armor Wars</v>
      </c>
      <c r="D5818" s="74" t="s">
        <v>5250</v>
      </c>
      <c r="E5818" s="58" t="b">
        <v>0</v>
      </c>
      <c r="F5818" s="25">
        <f t="shared" si="1"/>
        <v>15</v>
      </c>
      <c r="G5818" s="21" t="s">
        <v>58</v>
      </c>
      <c r="H5818" s="23"/>
      <c r="I5818" s="28"/>
    </row>
    <row r="5819" ht="22.5" customHeight="1">
      <c r="A5819" s="53" t="str">
        <f t="array" ref="A5819">IFERROR(_xlfn.XLOOKUP(B5819, Runs[Run ID], Runs[Track]), "— pick a run —")</f>
        <v>Iron Man</v>
      </c>
      <c r="B5819" s="54" t="s">
        <v>665</v>
      </c>
      <c r="C5819" s="53" t="str">
        <f t="array" ref="C5819">IFERROR(_xlfn.XLOOKUP(B5819, Runs[Run ID], Runs[Title]), "— pick a run —")</f>
        <v>Armor Wars</v>
      </c>
      <c r="D5819" s="74" t="s">
        <v>5276</v>
      </c>
      <c r="E5819" s="58" t="b">
        <v>0</v>
      </c>
      <c r="F5819" s="25">
        <f t="shared" si="1"/>
        <v>16</v>
      </c>
      <c r="G5819" s="21" t="s">
        <v>58</v>
      </c>
      <c r="H5819" s="23"/>
      <c r="I5819" s="28"/>
    </row>
    <row r="5820" ht="22.5" customHeight="1">
      <c r="A5820" s="53" t="str">
        <f t="array" ref="A5820">IFERROR(_xlfn.XLOOKUP(B5820, Runs[Run ID], Runs[Track]), "— pick a run —")</f>
        <v>Iron Man</v>
      </c>
      <c r="B5820" s="54" t="s">
        <v>665</v>
      </c>
      <c r="C5820" s="53" t="str">
        <f t="array" ref="C5820">IFERROR(_xlfn.XLOOKUP(B5820, Runs[Run ID], Runs[Title]), "— pick a run —")</f>
        <v>Armor Wars</v>
      </c>
      <c r="D5820" s="74" t="s">
        <v>5302</v>
      </c>
      <c r="E5820" s="58" t="b">
        <v>0</v>
      </c>
      <c r="F5820" s="25">
        <f t="shared" si="1"/>
        <v>17</v>
      </c>
      <c r="G5820" s="21" t="s">
        <v>58</v>
      </c>
      <c r="H5820" s="23"/>
      <c r="I5820" s="28"/>
    </row>
    <row r="5821" ht="22.5" customHeight="1">
      <c r="A5821" s="53" t="str">
        <f t="array" ref="A5821">IFERROR(_xlfn.XLOOKUP(B5821, Runs[Run ID], Runs[Track]), "— pick a run —")</f>
        <v>Iron Man</v>
      </c>
      <c r="B5821" s="54" t="s">
        <v>665</v>
      </c>
      <c r="C5821" s="53" t="str">
        <f t="array" ref="C5821">IFERROR(_xlfn.XLOOKUP(B5821, Runs[Run ID], Runs[Title]), "— pick a run —")</f>
        <v>Armor Wars</v>
      </c>
      <c r="D5821" s="74" t="s">
        <v>5329</v>
      </c>
      <c r="E5821" s="58" t="b">
        <v>0</v>
      </c>
      <c r="F5821" s="25">
        <f t="shared" si="1"/>
        <v>18</v>
      </c>
      <c r="G5821" s="21" t="s">
        <v>58</v>
      </c>
      <c r="H5821" s="23"/>
      <c r="I5821" s="28"/>
    </row>
    <row r="5822" ht="22.5" customHeight="1">
      <c r="A5822" s="53" t="str">
        <f t="array" ref="A5822">IFERROR(_xlfn.XLOOKUP(B5822, Runs[Run ID], Runs[Track]), "— pick a run —")</f>
        <v>Iron Man</v>
      </c>
      <c r="B5822" s="54" t="s">
        <v>74</v>
      </c>
      <c r="C5822" s="53" t="str">
        <f t="array" ref="C5822">IFERROR(_xlfn.XLOOKUP(B5822, Runs[Run ID], Runs[Title]), "— pick a run —")</f>
        <v>Busiek's Iron Man</v>
      </c>
      <c r="D5822" s="74" t="s">
        <v>5383</v>
      </c>
      <c r="E5822" s="58" t="b">
        <v>0</v>
      </c>
      <c r="F5822" s="25">
        <f t="shared" si="1"/>
        <v>1</v>
      </c>
      <c r="G5822" s="21" t="s">
        <v>443</v>
      </c>
      <c r="H5822" s="23" t="s">
        <v>15055</v>
      </c>
      <c r="I5822" s="28"/>
    </row>
    <row r="5823" ht="22.5" customHeight="1">
      <c r="A5823" s="53" t="str">
        <f t="array" ref="A5823">IFERROR(_xlfn.XLOOKUP(B5823, Runs[Run ID], Runs[Track]), "— pick a run —")</f>
        <v>Iron Man</v>
      </c>
      <c r="B5823" s="54" t="s">
        <v>74</v>
      </c>
      <c r="C5823" s="53" t="str">
        <f t="array" ref="C5823">IFERROR(_xlfn.XLOOKUP(B5823, Runs[Run ID], Runs[Title]), "— pick a run —")</f>
        <v>Busiek's Iron Man</v>
      </c>
      <c r="D5823" s="74" t="s">
        <v>5409</v>
      </c>
      <c r="E5823" s="58" t="b">
        <v>0</v>
      </c>
      <c r="F5823" s="25">
        <f t="shared" si="1"/>
        <v>2</v>
      </c>
      <c r="G5823" s="21" t="s">
        <v>443</v>
      </c>
      <c r="H5823" s="23"/>
      <c r="I5823" s="28"/>
    </row>
    <row r="5824" ht="22.5" customHeight="1">
      <c r="A5824" s="53" t="str">
        <f t="array" ref="A5824">IFERROR(_xlfn.XLOOKUP(B5824, Runs[Run ID], Runs[Track]), "— pick a run —")</f>
        <v>Iron Man</v>
      </c>
      <c r="B5824" s="54" t="s">
        <v>74</v>
      </c>
      <c r="C5824" s="53" t="str">
        <f t="array" ref="C5824">IFERROR(_xlfn.XLOOKUP(B5824, Runs[Run ID], Runs[Title]), "— pick a run —")</f>
        <v>Busiek's Iron Man</v>
      </c>
      <c r="D5824" s="74" t="s">
        <v>5433</v>
      </c>
      <c r="E5824" s="58" t="b">
        <v>0</v>
      </c>
      <c r="F5824" s="25">
        <f t="shared" si="1"/>
        <v>3</v>
      </c>
      <c r="G5824" s="21" t="s">
        <v>58</v>
      </c>
      <c r="H5824" s="23" t="s">
        <v>15056</v>
      </c>
      <c r="I5824" s="28"/>
    </row>
    <row r="5825" ht="22.5" customHeight="1">
      <c r="A5825" s="53" t="str">
        <f t="array" ref="A5825">IFERROR(_xlfn.XLOOKUP(B5825, Runs[Run ID], Runs[Track]), "— pick a run —")</f>
        <v>Iron Man</v>
      </c>
      <c r="B5825" s="54" t="s">
        <v>74</v>
      </c>
      <c r="C5825" s="53" t="str">
        <f t="array" ref="C5825">IFERROR(_xlfn.XLOOKUP(B5825, Runs[Run ID], Runs[Title]), "— pick a run —")</f>
        <v>Busiek's Iron Man</v>
      </c>
      <c r="D5825" s="74" t="s">
        <v>5459</v>
      </c>
      <c r="E5825" s="58" t="b">
        <v>0</v>
      </c>
      <c r="F5825" s="25">
        <f t="shared" si="1"/>
        <v>4</v>
      </c>
      <c r="G5825" s="21" t="s">
        <v>58</v>
      </c>
      <c r="H5825" s="23"/>
      <c r="I5825" s="28"/>
    </row>
    <row r="5826" ht="22.5" customHeight="1">
      <c r="A5826" s="53" t="str">
        <f t="array" ref="A5826">IFERROR(_xlfn.XLOOKUP(B5826, Runs[Run ID], Runs[Track]), "— pick a run —")</f>
        <v>Iron Man</v>
      </c>
      <c r="B5826" s="54" t="s">
        <v>74</v>
      </c>
      <c r="C5826" s="53" t="str">
        <f t="array" ref="C5826">IFERROR(_xlfn.XLOOKUP(B5826, Runs[Run ID], Runs[Title]), "— pick a run —")</f>
        <v>Busiek's Iron Man</v>
      </c>
      <c r="D5826" s="74" t="s">
        <v>5485</v>
      </c>
      <c r="E5826" s="58" t="b">
        <v>0</v>
      </c>
      <c r="F5826" s="25">
        <f t="shared" si="1"/>
        <v>5</v>
      </c>
      <c r="G5826" s="21" t="s">
        <v>58</v>
      </c>
      <c r="H5826" s="23"/>
      <c r="I5826" s="28"/>
    </row>
    <row r="5827" ht="22.5" customHeight="1">
      <c r="A5827" s="53" t="str">
        <f t="array" ref="A5827">IFERROR(_xlfn.XLOOKUP(B5827, Runs[Run ID], Runs[Track]), "— pick a run —")</f>
        <v>Iron Man</v>
      </c>
      <c r="B5827" s="54" t="s">
        <v>74</v>
      </c>
      <c r="C5827" s="53" t="str">
        <f t="array" ref="C5827">IFERROR(_xlfn.XLOOKUP(B5827, Runs[Run ID], Runs[Title]), "— pick a run —")</f>
        <v>Busiek's Iron Man</v>
      </c>
      <c r="D5827" s="74" t="s">
        <v>5510</v>
      </c>
      <c r="E5827" s="58" t="b">
        <v>0</v>
      </c>
      <c r="F5827" s="25">
        <f t="shared" si="1"/>
        <v>6</v>
      </c>
      <c r="G5827" s="21" t="s">
        <v>58</v>
      </c>
      <c r="H5827" s="23"/>
      <c r="I5827" s="28"/>
    </row>
    <row r="5828" ht="22.5" customHeight="1">
      <c r="A5828" s="53" t="str">
        <f t="array" ref="A5828">IFERROR(_xlfn.XLOOKUP(B5828, Runs[Run ID], Runs[Track]), "— pick a run —")</f>
        <v>Iron Man</v>
      </c>
      <c r="B5828" s="54" t="s">
        <v>74</v>
      </c>
      <c r="C5828" s="53" t="str">
        <f t="array" ref="C5828">IFERROR(_xlfn.XLOOKUP(B5828, Runs[Run ID], Runs[Title]), "— pick a run —")</f>
        <v>Busiek's Iron Man</v>
      </c>
      <c r="D5828" s="74" t="s">
        <v>5535</v>
      </c>
      <c r="E5828" s="58" t="b">
        <v>0</v>
      </c>
      <c r="F5828" s="25">
        <f t="shared" si="1"/>
        <v>7</v>
      </c>
      <c r="G5828" s="21" t="s">
        <v>58</v>
      </c>
      <c r="H5828" s="23"/>
      <c r="I5828" s="28"/>
    </row>
    <row r="5829" ht="22.5" customHeight="1">
      <c r="A5829" s="53" t="str">
        <f t="array" ref="A5829">IFERROR(_xlfn.XLOOKUP(B5829, Runs[Run ID], Runs[Track]), "— pick a run —")</f>
        <v>Iron Man</v>
      </c>
      <c r="B5829" s="54" t="s">
        <v>74</v>
      </c>
      <c r="C5829" s="53" t="str">
        <f t="array" ref="C5829">IFERROR(_xlfn.XLOOKUP(B5829, Runs[Run ID], Runs[Title]), "— pick a run —")</f>
        <v>Busiek's Iron Man</v>
      </c>
      <c r="D5829" s="74" t="s">
        <v>5560</v>
      </c>
      <c r="E5829" s="58" t="b">
        <v>0</v>
      </c>
      <c r="F5829" s="25">
        <f t="shared" si="1"/>
        <v>8</v>
      </c>
      <c r="G5829" s="21" t="s">
        <v>58</v>
      </c>
      <c r="H5829" s="23"/>
      <c r="I5829" s="28"/>
    </row>
    <row r="5830" ht="22.5" customHeight="1">
      <c r="A5830" s="53" t="str">
        <f t="array" ref="A5830">IFERROR(_xlfn.XLOOKUP(B5830, Runs[Run ID], Runs[Track]), "— pick a run —")</f>
        <v>Iron Man</v>
      </c>
      <c r="B5830" s="54" t="s">
        <v>74</v>
      </c>
      <c r="C5830" s="53" t="str">
        <f t="array" ref="C5830">IFERROR(_xlfn.XLOOKUP(B5830, Runs[Run ID], Runs[Title]), "— pick a run —")</f>
        <v>Busiek's Iron Man</v>
      </c>
      <c r="D5830" s="74" t="s">
        <v>5408</v>
      </c>
      <c r="E5830" s="58" t="b">
        <v>0</v>
      </c>
      <c r="F5830" s="25">
        <f t="shared" si="1"/>
        <v>9</v>
      </c>
      <c r="G5830" s="21" t="s">
        <v>58</v>
      </c>
      <c r="H5830" s="23"/>
      <c r="I5830" s="28"/>
    </row>
    <row r="5831" ht="22.5" customHeight="1">
      <c r="A5831" s="53" t="str">
        <f t="array" ref="A5831">IFERROR(_xlfn.XLOOKUP(B5831, Runs[Run ID], Runs[Track]), "— pick a run —")</f>
        <v>Iron Man</v>
      </c>
      <c r="B5831" s="54" t="s">
        <v>74</v>
      </c>
      <c r="C5831" s="53" t="str">
        <f t="array" ref="C5831">IFERROR(_xlfn.XLOOKUP(B5831, Runs[Run ID], Runs[Title]), "— pick a run —")</f>
        <v>Busiek's Iron Man</v>
      </c>
      <c r="D5831" s="74" t="s">
        <v>5542</v>
      </c>
      <c r="E5831" s="58" t="b">
        <v>0</v>
      </c>
      <c r="F5831" s="25">
        <f t="shared" si="1"/>
        <v>10</v>
      </c>
      <c r="G5831" s="21" t="s">
        <v>58</v>
      </c>
      <c r="H5831" s="23"/>
      <c r="I5831" s="28"/>
    </row>
    <row r="5832" ht="22.5" customHeight="1">
      <c r="A5832" s="53" t="str">
        <f t="array" ref="A5832">IFERROR(_xlfn.XLOOKUP(B5832, Runs[Run ID], Runs[Track]), "— pick a run —")</f>
        <v>Iron Man</v>
      </c>
      <c r="B5832" s="54" t="s">
        <v>74</v>
      </c>
      <c r="C5832" s="53" t="str">
        <f t="array" ref="C5832">IFERROR(_xlfn.XLOOKUP(B5832, Runs[Run ID], Runs[Title]), "— pick a run —")</f>
        <v>Busiek's Iron Man</v>
      </c>
      <c r="D5832" s="74" t="s">
        <v>5666</v>
      </c>
      <c r="E5832" s="58" t="b">
        <v>0</v>
      </c>
      <c r="F5832" s="25">
        <f t="shared" si="1"/>
        <v>11</v>
      </c>
      <c r="G5832" s="21" t="s">
        <v>58</v>
      </c>
      <c r="H5832" s="23"/>
      <c r="I5832" s="28"/>
    </row>
    <row r="5833" ht="22.5" customHeight="1">
      <c r="A5833" s="53" t="str">
        <f t="array" ref="A5833">IFERROR(_xlfn.XLOOKUP(B5833, Runs[Run ID], Runs[Track]), "— pick a run —")</f>
        <v>Iron Man</v>
      </c>
      <c r="B5833" s="54" t="s">
        <v>74</v>
      </c>
      <c r="C5833" s="53" t="str">
        <f t="array" ref="C5833">IFERROR(_xlfn.XLOOKUP(B5833, Runs[Run ID], Runs[Title]), "— pick a run —")</f>
        <v>Busiek's Iron Man</v>
      </c>
      <c r="D5833" s="74" t="s">
        <v>5692</v>
      </c>
      <c r="E5833" s="58" t="b">
        <v>0</v>
      </c>
      <c r="F5833" s="25">
        <f t="shared" si="1"/>
        <v>12</v>
      </c>
      <c r="G5833" s="21" t="s">
        <v>58</v>
      </c>
      <c r="H5833" s="23"/>
      <c r="I5833" s="28"/>
    </row>
    <row r="5834" ht="22.5" customHeight="1">
      <c r="A5834" s="53" t="str">
        <f t="array" ref="A5834">IFERROR(_xlfn.XLOOKUP(B5834, Runs[Run ID], Runs[Track]), "— pick a run —")</f>
        <v>Iron Man</v>
      </c>
      <c r="B5834" s="54" t="s">
        <v>74</v>
      </c>
      <c r="C5834" s="53" t="str">
        <f t="array" ref="C5834">IFERROR(_xlfn.XLOOKUP(B5834, Runs[Run ID], Runs[Title]), "— pick a run —")</f>
        <v>Busiek's Iron Man</v>
      </c>
      <c r="D5834" s="74" t="s">
        <v>5719</v>
      </c>
      <c r="E5834" s="58" t="b">
        <v>0</v>
      </c>
      <c r="F5834" s="25">
        <f t="shared" si="1"/>
        <v>13</v>
      </c>
      <c r="G5834" s="21" t="s">
        <v>58</v>
      </c>
      <c r="H5834" s="23"/>
      <c r="I5834" s="28"/>
    </row>
    <row r="5835" ht="22.5" customHeight="1">
      <c r="A5835" s="53" t="str">
        <f t="array" ref="A5835">IFERROR(_xlfn.XLOOKUP(B5835, Runs[Run ID], Runs[Track]), "— pick a run —")</f>
        <v>Iron Man</v>
      </c>
      <c r="B5835" s="54" t="s">
        <v>74</v>
      </c>
      <c r="C5835" s="53" t="str">
        <f t="array" ref="C5835">IFERROR(_xlfn.XLOOKUP(B5835, Runs[Run ID], Runs[Title]), "— pick a run —")</f>
        <v>Busiek's Iron Man</v>
      </c>
      <c r="D5835" s="74" t="s">
        <v>5747</v>
      </c>
      <c r="E5835" s="58" t="b">
        <v>0</v>
      </c>
      <c r="F5835" s="25">
        <f t="shared" si="1"/>
        <v>14</v>
      </c>
      <c r="G5835" s="21" t="s">
        <v>58</v>
      </c>
      <c r="H5835" s="23"/>
      <c r="I5835" s="28"/>
    </row>
    <row r="5836" ht="22.5" customHeight="1">
      <c r="A5836" s="53" t="str">
        <f t="array" ref="A5836">IFERROR(_xlfn.XLOOKUP(B5836, Runs[Run ID], Runs[Track]), "— pick a run —")</f>
        <v>Iron Man</v>
      </c>
      <c r="B5836" s="54" t="s">
        <v>74</v>
      </c>
      <c r="C5836" s="53" t="str">
        <f t="array" ref="C5836">IFERROR(_xlfn.XLOOKUP(B5836, Runs[Run ID], Runs[Title]), "— pick a run —")</f>
        <v>Busiek's Iron Man</v>
      </c>
      <c r="D5836" s="74" t="s">
        <v>5772</v>
      </c>
      <c r="E5836" s="58" t="b">
        <v>0</v>
      </c>
      <c r="F5836" s="25">
        <f t="shared" si="1"/>
        <v>15</v>
      </c>
      <c r="G5836" s="21" t="s">
        <v>58</v>
      </c>
      <c r="H5836" s="23"/>
      <c r="I5836" s="28"/>
    </row>
    <row r="5837" ht="22.5" customHeight="1">
      <c r="A5837" s="53" t="str">
        <f t="array" ref="A5837">IFERROR(_xlfn.XLOOKUP(B5837, Runs[Run ID], Runs[Track]), "— pick a run —")</f>
        <v>Iron Man</v>
      </c>
      <c r="B5837" s="54" t="s">
        <v>74</v>
      </c>
      <c r="C5837" s="53" t="str">
        <f t="array" ref="C5837">IFERROR(_xlfn.XLOOKUP(B5837, Runs[Run ID], Runs[Title]), "— pick a run —")</f>
        <v>Busiek's Iron Man</v>
      </c>
      <c r="D5837" s="74" t="s">
        <v>5798</v>
      </c>
      <c r="E5837" s="58" t="b">
        <v>0</v>
      </c>
      <c r="F5837" s="25">
        <f t="shared" si="1"/>
        <v>16</v>
      </c>
      <c r="G5837" s="21" t="s">
        <v>58</v>
      </c>
      <c r="H5837" s="23"/>
      <c r="I5837" s="28"/>
    </row>
    <row r="5838" ht="22.5" customHeight="1">
      <c r="A5838" s="53" t="str">
        <f t="array" ref="A5838">IFERROR(_xlfn.XLOOKUP(B5838, Runs[Run ID], Runs[Track]), "— pick a run —")</f>
        <v>Iron Man</v>
      </c>
      <c r="B5838" s="54" t="s">
        <v>74</v>
      </c>
      <c r="C5838" s="53" t="str">
        <f t="array" ref="C5838">IFERROR(_xlfn.XLOOKUP(B5838, Runs[Run ID], Runs[Title]), "— pick a run —")</f>
        <v>Busiek's Iron Man</v>
      </c>
      <c r="D5838" s="74" t="s">
        <v>13032</v>
      </c>
      <c r="E5838" s="58" t="b">
        <v>0</v>
      </c>
      <c r="F5838" s="25">
        <f t="shared" si="1"/>
        <v>17</v>
      </c>
      <c r="G5838" s="21" t="s">
        <v>443</v>
      </c>
      <c r="H5838" s="23"/>
      <c r="I5838" s="28"/>
    </row>
    <row r="5839" ht="22.5" customHeight="1">
      <c r="A5839" s="53" t="str">
        <f t="array" ref="A5839">IFERROR(_xlfn.XLOOKUP(B5839, Runs[Run ID], Runs[Track]), "— pick a run —")</f>
        <v>Iron Man</v>
      </c>
      <c r="B5839" s="54" t="s">
        <v>74</v>
      </c>
      <c r="C5839" s="53" t="str">
        <f t="array" ref="C5839">IFERROR(_xlfn.XLOOKUP(B5839, Runs[Run ID], Runs[Title]), "— pick a run —")</f>
        <v>Busiek's Iron Man</v>
      </c>
      <c r="D5839" s="74" t="s">
        <v>5846</v>
      </c>
      <c r="E5839" s="58" t="b">
        <v>0</v>
      </c>
      <c r="F5839" s="25">
        <f t="shared" si="1"/>
        <v>18</v>
      </c>
      <c r="G5839" s="21" t="s">
        <v>58</v>
      </c>
      <c r="H5839" s="23"/>
      <c r="I5839" s="28"/>
    </row>
    <row r="5840" ht="22.5" customHeight="1">
      <c r="A5840" s="53" t="str">
        <f t="array" ref="A5840">IFERROR(_xlfn.XLOOKUP(B5840, Runs[Run ID], Runs[Track]), "— pick a run —")</f>
        <v>Iron Man</v>
      </c>
      <c r="B5840" s="54" t="s">
        <v>74</v>
      </c>
      <c r="C5840" s="53" t="str">
        <f t="array" ref="C5840">IFERROR(_xlfn.XLOOKUP(B5840, Runs[Run ID], Runs[Title]), "— pick a run —")</f>
        <v>Busiek's Iron Man</v>
      </c>
      <c r="D5840" s="74" t="s">
        <v>5874</v>
      </c>
      <c r="E5840" s="58" t="b">
        <v>0</v>
      </c>
      <c r="F5840" s="25">
        <f t="shared" si="1"/>
        <v>19</v>
      </c>
      <c r="G5840" s="21" t="s">
        <v>58</v>
      </c>
      <c r="H5840" s="23"/>
      <c r="I5840" s="28"/>
    </row>
    <row r="5841" ht="22.5" customHeight="1">
      <c r="A5841" s="53" t="str">
        <f t="array" ref="A5841">IFERROR(_xlfn.XLOOKUP(B5841, Runs[Run ID], Runs[Track]), "— pick a run —")</f>
        <v>Iron Man</v>
      </c>
      <c r="B5841" s="54" t="s">
        <v>74</v>
      </c>
      <c r="C5841" s="53" t="str">
        <f t="array" ref="C5841">IFERROR(_xlfn.XLOOKUP(B5841, Runs[Run ID], Runs[Title]), "— pick a run —")</f>
        <v>Busiek's Iron Man</v>
      </c>
      <c r="D5841" s="74" t="s">
        <v>5899</v>
      </c>
      <c r="E5841" s="58" t="b">
        <v>0</v>
      </c>
      <c r="F5841" s="25">
        <f t="shared" si="1"/>
        <v>20</v>
      </c>
      <c r="G5841" s="21" t="s">
        <v>58</v>
      </c>
      <c r="H5841" s="23"/>
      <c r="I5841" s="28"/>
    </row>
    <row r="5842" ht="22.5" customHeight="1">
      <c r="A5842" s="53" t="str">
        <f t="array" ref="A5842">IFERROR(_xlfn.XLOOKUP(B5842, Runs[Run ID], Runs[Track]), "— pick a run —")</f>
        <v>Iron Man</v>
      </c>
      <c r="B5842" s="54" t="s">
        <v>74</v>
      </c>
      <c r="C5842" s="53" t="str">
        <f t="array" ref="C5842">IFERROR(_xlfn.XLOOKUP(B5842, Runs[Run ID], Runs[Title]), "— pick a run —")</f>
        <v>Busiek's Iron Man</v>
      </c>
      <c r="D5842" s="74" t="s">
        <v>5924</v>
      </c>
      <c r="E5842" s="58" t="b">
        <v>0</v>
      </c>
      <c r="F5842" s="25">
        <f t="shared" si="1"/>
        <v>21</v>
      </c>
      <c r="G5842" s="21" t="s">
        <v>58</v>
      </c>
      <c r="H5842" s="23"/>
      <c r="I5842" s="28"/>
    </row>
    <row r="5843" ht="22.5" customHeight="1">
      <c r="A5843" s="53" t="str">
        <f t="array" ref="A5843">IFERROR(_xlfn.XLOOKUP(B5843, Runs[Run ID], Runs[Track]), "— pick a run —")</f>
        <v>Iron Man</v>
      </c>
      <c r="B5843" s="54" t="s">
        <v>74</v>
      </c>
      <c r="C5843" s="53" t="str">
        <f t="array" ref="C5843">IFERROR(_xlfn.XLOOKUP(B5843, Runs[Run ID], Runs[Title]), "— pick a run —")</f>
        <v>Busiek's Iron Man</v>
      </c>
      <c r="D5843" s="74" t="s">
        <v>5948</v>
      </c>
      <c r="E5843" s="58" t="b">
        <v>0</v>
      </c>
      <c r="F5843" s="25">
        <f t="shared" si="1"/>
        <v>22</v>
      </c>
      <c r="G5843" s="21" t="s">
        <v>58</v>
      </c>
      <c r="H5843" s="23"/>
      <c r="I5843" s="28"/>
    </row>
    <row r="5844" ht="22.5" customHeight="1">
      <c r="A5844" s="53" t="str">
        <f t="array" ref="A5844">IFERROR(_xlfn.XLOOKUP(B5844, Runs[Run ID], Runs[Track]), "— pick a run —")</f>
        <v>Iron Man</v>
      </c>
      <c r="B5844" s="54" t="s">
        <v>74</v>
      </c>
      <c r="C5844" s="53" t="str">
        <f t="array" ref="C5844">IFERROR(_xlfn.XLOOKUP(B5844, Runs[Run ID], Runs[Title]), "— pick a run —")</f>
        <v>Busiek's Iron Man</v>
      </c>
      <c r="D5844" s="74" t="s">
        <v>5972</v>
      </c>
      <c r="E5844" s="58" t="b">
        <v>0</v>
      </c>
      <c r="F5844" s="25">
        <f t="shared" si="1"/>
        <v>23</v>
      </c>
      <c r="G5844" s="21" t="s">
        <v>58</v>
      </c>
      <c r="H5844" s="23"/>
      <c r="I5844" s="28"/>
    </row>
    <row r="5845" ht="22.5" customHeight="1">
      <c r="A5845" s="53" t="str">
        <f t="array" ref="A5845">IFERROR(_xlfn.XLOOKUP(B5845, Runs[Run ID], Runs[Track]), "— pick a run —")</f>
        <v>Iron Man</v>
      </c>
      <c r="B5845" s="54" t="s">
        <v>74</v>
      </c>
      <c r="C5845" s="53" t="str">
        <f t="array" ref="C5845">IFERROR(_xlfn.XLOOKUP(B5845, Runs[Run ID], Runs[Title]), "— pick a run —")</f>
        <v>Busiek's Iron Man</v>
      </c>
      <c r="D5845" s="74" t="s">
        <v>5997</v>
      </c>
      <c r="E5845" s="58" t="b">
        <v>0</v>
      </c>
      <c r="F5845" s="25">
        <f t="shared" si="1"/>
        <v>24</v>
      </c>
      <c r="G5845" s="21" t="s">
        <v>58</v>
      </c>
      <c r="H5845" s="23"/>
      <c r="I5845" s="28"/>
    </row>
    <row r="5846" ht="22.5" customHeight="1">
      <c r="A5846" s="53" t="str">
        <f t="array" ref="A5846">IFERROR(_xlfn.XLOOKUP(B5846, Runs[Run ID], Runs[Track]), "— pick a run —")</f>
        <v>Iron Man</v>
      </c>
      <c r="B5846" s="54" t="s">
        <v>74</v>
      </c>
      <c r="C5846" s="53" t="str">
        <f t="array" ref="C5846">IFERROR(_xlfn.XLOOKUP(B5846, Runs[Run ID], Runs[Title]), "— pick a run —")</f>
        <v>Busiek's Iron Man</v>
      </c>
      <c r="D5846" s="74" t="s">
        <v>6024</v>
      </c>
      <c r="E5846" s="58" t="b">
        <v>0</v>
      </c>
      <c r="F5846" s="25">
        <f t="shared" si="1"/>
        <v>25</v>
      </c>
      <c r="G5846" s="21" t="s">
        <v>58</v>
      </c>
      <c r="H5846" s="23"/>
      <c r="I5846" s="28"/>
    </row>
    <row r="5847" ht="22.5" customHeight="1">
      <c r="A5847" s="53" t="str">
        <f t="array" ref="A5847">IFERROR(_xlfn.XLOOKUP(B5847, Runs[Run ID], Runs[Track]), "— pick a run —")</f>
        <v>Iron Man</v>
      </c>
      <c r="B5847" s="54" t="s">
        <v>74</v>
      </c>
      <c r="C5847" s="53" t="str">
        <f t="array" ref="C5847">IFERROR(_xlfn.XLOOKUP(B5847, Runs[Run ID], Runs[Title]), "— pick a run —")</f>
        <v>Busiek's Iron Man</v>
      </c>
      <c r="D5847" s="74" t="s">
        <v>6053</v>
      </c>
      <c r="E5847" s="58" t="b">
        <v>0</v>
      </c>
      <c r="F5847" s="25">
        <f t="shared" si="1"/>
        <v>26</v>
      </c>
      <c r="G5847" s="21" t="s">
        <v>58</v>
      </c>
      <c r="H5847" s="23"/>
      <c r="I5847" s="28"/>
    </row>
    <row r="5848" ht="22.5" customHeight="1">
      <c r="A5848" s="53" t="str">
        <f t="array" ref="A5848">IFERROR(_xlfn.XLOOKUP(B5848, Runs[Run ID], Runs[Track]), "— pick a run —")</f>
        <v>Iron Man</v>
      </c>
      <c r="B5848" s="54" t="s">
        <v>74</v>
      </c>
      <c r="C5848" s="53" t="str">
        <f t="array" ref="C5848">IFERROR(_xlfn.XLOOKUP(B5848, Runs[Run ID], Runs[Title]), "— pick a run —")</f>
        <v>Busiek's Iron Man</v>
      </c>
      <c r="D5848" s="74" t="s">
        <v>6078</v>
      </c>
      <c r="E5848" s="58" t="b">
        <v>0</v>
      </c>
      <c r="F5848" s="25">
        <f t="shared" si="1"/>
        <v>27</v>
      </c>
      <c r="G5848" s="21" t="s">
        <v>58</v>
      </c>
      <c r="H5848" s="23"/>
      <c r="I5848" s="28"/>
    </row>
    <row r="5849" ht="22.5" customHeight="1">
      <c r="A5849" s="53" t="str">
        <f t="array" ref="A5849">IFERROR(_xlfn.XLOOKUP(B5849, Runs[Run ID], Runs[Track]), "— pick a run —")</f>
        <v>Iron Man</v>
      </c>
      <c r="B5849" s="54" t="s">
        <v>74</v>
      </c>
      <c r="C5849" s="53" t="str">
        <f t="array" ref="C5849">IFERROR(_xlfn.XLOOKUP(B5849, Runs[Run ID], Runs[Title]), "— pick a run —")</f>
        <v>Busiek's Iron Man</v>
      </c>
      <c r="D5849" s="74" t="s">
        <v>15057</v>
      </c>
      <c r="E5849" s="58" t="b">
        <v>0</v>
      </c>
      <c r="F5849" s="25">
        <f t="shared" si="1"/>
        <v>28</v>
      </c>
      <c r="G5849" s="21" t="s">
        <v>58</v>
      </c>
      <c r="H5849" s="23"/>
      <c r="I5849" s="28"/>
    </row>
    <row r="5850" ht="22.5" customHeight="1">
      <c r="A5850" s="53" t="str">
        <f t="array" ref="A5850">IFERROR(_xlfn.XLOOKUP(B5850, Runs[Run ID], Runs[Track]), "— pick a run —")</f>
        <v>Iron Man</v>
      </c>
      <c r="B5850" s="54" t="s">
        <v>74</v>
      </c>
      <c r="C5850" s="53" t="str">
        <f t="array" ref="C5850">IFERROR(_xlfn.XLOOKUP(B5850, Runs[Run ID], Runs[Title]), "— pick a run —")</f>
        <v>Busiek's Iron Man</v>
      </c>
      <c r="D5850" s="74" t="s">
        <v>6102</v>
      </c>
      <c r="E5850" s="58" t="b">
        <v>0</v>
      </c>
      <c r="F5850" s="25">
        <f t="shared" si="1"/>
        <v>29</v>
      </c>
      <c r="G5850" s="21" t="s">
        <v>58</v>
      </c>
      <c r="H5850" s="23"/>
      <c r="I5850" s="28"/>
    </row>
    <row r="5851" ht="22.5" customHeight="1">
      <c r="A5851" s="53" t="str">
        <f t="array" ref="A5851">IFERROR(_xlfn.XLOOKUP(B5851, Runs[Run ID], Runs[Track]), "— pick a run —")</f>
        <v>Iron Man</v>
      </c>
      <c r="B5851" s="54" t="s">
        <v>74</v>
      </c>
      <c r="C5851" s="53" t="str">
        <f t="array" ref="C5851">IFERROR(_xlfn.XLOOKUP(B5851, Runs[Run ID], Runs[Title]), "— pick a run —")</f>
        <v>Busiek's Iron Man</v>
      </c>
      <c r="D5851" s="74" t="s">
        <v>6123</v>
      </c>
      <c r="E5851" s="58" t="b">
        <v>0</v>
      </c>
      <c r="F5851" s="25">
        <f t="shared" si="1"/>
        <v>30</v>
      </c>
      <c r="G5851" s="21" t="s">
        <v>58</v>
      </c>
      <c r="H5851" s="23"/>
      <c r="I5851" s="28"/>
    </row>
    <row r="5852" ht="22.5" customHeight="1">
      <c r="A5852" s="53" t="str">
        <f t="array" ref="A5852">IFERROR(_xlfn.XLOOKUP(B5852, Runs[Run ID], Runs[Track]), "— pick a run —")</f>
        <v>Iron Man</v>
      </c>
      <c r="B5852" s="54" t="s">
        <v>675</v>
      </c>
      <c r="C5852" s="53" t="str">
        <f t="array" ref="C5852">IFERROR(_xlfn.XLOOKUP(B5852, Runs[Run ID], Runs[Title]), "— pick a run —")</f>
        <v>Extremis</v>
      </c>
      <c r="D5852" s="74" t="s">
        <v>15058</v>
      </c>
      <c r="E5852" s="58" t="b">
        <v>0</v>
      </c>
      <c r="F5852" s="25">
        <f t="shared" si="1"/>
        <v>1</v>
      </c>
      <c r="G5852" s="21" t="s">
        <v>58</v>
      </c>
      <c r="H5852" s="23"/>
      <c r="I5852" s="28"/>
    </row>
    <row r="5853" ht="22.5" customHeight="1">
      <c r="A5853" s="53" t="str">
        <f t="array" ref="A5853">IFERROR(_xlfn.XLOOKUP(B5853, Runs[Run ID], Runs[Track]), "— pick a run —")</f>
        <v>Iron Man</v>
      </c>
      <c r="B5853" s="54" t="s">
        <v>675</v>
      </c>
      <c r="C5853" s="53" t="str">
        <f t="array" ref="C5853">IFERROR(_xlfn.XLOOKUP(B5853, Runs[Run ID], Runs[Title]), "— pick a run —")</f>
        <v>Extremis</v>
      </c>
      <c r="D5853" s="74" t="s">
        <v>15059</v>
      </c>
      <c r="E5853" s="58" t="b">
        <v>0</v>
      </c>
      <c r="F5853" s="25">
        <f t="shared" si="1"/>
        <v>2</v>
      </c>
      <c r="G5853" s="21" t="s">
        <v>58</v>
      </c>
      <c r="H5853" s="23"/>
      <c r="I5853" s="28"/>
    </row>
    <row r="5854" ht="22.5" customHeight="1">
      <c r="A5854" s="53" t="str">
        <f t="array" ref="A5854">IFERROR(_xlfn.XLOOKUP(B5854, Runs[Run ID], Runs[Track]), "— pick a run —")</f>
        <v>Iron Man</v>
      </c>
      <c r="B5854" s="54" t="s">
        <v>675</v>
      </c>
      <c r="C5854" s="53" t="str">
        <f t="array" ref="C5854">IFERROR(_xlfn.XLOOKUP(B5854, Runs[Run ID], Runs[Title]), "— pick a run —")</f>
        <v>Extremis</v>
      </c>
      <c r="D5854" s="74" t="s">
        <v>15060</v>
      </c>
      <c r="E5854" s="58" t="b">
        <v>0</v>
      </c>
      <c r="F5854" s="25">
        <f t="shared" si="1"/>
        <v>3</v>
      </c>
      <c r="G5854" s="21" t="s">
        <v>58</v>
      </c>
      <c r="H5854" s="23"/>
      <c r="I5854" s="28"/>
    </row>
    <row r="5855" ht="22.5" customHeight="1">
      <c r="A5855" s="53" t="str">
        <f t="array" ref="A5855">IFERROR(_xlfn.XLOOKUP(B5855, Runs[Run ID], Runs[Track]), "— pick a run —")</f>
        <v>Iron Man</v>
      </c>
      <c r="B5855" s="54" t="s">
        <v>675</v>
      </c>
      <c r="C5855" s="53" t="str">
        <f t="array" ref="C5855">IFERROR(_xlfn.XLOOKUP(B5855, Runs[Run ID], Runs[Title]), "— pick a run —")</f>
        <v>Extremis</v>
      </c>
      <c r="D5855" s="74" t="s">
        <v>15061</v>
      </c>
      <c r="E5855" s="58" t="b">
        <v>0</v>
      </c>
      <c r="F5855" s="25">
        <f t="shared" si="1"/>
        <v>4</v>
      </c>
      <c r="G5855" s="21" t="s">
        <v>58</v>
      </c>
      <c r="H5855" s="23"/>
      <c r="I5855" s="28"/>
    </row>
    <row r="5856" ht="22.5" customHeight="1">
      <c r="A5856" s="53" t="str">
        <f t="array" ref="A5856">IFERROR(_xlfn.XLOOKUP(B5856, Runs[Run ID], Runs[Track]), "— pick a run —")</f>
        <v>Iron Man</v>
      </c>
      <c r="B5856" s="54" t="s">
        <v>675</v>
      </c>
      <c r="C5856" s="53" t="str">
        <f t="array" ref="C5856">IFERROR(_xlfn.XLOOKUP(B5856, Runs[Run ID], Runs[Title]), "— pick a run —")</f>
        <v>Extremis</v>
      </c>
      <c r="D5856" s="74" t="s">
        <v>15062</v>
      </c>
      <c r="E5856" s="58" t="b">
        <v>0</v>
      </c>
      <c r="F5856" s="25">
        <f t="shared" si="1"/>
        <v>5</v>
      </c>
      <c r="G5856" s="21" t="s">
        <v>58</v>
      </c>
      <c r="H5856" s="23"/>
      <c r="I5856" s="28"/>
    </row>
    <row r="5857" ht="22.5" customHeight="1">
      <c r="A5857" s="53" t="str">
        <f t="array" ref="A5857">IFERROR(_xlfn.XLOOKUP(B5857, Runs[Run ID], Runs[Track]), "— pick a run —")</f>
        <v>Iron Man</v>
      </c>
      <c r="B5857" s="54" t="s">
        <v>675</v>
      </c>
      <c r="C5857" s="53" t="str">
        <f t="array" ref="C5857">IFERROR(_xlfn.XLOOKUP(B5857, Runs[Run ID], Runs[Title]), "— pick a run —")</f>
        <v>Extremis</v>
      </c>
      <c r="D5857" s="74" t="s">
        <v>15063</v>
      </c>
      <c r="E5857" s="58" t="b">
        <v>0</v>
      </c>
      <c r="F5857" s="25">
        <f t="shared" si="1"/>
        <v>6</v>
      </c>
      <c r="G5857" s="21" t="s">
        <v>58</v>
      </c>
      <c r="H5857" s="23"/>
      <c r="I5857" s="28"/>
    </row>
    <row r="5858" ht="22.5" customHeight="1">
      <c r="A5858" s="53" t="str">
        <f t="array" ref="A5858">IFERROR(_xlfn.XLOOKUP(B5858, Runs[Run ID], Runs[Track]), "— pick a run —")</f>
        <v>Iron Man</v>
      </c>
      <c r="B5858" s="54" t="s">
        <v>311</v>
      </c>
      <c r="C5858" s="53" t="str">
        <f t="array" ref="C5858">IFERROR(_xlfn.XLOOKUP(B5858, Runs[Run ID], Runs[Title]), "— pick a run —")</f>
        <v>Fraction's Invincible Iron Man</v>
      </c>
      <c r="D5858" s="74" t="s">
        <v>6378</v>
      </c>
      <c r="E5858" s="58" t="b">
        <v>0</v>
      </c>
      <c r="F5858" s="25">
        <f t="shared" si="1"/>
        <v>1</v>
      </c>
      <c r="G5858" s="21" t="s">
        <v>58</v>
      </c>
      <c r="H5858" s="23" t="s">
        <v>15064</v>
      </c>
      <c r="I5858" s="28"/>
    </row>
    <row r="5859" ht="22.5" customHeight="1">
      <c r="A5859" s="53" t="str">
        <f t="array" ref="A5859">IFERROR(_xlfn.XLOOKUP(B5859, Runs[Run ID], Runs[Track]), "— pick a run —")</f>
        <v>Iron Man</v>
      </c>
      <c r="B5859" s="54" t="s">
        <v>311</v>
      </c>
      <c r="C5859" s="53" t="str">
        <f t="array" ref="C5859">IFERROR(_xlfn.XLOOKUP(B5859, Runs[Run ID], Runs[Title]), "— pick a run —")</f>
        <v>Fraction's Invincible Iron Man</v>
      </c>
      <c r="D5859" s="74" t="s">
        <v>6401</v>
      </c>
      <c r="E5859" s="58" t="b">
        <v>0</v>
      </c>
      <c r="F5859" s="25">
        <f t="shared" si="1"/>
        <v>2</v>
      </c>
      <c r="G5859" s="21" t="s">
        <v>58</v>
      </c>
      <c r="H5859" s="23"/>
      <c r="I5859" s="28"/>
    </row>
    <row r="5860" ht="22.5" customHeight="1">
      <c r="A5860" s="53" t="str">
        <f t="array" ref="A5860">IFERROR(_xlfn.XLOOKUP(B5860, Runs[Run ID], Runs[Track]), "— pick a run —")</f>
        <v>Iron Man</v>
      </c>
      <c r="B5860" s="54" t="s">
        <v>311</v>
      </c>
      <c r="C5860" s="53" t="str">
        <f t="array" ref="C5860">IFERROR(_xlfn.XLOOKUP(B5860, Runs[Run ID], Runs[Title]), "— pick a run —")</f>
        <v>Fraction's Invincible Iron Man</v>
      </c>
      <c r="D5860" s="74" t="s">
        <v>6423</v>
      </c>
      <c r="E5860" s="58" t="b">
        <v>0</v>
      </c>
      <c r="F5860" s="25">
        <f t="shared" si="1"/>
        <v>3</v>
      </c>
      <c r="G5860" s="21" t="s">
        <v>58</v>
      </c>
      <c r="H5860" s="23"/>
      <c r="I5860" s="28"/>
    </row>
    <row r="5861" ht="22.5" customHeight="1">
      <c r="A5861" s="53" t="str">
        <f t="array" ref="A5861">IFERROR(_xlfn.XLOOKUP(B5861, Runs[Run ID], Runs[Track]), "— pick a run —")</f>
        <v>Iron Man</v>
      </c>
      <c r="B5861" s="54" t="s">
        <v>311</v>
      </c>
      <c r="C5861" s="53" t="str">
        <f t="array" ref="C5861">IFERROR(_xlfn.XLOOKUP(B5861, Runs[Run ID], Runs[Title]), "— pick a run —")</f>
        <v>Fraction's Invincible Iron Man</v>
      </c>
      <c r="D5861" s="74" t="s">
        <v>6445</v>
      </c>
      <c r="E5861" s="58" t="b">
        <v>0</v>
      </c>
      <c r="F5861" s="25">
        <f t="shared" si="1"/>
        <v>4</v>
      </c>
      <c r="G5861" s="21" t="s">
        <v>58</v>
      </c>
      <c r="H5861" s="23"/>
      <c r="I5861" s="28"/>
    </row>
    <row r="5862" ht="22.5" customHeight="1">
      <c r="A5862" s="53" t="str">
        <f t="array" ref="A5862">IFERROR(_xlfn.XLOOKUP(B5862, Runs[Run ID], Runs[Track]), "— pick a run —")</f>
        <v>Iron Man</v>
      </c>
      <c r="B5862" s="54" t="s">
        <v>311</v>
      </c>
      <c r="C5862" s="53" t="str">
        <f t="array" ref="C5862">IFERROR(_xlfn.XLOOKUP(B5862, Runs[Run ID], Runs[Title]), "— pick a run —")</f>
        <v>Fraction's Invincible Iron Man</v>
      </c>
      <c r="D5862" s="74" t="s">
        <v>6467</v>
      </c>
      <c r="E5862" s="58" t="b">
        <v>0</v>
      </c>
      <c r="F5862" s="25">
        <f t="shared" si="1"/>
        <v>5</v>
      </c>
      <c r="G5862" s="21" t="s">
        <v>58</v>
      </c>
      <c r="H5862" s="23"/>
      <c r="I5862" s="28"/>
    </row>
    <row r="5863" ht="22.5" customHeight="1">
      <c r="A5863" s="53" t="str">
        <f t="array" ref="A5863">IFERROR(_xlfn.XLOOKUP(B5863, Runs[Run ID], Runs[Track]), "— pick a run —")</f>
        <v>Iron Man</v>
      </c>
      <c r="B5863" s="54" t="s">
        <v>311</v>
      </c>
      <c r="C5863" s="53" t="str">
        <f t="array" ref="C5863">IFERROR(_xlfn.XLOOKUP(B5863, Runs[Run ID], Runs[Title]), "— pick a run —")</f>
        <v>Fraction's Invincible Iron Man</v>
      </c>
      <c r="D5863" s="74" t="s">
        <v>6488</v>
      </c>
      <c r="E5863" s="58" t="b">
        <v>0</v>
      </c>
      <c r="F5863" s="25">
        <f t="shared" si="1"/>
        <v>6</v>
      </c>
      <c r="G5863" s="21" t="s">
        <v>58</v>
      </c>
      <c r="H5863" s="23"/>
      <c r="I5863" s="28"/>
    </row>
    <row r="5864" ht="22.5" customHeight="1">
      <c r="A5864" s="53" t="str">
        <f t="array" ref="A5864">IFERROR(_xlfn.XLOOKUP(B5864, Runs[Run ID], Runs[Track]), "— pick a run —")</f>
        <v>Iron Man</v>
      </c>
      <c r="B5864" s="54" t="s">
        <v>311</v>
      </c>
      <c r="C5864" s="53" t="str">
        <f t="array" ref="C5864">IFERROR(_xlfn.XLOOKUP(B5864, Runs[Run ID], Runs[Title]), "— pick a run —")</f>
        <v>Fraction's Invincible Iron Man</v>
      </c>
      <c r="D5864" s="74" t="s">
        <v>6512</v>
      </c>
      <c r="E5864" s="58" t="b">
        <v>0</v>
      </c>
      <c r="F5864" s="25">
        <f t="shared" si="1"/>
        <v>7</v>
      </c>
      <c r="G5864" s="21" t="s">
        <v>58</v>
      </c>
      <c r="H5864" s="23"/>
      <c r="I5864" s="28"/>
    </row>
    <row r="5865" ht="22.5" customHeight="1">
      <c r="A5865" s="53" t="str">
        <f t="array" ref="A5865">IFERROR(_xlfn.XLOOKUP(B5865, Runs[Run ID], Runs[Track]), "— pick a run —")</f>
        <v>Iron Man</v>
      </c>
      <c r="B5865" s="54" t="s">
        <v>311</v>
      </c>
      <c r="C5865" s="53" t="str">
        <f t="array" ref="C5865">IFERROR(_xlfn.XLOOKUP(B5865, Runs[Run ID], Runs[Title]), "— pick a run —")</f>
        <v>Fraction's Invincible Iron Man</v>
      </c>
      <c r="D5865" s="74" t="s">
        <v>6533</v>
      </c>
      <c r="E5865" s="58" t="b">
        <v>0</v>
      </c>
      <c r="F5865" s="25">
        <f t="shared" si="1"/>
        <v>8</v>
      </c>
      <c r="G5865" s="21" t="s">
        <v>58</v>
      </c>
      <c r="H5865" s="23" t="s">
        <v>15065</v>
      </c>
      <c r="I5865" s="28"/>
    </row>
    <row r="5866" ht="22.5" customHeight="1">
      <c r="A5866" s="53" t="str">
        <f t="array" ref="A5866">IFERROR(_xlfn.XLOOKUP(B5866, Runs[Run ID], Runs[Track]), "— pick a run —")</f>
        <v>Iron Man</v>
      </c>
      <c r="B5866" s="54" t="s">
        <v>311</v>
      </c>
      <c r="C5866" s="53" t="str">
        <f t="array" ref="C5866">IFERROR(_xlfn.XLOOKUP(B5866, Runs[Run ID], Runs[Title]), "— pick a run —")</f>
        <v>Fraction's Invincible Iron Man</v>
      </c>
      <c r="D5866" s="74" t="s">
        <v>6556</v>
      </c>
      <c r="E5866" s="58" t="b">
        <v>0</v>
      </c>
      <c r="F5866" s="25">
        <f t="shared" si="1"/>
        <v>9</v>
      </c>
      <c r="G5866" s="21" t="s">
        <v>58</v>
      </c>
      <c r="H5866" s="23"/>
      <c r="I5866" s="28"/>
    </row>
    <row r="5867" ht="22.5" customHeight="1">
      <c r="A5867" s="53" t="str">
        <f t="array" ref="A5867">IFERROR(_xlfn.XLOOKUP(B5867, Runs[Run ID], Runs[Track]), "— pick a run —")</f>
        <v>Iron Man</v>
      </c>
      <c r="B5867" s="54" t="s">
        <v>311</v>
      </c>
      <c r="C5867" s="53" t="str">
        <f t="array" ref="C5867">IFERROR(_xlfn.XLOOKUP(B5867, Runs[Run ID], Runs[Title]), "— pick a run —")</f>
        <v>Fraction's Invincible Iron Man</v>
      </c>
      <c r="D5867" s="74" t="s">
        <v>6578</v>
      </c>
      <c r="E5867" s="58" t="b">
        <v>0</v>
      </c>
      <c r="F5867" s="25">
        <f t="shared" si="1"/>
        <v>10</v>
      </c>
      <c r="G5867" s="21" t="s">
        <v>58</v>
      </c>
      <c r="H5867" s="23"/>
      <c r="I5867" s="28"/>
    </row>
    <row r="5868" ht="22.5" customHeight="1">
      <c r="A5868" s="53" t="str">
        <f t="array" ref="A5868">IFERROR(_xlfn.XLOOKUP(B5868, Runs[Run ID], Runs[Track]), "— pick a run —")</f>
        <v>Iron Man</v>
      </c>
      <c r="B5868" s="54" t="s">
        <v>311</v>
      </c>
      <c r="C5868" s="53" t="str">
        <f t="array" ref="C5868">IFERROR(_xlfn.XLOOKUP(B5868, Runs[Run ID], Runs[Title]), "— pick a run —")</f>
        <v>Fraction's Invincible Iron Man</v>
      </c>
      <c r="D5868" s="74" t="s">
        <v>6600</v>
      </c>
      <c r="E5868" s="58" t="b">
        <v>0</v>
      </c>
      <c r="F5868" s="25">
        <f t="shared" si="1"/>
        <v>11</v>
      </c>
      <c r="G5868" s="21" t="s">
        <v>58</v>
      </c>
      <c r="H5868" s="23"/>
      <c r="I5868" s="28"/>
    </row>
    <row r="5869" ht="22.5" customHeight="1">
      <c r="A5869" s="53" t="str">
        <f t="array" ref="A5869">IFERROR(_xlfn.XLOOKUP(B5869, Runs[Run ID], Runs[Track]), "— pick a run —")</f>
        <v>Iron Man</v>
      </c>
      <c r="B5869" s="54" t="s">
        <v>311</v>
      </c>
      <c r="C5869" s="53" t="str">
        <f t="array" ref="C5869">IFERROR(_xlfn.XLOOKUP(B5869, Runs[Run ID], Runs[Title]), "— pick a run —")</f>
        <v>Fraction's Invincible Iron Man</v>
      </c>
      <c r="D5869" s="74" t="s">
        <v>6620</v>
      </c>
      <c r="E5869" s="58" t="b">
        <v>0</v>
      </c>
      <c r="F5869" s="25">
        <f t="shared" si="1"/>
        <v>12</v>
      </c>
      <c r="G5869" s="21" t="s">
        <v>58</v>
      </c>
      <c r="H5869" s="23"/>
      <c r="I5869" s="28"/>
    </row>
    <row r="5870" ht="22.5" customHeight="1">
      <c r="A5870" s="53" t="str">
        <f t="array" ref="A5870">IFERROR(_xlfn.XLOOKUP(B5870, Runs[Run ID], Runs[Track]), "— pick a run —")</f>
        <v>Iron Man</v>
      </c>
      <c r="B5870" s="54" t="s">
        <v>311</v>
      </c>
      <c r="C5870" s="53" t="str">
        <f t="array" ref="C5870">IFERROR(_xlfn.XLOOKUP(B5870, Runs[Run ID], Runs[Title]), "— pick a run —")</f>
        <v>Fraction's Invincible Iron Man</v>
      </c>
      <c r="D5870" s="74" t="s">
        <v>6640</v>
      </c>
      <c r="E5870" s="58" t="b">
        <v>0</v>
      </c>
      <c r="F5870" s="25">
        <f t="shared" si="1"/>
        <v>13</v>
      </c>
      <c r="G5870" s="21" t="s">
        <v>58</v>
      </c>
      <c r="H5870" s="23"/>
      <c r="I5870" s="28"/>
    </row>
    <row r="5871" ht="22.5" customHeight="1">
      <c r="A5871" s="53" t="str">
        <f t="array" ref="A5871">IFERROR(_xlfn.XLOOKUP(B5871, Runs[Run ID], Runs[Track]), "— pick a run —")</f>
        <v>Iron Man</v>
      </c>
      <c r="B5871" s="54" t="s">
        <v>311</v>
      </c>
      <c r="C5871" s="53" t="str">
        <f t="array" ref="C5871">IFERROR(_xlfn.XLOOKUP(B5871, Runs[Run ID], Runs[Title]), "— pick a run —")</f>
        <v>Fraction's Invincible Iron Man</v>
      </c>
      <c r="D5871" s="74" t="s">
        <v>6659</v>
      </c>
      <c r="E5871" s="58" t="b">
        <v>0</v>
      </c>
      <c r="F5871" s="25">
        <f t="shared" si="1"/>
        <v>14</v>
      </c>
      <c r="G5871" s="21" t="s">
        <v>58</v>
      </c>
      <c r="H5871" s="23"/>
      <c r="I5871" s="28"/>
    </row>
    <row r="5872" ht="22.5" customHeight="1">
      <c r="A5872" s="53" t="str">
        <f t="array" ref="A5872">IFERROR(_xlfn.XLOOKUP(B5872, Runs[Run ID], Runs[Track]), "— pick a run —")</f>
        <v>Iron Man</v>
      </c>
      <c r="B5872" s="54" t="s">
        <v>311</v>
      </c>
      <c r="C5872" s="53" t="str">
        <f t="array" ref="C5872">IFERROR(_xlfn.XLOOKUP(B5872, Runs[Run ID], Runs[Title]), "— pick a run —")</f>
        <v>Fraction's Invincible Iron Man</v>
      </c>
      <c r="D5872" s="74" t="s">
        <v>6680</v>
      </c>
      <c r="E5872" s="58" t="b">
        <v>0</v>
      </c>
      <c r="F5872" s="25">
        <f t="shared" si="1"/>
        <v>15</v>
      </c>
      <c r="G5872" s="21" t="s">
        <v>58</v>
      </c>
      <c r="H5872" s="23"/>
      <c r="I5872" s="28"/>
    </row>
    <row r="5873" ht="22.5" customHeight="1">
      <c r="A5873" s="53" t="str">
        <f t="array" ref="A5873">IFERROR(_xlfn.XLOOKUP(B5873, Runs[Run ID], Runs[Track]), "— pick a run —")</f>
        <v>Iron Man</v>
      </c>
      <c r="B5873" s="54" t="s">
        <v>311</v>
      </c>
      <c r="C5873" s="53" t="str">
        <f t="array" ref="C5873">IFERROR(_xlfn.XLOOKUP(B5873, Runs[Run ID], Runs[Title]), "— pick a run —")</f>
        <v>Fraction's Invincible Iron Man</v>
      </c>
      <c r="D5873" s="74" t="s">
        <v>6700</v>
      </c>
      <c r="E5873" s="58" t="b">
        <v>0</v>
      </c>
      <c r="F5873" s="25">
        <f t="shared" si="1"/>
        <v>16</v>
      </c>
      <c r="G5873" s="21" t="s">
        <v>58</v>
      </c>
      <c r="H5873" s="23"/>
      <c r="I5873" s="28"/>
    </row>
    <row r="5874" ht="22.5" customHeight="1">
      <c r="A5874" s="53" t="str">
        <f t="array" ref="A5874">IFERROR(_xlfn.XLOOKUP(B5874, Runs[Run ID], Runs[Track]), "— pick a run —")</f>
        <v>Iron Man</v>
      </c>
      <c r="B5874" s="54" t="s">
        <v>311</v>
      </c>
      <c r="C5874" s="53" t="str">
        <f t="array" ref="C5874">IFERROR(_xlfn.XLOOKUP(B5874, Runs[Run ID], Runs[Title]), "— pick a run —")</f>
        <v>Fraction's Invincible Iron Man</v>
      </c>
      <c r="D5874" s="74" t="s">
        <v>6720</v>
      </c>
      <c r="E5874" s="58" t="b">
        <v>0</v>
      </c>
      <c r="F5874" s="25">
        <f t="shared" si="1"/>
        <v>17</v>
      </c>
      <c r="G5874" s="21" t="s">
        <v>58</v>
      </c>
      <c r="H5874" s="23"/>
      <c r="I5874" s="28"/>
    </row>
    <row r="5875" ht="22.5" customHeight="1">
      <c r="A5875" s="53" t="str">
        <f t="array" ref="A5875">IFERROR(_xlfn.XLOOKUP(B5875, Runs[Run ID], Runs[Track]), "— pick a run —")</f>
        <v>Iron Man</v>
      </c>
      <c r="B5875" s="54" t="s">
        <v>311</v>
      </c>
      <c r="C5875" s="53" t="str">
        <f t="array" ref="C5875">IFERROR(_xlfn.XLOOKUP(B5875, Runs[Run ID], Runs[Title]), "— pick a run —")</f>
        <v>Fraction's Invincible Iron Man</v>
      </c>
      <c r="D5875" s="74" t="s">
        <v>6738</v>
      </c>
      <c r="E5875" s="58" t="b">
        <v>0</v>
      </c>
      <c r="F5875" s="25">
        <f t="shared" si="1"/>
        <v>18</v>
      </c>
      <c r="G5875" s="21" t="s">
        <v>58</v>
      </c>
      <c r="H5875" s="23"/>
      <c r="I5875" s="28"/>
    </row>
    <row r="5876" ht="22.5" customHeight="1">
      <c r="A5876" s="53" t="str">
        <f t="array" ref="A5876">IFERROR(_xlfn.XLOOKUP(B5876, Runs[Run ID], Runs[Track]), "— pick a run —")</f>
        <v>Iron Man</v>
      </c>
      <c r="B5876" s="54" t="s">
        <v>311</v>
      </c>
      <c r="C5876" s="53" t="str">
        <f t="array" ref="C5876">IFERROR(_xlfn.XLOOKUP(B5876, Runs[Run ID], Runs[Title]), "— pick a run —")</f>
        <v>Fraction's Invincible Iron Man</v>
      </c>
      <c r="D5876" s="74" t="s">
        <v>6759</v>
      </c>
      <c r="E5876" s="58" t="b">
        <v>0</v>
      </c>
      <c r="F5876" s="25">
        <f t="shared" si="1"/>
        <v>19</v>
      </c>
      <c r="G5876" s="21" t="s">
        <v>58</v>
      </c>
      <c r="H5876" s="23"/>
      <c r="I5876" s="28"/>
    </row>
    <row r="5877" ht="22.5" customHeight="1">
      <c r="A5877" s="53" t="str">
        <f t="array" ref="A5877">IFERROR(_xlfn.XLOOKUP(B5877, Runs[Run ID], Runs[Track]), "— pick a run —")</f>
        <v>Iron Man</v>
      </c>
      <c r="B5877" s="54" t="s">
        <v>311</v>
      </c>
      <c r="C5877" s="53" t="str">
        <f t="array" ref="C5877">IFERROR(_xlfn.XLOOKUP(B5877, Runs[Run ID], Runs[Title]), "— pick a run —")</f>
        <v>Fraction's Invincible Iron Man</v>
      </c>
      <c r="D5877" s="74" t="s">
        <v>6777</v>
      </c>
      <c r="E5877" s="58" t="b">
        <v>0</v>
      </c>
      <c r="F5877" s="25">
        <f t="shared" si="1"/>
        <v>20</v>
      </c>
      <c r="G5877" s="21" t="s">
        <v>58</v>
      </c>
      <c r="H5877" s="23" t="s">
        <v>241</v>
      </c>
      <c r="I5877" s="28"/>
    </row>
    <row r="5878" ht="22.5" customHeight="1">
      <c r="A5878" s="53" t="str">
        <f t="array" ref="A5878">IFERROR(_xlfn.XLOOKUP(B5878, Runs[Run ID], Runs[Track]), "— pick a run —")</f>
        <v>Iron Man</v>
      </c>
      <c r="B5878" s="54" t="s">
        <v>311</v>
      </c>
      <c r="C5878" s="53" t="str">
        <f t="array" ref="C5878">IFERROR(_xlfn.XLOOKUP(B5878, Runs[Run ID], Runs[Title]), "— pick a run —")</f>
        <v>Fraction's Invincible Iron Man</v>
      </c>
      <c r="D5878" s="74" t="s">
        <v>6796</v>
      </c>
      <c r="E5878" s="58" t="b">
        <v>0</v>
      </c>
      <c r="F5878" s="25">
        <f t="shared" si="1"/>
        <v>21</v>
      </c>
      <c r="G5878" s="21" t="s">
        <v>58</v>
      </c>
      <c r="H5878" s="23"/>
      <c r="I5878" s="28"/>
    </row>
    <row r="5879" ht="22.5" customHeight="1">
      <c r="A5879" s="53" t="str">
        <f t="array" ref="A5879">IFERROR(_xlfn.XLOOKUP(B5879, Runs[Run ID], Runs[Track]), "— pick a run —")</f>
        <v>Iron Man</v>
      </c>
      <c r="B5879" s="54" t="s">
        <v>311</v>
      </c>
      <c r="C5879" s="53" t="str">
        <f t="array" ref="C5879">IFERROR(_xlfn.XLOOKUP(B5879, Runs[Run ID], Runs[Title]), "— pick a run —")</f>
        <v>Fraction's Invincible Iron Man</v>
      </c>
      <c r="D5879" s="74" t="s">
        <v>6816</v>
      </c>
      <c r="E5879" s="58" t="b">
        <v>0</v>
      </c>
      <c r="F5879" s="25">
        <f t="shared" si="1"/>
        <v>22</v>
      </c>
      <c r="G5879" s="21" t="s">
        <v>58</v>
      </c>
      <c r="H5879" s="23"/>
      <c r="I5879" s="28"/>
    </row>
    <row r="5880" ht="22.5" customHeight="1">
      <c r="A5880" s="53" t="str">
        <f t="array" ref="A5880">IFERROR(_xlfn.XLOOKUP(B5880, Runs[Run ID], Runs[Track]), "— pick a run —")</f>
        <v>Iron Man</v>
      </c>
      <c r="B5880" s="54" t="s">
        <v>311</v>
      </c>
      <c r="C5880" s="53" t="str">
        <f t="array" ref="C5880">IFERROR(_xlfn.XLOOKUP(B5880, Runs[Run ID], Runs[Title]), "— pick a run —")</f>
        <v>Fraction's Invincible Iron Man</v>
      </c>
      <c r="D5880" s="74" t="s">
        <v>6836</v>
      </c>
      <c r="E5880" s="58" t="b">
        <v>0</v>
      </c>
      <c r="F5880" s="25">
        <f t="shared" si="1"/>
        <v>23</v>
      </c>
      <c r="G5880" s="21" t="s">
        <v>58</v>
      </c>
      <c r="H5880" s="23"/>
      <c r="I5880" s="28"/>
    </row>
    <row r="5881" ht="22.5" customHeight="1">
      <c r="A5881" s="53" t="str">
        <f t="array" ref="A5881">IFERROR(_xlfn.XLOOKUP(B5881, Runs[Run ID], Runs[Track]), "— pick a run —")</f>
        <v>Iron Man</v>
      </c>
      <c r="B5881" s="54" t="s">
        <v>311</v>
      </c>
      <c r="C5881" s="53" t="str">
        <f t="array" ref="C5881">IFERROR(_xlfn.XLOOKUP(B5881, Runs[Run ID], Runs[Title]), "— pick a run —")</f>
        <v>Fraction's Invincible Iron Man</v>
      </c>
      <c r="D5881" s="74" t="s">
        <v>6854</v>
      </c>
      <c r="E5881" s="58" t="b">
        <v>0</v>
      </c>
      <c r="F5881" s="25">
        <f t="shared" si="1"/>
        <v>24</v>
      </c>
      <c r="G5881" s="21" t="s">
        <v>58</v>
      </c>
      <c r="H5881" s="23"/>
      <c r="I5881" s="28"/>
    </row>
    <row r="5882" ht="22.5" customHeight="1">
      <c r="A5882" s="53" t="str">
        <f t="array" ref="A5882">IFERROR(_xlfn.XLOOKUP(B5882, Runs[Run ID], Runs[Track]), "— pick a run —")</f>
        <v>Iron Man</v>
      </c>
      <c r="B5882" s="54" t="s">
        <v>311</v>
      </c>
      <c r="C5882" s="53" t="str">
        <f t="array" ref="C5882">IFERROR(_xlfn.XLOOKUP(B5882, Runs[Run ID], Runs[Title]), "— pick a run —")</f>
        <v>Fraction's Invincible Iron Man</v>
      </c>
      <c r="D5882" s="74" t="s">
        <v>6874</v>
      </c>
      <c r="E5882" s="58" t="b">
        <v>0</v>
      </c>
      <c r="F5882" s="25">
        <f t="shared" si="1"/>
        <v>25</v>
      </c>
      <c r="G5882" s="21" t="s">
        <v>58</v>
      </c>
      <c r="H5882" s="23" t="s">
        <v>15066</v>
      </c>
      <c r="I5882" s="28"/>
    </row>
    <row r="5883" ht="22.5" customHeight="1">
      <c r="A5883" s="53" t="str">
        <f t="array" ref="A5883">IFERROR(_xlfn.XLOOKUP(B5883, Runs[Run ID], Runs[Track]), "— pick a run —")</f>
        <v>Iron Man</v>
      </c>
      <c r="B5883" s="54" t="s">
        <v>311</v>
      </c>
      <c r="C5883" s="53" t="str">
        <f t="array" ref="C5883">IFERROR(_xlfn.XLOOKUP(B5883, Runs[Run ID], Runs[Title]), "— pick a run —")</f>
        <v>Fraction's Invincible Iron Man</v>
      </c>
      <c r="D5883" s="74" t="s">
        <v>15067</v>
      </c>
      <c r="E5883" s="58" t="b">
        <v>0</v>
      </c>
      <c r="F5883" s="25">
        <f t="shared" si="1"/>
        <v>26</v>
      </c>
      <c r="G5883" s="21" t="s">
        <v>443</v>
      </c>
      <c r="H5883" s="23"/>
      <c r="I5883" s="28"/>
    </row>
    <row r="5884" ht="22.5" customHeight="1">
      <c r="A5884" s="53" t="str">
        <f t="array" ref="A5884">IFERROR(_xlfn.XLOOKUP(B5884, Runs[Run ID], Runs[Track]), "— pick a run —")</f>
        <v>Iron Man</v>
      </c>
      <c r="B5884" s="54" t="s">
        <v>311</v>
      </c>
      <c r="C5884" s="53" t="str">
        <f t="array" ref="C5884">IFERROR(_xlfn.XLOOKUP(B5884, Runs[Run ID], Runs[Title]), "— pick a run —")</f>
        <v>Fraction's Invincible Iron Man</v>
      </c>
      <c r="D5884" s="74" t="s">
        <v>6912</v>
      </c>
      <c r="E5884" s="58" t="b">
        <v>0</v>
      </c>
      <c r="F5884" s="25">
        <f t="shared" si="1"/>
        <v>27</v>
      </c>
      <c r="G5884" s="21" t="s">
        <v>58</v>
      </c>
      <c r="H5884" s="23"/>
      <c r="I5884" s="28"/>
    </row>
    <row r="5885" ht="22.5" customHeight="1">
      <c r="A5885" s="53" t="str">
        <f t="array" ref="A5885">IFERROR(_xlfn.XLOOKUP(B5885, Runs[Run ID], Runs[Track]), "— pick a run —")</f>
        <v>Iron Man</v>
      </c>
      <c r="B5885" s="54" t="s">
        <v>311</v>
      </c>
      <c r="C5885" s="53" t="str">
        <f t="array" ref="C5885">IFERROR(_xlfn.XLOOKUP(B5885, Runs[Run ID], Runs[Title]), "— pick a run —")</f>
        <v>Fraction's Invincible Iron Man</v>
      </c>
      <c r="D5885" s="74" t="s">
        <v>6932</v>
      </c>
      <c r="E5885" s="58" t="b">
        <v>0</v>
      </c>
      <c r="F5885" s="25">
        <f t="shared" si="1"/>
        <v>28</v>
      </c>
      <c r="G5885" s="21" t="s">
        <v>58</v>
      </c>
      <c r="H5885" s="23"/>
      <c r="I5885" s="28"/>
    </row>
    <row r="5886" ht="22.5" customHeight="1">
      <c r="A5886" s="53" t="str">
        <f t="array" ref="A5886">IFERROR(_xlfn.XLOOKUP(B5886, Runs[Run ID], Runs[Track]), "— pick a run —")</f>
        <v>Iron Man</v>
      </c>
      <c r="B5886" s="54" t="s">
        <v>311</v>
      </c>
      <c r="C5886" s="53" t="str">
        <f t="array" ref="C5886">IFERROR(_xlfn.XLOOKUP(B5886, Runs[Run ID], Runs[Title]), "— pick a run —")</f>
        <v>Fraction's Invincible Iron Man</v>
      </c>
      <c r="D5886" s="74" t="s">
        <v>6954</v>
      </c>
      <c r="E5886" s="58" t="b">
        <v>0</v>
      </c>
      <c r="F5886" s="25">
        <f t="shared" si="1"/>
        <v>29</v>
      </c>
      <c r="G5886" s="21" t="s">
        <v>58</v>
      </c>
      <c r="H5886" s="23"/>
      <c r="I5886" s="28"/>
    </row>
    <row r="5887" ht="22.5" customHeight="1">
      <c r="A5887" s="53" t="str">
        <f t="array" ref="A5887">IFERROR(_xlfn.XLOOKUP(B5887, Runs[Run ID], Runs[Track]), "— pick a run —")</f>
        <v>Iron Man</v>
      </c>
      <c r="B5887" s="54" t="s">
        <v>311</v>
      </c>
      <c r="C5887" s="53" t="str">
        <f t="array" ref="C5887">IFERROR(_xlfn.XLOOKUP(B5887, Runs[Run ID], Runs[Title]), "— pick a run —")</f>
        <v>Fraction's Invincible Iron Man</v>
      </c>
      <c r="D5887" s="74" t="s">
        <v>6972</v>
      </c>
      <c r="E5887" s="58" t="b">
        <v>0</v>
      </c>
      <c r="F5887" s="25">
        <f t="shared" si="1"/>
        <v>30</v>
      </c>
      <c r="G5887" s="21" t="s">
        <v>58</v>
      </c>
      <c r="H5887" s="23"/>
      <c r="I5887" s="28"/>
    </row>
    <row r="5888" ht="22.5" customHeight="1">
      <c r="A5888" s="53" t="str">
        <f t="array" ref="A5888">IFERROR(_xlfn.XLOOKUP(B5888, Runs[Run ID], Runs[Track]), "— pick a run —")</f>
        <v>Iron Man</v>
      </c>
      <c r="B5888" s="54" t="s">
        <v>311</v>
      </c>
      <c r="C5888" s="53" t="str">
        <f t="array" ref="C5888">IFERROR(_xlfn.XLOOKUP(B5888, Runs[Run ID], Runs[Title]), "— pick a run —")</f>
        <v>Fraction's Invincible Iron Man</v>
      </c>
      <c r="D5888" s="74" t="s">
        <v>6991</v>
      </c>
      <c r="E5888" s="58" t="b">
        <v>0</v>
      </c>
      <c r="F5888" s="25">
        <f t="shared" si="1"/>
        <v>31</v>
      </c>
      <c r="G5888" s="21" t="s">
        <v>58</v>
      </c>
      <c r="H5888" s="23"/>
      <c r="I5888" s="28"/>
    </row>
    <row r="5889" ht="22.5" customHeight="1">
      <c r="A5889" s="53" t="str">
        <f t="array" ref="A5889">IFERROR(_xlfn.XLOOKUP(B5889, Runs[Run ID], Runs[Track]), "— pick a run —")</f>
        <v>Iron Man</v>
      </c>
      <c r="B5889" s="54" t="s">
        <v>311</v>
      </c>
      <c r="C5889" s="53" t="str">
        <f t="array" ref="C5889">IFERROR(_xlfn.XLOOKUP(B5889, Runs[Run ID], Runs[Title]), "— pick a run —")</f>
        <v>Fraction's Invincible Iron Man</v>
      </c>
      <c r="D5889" s="74" t="s">
        <v>7012</v>
      </c>
      <c r="E5889" s="58" t="b">
        <v>0</v>
      </c>
      <c r="F5889" s="25">
        <f t="shared" si="1"/>
        <v>32</v>
      </c>
      <c r="G5889" s="21" t="s">
        <v>58</v>
      </c>
      <c r="H5889" s="23"/>
      <c r="I5889" s="28"/>
    </row>
    <row r="5890" ht="22.5" customHeight="1">
      <c r="A5890" s="53" t="str">
        <f t="array" ref="A5890">IFERROR(_xlfn.XLOOKUP(B5890, Runs[Run ID], Runs[Track]), "— pick a run —")</f>
        <v>Iron Man</v>
      </c>
      <c r="B5890" s="54" t="s">
        <v>311</v>
      </c>
      <c r="C5890" s="53" t="str">
        <f t="array" ref="C5890">IFERROR(_xlfn.XLOOKUP(B5890, Runs[Run ID], Runs[Title]), "— pick a run —")</f>
        <v>Fraction's Invincible Iron Man</v>
      </c>
      <c r="D5890" s="74" t="s">
        <v>7032</v>
      </c>
      <c r="E5890" s="58" t="b">
        <v>0</v>
      </c>
      <c r="F5890" s="25">
        <f t="shared" si="1"/>
        <v>33</v>
      </c>
      <c r="G5890" s="21" t="s">
        <v>58</v>
      </c>
      <c r="H5890" s="23"/>
      <c r="I5890" s="28"/>
    </row>
    <row r="5891" ht="22.5" customHeight="1">
      <c r="A5891" s="53" t="str">
        <f t="array" ref="A5891">IFERROR(_xlfn.XLOOKUP(B5891, Runs[Run ID], Runs[Track]), "— pick a run —")</f>
        <v>Iron Man</v>
      </c>
      <c r="B5891" s="54" t="s">
        <v>311</v>
      </c>
      <c r="C5891" s="53" t="str">
        <f t="array" ref="C5891">IFERROR(_xlfn.XLOOKUP(B5891, Runs[Run ID], Runs[Title]), "— pick a run —")</f>
        <v>Fraction's Invincible Iron Man</v>
      </c>
      <c r="D5891" s="74" t="s">
        <v>7049</v>
      </c>
      <c r="E5891" s="58" t="b">
        <v>0</v>
      </c>
      <c r="F5891" s="25">
        <f t="shared" si="1"/>
        <v>34</v>
      </c>
      <c r="G5891" s="21" t="s">
        <v>58</v>
      </c>
      <c r="H5891" s="23"/>
      <c r="I5891" s="28"/>
    </row>
    <row r="5892" ht="22.5" customHeight="1">
      <c r="A5892" s="53" t="str">
        <f t="array" ref="A5892">IFERROR(_xlfn.XLOOKUP(B5892, Runs[Run ID], Runs[Track]), "— pick a run —")</f>
        <v>Iron Man</v>
      </c>
      <c r="B5892" s="54" t="s">
        <v>311</v>
      </c>
      <c r="C5892" s="53" t="str">
        <f t="array" ref="C5892">IFERROR(_xlfn.XLOOKUP(B5892, Runs[Run ID], Runs[Title]), "— pick a run —")</f>
        <v>Fraction's Invincible Iron Man</v>
      </c>
      <c r="D5892" s="74" t="s">
        <v>7070</v>
      </c>
      <c r="E5892" s="58" t="b">
        <v>0</v>
      </c>
      <c r="F5892" s="25">
        <f t="shared" si="1"/>
        <v>35</v>
      </c>
      <c r="G5892" s="21" t="s">
        <v>58</v>
      </c>
      <c r="H5892" s="23"/>
      <c r="I5892" s="28"/>
    </row>
    <row r="5893" ht="22.5" customHeight="1">
      <c r="A5893" s="53" t="str">
        <f t="array" ref="A5893">IFERROR(_xlfn.XLOOKUP(B5893, Runs[Run ID], Runs[Track]), "— pick a run —")</f>
        <v>Iron Man</v>
      </c>
      <c r="B5893" s="54" t="s">
        <v>311</v>
      </c>
      <c r="C5893" s="53" t="str">
        <f t="array" ref="C5893">IFERROR(_xlfn.XLOOKUP(B5893, Runs[Run ID], Runs[Title]), "— pick a run —")</f>
        <v>Fraction's Invincible Iron Man</v>
      </c>
      <c r="D5893" s="74" t="s">
        <v>7088</v>
      </c>
      <c r="E5893" s="58" t="b">
        <v>0</v>
      </c>
      <c r="F5893" s="25">
        <f t="shared" si="1"/>
        <v>36</v>
      </c>
      <c r="G5893" s="21" t="s">
        <v>58</v>
      </c>
      <c r="H5893" s="23"/>
      <c r="I5893" s="28"/>
    </row>
    <row r="5894" ht="22.5" customHeight="1">
      <c r="A5894" s="53" t="str">
        <f t="array" ref="A5894">IFERROR(_xlfn.XLOOKUP(B5894, Runs[Run ID], Runs[Track]), "— pick a run —")</f>
        <v>Iron Man</v>
      </c>
      <c r="B5894" s="54" t="s">
        <v>311</v>
      </c>
      <c r="C5894" s="53" t="str">
        <f t="array" ref="C5894">IFERROR(_xlfn.XLOOKUP(B5894, Runs[Run ID], Runs[Title]), "— pick a run —")</f>
        <v>Fraction's Invincible Iron Man</v>
      </c>
      <c r="D5894" s="74" t="s">
        <v>7109</v>
      </c>
      <c r="E5894" s="58" t="b">
        <v>0</v>
      </c>
      <c r="F5894" s="25">
        <f t="shared" si="1"/>
        <v>37</v>
      </c>
      <c r="G5894" s="21" t="s">
        <v>58</v>
      </c>
      <c r="H5894" s="23"/>
      <c r="I5894" s="28"/>
    </row>
    <row r="5895" ht="22.5" customHeight="1">
      <c r="A5895" s="53" t="str">
        <f t="array" ref="A5895">IFERROR(_xlfn.XLOOKUP(B5895, Runs[Run ID], Runs[Track]), "— pick a run —")</f>
        <v>Iron Man</v>
      </c>
      <c r="B5895" s="54" t="s">
        <v>311</v>
      </c>
      <c r="C5895" s="53" t="str">
        <f t="array" ref="C5895">IFERROR(_xlfn.XLOOKUP(B5895, Runs[Run ID], Runs[Title]), "— pick a run —")</f>
        <v>Fraction's Invincible Iron Man</v>
      </c>
      <c r="D5895" s="74" t="s">
        <v>7131</v>
      </c>
      <c r="E5895" s="58" t="b">
        <v>0</v>
      </c>
      <c r="F5895" s="25">
        <f t="shared" si="1"/>
        <v>38</v>
      </c>
      <c r="G5895" s="21" t="s">
        <v>58</v>
      </c>
      <c r="H5895" s="23"/>
      <c r="I5895" s="28"/>
    </row>
    <row r="5896" ht="22.5" customHeight="1">
      <c r="A5896" s="53" t="str">
        <f t="array" ref="A5896">IFERROR(_xlfn.XLOOKUP(B5896, Runs[Run ID], Runs[Track]), "— pick a run —")</f>
        <v>Iron Man</v>
      </c>
      <c r="B5896" s="54" t="s">
        <v>311</v>
      </c>
      <c r="C5896" s="53" t="str">
        <f t="array" ref="C5896">IFERROR(_xlfn.XLOOKUP(B5896, Runs[Run ID], Runs[Title]), "— pick a run —")</f>
        <v>Fraction's Invincible Iron Man</v>
      </c>
      <c r="D5896" s="74" t="s">
        <v>7149</v>
      </c>
      <c r="E5896" s="58" t="b">
        <v>0</v>
      </c>
      <c r="F5896" s="25">
        <f t="shared" si="1"/>
        <v>39</v>
      </c>
      <c r="G5896" s="21" t="s">
        <v>58</v>
      </c>
      <c r="H5896" s="23"/>
      <c r="I5896" s="28"/>
    </row>
    <row r="5897" ht="22.5" customHeight="1">
      <c r="A5897" s="53" t="str">
        <f t="array" ref="A5897">IFERROR(_xlfn.XLOOKUP(B5897, Runs[Run ID], Runs[Track]), "— pick a run —")</f>
        <v>Iron Man</v>
      </c>
      <c r="B5897" s="54" t="s">
        <v>311</v>
      </c>
      <c r="C5897" s="53" t="str">
        <f t="array" ref="C5897">IFERROR(_xlfn.XLOOKUP(B5897, Runs[Run ID], Runs[Title]), "— pick a run —")</f>
        <v>Fraction's Invincible Iron Man</v>
      </c>
      <c r="D5897" s="74" t="s">
        <v>7169</v>
      </c>
      <c r="E5897" s="58" t="b">
        <v>0</v>
      </c>
      <c r="F5897" s="25">
        <f t="shared" si="1"/>
        <v>40</v>
      </c>
      <c r="G5897" s="21" t="s">
        <v>58</v>
      </c>
      <c r="H5897" s="23"/>
      <c r="I5897" s="28"/>
    </row>
    <row r="5898" ht="22.5" customHeight="1">
      <c r="A5898" s="53" t="str">
        <f t="array" ref="A5898">IFERROR(_xlfn.XLOOKUP(B5898, Runs[Run ID], Runs[Track]), "— pick a run —")</f>
        <v>Iron Man</v>
      </c>
      <c r="B5898" s="54" t="s">
        <v>311</v>
      </c>
      <c r="C5898" s="53" t="str">
        <f t="array" ref="C5898">IFERROR(_xlfn.XLOOKUP(B5898, Runs[Run ID], Runs[Title]), "— pick a run —")</f>
        <v>Fraction's Invincible Iron Man</v>
      </c>
      <c r="D5898" s="74" t="s">
        <v>7189</v>
      </c>
      <c r="E5898" s="58" t="b">
        <v>0</v>
      </c>
      <c r="F5898" s="25">
        <f t="shared" si="1"/>
        <v>41</v>
      </c>
      <c r="G5898" s="21" t="s">
        <v>58</v>
      </c>
      <c r="H5898" s="23"/>
      <c r="I5898" s="28"/>
    </row>
    <row r="5899" ht="22.5" customHeight="1">
      <c r="A5899" s="53" t="str">
        <f t="array" ref="A5899">IFERROR(_xlfn.XLOOKUP(B5899, Runs[Run ID], Runs[Track]), "— pick a run —")</f>
        <v>Iron Man</v>
      </c>
      <c r="B5899" s="54" t="s">
        <v>311</v>
      </c>
      <c r="C5899" s="53" t="str">
        <f t="array" ref="C5899">IFERROR(_xlfn.XLOOKUP(B5899, Runs[Run ID], Runs[Title]), "— pick a run —")</f>
        <v>Fraction's Invincible Iron Man</v>
      </c>
      <c r="D5899" s="74" t="s">
        <v>7211</v>
      </c>
      <c r="E5899" s="58" t="b">
        <v>0</v>
      </c>
      <c r="F5899" s="25">
        <f t="shared" si="1"/>
        <v>42</v>
      </c>
      <c r="G5899" s="21" t="s">
        <v>58</v>
      </c>
      <c r="H5899" s="23"/>
      <c r="I5899" s="28"/>
    </row>
    <row r="5900" ht="22.5" customHeight="1">
      <c r="A5900" s="53" t="str">
        <f t="array" ref="A5900">IFERROR(_xlfn.XLOOKUP(B5900, Runs[Run ID], Runs[Track]), "— pick a run —")</f>
        <v>Iron Man</v>
      </c>
      <c r="B5900" s="54" t="s">
        <v>311</v>
      </c>
      <c r="C5900" s="53" t="str">
        <f t="array" ref="C5900">IFERROR(_xlfn.XLOOKUP(B5900, Runs[Run ID], Runs[Title]), "— pick a run —")</f>
        <v>Fraction's Invincible Iron Man</v>
      </c>
      <c r="D5900" s="74" t="s">
        <v>7231</v>
      </c>
      <c r="E5900" s="58" t="b">
        <v>0</v>
      </c>
      <c r="F5900" s="25">
        <f t="shared" si="1"/>
        <v>43</v>
      </c>
      <c r="G5900" s="21" t="s">
        <v>58</v>
      </c>
      <c r="H5900" s="23"/>
      <c r="I5900" s="28"/>
    </row>
    <row r="5901" ht="22.5" customHeight="1">
      <c r="A5901" s="53" t="str">
        <f t="array" ref="A5901">IFERROR(_xlfn.XLOOKUP(B5901, Runs[Run ID], Runs[Track]), "— pick a run —")</f>
        <v>Iron Man</v>
      </c>
      <c r="B5901" s="54" t="s">
        <v>311</v>
      </c>
      <c r="C5901" s="53" t="str">
        <f t="array" ref="C5901">IFERROR(_xlfn.XLOOKUP(B5901, Runs[Run ID], Runs[Title]), "— pick a run —")</f>
        <v>Fraction's Invincible Iron Man</v>
      </c>
      <c r="D5901" s="74" t="s">
        <v>7252</v>
      </c>
      <c r="E5901" s="58" t="b">
        <v>0</v>
      </c>
      <c r="F5901" s="25">
        <f t="shared" si="1"/>
        <v>44</v>
      </c>
      <c r="G5901" s="21" t="s">
        <v>58</v>
      </c>
      <c r="H5901" s="23"/>
      <c r="I5901" s="28"/>
    </row>
    <row r="5902" ht="22.5" customHeight="1">
      <c r="A5902" s="53" t="str">
        <f t="array" ref="A5902">IFERROR(_xlfn.XLOOKUP(B5902, Runs[Run ID], Runs[Track]), "— pick a run —")</f>
        <v>Iron Man</v>
      </c>
      <c r="B5902" s="54" t="s">
        <v>311</v>
      </c>
      <c r="C5902" s="53" t="str">
        <f t="array" ref="C5902">IFERROR(_xlfn.XLOOKUP(B5902, Runs[Run ID], Runs[Title]), "— pick a run —")</f>
        <v>Fraction's Invincible Iron Man</v>
      </c>
      <c r="D5902" s="74" t="s">
        <v>7272</v>
      </c>
      <c r="E5902" s="58" t="b">
        <v>0</v>
      </c>
      <c r="F5902" s="25">
        <f t="shared" si="1"/>
        <v>45</v>
      </c>
      <c r="G5902" s="21" t="s">
        <v>58</v>
      </c>
      <c r="H5902" s="23"/>
      <c r="I5902" s="28"/>
    </row>
    <row r="5903" ht="22.5" customHeight="1">
      <c r="A5903" s="53" t="str">
        <f t="array" ref="A5903">IFERROR(_xlfn.XLOOKUP(B5903, Runs[Run ID], Runs[Track]), "— pick a run —")</f>
        <v>Iron Man</v>
      </c>
      <c r="B5903" s="54" t="s">
        <v>311</v>
      </c>
      <c r="C5903" s="53" t="str">
        <f t="array" ref="C5903">IFERROR(_xlfn.XLOOKUP(B5903, Runs[Run ID], Runs[Title]), "— pick a run —")</f>
        <v>Fraction's Invincible Iron Man</v>
      </c>
      <c r="D5903" s="74" t="s">
        <v>7292</v>
      </c>
      <c r="E5903" s="58" t="b">
        <v>0</v>
      </c>
      <c r="F5903" s="25">
        <f t="shared" si="1"/>
        <v>46</v>
      </c>
      <c r="G5903" s="21" t="s">
        <v>58</v>
      </c>
      <c r="H5903" s="23"/>
      <c r="I5903" s="28"/>
    </row>
    <row r="5904" ht="22.5" customHeight="1">
      <c r="A5904" s="53" t="str">
        <f t="array" ref="A5904">IFERROR(_xlfn.XLOOKUP(B5904, Runs[Run ID], Runs[Track]), "— pick a run —")</f>
        <v>Iron Man</v>
      </c>
      <c r="B5904" s="54" t="s">
        <v>311</v>
      </c>
      <c r="C5904" s="53" t="str">
        <f t="array" ref="C5904">IFERROR(_xlfn.XLOOKUP(B5904, Runs[Run ID], Runs[Title]), "— pick a run —")</f>
        <v>Fraction's Invincible Iron Man</v>
      </c>
      <c r="D5904" s="74" t="s">
        <v>7307</v>
      </c>
      <c r="E5904" s="58" t="b">
        <v>0</v>
      </c>
      <c r="F5904" s="25">
        <f t="shared" si="1"/>
        <v>47</v>
      </c>
      <c r="G5904" s="21" t="s">
        <v>58</v>
      </c>
      <c r="H5904" s="23"/>
      <c r="I5904" s="28"/>
    </row>
    <row r="5905" ht="22.5" customHeight="1">
      <c r="A5905" s="53" t="str">
        <f t="array" ref="A5905">IFERROR(_xlfn.XLOOKUP(B5905, Runs[Run ID], Runs[Track]), "— pick a run —")</f>
        <v>Iron Man</v>
      </c>
      <c r="B5905" s="54" t="s">
        <v>311</v>
      </c>
      <c r="C5905" s="53" t="str">
        <f t="array" ref="C5905">IFERROR(_xlfn.XLOOKUP(B5905, Runs[Run ID], Runs[Title]), "— pick a run —")</f>
        <v>Fraction's Invincible Iron Man</v>
      </c>
      <c r="D5905" s="74" t="s">
        <v>7325</v>
      </c>
      <c r="E5905" s="58" t="b">
        <v>0</v>
      </c>
      <c r="F5905" s="25">
        <f t="shared" si="1"/>
        <v>48</v>
      </c>
      <c r="G5905" s="21" t="s">
        <v>58</v>
      </c>
      <c r="H5905" s="23"/>
      <c r="I5905" s="28"/>
    </row>
    <row r="5906" ht="22.5" customHeight="1">
      <c r="A5906" s="53" t="str">
        <f t="array" ref="A5906">IFERROR(_xlfn.XLOOKUP(B5906, Runs[Run ID], Runs[Track]), "— pick a run —")</f>
        <v>Iron Man</v>
      </c>
      <c r="B5906" s="54" t="s">
        <v>311</v>
      </c>
      <c r="C5906" s="53" t="str">
        <f t="array" ref="C5906">IFERROR(_xlfn.XLOOKUP(B5906, Runs[Run ID], Runs[Title]), "— pick a run —")</f>
        <v>Fraction's Invincible Iron Man</v>
      </c>
      <c r="D5906" s="74" t="s">
        <v>7341</v>
      </c>
      <c r="E5906" s="58" t="b">
        <v>0</v>
      </c>
      <c r="F5906" s="25">
        <f t="shared" si="1"/>
        <v>49</v>
      </c>
      <c r="G5906" s="21" t="s">
        <v>58</v>
      </c>
      <c r="H5906" s="23"/>
      <c r="I5906" s="28"/>
    </row>
    <row r="5907" ht="22.5" customHeight="1">
      <c r="A5907" s="53" t="str">
        <f t="array" ref="A5907">IFERROR(_xlfn.XLOOKUP(B5907, Runs[Run ID], Runs[Track]), "— pick a run —")</f>
        <v>Iron Man</v>
      </c>
      <c r="B5907" s="54" t="s">
        <v>311</v>
      </c>
      <c r="C5907" s="53" t="str">
        <f t="array" ref="C5907">IFERROR(_xlfn.XLOOKUP(B5907, Runs[Run ID], Runs[Title]), "— pick a run —")</f>
        <v>Fraction's Invincible Iron Man</v>
      </c>
      <c r="D5907" s="74" t="s">
        <v>7360</v>
      </c>
      <c r="E5907" s="58" t="b">
        <v>0</v>
      </c>
      <c r="F5907" s="25">
        <f t="shared" si="1"/>
        <v>50</v>
      </c>
      <c r="G5907" s="21" t="s">
        <v>58</v>
      </c>
      <c r="H5907" s="23"/>
      <c r="I5907" s="28"/>
    </row>
    <row r="5908" ht="22.5" customHeight="1">
      <c r="A5908" s="53" t="str">
        <f t="array" ref="A5908">IFERROR(_xlfn.XLOOKUP(B5908, Runs[Run ID], Runs[Track]), "— pick a run —")</f>
        <v>Iron Man</v>
      </c>
      <c r="B5908" s="54" t="s">
        <v>311</v>
      </c>
      <c r="C5908" s="53" t="str">
        <f t="array" ref="C5908">IFERROR(_xlfn.XLOOKUP(B5908, Runs[Run ID], Runs[Title]), "— pick a run —")</f>
        <v>Fraction's Invincible Iron Man</v>
      </c>
      <c r="D5908" s="74" t="s">
        <v>7375</v>
      </c>
      <c r="E5908" s="58" t="b">
        <v>0</v>
      </c>
      <c r="F5908" s="25">
        <f t="shared" si="1"/>
        <v>51</v>
      </c>
      <c r="G5908" s="21" t="s">
        <v>58</v>
      </c>
      <c r="H5908" s="23"/>
      <c r="I5908" s="28"/>
    </row>
    <row r="5909" ht="22.5" customHeight="1">
      <c r="A5909" s="53" t="str">
        <f t="array" ref="A5909">IFERROR(_xlfn.XLOOKUP(B5909, Runs[Run ID], Runs[Track]), "— pick a run —")</f>
        <v>Iron Man</v>
      </c>
      <c r="B5909" s="54" t="s">
        <v>311</v>
      </c>
      <c r="C5909" s="53" t="str">
        <f t="array" ref="C5909">IFERROR(_xlfn.XLOOKUP(B5909, Runs[Run ID], Runs[Title]), "— pick a run —")</f>
        <v>Fraction's Invincible Iron Man</v>
      </c>
      <c r="D5909" s="74" t="s">
        <v>7391</v>
      </c>
      <c r="E5909" s="58" t="b">
        <v>0</v>
      </c>
      <c r="F5909" s="25">
        <f t="shared" si="1"/>
        <v>52</v>
      </c>
      <c r="G5909" s="21" t="s">
        <v>58</v>
      </c>
      <c r="H5909" s="23"/>
      <c r="I5909" s="28"/>
    </row>
    <row r="5910" ht="22.5" customHeight="1">
      <c r="A5910" s="53" t="str">
        <f t="array" ref="A5910">IFERROR(_xlfn.XLOOKUP(B5910, Runs[Run ID], Runs[Track]), "— pick a run —")</f>
        <v>Iron Man</v>
      </c>
      <c r="B5910" s="54" t="s">
        <v>311</v>
      </c>
      <c r="C5910" s="53" t="str">
        <f t="array" ref="C5910">IFERROR(_xlfn.XLOOKUP(B5910, Runs[Run ID], Runs[Title]), "— pick a run —")</f>
        <v>Fraction's Invincible Iron Man</v>
      </c>
      <c r="D5910" s="74" t="s">
        <v>7409</v>
      </c>
      <c r="E5910" s="58" t="b">
        <v>0</v>
      </c>
      <c r="F5910" s="25">
        <f t="shared" si="1"/>
        <v>53</v>
      </c>
      <c r="G5910" s="21" t="s">
        <v>58</v>
      </c>
      <c r="H5910" s="23"/>
      <c r="I5910" s="28"/>
    </row>
    <row r="5911" ht="22.5" customHeight="1">
      <c r="A5911" s="53" t="str">
        <f t="array" ref="A5911">IFERROR(_xlfn.XLOOKUP(B5911, Runs[Run ID], Runs[Track]), "— pick a run —")</f>
        <v>Iron Man</v>
      </c>
      <c r="B5911" s="54" t="s">
        <v>311</v>
      </c>
      <c r="C5911" s="53" t="str">
        <f t="array" ref="C5911">IFERROR(_xlfn.XLOOKUP(B5911, Runs[Run ID], Runs[Title]), "— pick a run —")</f>
        <v>Fraction's Invincible Iron Man</v>
      </c>
      <c r="D5911" s="74" t="s">
        <v>12212</v>
      </c>
      <c r="E5911" s="58" t="b">
        <v>0</v>
      </c>
      <c r="F5911" s="25">
        <f t="shared" si="1"/>
        <v>54</v>
      </c>
      <c r="G5911" s="21" t="s">
        <v>58</v>
      </c>
      <c r="H5911" s="23"/>
      <c r="I5911" s="28"/>
    </row>
    <row r="5912" ht="22.5" customHeight="1">
      <c r="A5912" s="53" t="str">
        <f t="array" ref="A5912">IFERROR(_xlfn.XLOOKUP(B5912, Runs[Run ID], Runs[Track]), "— pick a run —")</f>
        <v>Iron Man</v>
      </c>
      <c r="B5912" s="54" t="s">
        <v>311</v>
      </c>
      <c r="C5912" s="53" t="str">
        <f t="array" ref="C5912">IFERROR(_xlfn.XLOOKUP(B5912, Runs[Run ID], Runs[Title]), "— pick a run —")</f>
        <v>Fraction's Invincible Iron Man</v>
      </c>
      <c r="D5912" s="74" t="s">
        <v>7444</v>
      </c>
      <c r="E5912" s="58" t="b">
        <v>0</v>
      </c>
      <c r="F5912" s="25">
        <f t="shared" si="1"/>
        <v>55</v>
      </c>
      <c r="G5912" s="21" t="s">
        <v>58</v>
      </c>
      <c r="H5912" s="23"/>
      <c r="I5912" s="28"/>
    </row>
    <row r="5913" ht="22.5" customHeight="1">
      <c r="A5913" s="53" t="str">
        <f t="array" ref="A5913">IFERROR(_xlfn.XLOOKUP(B5913, Runs[Run ID], Runs[Track]), "— pick a run —")</f>
        <v>Iron Man</v>
      </c>
      <c r="B5913" s="54" t="s">
        <v>311</v>
      </c>
      <c r="C5913" s="53" t="str">
        <f t="array" ref="C5913">IFERROR(_xlfn.XLOOKUP(B5913, Runs[Run ID], Runs[Title]), "— pick a run —")</f>
        <v>Fraction's Invincible Iron Man</v>
      </c>
      <c r="D5913" s="74" t="s">
        <v>7461</v>
      </c>
      <c r="E5913" s="58" t="b">
        <v>0</v>
      </c>
      <c r="F5913" s="25">
        <f t="shared" si="1"/>
        <v>56</v>
      </c>
      <c r="G5913" s="21" t="s">
        <v>58</v>
      </c>
      <c r="H5913" s="23"/>
      <c r="I5913" s="28"/>
    </row>
    <row r="5914" ht="22.5" customHeight="1">
      <c r="A5914" s="53" t="str">
        <f t="array" ref="A5914">IFERROR(_xlfn.XLOOKUP(B5914, Runs[Run ID], Runs[Track]), "— pick a run —")</f>
        <v>Iron Man</v>
      </c>
      <c r="B5914" s="54" t="s">
        <v>311</v>
      </c>
      <c r="C5914" s="53" t="str">
        <f t="array" ref="C5914">IFERROR(_xlfn.XLOOKUP(B5914, Runs[Run ID], Runs[Title]), "— pick a run —")</f>
        <v>Fraction's Invincible Iron Man</v>
      </c>
      <c r="D5914" s="74" t="s">
        <v>7476</v>
      </c>
      <c r="E5914" s="58" t="b">
        <v>0</v>
      </c>
      <c r="F5914" s="25">
        <f t="shared" si="1"/>
        <v>57</v>
      </c>
      <c r="G5914" s="21" t="s">
        <v>58</v>
      </c>
      <c r="H5914" s="23"/>
      <c r="I5914" s="28"/>
    </row>
    <row r="5915" ht="22.5" customHeight="1">
      <c r="A5915" s="53" t="str">
        <f t="array" ref="A5915">IFERROR(_xlfn.XLOOKUP(B5915, Runs[Run ID], Runs[Track]), "— pick a run —")</f>
        <v>Iron Man</v>
      </c>
      <c r="B5915" s="54" t="s">
        <v>311</v>
      </c>
      <c r="C5915" s="53" t="str">
        <f t="array" ref="C5915">IFERROR(_xlfn.XLOOKUP(B5915, Runs[Run ID], Runs[Title]), "— pick a run —")</f>
        <v>Fraction's Invincible Iron Man</v>
      </c>
      <c r="D5915" s="74" t="s">
        <v>7493</v>
      </c>
      <c r="E5915" s="58" t="b">
        <v>0</v>
      </c>
      <c r="F5915" s="25">
        <f t="shared" si="1"/>
        <v>58</v>
      </c>
      <c r="G5915" s="21" t="s">
        <v>58</v>
      </c>
      <c r="H5915" s="23"/>
      <c r="I5915" s="28"/>
    </row>
    <row r="5916" ht="22.5" customHeight="1">
      <c r="A5916" s="53" t="str">
        <f t="array" ref="A5916">IFERROR(_xlfn.XLOOKUP(B5916, Runs[Run ID], Runs[Track]), "— pick a run —")</f>
        <v>Iron Man</v>
      </c>
      <c r="B5916" s="54" t="s">
        <v>311</v>
      </c>
      <c r="C5916" s="53" t="str">
        <f t="array" ref="C5916">IFERROR(_xlfn.XLOOKUP(B5916, Runs[Run ID], Runs[Title]), "— pick a run —")</f>
        <v>Fraction's Invincible Iron Man</v>
      </c>
      <c r="D5916" s="74" t="s">
        <v>7510</v>
      </c>
      <c r="E5916" s="58" t="b">
        <v>0</v>
      </c>
      <c r="F5916" s="25">
        <f t="shared" si="1"/>
        <v>59</v>
      </c>
      <c r="G5916" s="21" t="s">
        <v>58</v>
      </c>
      <c r="H5916" s="23"/>
      <c r="I5916" s="28"/>
    </row>
    <row r="5917" ht="22.5" customHeight="1">
      <c r="A5917" s="53" t="str">
        <f t="array" ref="A5917">IFERROR(_xlfn.XLOOKUP(B5917, Runs[Run ID], Runs[Track]), "— pick a run —")</f>
        <v>Iron Man</v>
      </c>
      <c r="B5917" s="54" t="s">
        <v>311</v>
      </c>
      <c r="C5917" s="53" t="str">
        <f t="array" ref="C5917">IFERROR(_xlfn.XLOOKUP(B5917, Runs[Run ID], Runs[Title]), "— pick a run —")</f>
        <v>Fraction's Invincible Iron Man</v>
      </c>
      <c r="D5917" s="74" t="s">
        <v>7529</v>
      </c>
      <c r="E5917" s="58" t="b">
        <v>0</v>
      </c>
      <c r="F5917" s="25">
        <f t="shared" si="1"/>
        <v>60</v>
      </c>
      <c r="G5917" s="21" t="s">
        <v>58</v>
      </c>
      <c r="H5917" s="23"/>
      <c r="I5917" s="28"/>
    </row>
    <row r="5918" ht="22.5" customHeight="1">
      <c r="A5918" s="53" t="str">
        <f t="array" ref="A5918">IFERROR(_xlfn.XLOOKUP(B5918, Runs[Run ID], Runs[Track]), "— pick a run —")</f>
        <v>Iron Man</v>
      </c>
      <c r="B5918" s="54" t="s">
        <v>311</v>
      </c>
      <c r="C5918" s="53" t="str">
        <f t="array" ref="C5918">IFERROR(_xlfn.XLOOKUP(B5918, Runs[Run ID], Runs[Title]), "— pick a run —")</f>
        <v>Fraction's Invincible Iron Man</v>
      </c>
      <c r="D5918" s="74" t="s">
        <v>7546</v>
      </c>
      <c r="E5918" s="58" t="b">
        <v>0</v>
      </c>
      <c r="F5918" s="25">
        <f t="shared" si="1"/>
        <v>61</v>
      </c>
      <c r="G5918" s="21" t="s">
        <v>58</v>
      </c>
      <c r="H5918" s="23"/>
      <c r="I5918" s="28"/>
    </row>
    <row r="5919" ht="22.5" customHeight="1">
      <c r="A5919" s="53" t="str">
        <f t="array" ref="A5919">IFERROR(_xlfn.XLOOKUP(B5919, Runs[Run ID], Runs[Track]), "— pick a run —")</f>
        <v>Iron Man</v>
      </c>
      <c r="B5919" s="54" t="s">
        <v>311</v>
      </c>
      <c r="C5919" s="53" t="str">
        <f t="array" ref="C5919">IFERROR(_xlfn.XLOOKUP(B5919, Runs[Run ID], Runs[Title]), "— pick a run —")</f>
        <v>Fraction's Invincible Iron Man</v>
      </c>
      <c r="D5919" s="74" t="s">
        <v>7563</v>
      </c>
      <c r="E5919" s="58" t="b">
        <v>0</v>
      </c>
      <c r="F5919" s="25">
        <f t="shared" si="1"/>
        <v>62</v>
      </c>
      <c r="G5919" s="21" t="s">
        <v>58</v>
      </c>
      <c r="H5919" s="23"/>
      <c r="I5919" s="28"/>
    </row>
    <row r="5920" ht="22.5" customHeight="1">
      <c r="A5920" s="53" t="str">
        <f t="array" ref="A5920">IFERROR(_xlfn.XLOOKUP(B5920, Runs[Run ID], Runs[Track]), "— pick a run —")</f>
        <v>Iron Man</v>
      </c>
      <c r="B5920" s="54" t="s">
        <v>311</v>
      </c>
      <c r="C5920" s="53" t="str">
        <f t="array" ref="C5920">IFERROR(_xlfn.XLOOKUP(B5920, Runs[Run ID], Runs[Title]), "— pick a run —")</f>
        <v>Fraction's Invincible Iron Man</v>
      </c>
      <c r="D5920" s="74" t="s">
        <v>7582</v>
      </c>
      <c r="E5920" s="58" t="b">
        <v>0</v>
      </c>
      <c r="F5920" s="25">
        <f t="shared" si="1"/>
        <v>63</v>
      </c>
      <c r="G5920" s="21" t="s">
        <v>58</v>
      </c>
      <c r="H5920" s="23"/>
      <c r="I5920" s="28"/>
    </row>
    <row r="5921" ht="22.5" customHeight="1">
      <c r="A5921" s="53" t="str">
        <f t="array" ref="A5921">IFERROR(_xlfn.XLOOKUP(B5921, Runs[Run ID], Runs[Track]), "— pick a run —")</f>
        <v>Iron Man</v>
      </c>
      <c r="B5921" s="54" t="s">
        <v>311</v>
      </c>
      <c r="C5921" s="53" t="str">
        <f t="array" ref="C5921">IFERROR(_xlfn.XLOOKUP(B5921, Runs[Run ID], Runs[Title]), "— pick a run —")</f>
        <v>Fraction's Invincible Iron Man</v>
      </c>
      <c r="D5921" s="74" t="s">
        <v>7597</v>
      </c>
      <c r="E5921" s="58" t="b">
        <v>0</v>
      </c>
      <c r="F5921" s="25">
        <f t="shared" si="1"/>
        <v>64</v>
      </c>
      <c r="G5921" s="21" t="s">
        <v>58</v>
      </c>
      <c r="H5921" s="23"/>
      <c r="I5921" s="28"/>
    </row>
    <row r="5922" ht="22.5" customHeight="1">
      <c r="A5922" s="53" t="str">
        <f t="array" ref="A5922">IFERROR(_xlfn.XLOOKUP(B5922, Runs[Run ID], Runs[Track]), "— pick a run —")</f>
        <v>Iron Man</v>
      </c>
      <c r="B5922" s="54" t="s">
        <v>311</v>
      </c>
      <c r="C5922" s="53" t="str">
        <f t="array" ref="C5922">IFERROR(_xlfn.XLOOKUP(B5922, Runs[Run ID], Runs[Title]), "— pick a run —")</f>
        <v>Fraction's Invincible Iron Man</v>
      </c>
      <c r="D5922" s="74" t="s">
        <v>7612</v>
      </c>
      <c r="E5922" s="58" t="b">
        <v>0</v>
      </c>
      <c r="F5922" s="25">
        <f t="shared" si="1"/>
        <v>65</v>
      </c>
      <c r="G5922" s="21" t="s">
        <v>58</v>
      </c>
      <c r="H5922" s="23"/>
      <c r="I5922" s="28"/>
    </row>
    <row r="5923" ht="22.5" customHeight="1">
      <c r="A5923" s="53" t="str">
        <f t="array" ref="A5923">IFERROR(_xlfn.XLOOKUP(B5923, Runs[Run ID], Runs[Track]), "— pick a run —")</f>
        <v>Iron Man</v>
      </c>
      <c r="B5923" s="54" t="s">
        <v>311</v>
      </c>
      <c r="C5923" s="53" t="str">
        <f t="array" ref="C5923">IFERROR(_xlfn.XLOOKUP(B5923, Runs[Run ID], Runs[Title]), "— pick a run —")</f>
        <v>Fraction's Invincible Iron Man</v>
      </c>
      <c r="D5923" s="74" t="s">
        <v>7629</v>
      </c>
      <c r="E5923" s="58" t="b">
        <v>0</v>
      </c>
      <c r="F5923" s="25">
        <f t="shared" si="1"/>
        <v>66</v>
      </c>
      <c r="G5923" s="21" t="s">
        <v>58</v>
      </c>
      <c r="H5923" s="23"/>
      <c r="I5923" s="28"/>
    </row>
    <row r="5924" ht="22.5" customHeight="1">
      <c r="A5924" s="53" t="str">
        <f t="array" ref="A5924">IFERROR(_xlfn.XLOOKUP(B5924, Runs[Run ID], Runs[Track]), "— pick a run —")</f>
        <v>Iron Man</v>
      </c>
      <c r="B5924" s="54" t="s">
        <v>311</v>
      </c>
      <c r="C5924" s="53" t="str">
        <f t="array" ref="C5924">IFERROR(_xlfn.XLOOKUP(B5924, Runs[Run ID], Runs[Title]), "— pick a run —")</f>
        <v>Fraction's Invincible Iron Man</v>
      </c>
      <c r="D5924" s="74" t="s">
        <v>7648</v>
      </c>
      <c r="E5924" s="58" t="b">
        <v>0</v>
      </c>
      <c r="F5924" s="25">
        <f t="shared" si="1"/>
        <v>67</v>
      </c>
      <c r="G5924" s="21" t="s">
        <v>58</v>
      </c>
      <c r="H5924" s="23"/>
      <c r="I5924" s="28"/>
    </row>
    <row r="5925" ht="22.5" customHeight="1">
      <c r="A5925" s="53" t="str">
        <f t="array" ref="A5925">IFERROR(_xlfn.XLOOKUP(B5925, Runs[Run ID], Runs[Track]), "— pick a run —")</f>
        <v>Iron Man</v>
      </c>
      <c r="B5925" s="54" t="s">
        <v>311</v>
      </c>
      <c r="C5925" s="53" t="str">
        <f t="array" ref="C5925">IFERROR(_xlfn.XLOOKUP(B5925, Runs[Run ID], Runs[Title]), "— pick a run —")</f>
        <v>Fraction's Invincible Iron Man</v>
      </c>
      <c r="D5925" s="74" t="s">
        <v>7667</v>
      </c>
      <c r="E5925" s="58" t="b">
        <v>0</v>
      </c>
      <c r="F5925" s="25">
        <f t="shared" si="1"/>
        <v>68</v>
      </c>
      <c r="G5925" s="21" t="s">
        <v>58</v>
      </c>
      <c r="H5925" s="23"/>
      <c r="I5925" s="28"/>
    </row>
    <row r="5926" ht="22.5" customHeight="1">
      <c r="A5926" s="53" t="str">
        <f t="array" ref="A5926">IFERROR(_xlfn.XLOOKUP(B5926, Runs[Run ID], Runs[Track]), "— pick a run —")</f>
        <v>Iron Man</v>
      </c>
      <c r="B5926" s="54" t="s">
        <v>311</v>
      </c>
      <c r="C5926" s="53" t="str">
        <f t="array" ref="C5926">IFERROR(_xlfn.XLOOKUP(B5926, Runs[Run ID], Runs[Title]), "— pick a run —")</f>
        <v>Fraction's Invincible Iron Man</v>
      </c>
      <c r="D5926" s="74" t="s">
        <v>7684</v>
      </c>
      <c r="E5926" s="58" t="b">
        <v>0</v>
      </c>
      <c r="F5926" s="25">
        <f t="shared" si="1"/>
        <v>69</v>
      </c>
      <c r="G5926" s="21" t="s">
        <v>58</v>
      </c>
      <c r="H5926" s="23"/>
      <c r="I5926" s="28"/>
    </row>
    <row r="5927" ht="22.5" customHeight="1">
      <c r="A5927" s="53" t="str">
        <f t="array" ref="A5927">IFERROR(_xlfn.XLOOKUP(B5927, Runs[Run ID], Runs[Track]), "— pick a run —")</f>
        <v>Iron Man</v>
      </c>
      <c r="B5927" s="54" t="s">
        <v>311</v>
      </c>
      <c r="C5927" s="53" t="str">
        <f t="array" ref="C5927">IFERROR(_xlfn.XLOOKUP(B5927, Runs[Run ID], Runs[Title]), "— pick a run —")</f>
        <v>Fraction's Invincible Iron Man</v>
      </c>
      <c r="D5927" s="74" t="s">
        <v>7701</v>
      </c>
      <c r="E5927" s="58" t="b">
        <v>0</v>
      </c>
      <c r="F5927" s="25">
        <f t="shared" si="1"/>
        <v>70</v>
      </c>
      <c r="G5927" s="21" t="s">
        <v>58</v>
      </c>
      <c r="H5927" s="23"/>
      <c r="I5927" s="28"/>
    </row>
    <row r="5928" ht="22.5" customHeight="1">
      <c r="A5928" s="53" t="str">
        <f t="array" ref="A5928">IFERROR(_xlfn.XLOOKUP(B5928, Runs[Run ID], Runs[Track]), "— pick a run —")</f>
        <v>Iron Man</v>
      </c>
      <c r="B5928" s="54" t="s">
        <v>311</v>
      </c>
      <c r="C5928" s="53" t="str">
        <f t="array" ref="C5928">IFERROR(_xlfn.XLOOKUP(B5928, Runs[Run ID], Runs[Title]), "— pick a run —")</f>
        <v>Fraction's Invincible Iron Man</v>
      </c>
      <c r="D5928" s="74" t="s">
        <v>7717</v>
      </c>
      <c r="E5928" s="58" t="b">
        <v>0</v>
      </c>
      <c r="F5928" s="25">
        <f t="shared" si="1"/>
        <v>71</v>
      </c>
      <c r="G5928" s="21" t="s">
        <v>58</v>
      </c>
      <c r="H5928" s="23"/>
      <c r="I5928" s="28"/>
    </row>
    <row r="5929" ht="22.5" customHeight="1">
      <c r="A5929" s="53" t="str">
        <f t="array" ref="A5929">IFERROR(_xlfn.XLOOKUP(B5929, Runs[Run ID], Runs[Track]), "— pick a run —")</f>
        <v>Iron Man</v>
      </c>
      <c r="B5929" s="54" t="s">
        <v>311</v>
      </c>
      <c r="C5929" s="53" t="str">
        <f t="array" ref="C5929">IFERROR(_xlfn.XLOOKUP(B5929, Runs[Run ID], Runs[Title]), "— pick a run —")</f>
        <v>Fraction's Invincible Iron Man</v>
      </c>
      <c r="D5929" s="74" t="s">
        <v>7735</v>
      </c>
      <c r="E5929" s="58" t="b">
        <v>0</v>
      </c>
      <c r="F5929" s="25">
        <f t="shared" si="1"/>
        <v>72</v>
      </c>
      <c r="G5929" s="21" t="s">
        <v>58</v>
      </c>
      <c r="H5929" s="23"/>
      <c r="I5929" s="28"/>
    </row>
    <row r="5930" ht="22.5" customHeight="1">
      <c r="A5930" s="53" t="str">
        <f t="array" ref="A5930">IFERROR(_xlfn.XLOOKUP(B5930, Runs[Run ID], Runs[Track]), "— pick a run —")</f>
        <v>Iron Man</v>
      </c>
      <c r="B5930" s="54" t="s">
        <v>318</v>
      </c>
      <c r="C5930" s="53" t="str">
        <f t="array" ref="C5930">IFERROR(_xlfn.XLOOKUP(B5930, Runs[Run ID], Runs[Title]), "— pick a run —")</f>
        <v>Cantwell's Iron Man</v>
      </c>
      <c r="D5930" s="74" t="s">
        <v>7769</v>
      </c>
      <c r="E5930" s="58" t="b">
        <v>0</v>
      </c>
      <c r="F5930" s="25">
        <f t="shared" si="1"/>
        <v>1</v>
      </c>
      <c r="G5930" s="21" t="s">
        <v>58</v>
      </c>
      <c r="H5930" s="23"/>
      <c r="I5930" s="28"/>
    </row>
    <row r="5931" ht="22.5" customHeight="1">
      <c r="A5931" s="53" t="str">
        <f t="array" ref="A5931">IFERROR(_xlfn.XLOOKUP(B5931, Runs[Run ID], Runs[Track]), "— pick a run —")</f>
        <v>Iron Man</v>
      </c>
      <c r="B5931" s="54" t="s">
        <v>318</v>
      </c>
      <c r="C5931" s="53" t="str">
        <f t="array" ref="C5931">IFERROR(_xlfn.XLOOKUP(B5931, Runs[Run ID], Runs[Title]), "— pick a run —")</f>
        <v>Cantwell's Iron Man</v>
      </c>
      <c r="D5931" s="74" t="s">
        <v>7786</v>
      </c>
      <c r="E5931" s="58" t="b">
        <v>0</v>
      </c>
      <c r="F5931" s="25">
        <f t="shared" si="1"/>
        <v>2</v>
      </c>
      <c r="G5931" s="21" t="s">
        <v>58</v>
      </c>
      <c r="H5931" s="23"/>
      <c r="I5931" s="28"/>
    </row>
    <row r="5932" ht="22.5" customHeight="1">
      <c r="A5932" s="53" t="str">
        <f t="array" ref="A5932">IFERROR(_xlfn.XLOOKUP(B5932, Runs[Run ID], Runs[Track]), "— pick a run —")</f>
        <v>Iron Man</v>
      </c>
      <c r="B5932" s="54" t="s">
        <v>318</v>
      </c>
      <c r="C5932" s="53" t="str">
        <f t="array" ref="C5932">IFERROR(_xlfn.XLOOKUP(B5932, Runs[Run ID], Runs[Title]), "— pick a run —")</f>
        <v>Cantwell's Iron Man</v>
      </c>
      <c r="D5932" s="74" t="s">
        <v>7803</v>
      </c>
      <c r="E5932" s="58" t="b">
        <v>0</v>
      </c>
      <c r="F5932" s="25">
        <f t="shared" si="1"/>
        <v>3</v>
      </c>
      <c r="G5932" s="21" t="s">
        <v>58</v>
      </c>
      <c r="H5932" s="23"/>
      <c r="I5932" s="28"/>
    </row>
    <row r="5933" ht="22.5" customHeight="1">
      <c r="A5933" s="53" t="str">
        <f t="array" ref="A5933">IFERROR(_xlfn.XLOOKUP(B5933, Runs[Run ID], Runs[Track]), "— pick a run —")</f>
        <v>Iron Man</v>
      </c>
      <c r="B5933" s="54" t="s">
        <v>318</v>
      </c>
      <c r="C5933" s="53" t="str">
        <f t="array" ref="C5933">IFERROR(_xlfn.XLOOKUP(B5933, Runs[Run ID], Runs[Title]), "— pick a run —")</f>
        <v>Cantwell's Iron Man</v>
      </c>
      <c r="D5933" s="74" t="s">
        <v>7820</v>
      </c>
      <c r="E5933" s="58" t="b">
        <v>0</v>
      </c>
      <c r="F5933" s="25">
        <f t="shared" si="1"/>
        <v>4</v>
      </c>
      <c r="G5933" s="21" t="s">
        <v>58</v>
      </c>
      <c r="H5933" s="23"/>
      <c r="I5933" s="28"/>
    </row>
    <row r="5934" ht="22.5" customHeight="1">
      <c r="A5934" s="53" t="str">
        <f t="array" ref="A5934">IFERROR(_xlfn.XLOOKUP(B5934, Runs[Run ID], Runs[Track]), "— pick a run —")</f>
        <v>Iron Man</v>
      </c>
      <c r="B5934" s="54" t="s">
        <v>318</v>
      </c>
      <c r="C5934" s="53" t="str">
        <f t="array" ref="C5934">IFERROR(_xlfn.XLOOKUP(B5934, Runs[Run ID], Runs[Title]), "— pick a run —")</f>
        <v>Cantwell's Iron Man</v>
      </c>
      <c r="D5934" s="74" t="s">
        <v>7837</v>
      </c>
      <c r="E5934" s="58" t="b">
        <v>0</v>
      </c>
      <c r="F5934" s="25">
        <f t="shared" si="1"/>
        <v>5</v>
      </c>
      <c r="G5934" s="21" t="s">
        <v>58</v>
      </c>
      <c r="H5934" s="23"/>
      <c r="I5934" s="28"/>
    </row>
    <row r="5935" ht="22.5" customHeight="1">
      <c r="A5935" s="53" t="str">
        <f t="array" ref="A5935">IFERROR(_xlfn.XLOOKUP(B5935, Runs[Run ID], Runs[Track]), "— pick a run —")</f>
        <v>Iron Man</v>
      </c>
      <c r="B5935" s="54" t="s">
        <v>318</v>
      </c>
      <c r="C5935" s="53" t="str">
        <f t="array" ref="C5935">IFERROR(_xlfn.XLOOKUP(B5935, Runs[Run ID], Runs[Title]), "— pick a run —")</f>
        <v>Cantwell's Iron Man</v>
      </c>
      <c r="D5935" s="74" t="s">
        <v>7855</v>
      </c>
      <c r="E5935" s="58" t="b">
        <v>0</v>
      </c>
      <c r="F5935" s="25">
        <f t="shared" si="1"/>
        <v>6</v>
      </c>
      <c r="G5935" s="21" t="s">
        <v>58</v>
      </c>
      <c r="H5935" s="23"/>
      <c r="I5935" s="28"/>
    </row>
    <row r="5936" ht="22.5" customHeight="1">
      <c r="A5936" s="53" t="str">
        <f t="array" ref="A5936">IFERROR(_xlfn.XLOOKUP(B5936, Runs[Run ID], Runs[Track]), "— pick a run —")</f>
        <v>Iron Man</v>
      </c>
      <c r="B5936" s="54" t="s">
        <v>318</v>
      </c>
      <c r="C5936" s="53" t="str">
        <f t="array" ref="C5936">IFERROR(_xlfn.XLOOKUP(B5936, Runs[Run ID], Runs[Title]), "— pick a run —")</f>
        <v>Cantwell's Iron Man</v>
      </c>
      <c r="D5936" s="74" t="s">
        <v>7873</v>
      </c>
      <c r="E5936" s="58" t="b">
        <v>0</v>
      </c>
      <c r="F5936" s="25">
        <f t="shared" si="1"/>
        <v>7</v>
      </c>
      <c r="G5936" s="21" t="s">
        <v>58</v>
      </c>
      <c r="H5936" s="23"/>
      <c r="I5936" s="28"/>
    </row>
    <row r="5937" ht="22.5" customHeight="1">
      <c r="A5937" s="53" t="str">
        <f t="array" ref="A5937">IFERROR(_xlfn.XLOOKUP(B5937, Runs[Run ID], Runs[Track]), "— pick a run —")</f>
        <v>Iron Man</v>
      </c>
      <c r="B5937" s="54" t="s">
        <v>318</v>
      </c>
      <c r="C5937" s="53" t="str">
        <f t="array" ref="C5937">IFERROR(_xlfn.XLOOKUP(B5937, Runs[Run ID], Runs[Title]), "— pick a run —")</f>
        <v>Cantwell's Iron Man</v>
      </c>
      <c r="D5937" s="74" t="s">
        <v>7891</v>
      </c>
      <c r="E5937" s="58" t="b">
        <v>0</v>
      </c>
      <c r="F5937" s="25">
        <f t="shared" si="1"/>
        <v>8</v>
      </c>
      <c r="G5937" s="21" t="s">
        <v>58</v>
      </c>
      <c r="H5937" s="23"/>
      <c r="I5937" s="28"/>
    </row>
    <row r="5938" ht="22.5" customHeight="1">
      <c r="A5938" s="53" t="str">
        <f t="array" ref="A5938">IFERROR(_xlfn.XLOOKUP(B5938, Runs[Run ID], Runs[Track]), "— pick a run —")</f>
        <v>Iron Man</v>
      </c>
      <c r="B5938" s="54" t="s">
        <v>318</v>
      </c>
      <c r="C5938" s="53" t="str">
        <f t="array" ref="C5938">IFERROR(_xlfn.XLOOKUP(B5938, Runs[Run ID], Runs[Title]), "— pick a run —")</f>
        <v>Cantwell's Iron Man</v>
      </c>
      <c r="D5938" s="74" t="s">
        <v>7907</v>
      </c>
      <c r="E5938" s="58" t="b">
        <v>0</v>
      </c>
      <c r="F5938" s="25">
        <f t="shared" si="1"/>
        <v>9</v>
      </c>
      <c r="G5938" s="21" t="s">
        <v>58</v>
      </c>
      <c r="H5938" s="23"/>
      <c r="I5938" s="28"/>
    </row>
    <row r="5939" ht="22.5" customHeight="1">
      <c r="A5939" s="53" t="str">
        <f t="array" ref="A5939">IFERROR(_xlfn.XLOOKUP(B5939, Runs[Run ID], Runs[Track]), "— pick a run —")</f>
        <v>Iron Man</v>
      </c>
      <c r="B5939" s="54" t="s">
        <v>318</v>
      </c>
      <c r="C5939" s="53" t="str">
        <f t="array" ref="C5939">IFERROR(_xlfn.XLOOKUP(B5939, Runs[Run ID], Runs[Title]), "— pick a run —")</f>
        <v>Cantwell's Iron Man</v>
      </c>
      <c r="D5939" s="74" t="s">
        <v>7924</v>
      </c>
      <c r="E5939" s="58" t="b">
        <v>0</v>
      </c>
      <c r="F5939" s="25">
        <f t="shared" si="1"/>
        <v>10</v>
      </c>
      <c r="G5939" s="21" t="s">
        <v>58</v>
      </c>
      <c r="H5939" s="23"/>
      <c r="I5939" s="28"/>
    </row>
    <row r="5940" ht="22.5" customHeight="1">
      <c r="A5940" s="53" t="str">
        <f t="array" ref="A5940">IFERROR(_xlfn.XLOOKUP(B5940, Runs[Run ID], Runs[Track]), "— pick a run —")</f>
        <v>Iron Man</v>
      </c>
      <c r="B5940" s="54" t="s">
        <v>318</v>
      </c>
      <c r="C5940" s="53" t="str">
        <f t="array" ref="C5940">IFERROR(_xlfn.XLOOKUP(B5940, Runs[Run ID], Runs[Title]), "— pick a run —")</f>
        <v>Cantwell's Iron Man</v>
      </c>
      <c r="D5940" s="74" t="s">
        <v>7940</v>
      </c>
      <c r="E5940" s="58" t="b">
        <v>0</v>
      </c>
      <c r="F5940" s="25">
        <f t="shared" si="1"/>
        <v>11</v>
      </c>
      <c r="G5940" s="21" t="s">
        <v>58</v>
      </c>
      <c r="H5940" s="23"/>
      <c r="I5940" s="28"/>
    </row>
    <row r="5941" ht="22.5" customHeight="1">
      <c r="A5941" s="53" t="str">
        <f t="array" ref="A5941">IFERROR(_xlfn.XLOOKUP(B5941, Runs[Run ID], Runs[Track]), "— pick a run —")</f>
        <v>Iron Man</v>
      </c>
      <c r="B5941" s="54" t="s">
        <v>318</v>
      </c>
      <c r="C5941" s="53" t="str">
        <f t="array" ref="C5941">IFERROR(_xlfn.XLOOKUP(B5941, Runs[Run ID], Runs[Title]), "— pick a run —")</f>
        <v>Cantwell's Iron Man</v>
      </c>
      <c r="D5941" s="74" t="s">
        <v>7957</v>
      </c>
      <c r="E5941" s="58" t="b">
        <v>0</v>
      </c>
      <c r="F5941" s="25">
        <f t="shared" si="1"/>
        <v>12</v>
      </c>
      <c r="G5941" s="21" t="s">
        <v>58</v>
      </c>
      <c r="H5941" s="23"/>
      <c r="I5941" s="28"/>
    </row>
    <row r="5942" ht="22.5" customHeight="1">
      <c r="A5942" s="53" t="str">
        <f t="array" ref="A5942">IFERROR(_xlfn.XLOOKUP(B5942, Runs[Run ID], Runs[Track]), "— pick a run —")</f>
        <v>Iron Man</v>
      </c>
      <c r="B5942" s="54" t="s">
        <v>318</v>
      </c>
      <c r="C5942" s="53" t="str">
        <f t="array" ref="C5942">IFERROR(_xlfn.XLOOKUP(B5942, Runs[Run ID], Runs[Title]), "— pick a run —")</f>
        <v>Cantwell's Iron Man</v>
      </c>
      <c r="D5942" s="74" t="s">
        <v>7973</v>
      </c>
      <c r="E5942" s="58" t="b">
        <v>0</v>
      </c>
      <c r="F5942" s="25">
        <f t="shared" si="1"/>
        <v>13</v>
      </c>
      <c r="G5942" s="21" t="s">
        <v>58</v>
      </c>
      <c r="H5942" s="23"/>
      <c r="I5942" s="28"/>
    </row>
    <row r="5943" ht="22.5" customHeight="1">
      <c r="A5943" s="53" t="str">
        <f t="array" ref="A5943">IFERROR(_xlfn.XLOOKUP(B5943, Runs[Run ID], Runs[Track]), "— pick a run —")</f>
        <v>Iron Man</v>
      </c>
      <c r="B5943" s="54" t="s">
        <v>318</v>
      </c>
      <c r="C5943" s="53" t="str">
        <f t="array" ref="C5943">IFERROR(_xlfn.XLOOKUP(B5943, Runs[Run ID], Runs[Title]), "— pick a run —")</f>
        <v>Cantwell's Iron Man</v>
      </c>
      <c r="D5943" s="74" t="s">
        <v>7990</v>
      </c>
      <c r="E5943" s="58" t="b">
        <v>0</v>
      </c>
      <c r="F5943" s="25">
        <f t="shared" si="1"/>
        <v>14</v>
      </c>
      <c r="G5943" s="21" t="s">
        <v>58</v>
      </c>
      <c r="H5943" s="23"/>
      <c r="I5943" s="28"/>
    </row>
    <row r="5944" ht="22.5" customHeight="1">
      <c r="A5944" s="53" t="str">
        <f t="array" ref="A5944">IFERROR(_xlfn.XLOOKUP(B5944, Runs[Run ID], Runs[Track]), "— pick a run —")</f>
        <v>Iron Man</v>
      </c>
      <c r="B5944" s="54" t="s">
        <v>318</v>
      </c>
      <c r="C5944" s="53" t="str">
        <f t="array" ref="C5944">IFERROR(_xlfn.XLOOKUP(B5944, Runs[Run ID], Runs[Title]), "— pick a run —")</f>
        <v>Cantwell's Iron Man</v>
      </c>
      <c r="D5944" s="74" t="s">
        <v>8009</v>
      </c>
      <c r="E5944" s="58" t="b">
        <v>0</v>
      </c>
      <c r="F5944" s="25">
        <f t="shared" si="1"/>
        <v>15</v>
      </c>
      <c r="G5944" s="21" t="s">
        <v>58</v>
      </c>
      <c r="H5944" s="23"/>
      <c r="I5944" s="28"/>
    </row>
    <row r="5945" ht="22.5" customHeight="1">
      <c r="A5945" s="53" t="str">
        <f t="array" ref="A5945">IFERROR(_xlfn.XLOOKUP(B5945, Runs[Run ID], Runs[Track]), "— pick a run —")</f>
        <v>Iron Man</v>
      </c>
      <c r="B5945" s="54" t="s">
        <v>318</v>
      </c>
      <c r="C5945" s="53" t="str">
        <f t="array" ref="C5945">IFERROR(_xlfn.XLOOKUP(B5945, Runs[Run ID], Runs[Title]), "— pick a run —")</f>
        <v>Cantwell's Iron Man</v>
      </c>
      <c r="D5945" s="74" t="s">
        <v>8026</v>
      </c>
      <c r="E5945" s="58" t="b">
        <v>0</v>
      </c>
      <c r="F5945" s="25">
        <f t="shared" si="1"/>
        <v>16</v>
      </c>
      <c r="G5945" s="21" t="s">
        <v>58</v>
      </c>
      <c r="H5945" s="23"/>
      <c r="I5945" s="28"/>
    </row>
    <row r="5946" ht="22.5" customHeight="1">
      <c r="A5946" s="53" t="str">
        <f t="array" ref="A5946">IFERROR(_xlfn.XLOOKUP(B5946, Runs[Run ID], Runs[Track]), "— pick a run —")</f>
        <v>Iron Man</v>
      </c>
      <c r="B5946" s="54" t="s">
        <v>318</v>
      </c>
      <c r="C5946" s="53" t="str">
        <f t="array" ref="C5946">IFERROR(_xlfn.XLOOKUP(B5946, Runs[Run ID], Runs[Title]), "— pick a run —")</f>
        <v>Cantwell's Iron Man</v>
      </c>
      <c r="D5946" s="74" t="s">
        <v>8043</v>
      </c>
      <c r="E5946" s="58" t="b">
        <v>0</v>
      </c>
      <c r="F5946" s="25">
        <f t="shared" si="1"/>
        <v>17</v>
      </c>
      <c r="G5946" s="21" t="s">
        <v>58</v>
      </c>
      <c r="H5946" s="23"/>
      <c r="I5946" s="28"/>
    </row>
    <row r="5947" ht="22.5" customHeight="1">
      <c r="A5947" s="53" t="str">
        <f t="array" ref="A5947">IFERROR(_xlfn.XLOOKUP(B5947, Runs[Run ID], Runs[Track]), "— pick a run —")</f>
        <v>Iron Man</v>
      </c>
      <c r="B5947" s="54" t="s">
        <v>318</v>
      </c>
      <c r="C5947" s="53" t="str">
        <f t="array" ref="C5947">IFERROR(_xlfn.XLOOKUP(B5947, Runs[Run ID], Runs[Title]), "— pick a run —")</f>
        <v>Cantwell's Iron Man</v>
      </c>
      <c r="D5947" s="74" t="s">
        <v>8062</v>
      </c>
      <c r="E5947" s="58" t="b">
        <v>0</v>
      </c>
      <c r="F5947" s="25">
        <f t="shared" si="1"/>
        <v>18</v>
      </c>
      <c r="G5947" s="21" t="s">
        <v>58</v>
      </c>
      <c r="H5947" s="23"/>
      <c r="I5947" s="28"/>
    </row>
    <row r="5948" ht="22.5" customHeight="1">
      <c r="A5948" s="53" t="str">
        <f t="array" ref="A5948">IFERROR(_xlfn.XLOOKUP(B5948, Runs[Run ID], Runs[Track]), "— pick a run —")</f>
        <v>Iron Man</v>
      </c>
      <c r="B5948" s="54" t="s">
        <v>318</v>
      </c>
      <c r="C5948" s="53" t="str">
        <f t="array" ref="C5948">IFERROR(_xlfn.XLOOKUP(B5948, Runs[Run ID], Runs[Title]), "— pick a run —")</f>
        <v>Cantwell's Iron Man</v>
      </c>
      <c r="D5948" s="74" t="s">
        <v>8080</v>
      </c>
      <c r="E5948" s="58" t="b">
        <v>0</v>
      </c>
      <c r="F5948" s="25">
        <f t="shared" si="1"/>
        <v>19</v>
      </c>
      <c r="G5948" s="21" t="s">
        <v>58</v>
      </c>
      <c r="H5948" s="23"/>
      <c r="I5948" s="28"/>
    </row>
    <row r="5949" ht="22.5" customHeight="1">
      <c r="A5949" s="53" t="str">
        <f t="array" ref="A5949">IFERROR(_xlfn.XLOOKUP(B5949, Runs[Run ID], Runs[Track]), "— pick a run —")</f>
        <v>Iron Man</v>
      </c>
      <c r="B5949" s="54" t="s">
        <v>318</v>
      </c>
      <c r="C5949" s="53" t="str">
        <f t="array" ref="C5949">IFERROR(_xlfn.XLOOKUP(B5949, Runs[Run ID], Runs[Title]), "— pick a run —")</f>
        <v>Cantwell's Iron Man</v>
      </c>
      <c r="D5949" s="74" t="s">
        <v>8096</v>
      </c>
      <c r="E5949" s="58" t="b">
        <v>0</v>
      </c>
      <c r="F5949" s="25">
        <f t="shared" si="1"/>
        <v>20</v>
      </c>
      <c r="G5949" s="21" t="s">
        <v>58</v>
      </c>
      <c r="H5949" s="23"/>
      <c r="I5949" s="28"/>
    </row>
    <row r="5950" ht="22.5" customHeight="1">
      <c r="A5950" s="53" t="str">
        <f t="array" ref="A5950">IFERROR(_xlfn.XLOOKUP(B5950, Runs[Run ID], Runs[Track]), "— pick a run —")</f>
        <v>Iron Man</v>
      </c>
      <c r="B5950" s="54" t="s">
        <v>318</v>
      </c>
      <c r="C5950" s="53" t="str">
        <f t="array" ref="C5950">IFERROR(_xlfn.XLOOKUP(B5950, Runs[Run ID], Runs[Title]), "— pick a run —")</f>
        <v>Cantwell's Iron Man</v>
      </c>
      <c r="D5950" s="74" t="s">
        <v>8113</v>
      </c>
      <c r="E5950" s="58" t="b">
        <v>0</v>
      </c>
      <c r="F5950" s="25">
        <f t="shared" si="1"/>
        <v>21</v>
      </c>
      <c r="G5950" s="21" t="s">
        <v>58</v>
      </c>
      <c r="H5950" s="23"/>
      <c r="I5950" s="28"/>
    </row>
    <row r="5951" ht="22.5" customHeight="1">
      <c r="A5951" s="53" t="str">
        <f t="array" ref="A5951">IFERROR(_xlfn.XLOOKUP(B5951, Runs[Run ID], Runs[Track]), "— pick a run —")</f>
        <v>Iron Man</v>
      </c>
      <c r="B5951" s="54" t="s">
        <v>318</v>
      </c>
      <c r="C5951" s="53" t="str">
        <f t="array" ref="C5951">IFERROR(_xlfn.XLOOKUP(B5951, Runs[Run ID], Runs[Title]), "— pick a run —")</f>
        <v>Cantwell's Iron Man</v>
      </c>
      <c r="D5951" s="74" t="s">
        <v>8130</v>
      </c>
      <c r="E5951" s="58" t="b">
        <v>0</v>
      </c>
      <c r="F5951" s="25">
        <f t="shared" si="1"/>
        <v>22</v>
      </c>
      <c r="G5951" s="21" t="s">
        <v>58</v>
      </c>
      <c r="H5951" s="23"/>
      <c r="I5951" s="28"/>
    </row>
    <row r="5952" ht="22.5" customHeight="1">
      <c r="A5952" s="53" t="str">
        <f t="array" ref="A5952">IFERROR(_xlfn.XLOOKUP(B5952, Runs[Run ID], Runs[Track]), "— pick a run —")</f>
        <v>Iron Man</v>
      </c>
      <c r="B5952" s="54" t="s">
        <v>318</v>
      </c>
      <c r="C5952" s="53" t="str">
        <f t="array" ref="C5952">IFERROR(_xlfn.XLOOKUP(B5952, Runs[Run ID], Runs[Title]), "— pick a run —")</f>
        <v>Cantwell's Iron Man</v>
      </c>
      <c r="D5952" s="74" t="s">
        <v>8146</v>
      </c>
      <c r="E5952" s="58" t="b">
        <v>0</v>
      </c>
      <c r="F5952" s="25">
        <f t="shared" si="1"/>
        <v>23</v>
      </c>
      <c r="G5952" s="21" t="s">
        <v>58</v>
      </c>
      <c r="H5952" s="23"/>
      <c r="I5952" s="28"/>
    </row>
    <row r="5953" ht="22.5" customHeight="1">
      <c r="A5953" s="53" t="str">
        <f t="array" ref="A5953">IFERROR(_xlfn.XLOOKUP(B5953, Runs[Run ID], Runs[Track]), "— pick a run —")</f>
        <v>Iron Man</v>
      </c>
      <c r="B5953" s="54" t="s">
        <v>318</v>
      </c>
      <c r="C5953" s="53" t="str">
        <f t="array" ref="C5953">IFERROR(_xlfn.XLOOKUP(B5953, Runs[Run ID], Runs[Title]), "— pick a run —")</f>
        <v>Cantwell's Iron Man</v>
      </c>
      <c r="D5953" s="74" t="s">
        <v>8162</v>
      </c>
      <c r="E5953" s="58" t="b">
        <v>0</v>
      </c>
      <c r="F5953" s="25">
        <f t="shared" si="1"/>
        <v>24</v>
      </c>
      <c r="G5953" s="21" t="s">
        <v>58</v>
      </c>
      <c r="H5953" s="23"/>
      <c r="I5953" s="28"/>
    </row>
    <row r="5954" ht="22.5" customHeight="1">
      <c r="A5954" s="53" t="str">
        <f t="array" ref="A5954">IFERROR(_xlfn.XLOOKUP(B5954, Runs[Run ID], Runs[Track]), "— pick a run —")</f>
        <v>Iron Man</v>
      </c>
      <c r="B5954" s="54" t="s">
        <v>318</v>
      </c>
      <c r="C5954" s="53" t="str">
        <f t="array" ref="C5954">IFERROR(_xlfn.XLOOKUP(B5954, Runs[Run ID], Runs[Title]), "— pick a run —")</f>
        <v>Cantwell's Iron Man</v>
      </c>
      <c r="D5954" s="74" t="s">
        <v>8178</v>
      </c>
      <c r="E5954" s="58" t="b">
        <v>0</v>
      </c>
      <c r="F5954" s="25">
        <f t="shared" si="1"/>
        <v>25</v>
      </c>
      <c r="G5954" s="21" t="s">
        <v>58</v>
      </c>
      <c r="H5954" s="23"/>
      <c r="I5954" s="28"/>
    </row>
    <row r="5955" ht="22.5" customHeight="1">
      <c r="A5955" s="53" t="str">
        <f t="array" ref="A5955">IFERROR(_xlfn.XLOOKUP(B5955, Runs[Run ID], Runs[Track]), "— pick a run —")</f>
        <v>Jessica Jones</v>
      </c>
      <c r="B5955" s="54" t="s">
        <v>677</v>
      </c>
      <c r="C5955" s="53" t="str">
        <f t="array" ref="C5955">IFERROR(_xlfn.XLOOKUP(B5955, Runs[Run ID], Runs[Title]), "— pick a run —")</f>
        <v>Alias</v>
      </c>
      <c r="D5955" s="74" t="s">
        <v>2386</v>
      </c>
      <c r="E5955" s="58" t="b">
        <v>0</v>
      </c>
      <c r="F5955" s="25">
        <f t="shared" si="1"/>
        <v>1</v>
      </c>
      <c r="G5955" s="21" t="s">
        <v>58</v>
      </c>
      <c r="H5955" s="23" t="s">
        <v>15068</v>
      </c>
      <c r="I5955" s="28"/>
    </row>
    <row r="5956" ht="22.5" customHeight="1">
      <c r="A5956" s="53" t="str">
        <f t="array" ref="A5956">IFERROR(_xlfn.XLOOKUP(B5956, Runs[Run ID], Runs[Track]), "— pick a run —")</f>
        <v>Jessica Jones</v>
      </c>
      <c r="B5956" s="54" t="s">
        <v>677</v>
      </c>
      <c r="C5956" s="53" t="str">
        <f t="array" ref="C5956">IFERROR(_xlfn.XLOOKUP(B5956, Runs[Run ID], Runs[Title]), "— pick a run —")</f>
        <v>Alias</v>
      </c>
      <c r="D5956" s="74" t="s">
        <v>2415</v>
      </c>
      <c r="E5956" s="58" t="b">
        <v>0</v>
      </c>
      <c r="F5956" s="25">
        <f t="shared" si="1"/>
        <v>2</v>
      </c>
      <c r="G5956" s="21" t="s">
        <v>58</v>
      </c>
      <c r="H5956" s="23"/>
      <c r="I5956" s="28"/>
    </row>
    <row r="5957" ht="22.5" customHeight="1">
      <c r="A5957" s="53" t="str">
        <f t="array" ref="A5957">IFERROR(_xlfn.XLOOKUP(B5957, Runs[Run ID], Runs[Track]), "— pick a run —")</f>
        <v>Jessica Jones</v>
      </c>
      <c r="B5957" s="54" t="s">
        <v>677</v>
      </c>
      <c r="C5957" s="53" t="str">
        <f t="array" ref="C5957">IFERROR(_xlfn.XLOOKUP(B5957, Runs[Run ID], Runs[Title]), "— pick a run —")</f>
        <v>Alias</v>
      </c>
      <c r="D5957" s="74" t="s">
        <v>2446</v>
      </c>
      <c r="E5957" s="58" t="b">
        <v>0</v>
      </c>
      <c r="F5957" s="25">
        <f t="shared" si="1"/>
        <v>3</v>
      </c>
      <c r="G5957" s="21" t="s">
        <v>58</v>
      </c>
      <c r="H5957" s="23"/>
      <c r="I5957" s="28"/>
    </row>
    <row r="5958" ht="22.5" customHeight="1">
      <c r="A5958" s="53" t="str">
        <f t="array" ref="A5958">IFERROR(_xlfn.XLOOKUP(B5958, Runs[Run ID], Runs[Track]), "— pick a run —")</f>
        <v>Jessica Jones</v>
      </c>
      <c r="B5958" s="54" t="s">
        <v>677</v>
      </c>
      <c r="C5958" s="53" t="str">
        <f t="array" ref="C5958">IFERROR(_xlfn.XLOOKUP(B5958, Runs[Run ID], Runs[Title]), "— pick a run —")</f>
        <v>Alias</v>
      </c>
      <c r="D5958" s="74" t="s">
        <v>2475</v>
      </c>
      <c r="E5958" s="58" t="b">
        <v>0</v>
      </c>
      <c r="F5958" s="25">
        <f t="shared" si="1"/>
        <v>4</v>
      </c>
      <c r="G5958" s="21" t="s">
        <v>58</v>
      </c>
      <c r="H5958" s="23"/>
      <c r="I5958" s="28"/>
    </row>
    <row r="5959" ht="22.5" customHeight="1">
      <c r="A5959" s="53" t="str">
        <f t="array" ref="A5959">IFERROR(_xlfn.XLOOKUP(B5959, Runs[Run ID], Runs[Track]), "— pick a run —")</f>
        <v>Jessica Jones</v>
      </c>
      <c r="B5959" s="54" t="s">
        <v>677</v>
      </c>
      <c r="C5959" s="53" t="str">
        <f t="array" ref="C5959">IFERROR(_xlfn.XLOOKUP(B5959, Runs[Run ID], Runs[Title]), "— pick a run —")</f>
        <v>Alias</v>
      </c>
      <c r="D5959" s="74" t="s">
        <v>2507</v>
      </c>
      <c r="E5959" s="58" t="b">
        <v>0</v>
      </c>
      <c r="F5959" s="25">
        <f t="shared" si="1"/>
        <v>5</v>
      </c>
      <c r="G5959" s="21" t="s">
        <v>58</v>
      </c>
      <c r="H5959" s="23"/>
      <c r="I5959" s="28"/>
    </row>
    <row r="5960" ht="22.5" customHeight="1">
      <c r="A5960" s="53" t="str">
        <f t="array" ref="A5960">IFERROR(_xlfn.XLOOKUP(B5960, Runs[Run ID], Runs[Track]), "— pick a run —")</f>
        <v>Jessica Jones</v>
      </c>
      <c r="B5960" s="54" t="s">
        <v>677</v>
      </c>
      <c r="C5960" s="53" t="str">
        <f t="array" ref="C5960">IFERROR(_xlfn.XLOOKUP(B5960, Runs[Run ID], Runs[Title]), "— pick a run —")</f>
        <v>Alias</v>
      </c>
      <c r="D5960" s="74" t="s">
        <v>2535</v>
      </c>
      <c r="E5960" s="58" t="b">
        <v>0</v>
      </c>
      <c r="F5960" s="25">
        <f t="shared" si="1"/>
        <v>6</v>
      </c>
      <c r="G5960" s="21" t="s">
        <v>58</v>
      </c>
      <c r="H5960" s="23"/>
      <c r="I5960" s="28"/>
    </row>
    <row r="5961" ht="22.5" customHeight="1">
      <c r="A5961" s="53" t="str">
        <f t="array" ref="A5961">IFERROR(_xlfn.XLOOKUP(B5961, Runs[Run ID], Runs[Track]), "— pick a run —")</f>
        <v>Jessica Jones</v>
      </c>
      <c r="B5961" s="54" t="s">
        <v>677</v>
      </c>
      <c r="C5961" s="53" t="str">
        <f t="array" ref="C5961">IFERROR(_xlfn.XLOOKUP(B5961, Runs[Run ID], Runs[Title]), "— pick a run —")</f>
        <v>Alias</v>
      </c>
      <c r="D5961" s="74" t="s">
        <v>2564</v>
      </c>
      <c r="E5961" s="58" t="b">
        <v>0</v>
      </c>
      <c r="F5961" s="25">
        <f t="shared" si="1"/>
        <v>7</v>
      </c>
      <c r="G5961" s="21" t="s">
        <v>58</v>
      </c>
      <c r="H5961" s="23"/>
      <c r="I5961" s="28"/>
    </row>
    <row r="5962" ht="22.5" customHeight="1">
      <c r="A5962" s="53" t="str">
        <f t="array" ref="A5962">IFERROR(_xlfn.XLOOKUP(B5962, Runs[Run ID], Runs[Track]), "— pick a run —")</f>
        <v>Jessica Jones</v>
      </c>
      <c r="B5962" s="54" t="s">
        <v>677</v>
      </c>
      <c r="C5962" s="53" t="str">
        <f t="array" ref="C5962">IFERROR(_xlfn.XLOOKUP(B5962, Runs[Run ID], Runs[Title]), "— pick a run —")</f>
        <v>Alias</v>
      </c>
      <c r="D5962" s="74" t="s">
        <v>2593</v>
      </c>
      <c r="E5962" s="58" t="b">
        <v>0</v>
      </c>
      <c r="F5962" s="25">
        <f t="shared" si="1"/>
        <v>8</v>
      </c>
      <c r="G5962" s="21" t="s">
        <v>58</v>
      </c>
      <c r="H5962" s="23"/>
      <c r="I5962" s="28"/>
    </row>
    <row r="5963" ht="22.5" customHeight="1">
      <c r="A5963" s="53" t="str">
        <f t="array" ref="A5963">IFERROR(_xlfn.XLOOKUP(B5963, Runs[Run ID], Runs[Track]), "— pick a run —")</f>
        <v>Jessica Jones</v>
      </c>
      <c r="B5963" s="54" t="s">
        <v>677</v>
      </c>
      <c r="C5963" s="53" t="str">
        <f t="array" ref="C5963">IFERROR(_xlfn.XLOOKUP(B5963, Runs[Run ID], Runs[Title]), "— pick a run —")</f>
        <v>Alias</v>
      </c>
      <c r="D5963" s="74" t="s">
        <v>2623</v>
      </c>
      <c r="E5963" s="58" t="b">
        <v>0</v>
      </c>
      <c r="F5963" s="25">
        <f t="shared" si="1"/>
        <v>9</v>
      </c>
      <c r="G5963" s="21" t="s">
        <v>58</v>
      </c>
      <c r="H5963" s="23"/>
      <c r="I5963" s="28"/>
    </row>
    <row r="5964" ht="22.5" customHeight="1">
      <c r="A5964" s="53" t="str">
        <f t="array" ref="A5964">IFERROR(_xlfn.XLOOKUP(B5964, Runs[Run ID], Runs[Track]), "— pick a run —")</f>
        <v>Jessica Jones</v>
      </c>
      <c r="B5964" s="54" t="s">
        <v>677</v>
      </c>
      <c r="C5964" s="53" t="str">
        <f t="array" ref="C5964">IFERROR(_xlfn.XLOOKUP(B5964, Runs[Run ID], Runs[Title]), "— pick a run —")</f>
        <v>Alias</v>
      </c>
      <c r="D5964" s="74" t="s">
        <v>2653</v>
      </c>
      <c r="E5964" s="58" t="b">
        <v>0</v>
      </c>
      <c r="F5964" s="25">
        <f t="shared" si="1"/>
        <v>10</v>
      </c>
      <c r="G5964" s="21" t="s">
        <v>58</v>
      </c>
      <c r="H5964" s="23"/>
      <c r="I5964" s="28"/>
    </row>
    <row r="5965" ht="22.5" customHeight="1">
      <c r="A5965" s="53" t="str">
        <f t="array" ref="A5965">IFERROR(_xlfn.XLOOKUP(B5965, Runs[Run ID], Runs[Track]), "— pick a run —")</f>
        <v>Jessica Jones</v>
      </c>
      <c r="B5965" s="54" t="s">
        <v>677</v>
      </c>
      <c r="C5965" s="53" t="str">
        <f t="array" ref="C5965">IFERROR(_xlfn.XLOOKUP(B5965, Runs[Run ID], Runs[Title]), "— pick a run —")</f>
        <v>Alias</v>
      </c>
      <c r="D5965" s="74" t="s">
        <v>2683</v>
      </c>
      <c r="E5965" s="58" t="b">
        <v>0</v>
      </c>
      <c r="F5965" s="25">
        <f t="shared" si="1"/>
        <v>11</v>
      </c>
      <c r="G5965" s="21" t="s">
        <v>58</v>
      </c>
      <c r="H5965" s="23"/>
      <c r="I5965" s="28"/>
    </row>
    <row r="5966" ht="22.5" customHeight="1">
      <c r="A5966" s="53" t="str">
        <f t="array" ref="A5966">IFERROR(_xlfn.XLOOKUP(B5966, Runs[Run ID], Runs[Track]), "— pick a run —")</f>
        <v>Jessica Jones</v>
      </c>
      <c r="B5966" s="54" t="s">
        <v>677</v>
      </c>
      <c r="C5966" s="53" t="str">
        <f t="array" ref="C5966">IFERROR(_xlfn.XLOOKUP(B5966, Runs[Run ID], Runs[Title]), "— pick a run —")</f>
        <v>Alias</v>
      </c>
      <c r="D5966" s="74" t="s">
        <v>2715</v>
      </c>
      <c r="E5966" s="58" t="b">
        <v>0</v>
      </c>
      <c r="F5966" s="25">
        <f t="shared" si="1"/>
        <v>12</v>
      </c>
      <c r="G5966" s="21" t="s">
        <v>58</v>
      </c>
      <c r="H5966" s="23"/>
      <c r="I5966" s="28"/>
    </row>
    <row r="5967" ht="22.5" customHeight="1">
      <c r="A5967" s="53" t="str">
        <f t="array" ref="A5967">IFERROR(_xlfn.XLOOKUP(B5967, Runs[Run ID], Runs[Track]), "— pick a run —")</f>
        <v>Jessica Jones</v>
      </c>
      <c r="B5967" s="54" t="s">
        <v>677</v>
      </c>
      <c r="C5967" s="53" t="str">
        <f t="array" ref="C5967">IFERROR(_xlfn.XLOOKUP(B5967, Runs[Run ID], Runs[Title]), "— pick a run —")</f>
        <v>Alias</v>
      </c>
      <c r="D5967" s="74" t="s">
        <v>2743</v>
      </c>
      <c r="E5967" s="58" t="b">
        <v>0</v>
      </c>
      <c r="F5967" s="25">
        <f t="shared" si="1"/>
        <v>13</v>
      </c>
      <c r="G5967" s="21" t="s">
        <v>58</v>
      </c>
      <c r="H5967" s="23"/>
      <c r="I5967" s="28"/>
    </row>
    <row r="5968" ht="22.5" customHeight="1">
      <c r="A5968" s="53" t="str">
        <f t="array" ref="A5968">IFERROR(_xlfn.XLOOKUP(B5968, Runs[Run ID], Runs[Track]), "— pick a run —")</f>
        <v>Jessica Jones</v>
      </c>
      <c r="B5968" s="54" t="s">
        <v>677</v>
      </c>
      <c r="C5968" s="53" t="str">
        <f t="array" ref="C5968">IFERROR(_xlfn.XLOOKUP(B5968, Runs[Run ID], Runs[Title]), "— pick a run —")</f>
        <v>Alias</v>
      </c>
      <c r="D5968" s="74" t="s">
        <v>2773</v>
      </c>
      <c r="E5968" s="58" t="b">
        <v>0</v>
      </c>
      <c r="F5968" s="25">
        <f t="shared" si="1"/>
        <v>14</v>
      </c>
      <c r="G5968" s="21" t="s">
        <v>58</v>
      </c>
      <c r="H5968" s="23"/>
      <c r="I5968" s="28"/>
    </row>
    <row r="5969" ht="22.5" customHeight="1">
      <c r="A5969" s="53" t="str">
        <f t="array" ref="A5969">IFERROR(_xlfn.XLOOKUP(B5969, Runs[Run ID], Runs[Track]), "— pick a run —")</f>
        <v>Jessica Jones</v>
      </c>
      <c r="B5969" s="54" t="s">
        <v>677</v>
      </c>
      <c r="C5969" s="53" t="str">
        <f t="array" ref="C5969">IFERROR(_xlfn.XLOOKUP(B5969, Runs[Run ID], Runs[Title]), "— pick a run —")</f>
        <v>Alias</v>
      </c>
      <c r="D5969" s="74" t="s">
        <v>2803</v>
      </c>
      <c r="E5969" s="58" t="b">
        <v>0</v>
      </c>
      <c r="F5969" s="25">
        <f t="shared" si="1"/>
        <v>15</v>
      </c>
      <c r="G5969" s="21" t="s">
        <v>58</v>
      </c>
      <c r="H5969" s="23"/>
      <c r="I5969" s="28"/>
    </row>
    <row r="5970" ht="22.5" customHeight="1">
      <c r="A5970" s="53" t="str">
        <f t="array" ref="A5970">IFERROR(_xlfn.XLOOKUP(B5970, Runs[Run ID], Runs[Track]), "— pick a run —")</f>
        <v>Jessica Jones</v>
      </c>
      <c r="B5970" s="54" t="s">
        <v>677</v>
      </c>
      <c r="C5970" s="53" t="str">
        <f t="array" ref="C5970">IFERROR(_xlfn.XLOOKUP(B5970, Runs[Run ID], Runs[Title]), "— pick a run —")</f>
        <v>Alias</v>
      </c>
      <c r="D5970" s="74" t="s">
        <v>2831</v>
      </c>
      <c r="E5970" s="58" t="b">
        <v>0</v>
      </c>
      <c r="F5970" s="25">
        <f t="shared" si="1"/>
        <v>16</v>
      </c>
      <c r="G5970" s="21" t="s">
        <v>58</v>
      </c>
      <c r="H5970" s="23"/>
      <c r="I5970" s="28"/>
    </row>
    <row r="5971" ht="22.5" customHeight="1">
      <c r="A5971" s="53" t="str">
        <f t="array" ref="A5971">IFERROR(_xlfn.XLOOKUP(B5971, Runs[Run ID], Runs[Track]), "— pick a run —")</f>
        <v>Jessica Jones</v>
      </c>
      <c r="B5971" s="54" t="s">
        <v>677</v>
      </c>
      <c r="C5971" s="53" t="str">
        <f t="array" ref="C5971">IFERROR(_xlfn.XLOOKUP(B5971, Runs[Run ID], Runs[Title]), "— pick a run —")</f>
        <v>Alias</v>
      </c>
      <c r="D5971" s="74" t="s">
        <v>4774</v>
      </c>
      <c r="E5971" s="58" t="b">
        <v>0</v>
      </c>
      <c r="F5971" s="25">
        <f t="shared" si="1"/>
        <v>17</v>
      </c>
      <c r="G5971" s="21" t="s">
        <v>443</v>
      </c>
      <c r="H5971" s="23"/>
      <c r="I5971" s="28"/>
    </row>
    <row r="5972" ht="22.5" customHeight="1">
      <c r="A5972" s="53" t="str">
        <f t="array" ref="A5972">IFERROR(_xlfn.XLOOKUP(B5972, Runs[Run ID], Runs[Track]), "— pick a run —")</f>
        <v>Jessica Jones</v>
      </c>
      <c r="B5972" s="54" t="s">
        <v>677</v>
      </c>
      <c r="C5972" s="53" t="str">
        <f t="array" ref="C5972">IFERROR(_xlfn.XLOOKUP(B5972, Runs[Run ID], Runs[Title]), "— pick a run —")</f>
        <v>Alias</v>
      </c>
      <c r="D5972" s="74" t="s">
        <v>2860</v>
      </c>
      <c r="E5972" s="58" t="b">
        <v>0</v>
      </c>
      <c r="F5972" s="25">
        <f t="shared" si="1"/>
        <v>18</v>
      </c>
      <c r="G5972" s="21" t="s">
        <v>58</v>
      </c>
      <c r="H5972" s="23"/>
      <c r="I5972" s="28"/>
    </row>
    <row r="5973" ht="22.5" customHeight="1">
      <c r="A5973" s="53" t="str">
        <f t="array" ref="A5973">IFERROR(_xlfn.XLOOKUP(B5973, Runs[Run ID], Runs[Track]), "— pick a run —")</f>
        <v>Jessica Jones</v>
      </c>
      <c r="B5973" s="54" t="s">
        <v>677</v>
      </c>
      <c r="C5973" s="53" t="str">
        <f t="array" ref="C5973">IFERROR(_xlfn.XLOOKUP(B5973, Runs[Run ID], Runs[Title]), "— pick a run —")</f>
        <v>Alias</v>
      </c>
      <c r="D5973" s="74" t="s">
        <v>2888</v>
      </c>
      <c r="E5973" s="58" t="b">
        <v>0</v>
      </c>
      <c r="F5973" s="25">
        <f t="shared" si="1"/>
        <v>19</v>
      </c>
      <c r="G5973" s="21" t="s">
        <v>58</v>
      </c>
      <c r="H5973" s="23"/>
      <c r="I5973" s="28"/>
    </row>
    <row r="5974" ht="22.5" customHeight="1">
      <c r="A5974" s="53" t="str">
        <f t="array" ref="A5974">IFERROR(_xlfn.XLOOKUP(B5974, Runs[Run ID], Runs[Track]), "— pick a run —")</f>
        <v>Jessica Jones</v>
      </c>
      <c r="B5974" s="54" t="s">
        <v>677</v>
      </c>
      <c r="C5974" s="53" t="str">
        <f t="array" ref="C5974">IFERROR(_xlfn.XLOOKUP(B5974, Runs[Run ID], Runs[Title]), "— pick a run —")</f>
        <v>Alias</v>
      </c>
      <c r="D5974" s="74" t="s">
        <v>2919</v>
      </c>
      <c r="E5974" s="58" t="b">
        <v>0</v>
      </c>
      <c r="F5974" s="25">
        <f t="shared" si="1"/>
        <v>20</v>
      </c>
      <c r="G5974" s="21" t="s">
        <v>58</v>
      </c>
      <c r="H5974" s="23"/>
      <c r="I5974" s="28"/>
    </row>
    <row r="5975" ht="22.5" customHeight="1">
      <c r="A5975" s="53" t="str">
        <f t="array" ref="A5975">IFERROR(_xlfn.XLOOKUP(B5975, Runs[Run ID], Runs[Track]), "— pick a run —")</f>
        <v>Jessica Jones</v>
      </c>
      <c r="B5975" s="54" t="s">
        <v>677</v>
      </c>
      <c r="C5975" s="53" t="str">
        <f t="array" ref="C5975">IFERROR(_xlfn.XLOOKUP(B5975, Runs[Run ID], Runs[Title]), "— pick a run —")</f>
        <v>Alias</v>
      </c>
      <c r="D5975" s="74" t="s">
        <v>2949</v>
      </c>
      <c r="E5975" s="58" t="b">
        <v>0</v>
      </c>
      <c r="F5975" s="25">
        <f t="shared" si="1"/>
        <v>21</v>
      </c>
      <c r="G5975" s="21" t="s">
        <v>58</v>
      </c>
      <c r="H5975" s="23"/>
      <c r="I5975" s="28"/>
    </row>
    <row r="5976" ht="22.5" customHeight="1">
      <c r="A5976" s="53" t="str">
        <f t="array" ref="A5976">IFERROR(_xlfn.XLOOKUP(B5976, Runs[Run ID], Runs[Track]), "— pick a run —")</f>
        <v>Jessica Jones</v>
      </c>
      <c r="B5976" s="54" t="s">
        <v>677</v>
      </c>
      <c r="C5976" s="53" t="str">
        <f t="array" ref="C5976">IFERROR(_xlfn.XLOOKUP(B5976, Runs[Run ID], Runs[Title]), "— pick a run —")</f>
        <v>Alias</v>
      </c>
      <c r="D5976" s="74" t="s">
        <v>2979</v>
      </c>
      <c r="E5976" s="58" t="b">
        <v>0</v>
      </c>
      <c r="F5976" s="25">
        <f t="shared" si="1"/>
        <v>22</v>
      </c>
      <c r="G5976" s="21" t="s">
        <v>58</v>
      </c>
      <c r="H5976" s="23"/>
      <c r="I5976" s="28"/>
    </row>
    <row r="5977" ht="22.5" customHeight="1">
      <c r="A5977" s="53" t="str">
        <f t="array" ref="A5977">IFERROR(_xlfn.XLOOKUP(B5977, Runs[Run ID], Runs[Track]), "— pick a run —")</f>
        <v>Jessica Jones</v>
      </c>
      <c r="B5977" s="54" t="s">
        <v>677</v>
      </c>
      <c r="C5977" s="53" t="str">
        <f t="array" ref="C5977">IFERROR(_xlfn.XLOOKUP(B5977, Runs[Run ID], Runs[Title]), "— pick a run —")</f>
        <v>Alias</v>
      </c>
      <c r="D5977" s="74" t="s">
        <v>3008</v>
      </c>
      <c r="E5977" s="58" t="b">
        <v>0</v>
      </c>
      <c r="F5977" s="25">
        <f t="shared" si="1"/>
        <v>23</v>
      </c>
      <c r="G5977" s="21" t="s">
        <v>58</v>
      </c>
      <c r="H5977" s="23"/>
      <c r="I5977" s="28"/>
    </row>
    <row r="5978" ht="22.5" customHeight="1">
      <c r="A5978" s="53" t="str">
        <f t="array" ref="A5978">IFERROR(_xlfn.XLOOKUP(B5978, Runs[Run ID], Runs[Track]), "— pick a run —")</f>
        <v>Jessica Jones</v>
      </c>
      <c r="B5978" s="54" t="s">
        <v>677</v>
      </c>
      <c r="C5978" s="53" t="str">
        <f t="array" ref="C5978">IFERROR(_xlfn.XLOOKUP(B5978, Runs[Run ID], Runs[Title]), "— pick a run —")</f>
        <v>Alias</v>
      </c>
      <c r="D5978" s="74" t="s">
        <v>4861</v>
      </c>
      <c r="E5978" s="58" t="b">
        <v>0</v>
      </c>
      <c r="F5978" s="25">
        <f t="shared" si="1"/>
        <v>24</v>
      </c>
      <c r="G5978" s="21" t="s">
        <v>443</v>
      </c>
      <c r="H5978" s="23"/>
      <c r="I5978" s="28"/>
    </row>
    <row r="5979" ht="22.5" customHeight="1">
      <c r="A5979" s="53" t="str">
        <f t="array" ref="A5979">IFERROR(_xlfn.XLOOKUP(B5979, Runs[Run ID], Runs[Track]), "— pick a run —")</f>
        <v>Jessica Jones</v>
      </c>
      <c r="B5979" s="54" t="s">
        <v>677</v>
      </c>
      <c r="C5979" s="53" t="str">
        <f t="array" ref="C5979">IFERROR(_xlfn.XLOOKUP(B5979, Runs[Run ID], Runs[Title]), "— pick a run —")</f>
        <v>Alias</v>
      </c>
      <c r="D5979" s="74" t="s">
        <v>4888</v>
      </c>
      <c r="E5979" s="58" t="b">
        <v>0</v>
      </c>
      <c r="F5979" s="25">
        <f t="shared" si="1"/>
        <v>25</v>
      </c>
      <c r="G5979" s="21" t="s">
        <v>443</v>
      </c>
      <c r="H5979" s="23"/>
      <c r="I5979" s="28"/>
    </row>
    <row r="5980" ht="22.5" customHeight="1">
      <c r="A5980" s="53" t="str">
        <f t="array" ref="A5980">IFERROR(_xlfn.XLOOKUP(B5980, Runs[Run ID], Runs[Track]), "— pick a run —")</f>
        <v>Jessica Jones</v>
      </c>
      <c r="B5980" s="54" t="s">
        <v>677</v>
      </c>
      <c r="C5980" s="53" t="str">
        <f t="array" ref="C5980">IFERROR(_xlfn.XLOOKUP(B5980, Runs[Run ID], Runs[Title]), "— pick a run —")</f>
        <v>Alias</v>
      </c>
      <c r="D5980" s="74" t="s">
        <v>3038</v>
      </c>
      <c r="E5980" s="58" t="b">
        <v>0</v>
      </c>
      <c r="F5980" s="25">
        <f t="shared" si="1"/>
        <v>26</v>
      </c>
      <c r="G5980" s="21" t="s">
        <v>58</v>
      </c>
      <c r="H5980" s="23"/>
      <c r="I5980" s="28"/>
    </row>
    <row r="5981" ht="22.5" customHeight="1">
      <c r="A5981" s="53" t="str">
        <f t="array" ref="A5981">IFERROR(_xlfn.XLOOKUP(B5981, Runs[Run ID], Runs[Track]), "— pick a run —")</f>
        <v>Jessica Jones</v>
      </c>
      <c r="B5981" s="54" t="s">
        <v>677</v>
      </c>
      <c r="C5981" s="53" t="str">
        <f t="array" ref="C5981">IFERROR(_xlfn.XLOOKUP(B5981, Runs[Run ID], Runs[Title]), "— pick a run —")</f>
        <v>Alias</v>
      </c>
      <c r="D5981" s="74" t="s">
        <v>3066</v>
      </c>
      <c r="E5981" s="58" t="b">
        <v>0</v>
      </c>
      <c r="F5981" s="25">
        <f t="shared" si="1"/>
        <v>27</v>
      </c>
      <c r="G5981" s="21" t="s">
        <v>58</v>
      </c>
      <c r="H5981" s="23"/>
      <c r="I5981" s="28"/>
    </row>
    <row r="5982" ht="22.5" customHeight="1">
      <c r="A5982" s="53" t="str">
        <f t="array" ref="A5982">IFERROR(_xlfn.XLOOKUP(B5982, Runs[Run ID], Runs[Track]), "— pick a run —")</f>
        <v>Jessica Jones</v>
      </c>
      <c r="B5982" s="54" t="s">
        <v>677</v>
      </c>
      <c r="C5982" s="53" t="str">
        <f t="array" ref="C5982">IFERROR(_xlfn.XLOOKUP(B5982, Runs[Run ID], Runs[Title]), "— pick a run —")</f>
        <v>Alias</v>
      </c>
      <c r="D5982" s="74" t="s">
        <v>3099</v>
      </c>
      <c r="E5982" s="58" t="b">
        <v>0</v>
      </c>
      <c r="F5982" s="25">
        <f t="shared" si="1"/>
        <v>28</v>
      </c>
      <c r="G5982" s="21" t="s">
        <v>58</v>
      </c>
      <c r="H5982" s="23"/>
      <c r="I5982" s="28"/>
    </row>
    <row r="5983" ht="22.5" customHeight="1">
      <c r="A5983" s="53" t="str">
        <f t="array" ref="A5983">IFERROR(_xlfn.XLOOKUP(B5983, Runs[Run ID], Runs[Track]), "— pick a run —")</f>
        <v>Jessica Jones</v>
      </c>
      <c r="B5983" s="54" t="s">
        <v>677</v>
      </c>
      <c r="C5983" s="53" t="str">
        <f t="array" ref="C5983">IFERROR(_xlfn.XLOOKUP(B5983, Runs[Run ID], Runs[Title]), "— pick a run —")</f>
        <v>Alias</v>
      </c>
      <c r="D5983" s="74" t="s">
        <v>3128</v>
      </c>
      <c r="E5983" s="58" t="b">
        <v>0</v>
      </c>
      <c r="F5983" s="25">
        <f t="shared" si="1"/>
        <v>29</v>
      </c>
      <c r="G5983" s="21" t="s">
        <v>58</v>
      </c>
      <c r="H5983" s="23"/>
      <c r="I5983" s="28"/>
    </row>
    <row r="5984" ht="22.5" customHeight="1">
      <c r="A5984" s="53" t="str">
        <f t="array" ref="A5984">IFERROR(_xlfn.XLOOKUP(B5984, Runs[Run ID], Runs[Track]), "— pick a run —")</f>
        <v>Jessica Jones</v>
      </c>
      <c r="B5984" s="54" t="s">
        <v>677</v>
      </c>
      <c r="C5984" s="53" t="str">
        <f t="array" ref="C5984">IFERROR(_xlfn.XLOOKUP(B5984, Runs[Run ID], Runs[Title]), "— pick a run —")</f>
        <v>Alias</v>
      </c>
      <c r="D5984" s="74" t="s">
        <v>3158</v>
      </c>
      <c r="E5984" s="58" t="b">
        <v>0</v>
      </c>
      <c r="F5984" s="25">
        <f t="shared" si="1"/>
        <v>30</v>
      </c>
      <c r="G5984" s="21" t="s">
        <v>58</v>
      </c>
      <c r="H5984" s="23"/>
      <c r="I5984" s="28"/>
    </row>
    <row r="5985" ht="22.5" customHeight="1">
      <c r="A5985" s="53" t="str">
        <f t="array" ref="A5985">IFERROR(_xlfn.XLOOKUP(B5985, Runs[Run ID], Runs[Track]), "— pick a run —")</f>
        <v>Jessica Jones</v>
      </c>
      <c r="B5985" s="54" t="s">
        <v>677</v>
      </c>
      <c r="C5985" s="53" t="str">
        <f t="array" ref="C5985">IFERROR(_xlfn.XLOOKUP(B5985, Runs[Run ID], Runs[Title]), "— pick a run —")</f>
        <v>Alias</v>
      </c>
      <c r="D5985" s="74" t="s">
        <v>3186</v>
      </c>
      <c r="E5985" s="58" t="b">
        <v>0</v>
      </c>
      <c r="F5985" s="25">
        <f t="shared" si="1"/>
        <v>31</v>
      </c>
      <c r="G5985" s="21" t="s">
        <v>58</v>
      </c>
      <c r="H5985" s="23"/>
      <c r="I5985" s="28"/>
    </row>
    <row r="5986" ht="22.5" customHeight="1">
      <c r="A5986" s="53" t="str">
        <f t="array" ref="A5986">IFERROR(_xlfn.XLOOKUP(B5986, Runs[Run ID], Runs[Track]), "— pick a run —")</f>
        <v>Jessica Jones</v>
      </c>
      <c r="B5986" s="54" t="s">
        <v>677</v>
      </c>
      <c r="C5986" s="53" t="str">
        <f t="array" ref="C5986">IFERROR(_xlfn.XLOOKUP(B5986, Runs[Run ID], Runs[Title]), "— pick a run —")</f>
        <v>Alias</v>
      </c>
      <c r="D5986" s="74" t="s">
        <v>3215</v>
      </c>
      <c r="E5986" s="58" t="b">
        <v>0</v>
      </c>
      <c r="F5986" s="25">
        <f t="shared" si="1"/>
        <v>32</v>
      </c>
      <c r="G5986" s="21" t="s">
        <v>58</v>
      </c>
      <c r="H5986" s="23"/>
      <c r="I5986" s="28"/>
    </row>
    <row r="5987" ht="22.5" customHeight="1">
      <c r="A5987" s="53" t="str">
        <f t="array" ref="A5987">IFERROR(_xlfn.XLOOKUP(B5987, Runs[Run ID], Runs[Track]), "— pick a run —")</f>
        <v>Jessica Jones</v>
      </c>
      <c r="B5987" s="54" t="s">
        <v>677</v>
      </c>
      <c r="C5987" s="53" t="str">
        <f t="array" ref="C5987">IFERROR(_xlfn.XLOOKUP(B5987, Runs[Run ID], Runs[Title]), "— pick a run —")</f>
        <v>Alias</v>
      </c>
      <c r="D5987" s="74" t="s">
        <v>3243</v>
      </c>
      <c r="E5987" s="58" t="b">
        <v>0</v>
      </c>
      <c r="F5987" s="25">
        <f t="shared" si="1"/>
        <v>33</v>
      </c>
      <c r="G5987" s="21" t="s">
        <v>58</v>
      </c>
      <c r="H5987" s="23"/>
      <c r="I5987" s="28"/>
    </row>
    <row r="5988" ht="22.5" customHeight="1">
      <c r="A5988" s="53" t="str">
        <f t="array" ref="A5988">IFERROR(_xlfn.XLOOKUP(B5988, Runs[Run ID], Runs[Track]), "— pick a run —")</f>
        <v>Jessica Jones</v>
      </c>
      <c r="B5988" s="54" t="s">
        <v>677</v>
      </c>
      <c r="C5988" s="53" t="str">
        <f t="array" ref="C5988">IFERROR(_xlfn.XLOOKUP(B5988, Runs[Run ID], Runs[Title]), "— pick a run —")</f>
        <v>Alias</v>
      </c>
      <c r="D5988" s="74" t="s">
        <v>3272</v>
      </c>
      <c r="E5988" s="58" t="b">
        <v>0</v>
      </c>
      <c r="F5988" s="25">
        <f t="shared" si="1"/>
        <v>34</v>
      </c>
      <c r="G5988" s="21" t="s">
        <v>58</v>
      </c>
      <c r="H5988" s="23"/>
      <c r="I5988" s="28"/>
    </row>
    <row r="5989" ht="22.5" customHeight="1">
      <c r="A5989" s="53" t="str">
        <f t="array" ref="A5989">IFERROR(_xlfn.XLOOKUP(B5989, Runs[Run ID], Runs[Track]), "— pick a run —")</f>
        <v>Jessica Jones</v>
      </c>
      <c r="B5989" s="54" t="s">
        <v>677</v>
      </c>
      <c r="C5989" s="53" t="str">
        <f t="array" ref="C5989">IFERROR(_xlfn.XLOOKUP(B5989, Runs[Run ID], Runs[Title]), "— pick a run —")</f>
        <v>Alias</v>
      </c>
      <c r="D5989" s="74" t="s">
        <v>3306</v>
      </c>
      <c r="E5989" s="58" t="b">
        <v>0</v>
      </c>
      <c r="F5989" s="25">
        <f t="shared" si="1"/>
        <v>35</v>
      </c>
      <c r="G5989" s="21" t="s">
        <v>58</v>
      </c>
      <c r="H5989" s="23"/>
      <c r="I5989" s="28"/>
    </row>
    <row r="5990" ht="22.5" customHeight="1">
      <c r="A5990" s="53" t="str">
        <f t="array" ref="A5990">IFERROR(_xlfn.XLOOKUP(B5990, Runs[Run ID], Runs[Track]), "— pick a run —")</f>
        <v>Jessica Jones</v>
      </c>
      <c r="B5990" s="54" t="s">
        <v>677</v>
      </c>
      <c r="C5990" s="53" t="str">
        <f t="array" ref="C5990">IFERROR(_xlfn.XLOOKUP(B5990, Runs[Run ID], Runs[Title]), "— pick a run —")</f>
        <v>Alias</v>
      </c>
      <c r="D5990" s="74" t="s">
        <v>2548</v>
      </c>
      <c r="E5990" s="58" t="b">
        <v>0</v>
      </c>
      <c r="F5990" s="25">
        <f t="shared" si="1"/>
        <v>36</v>
      </c>
      <c r="G5990" s="21" t="s">
        <v>58</v>
      </c>
      <c r="H5990" s="23" t="s">
        <v>15069</v>
      </c>
      <c r="I5990" s="28"/>
    </row>
    <row r="5991" ht="22.5" customHeight="1">
      <c r="A5991" s="53" t="str">
        <f t="array" ref="A5991">IFERROR(_xlfn.XLOOKUP(B5991, Runs[Run ID], Runs[Track]), "— pick a run —")</f>
        <v>Jessica Jones</v>
      </c>
      <c r="B5991" s="54" t="s">
        <v>677</v>
      </c>
      <c r="C5991" s="53" t="str">
        <f t="array" ref="C5991">IFERROR(_xlfn.XLOOKUP(B5991, Runs[Run ID], Runs[Title]), "— pick a run —")</f>
        <v>Alias</v>
      </c>
      <c r="D5991" s="74" t="s">
        <v>2578</v>
      </c>
      <c r="E5991" s="58" t="b">
        <v>0</v>
      </c>
      <c r="F5991" s="25">
        <f t="shared" si="1"/>
        <v>37</v>
      </c>
      <c r="G5991" s="21" t="s">
        <v>58</v>
      </c>
      <c r="H5991" s="23"/>
      <c r="I5991" s="28"/>
    </row>
    <row r="5992" ht="22.5" customHeight="1">
      <c r="A5992" s="53" t="str">
        <f t="array" ref="A5992">IFERROR(_xlfn.XLOOKUP(B5992, Runs[Run ID], Runs[Track]), "— pick a run —")</f>
        <v>Jessica Jones</v>
      </c>
      <c r="B5992" s="54" t="s">
        <v>677</v>
      </c>
      <c r="C5992" s="53" t="str">
        <f t="array" ref="C5992">IFERROR(_xlfn.XLOOKUP(B5992, Runs[Run ID], Runs[Title]), "— pick a run —")</f>
        <v>Alias</v>
      </c>
      <c r="D5992" s="74" t="s">
        <v>2608</v>
      </c>
      <c r="E5992" s="58" t="b">
        <v>0</v>
      </c>
      <c r="F5992" s="25">
        <f t="shared" si="1"/>
        <v>38</v>
      </c>
      <c r="G5992" s="21" t="s">
        <v>58</v>
      </c>
      <c r="H5992" s="23"/>
      <c r="I5992" s="28"/>
    </row>
    <row r="5993" ht="22.5" customHeight="1">
      <c r="A5993" s="53" t="str">
        <f t="array" ref="A5993">IFERROR(_xlfn.XLOOKUP(B5993, Runs[Run ID], Runs[Track]), "— pick a run —")</f>
        <v>Jessica Jones</v>
      </c>
      <c r="B5993" s="54" t="s">
        <v>677</v>
      </c>
      <c r="C5993" s="53" t="str">
        <f t="array" ref="C5993">IFERROR(_xlfn.XLOOKUP(B5993, Runs[Run ID], Runs[Title]), "— pick a run —")</f>
        <v>Alias</v>
      </c>
      <c r="D5993" s="74" t="s">
        <v>2638</v>
      </c>
      <c r="E5993" s="58" t="b">
        <v>0</v>
      </c>
      <c r="F5993" s="25">
        <f t="shared" si="1"/>
        <v>39</v>
      </c>
      <c r="G5993" s="21" t="s">
        <v>58</v>
      </c>
      <c r="H5993" s="23"/>
      <c r="I5993" s="28"/>
    </row>
    <row r="5994" ht="22.5" customHeight="1">
      <c r="A5994" s="53" t="str">
        <f t="array" ref="A5994">IFERROR(_xlfn.XLOOKUP(B5994, Runs[Run ID], Runs[Track]), "— pick a run —")</f>
        <v>Jessica Jones</v>
      </c>
      <c r="B5994" s="54" t="s">
        <v>677</v>
      </c>
      <c r="C5994" s="53" t="str">
        <f t="array" ref="C5994">IFERROR(_xlfn.XLOOKUP(B5994, Runs[Run ID], Runs[Title]), "— pick a run —")</f>
        <v>Alias</v>
      </c>
      <c r="D5994" s="74" t="s">
        <v>2667</v>
      </c>
      <c r="E5994" s="58" t="b">
        <v>0</v>
      </c>
      <c r="F5994" s="25">
        <f t="shared" si="1"/>
        <v>40</v>
      </c>
      <c r="G5994" s="21" t="s">
        <v>58</v>
      </c>
      <c r="H5994" s="23"/>
      <c r="I5994" s="28"/>
    </row>
    <row r="5995" ht="22.5" customHeight="1">
      <c r="A5995" s="53" t="str">
        <f t="array" ref="A5995">IFERROR(_xlfn.XLOOKUP(B5995, Runs[Run ID], Runs[Track]), "— pick a run —")</f>
        <v>Jessica Jones</v>
      </c>
      <c r="B5995" s="54" t="s">
        <v>677</v>
      </c>
      <c r="C5995" s="53" t="str">
        <f t="array" ref="C5995">IFERROR(_xlfn.XLOOKUP(B5995, Runs[Run ID], Runs[Title]), "— pick a run —")</f>
        <v>Alias</v>
      </c>
      <c r="D5995" s="74" t="s">
        <v>2845</v>
      </c>
      <c r="E5995" s="58" t="b">
        <v>0</v>
      </c>
      <c r="F5995" s="25">
        <f t="shared" si="1"/>
        <v>41</v>
      </c>
      <c r="G5995" s="21" t="s">
        <v>58</v>
      </c>
      <c r="H5995" s="23"/>
      <c r="I5995" s="28"/>
    </row>
    <row r="5996" ht="22.5" customHeight="1">
      <c r="A5996" s="53" t="str">
        <f t="array" ref="A5996">IFERROR(_xlfn.XLOOKUP(B5996, Runs[Run ID], Runs[Track]), "— pick a run —")</f>
        <v>Jessica Jones</v>
      </c>
      <c r="B5996" s="54" t="s">
        <v>677</v>
      </c>
      <c r="C5996" s="53" t="str">
        <f t="array" ref="C5996">IFERROR(_xlfn.XLOOKUP(B5996, Runs[Run ID], Runs[Title]), "— pick a run —")</f>
        <v>Alias</v>
      </c>
      <c r="D5996" s="74" t="s">
        <v>2873</v>
      </c>
      <c r="E5996" s="58" t="b">
        <v>0</v>
      </c>
      <c r="F5996" s="25">
        <f t="shared" si="1"/>
        <v>42</v>
      </c>
      <c r="G5996" s="21" t="s">
        <v>58</v>
      </c>
      <c r="H5996" s="23"/>
      <c r="I5996" s="28"/>
    </row>
    <row r="5997" ht="22.5" customHeight="1">
      <c r="A5997" s="53" t="str">
        <f t="array" ref="A5997">IFERROR(_xlfn.XLOOKUP(B5997, Runs[Run ID], Runs[Track]), "— pick a run —")</f>
        <v>Jessica Jones</v>
      </c>
      <c r="B5997" s="54" t="s">
        <v>677</v>
      </c>
      <c r="C5997" s="53" t="str">
        <f t="array" ref="C5997">IFERROR(_xlfn.XLOOKUP(B5997, Runs[Run ID], Runs[Title]), "— pick a run —")</f>
        <v>Alias</v>
      </c>
      <c r="D5997" s="74" t="s">
        <v>2903</v>
      </c>
      <c r="E5997" s="58" t="b">
        <v>0</v>
      </c>
      <c r="F5997" s="25">
        <f t="shared" si="1"/>
        <v>43</v>
      </c>
      <c r="G5997" s="21" t="s">
        <v>58</v>
      </c>
      <c r="H5997" s="23"/>
      <c r="I5997" s="28"/>
    </row>
    <row r="5998" ht="22.5" customHeight="1">
      <c r="A5998" s="53" t="str">
        <f t="array" ref="A5998">IFERROR(_xlfn.XLOOKUP(B5998, Runs[Run ID], Runs[Track]), "— pick a run —")</f>
        <v>Jessica Jones</v>
      </c>
      <c r="B5998" s="54" t="s">
        <v>677</v>
      </c>
      <c r="C5998" s="53" t="str">
        <f t="array" ref="C5998">IFERROR(_xlfn.XLOOKUP(B5998, Runs[Run ID], Runs[Title]), "— pick a run —")</f>
        <v>Alias</v>
      </c>
      <c r="D5998" s="74" t="s">
        <v>2934</v>
      </c>
      <c r="E5998" s="58" t="b">
        <v>0</v>
      </c>
      <c r="F5998" s="25">
        <f t="shared" si="1"/>
        <v>44</v>
      </c>
      <c r="G5998" s="21" t="s">
        <v>58</v>
      </c>
      <c r="H5998" s="23"/>
      <c r="I5998" s="28"/>
    </row>
    <row r="5999" ht="22.5" customHeight="1">
      <c r="A5999" s="53" t="str">
        <f t="array" ref="A5999">IFERROR(_xlfn.XLOOKUP(B5999, Runs[Run ID], Runs[Track]), "— pick a run —")</f>
        <v>Jessica Jones</v>
      </c>
      <c r="B5999" s="54" t="s">
        <v>677</v>
      </c>
      <c r="C5999" s="53" t="str">
        <f t="array" ref="C5999">IFERROR(_xlfn.XLOOKUP(B5999, Runs[Run ID], Runs[Title]), "— pick a run —")</f>
        <v>Alias</v>
      </c>
      <c r="D5999" s="74" t="s">
        <v>4273</v>
      </c>
      <c r="E5999" s="58" t="b">
        <v>0</v>
      </c>
      <c r="F5999" s="25">
        <f t="shared" si="1"/>
        <v>45</v>
      </c>
      <c r="G5999" s="21" t="s">
        <v>58</v>
      </c>
      <c r="H5999" s="23"/>
      <c r="I5999" s="28"/>
    </row>
    <row r="6000" ht="22.5" customHeight="1">
      <c r="A6000" s="53" t="str">
        <f t="array" ref="A6000">IFERROR(_xlfn.XLOOKUP(B6000, Runs[Run ID], Runs[Track]), "— pick a run —")</f>
        <v>Jessica Jones</v>
      </c>
      <c r="B6000" s="54" t="s">
        <v>677</v>
      </c>
      <c r="C6000" s="53" t="str">
        <f t="array" ref="C6000">IFERROR(_xlfn.XLOOKUP(B6000, Runs[Run ID], Runs[Title]), "— pick a run —")</f>
        <v>Alias</v>
      </c>
      <c r="D6000" s="74" t="s">
        <v>4749</v>
      </c>
      <c r="E6000" s="58" t="b">
        <v>0</v>
      </c>
      <c r="F6000" s="25">
        <f t="shared" si="1"/>
        <v>46</v>
      </c>
      <c r="G6000" s="21" t="s">
        <v>58</v>
      </c>
      <c r="H6000" s="23"/>
      <c r="I6000" s="28"/>
    </row>
    <row r="6001" ht="22.5" customHeight="1">
      <c r="A6001" s="53" t="str">
        <f t="array" ref="A6001">IFERROR(_xlfn.XLOOKUP(B6001, Runs[Run ID], Runs[Track]), "— pick a run —")</f>
        <v>Jessica Jones</v>
      </c>
      <c r="B6001" s="54" t="s">
        <v>677</v>
      </c>
      <c r="C6001" s="53" t="str">
        <f t="array" ref="C6001">IFERROR(_xlfn.XLOOKUP(B6001, Runs[Run ID], Runs[Title]), "— pick a run —")</f>
        <v>Alias</v>
      </c>
      <c r="D6001" s="74" t="s">
        <v>4777</v>
      </c>
      <c r="E6001" s="58" t="b">
        <v>0</v>
      </c>
      <c r="F6001" s="25">
        <f t="shared" si="1"/>
        <v>47</v>
      </c>
      <c r="G6001" s="21" t="s">
        <v>58</v>
      </c>
      <c r="H6001" s="23"/>
      <c r="I6001" s="28"/>
    </row>
    <row r="6002" ht="22.5" customHeight="1">
      <c r="A6002" s="53" t="str">
        <f t="array" ref="A6002">IFERROR(_xlfn.XLOOKUP(B6002, Runs[Run ID], Runs[Track]), "— pick a run —")</f>
        <v>Jessica Jones</v>
      </c>
      <c r="B6002" s="54" t="s">
        <v>677</v>
      </c>
      <c r="C6002" s="53" t="str">
        <f t="array" ref="C6002">IFERROR(_xlfn.XLOOKUP(B6002, Runs[Run ID], Runs[Title]), "— pick a run —")</f>
        <v>Alias</v>
      </c>
      <c r="D6002" s="74" t="s">
        <v>4806</v>
      </c>
      <c r="E6002" s="58" t="b">
        <v>0</v>
      </c>
      <c r="F6002" s="25">
        <f t="shared" si="1"/>
        <v>48</v>
      </c>
      <c r="G6002" s="21" t="s">
        <v>58</v>
      </c>
      <c r="H6002" s="23"/>
      <c r="I6002" s="28"/>
    </row>
    <row r="6003" ht="22.5" customHeight="1">
      <c r="A6003" s="53" t="str">
        <f t="array" ref="A6003">IFERROR(_xlfn.XLOOKUP(B6003, Runs[Run ID], Runs[Track]), "— pick a run —")</f>
        <v>Jessica Jones</v>
      </c>
      <c r="B6003" s="54" t="s">
        <v>677</v>
      </c>
      <c r="C6003" s="53" t="str">
        <f t="array" ref="C6003">IFERROR(_xlfn.XLOOKUP(B6003, Runs[Run ID], Runs[Title]), "— pick a run —")</f>
        <v>Alias</v>
      </c>
      <c r="D6003" s="74" t="s">
        <v>4836</v>
      </c>
      <c r="E6003" s="58" t="b">
        <v>0</v>
      </c>
      <c r="F6003" s="25">
        <f t="shared" si="1"/>
        <v>49</v>
      </c>
      <c r="G6003" s="21" t="s">
        <v>58</v>
      </c>
      <c r="H6003" s="23"/>
      <c r="I6003" s="28"/>
    </row>
    <row r="6004" ht="22.5" customHeight="1">
      <c r="A6004" s="53" t="str">
        <f t="array" ref="A6004">IFERROR(_xlfn.XLOOKUP(B6004, Runs[Run ID], Runs[Track]), "— pick a run —")</f>
        <v>Jessica Jones</v>
      </c>
      <c r="B6004" s="54" t="s">
        <v>677</v>
      </c>
      <c r="C6004" s="53" t="str">
        <f t="array" ref="C6004">IFERROR(_xlfn.XLOOKUP(B6004, Runs[Run ID], Runs[Title]), "— pick a run —")</f>
        <v>Alias</v>
      </c>
      <c r="D6004" s="74" t="s">
        <v>5216</v>
      </c>
      <c r="E6004" s="58" t="b">
        <v>0</v>
      </c>
      <c r="F6004" s="25">
        <f t="shared" si="1"/>
        <v>50</v>
      </c>
      <c r="G6004" s="21" t="s">
        <v>1002</v>
      </c>
      <c r="H6004" s="23"/>
      <c r="I6004" s="28"/>
    </row>
    <row r="6005" ht="22.5" customHeight="1">
      <c r="A6005" s="53" t="str">
        <f t="array" ref="A6005">IFERROR(_xlfn.XLOOKUP(B6005, Runs[Run ID], Runs[Track]), "— pick a run —")</f>
        <v>Jessica Jones</v>
      </c>
      <c r="B6005" s="54" t="s">
        <v>682</v>
      </c>
      <c r="C6005" s="53" t="str">
        <f t="array" ref="C6005">IFERROR(_xlfn.XLOOKUP(B6005, Runs[Run ID], Runs[Title]), "— pick a run —")</f>
        <v>Bendis' Jessica Jones Revival</v>
      </c>
      <c r="D6005" s="74" t="s">
        <v>3757</v>
      </c>
      <c r="E6005" s="58" t="b">
        <v>0</v>
      </c>
      <c r="F6005" s="25">
        <f t="shared" si="1"/>
        <v>1</v>
      </c>
      <c r="G6005" s="21" t="s">
        <v>58</v>
      </c>
      <c r="H6005" s="23" t="s">
        <v>15070</v>
      </c>
      <c r="I6005" s="28"/>
    </row>
    <row r="6006" ht="22.5" customHeight="1">
      <c r="A6006" s="53" t="str">
        <f t="array" ref="A6006">IFERROR(_xlfn.XLOOKUP(B6006, Runs[Run ID], Runs[Track]), "— pick a run —")</f>
        <v>Jessica Jones</v>
      </c>
      <c r="B6006" s="54" t="s">
        <v>682</v>
      </c>
      <c r="C6006" s="53" t="str">
        <f t="array" ref="C6006">IFERROR(_xlfn.XLOOKUP(B6006, Runs[Run ID], Runs[Title]), "— pick a run —")</f>
        <v>Bendis' Jessica Jones Revival</v>
      </c>
      <c r="D6006" s="74" t="s">
        <v>3790</v>
      </c>
      <c r="E6006" s="58" t="b">
        <v>0</v>
      </c>
      <c r="F6006" s="25">
        <f t="shared" si="1"/>
        <v>2</v>
      </c>
      <c r="G6006" s="21" t="s">
        <v>58</v>
      </c>
      <c r="H6006" s="23"/>
      <c r="I6006" s="28"/>
    </row>
    <row r="6007" ht="22.5" customHeight="1">
      <c r="A6007" s="53" t="str">
        <f t="array" ref="A6007">IFERROR(_xlfn.XLOOKUP(B6007, Runs[Run ID], Runs[Track]), "— pick a run —")</f>
        <v>Jessica Jones</v>
      </c>
      <c r="B6007" s="54" t="s">
        <v>682</v>
      </c>
      <c r="C6007" s="53" t="str">
        <f t="array" ref="C6007">IFERROR(_xlfn.XLOOKUP(B6007, Runs[Run ID], Runs[Title]), "— pick a run —")</f>
        <v>Bendis' Jessica Jones Revival</v>
      </c>
      <c r="D6007" s="74" t="s">
        <v>3819</v>
      </c>
      <c r="E6007" s="58" t="b">
        <v>0</v>
      </c>
      <c r="F6007" s="25">
        <f t="shared" si="1"/>
        <v>3</v>
      </c>
      <c r="G6007" s="21" t="s">
        <v>58</v>
      </c>
      <c r="H6007" s="23"/>
      <c r="I6007" s="28"/>
    </row>
    <row r="6008" ht="22.5" customHeight="1">
      <c r="A6008" s="53" t="str">
        <f t="array" ref="A6008">IFERROR(_xlfn.XLOOKUP(B6008, Runs[Run ID], Runs[Track]), "— pick a run —")</f>
        <v>Jessica Jones</v>
      </c>
      <c r="B6008" s="54" t="s">
        <v>682</v>
      </c>
      <c r="C6008" s="53" t="str">
        <f t="array" ref="C6008">IFERROR(_xlfn.XLOOKUP(B6008, Runs[Run ID], Runs[Title]), "— pick a run —")</f>
        <v>Bendis' Jessica Jones Revival</v>
      </c>
      <c r="D6008" s="74" t="s">
        <v>3848</v>
      </c>
      <c r="E6008" s="58" t="b">
        <v>0</v>
      </c>
      <c r="F6008" s="25">
        <f t="shared" si="1"/>
        <v>4</v>
      </c>
      <c r="G6008" s="21" t="s">
        <v>58</v>
      </c>
      <c r="H6008" s="23"/>
      <c r="I6008" s="28"/>
    </row>
    <row r="6009" ht="22.5" customHeight="1">
      <c r="A6009" s="53" t="str">
        <f t="array" ref="A6009">IFERROR(_xlfn.XLOOKUP(B6009, Runs[Run ID], Runs[Track]), "— pick a run —")</f>
        <v>Jessica Jones</v>
      </c>
      <c r="B6009" s="54" t="s">
        <v>682</v>
      </c>
      <c r="C6009" s="53" t="str">
        <f t="array" ref="C6009">IFERROR(_xlfn.XLOOKUP(B6009, Runs[Run ID], Runs[Title]), "— pick a run —")</f>
        <v>Bendis' Jessica Jones Revival</v>
      </c>
      <c r="D6009" s="74" t="s">
        <v>3877</v>
      </c>
      <c r="E6009" s="58" t="b">
        <v>0</v>
      </c>
      <c r="F6009" s="25">
        <f t="shared" si="1"/>
        <v>5</v>
      </c>
      <c r="G6009" s="21" t="s">
        <v>58</v>
      </c>
      <c r="H6009" s="23"/>
      <c r="I6009" s="28"/>
    </row>
    <row r="6010" ht="22.5" customHeight="1">
      <c r="A6010" s="53" t="str">
        <f t="array" ref="A6010">IFERROR(_xlfn.XLOOKUP(B6010, Runs[Run ID], Runs[Track]), "— pick a run —")</f>
        <v>Jessica Jones</v>
      </c>
      <c r="B6010" s="54" t="s">
        <v>682</v>
      </c>
      <c r="C6010" s="53" t="str">
        <f t="array" ref="C6010">IFERROR(_xlfn.XLOOKUP(B6010, Runs[Run ID], Runs[Title]), "— pick a run —")</f>
        <v>Bendis' Jessica Jones Revival</v>
      </c>
      <c r="D6010" s="74" t="s">
        <v>3905</v>
      </c>
      <c r="E6010" s="58" t="b">
        <v>0</v>
      </c>
      <c r="F6010" s="25">
        <f t="shared" si="1"/>
        <v>6</v>
      </c>
      <c r="G6010" s="21" t="s">
        <v>58</v>
      </c>
      <c r="H6010" s="23"/>
      <c r="I6010" s="28"/>
    </row>
    <row r="6011" ht="22.5" customHeight="1">
      <c r="A6011" s="53" t="str">
        <f t="array" ref="A6011">IFERROR(_xlfn.XLOOKUP(B6011, Runs[Run ID], Runs[Track]), "— pick a run —")</f>
        <v>Jessica Jones</v>
      </c>
      <c r="B6011" s="54" t="s">
        <v>682</v>
      </c>
      <c r="C6011" s="53" t="str">
        <f t="array" ref="C6011">IFERROR(_xlfn.XLOOKUP(B6011, Runs[Run ID], Runs[Title]), "— pick a run —")</f>
        <v>Bendis' Jessica Jones Revival</v>
      </c>
      <c r="D6011" s="74" t="s">
        <v>3933</v>
      </c>
      <c r="E6011" s="58" t="b">
        <v>0</v>
      </c>
      <c r="F6011" s="25">
        <f t="shared" si="1"/>
        <v>7</v>
      </c>
      <c r="G6011" s="21" t="s">
        <v>58</v>
      </c>
      <c r="H6011" s="23"/>
      <c r="I6011" s="28"/>
    </row>
    <row r="6012" ht="22.5" customHeight="1">
      <c r="A6012" s="53" t="str">
        <f t="array" ref="A6012">IFERROR(_xlfn.XLOOKUP(B6012, Runs[Run ID], Runs[Track]), "— pick a run —")</f>
        <v>Jessica Jones</v>
      </c>
      <c r="B6012" s="54" t="s">
        <v>682</v>
      </c>
      <c r="C6012" s="53" t="str">
        <f t="array" ref="C6012">IFERROR(_xlfn.XLOOKUP(B6012, Runs[Run ID], Runs[Title]), "— pick a run —")</f>
        <v>Bendis' Jessica Jones Revival</v>
      </c>
      <c r="D6012" s="74" t="s">
        <v>3961</v>
      </c>
      <c r="E6012" s="58" t="b">
        <v>0</v>
      </c>
      <c r="F6012" s="25">
        <f t="shared" si="1"/>
        <v>8</v>
      </c>
      <c r="G6012" s="21" t="s">
        <v>58</v>
      </c>
      <c r="H6012" s="23"/>
      <c r="I6012" s="28"/>
    </row>
    <row r="6013" ht="22.5" customHeight="1">
      <c r="A6013" s="53" t="str">
        <f t="array" ref="A6013">IFERROR(_xlfn.XLOOKUP(B6013, Runs[Run ID], Runs[Track]), "— pick a run —")</f>
        <v>Jessica Jones</v>
      </c>
      <c r="B6013" s="54" t="s">
        <v>682</v>
      </c>
      <c r="C6013" s="53" t="str">
        <f t="array" ref="C6013">IFERROR(_xlfn.XLOOKUP(B6013, Runs[Run ID], Runs[Title]), "— pick a run —")</f>
        <v>Bendis' Jessica Jones Revival</v>
      </c>
      <c r="D6013" s="74" t="s">
        <v>3991</v>
      </c>
      <c r="E6013" s="58" t="b">
        <v>0</v>
      </c>
      <c r="F6013" s="25">
        <f t="shared" si="1"/>
        <v>9</v>
      </c>
      <c r="G6013" s="21" t="s">
        <v>58</v>
      </c>
      <c r="H6013" s="23"/>
      <c r="I6013" s="28"/>
    </row>
    <row r="6014" ht="22.5" customHeight="1">
      <c r="A6014" s="53" t="str">
        <f t="array" ref="A6014">IFERROR(_xlfn.XLOOKUP(B6014, Runs[Run ID], Runs[Track]), "— pick a run —")</f>
        <v>Jessica Jones</v>
      </c>
      <c r="B6014" s="54" t="s">
        <v>682</v>
      </c>
      <c r="C6014" s="53" t="str">
        <f t="array" ref="C6014">IFERROR(_xlfn.XLOOKUP(B6014, Runs[Run ID], Runs[Title]), "— pick a run —")</f>
        <v>Bendis' Jessica Jones Revival</v>
      </c>
      <c r="D6014" s="74" t="s">
        <v>4019</v>
      </c>
      <c r="E6014" s="58" t="b">
        <v>0</v>
      </c>
      <c r="F6014" s="25">
        <f t="shared" si="1"/>
        <v>10</v>
      </c>
      <c r="G6014" s="21" t="s">
        <v>58</v>
      </c>
      <c r="H6014" s="23"/>
      <c r="I6014" s="28"/>
    </row>
    <row r="6015" ht="22.5" customHeight="1">
      <c r="A6015" s="53" t="str">
        <f t="array" ref="A6015">IFERROR(_xlfn.XLOOKUP(B6015, Runs[Run ID], Runs[Track]), "— pick a run —")</f>
        <v>Jessica Jones</v>
      </c>
      <c r="B6015" s="54" t="s">
        <v>682</v>
      </c>
      <c r="C6015" s="53" t="str">
        <f t="array" ref="C6015">IFERROR(_xlfn.XLOOKUP(B6015, Runs[Run ID], Runs[Title]), "— pick a run —")</f>
        <v>Bendis' Jessica Jones Revival</v>
      </c>
      <c r="D6015" s="74" t="s">
        <v>4045</v>
      </c>
      <c r="E6015" s="58" t="b">
        <v>0</v>
      </c>
      <c r="F6015" s="25">
        <f t="shared" si="1"/>
        <v>11</v>
      </c>
      <c r="G6015" s="21" t="s">
        <v>58</v>
      </c>
      <c r="H6015" s="23"/>
      <c r="I6015" s="28"/>
    </row>
    <row r="6016" ht="22.5" customHeight="1">
      <c r="A6016" s="53" t="str">
        <f t="array" ref="A6016">IFERROR(_xlfn.XLOOKUP(B6016, Runs[Run ID], Runs[Track]), "— pick a run —")</f>
        <v>Jessica Jones</v>
      </c>
      <c r="B6016" s="54" t="s">
        <v>682</v>
      </c>
      <c r="C6016" s="53" t="str">
        <f t="array" ref="C6016">IFERROR(_xlfn.XLOOKUP(B6016, Runs[Run ID], Runs[Title]), "— pick a run —")</f>
        <v>Bendis' Jessica Jones Revival</v>
      </c>
      <c r="D6016" s="74" t="s">
        <v>4072</v>
      </c>
      <c r="E6016" s="58" t="b">
        <v>0</v>
      </c>
      <c r="F6016" s="25">
        <f t="shared" si="1"/>
        <v>12</v>
      </c>
      <c r="G6016" s="21" t="s">
        <v>58</v>
      </c>
      <c r="H6016" s="23"/>
      <c r="I6016" s="28"/>
    </row>
    <row r="6017" ht="22.5" customHeight="1">
      <c r="A6017" s="53" t="str">
        <f t="array" ref="A6017">IFERROR(_xlfn.XLOOKUP(B6017, Runs[Run ID], Runs[Track]), "— pick a run —")</f>
        <v>Jessica Jones</v>
      </c>
      <c r="B6017" s="54" t="s">
        <v>682</v>
      </c>
      <c r="C6017" s="53" t="str">
        <f t="array" ref="C6017">IFERROR(_xlfn.XLOOKUP(B6017, Runs[Run ID], Runs[Title]), "— pick a run —")</f>
        <v>Bendis' Jessica Jones Revival</v>
      </c>
      <c r="D6017" s="74" t="s">
        <v>4101</v>
      </c>
      <c r="E6017" s="58" t="b">
        <v>0</v>
      </c>
      <c r="F6017" s="25">
        <f t="shared" si="1"/>
        <v>13</v>
      </c>
      <c r="G6017" s="21" t="s">
        <v>58</v>
      </c>
      <c r="H6017" s="23" t="s">
        <v>15071</v>
      </c>
      <c r="I6017" s="28"/>
    </row>
    <row r="6018" ht="22.5" customHeight="1">
      <c r="A6018" s="53" t="str">
        <f t="array" ref="A6018">IFERROR(_xlfn.XLOOKUP(B6018, Runs[Run ID], Runs[Track]), "— pick a run —")</f>
        <v>Jessica Jones</v>
      </c>
      <c r="B6018" s="54" t="s">
        <v>682</v>
      </c>
      <c r="C6018" s="53" t="str">
        <f t="array" ref="C6018">IFERROR(_xlfn.XLOOKUP(B6018, Runs[Run ID], Runs[Title]), "— pick a run —")</f>
        <v>Bendis' Jessica Jones Revival</v>
      </c>
      <c r="D6018" s="74" t="s">
        <v>4130</v>
      </c>
      <c r="E6018" s="58" t="b">
        <v>0</v>
      </c>
      <c r="F6018" s="25">
        <f t="shared" si="1"/>
        <v>14</v>
      </c>
      <c r="G6018" s="21" t="s">
        <v>58</v>
      </c>
      <c r="H6018" s="23"/>
      <c r="I6018" s="28"/>
    </row>
    <row r="6019" ht="22.5" customHeight="1">
      <c r="A6019" s="53" t="str">
        <f t="array" ref="A6019">IFERROR(_xlfn.XLOOKUP(B6019, Runs[Run ID], Runs[Track]), "— pick a run —")</f>
        <v>Jessica Jones</v>
      </c>
      <c r="B6019" s="54" t="s">
        <v>682</v>
      </c>
      <c r="C6019" s="53" t="str">
        <f t="array" ref="C6019">IFERROR(_xlfn.XLOOKUP(B6019, Runs[Run ID], Runs[Title]), "— pick a run —")</f>
        <v>Bendis' Jessica Jones Revival</v>
      </c>
      <c r="D6019" s="74" t="s">
        <v>4160</v>
      </c>
      <c r="E6019" s="58" t="b">
        <v>0</v>
      </c>
      <c r="F6019" s="25">
        <f t="shared" si="1"/>
        <v>15</v>
      </c>
      <c r="G6019" s="21" t="s">
        <v>58</v>
      </c>
      <c r="H6019" s="23"/>
      <c r="I6019" s="28"/>
    </row>
    <row r="6020" ht="22.5" customHeight="1">
      <c r="A6020" s="53" t="str">
        <f t="array" ref="A6020">IFERROR(_xlfn.XLOOKUP(B6020, Runs[Run ID], Runs[Track]), "— pick a run —")</f>
        <v>Jessica Jones</v>
      </c>
      <c r="B6020" s="54" t="s">
        <v>682</v>
      </c>
      <c r="C6020" s="53" t="str">
        <f t="array" ref="C6020">IFERROR(_xlfn.XLOOKUP(B6020, Runs[Run ID], Runs[Title]), "— pick a run —")</f>
        <v>Bendis' Jessica Jones Revival</v>
      </c>
      <c r="D6020" s="74" t="s">
        <v>4185</v>
      </c>
      <c r="E6020" s="58" t="b">
        <v>0</v>
      </c>
      <c r="F6020" s="25">
        <f t="shared" si="1"/>
        <v>16</v>
      </c>
      <c r="G6020" s="21" t="s">
        <v>58</v>
      </c>
      <c r="H6020" s="23"/>
      <c r="I6020" s="28"/>
    </row>
    <row r="6021" ht="22.5" customHeight="1">
      <c r="A6021" s="53" t="str">
        <f t="array" ref="A6021">IFERROR(_xlfn.XLOOKUP(B6021, Runs[Run ID], Runs[Track]), "— pick a run —")</f>
        <v>Jessica Jones</v>
      </c>
      <c r="B6021" s="54" t="s">
        <v>682</v>
      </c>
      <c r="C6021" s="53" t="str">
        <f t="array" ref="C6021">IFERROR(_xlfn.XLOOKUP(B6021, Runs[Run ID], Runs[Title]), "— pick a run —")</f>
        <v>Bendis' Jessica Jones Revival</v>
      </c>
      <c r="D6021" s="74" t="s">
        <v>4209</v>
      </c>
      <c r="E6021" s="58" t="b">
        <v>0</v>
      </c>
      <c r="F6021" s="25">
        <f t="shared" si="1"/>
        <v>17</v>
      </c>
      <c r="G6021" s="21" t="s">
        <v>58</v>
      </c>
      <c r="H6021" s="23"/>
      <c r="I6021" s="28"/>
    </row>
    <row r="6022" ht="22.5" customHeight="1">
      <c r="A6022" s="53" t="str">
        <f t="array" ref="A6022">IFERROR(_xlfn.XLOOKUP(B6022, Runs[Run ID], Runs[Track]), "— pick a run —")</f>
        <v>Jessica Jones</v>
      </c>
      <c r="B6022" s="54" t="s">
        <v>682</v>
      </c>
      <c r="C6022" s="53" t="str">
        <f t="array" ref="C6022">IFERROR(_xlfn.XLOOKUP(B6022, Runs[Run ID], Runs[Title]), "— pick a run —")</f>
        <v>Bendis' Jessica Jones Revival</v>
      </c>
      <c r="D6022" s="74" t="s">
        <v>4235</v>
      </c>
      <c r="E6022" s="58" t="b">
        <v>0</v>
      </c>
      <c r="F6022" s="25">
        <f t="shared" si="1"/>
        <v>18</v>
      </c>
      <c r="G6022" s="21" t="s">
        <v>58</v>
      </c>
      <c r="H6022" s="23"/>
      <c r="I6022" s="28"/>
    </row>
    <row r="6023" ht="22.5" customHeight="1">
      <c r="A6023" s="53" t="str">
        <f t="array" ref="A6023">IFERROR(_xlfn.XLOOKUP(B6023, Runs[Run ID], Runs[Track]), "— pick a run —")</f>
        <v>Jessica Jones</v>
      </c>
      <c r="B6023" s="54" t="s">
        <v>682</v>
      </c>
      <c r="C6023" s="53" t="str">
        <f t="array" ref="C6023">IFERROR(_xlfn.XLOOKUP(B6023, Runs[Run ID], Runs[Title]), "— pick a run —")</f>
        <v>Bendis' Jessica Jones Revival</v>
      </c>
      <c r="D6023" s="74" t="s">
        <v>4260</v>
      </c>
      <c r="E6023" s="58" t="b">
        <v>0</v>
      </c>
      <c r="F6023" s="25">
        <f t="shared" si="1"/>
        <v>19</v>
      </c>
      <c r="G6023" s="21" t="s">
        <v>58</v>
      </c>
      <c r="H6023" s="23"/>
      <c r="I6023" s="28"/>
    </row>
    <row r="6024" ht="22.5" customHeight="1">
      <c r="A6024" s="53" t="str">
        <f t="array" ref="A6024">IFERROR(_xlfn.XLOOKUP(B6024, Runs[Run ID], Runs[Track]), "— pick a run —")</f>
        <v>Jessica Jones</v>
      </c>
      <c r="B6024" s="54" t="s">
        <v>682</v>
      </c>
      <c r="C6024" s="53" t="str">
        <f t="array" ref="C6024">IFERROR(_xlfn.XLOOKUP(B6024, Runs[Run ID], Runs[Title]), "— pick a run —")</f>
        <v>Bendis' Jessica Jones Revival</v>
      </c>
      <c r="D6024" s="74" t="s">
        <v>4290</v>
      </c>
      <c r="E6024" s="58" t="b">
        <v>0</v>
      </c>
      <c r="F6024" s="25">
        <f t="shared" si="1"/>
        <v>20</v>
      </c>
      <c r="G6024" s="21" t="s">
        <v>58</v>
      </c>
      <c r="H6024" s="23"/>
      <c r="I6024" s="28"/>
    </row>
    <row r="6025" ht="22.5" customHeight="1">
      <c r="A6025" s="53" t="str">
        <f t="array" ref="A6025">IFERROR(_xlfn.XLOOKUP(B6025, Runs[Run ID], Runs[Track]), "— pick a run —")</f>
        <v>Jessica Jones</v>
      </c>
      <c r="B6025" s="54" t="s">
        <v>682</v>
      </c>
      <c r="C6025" s="53" t="str">
        <f t="array" ref="C6025">IFERROR(_xlfn.XLOOKUP(B6025, Runs[Run ID], Runs[Title]), "— pick a run —")</f>
        <v>Bendis' Jessica Jones Revival</v>
      </c>
      <c r="D6025" s="74" t="s">
        <v>4318</v>
      </c>
      <c r="E6025" s="58" t="b">
        <v>0</v>
      </c>
      <c r="F6025" s="25">
        <f t="shared" si="1"/>
        <v>21</v>
      </c>
      <c r="G6025" s="21" t="s">
        <v>58</v>
      </c>
      <c r="H6025" s="23"/>
      <c r="I6025" s="28"/>
    </row>
    <row r="6026" ht="22.5" customHeight="1">
      <c r="A6026" s="53" t="str">
        <f t="array" ref="A6026">IFERROR(_xlfn.XLOOKUP(B6026, Runs[Run ID], Runs[Track]), "— pick a run —")</f>
        <v>Jessica Jones</v>
      </c>
      <c r="B6026" s="54" t="s">
        <v>682</v>
      </c>
      <c r="C6026" s="53" t="str">
        <f t="array" ref="C6026">IFERROR(_xlfn.XLOOKUP(B6026, Runs[Run ID], Runs[Title]), "— pick a run —")</f>
        <v>Bendis' Jessica Jones Revival</v>
      </c>
      <c r="D6026" s="74" t="s">
        <v>4344</v>
      </c>
      <c r="E6026" s="58" t="b">
        <v>0</v>
      </c>
      <c r="F6026" s="25">
        <f t="shared" si="1"/>
        <v>22</v>
      </c>
      <c r="G6026" s="21" t="s">
        <v>58</v>
      </c>
      <c r="H6026" s="23"/>
      <c r="I6026" s="28"/>
    </row>
    <row r="6027" ht="22.5" customHeight="1">
      <c r="A6027" s="53" t="str">
        <f t="array" ref="A6027">IFERROR(_xlfn.XLOOKUP(B6027, Runs[Run ID], Runs[Track]), "— pick a run —")</f>
        <v>Jessica Jones</v>
      </c>
      <c r="B6027" s="54" t="s">
        <v>682</v>
      </c>
      <c r="C6027" s="53" t="str">
        <f t="array" ref="C6027">IFERROR(_xlfn.XLOOKUP(B6027, Runs[Run ID], Runs[Title]), "— pick a run —")</f>
        <v>Bendis' Jessica Jones Revival</v>
      </c>
      <c r="D6027" s="74" t="s">
        <v>4371</v>
      </c>
      <c r="E6027" s="58" t="b">
        <v>0</v>
      </c>
      <c r="F6027" s="25">
        <f t="shared" si="1"/>
        <v>23</v>
      </c>
      <c r="G6027" s="21" t="s">
        <v>58</v>
      </c>
      <c r="H6027" s="23"/>
      <c r="I6027" s="28"/>
    </row>
    <row r="6028" ht="22.5" customHeight="1">
      <c r="A6028" s="53" t="str">
        <f t="array" ref="A6028">IFERROR(_xlfn.XLOOKUP(B6028, Runs[Run ID], Runs[Track]), "— pick a run —")</f>
        <v>Jessica Jones</v>
      </c>
      <c r="B6028" s="54" t="s">
        <v>682</v>
      </c>
      <c r="C6028" s="53" t="str">
        <f t="array" ref="C6028">IFERROR(_xlfn.XLOOKUP(B6028, Runs[Run ID], Runs[Title]), "— pick a run —")</f>
        <v>Bendis' Jessica Jones Revival</v>
      </c>
      <c r="D6028" s="74" t="s">
        <v>4398</v>
      </c>
      <c r="E6028" s="58" t="b">
        <v>0</v>
      </c>
      <c r="F6028" s="25">
        <f t="shared" si="1"/>
        <v>24</v>
      </c>
      <c r="G6028" s="21" t="s">
        <v>58</v>
      </c>
      <c r="H6028" s="23"/>
      <c r="I6028" s="28"/>
    </row>
    <row r="6029" ht="22.5" customHeight="1">
      <c r="A6029" s="53" t="str">
        <f t="array" ref="A6029">IFERROR(_xlfn.XLOOKUP(B6029, Runs[Run ID], Runs[Track]), "— pick a run —")</f>
        <v>Jessica Jones</v>
      </c>
      <c r="B6029" s="54" t="s">
        <v>682</v>
      </c>
      <c r="C6029" s="53" t="str">
        <f t="array" ref="C6029">IFERROR(_xlfn.XLOOKUP(B6029, Runs[Run ID], Runs[Title]), "— pick a run —")</f>
        <v>Bendis' Jessica Jones Revival</v>
      </c>
      <c r="D6029" s="74" t="s">
        <v>4428</v>
      </c>
      <c r="E6029" s="58" t="b">
        <v>0</v>
      </c>
      <c r="F6029" s="25">
        <f t="shared" si="1"/>
        <v>25</v>
      </c>
      <c r="G6029" s="21" t="s">
        <v>58</v>
      </c>
      <c r="H6029" s="23"/>
      <c r="I6029" s="28"/>
    </row>
    <row r="6030" ht="22.5" customHeight="1">
      <c r="A6030" s="53" t="str">
        <f t="array" ref="A6030">IFERROR(_xlfn.XLOOKUP(B6030, Runs[Run ID], Runs[Track]), "— pick a run —")</f>
        <v>Jessica Jones</v>
      </c>
      <c r="B6030" s="54" t="s">
        <v>682</v>
      </c>
      <c r="C6030" s="53" t="str">
        <f t="array" ref="C6030">IFERROR(_xlfn.XLOOKUP(B6030, Runs[Run ID], Runs[Title]), "— pick a run —")</f>
        <v>Bendis' Jessica Jones Revival</v>
      </c>
      <c r="D6030" s="74" t="s">
        <v>4457</v>
      </c>
      <c r="E6030" s="58" t="b">
        <v>0</v>
      </c>
      <c r="F6030" s="25">
        <f t="shared" si="1"/>
        <v>26</v>
      </c>
      <c r="G6030" s="21" t="s">
        <v>58</v>
      </c>
      <c r="H6030" s="23"/>
      <c r="I6030" s="28"/>
    </row>
    <row r="6031" ht="22.5" customHeight="1">
      <c r="A6031" s="53" t="str">
        <f t="array" ref="A6031">IFERROR(_xlfn.XLOOKUP(B6031, Runs[Run ID], Runs[Track]), "— pick a run —")</f>
        <v>Jessica Jones</v>
      </c>
      <c r="B6031" s="54" t="s">
        <v>682</v>
      </c>
      <c r="C6031" s="53" t="str">
        <f t="array" ref="C6031">IFERROR(_xlfn.XLOOKUP(B6031, Runs[Run ID], Runs[Title]), "— pick a run —")</f>
        <v>Bendis' Jessica Jones Revival</v>
      </c>
      <c r="D6031" s="74" t="s">
        <v>4487</v>
      </c>
      <c r="E6031" s="58" t="b">
        <v>0</v>
      </c>
      <c r="F6031" s="25">
        <f t="shared" si="1"/>
        <v>27</v>
      </c>
      <c r="G6031" s="21" t="s">
        <v>58</v>
      </c>
      <c r="H6031" s="23"/>
      <c r="I6031" s="28"/>
    </row>
    <row r="6032" ht="22.5" customHeight="1">
      <c r="A6032" s="53" t="str">
        <f t="array" ref="A6032">IFERROR(_xlfn.XLOOKUP(B6032, Runs[Run ID], Runs[Track]), "— pick a run —")</f>
        <v>Jessica Jones</v>
      </c>
      <c r="B6032" s="54" t="s">
        <v>682</v>
      </c>
      <c r="C6032" s="53" t="str">
        <f t="array" ref="C6032">IFERROR(_xlfn.XLOOKUP(B6032, Runs[Run ID], Runs[Title]), "— pick a run —")</f>
        <v>Bendis' Jessica Jones Revival</v>
      </c>
      <c r="D6032" s="74" t="s">
        <v>4514</v>
      </c>
      <c r="E6032" s="58" t="b">
        <v>0</v>
      </c>
      <c r="F6032" s="25">
        <f t="shared" si="1"/>
        <v>28</v>
      </c>
      <c r="G6032" s="21" t="s">
        <v>58</v>
      </c>
      <c r="H6032" s="23"/>
      <c r="I6032" s="28"/>
    </row>
    <row r="6033" ht="22.5" customHeight="1">
      <c r="A6033" s="53" t="str">
        <f t="array" ref="A6033">IFERROR(_xlfn.XLOOKUP(B6033, Runs[Run ID], Runs[Track]), "— pick a run —")</f>
        <v>Jessica Jones</v>
      </c>
      <c r="B6033" s="54" t="s">
        <v>686</v>
      </c>
      <c r="C6033" s="53" t="str">
        <f t="array" ref="C6033">IFERROR(_xlfn.XLOOKUP(B6033, Runs[Run ID], Runs[Title]), "— pick a run —")</f>
        <v>Thompson's Jessica Jones</v>
      </c>
      <c r="D6033" s="74" t="s">
        <v>4542</v>
      </c>
      <c r="E6033" s="58" t="b">
        <v>0</v>
      </c>
      <c r="F6033" s="25">
        <f t="shared" si="1"/>
        <v>1</v>
      </c>
      <c r="G6033" s="21" t="s">
        <v>58</v>
      </c>
      <c r="H6033" s="23" t="s">
        <v>15072</v>
      </c>
      <c r="I6033" s="28"/>
    </row>
    <row r="6034" ht="22.5" customHeight="1">
      <c r="A6034" s="53" t="str">
        <f t="array" ref="A6034">IFERROR(_xlfn.XLOOKUP(B6034, Runs[Run ID], Runs[Track]), "— pick a run —")</f>
        <v>Jessica Jones</v>
      </c>
      <c r="B6034" s="54" t="s">
        <v>686</v>
      </c>
      <c r="C6034" s="53" t="str">
        <f t="array" ref="C6034">IFERROR(_xlfn.XLOOKUP(B6034, Runs[Run ID], Runs[Title]), "— pick a run —")</f>
        <v>Thompson's Jessica Jones</v>
      </c>
      <c r="D6034" s="74" t="s">
        <v>4571</v>
      </c>
      <c r="E6034" s="58" t="b">
        <v>0</v>
      </c>
      <c r="F6034" s="25">
        <f t="shared" si="1"/>
        <v>2</v>
      </c>
      <c r="G6034" s="21" t="s">
        <v>58</v>
      </c>
      <c r="H6034" s="23"/>
      <c r="I6034" s="28"/>
    </row>
    <row r="6035" ht="22.5" customHeight="1">
      <c r="A6035" s="53" t="str">
        <f t="array" ref="A6035">IFERROR(_xlfn.XLOOKUP(B6035, Runs[Run ID], Runs[Track]), "— pick a run —")</f>
        <v>Jessica Jones</v>
      </c>
      <c r="B6035" s="54" t="s">
        <v>686</v>
      </c>
      <c r="C6035" s="53" t="str">
        <f t="array" ref="C6035">IFERROR(_xlfn.XLOOKUP(B6035, Runs[Run ID], Runs[Title]), "— pick a run —")</f>
        <v>Thompson's Jessica Jones</v>
      </c>
      <c r="D6035" s="74" t="s">
        <v>4601</v>
      </c>
      <c r="E6035" s="58" t="b">
        <v>0</v>
      </c>
      <c r="F6035" s="25">
        <f t="shared" si="1"/>
        <v>3</v>
      </c>
      <c r="G6035" s="21" t="s">
        <v>58</v>
      </c>
      <c r="H6035" s="23"/>
      <c r="I6035" s="28"/>
    </row>
    <row r="6036" ht="22.5" customHeight="1">
      <c r="A6036" s="53" t="str">
        <f t="array" ref="A6036">IFERROR(_xlfn.XLOOKUP(B6036, Runs[Run ID], Runs[Track]), "— pick a run —")</f>
        <v>Jessica Jones</v>
      </c>
      <c r="B6036" s="54" t="s">
        <v>686</v>
      </c>
      <c r="C6036" s="53" t="str">
        <f t="array" ref="C6036">IFERROR(_xlfn.XLOOKUP(B6036, Runs[Run ID], Runs[Title]), "— pick a run —")</f>
        <v>Thompson's Jessica Jones</v>
      </c>
      <c r="D6036" s="74" t="s">
        <v>15073</v>
      </c>
      <c r="E6036" s="58" t="b">
        <v>0</v>
      </c>
      <c r="F6036" s="25">
        <f t="shared" si="1"/>
        <v>4</v>
      </c>
      <c r="G6036" s="21" t="s">
        <v>58</v>
      </c>
      <c r="H6036" s="23" t="s">
        <v>15074</v>
      </c>
      <c r="I6036" s="28"/>
    </row>
    <row r="6037" ht="22.5" customHeight="1">
      <c r="A6037" s="53" t="str">
        <f t="array" ref="A6037">IFERROR(_xlfn.XLOOKUP(B6037, Runs[Run ID], Runs[Track]), "— pick a run —")</f>
        <v>Jessica Jones</v>
      </c>
      <c r="B6037" s="54" t="s">
        <v>686</v>
      </c>
      <c r="C6037" s="53" t="str">
        <f t="array" ref="C6037">IFERROR(_xlfn.XLOOKUP(B6037, Runs[Run ID], Runs[Title]), "— pick a run —")</f>
        <v>Thompson's Jessica Jones</v>
      </c>
      <c r="D6037" s="74" t="s">
        <v>15075</v>
      </c>
      <c r="E6037" s="58" t="b">
        <v>0</v>
      </c>
      <c r="F6037" s="25">
        <f t="shared" si="1"/>
        <v>5</v>
      </c>
      <c r="G6037" s="21" t="s">
        <v>58</v>
      </c>
      <c r="H6037" s="23"/>
      <c r="I6037" s="28"/>
    </row>
    <row r="6038" ht="22.5" customHeight="1">
      <c r="A6038" s="53" t="str">
        <f t="array" ref="A6038">IFERROR(_xlfn.XLOOKUP(B6038, Runs[Run ID], Runs[Track]), "— pick a run —")</f>
        <v>Jessica Jones</v>
      </c>
      <c r="B6038" s="54" t="s">
        <v>686</v>
      </c>
      <c r="C6038" s="53" t="str">
        <f t="array" ref="C6038">IFERROR(_xlfn.XLOOKUP(B6038, Runs[Run ID], Runs[Title]), "— pick a run —")</f>
        <v>Thompson's Jessica Jones</v>
      </c>
      <c r="D6038" s="74" t="s">
        <v>15076</v>
      </c>
      <c r="E6038" s="58" t="b">
        <v>0</v>
      </c>
      <c r="F6038" s="25">
        <f t="shared" si="1"/>
        <v>6</v>
      </c>
      <c r="G6038" s="21" t="s">
        <v>58</v>
      </c>
      <c r="H6038" s="23"/>
      <c r="I6038" s="28"/>
    </row>
    <row r="6039" ht="22.5" customHeight="1">
      <c r="A6039" s="53" t="str">
        <f t="array" ref="A6039">IFERROR(_xlfn.XLOOKUP(B6039, Runs[Run ID], Runs[Track]), "— pick a run —")</f>
        <v>Loki</v>
      </c>
      <c r="B6039" s="54" t="s">
        <v>1287</v>
      </c>
      <c r="C6039" s="53" t="str">
        <f t="array" ref="C6039">IFERROR(_xlfn.XLOOKUP(B6039, Runs[Run ID], Runs[Title]), "— pick a run —")</f>
        <v>Loki: Agent of Asgard</v>
      </c>
      <c r="D6039" s="74" t="s">
        <v>3293</v>
      </c>
      <c r="E6039" s="58" t="b">
        <v>0</v>
      </c>
      <c r="F6039" s="25">
        <f t="shared" si="1"/>
        <v>1</v>
      </c>
      <c r="G6039" s="21" t="s">
        <v>58</v>
      </c>
      <c r="H6039" s="23"/>
      <c r="I6039" s="28"/>
    </row>
    <row r="6040" ht="22.5" customHeight="1">
      <c r="A6040" s="53" t="str">
        <f t="array" ref="A6040">IFERROR(_xlfn.XLOOKUP(B6040, Runs[Run ID], Runs[Track]), "— pick a run —")</f>
        <v>Loki</v>
      </c>
      <c r="B6040" s="54" t="s">
        <v>1287</v>
      </c>
      <c r="C6040" s="53" t="str">
        <f t="array" ref="C6040">IFERROR(_xlfn.XLOOKUP(B6040, Runs[Run ID], Runs[Title]), "— pick a run —")</f>
        <v>Loki: Agent of Asgard</v>
      </c>
      <c r="D6040" s="74" t="s">
        <v>3322</v>
      </c>
      <c r="E6040" s="58" t="b">
        <v>0</v>
      </c>
      <c r="F6040" s="25">
        <f t="shared" si="1"/>
        <v>2</v>
      </c>
      <c r="G6040" s="21" t="s">
        <v>58</v>
      </c>
      <c r="H6040" s="23"/>
      <c r="I6040" s="28"/>
    </row>
    <row r="6041" ht="22.5" customHeight="1">
      <c r="A6041" s="53" t="str">
        <f t="array" ref="A6041">IFERROR(_xlfn.XLOOKUP(B6041, Runs[Run ID], Runs[Track]), "— pick a run —")</f>
        <v>Loki</v>
      </c>
      <c r="B6041" s="54" t="s">
        <v>1287</v>
      </c>
      <c r="C6041" s="53" t="str">
        <f t="array" ref="C6041">IFERROR(_xlfn.XLOOKUP(B6041, Runs[Run ID], Runs[Title]), "— pick a run —")</f>
        <v>Loki: Agent of Asgard</v>
      </c>
      <c r="D6041" s="74" t="s">
        <v>3352</v>
      </c>
      <c r="E6041" s="58" t="b">
        <v>0</v>
      </c>
      <c r="F6041" s="25">
        <f t="shared" si="1"/>
        <v>3</v>
      </c>
      <c r="G6041" s="21" t="s">
        <v>58</v>
      </c>
      <c r="H6041" s="23"/>
      <c r="I6041" s="28"/>
    </row>
    <row r="6042" ht="22.5" customHeight="1">
      <c r="A6042" s="53" t="str">
        <f t="array" ref="A6042">IFERROR(_xlfn.XLOOKUP(B6042, Runs[Run ID], Runs[Track]), "— pick a run —")</f>
        <v>Loki</v>
      </c>
      <c r="B6042" s="54" t="s">
        <v>1287</v>
      </c>
      <c r="C6042" s="53" t="str">
        <f t="array" ref="C6042">IFERROR(_xlfn.XLOOKUP(B6042, Runs[Run ID], Runs[Title]), "— pick a run —")</f>
        <v>Loki: Agent of Asgard</v>
      </c>
      <c r="D6042" s="74" t="s">
        <v>3382</v>
      </c>
      <c r="E6042" s="58" t="b">
        <v>0</v>
      </c>
      <c r="F6042" s="25">
        <f t="shared" si="1"/>
        <v>4</v>
      </c>
      <c r="G6042" s="21" t="s">
        <v>58</v>
      </c>
      <c r="H6042" s="23"/>
      <c r="I6042" s="28"/>
    </row>
    <row r="6043" ht="22.5" customHeight="1">
      <c r="A6043" s="53" t="str">
        <f t="array" ref="A6043">IFERROR(_xlfn.XLOOKUP(B6043, Runs[Run ID], Runs[Track]), "— pick a run —")</f>
        <v>Loki</v>
      </c>
      <c r="B6043" s="54" t="s">
        <v>1287</v>
      </c>
      <c r="C6043" s="53" t="str">
        <f t="array" ref="C6043">IFERROR(_xlfn.XLOOKUP(B6043, Runs[Run ID], Runs[Title]), "— pick a run —")</f>
        <v>Loki: Agent of Asgard</v>
      </c>
      <c r="D6043" s="74" t="s">
        <v>3412</v>
      </c>
      <c r="E6043" s="58" t="b">
        <v>0</v>
      </c>
      <c r="F6043" s="25">
        <f t="shared" si="1"/>
        <v>5</v>
      </c>
      <c r="G6043" s="21" t="s">
        <v>58</v>
      </c>
      <c r="H6043" s="23"/>
      <c r="I6043" s="28"/>
    </row>
    <row r="6044" ht="22.5" customHeight="1">
      <c r="A6044" s="53" t="str">
        <f t="array" ref="A6044">IFERROR(_xlfn.XLOOKUP(B6044, Runs[Run ID], Runs[Track]), "— pick a run —")</f>
        <v>Loki</v>
      </c>
      <c r="B6044" s="54" t="s">
        <v>1287</v>
      </c>
      <c r="C6044" s="53" t="str">
        <f t="array" ref="C6044">IFERROR(_xlfn.XLOOKUP(B6044, Runs[Run ID], Runs[Title]), "— pick a run —")</f>
        <v>Loki: Agent of Asgard</v>
      </c>
      <c r="D6044" s="74" t="s">
        <v>3444</v>
      </c>
      <c r="E6044" s="58" t="b">
        <v>0</v>
      </c>
      <c r="F6044" s="25">
        <f t="shared" si="1"/>
        <v>6</v>
      </c>
      <c r="G6044" s="21" t="s">
        <v>58</v>
      </c>
      <c r="H6044" s="23"/>
      <c r="I6044" s="28"/>
    </row>
    <row r="6045" ht="22.5" customHeight="1">
      <c r="A6045" s="53" t="str">
        <f t="array" ref="A6045">IFERROR(_xlfn.XLOOKUP(B6045, Runs[Run ID], Runs[Track]), "— pick a run —")</f>
        <v>Loki</v>
      </c>
      <c r="B6045" s="54" t="s">
        <v>1287</v>
      </c>
      <c r="C6045" s="53" t="str">
        <f t="array" ref="C6045">IFERROR(_xlfn.XLOOKUP(B6045, Runs[Run ID], Runs[Title]), "— pick a run —")</f>
        <v>Loki: Agent of Asgard</v>
      </c>
      <c r="D6045" s="74" t="s">
        <v>4680</v>
      </c>
      <c r="E6045" s="58" t="b">
        <v>0</v>
      </c>
      <c r="F6045" s="25">
        <f t="shared" si="1"/>
        <v>7</v>
      </c>
      <c r="G6045" s="21" t="s">
        <v>58</v>
      </c>
      <c r="H6045" s="23"/>
      <c r="I6045" s="28"/>
    </row>
    <row r="6046" ht="22.5" customHeight="1">
      <c r="A6046" s="53" t="str">
        <f t="array" ref="A6046">IFERROR(_xlfn.XLOOKUP(B6046, Runs[Run ID], Runs[Track]), "— pick a run —")</f>
        <v>Loki</v>
      </c>
      <c r="B6046" s="54" t="s">
        <v>1287</v>
      </c>
      <c r="C6046" s="53" t="str">
        <f t="array" ref="C6046">IFERROR(_xlfn.XLOOKUP(B6046, Runs[Run ID], Runs[Title]), "— pick a run —")</f>
        <v>Loki: Agent of Asgard</v>
      </c>
      <c r="D6046" s="74" t="s">
        <v>4710</v>
      </c>
      <c r="E6046" s="58" t="b">
        <v>0</v>
      </c>
      <c r="F6046" s="25">
        <f t="shared" si="1"/>
        <v>8</v>
      </c>
      <c r="G6046" s="21" t="s">
        <v>58</v>
      </c>
      <c r="H6046" s="23"/>
      <c r="I6046" s="28"/>
    </row>
    <row r="6047" ht="22.5" customHeight="1">
      <c r="A6047" s="53" t="str">
        <f t="array" ref="A6047">IFERROR(_xlfn.XLOOKUP(B6047, Runs[Run ID], Runs[Track]), "— pick a run —")</f>
        <v>Loki</v>
      </c>
      <c r="B6047" s="54" t="s">
        <v>1287</v>
      </c>
      <c r="C6047" s="53" t="str">
        <f t="array" ref="C6047">IFERROR(_xlfn.XLOOKUP(B6047, Runs[Run ID], Runs[Title]), "— pick a run —")</f>
        <v>Loki: Agent of Asgard</v>
      </c>
      <c r="D6047" s="74" t="s">
        <v>4740</v>
      </c>
      <c r="E6047" s="58" t="b">
        <v>0</v>
      </c>
      <c r="F6047" s="25">
        <f t="shared" si="1"/>
        <v>9</v>
      </c>
      <c r="G6047" s="21" t="s">
        <v>58</v>
      </c>
      <c r="H6047" s="23"/>
      <c r="I6047" s="28"/>
    </row>
    <row r="6048" ht="22.5" customHeight="1">
      <c r="A6048" s="53" t="str">
        <f t="array" ref="A6048">IFERROR(_xlfn.XLOOKUP(B6048, Runs[Run ID], Runs[Track]), "— pick a run —")</f>
        <v>Loki</v>
      </c>
      <c r="B6048" s="54" t="s">
        <v>1287</v>
      </c>
      <c r="C6048" s="53" t="str">
        <f t="array" ref="C6048">IFERROR(_xlfn.XLOOKUP(B6048, Runs[Run ID], Runs[Title]), "— pick a run —")</f>
        <v>Loki: Agent of Asgard</v>
      </c>
      <c r="D6048" s="74" t="s">
        <v>4768</v>
      </c>
      <c r="E6048" s="58" t="b">
        <v>0</v>
      </c>
      <c r="F6048" s="25">
        <f t="shared" si="1"/>
        <v>10</v>
      </c>
      <c r="G6048" s="21" t="s">
        <v>58</v>
      </c>
      <c r="H6048" s="23"/>
      <c r="I6048" s="28"/>
    </row>
    <row r="6049" ht="22.5" customHeight="1">
      <c r="A6049" s="53" t="str">
        <f t="array" ref="A6049">IFERROR(_xlfn.XLOOKUP(B6049, Runs[Run ID], Runs[Track]), "— pick a run —")</f>
        <v>Loki</v>
      </c>
      <c r="B6049" s="54" t="s">
        <v>1287</v>
      </c>
      <c r="C6049" s="53" t="str">
        <f t="array" ref="C6049">IFERROR(_xlfn.XLOOKUP(B6049, Runs[Run ID], Runs[Title]), "— pick a run —")</f>
        <v>Loki: Agent of Asgard</v>
      </c>
      <c r="D6049" s="74" t="s">
        <v>4797</v>
      </c>
      <c r="E6049" s="58" t="b">
        <v>0</v>
      </c>
      <c r="F6049" s="25">
        <f t="shared" si="1"/>
        <v>11</v>
      </c>
      <c r="G6049" s="21" t="s">
        <v>58</v>
      </c>
      <c r="H6049" s="23"/>
      <c r="I6049" s="28"/>
    </row>
    <row r="6050" ht="22.5" customHeight="1">
      <c r="A6050" s="53" t="str">
        <f t="array" ref="A6050">IFERROR(_xlfn.XLOOKUP(B6050, Runs[Run ID], Runs[Track]), "— pick a run —")</f>
        <v>Loki</v>
      </c>
      <c r="B6050" s="54" t="s">
        <v>1287</v>
      </c>
      <c r="C6050" s="53" t="str">
        <f t="array" ref="C6050">IFERROR(_xlfn.XLOOKUP(B6050, Runs[Run ID], Runs[Title]), "— pick a run —")</f>
        <v>Loki: Agent of Asgard</v>
      </c>
      <c r="D6050" s="74" t="s">
        <v>3626</v>
      </c>
      <c r="E6050" s="58" t="b">
        <v>0</v>
      </c>
      <c r="F6050" s="25">
        <f t="shared" si="1"/>
        <v>12</v>
      </c>
      <c r="G6050" s="21" t="s">
        <v>58</v>
      </c>
      <c r="H6050" s="23"/>
      <c r="I6050" s="28"/>
    </row>
    <row r="6051" ht="22.5" customHeight="1">
      <c r="A6051" s="53" t="str">
        <f t="array" ref="A6051">IFERROR(_xlfn.XLOOKUP(B6051, Runs[Run ID], Runs[Track]), "— pick a run —")</f>
        <v>Loki</v>
      </c>
      <c r="B6051" s="54" t="s">
        <v>1287</v>
      </c>
      <c r="C6051" s="53" t="str">
        <f t="array" ref="C6051">IFERROR(_xlfn.XLOOKUP(B6051, Runs[Run ID], Runs[Title]), "— pick a run —")</f>
        <v>Loki: Agent of Asgard</v>
      </c>
      <c r="D6051" s="74" t="s">
        <v>3656</v>
      </c>
      <c r="E6051" s="58" t="b">
        <v>0</v>
      </c>
      <c r="F6051" s="25">
        <f t="shared" si="1"/>
        <v>13</v>
      </c>
      <c r="G6051" s="21" t="s">
        <v>58</v>
      </c>
      <c r="H6051" s="23"/>
      <c r="I6051" s="28"/>
    </row>
    <row r="6052" ht="22.5" customHeight="1">
      <c r="A6052" s="53" t="str">
        <f t="array" ref="A6052">IFERROR(_xlfn.XLOOKUP(B6052, Runs[Run ID], Runs[Track]), "— pick a run —")</f>
        <v>Loki</v>
      </c>
      <c r="B6052" s="54" t="s">
        <v>1287</v>
      </c>
      <c r="C6052" s="53" t="str">
        <f t="array" ref="C6052">IFERROR(_xlfn.XLOOKUP(B6052, Runs[Run ID], Runs[Title]), "— pick a run —")</f>
        <v>Loki: Agent of Asgard</v>
      </c>
      <c r="D6052" s="74" t="s">
        <v>3685</v>
      </c>
      <c r="E6052" s="58" t="b">
        <v>0</v>
      </c>
      <c r="F6052" s="25">
        <f t="shared" si="1"/>
        <v>14</v>
      </c>
      <c r="G6052" s="21" t="s">
        <v>58</v>
      </c>
      <c r="H6052" s="23"/>
      <c r="I6052" s="28"/>
    </row>
    <row r="6053" ht="22.5" customHeight="1">
      <c r="A6053" s="53" t="str">
        <f t="array" ref="A6053">IFERROR(_xlfn.XLOOKUP(B6053, Runs[Run ID], Runs[Track]), "— pick a run —")</f>
        <v>Loki</v>
      </c>
      <c r="B6053" s="54" t="s">
        <v>1287</v>
      </c>
      <c r="C6053" s="53" t="str">
        <f t="array" ref="C6053">IFERROR(_xlfn.XLOOKUP(B6053, Runs[Run ID], Runs[Title]), "— pick a run —")</f>
        <v>Loki: Agent of Asgard</v>
      </c>
      <c r="D6053" s="74" t="s">
        <v>3714</v>
      </c>
      <c r="E6053" s="58" t="b">
        <v>0</v>
      </c>
      <c r="F6053" s="25">
        <f t="shared" si="1"/>
        <v>15</v>
      </c>
      <c r="G6053" s="21" t="s">
        <v>58</v>
      </c>
      <c r="H6053" s="23"/>
      <c r="I6053" s="28"/>
    </row>
    <row r="6054" ht="22.5" customHeight="1">
      <c r="A6054" s="53" t="str">
        <f t="array" ref="A6054">IFERROR(_xlfn.XLOOKUP(B6054, Runs[Run ID], Runs[Track]), "— pick a run —")</f>
        <v>Loki</v>
      </c>
      <c r="B6054" s="54" t="s">
        <v>1287</v>
      </c>
      <c r="C6054" s="53" t="str">
        <f t="array" ref="C6054">IFERROR(_xlfn.XLOOKUP(B6054, Runs[Run ID], Runs[Title]), "— pick a run —")</f>
        <v>Loki: Agent of Asgard</v>
      </c>
      <c r="D6054" s="74" t="s">
        <v>3744</v>
      </c>
      <c r="E6054" s="58" t="b">
        <v>0</v>
      </c>
      <c r="F6054" s="25">
        <f t="shared" si="1"/>
        <v>16</v>
      </c>
      <c r="G6054" s="21" t="s">
        <v>58</v>
      </c>
      <c r="H6054" s="23"/>
      <c r="I6054" s="28"/>
    </row>
    <row r="6055" ht="22.5" customHeight="1">
      <c r="A6055" s="53" t="str">
        <f t="array" ref="A6055">IFERROR(_xlfn.XLOOKUP(B6055, Runs[Run ID], Runs[Track]), "— pick a run —")</f>
        <v>Loki</v>
      </c>
      <c r="B6055" s="54" t="s">
        <v>1287</v>
      </c>
      <c r="C6055" s="53" t="str">
        <f t="array" ref="C6055">IFERROR(_xlfn.XLOOKUP(B6055, Runs[Run ID], Runs[Title]), "— pick a run —")</f>
        <v>Loki: Agent of Asgard</v>
      </c>
      <c r="D6055" s="74" t="s">
        <v>3774</v>
      </c>
      <c r="E6055" s="58" t="b">
        <v>0</v>
      </c>
      <c r="F6055" s="25">
        <f t="shared" si="1"/>
        <v>17</v>
      </c>
      <c r="G6055" s="21" t="s">
        <v>58</v>
      </c>
      <c r="H6055" s="23"/>
      <c r="I6055" s="28"/>
    </row>
    <row r="6056" ht="22.5" customHeight="1">
      <c r="A6056" s="53" t="str">
        <f t="array" ref="A6056">IFERROR(_xlfn.XLOOKUP(B6056, Runs[Run ID], Runs[Track]), "— pick a run —")</f>
        <v>Loki</v>
      </c>
      <c r="B6056" s="54" t="s">
        <v>1287</v>
      </c>
      <c r="C6056" s="53" t="str">
        <f t="array" ref="C6056">IFERROR(_xlfn.XLOOKUP(B6056, Runs[Run ID], Runs[Title]), "— pick a run —")</f>
        <v>Loki: Agent of Asgard</v>
      </c>
      <c r="D6056" s="74" t="s">
        <v>3806</v>
      </c>
      <c r="E6056" s="58" t="b">
        <v>0</v>
      </c>
      <c r="F6056" s="25">
        <f t="shared" si="1"/>
        <v>18</v>
      </c>
      <c r="G6056" s="21" t="s">
        <v>58</v>
      </c>
      <c r="H6056" s="23"/>
      <c r="I6056" s="28"/>
    </row>
    <row r="6057" ht="22.5" customHeight="1">
      <c r="A6057" s="53" t="str">
        <f t="array" ref="A6057">IFERROR(_xlfn.XLOOKUP(B6057, Runs[Run ID], Runs[Track]), "— pick a run —")</f>
        <v>Loki</v>
      </c>
      <c r="B6057" s="54" t="s">
        <v>1287</v>
      </c>
      <c r="C6057" s="53" t="str">
        <f t="array" ref="C6057">IFERROR(_xlfn.XLOOKUP(B6057, Runs[Run ID], Runs[Title]), "— pick a run —")</f>
        <v>Loki: Agent of Asgard</v>
      </c>
      <c r="D6057" s="74" t="s">
        <v>3835</v>
      </c>
      <c r="E6057" s="58" t="b">
        <v>0</v>
      </c>
      <c r="F6057" s="25">
        <f t="shared" si="1"/>
        <v>19</v>
      </c>
      <c r="G6057" s="21" t="s">
        <v>58</v>
      </c>
      <c r="H6057" s="23"/>
      <c r="I6057" s="28"/>
    </row>
    <row r="6058" ht="22.5" customHeight="1">
      <c r="A6058" s="53" t="str">
        <f t="array" ref="A6058">IFERROR(_xlfn.XLOOKUP(B6058, Runs[Run ID], Runs[Track]), "— pick a run —")</f>
        <v>Loki</v>
      </c>
      <c r="B6058" s="54" t="s">
        <v>1287</v>
      </c>
      <c r="C6058" s="53" t="str">
        <f t="array" ref="C6058">IFERROR(_xlfn.XLOOKUP(B6058, Runs[Run ID], Runs[Title]), "— pick a run —")</f>
        <v>Loki: Agent of Asgard</v>
      </c>
      <c r="D6058" s="74" t="s">
        <v>3864</v>
      </c>
      <c r="E6058" s="58" t="b">
        <v>0</v>
      </c>
      <c r="F6058" s="25">
        <f t="shared" si="1"/>
        <v>20</v>
      </c>
      <c r="G6058" s="21" t="s">
        <v>58</v>
      </c>
      <c r="H6058" s="23"/>
      <c r="I6058" s="28"/>
    </row>
    <row r="6059" ht="22.5" customHeight="1">
      <c r="A6059" s="53" t="str">
        <f t="array" ref="A6059">IFERROR(_xlfn.XLOOKUP(B6059, Runs[Run ID], Runs[Track]), "— pick a run —")</f>
        <v>Loki</v>
      </c>
      <c r="B6059" s="54" t="s">
        <v>1287</v>
      </c>
      <c r="C6059" s="53" t="str">
        <f t="array" ref="C6059">IFERROR(_xlfn.XLOOKUP(B6059, Runs[Run ID], Runs[Title]), "— pick a run —")</f>
        <v>Loki: Agent of Asgard</v>
      </c>
      <c r="D6059" s="74" t="s">
        <v>3892</v>
      </c>
      <c r="E6059" s="58" t="b">
        <v>0</v>
      </c>
      <c r="F6059" s="25">
        <f t="shared" si="1"/>
        <v>21</v>
      </c>
      <c r="G6059" s="21" t="s">
        <v>58</v>
      </c>
      <c r="H6059" s="23"/>
      <c r="I6059" s="28"/>
    </row>
    <row r="6060" ht="22.5" customHeight="1">
      <c r="A6060" s="53" t="str">
        <f t="array" ref="A6060">IFERROR(_xlfn.XLOOKUP(B6060, Runs[Run ID], Runs[Track]), "— pick a run —")</f>
        <v>Loki</v>
      </c>
      <c r="B6060" s="54" t="s">
        <v>1287</v>
      </c>
      <c r="C6060" s="53" t="str">
        <f t="array" ref="C6060">IFERROR(_xlfn.XLOOKUP(B6060, Runs[Run ID], Runs[Title]), "— pick a run —")</f>
        <v>Loki: Agent of Asgard</v>
      </c>
      <c r="D6060" s="74" t="s">
        <v>3919</v>
      </c>
      <c r="E6060" s="58" t="b">
        <v>0</v>
      </c>
      <c r="F6060" s="25">
        <f t="shared" si="1"/>
        <v>22</v>
      </c>
      <c r="G6060" s="21" t="s">
        <v>58</v>
      </c>
      <c r="H6060" s="23"/>
      <c r="I6060" s="28"/>
    </row>
    <row r="6061" ht="22.5" customHeight="1">
      <c r="A6061" s="53" t="str">
        <f t="array" ref="A6061">IFERROR(_xlfn.XLOOKUP(B6061, Runs[Run ID], Runs[Track]), "— pick a run —")</f>
        <v>Loki</v>
      </c>
      <c r="B6061" s="54" t="s">
        <v>1287</v>
      </c>
      <c r="C6061" s="53" t="str">
        <f t="array" ref="C6061">IFERROR(_xlfn.XLOOKUP(B6061, Runs[Run ID], Runs[Title]), "— pick a run —")</f>
        <v>Loki: Agent of Asgard</v>
      </c>
      <c r="D6061" s="74" t="s">
        <v>3947</v>
      </c>
      <c r="E6061" s="58" t="b">
        <v>0</v>
      </c>
      <c r="F6061" s="25">
        <f t="shared" si="1"/>
        <v>23</v>
      </c>
      <c r="G6061" s="21" t="s">
        <v>58</v>
      </c>
      <c r="H6061" s="23"/>
      <c r="I6061" s="28"/>
    </row>
    <row r="6062" ht="22.5" customHeight="1">
      <c r="A6062" s="53" t="str">
        <f t="array" ref="A6062">IFERROR(_xlfn.XLOOKUP(B6062, Runs[Run ID], Runs[Track]), "— pick a run —")</f>
        <v>Moon Knight</v>
      </c>
      <c r="B6062" s="54" t="s">
        <v>689</v>
      </c>
      <c r="C6062" s="53" t="str">
        <f t="array" ref="C6062">IFERROR(_xlfn.XLOOKUP(B6062, Runs[Run ID], Runs[Title]), "— pick a run —")</f>
        <v>Moench's Moon Knight</v>
      </c>
      <c r="D6062" s="74" t="s">
        <v>15077</v>
      </c>
      <c r="E6062" s="58" t="b">
        <v>0</v>
      </c>
      <c r="F6062" s="25">
        <f t="shared" si="1"/>
        <v>1</v>
      </c>
      <c r="G6062" s="21" t="s">
        <v>58</v>
      </c>
      <c r="H6062" s="23" t="s">
        <v>15078</v>
      </c>
      <c r="I6062" s="28"/>
    </row>
    <row r="6063" ht="22.5" customHeight="1">
      <c r="A6063" s="53" t="str">
        <f t="array" ref="A6063">IFERROR(_xlfn.XLOOKUP(B6063, Runs[Run ID], Runs[Track]), "— pick a run —")</f>
        <v>Moon Knight</v>
      </c>
      <c r="B6063" s="54" t="s">
        <v>689</v>
      </c>
      <c r="C6063" s="53" t="str">
        <f t="array" ref="C6063">IFERROR(_xlfn.XLOOKUP(B6063, Runs[Run ID], Runs[Title]), "— pick a run —")</f>
        <v>Moench's Moon Knight</v>
      </c>
      <c r="D6063" s="74" t="s">
        <v>15079</v>
      </c>
      <c r="E6063" s="58" t="b">
        <v>0</v>
      </c>
      <c r="F6063" s="25">
        <f t="shared" si="1"/>
        <v>2</v>
      </c>
      <c r="G6063" s="21" t="s">
        <v>58</v>
      </c>
      <c r="H6063" s="23"/>
      <c r="I6063" s="28"/>
    </row>
    <row r="6064" ht="22.5" customHeight="1">
      <c r="A6064" s="53" t="str">
        <f t="array" ref="A6064">IFERROR(_xlfn.XLOOKUP(B6064, Runs[Run ID], Runs[Track]), "— pick a run —")</f>
        <v>Moon Knight</v>
      </c>
      <c r="B6064" s="54" t="s">
        <v>689</v>
      </c>
      <c r="C6064" s="53" t="str">
        <f t="array" ref="C6064">IFERROR(_xlfn.XLOOKUP(B6064, Runs[Run ID], Runs[Title]), "— pick a run —")</f>
        <v>Moench's Moon Knight</v>
      </c>
      <c r="D6064" s="74" t="s">
        <v>15080</v>
      </c>
      <c r="E6064" s="58" t="b">
        <v>0</v>
      </c>
      <c r="F6064" s="25">
        <f t="shared" si="1"/>
        <v>3</v>
      </c>
      <c r="G6064" s="21" t="s">
        <v>58</v>
      </c>
      <c r="H6064" s="23" t="s">
        <v>15081</v>
      </c>
      <c r="I6064" s="28"/>
    </row>
    <row r="6065" ht="22.5" customHeight="1">
      <c r="A6065" s="53" t="str">
        <f t="array" ref="A6065">IFERROR(_xlfn.XLOOKUP(B6065, Runs[Run ID], Runs[Track]), "— pick a run —")</f>
        <v>Moon Knight</v>
      </c>
      <c r="B6065" s="54" t="s">
        <v>689</v>
      </c>
      <c r="C6065" s="53" t="str">
        <f t="array" ref="C6065">IFERROR(_xlfn.XLOOKUP(B6065, Runs[Run ID], Runs[Title]), "— pick a run —")</f>
        <v>Moench's Moon Knight</v>
      </c>
      <c r="D6065" s="74" t="s">
        <v>15082</v>
      </c>
      <c r="E6065" s="58" t="b">
        <v>0</v>
      </c>
      <c r="F6065" s="25">
        <f t="shared" si="1"/>
        <v>4</v>
      </c>
      <c r="G6065" s="21" t="s">
        <v>58</v>
      </c>
      <c r="H6065" s="23"/>
      <c r="I6065" s="28"/>
    </row>
    <row r="6066" ht="22.5" customHeight="1">
      <c r="A6066" s="53" t="str">
        <f t="array" ref="A6066">IFERROR(_xlfn.XLOOKUP(B6066, Runs[Run ID], Runs[Track]), "— pick a run —")</f>
        <v>Moon Knight</v>
      </c>
      <c r="B6066" s="54" t="s">
        <v>689</v>
      </c>
      <c r="C6066" s="53" t="str">
        <f t="array" ref="C6066">IFERROR(_xlfn.XLOOKUP(B6066, Runs[Run ID], Runs[Title]), "— pick a run —")</f>
        <v>Moench's Moon Knight</v>
      </c>
      <c r="D6066" s="74" t="s">
        <v>2501</v>
      </c>
      <c r="E6066" s="58" t="b">
        <v>0</v>
      </c>
      <c r="F6066" s="25">
        <f t="shared" si="1"/>
        <v>5</v>
      </c>
      <c r="G6066" s="21" t="s">
        <v>58</v>
      </c>
      <c r="H6066" s="23"/>
      <c r="I6066" s="28"/>
    </row>
    <row r="6067" ht="22.5" customHeight="1">
      <c r="A6067" s="53" t="str">
        <f t="array" ref="A6067">IFERROR(_xlfn.XLOOKUP(B6067, Runs[Run ID], Runs[Track]), "— pick a run —")</f>
        <v>Moon Knight</v>
      </c>
      <c r="B6067" s="54" t="s">
        <v>689</v>
      </c>
      <c r="C6067" s="53" t="str">
        <f t="array" ref="C6067">IFERROR(_xlfn.XLOOKUP(B6067, Runs[Run ID], Runs[Title]), "— pick a run —")</f>
        <v>Moench's Moon Knight</v>
      </c>
      <c r="D6067" s="74" t="s">
        <v>2529</v>
      </c>
      <c r="E6067" s="58" t="b">
        <v>0</v>
      </c>
      <c r="F6067" s="25">
        <f t="shared" si="1"/>
        <v>6</v>
      </c>
      <c r="G6067" s="21" t="s">
        <v>58</v>
      </c>
      <c r="H6067" s="23"/>
      <c r="I6067" s="28"/>
    </row>
    <row r="6068" ht="22.5" customHeight="1">
      <c r="A6068" s="53" t="str">
        <f t="array" ref="A6068">IFERROR(_xlfn.XLOOKUP(B6068, Runs[Run ID], Runs[Track]), "— pick a run —")</f>
        <v>Moon Knight</v>
      </c>
      <c r="B6068" s="54" t="s">
        <v>689</v>
      </c>
      <c r="C6068" s="53" t="str">
        <f t="array" ref="C6068">IFERROR(_xlfn.XLOOKUP(B6068, Runs[Run ID], Runs[Title]), "— pick a run —")</f>
        <v>Moench's Moon Knight</v>
      </c>
      <c r="D6068" s="74" t="s">
        <v>2556</v>
      </c>
      <c r="E6068" s="58" t="b">
        <v>0</v>
      </c>
      <c r="F6068" s="25">
        <f t="shared" si="1"/>
        <v>7</v>
      </c>
      <c r="G6068" s="21" t="s">
        <v>58</v>
      </c>
      <c r="H6068" s="23"/>
      <c r="I6068" s="28"/>
    </row>
    <row r="6069" ht="22.5" customHeight="1">
      <c r="A6069" s="53" t="str">
        <f t="array" ref="A6069">IFERROR(_xlfn.XLOOKUP(B6069, Runs[Run ID], Runs[Track]), "— pick a run —")</f>
        <v>Moon Knight</v>
      </c>
      <c r="B6069" s="54" t="s">
        <v>689</v>
      </c>
      <c r="C6069" s="53" t="str">
        <f t="array" ref="C6069">IFERROR(_xlfn.XLOOKUP(B6069, Runs[Run ID], Runs[Title]), "— pick a run —")</f>
        <v>Moench's Moon Knight</v>
      </c>
      <c r="D6069" s="74" t="s">
        <v>2586</v>
      </c>
      <c r="E6069" s="58" t="b">
        <v>0</v>
      </c>
      <c r="F6069" s="25">
        <f t="shared" si="1"/>
        <v>8</v>
      </c>
      <c r="G6069" s="21" t="s">
        <v>58</v>
      </c>
      <c r="H6069" s="23"/>
      <c r="I6069" s="28"/>
    </row>
    <row r="6070" ht="22.5" customHeight="1">
      <c r="A6070" s="53" t="str">
        <f t="array" ref="A6070">IFERROR(_xlfn.XLOOKUP(B6070, Runs[Run ID], Runs[Track]), "— pick a run —")</f>
        <v>Moon Knight</v>
      </c>
      <c r="B6070" s="54" t="s">
        <v>689</v>
      </c>
      <c r="C6070" s="53" t="str">
        <f t="array" ref="C6070">IFERROR(_xlfn.XLOOKUP(B6070, Runs[Run ID], Runs[Title]), "— pick a run —")</f>
        <v>Moench's Moon Knight</v>
      </c>
      <c r="D6070" s="74" t="s">
        <v>2616</v>
      </c>
      <c r="E6070" s="58" t="b">
        <v>0</v>
      </c>
      <c r="F6070" s="25">
        <f t="shared" si="1"/>
        <v>9</v>
      </c>
      <c r="G6070" s="21" t="s">
        <v>58</v>
      </c>
      <c r="H6070" s="23"/>
      <c r="I6070" s="28"/>
    </row>
    <row r="6071" ht="22.5" customHeight="1">
      <c r="A6071" s="53" t="str">
        <f t="array" ref="A6071">IFERROR(_xlfn.XLOOKUP(B6071, Runs[Run ID], Runs[Track]), "— pick a run —")</f>
        <v>Moon Knight</v>
      </c>
      <c r="B6071" s="54" t="s">
        <v>689</v>
      </c>
      <c r="C6071" s="53" t="str">
        <f t="array" ref="C6071">IFERROR(_xlfn.XLOOKUP(B6071, Runs[Run ID], Runs[Title]), "— pick a run —")</f>
        <v>Moench's Moon Knight</v>
      </c>
      <c r="D6071" s="74" t="s">
        <v>2646</v>
      </c>
      <c r="E6071" s="58" t="b">
        <v>0</v>
      </c>
      <c r="F6071" s="25">
        <f t="shared" si="1"/>
        <v>10</v>
      </c>
      <c r="G6071" s="21" t="s">
        <v>58</v>
      </c>
      <c r="H6071" s="23"/>
      <c r="I6071" s="28"/>
    </row>
    <row r="6072" ht="22.5" customHeight="1">
      <c r="A6072" s="53" t="str">
        <f t="array" ref="A6072">IFERROR(_xlfn.XLOOKUP(B6072, Runs[Run ID], Runs[Track]), "— pick a run —")</f>
        <v>Moon Knight</v>
      </c>
      <c r="B6072" s="54" t="s">
        <v>689</v>
      </c>
      <c r="C6072" s="53" t="str">
        <f t="array" ref="C6072">IFERROR(_xlfn.XLOOKUP(B6072, Runs[Run ID], Runs[Title]), "— pick a run —")</f>
        <v>Moench's Moon Knight</v>
      </c>
      <c r="D6072" s="74" t="s">
        <v>2675</v>
      </c>
      <c r="E6072" s="58" t="b">
        <v>0</v>
      </c>
      <c r="F6072" s="25">
        <f t="shared" si="1"/>
        <v>11</v>
      </c>
      <c r="G6072" s="21" t="s">
        <v>58</v>
      </c>
      <c r="H6072" s="23"/>
      <c r="I6072" s="28"/>
    </row>
    <row r="6073" ht="22.5" customHeight="1">
      <c r="A6073" s="53" t="str">
        <f t="array" ref="A6073">IFERROR(_xlfn.XLOOKUP(B6073, Runs[Run ID], Runs[Track]), "— pick a run —")</f>
        <v>Moon Knight</v>
      </c>
      <c r="B6073" s="54" t="s">
        <v>689</v>
      </c>
      <c r="C6073" s="53" t="str">
        <f t="array" ref="C6073">IFERROR(_xlfn.XLOOKUP(B6073, Runs[Run ID], Runs[Title]), "— pick a run —")</f>
        <v>Moench's Moon Knight</v>
      </c>
      <c r="D6073" s="74" t="s">
        <v>2707</v>
      </c>
      <c r="E6073" s="58" t="b">
        <v>0</v>
      </c>
      <c r="F6073" s="25">
        <f t="shared" si="1"/>
        <v>12</v>
      </c>
      <c r="G6073" s="21" t="s">
        <v>58</v>
      </c>
      <c r="H6073" s="23"/>
      <c r="I6073" s="28"/>
    </row>
    <row r="6074" ht="22.5" customHeight="1">
      <c r="A6074" s="53" t="str">
        <f t="array" ref="A6074">IFERROR(_xlfn.XLOOKUP(B6074, Runs[Run ID], Runs[Track]), "— pick a run —")</f>
        <v>Moon Knight</v>
      </c>
      <c r="B6074" s="54" t="s">
        <v>689</v>
      </c>
      <c r="C6074" s="53" t="str">
        <f t="array" ref="C6074">IFERROR(_xlfn.XLOOKUP(B6074, Runs[Run ID], Runs[Title]), "— pick a run —")</f>
        <v>Moench's Moon Knight</v>
      </c>
      <c r="D6074" s="74" t="s">
        <v>2736</v>
      </c>
      <c r="E6074" s="58" t="b">
        <v>0</v>
      </c>
      <c r="F6074" s="25">
        <f t="shared" si="1"/>
        <v>13</v>
      </c>
      <c r="G6074" s="21" t="s">
        <v>58</v>
      </c>
      <c r="H6074" s="23"/>
      <c r="I6074" s="28"/>
    </row>
    <row r="6075" ht="22.5" customHeight="1">
      <c r="A6075" s="53" t="str">
        <f t="array" ref="A6075">IFERROR(_xlfn.XLOOKUP(B6075, Runs[Run ID], Runs[Track]), "— pick a run —")</f>
        <v>Moon Knight</v>
      </c>
      <c r="B6075" s="54" t="s">
        <v>689</v>
      </c>
      <c r="C6075" s="53" t="str">
        <f t="array" ref="C6075">IFERROR(_xlfn.XLOOKUP(B6075, Runs[Run ID], Runs[Title]), "— pick a run —")</f>
        <v>Moench's Moon Knight</v>
      </c>
      <c r="D6075" s="74" t="s">
        <v>2766</v>
      </c>
      <c r="E6075" s="58" t="b">
        <v>0</v>
      </c>
      <c r="F6075" s="25">
        <f t="shared" si="1"/>
        <v>14</v>
      </c>
      <c r="G6075" s="21" t="s">
        <v>58</v>
      </c>
      <c r="H6075" s="23"/>
      <c r="I6075" s="28"/>
    </row>
    <row r="6076" ht="22.5" customHeight="1">
      <c r="A6076" s="53" t="str">
        <f t="array" ref="A6076">IFERROR(_xlfn.XLOOKUP(B6076, Runs[Run ID], Runs[Track]), "— pick a run —")</f>
        <v>Moon Knight</v>
      </c>
      <c r="B6076" s="54" t="s">
        <v>689</v>
      </c>
      <c r="C6076" s="53" t="str">
        <f t="array" ref="C6076">IFERROR(_xlfn.XLOOKUP(B6076, Runs[Run ID], Runs[Title]), "— pick a run —")</f>
        <v>Moench's Moon Knight</v>
      </c>
      <c r="D6076" s="74" t="s">
        <v>2796</v>
      </c>
      <c r="E6076" s="58" t="b">
        <v>0</v>
      </c>
      <c r="F6076" s="25">
        <f t="shared" si="1"/>
        <v>15</v>
      </c>
      <c r="G6076" s="21" t="s">
        <v>58</v>
      </c>
      <c r="H6076" s="23"/>
      <c r="I6076" s="28"/>
    </row>
    <row r="6077" ht="22.5" customHeight="1">
      <c r="A6077" s="53" t="str">
        <f t="array" ref="A6077">IFERROR(_xlfn.XLOOKUP(B6077, Runs[Run ID], Runs[Track]), "— pick a run —")</f>
        <v>Moon Knight</v>
      </c>
      <c r="B6077" s="54" t="s">
        <v>689</v>
      </c>
      <c r="C6077" s="53" t="str">
        <f t="array" ref="C6077">IFERROR(_xlfn.XLOOKUP(B6077, Runs[Run ID], Runs[Title]), "— pick a run —")</f>
        <v>Moench's Moon Knight</v>
      </c>
      <c r="D6077" s="74" t="s">
        <v>2825</v>
      </c>
      <c r="E6077" s="58" t="b">
        <v>0</v>
      </c>
      <c r="F6077" s="25">
        <f t="shared" si="1"/>
        <v>16</v>
      </c>
      <c r="G6077" s="21" t="s">
        <v>58</v>
      </c>
      <c r="H6077" s="23"/>
      <c r="I6077" s="28"/>
    </row>
    <row r="6078" ht="22.5" customHeight="1">
      <c r="A6078" s="53" t="str">
        <f t="array" ref="A6078">IFERROR(_xlfn.XLOOKUP(B6078, Runs[Run ID], Runs[Track]), "— pick a run —")</f>
        <v>Moon Knight</v>
      </c>
      <c r="B6078" s="54" t="s">
        <v>689</v>
      </c>
      <c r="C6078" s="53" t="str">
        <f t="array" ref="C6078">IFERROR(_xlfn.XLOOKUP(B6078, Runs[Run ID], Runs[Title]), "— pick a run —")</f>
        <v>Moench's Moon Knight</v>
      </c>
      <c r="D6078" s="74" t="s">
        <v>2854</v>
      </c>
      <c r="E6078" s="58" t="b">
        <v>0</v>
      </c>
      <c r="F6078" s="25">
        <f t="shared" si="1"/>
        <v>17</v>
      </c>
      <c r="G6078" s="21" t="s">
        <v>58</v>
      </c>
      <c r="H6078" s="23"/>
      <c r="I6078" s="28"/>
    </row>
    <row r="6079" ht="22.5" customHeight="1">
      <c r="A6079" s="53" t="str">
        <f t="array" ref="A6079">IFERROR(_xlfn.XLOOKUP(B6079, Runs[Run ID], Runs[Track]), "— pick a run —")</f>
        <v>Moon Knight</v>
      </c>
      <c r="B6079" s="54" t="s">
        <v>689</v>
      </c>
      <c r="C6079" s="53" t="str">
        <f t="array" ref="C6079">IFERROR(_xlfn.XLOOKUP(B6079, Runs[Run ID], Runs[Title]), "— pick a run —")</f>
        <v>Moench's Moon Knight</v>
      </c>
      <c r="D6079" s="74" t="s">
        <v>2881</v>
      </c>
      <c r="E6079" s="58" t="b">
        <v>0</v>
      </c>
      <c r="F6079" s="25">
        <f t="shared" si="1"/>
        <v>18</v>
      </c>
      <c r="G6079" s="21" t="s">
        <v>58</v>
      </c>
      <c r="H6079" s="23"/>
      <c r="I6079" s="28"/>
    </row>
    <row r="6080" ht="22.5" customHeight="1">
      <c r="A6080" s="53" t="str">
        <f t="array" ref="A6080">IFERROR(_xlfn.XLOOKUP(B6080, Runs[Run ID], Runs[Track]), "— pick a run —")</f>
        <v>Moon Knight</v>
      </c>
      <c r="B6080" s="54" t="s">
        <v>689</v>
      </c>
      <c r="C6080" s="53" t="str">
        <f t="array" ref="C6080">IFERROR(_xlfn.XLOOKUP(B6080, Runs[Run ID], Runs[Title]), "— pick a run —")</f>
        <v>Moench's Moon Knight</v>
      </c>
      <c r="D6080" s="74" t="s">
        <v>2911</v>
      </c>
      <c r="E6080" s="58" t="b">
        <v>0</v>
      </c>
      <c r="F6080" s="25">
        <f t="shared" si="1"/>
        <v>19</v>
      </c>
      <c r="G6080" s="21" t="s">
        <v>58</v>
      </c>
      <c r="H6080" s="23"/>
      <c r="I6080" s="28"/>
    </row>
    <row r="6081" ht="22.5" customHeight="1">
      <c r="A6081" s="53" t="str">
        <f t="array" ref="A6081">IFERROR(_xlfn.XLOOKUP(B6081, Runs[Run ID], Runs[Track]), "— pick a run —")</f>
        <v>Moon Knight</v>
      </c>
      <c r="B6081" s="54" t="s">
        <v>689</v>
      </c>
      <c r="C6081" s="53" t="str">
        <f t="array" ref="C6081">IFERROR(_xlfn.XLOOKUP(B6081, Runs[Run ID], Runs[Title]), "— pick a run —")</f>
        <v>Moench's Moon Knight</v>
      </c>
      <c r="D6081" s="74" t="s">
        <v>2942</v>
      </c>
      <c r="E6081" s="58" t="b">
        <v>0</v>
      </c>
      <c r="F6081" s="25">
        <f t="shared" si="1"/>
        <v>20</v>
      </c>
      <c r="G6081" s="21" t="s">
        <v>58</v>
      </c>
      <c r="H6081" s="23"/>
      <c r="I6081" s="28"/>
    </row>
    <row r="6082" ht="22.5" customHeight="1">
      <c r="A6082" s="53" t="str">
        <f t="array" ref="A6082">IFERROR(_xlfn.XLOOKUP(B6082, Runs[Run ID], Runs[Track]), "— pick a run —")</f>
        <v>Moon Knight</v>
      </c>
      <c r="B6082" s="54" t="s">
        <v>689</v>
      </c>
      <c r="C6082" s="53" t="str">
        <f t="array" ref="C6082">IFERROR(_xlfn.XLOOKUP(B6082, Runs[Run ID], Runs[Title]), "— pick a run —")</f>
        <v>Moench's Moon Knight</v>
      </c>
      <c r="D6082" s="74" t="s">
        <v>2972</v>
      </c>
      <c r="E6082" s="58" t="b">
        <v>0</v>
      </c>
      <c r="F6082" s="25">
        <f t="shared" si="1"/>
        <v>21</v>
      </c>
      <c r="G6082" s="21" t="s">
        <v>58</v>
      </c>
      <c r="H6082" s="23"/>
      <c r="I6082" s="28"/>
    </row>
    <row r="6083" ht="22.5" customHeight="1">
      <c r="A6083" s="53" t="str">
        <f t="array" ref="A6083">IFERROR(_xlfn.XLOOKUP(B6083, Runs[Run ID], Runs[Track]), "— pick a run —")</f>
        <v>Moon Knight</v>
      </c>
      <c r="B6083" s="54" t="s">
        <v>689</v>
      </c>
      <c r="C6083" s="53" t="str">
        <f t="array" ref="C6083">IFERROR(_xlfn.XLOOKUP(B6083, Runs[Run ID], Runs[Title]), "— pick a run —")</f>
        <v>Moench's Moon Knight</v>
      </c>
      <c r="D6083" s="74" t="s">
        <v>3001</v>
      </c>
      <c r="E6083" s="58" t="b">
        <v>0</v>
      </c>
      <c r="F6083" s="25">
        <f t="shared" si="1"/>
        <v>22</v>
      </c>
      <c r="G6083" s="21" t="s">
        <v>58</v>
      </c>
      <c r="H6083" s="23"/>
      <c r="I6083" s="28"/>
    </row>
    <row r="6084" ht="22.5" customHeight="1">
      <c r="A6084" s="53" t="str">
        <f t="array" ref="A6084">IFERROR(_xlfn.XLOOKUP(B6084, Runs[Run ID], Runs[Track]), "— pick a run —")</f>
        <v>Moon Knight</v>
      </c>
      <c r="B6084" s="54" t="s">
        <v>689</v>
      </c>
      <c r="C6084" s="53" t="str">
        <f t="array" ref="C6084">IFERROR(_xlfn.XLOOKUP(B6084, Runs[Run ID], Runs[Title]), "— pick a run —")</f>
        <v>Moench's Moon Knight</v>
      </c>
      <c r="D6084" s="74" t="s">
        <v>3030</v>
      </c>
      <c r="E6084" s="58" t="b">
        <v>0</v>
      </c>
      <c r="F6084" s="25">
        <f t="shared" si="1"/>
        <v>23</v>
      </c>
      <c r="G6084" s="21" t="s">
        <v>58</v>
      </c>
      <c r="H6084" s="23"/>
      <c r="I6084" s="28"/>
    </row>
    <row r="6085" ht="22.5" customHeight="1">
      <c r="A6085" s="53" t="str">
        <f t="array" ref="A6085">IFERROR(_xlfn.XLOOKUP(B6085, Runs[Run ID], Runs[Track]), "— pick a run —")</f>
        <v>Moon Knight</v>
      </c>
      <c r="B6085" s="54" t="s">
        <v>689</v>
      </c>
      <c r="C6085" s="53" t="str">
        <f t="array" ref="C6085">IFERROR(_xlfn.XLOOKUP(B6085, Runs[Run ID], Runs[Title]), "— pick a run —")</f>
        <v>Moench's Moon Knight</v>
      </c>
      <c r="D6085" s="74" t="s">
        <v>3060</v>
      </c>
      <c r="E6085" s="58" t="b">
        <v>0</v>
      </c>
      <c r="F6085" s="25">
        <f t="shared" si="1"/>
        <v>24</v>
      </c>
      <c r="G6085" s="21" t="s">
        <v>58</v>
      </c>
      <c r="H6085" s="23"/>
      <c r="I6085" s="28"/>
    </row>
    <row r="6086" ht="22.5" customHeight="1">
      <c r="A6086" s="53" t="str">
        <f t="array" ref="A6086">IFERROR(_xlfn.XLOOKUP(B6086, Runs[Run ID], Runs[Track]), "— pick a run —")</f>
        <v>Moon Knight</v>
      </c>
      <c r="B6086" s="54" t="s">
        <v>689</v>
      </c>
      <c r="C6086" s="53" t="str">
        <f t="array" ref="C6086">IFERROR(_xlfn.XLOOKUP(B6086, Runs[Run ID], Runs[Title]), "— pick a run —")</f>
        <v>Moench's Moon Knight</v>
      </c>
      <c r="D6086" s="74" t="s">
        <v>3091</v>
      </c>
      <c r="E6086" s="58" t="b">
        <v>0</v>
      </c>
      <c r="F6086" s="25">
        <f t="shared" si="1"/>
        <v>25</v>
      </c>
      <c r="G6086" s="21" t="s">
        <v>58</v>
      </c>
      <c r="H6086" s="23"/>
      <c r="I6086" s="28"/>
    </row>
    <row r="6087" ht="22.5" customHeight="1">
      <c r="A6087" s="53" t="str">
        <f t="array" ref="A6087">IFERROR(_xlfn.XLOOKUP(B6087, Runs[Run ID], Runs[Track]), "— pick a run —")</f>
        <v>Moon Knight</v>
      </c>
      <c r="B6087" s="54" t="s">
        <v>689</v>
      </c>
      <c r="C6087" s="53" t="str">
        <f t="array" ref="C6087">IFERROR(_xlfn.XLOOKUP(B6087, Runs[Run ID], Runs[Title]), "— pick a run —")</f>
        <v>Moench's Moon Knight</v>
      </c>
      <c r="D6087" s="74" t="s">
        <v>3121</v>
      </c>
      <c r="E6087" s="58" t="b">
        <v>0</v>
      </c>
      <c r="F6087" s="25">
        <f t="shared" si="1"/>
        <v>26</v>
      </c>
      <c r="G6087" s="21" t="s">
        <v>58</v>
      </c>
      <c r="H6087" s="23"/>
      <c r="I6087" s="28"/>
    </row>
    <row r="6088" ht="22.5" customHeight="1">
      <c r="A6088" s="53" t="str">
        <f t="array" ref="A6088">IFERROR(_xlfn.XLOOKUP(B6088, Runs[Run ID], Runs[Track]), "— pick a run —")</f>
        <v>Moon Knight</v>
      </c>
      <c r="B6088" s="54" t="s">
        <v>689</v>
      </c>
      <c r="C6088" s="53" t="str">
        <f t="array" ref="C6088">IFERROR(_xlfn.XLOOKUP(B6088, Runs[Run ID], Runs[Title]), "— pick a run —")</f>
        <v>Moench's Moon Knight</v>
      </c>
      <c r="D6088" s="74" t="s">
        <v>3151</v>
      </c>
      <c r="E6088" s="58" t="b">
        <v>0</v>
      </c>
      <c r="F6088" s="25">
        <f t="shared" si="1"/>
        <v>27</v>
      </c>
      <c r="G6088" s="21" t="s">
        <v>58</v>
      </c>
      <c r="H6088" s="23"/>
      <c r="I6088" s="28"/>
    </row>
    <row r="6089" ht="22.5" customHeight="1">
      <c r="A6089" s="53" t="str">
        <f t="array" ref="A6089">IFERROR(_xlfn.XLOOKUP(B6089, Runs[Run ID], Runs[Track]), "— pick a run —")</f>
        <v>Moon Knight</v>
      </c>
      <c r="B6089" s="54" t="s">
        <v>689</v>
      </c>
      <c r="C6089" s="53" t="str">
        <f t="array" ref="C6089">IFERROR(_xlfn.XLOOKUP(B6089, Runs[Run ID], Runs[Title]), "— pick a run —")</f>
        <v>Moench's Moon Knight</v>
      </c>
      <c r="D6089" s="74" t="s">
        <v>3180</v>
      </c>
      <c r="E6089" s="58" t="b">
        <v>0</v>
      </c>
      <c r="F6089" s="25">
        <f t="shared" si="1"/>
        <v>28</v>
      </c>
      <c r="G6089" s="21" t="s">
        <v>58</v>
      </c>
      <c r="H6089" s="23"/>
      <c r="I6089" s="28"/>
    </row>
    <row r="6090" ht="22.5" customHeight="1">
      <c r="A6090" s="53" t="str">
        <f t="array" ref="A6090">IFERROR(_xlfn.XLOOKUP(B6090, Runs[Run ID], Runs[Track]), "— pick a run —")</f>
        <v>Moon Knight</v>
      </c>
      <c r="B6090" s="54" t="s">
        <v>689</v>
      </c>
      <c r="C6090" s="53" t="str">
        <f t="array" ref="C6090">IFERROR(_xlfn.XLOOKUP(B6090, Runs[Run ID], Runs[Title]), "— pick a run —")</f>
        <v>Moench's Moon Knight</v>
      </c>
      <c r="D6090" s="74" t="s">
        <v>3208</v>
      </c>
      <c r="E6090" s="58" t="b">
        <v>0</v>
      </c>
      <c r="F6090" s="25">
        <f t="shared" si="1"/>
        <v>29</v>
      </c>
      <c r="G6090" s="21" t="s">
        <v>58</v>
      </c>
      <c r="H6090" s="23"/>
      <c r="I6090" s="28"/>
    </row>
    <row r="6091" ht="22.5" customHeight="1">
      <c r="A6091" s="53" t="str">
        <f t="array" ref="A6091">IFERROR(_xlfn.XLOOKUP(B6091, Runs[Run ID], Runs[Track]), "— pick a run —")</f>
        <v>Moon Knight</v>
      </c>
      <c r="B6091" s="54" t="s">
        <v>689</v>
      </c>
      <c r="C6091" s="53" t="str">
        <f t="array" ref="C6091">IFERROR(_xlfn.XLOOKUP(B6091, Runs[Run ID], Runs[Title]), "— pick a run —")</f>
        <v>Moench's Moon Knight</v>
      </c>
      <c r="D6091" s="74" t="s">
        <v>3236</v>
      </c>
      <c r="E6091" s="58" t="b">
        <v>0</v>
      </c>
      <c r="F6091" s="25">
        <f t="shared" si="1"/>
        <v>30</v>
      </c>
      <c r="G6091" s="21" t="s">
        <v>58</v>
      </c>
      <c r="H6091" s="23"/>
      <c r="I6091" s="28"/>
    </row>
    <row r="6092" ht="22.5" customHeight="1">
      <c r="A6092" s="53" t="str">
        <f t="array" ref="A6092">IFERROR(_xlfn.XLOOKUP(B6092, Runs[Run ID], Runs[Track]), "— pick a run —")</f>
        <v>Moon Knight</v>
      </c>
      <c r="B6092" s="54" t="s">
        <v>689</v>
      </c>
      <c r="C6092" s="53" t="str">
        <f t="array" ref="C6092">IFERROR(_xlfn.XLOOKUP(B6092, Runs[Run ID], Runs[Title]), "— pick a run —")</f>
        <v>Moench's Moon Knight</v>
      </c>
      <c r="D6092" s="74" t="s">
        <v>3265</v>
      </c>
      <c r="E6092" s="58" t="b">
        <v>0</v>
      </c>
      <c r="F6092" s="25">
        <f t="shared" si="1"/>
        <v>31</v>
      </c>
      <c r="G6092" s="21" t="s">
        <v>58</v>
      </c>
      <c r="H6092" s="23"/>
      <c r="I6092" s="28"/>
    </row>
    <row r="6093" ht="22.5" customHeight="1">
      <c r="A6093" s="53" t="str">
        <f t="array" ref="A6093">IFERROR(_xlfn.XLOOKUP(B6093, Runs[Run ID], Runs[Track]), "— pick a run —")</f>
        <v>Moon Knight</v>
      </c>
      <c r="B6093" s="54" t="s">
        <v>689</v>
      </c>
      <c r="C6093" s="53" t="str">
        <f t="array" ref="C6093">IFERROR(_xlfn.XLOOKUP(B6093, Runs[Run ID], Runs[Title]), "— pick a run —")</f>
        <v>Moench's Moon Knight</v>
      </c>
      <c r="D6093" s="74" t="s">
        <v>3300</v>
      </c>
      <c r="E6093" s="58" t="b">
        <v>0</v>
      </c>
      <c r="F6093" s="25">
        <f t="shared" si="1"/>
        <v>32</v>
      </c>
      <c r="G6093" s="21" t="s">
        <v>58</v>
      </c>
      <c r="H6093" s="23"/>
      <c r="I6093" s="28"/>
    </row>
    <row r="6094" ht="22.5" customHeight="1">
      <c r="A6094" s="53" t="str">
        <f t="array" ref="A6094">IFERROR(_xlfn.XLOOKUP(B6094, Runs[Run ID], Runs[Track]), "— pick a run —")</f>
        <v>Moon Knight</v>
      </c>
      <c r="B6094" s="54" t="s">
        <v>689</v>
      </c>
      <c r="C6094" s="53" t="str">
        <f t="array" ref="C6094">IFERROR(_xlfn.XLOOKUP(B6094, Runs[Run ID], Runs[Title]), "— pick a run —")</f>
        <v>Moench's Moon Knight</v>
      </c>
      <c r="D6094" s="74" t="s">
        <v>3330</v>
      </c>
      <c r="E6094" s="58" t="b">
        <v>0</v>
      </c>
      <c r="F6094" s="25">
        <f t="shared" si="1"/>
        <v>33</v>
      </c>
      <c r="G6094" s="21" t="s">
        <v>58</v>
      </c>
      <c r="H6094" s="23"/>
      <c r="I6094" s="28"/>
    </row>
    <row r="6095" ht="22.5" customHeight="1">
      <c r="A6095" s="53" t="str">
        <f t="array" ref="A6095">IFERROR(_xlfn.XLOOKUP(B6095, Runs[Run ID], Runs[Track]), "— pick a run —")</f>
        <v>Moon Knight</v>
      </c>
      <c r="B6095" s="54" t="s">
        <v>689</v>
      </c>
      <c r="C6095" s="53" t="str">
        <f t="array" ref="C6095">IFERROR(_xlfn.XLOOKUP(B6095, Runs[Run ID], Runs[Title]), "— pick a run —")</f>
        <v>Moench's Moon Knight</v>
      </c>
      <c r="D6095" s="74" t="s">
        <v>3359</v>
      </c>
      <c r="E6095" s="58" t="b">
        <v>0</v>
      </c>
      <c r="F6095" s="25">
        <f t="shared" si="1"/>
        <v>34</v>
      </c>
      <c r="G6095" s="21" t="s">
        <v>58</v>
      </c>
      <c r="H6095" s="23"/>
      <c r="I6095" s="28"/>
    </row>
    <row r="6096" ht="22.5" customHeight="1">
      <c r="A6096" s="53" t="str">
        <f t="array" ref="A6096">IFERROR(_xlfn.XLOOKUP(B6096, Runs[Run ID], Runs[Track]), "— pick a run —")</f>
        <v>Moon Knight</v>
      </c>
      <c r="B6096" s="54" t="s">
        <v>689</v>
      </c>
      <c r="C6096" s="53" t="str">
        <f t="array" ref="C6096">IFERROR(_xlfn.XLOOKUP(B6096, Runs[Run ID], Runs[Title]), "— pick a run —")</f>
        <v>Moench's Moon Knight</v>
      </c>
      <c r="D6096" s="74" t="s">
        <v>3390</v>
      </c>
      <c r="E6096" s="58" t="b">
        <v>0</v>
      </c>
      <c r="F6096" s="25">
        <f t="shared" si="1"/>
        <v>35</v>
      </c>
      <c r="G6096" s="21" t="s">
        <v>58</v>
      </c>
      <c r="H6096" s="23"/>
      <c r="I6096" s="28"/>
    </row>
    <row r="6097" ht="22.5" customHeight="1">
      <c r="A6097" s="53" t="str">
        <f t="array" ref="A6097">IFERROR(_xlfn.XLOOKUP(B6097, Runs[Run ID], Runs[Track]), "— pick a run —")</f>
        <v>Moon Knight</v>
      </c>
      <c r="B6097" s="54" t="s">
        <v>689</v>
      </c>
      <c r="C6097" s="53" t="str">
        <f t="array" ref="C6097">IFERROR(_xlfn.XLOOKUP(B6097, Runs[Run ID], Runs[Title]), "— pick a run —")</f>
        <v>Moench's Moon Knight</v>
      </c>
      <c r="D6097" s="74" t="s">
        <v>3419</v>
      </c>
      <c r="E6097" s="58" t="b">
        <v>0</v>
      </c>
      <c r="F6097" s="25">
        <f t="shared" si="1"/>
        <v>36</v>
      </c>
      <c r="G6097" s="21" t="s">
        <v>58</v>
      </c>
      <c r="H6097" s="23"/>
      <c r="I6097" s="28"/>
    </row>
    <row r="6098" ht="22.5" customHeight="1">
      <c r="A6098" s="53" t="str">
        <f t="array" ref="A6098">IFERROR(_xlfn.XLOOKUP(B6098, Runs[Run ID], Runs[Track]), "— pick a run —")</f>
        <v>Moon Knight</v>
      </c>
      <c r="B6098" s="54" t="s">
        <v>689</v>
      </c>
      <c r="C6098" s="53" t="str">
        <f t="array" ref="C6098">IFERROR(_xlfn.XLOOKUP(B6098, Runs[Run ID], Runs[Title]), "— pick a run —")</f>
        <v>Moench's Moon Knight</v>
      </c>
      <c r="D6098" s="74" t="s">
        <v>3451</v>
      </c>
      <c r="E6098" s="58" t="b">
        <v>0</v>
      </c>
      <c r="F6098" s="25">
        <f t="shared" si="1"/>
        <v>37</v>
      </c>
      <c r="G6098" s="21" t="s">
        <v>58</v>
      </c>
      <c r="H6098" s="23"/>
      <c r="I6098" s="28"/>
    </row>
    <row r="6099" ht="22.5" customHeight="1">
      <c r="A6099" s="53" t="str">
        <f t="array" ref="A6099">IFERROR(_xlfn.XLOOKUP(B6099, Runs[Run ID], Runs[Track]), "— pick a run —")</f>
        <v>Moon Knight</v>
      </c>
      <c r="B6099" s="54" t="s">
        <v>689</v>
      </c>
      <c r="C6099" s="53" t="str">
        <f t="array" ref="C6099">IFERROR(_xlfn.XLOOKUP(B6099, Runs[Run ID], Runs[Title]), "— pick a run —")</f>
        <v>Moench's Moon Knight</v>
      </c>
      <c r="D6099" s="74" t="s">
        <v>3481</v>
      </c>
      <c r="E6099" s="58" t="b">
        <v>0</v>
      </c>
      <c r="F6099" s="25">
        <f t="shared" si="1"/>
        <v>38</v>
      </c>
      <c r="G6099" s="21" t="s">
        <v>58</v>
      </c>
      <c r="H6099" s="23"/>
      <c r="I6099" s="28"/>
    </row>
    <row r="6100" ht="22.5" customHeight="1">
      <c r="A6100" s="53" t="str">
        <f t="array" ref="A6100">IFERROR(_xlfn.XLOOKUP(B6100, Runs[Run ID], Runs[Track]), "— pick a run —")</f>
        <v>Moon Knight</v>
      </c>
      <c r="B6100" s="54" t="s">
        <v>689</v>
      </c>
      <c r="C6100" s="53" t="str">
        <f t="array" ref="C6100">IFERROR(_xlfn.XLOOKUP(B6100, Runs[Run ID], Runs[Title]), "— pick a run —")</f>
        <v>Moench's Moon Knight</v>
      </c>
      <c r="D6100" s="74" t="s">
        <v>3511</v>
      </c>
      <c r="E6100" s="58" t="b">
        <v>0</v>
      </c>
      <c r="F6100" s="25">
        <f t="shared" si="1"/>
        <v>39</v>
      </c>
      <c r="G6100" s="21" t="s">
        <v>58</v>
      </c>
      <c r="H6100" s="23"/>
      <c r="I6100" s="28"/>
    </row>
    <row r="6101" ht="22.5" customHeight="1">
      <c r="A6101" s="53" t="str">
        <f t="array" ref="A6101">IFERROR(_xlfn.XLOOKUP(B6101, Runs[Run ID], Runs[Track]), "— pick a run —")</f>
        <v>Moon Knight</v>
      </c>
      <c r="B6101" s="54" t="s">
        <v>689</v>
      </c>
      <c r="C6101" s="53" t="str">
        <f t="array" ref="C6101">IFERROR(_xlfn.XLOOKUP(B6101, Runs[Run ID], Runs[Title]), "— pick a run —")</f>
        <v>Moench's Moon Knight</v>
      </c>
      <c r="D6101" s="74" t="s">
        <v>3541</v>
      </c>
      <c r="E6101" s="58" t="b">
        <v>0</v>
      </c>
      <c r="F6101" s="25">
        <f t="shared" si="1"/>
        <v>40</v>
      </c>
      <c r="G6101" s="21" t="s">
        <v>58</v>
      </c>
      <c r="H6101" s="23"/>
      <c r="I6101" s="28"/>
    </row>
    <row r="6102" ht="22.5" customHeight="1">
      <c r="A6102" s="53" t="str">
        <f t="array" ref="A6102">IFERROR(_xlfn.XLOOKUP(B6102, Runs[Run ID], Runs[Track]), "— pick a run —")</f>
        <v>Moon Knight</v>
      </c>
      <c r="B6102" s="54" t="s">
        <v>689</v>
      </c>
      <c r="C6102" s="53" t="str">
        <f t="array" ref="C6102">IFERROR(_xlfn.XLOOKUP(B6102, Runs[Run ID], Runs[Title]), "— pick a run —")</f>
        <v>Moench's Moon Knight</v>
      </c>
      <c r="D6102" s="74" t="s">
        <v>3572</v>
      </c>
      <c r="E6102" s="58" t="b">
        <v>0</v>
      </c>
      <c r="F6102" s="25">
        <f t="shared" si="1"/>
        <v>41</v>
      </c>
      <c r="G6102" s="21" t="s">
        <v>58</v>
      </c>
      <c r="H6102" s="23"/>
      <c r="I6102" s="28"/>
    </row>
    <row r="6103" ht="22.5" customHeight="1">
      <c r="A6103" s="53" t="str">
        <f t="array" ref="A6103">IFERROR(_xlfn.XLOOKUP(B6103, Runs[Run ID], Runs[Track]), "— pick a run —")</f>
        <v>Moon Knight</v>
      </c>
      <c r="B6103" s="54" t="s">
        <v>689</v>
      </c>
      <c r="C6103" s="53" t="str">
        <f t="array" ref="C6103">IFERROR(_xlfn.XLOOKUP(B6103, Runs[Run ID], Runs[Title]), "— pick a run —")</f>
        <v>Moench's Moon Knight</v>
      </c>
      <c r="D6103" s="74" t="s">
        <v>3601</v>
      </c>
      <c r="E6103" s="58" t="b">
        <v>0</v>
      </c>
      <c r="F6103" s="25">
        <f t="shared" si="1"/>
        <v>42</v>
      </c>
      <c r="G6103" s="21" t="s">
        <v>58</v>
      </c>
      <c r="H6103" s="23"/>
      <c r="I6103" s="28"/>
    </row>
    <row r="6104" ht="22.5" customHeight="1">
      <c r="A6104" s="53" t="str">
        <f t="array" ref="A6104">IFERROR(_xlfn.XLOOKUP(B6104, Runs[Run ID], Runs[Track]), "— pick a run —")</f>
        <v>Moon Knight</v>
      </c>
      <c r="B6104" s="54" t="s">
        <v>689</v>
      </c>
      <c r="C6104" s="53" t="str">
        <f t="array" ref="C6104">IFERROR(_xlfn.XLOOKUP(B6104, Runs[Run ID], Runs[Title]), "— pick a run —")</f>
        <v>Moench's Moon Knight</v>
      </c>
      <c r="D6104" s="74" t="s">
        <v>15083</v>
      </c>
      <c r="E6104" s="58" t="b">
        <v>0</v>
      </c>
      <c r="F6104" s="25">
        <f t="shared" si="1"/>
        <v>43</v>
      </c>
      <c r="G6104" s="21" t="s">
        <v>443</v>
      </c>
      <c r="H6104" s="23" t="s">
        <v>15084</v>
      </c>
      <c r="I6104" s="28"/>
    </row>
    <row r="6105" ht="22.5" customHeight="1">
      <c r="A6105" s="53" t="str">
        <f t="array" ref="A6105">IFERROR(_xlfn.XLOOKUP(B6105, Runs[Run ID], Runs[Track]), "— pick a run —")</f>
        <v>Moon Knight</v>
      </c>
      <c r="B6105" s="54" t="s">
        <v>689</v>
      </c>
      <c r="C6105" s="53" t="str">
        <f t="array" ref="C6105">IFERROR(_xlfn.XLOOKUP(B6105, Runs[Run ID], Runs[Title]), "— pick a run —")</f>
        <v>Moench's Moon Knight</v>
      </c>
      <c r="D6105" s="74" t="s">
        <v>15085</v>
      </c>
      <c r="E6105" s="58" t="b">
        <v>0</v>
      </c>
      <c r="F6105" s="25">
        <f t="shared" si="1"/>
        <v>44</v>
      </c>
      <c r="G6105" s="21" t="s">
        <v>443</v>
      </c>
      <c r="H6105" s="23"/>
      <c r="I6105" s="28"/>
    </row>
    <row r="6106" ht="22.5" customHeight="1">
      <c r="A6106" s="53" t="str">
        <f t="array" ref="A6106">IFERROR(_xlfn.XLOOKUP(B6106, Runs[Run ID], Runs[Track]), "— pick a run —")</f>
        <v>Moon Knight</v>
      </c>
      <c r="B6106" s="54" t="s">
        <v>689</v>
      </c>
      <c r="C6106" s="53" t="str">
        <f t="array" ref="C6106">IFERROR(_xlfn.XLOOKUP(B6106, Runs[Run ID], Runs[Title]), "— pick a run —")</f>
        <v>Moench's Moon Knight</v>
      </c>
      <c r="D6106" s="74" t="s">
        <v>15086</v>
      </c>
      <c r="E6106" s="58" t="b">
        <v>0</v>
      </c>
      <c r="F6106" s="25">
        <f t="shared" si="1"/>
        <v>45</v>
      </c>
      <c r="G6106" s="21" t="s">
        <v>443</v>
      </c>
      <c r="H6106" s="23"/>
      <c r="I6106" s="28"/>
    </row>
    <row r="6107" ht="22.5" customHeight="1">
      <c r="A6107" s="53" t="str">
        <f t="array" ref="A6107">IFERROR(_xlfn.XLOOKUP(B6107, Runs[Run ID], Runs[Track]), "— pick a run —")</f>
        <v>Moon Knight</v>
      </c>
      <c r="B6107" s="54" t="s">
        <v>689</v>
      </c>
      <c r="C6107" s="53" t="str">
        <f t="array" ref="C6107">IFERROR(_xlfn.XLOOKUP(B6107, Runs[Run ID], Runs[Title]), "— pick a run —")</f>
        <v>Moench's Moon Knight</v>
      </c>
      <c r="D6107" s="74" t="s">
        <v>15087</v>
      </c>
      <c r="E6107" s="58" t="b">
        <v>0</v>
      </c>
      <c r="F6107" s="25">
        <f t="shared" si="1"/>
        <v>46</v>
      </c>
      <c r="G6107" s="21" t="s">
        <v>443</v>
      </c>
      <c r="H6107" s="23"/>
      <c r="I6107" s="28"/>
    </row>
    <row r="6108" ht="22.5" customHeight="1">
      <c r="A6108" s="53" t="str">
        <f t="array" ref="A6108">IFERROR(_xlfn.XLOOKUP(B6108, Runs[Run ID], Runs[Track]), "— pick a run —")</f>
        <v>Moon Knight</v>
      </c>
      <c r="B6108" s="54" t="s">
        <v>689</v>
      </c>
      <c r="C6108" s="53" t="str">
        <f t="array" ref="C6108">IFERROR(_xlfn.XLOOKUP(B6108, Runs[Run ID], Runs[Title]), "— pick a run —")</f>
        <v>Moench's Moon Knight</v>
      </c>
      <c r="D6108" s="74" t="s">
        <v>15088</v>
      </c>
      <c r="E6108" s="58" t="b">
        <v>0</v>
      </c>
      <c r="F6108" s="25">
        <f t="shared" si="1"/>
        <v>47</v>
      </c>
      <c r="G6108" s="21" t="s">
        <v>443</v>
      </c>
      <c r="H6108" s="23"/>
      <c r="I6108" s="28"/>
    </row>
    <row r="6109" ht="22.5" customHeight="1">
      <c r="A6109" s="53" t="str">
        <f t="array" ref="A6109">IFERROR(_xlfn.XLOOKUP(B6109, Runs[Run ID], Runs[Track]), "— pick a run —")</f>
        <v>Moon Knight</v>
      </c>
      <c r="B6109" s="54" t="s">
        <v>689</v>
      </c>
      <c r="C6109" s="53" t="str">
        <f t="array" ref="C6109">IFERROR(_xlfn.XLOOKUP(B6109, Runs[Run ID], Runs[Title]), "— pick a run —")</f>
        <v>Moench's Moon Knight</v>
      </c>
      <c r="D6109" s="74" t="s">
        <v>15089</v>
      </c>
      <c r="E6109" s="58" t="b">
        <v>0</v>
      </c>
      <c r="F6109" s="25">
        <f t="shared" si="1"/>
        <v>48</v>
      </c>
      <c r="G6109" s="21" t="s">
        <v>443</v>
      </c>
      <c r="H6109" s="23"/>
      <c r="I6109" s="28"/>
    </row>
    <row r="6110" ht="22.5" customHeight="1">
      <c r="A6110" s="53" t="str">
        <f t="array" ref="A6110">IFERROR(_xlfn.XLOOKUP(B6110, Runs[Run ID], Runs[Track]), "— pick a run —")</f>
        <v>Moon Knight</v>
      </c>
      <c r="B6110" s="54" t="s">
        <v>700</v>
      </c>
      <c r="C6110" s="53" t="str">
        <f t="array" ref="C6110">IFERROR(_xlfn.XLOOKUP(B6110, Runs[Run ID], Runs[Title]), "— pick a run —")</f>
        <v>Huston's Moon Knight </v>
      </c>
      <c r="D6110" s="74" t="s">
        <v>3663</v>
      </c>
      <c r="E6110" s="58" t="b">
        <v>0</v>
      </c>
      <c r="F6110" s="25">
        <f t="shared" si="1"/>
        <v>1</v>
      </c>
      <c r="G6110" s="21" t="s">
        <v>58</v>
      </c>
      <c r="H6110" s="23" t="s">
        <v>15090</v>
      </c>
      <c r="I6110" s="28"/>
    </row>
    <row r="6111" ht="22.5" customHeight="1">
      <c r="A6111" s="53" t="str">
        <f t="array" ref="A6111">IFERROR(_xlfn.XLOOKUP(B6111, Runs[Run ID], Runs[Track]), "— pick a run —")</f>
        <v>Moon Knight</v>
      </c>
      <c r="B6111" s="54" t="s">
        <v>700</v>
      </c>
      <c r="C6111" s="53" t="str">
        <f t="array" ref="C6111">IFERROR(_xlfn.XLOOKUP(B6111, Runs[Run ID], Runs[Title]), "— pick a run —")</f>
        <v>Huston's Moon Knight </v>
      </c>
      <c r="D6111" s="74" t="s">
        <v>3692</v>
      </c>
      <c r="E6111" s="58" t="b">
        <v>0</v>
      </c>
      <c r="F6111" s="25">
        <f t="shared" si="1"/>
        <v>2</v>
      </c>
      <c r="G6111" s="21" t="s">
        <v>58</v>
      </c>
      <c r="H6111" s="23"/>
      <c r="I6111" s="28"/>
    </row>
    <row r="6112" ht="22.5" customHeight="1">
      <c r="A6112" s="53" t="str">
        <f t="array" ref="A6112">IFERROR(_xlfn.XLOOKUP(B6112, Runs[Run ID], Runs[Track]), "— pick a run —")</f>
        <v>Moon Knight</v>
      </c>
      <c r="B6112" s="54" t="s">
        <v>700</v>
      </c>
      <c r="C6112" s="53" t="str">
        <f t="array" ref="C6112">IFERROR(_xlfn.XLOOKUP(B6112, Runs[Run ID], Runs[Title]), "— pick a run —")</f>
        <v>Huston's Moon Knight </v>
      </c>
      <c r="D6112" s="74" t="s">
        <v>3721</v>
      </c>
      <c r="E6112" s="58" t="b">
        <v>0</v>
      </c>
      <c r="F6112" s="25">
        <f t="shared" si="1"/>
        <v>3</v>
      </c>
      <c r="G6112" s="21" t="s">
        <v>58</v>
      </c>
      <c r="H6112" s="23"/>
      <c r="I6112" s="28"/>
    </row>
    <row r="6113" ht="22.5" customHeight="1">
      <c r="A6113" s="53" t="str">
        <f t="array" ref="A6113">IFERROR(_xlfn.XLOOKUP(B6113, Runs[Run ID], Runs[Track]), "— pick a run —")</f>
        <v>Moon Knight</v>
      </c>
      <c r="B6113" s="54" t="s">
        <v>700</v>
      </c>
      <c r="C6113" s="53" t="str">
        <f t="array" ref="C6113">IFERROR(_xlfn.XLOOKUP(B6113, Runs[Run ID], Runs[Title]), "— pick a run —")</f>
        <v>Huston's Moon Knight </v>
      </c>
      <c r="D6113" s="74" t="s">
        <v>3751</v>
      </c>
      <c r="E6113" s="58" t="b">
        <v>0</v>
      </c>
      <c r="F6113" s="25">
        <f t="shared" si="1"/>
        <v>4</v>
      </c>
      <c r="G6113" s="21" t="s">
        <v>58</v>
      </c>
      <c r="H6113" s="23"/>
      <c r="I6113" s="28"/>
    </row>
    <row r="6114" ht="22.5" customHeight="1">
      <c r="A6114" s="53" t="str">
        <f t="array" ref="A6114">IFERROR(_xlfn.XLOOKUP(B6114, Runs[Run ID], Runs[Track]), "— pick a run —")</f>
        <v>Moon Knight</v>
      </c>
      <c r="B6114" s="54" t="s">
        <v>700</v>
      </c>
      <c r="C6114" s="53" t="str">
        <f t="array" ref="C6114">IFERROR(_xlfn.XLOOKUP(B6114, Runs[Run ID], Runs[Title]), "— pick a run —")</f>
        <v>Huston's Moon Knight </v>
      </c>
      <c r="D6114" s="74" t="s">
        <v>3783</v>
      </c>
      <c r="E6114" s="58" t="b">
        <v>0</v>
      </c>
      <c r="F6114" s="25">
        <f t="shared" si="1"/>
        <v>5</v>
      </c>
      <c r="G6114" s="21" t="s">
        <v>58</v>
      </c>
      <c r="H6114" s="23"/>
      <c r="I6114" s="28"/>
    </row>
    <row r="6115" ht="22.5" customHeight="1">
      <c r="A6115" s="53" t="str">
        <f t="array" ref="A6115">IFERROR(_xlfn.XLOOKUP(B6115, Runs[Run ID], Runs[Track]), "— pick a run —")</f>
        <v>Moon Knight</v>
      </c>
      <c r="B6115" s="54" t="s">
        <v>700</v>
      </c>
      <c r="C6115" s="53" t="str">
        <f t="array" ref="C6115">IFERROR(_xlfn.XLOOKUP(B6115, Runs[Run ID], Runs[Title]), "— pick a run —")</f>
        <v>Huston's Moon Knight </v>
      </c>
      <c r="D6115" s="74" t="s">
        <v>3813</v>
      </c>
      <c r="E6115" s="58" t="b">
        <v>0</v>
      </c>
      <c r="F6115" s="25">
        <f t="shared" si="1"/>
        <v>6</v>
      </c>
      <c r="G6115" s="21" t="s">
        <v>58</v>
      </c>
      <c r="H6115" s="23"/>
      <c r="I6115" s="28"/>
    </row>
    <row r="6116" ht="22.5" customHeight="1">
      <c r="A6116" s="53" t="str">
        <f t="array" ref="A6116">IFERROR(_xlfn.XLOOKUP(B6116, Runs[Run ID], Runs[Track]), "— pick a run —")</f>
        <v>Moon Knight</v>
      </c>
      <c r="B6116" s="54" t="s">
        <v>700</v>
      </c>
      <c r="C6116" s="53" t="str">
        <f t="array" ref="C6116">IFERROR(_xlfn.XLOOKUP(B6116, Runs[Run ID], Runs[Title]), "— pick a run —")</f>
        <v>Huston's Moon Knight </v>
      </c>
      <c r="D6116" s="74" t="s">
        <v>3842</v>
      </c>
      <c r="E6116" s="58" t="b">
        <v>0</v>
      </c>
      <c r="F6116" s="25">
        <f t="shared" si="1"/>
        <v>7</v>
      </c>
      <c r="G6116" s="21" t="s">
        <v>58</v>
      </c>
      <c r="H6116" s="23"/>
      <c r="I6116" s="28"/>
    </row>
    <row r="6117" ht="22.5" customHeight="1">
      <c r="A6117" s="53" t="str">
        <f t="array" ref="A6117">IFERROR(_xlfn.XLOOKUP(B6117, Runs[Run ID], Runs[Track]), "— pick a run —")</f>
        <v>Moon Knight</v>
      </c>
      <c r="B6117" s="54" t="s">
        <v>700</v>
      </c>
      <c r="C6117" s="53" t="str">
        <f t="array" ref="C6117">IFERROR(_xlfn.XLOOKUP(B6117, Runs[Run ID], Runs[Title]), "— pick a run —")</f>
        <v>Huston's Moon Knight </v>
      </c>
      <c r="D6117" s="74" t="s">
        <v>3871</v>
      </c>
      <c r="E6117" s="58" t="b">
        <v>0</v>
      </c>
      <c r="F6117" s="25">
        <f t="shared" si="1"/>
        <v>8</v>
      </c>
      <c r="G6117" s="21" t="s">
        <v>58</v>
      </c>
      <c r="H6117" s="23"/>
      <c r="I6117" s="28"/>
    </row>
    <row r="6118" ht="22.5" customHeight="1">
      <c r="A6118" s="53" t="str">
        <f t="array" ref="A6118">IFERROR(_xlfn.XLOOKUP(B6118, Runs[Run ID], Runs[Track]), "— pick a run —")</f>
        <v>Moon Knight</v>
      </c>
      <c r="B6118" s="54" t="s">
        <v>700</v>
      </c>
      <c r="C6118" s="53" t="str">
        <f t="array" ref="C6118">IFERROR(_xlfn.XLOOKUP(B6118, Runs[Run ID], Runs[Title]), "— pick a run —")</f>
        <v>Huston's Moon Knight </v>
      </c>
      <c r="D6118" s="74" t="s">
        <v>3899</v>
      </c>
      <c r="E6118" s="58" t="b">
        <v>0</v>
      </c>
      <c r="F6118" s="25">
        <f t="shared" si="1"/>
        <v>9</v>
      </c>
      <c r="G6118" s="21" t="s">
        <v>58</v>
      </c>
      <c r="H6118" s="23"/>
      <c r="I6118" s="28"/>
    </row>
    <row r="6119" ht="22.5" customHeight="1">
      <c r="A6119" s="53" t="str">
        <f t="array" ref="A6119">IFERROR(_xlfn.XLOOKUP(B6119, Runs[Run ID], Runs[Track]), "— pick a run —")</f>
        <v>Moon Knight</v>
      </c>
      <c r="B6119" s="54" t="s">
        <v>700</v>
      </c>
      <c r="C6119" s="53" t="str">
        <f t="array" ref="C6119">IFERROR(_xlfn.XLOOKUP(B6119, Runs[Run ID], Runs[Title]), "— pick a run —")</f>
        <v>Huston's Moon Knight </v>
      </c>
      <c r="D6119" s="74" t="s">
        <v>3926</v>
      </c>
      <c r="E6119" s="58" t="b">
        <v>0</v>
      </c>
      <c r="F6119" s="25">
        <f t="shared" si="1"/>
        <v>10</v>
      </c>
      <c r="G6119" s="21" t="s">
        <v>58</v>
      </c>
      <c r="H6119" s="23"/>
      <c r="I6119" s="28"/>
    </row>
    <row r="6120" ht="22.5" customHeight="1">
      <c r="A6120" s="53" t="str">
        <f t="array" ref="A6120">IFERROR(_xlfn.XLOOKUP(B6120, Runs[Run ID], Runs[Track]), "— pick a run —")</f>
        <v>Moon Knight</v>
      </c>
      <c r="B6120" s="54" t="s">
        <v>700</v>
      </c>
      <c r="C6120" s="53" t="str">
        <f t="array" ref="C6120">IFERROR(_xlfn.XLOOKUP(B6120, Runs[Run ID], Runs[Title]), "— pick a run —")</f>
        <v>Huston's Moon Knight </v>
      </c>
      <c r="D6120" s="74" t="s">
        <v>3954</v>
      </c>
      <c r="E6120" s="58" t="b">
        <v>0</v>
      </c>
      <c r="F6120" s="25">
        <f t="shared" si="1"/>
        <v>11</v>
      </c>
      <c r="G6120" s="21" t="s">
        <v>58</v>
      </c>
      <c r="H6120" s="23"/>
      <c r="I6120" s="28"/>
    </row>
    <row r="6121" ht="22.5" customHeight="1">
      <c r="A6121" s="53" t="str">
        <f t="array" ref="A6121">IFERROR(_xlfn.XLOOKUP(B6121, Runs[Run ID], Runs[Track]), "— pick a run —")</f>
        <v>Moon Knight</v>
      </c>
      <c r="B6121" s="54" t="s">
        <v>700</v>
      </c>
      <c r="C6121" s="53" t="str">
        <f t="array" ref="C6121">IFERROR(_xlfn.XLOOKUP(B6121, Runs[Run ID], Runs[Title]), "— pick a run —")</f>
        <v>Huston's Moon Knight </v>
      </c>
      <c r="D6121" s="74" t="s">
        <v>3984</v>
      </c>
      <c r="E6121" s="58" t="b">
        <v>0</v>
      </c>
      <c r="F6121" s="25">
        <f t="shared" si="1"/>
        <v>12</v>
      </c>
      <c r="G6121" s="21" t="s">
        <v>58</v>
      </c>
      <c r="H6121" s="23"/>
      <c r="I6121" s="28"/>
    </row>
    <row r="6122" ht="22.5" customHeight="1">
      <c r="A6122" s="53" t="str">
        <f t="array" ref="A6122">IFERROR(_xlfn.XLOOKUP(B6122, Runs[Run ID], Runs[Track]), "— pick a run —")</f>
        <v>Moon Knight</v>
      </c>
      <c r="B6122" s="54" t="s">
        <v>700</v>
      </c>
      <c r="C6122" s="53" t="str">
        <f t="array" ref="C6122">IFERROR(_xlfn.XLOOKUP(B6122, Runs[Run ID], Runs[Title]), "— pick a run —")</f>
        <v>Huston's Moon Knight </v>
      </c>
      <c r="D6122" s="74" t="s">
        <v>4013</v>
      </c>
      <c r="E6122" s="58" t="b">
        <v>0</v>
      </c>
      <c r="F6122" s="25">
        <f t="shared" si="1"/>
        <v>13</v>
      </c>
      <c r="G6122" s="21" t="s">
        <v>58</v>
      </c>
      <c r="H6122" s="23"/>
      <c r="I6122" s="28"/>
    </row>
    <row r="6123" ht="22.5" customHeight="1">
      <c r="A6123" s="53" t="str">
        <f t="array" ref="A6123">IFERROR(_xlfn.XLOOKUP(B6123, Runs[Run ID], Runs[Track]), "— pick a run —")</f>
        <v>Moon Knight</v>
      </c>
      <c r="B6123" s="54" t="s">
        <v>700</v>
      </c>
      <c r="C6123" s="53" t="str">
        <f t="array" ref="C6123">IFERROR(_xlfn.XLOOKUP(B6123, Runs[Run ID], Runs[Title]), "— pick a run —")</f>
        <v>Huston's Moon Knight </v>
      </c>
      <c r="D6123" s="74" t="s">
        <v>15091</v>
      </c>
      <c r="E6123" s="58" t="b">
        <v>0</v>
      </c>
      <c r="F6123" s="25">
        <f t="shared" si="1"/>
        <v>14</v>
      </c>
      <c r="G6123" s="21" t="s">
        <v>443</v>
      </c>
      <c r="H6123" s="23" t="s">
        <v>15092</v>
      </c>
      <c r="I6123" s="28"/>
    </row>
    <row r="6124" ht="22.5" customHeight="1">
      <c r="A6124" s="53" t="str">
        <f t="array" ref="A6124">IFERROR(_xlfn.XLOOKUP(B6124, Runs[Run ID], Runs[Track]), "— pick a run —")</f>
        <v>Moon Knight</v>
      </c>
      <c r="B6124" s="54" t="s">
        <v>700</v>
      </c>
      <c r="C6124" s="53" t="str">
        <f t="array" ref="C6124">IFERROR(_xlfn.XLOOKUP(B6124, Runs[Run ID], Runs[Title]), "— pick a run —")</f>
        <v>Huston's Moon Knight </v>
      </c>
      <c r="D6124" s="74" t="s">
        <v>15093</v>
      </c>
      <c r="E6124" s="58" t="b">
        <v>0</v>
      </c>
      <c r="F6124" s="25">
        <f t="shared" si="1"/>
        <v>15</v>
      </c>
      <c r="G6124" s="21" t="s">
        <v>443</v>
      </c>
      <c r="H6124" s="23"/>
      <c r="I6124" s="28"/>
    </row>
    <row r="6125" ht="22.5" customHeight="1">
      <c r="A6125" s="53" t="str">
        <f t="array" ref="A6125">IFERROR(_xlfn.XLOOKUP(B6125, Runs[Run ID], Runs[Track]), "— pick a run —")</f>
        <v>Moon Knight</v>
      </c>
      <c r="B6125" s="54" t="s">
        <v>700</v>
      </c>
      <c r="C6125" s="53" t="str">
        <f t="array" ref="C6125">IFERROR(_xlfn.XLOOKUP(B6125, Runs[Run ID], Runs[Title]), "— pick a run —")</f>
        <v>Huston's Moon Knight </v>
      </c>
      <c r="D6125" s="74" t="s">
        <v>15094</v>
      </c>
      <c r="E6125" s="58" t="b">
        <v>0</v>
      </c>
      <c r="F6125" s="25">
        <f t="shared" si="1"/>
        <v>16</v>
      </c>
      <c r="G6125" s="21" t="s">
        <v>443</v>
      </c>
      <c r="H6125" s="23"/>
      <c r="I6125" s="28"/>
    </row>
    <row r="6126" ht="22.5" customHeight="1">
      <c r="A6126" s="53" t="str">
        <f t="array" ref="A6126">IFERROR(_xlfn.XLOOKUP(B6126, Runs[Run ID], Runs[Track]), "— pick a run —")</f>
        <v>Moon Knight</v>
      </c>
      <c r="B6126" s="54" t="s">
        <v>700</v>
      </c>
      <c r="C6126" s="53" t="str">
        <f t="array" ref="C6126">IFERROR(_xlfn.XLOOKUP(B6126, Runs[Run ID], Runs[Title]), "— pick a run —")</f>
        <v>Huston's Moon Knight </v>
      </c>
      <c r="D6126" s="74" t="s">
        <v>15095</v>
      </c>
      <c r="E6126" s="58" t="b">
        <v>0</v>
      </c>
      <c r="F6126" s="25">
        <f t="shared" si="1"/>
        <v>17</v>
      </c>
      <c r="G6126" s="21" t="s">
        <v>443</v>
      </c>
      <c r="H6126" s="23"/>
      <c r="I6126" s="28"/>
    </row>
    <row r="6127" ht="22.5" customHeight="1">
      <c r="A6127" s="53" t="str">
        <f t="array" ref="A6127">IFERROR(_xlfn.XLOOKUP(B6127, Runs[Run ID], Runs[Track]), "— pick a run —")</f>
        <v>Moon Knight</v>
      </c>
      <c r="B6127" s="54" t="s">
        <v>700</v>
      </c>
      <c r="C6127" s="53" t="str">
        <f t="array" ref="C6127">IFERROR(_xlfn.XLOOKUP(B6127, Runs[Run ID], Runs[Title]), "— pick a run —")</f>
        <v>Huston's Moon Knight </v>
      </c>
      <c r="D6127" s="74" t="s">
        <v>15096</v>
      </c>
      <c r="E6127" s="58" t="b">
        <v>0</v>
      </c>
      <c r="F6127" s="25">
        <f t="shared" si="1"/>
        <v>18</v>
      </c>
      <c r="G6127" s="21" t="s">
        <v>443</v>
      </c>
      <c r="H6127" s="23"/>
      <c r="I6127" s="28"/>
    </row>
    <row r="6128" ht="22.5" customHeight="1">
      <c r="A6128" s="53" t="str">
        <f t="array" ref="A6128">IFERROR(_xlfn.XLOOKUP(B6128, Runs[Run ID], Runs[Track]), "— pick a run —")</f>
        <v>Moon Knight</v>
      </c>
      <c r="B6128" s="54" t="s">
        <v>700</v>
      </c>
      <c r="C6128" s="53" t="str">
        <f t="array" ref="C6128">IFERROR(_xlfn.XLOOKUP(B6128, Runs[Run ID], Runs[Title]), "— pick a run —")</f>
        <v>Huston's Moon Knight </v>
      </c>
      <c r="D6128" s="74" t="s">
        <v>15097</v>
      </c>
      <c r="E6128" s="58" t="b">
        <v>0</v>
      </c>
      <c r="F6128" s="25">
        <f t="shared" si="1"/>
        <v>19</v>
      </c>
      <c r="G6128" s="21" t="s">
        <v>443</v>
      </c>
      <c r="H6128" s="23"/>
      <c r="I6128" s="28"/>
    </row>
    <row r="6129" ht="22.5" customHeight="1">
      <c r="A6129" s="53" t="str">
        <f t="array" ref="A6129">IFERROR(_xlfn.XLOOKUP(B6129, Runs[Run ID], Runs[Track]), "— pick a run —")</f>
        <v>Moon Knight</v>
      </c>
      <c r="B6129" s="54" t="s">
        <v>700</v>
      </c>
      <c r="C6129" s="53" t="str">
        <f t="array" ref="C6129">IFERROR(_xlfn.XLOOKUP(B6129, Runs[Run ID], Runs[Title]), "— pick a run —")</f>
        <v>Huston's Moon Knight </v>
      </c>
      <c r="D6129" s="74" t="s">
        <v>15098</v>
      </c>
      <c r="E6129" s="58" t="b">
        <v>0</v>
      </c>
      <c r="F6129" s="25">
        <f t="shared" si="1"/>
        <v>20</v>
      </c>
      <c r="G6129" s="21" t="s">
        <v>443</v>
      </c>
      <c r="H6129" s="23"/>
      <c r="I6129" s="28"/>
    </row>
    <row r="6130" ht="22.5" customHeight="1">
      <c r="A6130" s="53" t="str">
        <f t="array" ref="A6130">IFERROR(_xlfn.XLOOKUP(B6130, Runs[Run ID], Runs[Track]), "— pick a run —")</f>
        <v>Moon Knight</v>
      </c>
      <c r="B6130" s="54" t="s">
        <v>700</v>
      </c>
      <c r="C6130" s="53" t="str">
        <f t="array" ref="C6130">IFERROR(_xlfn.XLOOKUP(B6130, Runs[Run ID], Runs[Title]), "— pick a run —")</f>
        <v>Huston's Moon Knight </v>
      </c>
      <c r="D6130" s="74" t="s">
        <v>15099</v>
      </c>
      <c r="E6130" s="58" t="b">
        <v>0</v>
      </c>
      <c r="F6130" s="25">
        <f t="shared" si="1"/>
        <v>21</v>
      </c>
      <c r="G6130" s="21" t="s">
        <v>443</v>
      </c>
      <c r="H6130" s="23"/>
      <c r="I6130" s="28"/>
    </row>
    <row r="6131" ht="22.5" customHeight="1">
      <c r="A6131" s="53" t="str">
        <f t="array" ref="A6131">IFERROR(_xlfn.XLOOKUP(B6131, Runs[Run ID], Runs[Track]), "— pick a run —")</f>
        <v>Moon Knight</v>
      </c>
      <c r="B6131" s="54" t="s">
        <v>700</v>
      </c>
      <c r="C6131" s="53" t="str">
        <f t="array" ref="C6131">IFERROR(_xlfn.XLOOKUP(B6131, Runs[Run ID], Runs[Title]), "— pick a run —")</f>
        <v>Huston's Moon Knight </v>
      </c>
      <c r="D6131" s="74" t="s">
        <v>15100</v>
      </c>
      <c r="E6131" s="58" t="b">
        <v>0</v>
      </c>
      <c r="F6131" s="25">
        <f t="shared" si="1"/>
        <v>22</v>
      </c>
      <c r="G6131" s="21" t="s">
        <v>443</v>
      </c>
      <c r="H6131" s="23"/>
      <c r="I6131" s="28"/>
    </row>
    <row r="6132" ht="22.5" customHeight="1">
      <c r="A6132" s="53" t="str">
        <f t="array" ref="A6132">IFERROR(_xlfn.XLOOKUP(B6132, Runs[Run ID], Runs[Track]), "— pick a run —")</f>
        <v>Moon Knight</v>
      </c>
      <c r="B6132" s="54" t="s">
        <v>700</v>
      </c>
      <c r="C6132" s="53" t="str">
        <f t="array" ref="C6132">IFERROR(_xlfn.XLOOKUP(B6132, Runs[Run ID], Runs[Title]), "— pick a run —")</f>
        <v>Huston's Moon Knight </v>
      </c>
      <c r="D6132" s="74" t="s">
        <v>15101</v>
      </c>
      <c r="E6132" s="58" t="b">
        <v>0</v>
      </c>
      <c r="F6132" s="25">
        <f t="shared" si="1"/>
        <v>23</v>
      </c>
      <c r="G6132" s="21" t="s">
        <v>443</v>
      </c>
      <c r="H6132" s="23"/>
      <c r="I6132" s="28"/>
    </row>
    <row r="6133" ht="22.5" customHeight="1">
      <c r="A6133" s="53" t="str">
        <f t="array" ref="A6133">IFERROR(_xlfn.XLOOKUP(B6133, Runs[Run ID], Runs[Track]), "— pick a run —")</f>
        <v>Moon Knight</v>
      </c>
      <c r="B6133" s="54" t="s">
        <v>700</v>
      </c>
      <c r="C6133" s="53" t="str">
        <f t="array" ref="C6133">IFERROR(_xlfn.XLOOKUP(B6133, Runs[Run ID], Runs[Title]), "— pick a run —")</f>
        <v>Huston's Moon Knight </v>
      </c>
      <c r="D6133" s="74" t="s">
        <v>15102</v>
      </c>
      <c r="E6133" s="58" t="b">
        <v>0</v>
      </c>
      <c r="F6133" s="25">
        <f t="shared" si="1"/>
        <v>24</v>
      </c>
      <c r="G6133" s="21" t="s">
        <v>443</v>
      </c>
      <c r="H6133" s="23"/>
      <c r="I6133" s="28"/>
    </row>
    <row r="6134" ht="22.5" customHeight="1">
      <c r="A6134" s="53" t="str">
        <f t="array" ref="A6134">IFERROR(_xlfn.XLOOKUP(B6134, Runs[Run ID], Runs[Track]), "— pick a run —")</f>
        <v>Moon Knight</v>
      </c>
      <c r="B6134" s="54" t="s">
        <v>700</v>
      </c>
      <c r="C6134" s="53" t="str">
        <f t="array" ref="C6134">IFERROR(_xlfn.XLOOKUP(B6134, Runs[Run ID], Runs[Title]), "— pick a run —")</f>
        <v>Huston's Moon Knight </v>
      </c>
      <c r="D6134" s="74" t="s">
        <v>15103</v>
      </c>
      <c r="E6134" s="58" t="b">
        <v>0</v>
      </c>
      <c r="F6134" s="25">
        <f t="shared" si="1"/>
        <v>25</v>
      </c>
      <c r="G6134" s="21" t="s">
        <v>443</v>
      </c>
      <c r="H6134" s="23"/>
      <c r="I6134" s="28"/>
    </row>
    <row r="6135" ht="22.5" customHeight="1">
      <c r="A6135" s="53" t="str">
        <f t="array" ref="A6135">IFERROR(_xlfn.XLOOKUP(B6135, Runs[Run ID], Runs[Track]), "— pick a run —")</f>
        <v>Moon Knight</v>
      </c>
      <c r="B6135" s="54" t="s">
        <v>700</v>
      </c>
      <c r="C6135" s="53" t="str">
        <f t="array" ref="C6135">IFERROR(_xlfn.XLOOKUP(B6135, Runs[Run ID], Runs[Title]), "— pick a run —")</f>
        <v>Huston's Moon Knight </v>
      </c>
      <c r="D6135" s="74" t="s">
        <v>15104</v>
      </c>
      <c r="E6135" s="58" t="b">
        <v>0</v>
      </c>
      <c r="F6135" s="25">
        <f t="shared" si="1"/>
        <v>26</v>
      </c>
      <c r="G6135" s="21" t="s">
        <v>443</v>
      </c>
      <c r="H6135" s="23"/>
      <c r="I6135" s="28"/>
    </row>
    <row r="6136" ht="22.5" customHeight="1">
      <c r="A6136" s="53" t="str">
        <f t="array" ref="A6136">IFERROR(_xlfn.XLOOKUP(B6136, Runs[Run ID], Runs[Track]), "— pick a run —")</f>
        <v>Moon Knight</v>
      </c>
      <c r="B6136" s="54" t="s">
        <v>700</v>
      </c>
      <c r="C6136" s="53" t="str">
        <f t="array" ref="C6136">IFERROR(_xlfn.XLOOKUP(B6136, Runs[Run ID], Runs[Title]), "— pick a run —")</f>
        <v>Huston's Moon Knight </v>
      </c>
      <c r="D6136" s="74" t="s">
        <v>15105</v>
      </c>
      <c r="E6136" s="58" t="b">
        <v>0</v>
      </c>
      <c r="F6136" s="25">
        <f t="shared" si="1"/>
        <v>27</v>
      </c>
      <c r="G6136" s="21" t="s">
        <v>443</v>
      </c>
      <c r="H6136" s="23"/>
      <c r="I6136" s="28"/>
    </row>
    <row r="6137" ht="22.5" customHeight="1">
      <c r="A6137" s="53" t="str">
        <f t="array" ref="A6137">IFERROR(_xlfn.XLOOKUP(B6137, Runs[Run ID], Runs[Track]), "— pick a run —")</f>
        <v>Moon Knight</v>
      </c>
      <c r="B6137" s="54" t="s">
        <v>700</v>
      </c>
      <c r="C6137" s="53" t="str">
        <f t="array" ref="C6137">IFERROR(_xlfn.XLOOKUP(B6137, Runs[Run ID], Runs[Title]), "— pick a run —")</f>
        <v>Huston's Moon Knight </v>
      </c>
      <c r="D6137" s="74" t="s">
        <v>15106</v>
      </c>
      <c r="E6137" s="58" t="b">
        <v>0</v>
      </c>
      <c r="F6137" s="25">
        <f t="shared" si="1"/>
        <v>28</v>
      </c>
      <c r="G6137" s="21" t="s">
        <v>443</v>
      </c>
      <c r="H6137" s="23"/>
      <c r="I6137" s="28"/>
    </row>
    <row r="6138" ht="22.5" customHeight="1">
      <c r="A6138" s="53" t="str">
        <f t="array" ref="A6138">IFERROR(_xlfn.XLOOKUP(B6138, Runs[Run ID], Runs[Track]), "— pick a run —")</f>
        <v>Moon Knight</v>
      </c>
      <c r="B6138" s="54" t="s">
        <v>700</v>
      </c>
      <c r="C6138" s="53" t="str">
        <f t="array" ref="C6138">IFERROR(_xlfn.XLOOKUP(B6138, Runs[Run ID], Runs[Title]), "— pick a run —")</f>
        <v>Huston's Moon Knight </v>
      </c>
      <c r="D6138" s="74" t="s">
        <v>15107</v>
      </c>
      <c r="E6138" s="58" t="b">
        <v>0</v>
      </c>
      <c r="F6138" s="25">
        <f t="shared" si="1"/>
        <v>29</v>
      </c>
      <c r="G6138" s="21" t="s">
        <v>443</v>
      </c>
      <c r="H6138" s="23"/>
      <c r="I6138" s="28"/>
    </row>
    <row r="6139" ht="22.5" customHeight="1">
      <c r="A6139" s="53" t="str">
        <f t="array" ref="A6139">IFERROR(_xlfn.XLOOKUP(B6139, Runs[Run ID], Runs[Track]), "— pick a run —")</f>
        <v>Moon Knight</v>
      </c>
      <c r="B6139" s="54" t="s">
        <v>700</v>
      </c>
      <c r="C6139" s="53" t="str">
        <f t="array" ref="C6139">IFERROR(_xlfn.XLOOKUP(B6139, Runs[Run ID], Runs[Title]), "— pick a run —")</f>
        <v>Huston's Moon Knight </v>
      </c>
      <c r="D6139" s="74" t="s">
        <v>15108</v>
      </c>
      <c r="E6139" s="58" t="b">
        <v>0</v>
      </c>
      <c r="F6139" s="25">
        <f t="shared" si="1"/>
        <v>30</v>
      </c>
      <c r="G6139" s="21" t="s">
        <v>443</v>
      </c>
      <c r="H6139" s="23"/>
      <c r="I6139" s="28"/>
    </row>
    <row r="6140" ht="22.5" customHeight="1">
      <c r="A6140" s="53" t="str">
        <f t="array" ref="A6140">IFERROR(_xlfn.XLOOKUP(B6140, Runs[Run ID], Runs[Track]), "— pick a run —")</f>
        <v>Moon Knight</v>
      </c>
      <c r="B6140" s="54" t="s">
        <v>700</v>
      </c>
      <c r="C6140" s="53" t="str">
        <f t="array" ref="C6140">IFERROR(_xlfn.XLOOKUP(B6140, Runs[Run ID], Runs[Title]), "— pick a run —")</f>
        <v>Huston's Moon Knight </v>
      </c>
      <c r="D6140" s="74" t="s">
        <v>15109</v>
      </c>
      <c r="E6140" s="58" t="b">
        <v>0</v>
      </c>
      <c r="F6140" s="25">
        <f t="shared" si="1"/>
        <v>31</v>
      </c>
      <c r="G6140" s="21" t="s">
        <v>443</v>
      </c>
      <c r="H6140" s="23"/>
      <c r="I6140" s="28"/>
    </row>
    <row r="6141" ht="22.5" customHeight="1">
      <c r="A6141" s="53" t="str">
        <f t="array" ref="A6141">IFERROR(_xlfn.XLOOKUP(B6141, Runs[Run ID], Runs[Track]), "— pick a run —")</f>
        <v>Moon Knight</v>
      </c>
      <c r="B6141" s="54" t="s">
        <v>700</v>
      </c>
      <c r="C6141" s="53" t="str">
        <f t="array" ref="C6141">IFERROR(_xlfn.XLOOKUP(B6141, Runs[Run ID], Runs[Title]), "— pick a run —")</f>
        <v>Huston's Moon Knight </v>
      </c>
      <c r="D6141" s="74" t="s">
        <v>15110</v>
      </c>
      <c r="E6141" s="58" t="b">
        <v>0</v>
      </c>
      <c r="F6141" s="25">
        <f t="shared" si="1"/>
        <v>32</v>
      </c>
      <c r="G6141" s="21" t="s">
        <v>443</v>
      </c>
      <c r="H6141" s="23" t="s">
        <v>15111</v>
      </c>
      <c r="I6141" s="28"/>
    </row>
    <row r="6142" ht="22.5" customHeight="1">
      <c r="A6142" s="53" t="str">
        <f t="array" ref="A6142">IFERROR(_xlfn.XLOOKUP(B6142, Runs[Run ID], Runs[Track]), "— pick a run —")</f>
        <v>Moon Knight</v>
      </c>
      <c r="B6142" s="54" t="s">
        <v>700</v>
      </c>
      <c r="C6142" s="53" t="str">
        <f t="array" ref="C6142">IFERROR(_xlfn.XLOOKUP(B6142, Runs[Run ID], Runs[Title]), "— pick a run —")</f>
        <v>Huston's Moon Knight </v>
      </c>
      <c r="D6142" s="74" t="s">
        <v>15112</v>
      </c>
      <c r="E6142" s="58" t="b">
        <v>0</v>
      </c>
      <c r="F6142" s="25">
        <f t="shared" si="1"/>
        <v>33</v>
      </c>
      <c r="G6142" s="21" t="s">
        <v>443</v>
      </c>
      <c r="H6142" s="23"/>
      <c r="I6142" s="28"/>
    </row>
    <row r="6143" ht="22.5" customHeight="1">
      <c r="A6143" s="53" t="str">
        <f t="array" ref="A6143">IFERROR(_xlfn.XLOOKUP(B6143, Runs[Run ID], Runs[Track]), "— pick a run —")</f>
        <v>Moon Knight</v>
      </c>
      <c r="B6143" s="54" t="s">
        <v>700</v>
      </c>
      <c r="C6143" s="53" t="str">
        <f t="array" ref="C6143">IFERROR(_xlfn.XLOOKUP(B6143, Runs[Run ID], Runs[Title]), "— pick a run —")</f>
        <v>Huston's Moon Knight </v>
      </c>
      <c r="D6143" s="74" t="s">
        <v>15113</v>
      </c>
      <c r="E6143" s="58" t="b">
        <v>0</v>
      </c>
      <c r="F6143" s="25">
        <f t="shared" si="1"/>
        <v>34</v>
      </c>
      <c r="G6143" s="21" t="s">
        <v>443</v>
      </c>
      <c r="H6143" s="23"/>
      <c r="I6143" s="28"/>
    </row>
    <row r="6144" ht="22.5" customHeight="1">
      <c r="A6144" s="53" t="str">
        <f t="array" ref="A6144">IFERROR(_xlfn.XLOOKUP(B6144, Runs[Run ID], Runs[Track]), "— pick a run —")</f>
        <v>Moon Knight</v>
      </c>
      <c r="B6144" s="54" t="s">
        <v>700</v>
      </c>
      <c r="C6144" s="53" t="str">
        <f t="array" ref="C6144">IFERROR(_xlfn.XLOOKUP(B6144, Runs[Run ID], Runs[Title]), "— pick a run —")</f>
        <v>Huston's Moon Knight </v>
      </c>
      <c r="D6144" s="74" t="s">
        <v>15114</v>
      </c>
      <c r="E6144" s="58" t="b">
        <v>0</v>
      </c>
      <c r="F6144" s="25">
        <f t="shared" si="1"/>
        <v>35</v>
      </c>
      <c r="G6144" s="21" t="s">
        <v>443</v>
      </c>
      <c r="H6144" s="23"/>
      <c r="I6144" s="28"/>
    </row>
    <row r="6145" ht="22.5" customHeight="1">
      <c r="A6145" s="53" t="str">
        <f t="array" ref="A6145">IFERROR(_xlfn.XLOOKUP(B6145, Runs[Run ID], Runs[Track]), "— pick a run —")</f>
        <v>Moon Knight</v>
      </c>
      <c r="B6145" s="54" t="s">
        <v>700</v>
      </c>
      <c r="C6145" s="53" t="str">
        <f t="array" ref="C6145">IFERROR(_xlfn.XLOOKUP(B6145, Runs[Run ID], Runs[Title]), "— pick a run —")</f>
        <v>Huston's Moon Knight </v>
      </c>
      <c r="D6145" s="74" t="s">
        <v>15115</v>
      </c>
      <c r="E6145" s="58" t="b">
        <v>0</v>
      </c>
      <c r="F6145" s="25">
        <f t="shared" si="1"/>
        <v>36</v>
      </c>
      <c r="G6145" s="21" t="s">
        <v>443</v>
      </c>
      <c r="H6145" s="23"/>
      <c r="I6145" s="28"/>
    </row>
    <row r="6146" ht="22.5" customHeight="1">
      <c r="A6146" s="53" t="str">
        <f t="array" ref="A6146">IFERROR(_xlfn.XLOOKUP(B6146, Runs[Run ID], Runs[Track]), "— pick a run —")</f>
        <v>Moon Knight</v>
      </c>
      <c r="B6146" s="54" t="s">
        <v>700</v>
      </c>
      <c r="C6146" s="53" t="str">
        <f t="array" ref="C6146">IFERROR(_xlfn.XLOOKUP(B6146, Runs[Run ID], Runs[Title]), "— pick a run —")</f>
        <v>Huston's Moon Knight </v>
      </c>
      <c r="D6146" s="74" t="s">
        <v>15116</v>
      </c>
      <c r="E6146" s="58" t="b">
        <v>0</v>
      </c>
      <c r="F6146" s="25">
        <f t="shared" si="1"/>
        <v>37</v>
      </c>
      <c r="G6146" s="21" t="s">
        <v>443</v>
      </c>
      <c r="H6146" s="23"/>
      <c r="I6146" s="28"/>
    </row>
    <row r="6147" ht="22.5" customHeight="1">
      <c r="A6147" s="53" t="str">
        <f t="array" ref="A6147">IFERROR(_xlfn.XLOOKUP(B6147, Runs[Run ID], Runs[Track]), "— pick a run —")</f>
        <v>Moon Knight</v>
      </c>
      <c r="B6147" s="54" t="s">
        <v>700</v>
      </c>
      <c r="C6147" s="53" t="str">
        <f t="array" ref="C6147">IFERROR(_xlfn.XLOOKUP(B6147, Runs[Run ID], Runs[Title]), "— pick a run —")</f>
        <v>Huston's Moon Knight </v>
      </c>
      <c r="D6147" s="74" t="s">
        <v>15117</v>
      </c>
      <c r="E6147" s="58" t="b">
        <v>0</v>
      </c>
      <c r="F6147" s="25">
        <f t="shared" si="1"/>
        <v>38</v>
      </c>
      <c r="G6147" s="21" t="s">
        <v>443</v>
      </c>
      <c r="H6147" s="23"/>
      <c r="I6147" s="28"/>
    </row>
    <row r="6148" ht="22.5" customHeight="1">
      <c r="A6148" s="53" t="str">
        <f t="array" ref="A6148">IFERROR(_xlfn.XLOOKUP(B6148, Runs[Run ID], Runs[Track]), "— pick a run —")</f>
        <v>Moon Knight</v>
      </c>
      <c r="B6148" s="54" t="s">
        <v>700</v>
      </c>
      <c r="C6148" s="53" t="str">
        <f t="array" ref="C6148">IFERROR(_xlfn.XLOOKUP(B6148, Runs[Run ID], Runs[Title]), "— pick a run —")</f>
        <v>Huston's Moon Knight </v>
      </c>
      <c r="D6148" s="74" t="s">
        <v>15118</v>
      </c>
      <c r="E6148" s="58" t="b">
        <v>0</v>
      </c>
      <c r="F6148" s="25">
        <f t="shared" si="1"/>
        <v>39</v>
      </c>
      <c r="G6148" s="21" t="s">
        <v>443</v>
      </c>
      <c r="H6148" s="23"/>
      <c r="I6148" s="28"/>
    </row>
    <row r="6149" ht="22.5" customHeight="1">
      <c r="A6149" s="53" t="str">
        <f t="array" ref="A6149">IFERROR(_xlfn.XLOOKUP(B6149, Runs[Run ID], Runs[Track]), "— pick a run —")</f>
        <v>Moon Knight</v>
      </c>
      <c r="B6149" s="54" t="s">
        <v>700</v>
      </c>
      <c r="C6149" s="53" t="str">
        <f t="array" ref="C6149">IFERROR(_xlfn.XLOOKUP(B6149, Runs[Run ID], Runs[Title]), "— pick a run —")</f>
        <v>Huston's Moon Knight </v>
      </c>
      <c r="D6149" s="74" t="s">
        <v>15119</v>
      </c>
      <c r="E6149" s="58" t="b">
        <v>0</v>
      </c>
      <c r="F6149" s="25">
        <f t="shared" si="1"/>
        <v>40</v>
      </c>
      <c r="G6149" s="21" t="s">
        <v>443</v>
      </c>
      <c r="H6149" s="23"/>
      <c r="I6149" s="28"/>
    </row>
    <row r="6150" ht="22.5" customHeight="1">
      <c r="A6150" s="53" t="str">
        <f t="array" ref="A6150">IFERROR(_xlfn.XLOOKUP(B6150, Runs[Run ID], Runs[Track]), "— pick a run —")</f>
        <v>Moon Knight</v>
      </c>
      <c r="B6150" s="54" t="s">
        <v>700</v>
      </c>
      <c r="C6150" s="53" t="str">
        <f t="array" ref="C6150">IFERROR(_xlfn.XLOOKUP(B6150, Runs[Run ID], Runs[Title]), "— pick a run —")</f>
        <v>Huston's Moon Knight </v>
      </c>
      <c r="D6150" s="74" t="s">
        <v>15120</v>
      </c>
      <c r="E6150" s="58" t="b">
        <v>0</v>
      </c>
      <c r="F6150" s="25">
        <f t="shared" si="1"/>
        <v>41</v>
      </c>
      <c r="G6150" s="21" t="s">
        <v>443</v>
      </c>
      <c r="H6150" s="23"/>
      <c r="I6150" s="28"/>
    </row>
    <row r="6151" ht="22.5" customHeight="1">
      <c r="A6151" s="53" t="str">
        <f t="array" ref="A6151">IFERROR(_xlfn.XLOOKUP(B6151, Runs[Run ID], Runs[Track]), "— pick a run —")</f>
        <v>Moon Knight</v>
      </c>
      <c r="B6151" s="54" t="s">
        <v>758</v>
      </c>
      <c r="C6151" s="53" t="str">
        <f t="array" ref="C6151">IFERROR(_xlfn.XLOOKUP(B6151, Runs[Run ID], Runs[Title]), "— pick a run —")</f>
        <v>Ellis' Moon Knight</v>
      </c>
      <c r="D6151" s="74" t="s">
        <v>4067</v>
      </c>
      <c r="E6151" s="58" t="b">
        <v>0</v>
      </c>
      <c r="F6151" s="25">
        <f t="shared" si="1"/>
        <v>1</v>
      </c>
      <c r="G6151" s="21" t="s">
        <v>58</v>
      </c>
      <c r="H6151" s="23"/>
      <c r="I6151" s="28"/>
    </row>
    <row r="6152" ht="22.5" customHeight="1">
      <c r="A6152" s="53" t="str">
        <f t="array" ref="A6152">IFERROR(_xlfn.XLOOKUP(B6152, Runs[Run ID], Runs[Track]), "— pick a run —")</f>
        <v>Moon Knight</v>
      </c>
      <c r="B6152" s="54" t="s">
        <v>758</v>
      </c>
      <c r="C6152" s="53" t="str">
        <f t="array" ref="C6152">IFERROR(_xlfn.XLOOKUP(B6152, Runs[Run ID], Runs[Title]), "— pick a run —")</f>
        <v>Ellis' Moon Knight</v>
      </c>
      <c r="D6152" s="74" t="s">
        <v>4094</v>
      </c>
      <c r="E6152" s="58" t="b">
        <v>0</v>
      </c>
      <c r="F6152" s="25">
        <f t="shared" si="1"/>
        <v>2</v>
      </c>
      <c r="G6152" s="21" t="s">
        <v>58</v>
      </c>
      <c r="H6152" s="23"/>
      <c r="I6152" s="28"/>
    </row>
    <row r="6153" ht="22.5" customHeight="1">
      <c r="A6153" s="53" t="str">
        <f t="array" ref="A6153">IFERROR(_xlfn.XLOOKUP(B6153, Runs[Run ID], Runs[Track]), "— pick a run —")</f>
        <v>Moon Knight</v>
      </c>
      <c r="B6153" s="54" t="s">
        <v>758</v>
      </c>
      <c r="C6153" s="53" t="str">
        <f t="array" ref="C6153">IFERROR(_xlfn.XLOOKUP(B6153, Runs[Run ID], Runs[Title]), "— pick a run —")</f>
        <v>Ellis' Moon Knight</v>
      </c>
      <c r="D6153" s="74" t="s">
        <v>4122</v>
      </c>
      <c r="E6153" s="58" t="b">
        <v>0</v>
      </c>
      <c r="F6153" s="25">
        <f t="shared" si="1"/>
        <v>3</v>
      </c>
      <c r="G6153" s="21" t="s">
        <v>58</v>
      </c>
      <c r="H6153" s="23"/>
      <c r="I6153" s="28"/>
    </row>
    <row r="6154" ht="22.5" customHeight="1">
      <c r="A6154" s="53" t="str">
        <f t="array" ref="A6154">IFERROR(_xlfn.XLOOKUP(B6154, Runs[Run ID], Runs[Track]), "— pick a run —")</f>
        <v>Moon Knight</v>
      </c>
      <c r="B6154" s="54" t="s">
        <v>758</v>
      </c>
      <c r="C6154" s="53" t="str">
        <f t="array" ref="C6154">IFERROR(_xlfn.XLOOKUP(B6154, Runs[Run ID], Runs[Title]), "— pick a run —")</f>
        <v>Ellis' Moon Knight</v>
      </c>
      <c r="D6154" s="74" t="s">
        <v>4155</v>
      </c>
      <c r="E6154" s="58" t="b">
        <v>0</v>
      </c>
      <c r="F6154" s="25">
        <f t="shared" si="1"/>
        <v>4</v>
      </c>
      <c r="G6154" s="21" t="s">
        <v>58</v>
      </c>
      <c r="H6154" s="23"/>
      <c r="I6154" s="28"/>
    </row>
    <row r="6155" ht="22.5" customHeight="1">
      <c r="A6155" s="53" t="str">
        <f t="array" ref="A6155">IFERROR(_xlfn.XLOOKUP(B6155, Runs[Run ID], Runs[Track]), "— pick a run —")</f>
        <v>Moon Knight</v>
      </c>
      <c r="B6155" s="54" t="s">
        <v>758</v>
      </c>
      <c r="C6155" s="53" t="str">
        <f t="array" ref="C6155">IFERROR(_xlfn.XLOOKUP(B6155, Runs[Run ID], Runs[Title]), "— pick a run —")</f>
        <v>Ellis' Moon Knight</v>
      </c>
      <c r="D6155" s="74" t="s">
        <v>4182</v>
      </c>
      <c r="E6155" s="58" t="b">
        <v>0</v>
      </c>
      <c r="F6155" s="25">
        <f t="shared" si="1"/>
        <v>5</v>
      </c>
      <c r="G6155" s="21" t="s">
        <v>58</v>
      </c>
      <c r="H6155" s="23"/>
      <c r="I6155" s="28"/>
    </row>
    <row r="6156" ht="22.5" customHeight="1">
      <c r="A6156" s="53" t="str">
        <f t="array" ref="A6156">IFERROR(_xlfn.XLOOKUP(B6156, Runs[Run ID], Runs[Track]), "— pick a run —")</f>
        <v>Moon Knight</v>
      </c>
      <c r="B6156" s="54" t="s">
        <v>758</v>
      </c>
      <c r="C6156" s="53" t="str">
        <f t="array" ref="C6156">IFERROR(_xlfn.XLOOKUP(B6156, Runs[Run ID], Runs[Title]), "— pick a run —")</f>
        <v>Ellis' Moon Knight</v>
      </c>
      <c r="D6156" s="74" t="s">
        <v>4206</v>
      </c>
      <c r="E6156" s="58" t="b">
        <v>0</v>
      </c>
      <c r="F6156" s="25">
        <f t="shared" si="1"/>
        <v>6</v>
      </c>
      <c r="G6156" s="21" t="s">
        <v>58</v>
      </c>
      <c r="H6156" s="23"/>
      <c r="I6156" s="28"/>
    </row>
    <row r="6157" ht="22.5" customHeight="1">
      <c r="A6157" s="53" t="str">
        <f t="array" ref="A6157">IFERROR(_xlfn.XLOOKUP(B6157, Runs[Run ID], Runs[Track]), "— pick a run —")</f>
        <v>Moon Knight</v>
      </c>
      <c r="B6157" s="54" t="s">
        <v>756</v>
      </c>
      <c r="C6157" s="53" t="str">
        <f t="array" ref="C6157">IFERROR(_xlfn.XLOOKUP(B6157, Runs[Run ID], Runs[Title]), "— pick a run —")</f>
        <v>Lemire's Moon Knight</v>
      </c>
      <c r="D6157" s="74" t="s">
        <v>4255</v>
      </c>
      <c r="E6157" s="58" t="b">
        <v>0</v>
      </c>
      <c r="F6157" s="25">
        <f t="shared" si="1"/>
        <v>1</v>
      </c>
      <c r="G6157" s="21" t="s">
        <v>58</v>
      </c>
      <c r="H6157" s="23"/>
      <c r="I6157" s="28"/>
    </row>
    <row r="6158" ht="22.5" customHeight="1">
      <c r="A6158" s="53" t="str">
        <f t="array" ref="A6158">IFERROR(_xlfn.XLOOKUP(B6158, Runs[Run ID], Runs[Track]), "— pick a run —")</f>
        <v>Moon Knight</v>
      </c>
      <c r="B6158" s="54" t="s">
        <v>756</v>
      </c>
      <c r="C6158" s="53" t="str">
        <f t="array" ref="C6158">IFERROR(_xlfn.XLOOKUP(B6158, Runs[Run ID], Runs[Title]), "— pick a run —")</f>
        <v>Lemire's Moon Knight</v>
      </c>
      <c r="D6158" s="74" t="s">
        <v>4284</v>
      </c>
      <c r="E6158" s="58" t="b">
        <v>0</v>
      </c>
      <c r="F6158" s="25">
        <f t="shared" si="1"/>
        <v>2</v>
      </c>
      <c r="G6158" s="21" t="s">
        <v>58</v>
      </c>
      <c r="H6158" s="23"/>
      <c r="I6158" s="28"/>
    </row>
    <row r="6159" ht="22.5" customHeight="1">
      <c r="A6159" s="53" t="str">
        <f t="array" ref="A6159">IFERROR(_xlfn.XLOOKUP(B6159, Runs[Run ID], Runs[Track]), "— pick a run —")</f>
        <v>Moon Knight</v>
      </c>
      <c r="B6159" s="54" t="s">
        <v>756</v>
      </c>
      <c r="C6159" s="53" t="str">
        <f t="array" ref="C6159">IFERROR(_xlfn.XLOOKUP(B6159, Runs[Run ID], Runs[Title]), "— pick a run —")</f>
        <v>Lemire's Moon Knight</v>
      </c>
      <c r="D6159" s="74" t="s">
        <v>4312</v>
      </c>
      <c r="E6159" s="58" t="b">
        <v>0</v>
      </c>
      <c r="F6159" s="25">
        <f t="shared" si="1"/>
        <v>3</v>
      </c>
      <c r="G6159" s="21" t="s">
        <v>58</v>
      </c>
      <c r="H6159" s="23"/>
      <c r="I6159" s="28"/>
    </row>
    <row r="6160" ht="22.5" customHeight="1">
      <c r="A6160" s="53" t="str">
        <f t="array" ref="A6160">IFERROR(_xlfn.XLOOKUP(B6160, Runs[Run ID], Runs[Track]), "— pick a run —")</f>
        <v>Moon Knight</v>
      </c>
      <c r="B6160" s="54" t="s">
        <v>756</v>
      </c>
      <c r="C6160" s="53" t="str">
        <f t="array" ref="C6160">IFERROR(_xlfn.XLOOKUP(B6160, Runs[Run ID], Runs[Title]), "— pick a run —")</f>
        <v>Lemire's Moon Knight</v>
      </c>
      <c r="D6160" s="74" t="s">
        <v>4339</v>
      </c>
      <c r="E6160" s="58" t="b">
        <v>0</v>
      </c>
      <c r="F6160" s="25">
        <f t="shared" si="1"/>
        <v>4</v>
      </c>
      <c r="G6160" s="21" t="s">
        <v>58</v>
      </c>
      <c r="H6160" s="23"/>
      <c r="I6160" s="28"/>
    </row>
    <row r="6161" ht="22.5" customHeight="1">
      <c r="A6161" s="53" t="str">
        <f t="array" ref="A6161">IFERROR(_xlfn.XLOOKUP(B6161, Runs[Run ID], Runs[Track]), "— pick a run —")</f>
        <v>Moon Knight</v>
      </c>
      <c r="B6161" s="54" t="s">
        <v>756</v>
      </c>
      <c r="C6161" s="53" t="str">
        <f t="array" ref="C6161">IFERROR(_xlfn.XLOOKUP(B6161, Runs[Run ID], Runs[Title]), "— pick a run —")</f>
        <v>Lemire's Moon Knight</v>
      </c>
      <c r="D6161" s="74" t="s">
        <v>4366</v>
      </c>
      <c r="E6161" s="58" t="b">
        <v>0</v>
      </c>
      <c r="F6161" s="25">
        <f t="shared" si="1"/>
        <v>5</v>
      </c>
      <c r="G6161" s="21" t="s">
        <v>58</v>
      </c>
      <c r="H6161" s="23"/>
      <c r="I6161" s="28"/>
    </row>
    <row r="6162" ht="22.5" customHeight="1">
      <c r="A6162" s="53" t="str">
        <f t="array" ref="A6162">IFERROR(_xlfn.XLOOKUP(B6162, Runs[Run ID], Runs[Track]), "— pick a run —")</f>
        <v>Moon Knight</v>
      </c>
      <c r="B6162" s="54" t="s">
        <v>756</v>
      </c>
      <c r="C6162" s="53" t="str">
        <f t="array" ref="C6162">IFERROR(_xlfn.XLOOKUP(B6162, Runs[Run ID], Runs[Title]), "— pick a run —")</f>
        <v>Lemire's Moon Knight</v>
      </c>
      <c r="D6162" s="74" t="s">
        <v>4392</v>
      </c>
      <c r="E6162" s="58" t="b">
        <v>0</v>
      </c>
      <c r="F6162" s="25">
        <f t="shared" si="1"/>
        <v>6</v>
      </c>
      <c r="G6162" s="21" t="s">
        <v>58</v>
      </c>
      <c r="H6162" s="23"/>
      <c r="I6162" s="28"/>
    </row>
    <row r="6163" ht="22.5" customHeight="1">
      <c r="A6163" s="53" t="str">
        <f t="array" ref="A6163">IFERROR(_xlfn.XLOOKUP(B6163, Runs[Run ID], Runs[Track]), "— pick a run —")</f>
        <v>Moon Knight</v>
      </c>
      <c r="B6163" s="54" t="s">
        <v>756</v>
      </c>
      <c r="C6163" s="53" t="str">
        <f t="array" ref="C6163">IFERROR(_xlfn.XLOOKUP(B6163, Runs[Run ID], Runs[Title]), "— pick a run —")</f>
        <v>Lemire's Moon Knight</v>
      </c>
      <c r="D6163" s="74" t="s">
        <v>4422</v>
      </c>
      <c r="E6163" s="58" t="b">
        <v>0</v>
      </c>
      <c r="F6163" s="25">
        <f t="shared" si="1"/>
        <v>7</v>
      </c>
      <c r="G6163" s="21" t="s">
        <v>58</v>
      </c>
      <c r="H6163" s="23"/>
      <c r="I6163" s="28"/>
    </row>
    <row r="6164" ht="22.5" customHeight="1">
      <c r="A6164" s="53" t="str">
        <f t="array" ref="A6164">IFERROR(_xlfn.XLOOKUP(B6164, Runs[Run ID], Runs[Track]), "— pick a run —")</f>
        <v>Moon Knight</v>
      </c>
      <c r="B6164" s="54" t="s">
        <v>756</v>
      </c>
      <c r="C6164" s="53" t="str">
        <f t="array" ref="C6164">IFERROR(_xlfn.XLOOKUP(B6164, Runs[Run ID], Runs[Title]), "— pick a run —")</f>
        <v>Lemire's Moon Knight</v>
      </c>
      <c r="D6164" s="74" t="s">
        <v>4452</v>
      </c>
      <c r="E6164" s="58" t="b">
        <v>0</v>
      </c>
      <c r="F6164" s="25">
        <f t="shared" si="1"/>
        <v>8</v>
      </c>
      <c r="G6164" s="21" t="s">
        <v>58</v>
      </c>
      <c r="H6164" s="23"/>
      <c r="I6164" s="28"/>
    </row>
    <row r="6165" ht="22.5" customHeight="1">
      <c r="A6165" s="53" t="str">
        <f t="array" ref="A6165">IFERROR(_xlfn.XLOOKUP(B6165, Runs[Run ID], Runs[Track]), "— pick a run —")</f>
        <v>Moon Knight</v>
      </c>
      <c r="B6165" s="54" t="s">
        <v>756</v>
      </c>
      <c r="C6165" s="53" t="str">
        <f t="array" ref="C6165">IFERROR(_xlfn.XLOOKUP(B6165, Runs[Run ID], Runs[Title]), "— pick a run —")</f>
        <v>Lemire's Moon Knight</v>
      </c>
      <c r="D6165" s="74" t="s">
        <v>4481</v>
      </c>
      <c r="E6165" s="58" t="b">
        <v>0</v>
      </c>
      <c r="F6165" s="25">
        <f t="shared" si="1"/>
        <v>9</v>
      </c>
      <c r="G6165" s="21" t="s">
        <v>58</v>
      </c>
      <c r="H6165" s="23"/>
      <c r="I6165" s="28"/>
    </row>
    <row r="6166" ht="22.5" customHeight="1">
      <c r="A6166" s="53" t="str">
        <f t="array" ref="A6166">IFERROR(_xlfn.XLOOKUP(B6166, Runs[Run ID], Runs[Track]), "— pick a run —")</f>
        <v>Moon Knight</v>
      </c>
      <c r="B6166" s="54" t="s">
        <v>756</v>
      </c>
      <c r="C6166" s="53" t="str">
        <f t="array" ref="C6166">IFERROR(_xlfn.XLOOKUP(B6166, Runs[Run ID], Runs[Title]), "— pick a run —")</f>
        <v>Lemire's Moon Knight</v>
      </c>
      <c r="D6166" s="74" t="s">
        <v>4508</v>
      </c>
      <c r="E6166" s="58" t="b">
        <v>0</v>
      </c>
      <c r="F6166" s="25">
        <f t="shared" si="1"/>
        <v>10</v>
      </c>
      <c r="G6166" s="21" t="s">
        <v>58</v>
      </c>
      <c r="H6166" s="23"/>
      <c r="I6166" s="28"/>
    </row>
    <row r="6167" ht="22.5" customHeight="1">
      <c r="A6167" s="53" t="str">
        <f t="array" ref="A6167">IFERROR(_xlfn.XLOOKUP(B6167, Runs[Run ID], Runs[Track]), "— pick a run —")</f>
        <v>Moon Knight</v>
      </c>
      <c r="B6167" s="54" t="s">
        <v>756</v>
      </c>
      <c r="C6167" s="53" t="str">
        <f t="array" ref="C6167">IFERROR(_xlfn.XLOOKUP(B6167, Runs[Run ID], Runs[Title]), "— pick a run —")</f>
        <v>Lemire's Moon Knight</v>
      </c>
      <c r="D6167" s="74" t="s">
        <v>4535</v>
      </c>
      <c r="E6167" s="58" t="b">
        <v>0</v>
      </c>
      <c r="F6167" s="25">
        <f t="shared" si="1"/>
        <v>11</v>
      </c>
      <c r="G6167" s="21" t="s">
        <v>58</v>
      </c>
      <c r="H6167" s="23"/>
      <c r="I6167" s="28"/>
    </row>
    <row r="6168" ht="22.5" customHeight="1">
      <c r="A6168" s="53" t="str">
        <f t="array" ref="A6168">IFERROR(_xlfn.XLOOKUP(B6168, Runs[Run ID], Runs[Track]), "— pick a run —")</f>
        <v>Moon Knight</v>
      </c>
      <c r="B6168" s="54" t="s">
        <v>756</v>
      </c>
      <c r="C6168" s="53" t="str">
        <f t="array" ref="C6168">IFERROR(_xlfn.XLOOKUP(B6168, Runs[Run ID], Runs[Title]), "— pick a run —")</f>
        <v>Lemire's Moon Knight</v>
      </c>
      <c r="D6168" s="74" t="s">
        <v>4564</v>
      </c>
      <c r="E6168" s="58" t="b">
        <v>0</v>
      </c>
      <c r="F6168" s="25">
        <f t="shared" si="1"/>
        <v>12</v>
      </c>
      <c r="G6168" s="21" t="s">
        <v>58</v>
      </c>
      <c r="H6168" s="23"/>
      <c r="I6168" s="28"/>
    </row>
    <row r="6169" ht="22.5" customHeight="1">
      <c r="A6169" s="53" t="str">
        <f t="array" ref="A6169">IFERROR(_xlfn.XLOOKUP(B6169, Runs[Run ID], Runs[Track]), "— pick a run —")</f>
        <v>Moon Knight</v>
      </c>
      <c r="B6169" s="54" t="s">
        <v>756</v>
      </c>
      <c r="C6169" s="53" t="str">
        <f t="array" ref="C6169">IFERROR(_xlfn.XLOOKUP(B6169, Runs[Run ID], Runs[Title]), "— pick a run —")</f>
        <v>Lemire's Moon Knight</v>
      </c>
      <c r="D6169" s="74" t="s">
        <v>4594</v>
      </c>
      <c r="E6169" s="58" t="b">
        <v>0</v>
      </c>
      <c r="F6169" s="25">
        <f t="shared" si="1"/>
        <v>13</v>
      </c>
      <c r="G6169" s="21" t="s">
        <v>58</v>
      </c>
      <c r="H6169" s="23"/>
      <c r="I6169" s="28"/>
    </row>
    <row r="6170" ht="22.5" customHeight="1">
      <c r="A6170" s="53" t="str">
        <f t="array" ref="A6170">IFERROR(_xlfn.XLOOKUP(B6170, Runs[Run ID], Runs[Track]), "— pick a run —")</f>
        <v>Moon Knight</v>
      </c>
      <c r="B6170" s="54" t="s">
        <v>756</v>
      </c>
      <c r="C6170" s="53" t="str">
        <f t="array" ref="C6170">IFERROR(_xlfn.XLOOKUP(B6170, Runs[Run ID], Runs[Title]), "— pick a run —")</f>
        <v>Lemire's Moon Knight</v>
      </c>
      <c r="D6170" s="74" t="s">
        <v>4640</v>
      </c>
      <c r="E6170" s="58" t="b">
        <v>0</v>
      </c>
      <c r="F6170" s="25">
        <f t="shared" si="1"/>
        <v>14</v>
      </c>
      <c r="G6170" s="21" t="s">
        <v>58</v>
      </c>
      <c r="H6170" s="23"/>
      <c r="I6170" s="28"/>
    </row>
    <row r="6171" ht="22.5" customHeight="1">
      <c r="A6171" s="53" t="str">
        <f t="array" ref="A6171">IFERROR(_xlfn.XLOOKUP(B6171, Runs[Run ID], Runs[Track]), "— pick a run —")</f>
        <v>Moon Knight</v>
      </c>
      <c r="B6171" s="54" t="s">
        <v>182</v>
      </c>
      <c r="C6171" s="53" t="str">
        <f t="array" ref="C6171">IFERROR(_xlfn.XLOOKUP(B6171, Runs[Run ID], Runs[Title]), "— pick a run —")</f>
        <v>MacKay's Moon Knight</v>
      </c>
      <c r="D6171" s="74" t="s">
        <v>4699</v>
      </c>
      <c r="E6171" s="58" t="b">
        <v>0</v>
      </c>
      <c r="F6171" s="25">
        <f t="shared" si="1"/>
        <v>1</v>
      </c>
      <c r="G6171" s="21" t="s">
        <v>58</v>
      </c>
      <c r="H6171" s="23"/>
      <c r="I6171" s="28"/>
    </row>
    <row r="6172" ht="22.5" customHeight="1">
      <c r="A6172" s="53" t="str">
        <f t="array" ref="A6172">IFERROR(_xlfn.XLOOKUP(B6172, Runs[Run ID], Runs[Track]), "— pick a run —")</f>
        <v>Moon Knight</v>
      </c>
      <c r="B6172" s="54" t="s">
        <v>182</v>
      </c>
      <c r="C6172" s="53" t="str">
        <f t="array" ref="C6172">IFERROR(_xlfn.XLOOKUP(B6172, Runs[Run ID], Runs[Title]), "— pick a run —")</f>
        <v>MacKay's Moon Knight</v>
      </c>
      <c r="D6172" s="74" t="s">
        <v>4729</v>
      </c>
      <c r="E6172" s="58" t="b">
        <v>0</v>
      </c>
      <c r="F6172" s="25">
        <f t="shared" si="1"/>
        <v>2</v>
      </c>
      <c r="G6172" s="21" t="s">
        <v>58</v>
      </c>
      <c r="H6172" s="23"/>
      <c r="I6172" s="28"/>
    </row>
    <row r="6173" ht="22.5" customHeight="1">
      <c r="A6173" s="53" t="str">
        <f t="array" ref="A6173">IFERROR(_xlfn.XLOOKUP(B6173, Runs[Run ID], Runs[Track]), "— pick a run —")</f>
        <v>Moon Knight</v>
      </c>
      <c r="B6173" s="54" t="s">
        <v>182</v>
      </c>
      <c r="C6173" s="53" t="str">
        <f t="array" ref="C6173">IFERROR(_xlfn.XLOOKUP(B6173, Runs[Run ID], Runs[Title]), "— pick a run —")</f>
        <v>MacKay's Moon Knight</v>
      </c>
      <c r="D6173" s="74" t="s">
        <v>4758</v>
      </c>
      <c r="E6173" s="58" t="b">
        <v>0</v>
      </c>
      <c r="F6173" s="25">
        <f t="shared" si="1"/>
        <v>3</v>
      </c>
      <c r="G6173" s="21" t="s">
        <v>58</v>
      </c>
      <c r="H6173" s="23"/>
      <c r="I6173" s="28"/>
    </row>
    <row r="6174" ht="22.5" customHeight="1">
      <c r="A6174" s="53" t="str">
        <f t="array" ref="A6174">IFERROR(_xlfn.XLOOKUP(B6174, Runs[Run ID], Runs[Track]), "— pick a run —")</f>
        <v>Moon Knight</v>
      </c>
      <c r="B6174" s="54" t="s">
        <v>182</v>
      </c>
      <c r="C6174" s="53" t="str">
        <f t="array" ref="C6174">IFERROR(_xlfn.XLOOKUP(B6174, Runs[Run ID], Runs[Title]), "— pick a run —")</f>
        <v>MacKay's Moon Knight</v>
      </c>
      <c r="D6174" s="74" t="s">
        <v>4787</v>
      </c>
      <c r="E6174" s="58" t="b">
        <v>0</v>
      </c>
      <c r="F6174" s="25">
        <f t="shared" si="1"/>
        <v>4</v>
      </c>
      <c r="G6174" s="21" t="s">
        <v>58</v>
      </c>
      <c r="H6174" s="23"/>
      <c r="I6174" s="28"/>
    </row>
    <row r="6175" ht="22.5" customHeight="1">
      <c r="A6175" s="53" t="str">
        <f t="array" ref="A6175">IFERROR(_xlfn.XLOOKUP(B6175, Runs[Run ID], Runs[Track]), "— pick a run —")</f>
        <v>Moon Knight</v>
      </c>
      <c r="B6175" s="54" t="s">
        <v>182</v>
      </c>
      <c r="C6175" s="53" t="str">
        <f t="array" ref="C6175">IFERROR(_xlfn.XLOOKUP(B6175, Runs[Run ID], Runs[Title]), "— pick a run —")</f>
        <v>MacKay's Moon Knight</v>
      </c>
      <c r="D6175" s="74" t="s">
        <v>4816</v>
      </c>
      <c r="E6175" s="58" t="b">
        <v>0</v>
      </c>
      <c r="F6175" s="25">
        <f t="shared" si="1"/>
        <v>5</v>
      </c>
      <c r="G6175" s="21" t="s">
        <v>58</v>
      </c>
      <c r="H6175" s="23"/>
      <c r="I6175" s="28"/>
    </row>
    <row r="6176" ht="22.5" customHeight="1">
      <c r="A6176" s="53" t="str">
        <f t="array" ref="A6176">IFERROR(_xlfn.XLOOKUP(B6176, Runs[Run ID], Runs[Track]), "— pick a run —")</f>
        <v>Moon Knight</v>
      </c>
      <c r="B6176" s="54" t="s">
        <v>182</v>
      </c>
      <c r="C6176" s="53" t="str">
        <f t="array" ref="C6176">IFERROR(_xlfn.XLOOKUP(B6176, Runs[Run ID], Runs[Title]), "— pick a run —")</f>
        <v>MacKay's Moon Knight</v>
      </c>
      <c r="D6176" s="74" t="s">
        <v>4846</v>
      </c>
      <c r="E6176" s="58" t="b">
        <v>0</v>
      </c>
      <c r="F6176" s="25">
        <f t="shared" si="1"/>
        <v>6</v>
      </c>
      <c r="G6176" s="21" t="s">
        <v>58</v>
      </c>
      <c r="H6176" s="23"/>
      <c r="I6176" s="28"/>
    </row>
    <row r="6177" ht="22.5" customHeight="1">
      <c r="A6177" s="53" t="str">
        <f t="array" ref="A6177">IFERROR(_xlfn.XLOOKUP(B6177, Runs[Run ID], Runs[Track]), "— pick a run —")</f>
        <v>Moon Knight</v>
      </c>
      <c r="B6177" s="54" t="s">
        <v>182</v>
      </c>
      <c r="C6177" s="53" t="str">
        <f t="array" ref="C6177">IFERROR(_xlfn.XLOOKUP(B6177, Runs[Run ID], Runs[Title]), "— pick a run —")</f>
        <v>MacKay's Moon Knight</v>
      </c>
      <c r="D6177" s="74" t="s">
        <v>4873</v>
      </c>
      <c r="E6177" s="58" t="b">
        <v>0</v>
      </c>
      <c r="F6177" s="25">
        <f t="shared" si="1"/>
        <v>7</v>
      </c>
      <c r="G6177" s="21" t="s">
        <v>58</v>
      </c>
      <c r="H6177" s="23"/>
      <c r="I6177" s="28"/>
    </row>
    <row r="6178" ht="22.5" customHeight="1">
      <c r="A6178" s="53" t="str">
        <f t="array" ref="A6178">IFERROR(_xlfn.XLOOKUP(B6178, Runs[Run ID], Runs[Track]), "— pick a run —")</f>
        <v>Moon Knight</v>
      </c>
      <c r="B6178" s="54" t="s">
        <v>182</v>
      </c>
      <c r="C6178" s="53" t="str">
        <f t="array" ref="C6178">IFERROR(_xlfn.XLOOKUP(B6178, Runs[Run ID], Runs[Title]), "— pick a run —")</f>
        <v>MacKay's Moon Knight</v>
      </c>
      <c r="D6178" s="74" t="s">
        <v>4898</v>
      </c>
      <c r="E6178" s="58" t="b">
        <v>0</v>
      </c>
      <c r="F6178" s="25">
        <f t="shared" si="1"/>
        <v>8</v>
      </c>
      <c r="G6178" s="21" t="s">
        <v>58</v>
      </c>
      <c r="H6178" s="23"/>
      <c r="I6178" s="28"/>
    </row>
    <row r="6179" ht="22.5" customHeight="1">
      <c r="A6179" s="53" t="str">
        <f t="array" ref="A6179">IFERROR(_xlfn.XLOOKUP(B6179, Runs[Run ID], Runs[Track]), "— pick a run —")</f>
        <v>Moon Knight</v>
      </c>
      <c r="B6179" s="54" t="s">
        <v>182</v>
      </c>
      <c r="C6179" s="53" t="str">
        <f t="array" ref="C6179">IFERROR(_xlfn.XLOOKUP(B6179, Runs[Run ID], Runs[Title]), "— pick a run —")</f>
        <v>MacKay's Moon Knight</v>
      </c>
      <c r="D6179" s="74" t="s">
        <v>4924</v>
      </c>
      <c r="E6179" s="58" t="b">
        <v>0</v>
      </c>
      <c r="F6179" s="25">
        <f t="shared" si="1"/>
        <v>9</v>
      </c>
      <c r="G6179" s="21" t="s">
        <v>58</v>
      </c>
      <c r="H6179" s="23"/>
      <c r="I6179" s="28"/>
    </row>
    <row r="6180" ht="22.5" customHeight="1">
      <c r="A6180" s="53" t="str">
        <f t="array" ref="A6180">IFERROR(_xlfn.XLOOKUP(B6180, Runs[Run ID], Runs[Track]), "— pick a run —")</f>
        <v>Moon Knight</v>
      </c>
      <c r="B6180" s="54" t="s">
        <v>182</v>
      </c>
      <c r="C6180" s="53" t="str">
        <f t="array" ref="C6180">IFERROR(_xlfn.XLOOKUP(B6180, Runs[Run ID], Runs[Title]), "— pick a run —")</f>
        <v>MacKay's Moon Knight</v>
      </c>
      <c r="D6180" s="74" t="s">
        <v>4953</v>
      </c>
      <c r="E6180" s="58" t="b">
        <v>0</v>
      </c>
      <c r="F6180" s="25">
        <f t="shared" si="1"/>
        <v>10</v>
      </c>
      <c r="G6180" s="21" t="s">
        <v>58</v>
      </c>
      <c r="H6180" s="23"/>
      <c r="I6180" s="28"/>
    </row>
    <row r="6181" ht="22.5" customHeight="1">
      <c r="A6181" s="53" t="str">
        <f t="array" ref="A6181">IFERROR(_xlfn.XLOOKUP(B6181, Runs[Run ID], Runs[Track]), "— pick a run —")</f>
        <v>Moon Knight</v>
      </c>
      <c r="B6181" s="54" t="s">
        <v>182</v>
      </c>
      <c r="C6181" s="53" t="str">
        <f t="array" ref="C6181">IFERROR(_xlfn.XLOOKUP(B6181, Runs[Run ID], Runs[Title]), "— pick a run —")</f>
        <v>MacKay's Moon Knight</v>
      </c>
      <c r="D6181" s="74" t="s">
        <v>4981</v>
      </c>
      <c r="E6181" s="58" t="b">
        <v>0</v>
      </c>
      <c r="F6181" s="25">
        <f t="shared" si="1"/>
        <v>11</v>
      </c>
      <c r="G6181" s="21" t="s">
        <v>58</v>
      </c>
      <c r="H6181" s="23"/>
      <c r="I6181" s="28"/>
    </row>
    <row r="6182" ht="22.5" customHeight="1">
      <c r="A6182" s="53" t="str">
        <f t="array" ref="A6182">IFERROR(_xlfn.XLOOKUP(B6182, Runs[Run ID], Runs[Track]), "— pick a run —")</f>
        <v>Moon Knight</v>
      </c>
      <c r="B6182" s="54" t="s">
        <v>182</v>
      </c>
      <c r="C6182" s="53" t="str">
        <f t="array" ref="C6182">IFERROR(_xlfn.XLOOKUP(B6182, Runs[Run ID], Runs[Title]), "— pick a run —")</f>
        <v>MacKay's Moon Knight</v>
      </c>
      <c r="D6182" s="74" t="s">
        <v>5006</v>
      </c>
      <c r="E6182" s="58" t="b">
        <v>0</v>
      </c>
      <c r="F6182" s="25">
        <f t="shared" si="1"/>
        <v>12</v>
      </c>
      <c r="G6182" s="21" t="s">
        <v>58</v>
      </c>
      <c r="H6182" s="23"/>
      <c r="I6182" s="28"/>
    </row>
    <row r="6183" ht="22.5" customHeight="1">
      <c r="A6183" s="53" t="str">
        <f t="array" ref="A6183">IFERROR(_xlfn.XLOOKUP(B6183, Runs[Run ID], Runs[Track]), "— pick a run —")</f>
        <v>Moon Knight</v>
      </c>
      <c r="B6183" s="54" t="s">
        <v>182</v>
      </c>
      <c r="C6183" s="53" t="str">
        <f t="array" ref="C6183">IFERROR(_xlfn.XLOOKUP(B6183, Runs[Run ID], Runs[Title]), "— pick a run —")</f>
        <v>MacKay's Moon Knight</v>
      </c>
      <c r="D6183" s="74" t="s">
        <v>5032</v>
      </c>
      <c r="E6183" s="58" t="b">
        <v>0</v>
      </c>
      <c r="F6183" s="25">
        <f t="shared" si="1"/>
        <v>13</v>
      </c>
      <c r="G6183" s="21" t="s">
        <v>58</v>
      </c>
      <c r="H6183" s="23"/>
      <c r="I6183" s="28"/>
    </row>
    <row r="6184" ht="22.5" customHeight="1">
      <c r="A6184" s="53" t="str">
        <f t="array" ref="A6184">IFERROR(_xlfn.XLOOKUP(B6184, Runs[Run ID], Runs[Track]), "— pick a run —")</f>
        <v>Moon Knight</v>
      </c>
      <c r="B6184" s="54" t="s">
        <v>182</v>
      </c>
      <c r="C6184" s="53" t="str">
        <f t="array" ref="C6184">IFERROR(_xlfn.XLOOKUP(B6184, Runs[Run ID], Runs[Title]), "— pick a run —")</f>
        <v>MacKay's Moon Knight</v>
      </c>
      <c r="D6184" s="74" t="s">
        <v>5058</v>
      </c>
      <c r="E6184" s="58" t="b">
        <v>0</v>
      </c>
      <c r="F6184" s="25">
        <f t="shared" si="1"/>
        <v>14</v>
      </c>
      <c r="G6184" s="21" t="s">
        <v>58</v>
      </c>
      <c r="H6184" s="23"/>
      <c r="I6184" s="28"/>
    </row>
    <row r="6185" ht="22.5" customHeight="1">
      <c r="A6185" s="53" t="str">
        <f t="array" ref="A6185">IFERROR(_xlfn.XLOOKUP(B6185, Runs[Run ID], Runs[Track]), "— pick a run —")</f>
        <v>Moon Knight</v>
      </c>
      <c r="B6185" s="54" t="s">
        <v>182</v>
      </c>
      <c r="C6185" s="53" t="str">
        <f t="array" ref="C6185">IFERROR(_xlfn.XLOOKUP(B6185, Runs[Run ID], Runs[Title]), "— pick a run —")</f>
        <v>MacKay's Moon Knight</v>
      </c>
      <c r="D6185" s="74" t="s">
        <v>5088</v>
      </c>
      <c r="E6185" s="58" t="b">
        <v>0</v>
      </c>
      <c r="F6185" s="25">
        <f t="shared" si="1"/>
        <v>15</v>
      </c>
      <c r="G6185" s="21" t="s">
        <v>58</v>
      </c>
      <c r="H6185" s="23"/>
      <c r="I6185" s="28"/>
    </row>
    <row r="6186" ht="22.5" customHeight="1">
      <c r="A6186" s="53" t="str">
        <f t="array" ref="A6186">IFERROR(_xlfn.XLOOKUP(B6186, Runs[Run ID], Runs[Track]), "— pick a run —")</f>
        <v>Moon Knight</v>
      </c>
      <c r="B6186" s="54" t="s">
        <v>182</v>
      </c>
      <c r="C6186" s="53" t="str">
        <f t="array" ref="C6186">IFERROR(_xlfn.XLOOKUP(B6186, Runs[Run ID], Runs[Title]), "— pick a run —")</f>
        <v>MacKay's Moon Knight</v>
      </c>
      <c r="D6186" s="74" t="s">
        <v>5116</v>
      </c>
      <c r="E6186" s="58" t="b">
        <v>0</v>
      </c>
      <c r="F6186" s="25">
        <f t="shared" si="1"/>
        <v>16</v>
      </c>
      <c r="G6186" s="21" t="s">
        <v>58</v>
      </c>
      <c r="H6186" s="23"/>
      <c r="I6186" s="28"/>
    </row>
    <row r="6187" ht="22.5" customHeight="1">
      <c r="A6187" s="53" t="str">
        <f t="array" ref="A6187">IFERROR(_xlfn.XLOOKUP(B6187, Runs[Run ID], Runs[Track]), "— pick a run —")</f>
        <v>Moon Knight</v>
      </c>
      <c r="B6187" s="54" t="s">
        <v>182</v>
      </c>
      <c r="C6187" s="53" t="str">
        <f t="array" ref="C6187">IFERROR(_xlfn.XLOOKUP(B6187, Runs[Run ID], Runs[Title]), "— pick a run —")</f>
        <v>MacKay's Moon Knight</v>
      </c>
      <c r="D6187" s="74" t="s">
        <v>5141</v>
      </c>
      <c r="E6187" s="58" t="b">
        <v>0</v>
      </c>
      <c r="F6187" s="25">
        <f t="shared" si="1"/>
        <v>17</v>
      </c>
      <c r="G6187" s="21" t="s">
        <v>58</v>
      </c>
      <c r="H6187" s="23"/>
      <c r="I6187" s="28"/>
    </row>
    <row r="6188" ht="22.5" customHeight="1">
      <c r="A6188" s="53" t="str">
        <f t="array" ref="A6188">IFERROR(_xlfn.XLOOKUP(B6188, Runs[Run ID], Runs[Track]), "— pick a run —")</f>
        <v>Moon Knight</v>
      </c>
      <c r="B6188" s="54" t="s">
        <v>182</v>
      </c>
      <c r="C6188" s="53" t="str">
        <f t="array" ref="C6188">IFERROR(_xlfn.XLOOKUP(B6188, Runs[Run ID], Runs[Title]), "— pick a run —")</f>
        <v>MacKay's Moon Knight</v>
      </c>
      <c r="D6188" s="74" t="s">
        <v>5196</v>
      </c>
      <c r="E6188" s="58" t="b">
        <v>0</v>
      </c>
      <c r="F6188" s="25">
        <f t="shared" si="1"/>
        <v>18</v>
      </c>
      <c r="G6188" s="21" t="s">
        <v>58</v>
      </c>
      <c r="H6188" s="23"/>
      <c r="I6188" s="28"/>
    </row>
    <row r="6189" ht="22.5" customHeight="1">
      <c r="A6189" s="53" t="str">
        <f t="array" ref="A6189">IFERROR(_xlfn.XLOOKUP(B6189, Runs[Run ID], Runs[Track]), "— pick a run —")</f>
        <v>Moon Knight</v>
      </c>
      <c r="B6189" s="54" t="s">
        <v>182</v>
      </c>
      <c r="C6189" s="53" t="str">
        <f t="array" ref="C6189">IFERROR(_xlfn.XLOOKUP(B6189, Runs[Run ID], Runs[Title]), "— pick a run —")</f>
        <v>MacKay's Moon Knight</v>
      </c>
      <c r="D6189" s="74" t="s">
        <v>5226</v>
      </c>
      <c r="E6189" s="58" t="b">
        <v>0</v>
      </c>
      <c r="F6189" s="25">
        <f t="shared" si="1"/>
        <v>19</v>
      </c>
      <c r="G6189" s="21" t="s">
        <v>58</v>
      </c>
      <c r="H6189" s="23"/>
      <c r="I6189" s="28"/>
    </row>
    <row r="6190" ht="22.5" customHeight="1">
      <c r="A6190" s="53" t="str">
        <f t="array" ref="A6190">IFERROR(_xlfn.XLOOKUP(B6190, Runs[Run ID], Runs[Track]), "— pick a run —")</f>
        <v>Moon Knight</v>
      </c>
      <c r="B6190" s="54" t="s">
        <v>182</v>
      </c>
      <c r="C6190" s="53" t="str">
        <f t="array" ref="C6190">IFERROR(_xlfn.XLOOKUP(B6190, Runs[Run ID], Runs[Title]), "— pick a run —")</f>
        <v>MacKay's Moon Knight</v>
      </c>
      <c r="D6190" s="74" t="s">
        <v>5252</v>
      </c>
      <c r="E6190" s="58" t="b">
        <v>0</v>
      </c>
      <c r="F6190" s="25">
        <f t="shared" si="1"/>
        <v>20</v>
      </c>
      <c r="G6190" s="21" t="s">
        <v>58</v>
      </c>
      <c r="H6190" s="23"/>
      <c r="I6190" s="28"/>
    </row>
    <row r="6191" ht="22.5" customHeight="1">
      <c r="A6191" s="53" t="str">
        <f t="array" ref="A6191">IFERROR(_xlfn.XLOOKUP(B6191, Runs[Run ID], Runs[Track]), "— pick a run —")</f>
        <v>Moon Knight</v>
      </c>
      <c r="B6191" s="54" t="s">
        <v>182</v>
      </c>
      <c r="C6191" s="53" t="str">
        <f t="array" ref="C6191">IFERROR(_xlfn.XLOOKUP(B6191, Runs[Run ID], Runs[Title]), "— pick a run —")</f>
        <v>MacKay's Moon Knight</v>
      </c>
      <c r="D6191" s="74" t="s">
        <v>5278</v>
      </c>
      <c r="E6191" s="58" t="b">
        <v>0</v>
      </c>
      <c r="F6191" s="25">
        <f t="shared" si="1"/>
        <v>21</v>
      </c>
      <c r="G6191" s="21" t="s">
        <v>58</v>
      </c>
      <c r="H6191" s="23"/>
      <c r="I6191" s="28"/>
    </row>
    <row r="6192" ht="22.5" customHeight="1">
      <c r="A6192" s="53" t="str">
        <f t="array" ref="A6192">IFERROR(_xlfn.XLOOKUP(B6192, Runs[Run ID], Runs[Track]), "— pick a run —")</f>
        <v>Moon Knight</v>
      </c>
      <c r="B6192" s="54" t="s">
        <v>182</v>
      </c>
      <c r="C6192" s="53" t="str">
        <f t="array" ref="C6192">IFERROR(_xlfn.XLOOKUP(B6192, Runs[Run ID], Runs[Title]), "— pick a run —")</f>
        <v>MacKay's Moon Knight</v>
      </c>
      <c r="D6192" s="74" t="s">
        <v>5304</v>
      </c>
      <c r="E6192" s="58" t="b">
        <v>0</v>
      </c>
      <c r="F6192" s="25">
        <f t="shared" si="1"/>
        <v>22</v>
      </c>
      <c r="G6192" s="21" t="s">
        <v>58</v>
      </c>
      <c r="H6192" s="23"/>
      <c r="I6192" s="28"/>
    </row>
    <row r="6193" ht="22.5" customHeight="1">
      <c r="A6193" s="53" t="str">
        <f t="array" ref="A6193">IFERROR(_xlfn.XLOOKUP(B6193, Runs[Run ID], Runs[Track]), "— pick a run —")</f>
        <v>Moon Knight</v>
      </c>
      <c r="B6193" s="54" t="s">
        <v>182</v>
      </c>
      <c r="C6193" s="53" t="str">
        <f t="array" ref="C6193">IFERROR(_xlfn.XLOOKUP(B6193, Runs[Run ID], Runs[Title]), "— pick a run —")</f>
        <v>MacKay's Moon Knight</v>
      </c>
      <c r="D6193" s="74" t="s">
        <v>5331</v>
      </c>
      <c r="E6193" s="58" t="b">
        <v>0</v>
      </c>
      <c r="F6193" s="25">
        <f t="shared" si="1"/>
        <v>23</v>
      </c>
      <c r="G6193" s="21" t="s">
        <v>58</v>
      </c>
      <c r="H6193" s="23"/>
      <c r="I6193" s="28"/>
    </row>
    <row r="6194" ht="22.5" customHeight="1">
      <c r="A6194" s="53" t="str">
        <f t="array" ref="A6194">IFERROR(_xlfn.XLOOKUP(B6194, Runs[Run ID], Runs[Track]), "— pick a run —")</f>
        <v>Moon Knight</v>
      </c>
      <c r="B6194" s="54" t="s">
        <v>182</v>
      </c>
      <c r="C6194" s="53" t="str">
        <f t="array" ref="C6194">IFERROR(_xlfn.XLOOKUP(B6194, Runs[Run ID], Runs[Title]), "— pick a run —")</f>
        <v>MacKay's Moon Knight</v>
      </c>
      <c r="D6194" s="74" t="s">
        <v>5359</v>
      </c>
      <c r="E6194" s="58" t="b">
        <v>0</v>
      </c>
      <c r="F6194" s="25">
        <f t="shared" si="1"/>
        <v>24</v>
      </c>
      <c r="G6194" s="21" t="s">
        <v>58</v>
      </c>
      <c r="H6194" s="23"/>
      <c r="I6194" s="28"/>
    </row>
    <row r="6195" ht="22.5" customHeight="1">
      <c r="A6195" s="53" t="str">
        <f t="array" ref="A6195">IFERROR(_xlfn.XLOOKUP(B6195, Runs[Run ID], Runs[Track]), "— pick a run —")</f>
        <v>Moon Knight</v>
      </c>
      <c r="B6195" s="54" t="s">
        <v>182</v>
      </c>
      <c r="C6195" s="53" t="str">
        <f t="array" ref="C6195">IFERROR(_xlfn.XLOOKUP(B6195, Runs[Run ID], Runs[Title]), "— pick a run —")</f>
        <v>MacKay's Moon Knight</v>
      </c>
      <c r="D6195" s="74" t="s">
        <v>5385</v>
      </c>
      <c r="E6195" s="58" t="b">
        <v>0</v>
      </c>
      <c r="F6195" s="25">
        <f t="shared" si="1"/>
        <v>25</v>
      </c>
      <c r="G6195" s="21" t="s">
        <v>58</v>
      </c>
      <c r="H6195" s="23"/>
      <c r="I6195" s="28"/>
    </row>
    <row r="6196" ht="22.5" customHeight="1">
      <c r="A6196" s="53" t="str">
        <f t="array" ref="A6196">IFERROR(_xlfn.XLOOKUP(B6196, Runs[Run ID], Runs[Track]), "— pick a run —")</f>
        <v>Moon Knight</v>
      </c>
      <c r="B6196" s="54" t="s">
        <v>182</v>
      </c>
      <c r="C6196" s="53" t="str">
        <f t="array" ref="C6196">IFERROR(_xlfn.XLOOKUP(B6196, Runs[Run ID], Runs[Title]), "— pick a run —")</f>
        <v>MacKay's Moon Knight</v>
      </c>
      <c r="D6196" s="74" t="s">
        <v>5411</v>
      </c>
      <c r="E6196" s="58" t="b">
        <v>0</v>
      </c>
      <c r="F6196" s="25">
        <f t="shared" si="1"/>
        <v>26</v>
      </c>
      <c r="G6196" s="21" t="s">
        <v>58</v>
      </c>
      <c r="H6196" s="23"/>
      <c r="I6196" s="28"/>
    </row>
    <row r="6197" ht="22.5" customHeight="1">
      <c r="A6197" s="53" t="str">
        <f t="array" ref="A6197">IFERROR(_xlfn.XLOOKUP(B6197, Runs[Run ID], Runs[Track]), "— pick a run —")</f>
        <v>Moon Knight</v>
      </c>
      <c r="B6197" s="54" t="s">
        <v>182</v>
      </c>
      <c r="C6197" s="53" t="str">
        <f t="array" ref="C6197">IFERROR(_xlfn.XLOOKUP(B6197, Runs[Run ID], Runs[Title]), "— pick a run —")</f>
        <v>MacKay's Moon Knight</v>
      </c>
      <c r="D6197" s="74" t="s">
        <v>5168</v>
      </c>
      <c r="E6197" s="58" t="b">
        <v>0</v>
      </c>
      <c r="F6197" s="25">
        <f t="shared" si="1"/>
        <v>27</v>
      </c>
      <c r="G6197" s="21" t="s">
        <v>443</v>
      </c>
      <c r="H6197" s="23"/>
      <c r="I6197" s="28"/>
    </row>
    <row r="6198" ht="22.5" customHeight="1">
      <c r="A6198" s="53" t="str">
        <f t="array" ref="A6198">IFERROR(_xlfn.XLOOKUP(B6198, Runs[Run ID], Runs[Track]), "— pick a run —")</f>
        <v>Moon Knight</v>
      </c>
      <c r="B6198" s="54" t="s">
        <v>182</v>
      </c>
      <c r="C6198" s="53" t="str">
        <f t="array" ref="C6198">IFERROR(_xlfn.XLOOKUP(B6198, Runs[Run ID], Runs[Title]), "— pick a run —")</f>
        <v>MacKay's Moon Knight</v>
      </c>
      <c r="D6198" s="74" t="s">
        <v>5435</v>
      </c>
      <c r="E6198" s="58" t="b">
        <v>0</v>
      </c>
      <c r="F6198" s="25">
        <f t="shared" si="1"/>
        <v>28</v>
      </c>
      <c r="G6198" s="21" t="s">
        <v>58</v>
      </c>
      <c r="H6198" s="23"/>
      <c r="I6198" s="28"/>
    </row>
    <row r="6199" ht="22.5" customHeight="1">
      <c r="A6199" s="53" t="str">
        <f t="array" ref="A6199">IFERROR(_xlfn.XLOOKUP(B6199, Runs[Run ID], Runs[Track]), "— pick a run —")</f>
        <v>Moon Knight</v>
      </c>
      <c r="B6199" s="54" t="s">
        <v>182</v>
      </c>
      <c r="C6199" s="53" t="str">
        <f t="array" ref="C6199">IFERROR(_xlfn.XLOOKUP(B6199, Runs[Run ID], Runs[Title]), "— pick a run —")</f>
        <v>MacKay's Moon Knight</v>
      </c>
      <c r="D6199" s="74" t="s">
        <v>5461</v>
      </c>
      <c r="E6199" s="58" t="b">
        <v>0</v>
      </c>
      <c r="F6199" s="25">
        <f t="shared" si="1"/>
        <v>29</v>
      </c>
      <c r="G6199" s="21" t="s">
        <v>58</v>
      </c>
      <c r="H6199" s="23"/>
      <c r="I6199" s="28"/>
    </row>
    <row r="6200" ht="22.5" customHeight="1">
      <c r="A6200" s="53" t="str">
        <f t="array" ref="A6200">IFERROR(_xlfn.XLOOKUP(B6200, Runs[Run ID], Runs[Track]), "— pick a run —")</f>
        <v>Moon Knight</v>
      </c>
      <c r="B6200" s="54" t="s">
        <v>182</v>
      </c>
      <c r="C6200" s="53" t="str">
        <f t="array" ref="C6200">IFERROR(_xlfn.XLOOKUP(B6200, Runs[Run ID], Runs[Title]), "— pick a run —")</f>
        <v>MacKay's Moon Knight</v>
      </c>
      <c r="D6200" s="74" t="s">
        <v>5487</v>
      </c>
      <c r="E6200" s="58" t="b">
        <v>0</v>
      </c>
      <c r="F6200" s="25">
        <f t="shared" si="1"/>
        <v>30</v>
      </c>
      <c r="G6200" s="21" t="s">
        <v>58</v>
      </c>
      <c r="H6200" s="23"/>
      <c r="I6200" s="28"/>
    </row>
    <row r="6201" ht="22.5" customHeight="1">
      <c r="A6201" s="53" t="str">
        <f t="array" ref="A6201">IFERROR(_xlfn.XLOOKUP(B6201, Runs[Run ID], Runs[Track]), "— pick a run —")</f>
        <v>Moon Knight</v>
      </c>
      <c r="B6201" s="54" t="s">
        <v>182</v>
      </c>
      <c r="C6201" s="53" t="str">
        <f t="array" ref="C6201">IFERROR(_xlfn.XLOOKUP(B6201, Runs[Run ID], Runs[Title]), "— pick a run —")</f>
        <v>MacKay's Moon Knight</v>
      </c>
      <c r="D6201" s="74" t="s">
        <v>5512</v>
      </c>
      <c r="E6201" s="58" t="b">
        <v>0</v>
      </c>
      <c r="F6201" s="25">
        <f t="shared" si="1"/>
        <v>31</v>
      </c>
      <c r="G6201" s="21" t="s">
        <v>58</v>
      </c>
      <c r="H6201" s="23"/>
      <c r="I6201" s="28"/>
    </row>
    <row r="6202" ht="22.5" customHeight="1">
      <c r="A6202" s="53" t="str">
        <f t="array" ref="A6202">IFERROR(_xlfn.XLOOKUP(B6202, Runs[Run ID], Runs[Track]), "— pick a run —")</f>
        <v>Moon Knight</v>
      </c>
      <c r="B6202" s="54" t="s">
        <v>182</v>
      </c>
      <c r="C6202" s="53" t="str">
        <f t="array" ref="C6202">IFERROR(_xlfn.XLOOKUP(B6202, Runs[Run ID], Runs[Title]), "— pick a run —")</f>
        <v>MacKay's Moon Knight</v>
      </c>
      <c r="D6202" s="74" t="s">
        <v>5537</v>
      </c>
      <c r="E6202" s="58" t="b">
        <v>0</v>
      </c>
      <c r="F6202" s="25">
        <f t="shared" si="1"/>
        <v>32</v>
      </c>
      <c r="G6202" s="21" t="s">
        <v>58</v>
      </c>
      <c r="H6202" s="23"/>
      <c r="I6202" s="28"/>
    </row>
    <row r="6203" ht="22.5" customHeight="1">
      <c r="A6203" s="53" t="str">
        <f t="array" ref="A6203">IFERROR(_xlfn.XLOOKUP(B6203, Runs[Run ID], Runs[Track]), "— pick a run —")</f>
        <v>Moon Knight</v>
      </c>
      <c r="B6203" s="54" t="s">
        <v>182</v>
      </c>
      <c r="C6203" s="53" t="str">
        <f t="array" ref="C6203">IFERROR(_xlfn.XLOOKUP(B6203, Runs[Run ID], Runs[Title]), "— pick a run —")</f>
        <v>MacKay's Moon Knight</v>
      </c>
      <c r="D6203" s="74" t="s">
        <v>5562</v>
      </c>
      <c r="E6203" s="58" t="b">
        <v>0</v>
      </c>
      <c r="F6203" s="25">
        <f t="shared" si="1"/>
        <v>33</v>
      </c>
      <c r="G6203" s="21" t="s">
        <v>443</v>
      </c>
      <c r="H6203" s="23"/>
      <c r="I6203" s="28"/>
    </row>
    <row r="6204" ht="22.5" customHeight="1">
      <c r="A6204" s="53" t="str">
        <f t="array" ref="A6204">IFERROR(_xlfn.XLOOKUP(B6204, Runs[Run ID], Runs[Track]), "— pick a run —")</f>
        <v>Moon Knight</v>
      </c>
      <c r="B6204" s="54" t="s">
        <v>182</v>
      </c>
      <c r="C6204" s="53" t="str">
        <f t="array" ref="C6204">IFERROR(_xlfn.XLOOKUP(B6204, Runs[Run ID], Runs[Title]), "— pick a run —")</f>
        <v>MacKay's Moon Knight</v>
      </c>
      <c r="D6204" s="74" t="s">
        <v>5587</v>
      </c>
      <c r="E6204" s="58" t="b">
        <v>0</v>
      </c>
      <c r="F6204" s="25">
        <f t="shared" si="1"/>
        <v>34</v>
      </c>
      <c r="G6204" s="21" t="s">
        <v>58</v>
      </c>
      <c r="H6204" s="23"/>
      <c r="I6204" s="28"/>
    </row>
    <row r="6205" ht="22.5" customHeight="1">
      <c r="A6205" s="53" t="str">
        <f t="array" ref="A6205">IFERROR(_xlfn.XLOOKUP(B6205, Runs[Run ID], Runs[Track]), "— pick a run —")</f>
        <v>Moon Knight</v>
      </c>
      <c r="B6205" s="54" t="s">
        <v>182</v>
      </c>
      <c r="C6205" s="53" t="str">
        <f t="array" ref="C6205">IFERROR(_xlfn.XLOOKUP(B6205, Runs[Run ID], Runs[Title]), "— pick a run —")</f>
        <v>MacKay's Moon Knight</v>
      </c>
      <c r="D6205" s="74" t="s">
        <v>5612</v>
      </c>
      <c r="E6205" s="58" t="b">
        <v>0</v>
      </c>
      <c r="F6205" s="25">
        <f t="shared" si="1"/>
        <v>35</v>
      </c>
      <c r="G6205" s="21" t="s">
        <v>58</v>
      </c>
      <c r="H6205" s="23"/>
      <c r="I6205" s="28"/>
    </row>
    <row r="6206" ht="22.5" customHeight="1">
      <c r="A6206" s="53" t="str">
        <f t="array" ref="A6206">IFERROR(_xlfn.XLOOKUP(B6206, Runs[Run ID], Runs[Track]), "— pick a run —")</f>
        <v>Moon Knight</v>
      </c>
      <c r="B6206" s="54" t="s">
        <v>182</v>
      </c>
      <c r="C6206" s="53" t="str">
        <f t="array" ref="C6206">IFERROR(_xlfn.XLOOKUP(B6206, Runs[Run ID], Runs[Title]), "— pick a run —")</f>
        <v>MacKay's Moon Knight</v>
      </c>
      <c r="D6206" s="74" t="s">
        <v>5641</v>
      </c>
      <c r="E6206" s="58" t="b">
        <v>0</v>
      </c>
      <c r="F6206" s="25">
        <f t="shared" si="1"/>
        <v>36</v>
      </c>
      <c r="G6206" s="21" t="s">
        <v>58</v>
      </c>
      <c r="H6206" s="23"/>
      <c r="I6206" s="28"/>
    </row>
    <row r="6207" ht="22.5" customHeight="1">
      <c r="A6207" s="53" t="str">
        <f t="array" ref="A6207">IFERROR(_xlfn.XLOOKUP(B6207, Runs[Run ID], Runs[Track]), "— pick a run —")</f>
        <v>Moon Knight</v>
      </c>
      <c r="B6207" s="54" t="s">
        <v>182</v>
      </c>
      <c r="C6207" s="53" t="str">
        <f t="array" ref="C6207">IFERROR(_xlfn.XLOOKUP(B6207, Runs[Run ID], Runs[Title]), "— pick a run —")</f>
        <v>MacKay's Moon Knight</v>
      </c>
      <c r="D6207" s="74" t="s">
        <v>5668</v>
      </c>
      <c r="E6207" s="58" t="b">
        <v>0</v>
      </c>
      <c r="F6207" s="25">
        <f t="shared" si="1"/>
        <v>37</v>
      </c>
      <c r="G6207" s="21" t="s">
        <v>58</v>
      </c>
      <c r="H6207" s="23"/>
      <c r="I6207" s="28"/>
    </row>
    <row r="6208" ht="22.5" customHeight="1">
      <c r="A6208" s="53" t="str">
        <f t="array" ref="A6208">IFERROR(_xlfn.XLOOKUP(B6208, Runs[Run ID], Runs[Track]), "— pick a run —")</f>
        <v>Moon Knight</v>
      </c>
      <c r="B6208" s="54" t="s">
        <v>182</v>
      </c>
      <c r="C6208" s="53" t="str">
        <f t="array" ref="C6208">IFERROR(_xlfn.XLOOKUP(B6208, Runs[Run ID], Runs[Title]), "— pick a run —")</f>
        <v>MacKay's Moon Knight</v>
      </c>
      <c r="D6208" s="74" t="s">
        <v>5694</v>
      </c>
      <c r="E6208" s="58" t="b">
        <v>0</v>
      </c>
      <c r="F6208" s="25">
        <f t="shared" si="1"/>
        <v>38</v>
      </c>
      <c r="G6208" s="21" t="s">
        <v>58</v>
      </c>
      <c r="H6208" s="23"/>
      <c r="I6208" s="28"/>
    </row>
    <row r="6209" ht="22.5" customHeight="1">
      <c r="A6209" s="53" t="str">
        <f t="array" ref="A6209">IFERROR(_xlfn.XLOOKUP(B6209, Runs[Run ID], Runs[Track]), "— pick a run —")</f>
        <v>Moon Knight</v>
      </c>
      <c r="B6209" s="54" t="s">
        <v>182</v>
      </c>
      <c r="C6209" s="53" t="str">
        <f t="array" ref="C6209">IFERROR(_xlfn.XLOOKUP(B6209, Runs[Run ID], Runs[Title]), "— pick a run —")</f>
        <v>MacKay's Moon Knight</v>
      </c>
      <c r="D6209" s="74" t="s">
        <v>5721</v>
      </c>
      <c r="E6209" s="58" t="b">
        <v>0</v>
      </c>
      <c r="F6209" s="25">
        <f t="shared" si="1"/>
        <v>39</v>
      </c>
      <c r="G6209" s="21" t="s">
        <v>58</v>
      </c>
      <c r="H6209" s="23"/>
      <c r="I6209" s="28"/>
    </row>
    <row r="6210" ht="22.5" customHeight="1">
      <c r="A6210" s="53" t="str">
        <f t="array" ref="A6210">IFERROR(_xlfn.XLOOKUP(B6210, Runs[Run ID], Runs[Track]), "— pick a run —")</f>
        <v>Moon Knight</v>
      </c>
      <c r="B6210" s="54" t="s">
        <v>182</v>
      </c>
      <c r="C6210" s="53" t="str">
        <f t="array" ref="C6210">IFERROR(_xlfn.XLOOKUP(B6210, Runs[Run ID], Runs[Title]), "— pick a run —")</f>
        <v>MacKay's Moon Knight</v>
      </c>
      <c r="D6210" s="74" t="s">
        <v>5749</v>
      </c>
      <c r="E6210" s="58" t="b">
        <v>0</v>
      </c>
      <c r="F6210" s="25">
        <f t="shared" si="1"/>
        <v>40</v>
      </c>
      <c r="G6210" s="21" t="s">
        <v>58</v>
      </c>
      <c r="H6210" s="23"/>
      <c r="I6210" s="28"/>
    </row>
    <row r="6211" ht="22.5" customHeight="1">
      <c r="A6211" s="53" t="str">
        <f t="array" ref="A6211">IFERROR(_xlfn.XLOOKUP(B6211, Runs[Run ID], Runs[Track]), "— pick a run —")</f>
        <v>Moon Knight</v>
      </c>
      <c r="B6211" s="54" t="s">
        <v>182</v>
      </c>
      <c r="C6211" s="53" t="str">
        <f t="array" ref="C6211">IFERROR(_xlfn.XLOOKUP(B6211, Runs[Run ID], Runs[Title]), "— pick a run —")</f>
        <v>MacKay's Moon Knight</v>
      </c>
      <c r="D6211" s="74" t="s">
        <v>5774</v>
      </c>
      <c r="E6211" s="58" t="b">
        <v>0</v>
      </c>
      <c r="F6211" s="25">
        <f t="shared" si="1"/>
        <v>41</v>
      </c>
      <c r="G6211" s="21" t="s">
        <v>58</v>
      </c>
      <c r="H6211" s="23"/>
      <c r="I6211" s="28"/>
    </row>
    <row r="6212" ht="22.5" customHeight="1">
      <c r="A6212" s="53" t="str">
        <f t="array" ref="A6212">IFERROR(_xlfn.XLOOKUP(B6212, Runs[Run ID], Runs[Track]), "— pick a run —")</f>
        <v>Moon Knight</v>
      </c>
      <c r="B6212" s="54" t="s">
        <v>182</v>
      </c>
      <c r="C6212" s="53" t="str">
        <f t="array" ref="C6212">IFERROR(_xlfn.XLOOKUP(B6212, Runs[Run ID], Runs[Title]), "— pick a run —")</f>
        <v>MacKay's Moon Knight</v>
      </c>
      <c r="D6212" s="74" t="s">
        <v>5800</v>
      </c>
      <c r="E6212" s="58" t="b">
        <v>0</v>
      </c>
      <c r="F6212" s="25">
        <f t="shared" si="1"/>
        <v>42</v>
      </c>
      <c r="G6212" s="21" t="s">
        <v>58</v>
      </c>
      <c r="H6212" s="23"/>
      <c r="I6212" s="28"/>
    </row>
    <row r="6213" ht="22.5" customHeight="1">
      <c r="A6213" s="53" t="str">
        <f t="array" ref="A6213">IFERROR(_xlfn.XLOOKUP(B6213, Runs[Run ID], Runs[Track]), "— pick a run —")</f>
        <v>Moon Knight</v>
      </c>
      <c r="B6213" s="54" t="s">
        <v>182</v>
      </c>
      <c r="C6213" s="53" t="str">
        <f t="array" ref="C6213">IFERROR(_xlfn.XLOOKUP(B6213, Runs[Run ID], Runs[Title]), "— pick a run —")</f>
        <v>MacKay's Moon Knight</v>
      </c>
      <c r="D6213" s="74" t="s">
        <v>5823</v>
      </c>
      <c r="E6213" s="58" t="b">
        <v>0</v>
      </c>
      <c r="F6213" s="25">
        <f t="shared" si="1"/>
        <v>43</v>
      </c>
      <c r="G6213" s="21" t="s">
        <v>58</v>
      </c>
      <c r="H6213" s="23"/>
      <c r="I6213" s="28"/>
    </row>
    <row r="6214" ht="22.5" customHeight="1">
      <c r="A6214" s="53" t="str">
        <f t="array" ref="A6214">IFERROR(_xlfn.XLOOKUP(B6214, Runs[Run ID], Runs[Track]), "— pick a run —")</f>
        <v>Moon Knight</v>
      </c>
      <c r="B6214" s="54" t="s">
        <v>182</v>
      </c>
      <c r="C6214" s="53" t="str">
        <f t="array" ref="C6214">IFERROR(_xlfn.XLOOKUP(B6214, Runs[Run ID], Runs[Title]), "— pick a run —")</f>
        <v>MacKay's Moon Knight</v>
      </c>
      <c r="D6214" s="74" t="s">
        <v>5848</v>
      </c>
      <c r="E6214" s="58" t="b">
        <v>0</v>
      </c>
      <c r="F6214" s="25">
        <f t="shared" si="1"/>
        <v>44</v>
      </c>
      <c r="G6214" s="21" t="s">
        <v>58</v>
      </c>
      <c r="H6214" s="23"/>
      <c r="I6214" s="28"/>
    </row>
    <row r="6215" ht="22.5" customHeight="1">
      <c r="A6215" s="53" t="str">
        <f t="array" ref="A6215">IFERROR(_xlfn.XLOOKUP(B6215, Runs[Run ID], Runs[Track]), "— pick a run —")</f>
        <v>Moon Knight</v>
      </c>
      <c r="B6215" s="54" t="s">
        <v>182</v>
      </c>
      <c r="C6215" s="53" t="str">
        <f t="array" ref="C6215">IFERROR(_xlfn.XLOOKUP(B6215, Runs[Run ID], Runs[Title]), "— pick a run —")</f>
        <v>MacKay's Moon Knight</v>
      </c>
      <c r="D6215" s="74" t="s">
        <v>5876</v>
      </c>
      <c r="E6215" s="58" t="b">
        <v>0</v>
      </c>
      <c r="F6215" s="25">
        <f t="shared" si="1"/>
        <v>45</v>
      </c>
      <c r="G6215" s="21" t="s">
        <v>58</v>
      </c>
      <c r="H6215" s="23"/>
      <c r="I6215" s="28"/>
    </row>
    <row r="6216" ht="22.5" customHeight="1">
      <c r="A6216" s="53" t="str">
        <f t="array" ref="A6216">IFERROR(_xlfn.XLOOKUP(B6216, Runs[Run ID], Runs[Track]), "— pick a run —")</f>
        <v>Moon Knight</v>
      </c>
      <c r="B6216" s="54" t="s">
        <v>182</v>
      </c>
      <c r="C6216" s="53" t="str">
        <f t="array" ref="C6216">IFERROR(_xlfn.XLOOKUP(B6216, Runs[Run ID], Runs[Title]), "— pick a run —")</f>
        <v>MacKay's Moon Knight</v>
      </c>
      <c r="D6216" s="74" t="s">
        <v>5902</v>
      </c>
      <c r="E6216" s="58" t="b">
        <v>0</v>
      </c>
      <c r="F6216" s="25">
        <f t="shared" si="1"/>
        <v>46</v>
      </c>
      <c r="G6216" s="21" t="s">
        <v>58</v>
      </c>
      <c r="H6216" s="23"/>
      <c r="I6216" s="28"/>
    </row>
    <row r="6217" ht="22.5" customHeight="1">
      <c r="A6217" s="53" t="str">
        <f t="array" ref="A6217">IFERROR(_xlfn.XLOOKUP(B6217, Runs[Run ID], Runs[Track]), "— pick a run —")</f>
        <v>Moon Knight</v>
      </c>
      <c r="B6217" s="54" t="s">
        <v>182</v>
      </c>
      <c r="C6217" s="53" t="str">
        <f t="array" ref="C6217">IFERROR(_xlfn.XLOOKUP(B6217, Runs[Run ID], Runs[Title]), "— pick a run —")</f>
        <v>MacKay's Moon Knight</v>
      </c>
      <c r="D6217" s="74" t="s">
        <v>5926</v>
      </c>
      <c r="E6217" s="58" t="b">
        <v>0</v>
      </c>
      <c r="F6217" s="25">
        <f t="shared" si="1"/>
        <v>47</v>
      </c>
      <c r="G6217" s="21" t="s">
        <v>58</v>
      </c>
      <c r="H6217" s="23"/>
      <c r="I6217" s="28"/>
    </row>
    <row r="6218" ht="22.5" customHeight="1">
      <c r="A6218" s="53" t="str">
        <f t="array" ref="A6218">IFERROR(_xlfn.XLOOKUP(B6218, Runs[Run ID], Runs[Track]), "— pick a run —")</f>
        <v>Moon Knight</v>
      </c>
      <c r="B6218" s="54" t="s">
        <v>182</v>
      </c>
      <c r="C6218" s="53" t="str">
        <f t="array" ref="C6218">IFERROR(_xlfn.XLOOKUP(B6218, Runs[Run ID], Runs[Title]), "— pick a run —")</f>
        <v>MacKay's Moon Knight</v>
      </c>
      <c r="D6218" s="74" t="s">
        <v>5949</v>
      </c>
      <c r="E6218" s="58" t="b">
        <v>0</v>
      </c>
      <c r="F6218" s="25">
        <f t="shared" si="1"/>
        <v>48</v>
      </c>
      <c r="G6218" s="21" t="s">
        <v>58</v>
      </c>
      <c r="H6218" s="23"/>
      <c r="I6218" s="28"/>
    </row>
    <row r="6219" ht="22.5" customHeight="1">
      <c r="A6219" s="53" t="str">
        <f t="array" ref="A6219">IFERROR(_xlfn.XLOOKUP(B6219, Runs[Run ID], Runs[Track]), "— pick a run —")</f>
        <v>Moon Knight</v>
      </c>
      <c r="B6219" s="54" t="s">
        <v>182</v>
      </c>
      <c r="C6219" s="53" t="str">
        <f t="array" ref="C6219">IFERROR(_xlfn.XLOOKUP(B6219, Runs[Run ID], Runs[Title]), "— pick a run —")</f>
        <v>MacKay's Moon Knight</v>
      </c>
      <c r="D6219" s="74" t="s">
        <v>5974</v>
      </c>
      <c r="E6219" s="58" t="b">
        <v>0</v>
      </c>
      <c r="F6219" s="25">
        <f t="shared" si="1"/>
        <v>49</v>
      </c>
      <c r="G6219" s="21" t="s">
        <v>58</v>
      </c>
      <c r="H6219" s="23"/>
      <c r="I6219" s="28"/>
    </row>
    <row r="6220" ht="22.5" customHeight="1">
      <c r="A6220" s="53" t="str">
        <f t="array" ref="A6220">IFERROR(_xlfn.XLOOKUP(B6220, Runs[Run ID], Runs[Track]), "— pick a run —")</f>
        <v>Moon Knight</v>
      </c>
      <c r="B6220" s="54" t="s">
        <v>182</v>
      </c>
      <c r="C6220" s="53" t="str">
        <f t="array" ref="C6220">IFERROR(_xlfn.XLOOKUP(B6220, Runs[Run ID], Runs[Title]), "— pick a run —")</f>
        <v>MacKay's Moon Knight</v>
      </c>
      <c r="D6220" s="74" t="s">
        <v>5999</v>
      </c>
      <c r="E6220" s="58" t="b">
        <v>0</v>
      </c>
      <c r="F6220" s="25">
        <f t="shared" si="1"/>
        <v>50</v>
      </c>
      <c r="G6220" s="21" t="s">
        <v>58</v>
      </c>
      <c r="H6220" s="23"/>
      <c r="I6220" s="28"/>
    </row>
    <row r="6221" ht="22.5" customHeight="1">
      <c r="A6221" s="53" t="str">
        <f t="array" ref="A6221">IFERROR(_xlfn.XLOOKUP(B6221, Runs[Run ID], Runs[Track]), "— pick a run —")</f>
        <v>Moon Knight</v>
      </c>
      <c r="B6221" s="54" t="s">
        <v>182</v>
      </c>
      <c r="C6221" s="53" t="str">
        <f t="array" ref="C6221">IFERROR(_xlfn.XLOOKUP(B6221, Runs[Run ID], Runs[Title]), "— pick a run —")</f>
        <v>MacKay's Moon Knight</v>
      </c>
      <c r="D6221" s="74" t="s">
        <v>6026</v>
      </c>
      <c r="E6221" s="58" t="b">
        <v>0</v>
      </c>
      <c r="F6221" s="25">
        <f t="shared" si="1"/>
        <v>51</v>
      </c>
      <c r="G6221" s="21" t="s">
        <v>58</v>
      </c>
      <c r="H6221" s="23"/>
      <c r="I6221" s="28"/>
    </row>
    <row r="6222" ht="22.5" customHeight="1">
      <c r="A6222" s="53" t="str">
        <f t="array" ref="A6222">IFERROR(_xlfn.XLOOKUP(B6222, Runs[Run ID], Runs[Track]), "— pick a run —")</f>
        <v>Moon Knight</v>
      </c>
      <c r="B6222" s="54" t="s">
        <v>182</v>
      </c>
      <c r="C6222" s="53" t="str">
        <f t="array" ref="C6222">IFERROR(_xlfn.XLOOKUP(B6222, Runs[Run ID], Runs[Title]), "— pick a run —")</f>
        <v>MacKay's Moon Knight</v>
      </c>
      <c r="D6222" s="74" t="s">
        <v>6055</v>
      </c>
      <c r="E6222" s="58" t="b">
        <v>0</v>
      </c>
      <c r="F6222" s="25">
        <f t="shared" si="1"/>
        <v>52</v>
      </c>
      <c r="G6222" s="21" t="s">
        <v>58</v>
      </c>
      <c r="H6222" s="23"/>
      <c r="I6222" s="28"/>
    </row>
    <row r="6223" ht="22.5" customHeight="1">
      <c r="A6223" s="53" t="str">
        <f t="array" ref="A6223">IFERROR(_xlfn.XLOOKUP(B6223, Runs[Run ID], Runs[Track]), "— pick a run —")</f>
        <v>Moon Knight</v>
      </c>
      <c r="B6223" s="54" t="s">
        <v>182</v>
      </c>
      <c r="C6223" s="53" t="str">
        <f t="array" ref="C6223">IFERROR(_xlfn.XLOOKUP(B6223, Runs[Run ID], Runs[Title]), "— pick a run —")</f>
        <v>MacKay's Moon Knight</v>
      </c>
      <c r="D6223" s="74" t="s">
        <v>15121</v>
      </c>
      <c r="E6223" s="58" t="b">
        <v>0</v>
      </c>
      <c r="F6223" s="25">
        <f t="shared" si="1"/>
        <v>53</v>
      </c>
      <c r="G6223" s="21" t="s">
        <v>58</v>
      </c>
      <c r="H6223" s="23"/>
      <c r="I6223" s="28"/>
    </row>
    <row r="6224" ht="22.5" customHeight="1">
      <c r="A6224" s="53" t="str">
        <f t="array" ref="A6224">IFERROR(_xlfn.XLOOKUP(B6224, Runs[Run ID], Runs[Track]), "— pick a run —")</f>
        <v>Moon Knight</v>
      </c>
      <c r="B6224" s="54" t="s">
        <v>182</v>
      </c>
      <c r="C6224" s="53" t="str">
        <f t="array" ref="C6224">IFERROR(_xlfn.XLOOKUP(B6224, Runs[Run ID], Runs[Title]), "— pick a run —")</f>
        <v>MacKay's Moon Knight</v>
      </c>
      <c r="D6224" s="74" t="s">
        <v>15122</v>
      </c>
      <c r="E6224" s="58" t="b">
        <v>0</v>
      </c>
      <c r="F6224" s="25">
        <f t="shared" si="1"/>
        <v>54</v>
      </c>
      <c r="G6224" s="21" t="s">
        <v>58</v>
      </c>
      <c r="H6224" s="23"/>
      <c r="I6224" s="28"/>
    </row>
    <row r="6225" ht="22.5" customHeight="1">
      <c r="A6225" s="53" t="str">
        <f t="array" ref="A6225">IFERROR(_xlfn.XLOOKUP(B6225, Runs[Run ID], Runs[Track]), "— pick a run —")</f>
        <v>Moon Knight</v>
      </c>
      <c r="B6225" s="54" t="s">
        <v>182</v>
      </c>
      <c r="C6225" s="53" t="str">
        <f t="array" ref="C6225">IFERROR(_xlfn.XLOOKUP(B6225, Runs[Run ID], Runs[Title]), "— pick a run —")</f>
        <v>MacKay's Moon Knight</v>
      </c>
      <c r="D6225" s="74" t="s">
        <v>15123</v>
      </c>
      <c r="E6225" s="58" t="b">
        <v>0</v>
      </c>
      <c r="F6225" s="25">
        <f t="shared" si="1"/>
        <v>55</v>
      </c>
      <c r="G6225" s="21" t="s">
        <v>58</v>
      </c>
      <c r="H6225" s="23"/>
      <c r="I6225" s="28"/>
    </row>
    <row r="6226" ht="22.5" customHeight="1">
      <c r="A6226" s="53" t="str">
        <f t="array" ref="A6226">IFERROR(_xlfn.XLOOKUP(B6226, Runs[Run ID], Runs[Track]), "— pick a run —")</f>
        <v>Moon Knight</v>
      </c>
      <c r="B6226" s="54" t="s">
        <v>182</v>
      </c>
      <c r="C6226" s="53" t="str">
        <f t="array" ref="C6226">IFERROR(_xlfn.XLOOKUP(B6226, Runs[Run ID], Runs[Title]), "— pick a run —")</f>
        <v>MacKay's Moon Knight</v>
      </c>
      <c r="D6226" s="74" t="s">
        <v>15124</v>
      </c>
      <c r="E6226" s="58" t="b">
        <v>0</v>
      </c>
      <c r="F6226" s="25">
        <f t="shared" si="1"/>
        <v>56</v>
      </c>
      <c r="G6226" s="21" t="s">
        <v>58</v>
      </c>
      <c r="H6226" s="23"/>
      <c r="I6226" s="28"/>
    </row>
    <row r="6227" ht="22.5" customHeight="1">
      <c r="A6227" s="53" t="str">
        <f t="array" ref="A6227">IFERROR(_xlfn.XLOOKUP(B6227, Runs[Run ID], Runs[Track]), "— pick a run —")</f>
        <v>Moon Knight</v>
      </c>
      <c r="B6227" s="54" t="s">
        <v>182</v>
      </c>
      <c r="C6227" s="53" t="str">
        <f t="array" ref="C6227">IFERROR(_xlfn.XLOOKUP(B6227, Runs[Run ID], Runs[Title]), "— pick a run —")</f>
        <v>MacKay's Moon Knight</v>
      </c>
      <c r="D6227" s="74" t="s">
        <v>15125</v>
      </c>
      <c r="E6227" s="58" t="b">
        <v>0</v>
      </c>
      <c r="F6227" s="25">
        <f t="shared" si="1"/>
        <v>57</v>
      </c>
      <c r="G6227" s="21" t="s">
        <v>58</v>
      </c>
      <c r="H6227" s="23"/>
      <c r="I6227" s="28"/>
    </row>
    <row r="6228" ht="22.5" customHeight="1">
      <c r="A6228" s="53" t="str">
        <f t="array" ref="A6228">IFERROR(_xlfn.XLOOKUP(B6228, Runs[Run ID], Runs[Track]), "— pick a run —")</f>
        <v>Moon Knight</v>
      </c>
      <c r="B6228" s="54" t="s">
        <v>182</v>
      </c>
      <c r="C6228" s="53" t="str">
        <f t="array" ref="C6228">IFERROR(_xlfn.XLOOKUP(B6228, Runs[Run ID], Runs[Title]), "— pick a run —")</f>
        <v>MacKay's Moon Knight</v>
      </c>
      <c r="D6228" s="74" t="s">
        <v>15126</v>
      </c>
      <c r="E6228" s="58" t="b">
        <v>0</v>
      </c>
      <c r="F6228" s="25">
        <f t="shared" si="1"/>
        <v>58</v>
      </c>
      <c r="G6228" s="21" t="s">
        <v>58</v>
      </c>
      <c r="H6228" s="23"/>
      <c r="I6228" s="28"/>
    </row>
    <row r="6229" ht="22.5" customHeight="1">
      <c r="A6229" s="53" t="str">
        <f t="array" ref="A6229">IFERROR(_xlfn.XLOOKUP(B6229, Runs[Run ID], Runs[Track]), "— pick a run —")</f>
        <v>Moon Knight</v>
      </c>
      <c r="B6229" s="54" t="s">
        <v>182</v>
      </c>
      <c r="C6229" s="53" t="str">
        <f t="array" ref="C6229">IFERROR(_xlfn.XLOOKUP(B6229, Runs[Run ID], Runs[Title]), "— pick a run —")</f>
        <v>MacKay's Moon Knight</v>
      </c>
      <c r="D6229" s="74" t="s">
        <v>15127</v>
      </c>
      <c r="E6229" s="58" t="b">
        <v>0</v>
      </c>
      <c r="F6229" s="25">
        <f t="shared" si="1"/>
        <v>59</v>
      </c>
      <c r="G6229" s="21" t="s">
        <v>58</v>
      </c>
      <c r="H6229" s="23"/>
      <c r="I6229" s="28"/>
    </row>
    <row r="6230" ht="22.5" customHeight="1">
      <c r="A6230" s="53" t="str">
        <f t="array" ref="A6230">IFERROR(_xlfn.XLOOKUP(B6230, Runs[Run ID], Runs[Track]), "— pick a run —")</f>
        <v>Moon Knight</v>
      </c>
      <c r="B6230" s="54" t="s">
        <v>182</v>
      </c>
      <c r="C6230" s="53" t="str">
        <f t="array" ref="C6230">IFERROR(_xlfn.XLOOKUP(B6230, Runs[Run ID], Runs[Title]), "— pick a run —")</f>
        <v>MacKay's Moon Knight</v>
      </c>
      <c r="D6230" s="74" t="s">
        <v>15128</v>
      </c>
      <c r="E6230" s="58" t="b">
        <v>0</v>
      </c>
      <c r="F6230" s="25">
        <f t="shared" si="1"/>
        <v>60</v>
      </c>
      <c r="G6230" s="21" t="s">
        <v>58</v>
      </c>
      <c r="H6230" s="23"/>
      <c r="I6230" s="28"/>
    </row>
    <row r="6231" ht="22.5" customHeight="1">
      <c r="A6231" s="53" t="str">
        <f t="array" ref="A6231">IFERROR(_xlfn.XLOOKUP(B6231, Runs[Run ID], Runs[Track]), "— pick a run —")</f>
        <v>Moon Knight</v>
      </c>
      <c r="B6231" s="54" t="s">
        <v>182</v>
      </c>
      <c r="C6231" s="53" t="str">
        <f t="array" ref="C6231">IFERROR(_xlfn.XLOOKUP(B6231, Runs[Run ID], Runs[Title]), "— pick a run —")</f>
        <v>MacKay's Moon Knight</v>
      </c>
      <c r="D6231" s="74" t="s">
        <v>15129</v>
      </c>
      <c r="E6231" s="58" t="b">
        <v>0</v>
      </c>
      <c r="F6231" s="25">
        <f t="shared" si="1"/>
        <v>61</v>
      </c>
      <c r="G6231" s="21" t="s">
        <v>58</v>
      </c>
      <c r="H6231" s="23"/>
      <c r="I6231" s="28"/>
    </row>
    <row r="6232" ht="22.5" customHeight="1">
      <c r="A6232" s="53" t="str">
        <f t="array" ref="A6232">IFERROR(_xlfn.XLOOKUP(B6232, Runs[Run ID], Runs[Track]), "— pick a run —")</f>
        <v>Moon Knight</v>
      </c>
      <c r="B6232" s="54" t="s">
        <v>182</v>
      </c>
      <c r="C6232" s="53" t="str">
        <f t="array" ref="C6232">IFERROR(_xlfn.XLOOKUP(B6232, Runs[Run ID], Runs[Title]), "— pick a run —")</f>
        <v>MacKay's Moon Knight</v>
      </c>
      <c r="D6232" s="74" t="s">
        <v>15130</v>
      </c>
      <c r="E6232" s="58" t="b">
        <v>0</v>
      </c>
      <c r="F6232" s="25">
        <f t="shared" si="1"/>
        <v>62</v>
      </c>
      <c r="G6232" s="21" t="s">
        <v>58</v>
      </c>
      <c r="H6232" s="23"/>
      <c r="I6232" s="28"/>
    </row>
    <row r="6233" ht="22.5" customHeight="1">
      <c r="A6233" s="53" t="str">
        <f t="array" ref="A6233">IFERROR(_xlfn.XLOOKUP(B6233, Runs[Run ID], Runs[Track]), "— pick a run —")</f>
        <v>Moon Knight</v>
      </c>
      <c r="B6233" s="54" t="s">
        <v>182</v>
      </c>
      <c r="C6233" s="53" t="str">
        <f t="array" ref="C6233">IFERROR(_xlfn.XLOOKUP(B6233, Runs[Run ID], Runs[Title]), "— pick a run —")</f>
        <v>MacKay's Moon Knight</v>
      </c>
      <c r="D6233" s="74" t="s">
        <v>15131</v>
      </c>
      <c r="E6233" s="58" t="b">
        <v>0</v>
      </c>
      <c r="F6233" s="25">
        <f t="shared" si="1"/>
        <v>63</v>
      </c>
      <c r="G6233" s="21" t="s">
        <v>58</v>
      </c>
      <c r="H6233" s="23"/>
      <c r="I6233" s="28"/>
    </row>
    <row r="6234" ht="22.5" customHeight="1">
      <c r="A6234" s="53" t="str">
        <f t="array" ref="A6234">IFERROR(_xlfn.XLOOKUP(B6234, Runs[Run ID], Runs[Track]), "— pick a run —")</f>
        <v>Moon Knight</v>
      </c>
      <c r="B6234" s="54" t="s">
        <v>182</v>
      </c>
      <c r="C6234" s="53" t="str">
        <f t="array" ref="C6234">IFERROR(_xlfn.XLOOKUP(B6234, Runs[Run ID], Runs[Title]), "— pick a run —")</f>
        <v>MacKay's Moon Knight</v>
      </c>
      <c r="D6234" s="74" t="s">
        <v>15132</v>
      </c>
      <c r="E6234" s="58" t="b">
        <v>0</v>
      </c>
      <c r="F6234" s="25">
        <f t="shared" si="1"/>
        <v>64</v>
      </c>
      <c r="G6234" s="21" t="s">
        <v>58</v>
      </c>
      <c r="H6234" s="23"/>
      <c r="I6234" s="28"/>
    </row>
    <row r="6235" ht="22.5" customHeight="1">
      <c r="A6235" s="53" t="str">
        <f t="array" ref="A6235">IFERROR(_xlfn.XLOOKUP(B6235, Runs[Run ID], Runs[Track]), "— pick a run —")</f>
        <v>Moon Knight</v>
      </c>
      <c r="B6235" s="54" t="s">
        <v>182</v>
      </c>
      <c r="C6235" s="53" t="str">
        <f t="array" ref="C6235">IFERROR(_xlfn.XLOOKUP(B6235, Runs[Run ID], Runs[Title]), "— pick a run —")</f>
        <v>MacKay's Moon Knight</v>
      </c>
      <c r="D6235" s="74" t="s">
        <v>15133</v>
      </c>
      <c r="E6235" s="58" t="b">
        <v>0</v>
      </c>
      <c r="F6235" s="25">
        <f t="shared" si="1"/>
        <v>65</v>
      </c>
      <c r="G6235" s="21" t="s">
        <v>58</v>
      </c>
      <c r="H6235" s="23"/>
      <c r="I6235" s="28"/>
    </row>
    <row r="6236" ht="22.5" customHeight="1">
      <c r="A6236" s="53" t="str">
        <f t="array" ref="A6236">IFERROR(_xlfn.XLOOKUP(B6236, Runs[Run ID], Runs[Track]), "— pick a run —")</f>
        <v>Moon Knight</v>
      </c>
      <c r="B6236" s="54" t="s">
        <v>182</v>
      </c>
      <c r="C6236" s="53" t="str">
        <f t="array" ref="C6236">IFERROR(_xlfn.XLOOKUP(B6236, Runs[Run ID], Runs[Title]), "— pick a run —")</f>
        <v>MacKay's Moon Knight</v>
      </c>
      <c r="D6236" s="74" t="s">
        <v>15134</v>
      </c>
      <c r="E6236" s="58" t="b">
        <v>0</v>
      </c>
      <c r="F6236" s="25">
        <f t="shared" si="1"/>
        <v>66</v>
      </c>
      <c r="G6236" s="21" t="s">
        <v>58</v>
      </c>
      <c r="H6236" s="23"/>
      <c r="I6236" s="28"/>
    </row>
    <row r="6237" ht="22.5" customHeight="1">
      <c r="A6237" s="53" t="str">
        <f t="array" ref="A6237">IFERROR(_xlfn.XLOOKUP(B6237, Runs[Run ID], Runs[Track]), "— pick a run —")</f>
        <v>Moon Knight</v>
      </c>
      <c r="B6237" s="54" t="s">
        <v>182</v>
      </c>
      <c r="C6237" s="53" t="str">
        <f t="array" ref="C6237">IFERROR(_xlfn.XLOOKUP(B6237, Runs[Run ID], Runs[Title]), "— pick a run —")</f>
        <v>MacKay's Moon Knight</v>
      </c>
      <c r="D6237" s="74" t="s">
        <v>15135</v>
      </c>
      <c r="E6237" s="58" t="b">
        <v>0</v>
      </c>
      <c r="F6237" s="25">
        <f t="shared" si="1"/>
        <v>67</v>
      </c>
      <c r="G6237" s="21" t="s">
        <v>58</v>
      </c>
      <c r="H6237" s="23"/>
      <c r="I6237" s="28"/>
    </row>
    <row r="6238" ht="22.5" customHeight="1">
      <c r="A6238" s="53" t="str">
        <f t="array" ref="A6238">IFERROR(_xlfn.XLOOKUP(B6238, Runs[Run ID], Runs[Track]), "— pick a run —")</f>
        <v>Moon Knight</v>
      </c>
      <c r="B6238" s="54" t="s">
        <v>182</v>
      </c>
      <c r="C6238" s="53" t="str">
        <f t="array" ref="C6238">IFERROR(_xlfn.XLOOKUP(B6238, Runs[Run ID], Runs[Title]), "— pick a run —")</f>
        <v>MacKay's Moon Knight</v>
      </c>
      <c r="D6238" s="74" t="s">
        <v>15136</v>
      </c>
      <c r="E6238" s="58" t="b">
        <v>0</v>
      </c>
      <c r="F6238" s="25">
        <f t="shared" si="1"/>
        <v>68</v>
      </c>
      <c r="G6238" s="21" t="s">
        <v>58</v>
      </c>
      <c r="H6238" s="23"/>
      <c r="I6238" s="28"/>
    </row>
    <row r="6239" ht="22.5" customHeight="1">
      <c r="A6239" s="53" t="str">
        <f t="array" ref="A6239">IFERROR(_xlfn.XLOOKUP(B6239, Runs[Run ID], Runs[Track]), "— pick a run —")</f>
        <v>Moon Knight</v>
      </c>
      <c r="B6239" s="54" t="s">
        <v>182</v>
      </c>
      <c r="C6239" s="53" t="str">
        <f t="array" ref="C6239">IFERROR(_xlfn.XLOOKUP(B6239, Runs[Run ID], Runs[Title]), "— pick a run —")</f>
        <v>MacKay's Moon Knight</v>
      </c>
      <c r="D6239" s="74" t="s">
        <v>6425</v>
      </c>
      <c r="E6239" s="58" t="b">
        <v>0</v>
      </c>
      <c r="F6239" s="25">
        <f t="shared" si="1"/>
        <v>69</v>
      </c>
      <c r="G6239" s="21" t="s">
        <v>58</v>
      </c>
      <c r="H6239" s="23"/>
      <c r="I6239" s="28"/>
    </row>
    <row r="6240" ht="22.5" customHeight="1">
      <c r="A6240" s="53" t="str">
        <f t="array" ref="A6240">IFERROR(_xlfn.XLOOKUP(B6240, Runs[Run ID], Runs[Track]), "— pick a run —")</f>
        <v>Moon Knight</v>
      </c>
      <c r="B6240" s="54" t="s">
        <v>182</v>
      </c>
      <c r="C6240" s="53" t="str">
        <f t="array" ref="C6240">IFERROR(_xlfn.XLOOKUP(B6240, Runs[Run ID], Runs[Title]), "— pick a run —")</f>
        <v>MacKay's Moon Knight</v>
      </c>
      <c r="D6240" s="74" t="s">
        <v>6447</v>
      </c>
      <c r="E6240" s="58" t="b">
        <v>0</v>
      </c>
      <c r="F6240" s="25">
        <f t="shared" si="1"/>
        <v>70</v>
      </c>
      <c r="G6240" s="21" t="s">
        <v>58</v>
      </c>
      <c r="H6240" s="23"/>
      <c r="I6240" s="28"/>
    </row>
    <row r="6241" ht="22.5" customHeight="1">
      <c r="A6241" s="53" t="str">
        <f t="array" ref="A6241">IFERROR(_xlfn.XLOOKUP(B6241, Runs[Run ID], Runs[Track]), "— pick a run —")</f>
        <v>Moon Knight</v>
      </c>
      <c r="B6241" s="54" t="s">
        <v>182</v>
      </c>
      <c r="C6241" s="53" t="str">
        <f t="array" ref="C6241">IFERROR(_xlfn.XLOOKUP(B6241, Runs[Run ID], Runs[Title]), "— pick a run —")</f>
        <v>MacKay's Moon Knight</v>
      </c>
      <c r="D6241" s="74" t="s">
        <v>6469</v>
      </c>
      <c r="E6241" s="58" t="b">
        <v>0</v>
      </c>
      <c r="F6241" s="25">
        <f t="shared" si="1"/>
        <v>71</v>
      </c>
      <c r="G6241" s="21" t="s">
        <v>58</v>
      </c>
      <c r="H6241" s="23"/>
      <c r="I6241" s="28"/>
    </row>
    <row r="6242" ht="22.5" customHeight="1">
      <c r="A6242" s="53" t="str">
        <f t="array" ref="A6242">IFERROR(_xlfn.XLOOKUP(B6242, Runs[Run ID], Runs[Track]), "— pick a run —")</f>
        <v>Moon Knight</v>
      </c>
      <c r="B6242" s="54" t="s">
        <v>182</v>
      </c>
      <c r="C6242" s="53" t="str">
        <f t="array" ref="C6242">IFERROR(_xlfn.XLOOKUP(B6242, Runs[Run ID], Runs[Title]), "— pick a run —")</f>
        <v>MacKay's Moon Knight</v>
      </c>
      <c r="D6242" s="74" t="s">
        <v>6490</v>
      </c>
      <c r="E6242" s="58" t="b">
        <v>0</v>
      </c>
      <c r="F6242" s="25">
        <f t="shared" si="1"/>
        <v>72</v>
      </c>
      <c r="G6242" s="21" t="s">
        <v>58</v>
      </c>
      <c r="H6242" s="23"/>
      <c r="I6242" s="28"/>
    </row>
    <row r="6243" ht="22.5" customHeight="1">
      <c r="A6243" s="53" t="str">
        <f t="array" ref="A6243">IFERROR(_xlfn.XLOOKUP(B6243, Runs[Run ID], Runs[Track]), "— pick a run —")</f>
        <v>Moon Knight</v>
      </c>
      <c r="B6243" s="54" t="s">
        <v>182</v>
      </c>
      <c r="C6243" s="53" t="str">
        <f t="array" ref="C6243">IFERROR(_xlfn.XLOOKUP(B6243, Runs[Run ID], Runs[Title]), "— pick a run —")</f>
        <v>MacKay's Moon Knight</v>
      </c>
      <c r="D6243" s="74" t="s">
        <v>6514</v>
      </c>
      <c r="E6243" s="58" t="b">
        <v>0</v>
      </c>
      <c r="F6243" s="25">
        <f t="shared" si="1"/>
        <v>73</v>
      </c>
      <c r="G6243" s="21" t="s">
        <v>58</v>
      </c>
      <c r="H6243" s="23"/>
      <c r="I6243" s="28"/>
    </row>
    <row r="6244" ht="22.5" customHeight="1">
      <c r="A6244" s="53" t="str">
        <f t="array" ref="A6244">IFERROR(_xlfn.XLOOKUP(B6244, Runs[Run ID], Runs[Track]), "— pick a run —")</f>
        <v>Moon Knight</v>
      </c>
      <c r="B6244" s="54" t="s">
        <v>182</v>
      </c>
      <c r="C6244" s="53" t="str">
        <f t="array" ref="C6244">IFERROR(_xlfn.XLOOKUP(B6244, Runs[Run ID], Runs[Title]), "— pick a run —")</f>
        <v>MacKay's Moon Knight</v>
      </c>
      <c r="D6244" s="74" t="s">
        <v>6535</v>
      </c>
      <c r="E6244" s="58" t="b">
        <v>0</v>
      </c>
      <c r="F6244" s="25">
        <f t="shared" si="1"/>
        <v>74</v>
      </c>
      <c r="G6244" s="21" t="s">
        <v>58</v>
      </c>
      <c r="H6244" s="23"/>
      <c r="I6244" s="28"/>
    </row>
    <row r="6245" ht="22.5" customHeight="1">
      <c r="A6245" s="53" t="str">
        <f t="array" ref="A6245">IFERROR(_xlfn.XLOOKUP(B6245, Runs[Run ID], Runs[Track]), "— pick a run —")</f>
        <v>Moon Knight</v>
      </c>
      <c r="B6245" s="54" t="s">
        <v>182</v>
      </c>
      <c r="C6245" s="53" t="str">
        <f t="array" ref="C6245">IFERROR(_xlfn.XLOOKUP(B6245, Runs[Run ID], Runs[Title]), "— pick a run —")</f>
        <v>MacKay's Moon Knight</v>
      </c>
      <c r="D6245" s="74" t="s">
        <v>6558</v>
      </c>
      <c r="E6245" s="58" t="b">
        <v>0</v>
      </c>
      <c r="F6245" s="25">
        <f t="shared" si="1"/>
        <v>75</v>
      </c>
      <c r="G6245" s="21" t="s">
        <v>58</v>
      </c>
      <c r="H6245" s="23"/>
      <c r="I6245" s="28"/>
    </row>
    <row r="6246" ht="22.5" customHeight="1">
      <c r="A6246" s="53" t="str">
        <f t="array" ref="A6246">IFERROR(_xlfn.XLOOKUP(B6246, Runs[Run ID], Runs[Track]), "— pick a run —")</f>
        <v>Moon Knight</v>
      </c>
      <c r="B6246" s="54" t="s">
        <v>182</v>
      </c>
      <c r="C6246" s="53" t="str">
        <f t="array" ref="C6246">IFERROR(_xlfn.XLOOKUP(B6246, Runs[Run ID], Runs[Title]), "— pick a run —")</f>
        <v>MacKay's Moon Knight</v>
      </c>
      <c r="D6246" s="74" t="s">
        <v>6580</v>
      </c>
      <c r="E6246" s="58" t="b">
        <v>0</v>
      </c>
      <c r="F6246" s="25">
        <f t="shared" si="1"/>
        <v>76</v>
      </c>
      <c r="G6246" s="21" t="s">
        <v>58</v>
      </c>
      <c r="H6246" s="23"/>
      <c r="I6246" s="28"/>
    </row>
    <row r="6247" ht="22.5" customHeight="1">
      <c r="A6247" s="53" t="str">
        <f t="array" ref="A6247">IFERROR(_xlfn.XLOOKUP(B6247, Runs[Run ID], Runs[Track]), "— pick a run —")</f>
        <v>Punisher</v>
      </c>
      <c r="B6247" s="54" t="s">
        <v>790</v>
      </c>
      <c r="C6247" s="53" t="str">
        <f t="array" ref="C6247">IFERROR(_xlfn.XLOOKUP(B6247, Runs[Run ID], Runs[Title]), "— pick a run —")</f>
        <v>Punisher Origin</v>
      </c>
      <c r="D6247" s="74" t="s">
        <v>11132</v>
      </c>
      <c r="E6247" s="58" t="b">
        <v>0</v>
      </c>
      <c r="F6247" s="25">
        <f t="shared" si="1"/>
        <v>1</v>
      </c>
      <c r="G6247" s="21" t="s">
        <v>58</v>
      </c>
      <c r="H6247" s="23" t="s">
        <v>15137</v>
      </c>
      <c r="I6247" s="28"/>
    </row>
    <row r="6248" ht="22.5" customHeight="1">
      <c r="A6248" s="53" t="str">
        <f t="array" ref="A6248">IFERROR(_xlfn.XLOOKUP(B6248, Runs[Run ID], Runs[Track]), "— pick a run —")</f>
        <v>Punisher</v>
      </c>
      <c r="B6248" s="54" t="s">
        <v>790</v>
      </c>
      <c r="C6248" s="53" t="str">
        <f t="array" ref="C6248">IFERROR(_xlfn.XLOOKUP(B6248, Runs[Run ID], Runs[Title]), "— pick a run —")</f>
        <v>Punisher Origin</v>
      </c>
      <c r="D6248" s="74" t="s">
        <v>15138</v>
      </c>
      <c r="E6248" s="58" t="b">
        <v>0</v>
      </c>
      <c r="F6248" s="25">
        <f t="shared" si="1"/>
        <v>2</v>
      </c>
      <c r="G6248" s="21" t="s">
        <v>1002</v>
      </c>
      <c r="H6248" s="23" t="s">
        <v>15139</v>
      </c>
      <c r="I6248" s="28"/>
    </row>
    <row r="6249" ht="22.5" customHeight="1">
      <c r="A6249" s="53" t="str">
        <f t="array" ref="A6249">IFERROR(_xlfn.XLOOKUP(B6249, Runs[Run ID], Runs[Track]), "— pick a run —")</f>
        <v>Punisher</v>
      </c>
      <c r="B6249" s="54" t="s">
        <v>790</v>
      </c>
      <c r="C6249" s="53" t="str">
        <f t="array" ref="C6249">IFERROR(_xlfn.XLOOKUP(B6249, Runs[Run ID], Runs[Title]), "— pick a run —")</f>
        <v>Punisher Origin</v>
      </c>
      <c r="D6249" s="74" t="s">
        <v>15140</v>
      </c>
      <c r="E6249" s="58" t="b">
        <v>0</v>
      </c>
      <c r="F6249" s="25">
        <f t="shared" si="1"/>
        <v>3</v>
      </c>
      <c r="G6249" s="21" t="s">
        <v>1002</v>
      </c>
      <c r="H6249" s="23"/>
      <c r="I6249" s="28"/>
    </row>
    <row r="6250" ht="22.5" customHeight="1">
      <c r="A6250" s="53" t="str">
        <f t="array" ref="A6250">IFERROR(_xlfn.XLOOKUP(B6250, Runs[Run ID], Runs[Track]), "— pick a run —")</f>
        <v>Punisher</v>
      </c>
      <c r="B6250" s="54" t="s">
        <v>790</v>
      </c>
      <c r="C6250" s="53" t="str">
        <f t="array" ref="C6250">IFERROR(_xlfn.XLOOKUP(B6250, Runs[Run ID], Runs[Title]), "— pick a run —")</f>
        <v>Punisher Origin</v>
      </c>
      <c r="D6250" s="74" t="s">
        <v>15141</v>
      </c>
      <c r="E6250" s="58" t="b">
        <v>0</v>
      </c>
      <c r="F6250" s="25">
        <f t="shared" si="1"/>
        <v>4</v>
      </c>
      <c r="G6250" s="21" t="s">
        <v>1002</v>
      </c>
      <c r="H6250" s="23"/>
      <c r="I6250" s="28"/>
    </row>
    <row r="6251" ht="22.5" customHeight="1">
      <c r="A6251" s="53" t="str">
        <f t="array" ref="A6251">IFERROR(_xlfn.XLOOKUP(B6251, Runs[Run ID], Runs[Track]), "— pick a run —")</f>
        <v>Punisher</v>
      </c>
      <c r="B6251" s="54" t="s">
        <v>790</v>
      </c>
      <c r="C6251" s="53" t="str">
        <f t="array" ref="C6251">IFERROR(_xlfn.XLOOKUP(B6251, Runs[Run ID], Runs[Title]), "— pick a run —")</f>
        <v>Punisher Origin</v>
      </c>
      <c r="D6251" s="74" t="s">
        <v>15142</v>
      </c>
      <c r="E6251" s="58" t="b">
        <v>0</v>
      </c>
      <c r="F6251" s="25">
        <f t="shared" si="1"/>
        <v>5</v>
      </c>
      <c r="G6251" s="21" t="s">
        <v>1002</v>
      </c>
      <c r="H6251" s="23"/>
      <c r="I6251" s="28"/>
    </row>
    <row r="6252" ht="22.5" customHeight="1">
      <c r="A6252" s="53" t="str">
        <f t="array" ref="A6252">IFERROR(_xlfn.XLOOKUP(B6252, Runs[Run ID], Runs[Track]), "— pick a run —")</f>
        <v>Punisher</v>
      </c>
      <c r="B6252" s="54" t="s">
        <v>790</v>
      </c>
      <c r="C6252" s="53" t="str">
        <f t="array" ref="C6252">IFERROR(_xlfn.XLOOKUP(B6252, Runs[Run ID], Runs[Title]), "— pick a run —")</f>
        <v>Punisher Origin</v>
      </c>
      <c r="D6252" s="74" t="s">
        <v>15143</v>
      </c>
      <c r="E6252" s="58" t="b">
        <v>0</v>
      </c>
      <c r="F6252" s="25">
        <f t="shared" si="1"/>
        <v>6</v>
      </c>
      <c r="G6252" s="21" t="s">
        <v>1002</v>
      </c>
      <c r="H6252" s="23"/>
      <c r="I6252" s="28"/>
    </row>
    <row r="6253" ht="22.5" customHeight="1">
      <c r="A6253" s="53" t="str">
        <f t="array" ref="A6253">IFERROR(_xlfn.XLOOKUP(B6253, Runs[Run ID], Runs[Track]), "— pick a run —")</f>
        <v>Punisher</v>
      </c>
      <c r="B6253" s="54" t="s">
        <v>790</v>
      </c>
      <c r="C6253" s="53" t="str">
        <f t="array" ref="C6253">IFERROR(_xlfn.XLOOKUP(B6253, Runs[Run ID], Runs[Title]), "— pick a run —")</f>
        <v>Punisher Origin</v>
      </c>
      <c r="D6253" s="74" t="s">
        <v>15144</v>
      </c>
      <c r="E6253" s="58" t="b">
        <v>0</v>
      </c>
      <c r="F6253" s="25">
        <f t="shared" si="1"/>
        <v>7</v>
      </c>
      <c r="G6253" s="21" t="s">
        <v>1002</v>
      </c>
      <c r="H6253" s="23"/>
      <c r="I6253" s="28"/>
    </row>
    <row r="6254" ht="22.5" customHeight="1">
      <c r="A6254" s="53" t="str">
        <f t="array" ref="A6254">IFERROR(_xlfn.XLOOKUP(B6254, Runs[Run ID], Runs[Track]), "— pick a run —")</f>
        <v>Punisher</v>
      </c>
      <c r="B6254" s="54" t="s">
        <v>790</v>
      </c>
      <c r="C6254" s="53" t="str">
        <f t="array" ref="C6254">IFERROR(_xlfn.XLOOKUP(B6254, Runs[Run ID], Runs[Title]), "— pick a run —")</f>
        <v>Punisher Origin</v>
      </c>
      <c r="D6254" s="74" t="s">
        <v>15145</v>
      </c>
      <c r="E6254" s="58" t="b">
        <v>0</v>
      </c>
      <c r="F6254" s="25">
        <f t="shared" si="1"/>
        <v>8</v>
      </c>
      <c r="G6254" s="21" t="s">
        <v>58</v>
      </c>
      <c r="H6254" s="23" t="s">
        <v>15146</v>
      </c>
      <c r="I6254" s="28"/>
    </row>
    <row r="6255" ht="22.5" customHeight="1">
      <c r="A6255" s="53" t="str">
        <f t="array" ref="A6255">IFERROR(_xlfn.XLOOKUP(B6255, Runs[Run ID], Runs[Track]), "— pick a run —")</f>
        <v>Punisher</v>
      </c>
      <c r="B6255" s="54" t="s">
        <v>790</v>
      </c>
      <c r="C6255" s="53" t="str">
        <f t="array" ref="C6255">IFERROR(_xlfn.XLOOKUP(B6255, Runs[Run ID], Runs[Title]), "— pick a run —")</f>
        <v>Punisher Origin</v>
      </c>
      <c r="D6255" s="74" t="s">
        <v>15147</v>
      </c>
      <c r="E6255" s="58" t="b">
        <v>0</v>
      </c>
      <c r="F6255" s="25">
        <f t="shared" si="1"/>
        <v>9</v>
      </c>
      <c r="G6255" s="21" t="s">
        <v>58</v>
      </c>
      <c r="H6255" s="23"/>
      <c r="I6255" s="28"/>
    </row>
    <row r="6256" ht="22.5" customHeight="1">
      <c r="A6256" s="53" t="str">
        <f t="array" ref="A6256">IFERROR(_xlfn.XLOOKUP(B6256, Runs[Run ID], Runs[Track]), "— pick a run —")</f>
        <v>Punisher</v>
      </c>
      <c r="B6256" s="54" t="s">
        <v>790</v>
      </c>
      <c r="C6256" s="53" t="str">
        <f t="array" ref="C6256">IFERROR(_xlfn.XLOOKUP(B6256, Runs[Run ID], Runs[Title]), "— pick a run —")</f>
        <v>Punisher Origin</v>
      </c>
      <c r="D6256" s="74" t="s">
        <v>15148</v>
      </c>
      <c r="E6256" s="58" t="b">
        <v>0</v>
      </c>
      <c r="F6256" s="25">
        <f t="shared" si="1"/>
        <v>10</v>
      </c>
      <c r="G6256" s="21" t="s">
        <v>58</v>
      </c>
      <c r="H6256" s="23"/>
      <c r="I6256" s="28"/>
    </row>
    <row r="6257" ht="22.5" customHeight="1">
      <c r="A6257" s="53" t="str">
        <f t="array" ref="A6257">IFERROR(_xlfn.XLOOKUP(B6257, Runs[Run ID], Runs[Track]), "— pick a run —")</f>
        <v>Punisher</v>
      </c>
      <c r="B6257" s="54" t="s">
        <v>790</v>
      </c>
      <c r="C6257" s="53" t="str">
        <f t="array" ref="C6257">IFERROR(_xlfn.XLOOKUP(B6257, Runs[Run ID], Runs[Title]), "— pick a run —")</f>
        <v>Punisher Origin</v>
      </c>
      <c r="D6257" s="74" t="s">
        <v>15149</v>
      </c>
      <c r="E6257" s="58" t="b">
        <v>0</v>
      </c>
      <c r="F6257" s="25">
        <f t="shared" si="1"/>
        <v>11</v>
      </c>
      <c r="G6257" s="21" t="s">
        <v>58</v>
      </c>
      <c r="H6257" s="23"/>
      <c r="I6257" s="28"/>
    </row>
    <row r="6258" ht="22.5" customHeight="1">
      <c r="A6258" s="53" t="str">
        <f t="array" ref="A6258">IFERROR(_xlfn.XLOOKUP(B6258, Runs[Run ID], Runs[Track]), "— pick a run —")</f>
        <v>Punisher</v>
      </c>
      <c r="B6258" s="54" t="s">
        <v>790</v>
      </c>
      <c r="C6258" s="53" t="str">
        <f t="array" ref="C6258">IFERROR(_xlfn.XLOOKUP(B6258, Runs[Run ID], Runs[Title]), "— pick a run —")</f>
        <v>Punisher Origin</v>
      </c>
      <c r="D6258" s="74" t="s">
        <v>15150</v>
      </c>
      <c r="E6258" s="58" t="b">
        <v>0</v>
      </c>
      <c r="F6258" s="25">
        <f t="shared" si="1"/>
        <v>12</v>
      </c>
      <c r="G6258" s="21" t="s">
        <v>58</v>
      </c>
      <c r="H6258" s="23"/>
      <c r="I6258" s="28"/>
    </row>
    <row r="6259" ht="22.5" customHeight="1">
      <c r="A6259" s="53" t="str">
        <f t="array" ref="A6259">IFERROR(_xlfn.XLOOKUP(B6259, Runs[Run ID], Runs[Track]), "— pick a run —")</f>
        <v>Punisher</v>
      </c>
      <c r="B6259" s="54" t="s">
        <v>789</v>
      </c>
      <c r="C6259" s="53" t="str">
        <f t="array" ref="C6259">IFERROR(_xlfn.XLOOKUP(B6259, Runs[Run ID], Runs[Title]), "— pick a run —")</f>
        <v>Punisher: Welcome Back, Frank</v>
      </c>
      <c r="D6259" s="74" t="s">
        <v>15151</v>
      </c>
      <c r="E6259" s="58" t="b">
        <v>0</v>
      </c>
      <c r="F6259" s="25">
        <f t="shared" si="1"/>
        <v>1</v>
      </c>
      <c r="G6259" s="21" t="s">
        <v>58</v>
      </c>
      <c r="H6259" s="23" t="s">
        <v>15152</v>
      </c>
      <c r="I6259" s="28"/>
    </row>
    <row r="6260" ht="22.5" customHeight="1">
      <c r="A6260" s="53" t="str">
        <f t="array" ref="A6260">IFERROR(_xlfn.XLOOKUP(B6260, Runs[Run ID], Runs[Track]), "— pick a run —")</f>
        <v>Punisher</v>
      </c>
      <c r="B6260" s="54" t="s">
        <v>789</v>
      </c>
      <c r="C6260" s="53" t="str">
        <f t="array" ref="C6260">IFERROR(_xlfn.XLOOKUP(B6260, Runs[Run ID], Runs[Title]), "— pick a run —")</f>
        <v>Punisher: Welcome Back, Frank</v>
      </c>
      <c r="D6260" s="74" t="s">
        <v>15153</v>
      </c>
      <c r="E6260" s="58" t="b">
        <v>0</v>
      </c>
      <c r="F6260" s="25">
        <f t="shared" si="1"/>
        <v>2</v>
      </c>
      <c r="G6260" s="21" t="s">
        <v>58</v>
      </c>
      <c r="H6260" s="23"/>
      <c r="I6260" s="28"/>
    </row>
    <row r="6261" ht="22.5" customHeight="1">
      <c r="A6261" s="53" t="str">
        <f t="array" ref="A6261">IFERROR(_xlfn.XLOOKUP(B6261, Runs[Run ID], Runs[Track]), "— pick a run —")</f>
        <v>Punisher</v>
      </c>
      <c r="B6261" s="54" t="s">
        <v>789</v>
      </c>
      <c r="C6261" s="53" t="str">
        <f t="array" ref="C6261">IFERROR(_xlfn.XLOOKUP(B6261, Runs[Run ID], Runs[Title]), "— pick a run —")</f>
        <v>Punisher: Welcome Back, Frank</v>
      </c>
      <c r="D6261" s="74" t="s">
        <v>15154</v>
      </c>
      <c r="E6261" s="58" t="b">
        <v>0</v>
      </c>
      <c r="F6261" s="25">
        <f t="shared" si="1"/>
        <v>3</v>
      </c>
      <c r="G6261" s="21" t="s">
        <v>58</v>
      </c>
      <c r="H6261" s="23"/>
      <c r="I6261" s="28"/>
    </row>
    <row r="6262" ht="22.5" customHeight="1">
      <c r="A6262" s="53" t="str">
        <f t="array" ref="A6262">IFERROR(_xlfn.XLOOKUP(B6262, Runs[Run ID], Runs[Track]), "— pick a run —")</f>
        <v>Punisher</v>
      </c>
      <c r="B6262" s="54" t="s">
        <v>789</v>
      </c>
      <c r="C6262" s="53" t="str">
        <f t="array" ref="C6262">IFERROR(_xlfn.XLOOKUP(B6262, Runs[Run ID], Runs[Title]), "— pick a run —")</f>
        <v>Punisher: Welcome Back, Frank</v>
      </c>
      <c r="D6262" s="74" t="s">
        <v>15155</v>
      </c>
      <c r="E6262" s="58" t="b">
        <v>0</v>
      </c>
      <c r="F6262" s="25">
        <f t="shared" si="1"/>
        <v>4</v>
      </c>
      <c r="G6262" s="21" t="s">
        <v>58</v>
      </c>
      <c r="H6262" s="23"/>
      <c r="I6262" s="28"/>
    </row>
    <row r="6263" ht="22.5" customHeight="1">
      <c r="A6263" s="53" t="str">
        <f t="array" ref="A6263">IFERROR(_xlfn.XLOOKUP(B6263, Runs[Run ID], Runs[Track]), "— pick a run —")</f>
        <v>Punisher</v>
      </c>
      <c r="B6263" s="54" t="s">
        <v>789</v>
      </c>
      <c r="C6263" s="53" t="str">
        <f t="array" ref="C6263">IFERROR(_xlfn.XLOOKUP(B6263, Runs[Run ID], Runs[Title]), "— pick a run —")</f>
        <v>Punisher: Welcome Back, Frank</v>
      </c>
      <c r="D6263" s="74" t="s">
        <v>15156</v>
      </c>
      <c r="E6263" s="58" t="b">
        <v>0</v>
      </c>
      <c r="F6263" s="25">
        <f t="shared" si="1"/>
        <v>5</v>
      </c>
      <c r="G6263" s="21" t="s">
        <v>58</v>
      </c>
      <c r="H6263" s="23"/>
      <c r="I6263" s="28"/>
    </row>
    <row r="6264" ht="22.5" customHeight="1">
      <c r="A6264" s="53" t="str">
        <f t="array" ref="A6264">IFERROR(_xlfn.XLOOKUP(B6264, Runs[Run ID], Runs[Track]), "— pick a run —")</f>
        <v>Punisher</v>
      </c>
      <c r="B6264" s="54" t="s">
        <v>789</v>
      </c>
      <c r="C6264" s="53" t="str">
        <f t="array" ref="C6264">IFERROR(_xlfn.XLOOKUP(B6264, Runs[Run ID], Runs[Title]), "— pick a run —")</f>
        <v>Punisher: Welcome Back, Frank</v>
      </c>
      <c r="D6264" s="74" t="s">
        <v>15157</v>
      </c>
      <c r="E6264" s="58" t="b">
        <v>0</v>
      </c>
      <c r="F6264" s="25">
        <f t="shared" si="1"/>
        <v>6</v>
      </c>
      <c r="G6264" s="21" t="s">
        <v>58</v>
      </c>
      <c r="H6264" s="23"/>
      <c r="I6264" s="28"/>
    </row>
    <row r="6265" ht="22.5" customHeight="1">
      <c r="A6265" s="53" t="str">
        <f t="array" ref="A6265">IFERROR(_xlfn.XLOOKUP(B6265, Runs[Run ID], Runs[Track]), "— pick a run —")</f>
        <v>Punisher</v>
      </c>
      <c r="B6265" s="54" t="s">
        <v>789</v>
      </c>
      <c r="C6265" s="53" t="str">
        <f t="array" ref="C6265">IFERROR(_xlfn.XLOOKUP(B6265, Runs[Run ID], Runs[Title]), "— pick a run —")</f>
        <v>Punisher: Welcome Back, Frank</v>
      </c>
      <c r="D6265" s="74" t="s">
        <v>15158</v>
      </c>
      <c r="E6265" s="58" t="b">
        <v>0</v>
      </c>
      <c r="F6265" s="25">
        <f t="shared" si="1"/>
        <v>7</v>
      </c>
      <c r="G6265" s="21" t="s">
        <v>58</v>
      </c>
      <c r="H6265" s="23"/>
      <c r="I6265" s="28"/>
    </row>
    <row r="6266" ht="22.5" customHeight="1">
      <c r="A6266" s="53" t="str">
        <f t="array" ref="A6266">IFERROR(_xlfn.XLOOKUP(B6266, Runs[Run ID], Runs[Track]), "— pick a run —")</f>
        <v>Punisher</v>
      </c>
      <c r="B6266" s="54" t="s">
        <v>789</v>
      </c>
      <c r="C6266" s="53" t="str">
        <f t="array" ref="C6266">IFERROR(_xlfn.XLOOKUP(B6266, Runs[Run ID], Runs[Title]), "— pick a run —")</f>
        <v>Punisher: Welcome Back, Frank</v>
      </c>
      <c r="D6266" s="74" t="s">
        <v>15159</v>
      </c>
      <c r="E6266" s="58" t="b">
        <v>0</v>
      </c>
      <c r="F6266" s="25">
        <f t="shared" si="1"/>
        <v>8</v>
      </c>
      <c r="G6266" s="21" t="s">
        <v>58</v>
      </c>
      <c r="H6266" s="23"/>
      <c r="I6266" s="28"/>
    </row>
    <row r="6267" ht="22.5" customHeight="1">
      <c r="A6267" s="53" t="str">
        <f t="array" ref="A6267">IFERROR(_xlfn.XLOOKUP(B6267, Runs[Run ID], Runs[Track]), "— pick a run —")</f>
        <v>Punisher</v>
      </c>
      <c r="B6267" s="54" t="s">
        <v>789</v>
      </c>
      <c r="C6267" s="53" t="str">
        <f t="array" ref="C6267">IFERROR(_xlfn.XLOOKUP(B6267, Runs[Run ID], Runs[Title]), "— pick a run —")</f>
        <v>Punisher: Welcome Back, Frank</v>
      </c>
      <c r="D6267" s="74" t="s">
        <v>15160</v>
      </c>
      <c r="E6267" s="58" t="b">
        <v>0</v>
      </c>
      <c r="F6267" s="25">
        <f t="shared" si="1"/>
        <v>9</v>
      </c>
      <c r="G6267" s="21" t="s">
        <v>58</v>
      </c>
      <c r="H6267" s="23"/>
      <c r="I6267" s="28"/>
    </row>
    <row r="6268" ht="22.5" customHeight="1">
      <c r="A6268" s="53" t="str">
        <f t="array" ref="A6268">IFERROR(_xlfn.XLOOKUP(B6268, Runs[Run ID], Runs[Track]), "— pick a run —")</f>
        <v>Punisher</v>
      </c>
      <c r="B6268" s="54" t="s">
        <v>789</v>
      </c>
      <c r="C6268" s="53" t="str">
        <f t="array" ref="C6268">IFERROR(_xlfn.XLOOKUP(B6268, Runs[Run ID], Runs[Title]), "— pick a run —")</f>
        <v>Punisher: Welcome Back, Frank</v>
      </c>
      <c r="D6268" s="74" t="s">
        <v>15161</v>
      </c>
      <c r="E6268" s="58" t="b">
        <v>0</v>
      </c>
      <c r="F6268" s="25">
        <f t="shared" si="1"/>
        <v>10</v>
      </c>
      <c r="G6268" s="21" t="s">
        <v>58</v>
      </c>
      <c r="H6268" s="23"/>
      <c r="I6268" s="28"/>
    </row>
    <row r="6269" ht="22.5" customHeight="1">
      <c r="A6269" s="53" t="str">
        <f t="array" ref="A6269">IFERROR(_xlfn.XLOOKUP(B6269, Runs[Run ID], Runs[Track]), "— pick a run —")</f>
        <v>Punisher</v>
      </c>
      <c r="B6269" s="54" t="s">
        <v>789</v>
      </c>
      <c r="C6269" s="53" t="str">
        <f t="array" ref="C6269">IFERROR(_xlfn.XLOOKUP(B6269, Runs[Run ID], Runs[Title]), "— pick a run —")</f>
        <v>Punisher: Welcome Back, Frank</v>
      </c>
      <c r="D6269" s="74" t="s">
        <v>15162</v>
      </c>
      <c r="E6269" s="58" t="b">
        <v>0</v>
      </c>
      <c r="F6269" s="25">
        <f t="shared" si="1"/>
        <v>11</v>
      </c>
      <c r="G6269" s="21" t="s">
        <v>58</v>
      </c>
      <c r="H6269" s="23"/>
      <c r="I6269" s="28"/>
    </row>
    <row r="6270" ht="22.5" customHeight="1">
      <c r="A6270" s="53" t="str">
        <f t="array" ref="A6270">IFERROR(_xlfn.XLOOKUP(B6270, Runs[Run ID], Runs[Track]), "— pick a run —")</f>
        <v>Punisher</v>
      </c>
      <c r="B6270" s="54" t="s">
        <v>789</v>
      </c>
      <c r="C6270" s="53" t="str">
        <f t="array" ref="C6270">IFERROR(_xlfn.XLOOKUP(B6270, Runs[Run ID], Runs[Title]), "— pick a run —")</f>
        <v>Punisher: Welcome Back, Frank</v>
      </c>
      <c r="D6270" s="74" t="s">
        <v>15163</v>
      </c>
      <c r="E6270" s="58" t="b">
        <v>0</v>
      </c>
      <c r="F6270" s="25">
        <f t="shared" si="1"/>
        <v>12</v>
      </c>
      <c r="G6270" s="21" t="s">
        <v>58</v>
      </c>
      <c r="H6270" s="23"/>
      <c r="I6270" s="28"/>
    </row>
    <row r="6271" ht="22.5" customHeight="1">
      <c r="A6271" s="53" t="str">
        <f t="array" ref="A6271">IFERROR(_xlfn.XLOOKUP(B6271, Runs[Run ID], Runs[Track]), "— pick a run —")</f>
        <v>Punisher</v>
      </c>
      <c r="B6271" s="54" t="s">
        <v>794</v>
      </c>
      <c r="C6271" s="53" t="str">
        <f t="array" ref="C6271">IFERROR(_xlfn.XLOOKUP(B6271, Runs[Run ID], Runs[Title]), "— pick a run —")</f>
        <v>Ennis' Punisher MAX</v>
      </c>
      <c r="D6271" s="74" t="s">
        <v>15164</v>
      </c>
      <c r="E6271" s="58" t="b">
        <v>0</v>
      </c>
      <c r="F6271" s="25">
        <f t="shared" si="1"/>
        <v>1</v>
      </c>
      <c r="G6271" s="21" t="s">
        <v>58</v>
      </c>
      <c r="H6271" s="23" t="s">
        <v>15165</v>
      </c>
      <c r="I6271" s="28"/>
    </row>
    <row r="6272" ht="22.5" customHeight="1">
      <c r="A6272" s="53" t="str">
        <f t="array" ref="A6272">IFERROR(_xlfn.XLOOKUP(B6272, Runs[Run ID], Runs[Track]), "— pick a run —")</f>
        <v>Punisher</v>
      </c>
      <c r="B6272" s="54" t="s">
        <v>794</v>
      </c>
      <c r="C6272" s="53" t="str">
        <f t="array" ref="C6272">IFERROR(_xlfn.XLOOKUP(B6272, Runs[Run ID], Runs[Title]), "— pick a run —")</f>
        <v>Ennis' Punisher MAX</v>
      </c>
      <c r="D6272" s="74" t="s">
        <v>15166</v>
      </c>
      <c r="E6272" s="58" t="b">
        <v>0</v>
      </c>
      <c r="F6272" s="25">
        <f t="shared" si="1"/>
        <v>2</v>
      </c>
      <c r="G6272" s="21" t="s">
        <v>58</v>
      </c>
      <c r="H6272" s="23"/>
      <c r="I6272" s="28"/>
    </row>
    <row r="6273" ht="22.5" customHeight="1">
      <c r="A6273" s="53" t="str">
        <f t="array" ref="A6273">IFERROR(_xlfn.XLOOKUP(B6273, Runs[Run ID], Runs[Track]), "— pick a run —")</f>
        <v>Punisher</v>
      </c>
      <c r="B6273" s="54" t="s">
        <v>794</v>
      </c>
      <c r="C6273" s="53" t="str">
        <f t="array" ref="C6273">IFERROR(_xlfn.XLOOKUP(B6273, Runs[Run ID], Runs[Title]), "— pick a run —")</f>
        <v>Ennis' Punisher MAX</v>
      </c>
      <c r="D6273" s="74" t="s">
        <v>15167</v>
      </c>
      <c r="E6273" s="58" t="b">
        <v>0</v>
      </c>
      <c r="F6273" s="25">
        <f t="shared" si="1"/>
        <v>3</v>
      </c>
      <c r="G6273" s="21" t="s">
        <v>58</v>
      </c>
      <c r="H6273" s="23"/>
      <c r="I6273" s="28"/>
    </row>
    <row r="6274" ht="22.5" customHeight="1">
      <c r="A6274" s="53" t="str">
        <f t="array" ref="A6274">IFERROR(_xlfn.XLOOKUP(B6274, Runs[Run ID], Runs[Track]), "— pick a run —")</f>
        <v>Punisher</v>
      </c>
      <c r="B6274" s="54" t="s">
        <v>794</v>
      </c>
      <c r="C6274" s="53" t="str">
        <f t="array" ref="C6274">IFERROR(_xlfn.XLOOKUP(B6274, Runs[Run ID], Runs[Title]), "— pick a run —")</f>
        <v>Ennis' Punisher MAX</v>
      </c>
      <c r="D6274" s="74" t="s">
        <v>15168</v>
      </c>
      <c r="E6274" s="58" t="b">
        <v>0</v>
      </c>
      <c r="F6274" s="25">
        <f t="shared" si="1"/>
        <v>4</v>
      </c>
      <c r="G6274" s="21" t="s">
        <v>58</v>
      </c>
      <c r="H6274" s="23"/>
      <c r="I6274" s="28"/>
    </row>
    <row r="6275" ht="22.5" customHeight="1">
      <c r="A6275" s="53" t="str">
        <f t="array" ref="A6275">IFERROR(_xlfn.XLOOKUP(B6275, Runs[Run ID], Runs[Track]), "— pick a run —")</f>
        <v>Punisher</v>
      </c>
      <c r="B6275" s="54" t="s">
        <v>794</v>
      </c>
      <c r="C6275" s="53" t="str">
        <f t="array" ref="C6275">IFERROR(_xlfn.XLOOKUP(B6275, Runs[Run ID], Runs[Title]), "— pick a run —")</f>
        <v>Ennis' Punisher MAX</v>
      </c>
      <c r="D6275" s="74" t="s">
        <v>4878</v>
      </c>
      <c r="E6275" s="58" t="b">
        <v>0</v>
      </c>
      <c r="F6275" s="25">
        <f t="shared" si="1"/>
        <v>5</v>
      </c>
      <c r="G6275" s="21" t="s">
        <v>58</v>
      </c>
      <c r="H6275" s="23"/>
      <c r="I6275" s="28"/>
    </row>
    <row r="6276" ht="22.5" customHeight="1">
      <c r="A6276" s="53" t="str">
        <f t="array" ref="A6276">IFERROR(_xlfn.XLOOKUP(B6276, Runs[Run ID], Runs[Track]), "— pick a run —")</f>
        <v>Punisher</v>
      </c>
      <c r="B6276" s="54" t="s">
        <v>794</v>
      </c>
      <c r="C6276" s="53" t="str">
        <f t="array" ref="C6276">IFERROR(_xlfn.XLOOKUP(B6276, Runs[Run ID], Runs[Title]), "— pick a run —")</f>
        <v>Ennis' Punisher MAX</v>
      </c>
      <c r="D6276" s="74" t="s">
        <v>4903</v>
      </c>
      <c r="E6276" s="58" t="b">
        <v>0</v>
      </c>
      <c r="F6276" s="25">
        <f t="shared" si="1"/>
        <v>6</v>
      </c>
      <c r="G6276" s="21" t="s">
        <v>58</v>
      </c>
      <c r="H6276" s="23"/>
      <c r="I6276" s="28"/>
    </row>
    <row r="6277" ht="22.5" customHeight="1">
      <c r="A6277" s="53" t="str">
        <f t="array" ref="A6277">IFERROR(_xlfn.XLOOKUP(B6277, Runs[Run ID], Runs[Track]), "— pick a run —")</f>
        <v>Punisher</v>
      </c>
      <c r="B6277" s="54" t="s">
        <v>794</v>
      </c>
      <c r="C6277" s="53" t="str">
        <f t="array" ref="C6277">IFERROR(_xlfn.XLOOKUP(B6277, Runs[Run ID], Runs[Title]), "— pick a run —")</f>
        <v>Ennis' Punisher MAX</v>
      </c>
      <c r="D6277" s="74" t="s">
        <v>4929</v>
      </c>
      <c r="E6277" s="58" t="b">
        <v>0</v>
      </c>
      <c r="F6277" s="25">
        <f t="shared" si="1"/>
        <v>7</v>
      </c>
      <c r="G6277" s="21" t="s">
        <v>58</v>
      </c>
      <c r="H6277" s="23"/>
      <c r="I6277" s="28"/>
    </row>
    <row r="6278" ht="22.5" customHeight="1">
      <c r="A6278" s="53" t="str">
        <f t="array" ref="A6278">IFERROR(_xlfn.XLOOKUP(B6278, Runs[Run ID], Runs[Track]), "— pick a run —")</f>
        <v>Punisher</v>
      </c>
      <c r="B6278" s="54" t="s">
        <v>794</v>
      </c>
      <c r="C6278" s="53" t="str">
        <f t="array" ref="C6278">IFERROR(_xlfn.XLOOKUP(B6278, Runs[Run ID], Runs[Title]), "— pick a run —")</f>
        <v>Ennis' Punisher MAX</v>
      </c>
      <c r="D6278" s="74" t="s">
        <v>4958</v>
      </c>
      <c r="E6278" s="58" t="b">
        <v>0</v>
      </c>
      <c r="F6278" s="25">
        <f t="shared" si="1"/>
        <v>8</v>
      </c>
      <c r="G6278" s="21" t="s">
        <v>58</v>
      </c>
      <c r="H6278" s="23"/>
      <c r="I6278" s="28"/>
    </row>
    <row r="6279" ht="22.5" customHeight="1">
      <c r="A6279" s="53" t="str">
        <f t="array" ref="A6279">IFERROR(_xlfn.XLOOKUP(B6279, Runs[Run ID], Runs[Track]), "— pick a run —")</f>
        <v>Punisher</v>
      </c>
      <c r="B6279" s="54" t="s">
        <v>794</v>
      </c>
      <c r="C6279" s="53" t="str">
        <f t="array" ref="C6279">IFERROR(_xlfn.XLOOKUP(B6279, Runs[Run ID], Runs[Title]), "— pick a run —")</f>
        <v>Ennis' Punisher MAX</v>
      </c>
      <c r="D6279" s="74" t="s">
        <v>4985</v>
      </c>
      <c r="E6279" s="58" t="b">
        <v>0</v>
      </c>
      <c r="F6279" s="25">
        <f t="shared" si="1"/>
        <v>9</v>
      </c>
      <c r="G6279" s="21" t="s">
        <v>58</v>
      </c>
      <c r="H6279" s="23"/>
      <c r="I6279" s="28"/>
    </row>
    <row r="6280" ht="22.5" customHeight="1">
      <c r="A6280" s="53" t="str">
        <f t="array" ref="A6280">IFERROR(_xlfn.XLOOKUP(B6280, Runs[Run ID], Runs[Track]), "— pick a run —")</f>
        <v>Punisher</v>
      </c>
      <c r="B6280" s="54" t="s">
        <v>794</v>
      </c>
      <c r="C6280" s="53" t="str">
        <f t="array" ref="C6280">IFERROR(_xlfn.XLOOKUP(B6280, Runs[Run ID], Runs[Title]), "— pick a run —")</f>
        <v>Ennis' Punisher MAX</v>
      </c>
      <c r="D6280" s="74" t="s">
        <v>5010</v>
      </c>
      <c r="E6280" s="58" t="b">
        <v>0</v>
      </c>
      <c r="F6280" s="25">
        <f t="shared" si="1"/>
        <v>10</v>
      </c>
      <c r="G6280" s="21" t="s">
        <v>58</v>
      </c>
      <c r="H6280" s="23"/>
      <c r="I6280" s="28"/>
    </row>
    <row r="6281" ht="22.5" customHeight="1">
      <c r="A6281" s="53" t="str">
        <f t="array" ref="A6281">IFERROR(_xlfn.XLOOKUP(B6281, Runs[Run ID], Runs[Track]), "— pick a run —")</f>
        <v>Punisher</v>
      </c>
      <c r="B6281" s="54" t="s">
        <v>794</v>
      </c>
      <c r="C6281" s="53" t="str">
        <f t="array" ref="C6281">IFERROR(_xlfn.XLOOKUP(B6281, Runs[Run ID], Runs[Title]), "— pick a run —")</f>
        <v>Ennis' Punisher MAX</v>
      </c>
      <c r="D6281" s="74" t="s">
        <v>5036</v>
      </c>
      <c r="E6281" s="58" t="b">
        <v>0</v>
      </c>
      <c r="F6281" s="25">
        <f t="shared" si="1"/>
        <v>11</v>
      </c>
      <c r="G6281" s="21" t="s">
        <v>58</v>
      </c>
      <c r="H6281" s="23"/>
      <c r="I6281" s="28"/>
    </row>
    <row r="6282" ht="22.5" customHeight="1">
      <c r="A6282" s="53" t="str">
        <f t="array" ref="A6282">IFERROR(_xlfn.XLOOKUP(B6282, Runs[Run ID], Runs[Track]), "— pick a run —")</f>
        <v>Punisher</v>
      </c>
      <c r="B6282" s="54" t="s">
        <v>794</v>
      </c>
      <c r="C6282" s="53" t="str">
        <f t="array" ref="C6282">IFERROR(_xlfn.XLOOKUP(B6282, Runs[Run ID], Runs[Title]), "— pick a run —")</f>
        <v>Ennis' Punisher MAX</v>
      </c>
      <c r="D6282" s="74" t="s">
        <v>5063</v>
      </c>
      <c r="E6282" s="58" t="b">
        <v>0</v>
      </c>
      <c r="F6282" s="25">
        <f t="shared" si="1"/>
        <v>12</v>
      </c>
      <c r="G6282" s="21" t="s">
        <v>58</v>
      </c>
      <c r="H6282" s="23"/>
      <c r="I6282" s="28"/>
    </row>
    <row r="6283" ht="22.5" customHeight="1">
      <c r="A6283" s="53" t="str">
        <f t="array" ref="A6283">IFERROR(_xlfn.XLOOKUP(B6283, Runs[Run ID], Runs[Track]), "— pick a run —")</f>
        <v>Punisher</v>
      </c>
      <c r="B6283" s="54" t="s">
        <v>794</v>
      </c>
      <c r="C6283" s="53" t="str">
        <f t="array" ref="C6283">IFERROR(_xlfn.XLOOKUP(B6283, Runs[Run ID], Runs[Title]), "— pick a run —")</f>
        <v>Ennis' Punisher MAX</v>
      </c>
      <c r="D6283" s="74" t="s">
        <v>5094</v>
      </c>
      <c r="E6283" s="58" t="b">
        <v>0</v>
      </c>
      <c r="F6283" s="25">
        <f t="shared" si="1"/>
        <v>13</v>
      </c>
      <c r="G6283" s="21" t="s">
        <v>58</v>
      </c>
      <c r="H6283" s="23"/>
      <c r="I6283" s="28"/>
    </row>
    <row r="6284" ht="22.5" customHeight="1">
      <c r="A6284" s="53" t="str">
        <f t="array" ref="A6284">IFERROR(_xlfn.XLOOKUP(B6284, Runs[Run ID], Runs[Track]), "— pick a run —")</f>
        <v>Punisher</v>
      </c>
      <c r="B6284" s="54" t="s">
        <v>794</v>
      </c>
      <c r="C6284" s="53" t="str">
        <f t="array" ref="C6284">IFERROR(_xlfn.XLOOKUP(B6284, Runs[Run ID], Runs[Title]), "— pick a run —")</f>
        <v>Ennis' Punisher MAX</v>
      </c>
      <c r="D6284" s="74" t="s">
        <v>5120</v>
      </c>
      <c r="E6284" s="58" t="b">
        <v>0</v>
      </c>
      <c r="F6284" s="25">
        <f t="shared" si="1"/>
        <v>14</v>
      </c>
      <c r="G6284" s="21" t="s">
        <v>58</v>
      </c>
      <c r="H6284" s="23"/>
      <c r="I6284" s="28"/>
    </row>
    <row r="6285" ht="22.5" customHeight="1">
      <c r="A6285" s="53" t="str">
        <f t="array" ref="A6285">IFERROR(_xlfn.XLOOKUP(B6285, Runs[Run ID], Runs[Track]), "— pick a run —")</f>
        <v>Punisher</v>
      </c>
      <c r="B6285" s="54" t="s">
        <v>794</v>
      </c>
      <c r="C6285" s="53" t="str">
        <f t="array" ref="C6285">IFERROR(_xlfn.XLOOKUP(B6285, Runs[Run ID], Runs[Title]), "— pick a run —")</f>
        <v>Ennis' Punisher MAX</v>
      </c>
      <c r="D6285" s="74" t="s">
        <v>5146</v>
      </c>
      <c r="E6285" s="58" t="b">
        <v>0</v>
      </c>
      <c r="F6285" s="25">
        <f t="shared" si="1"/>
        <v>15</v>
      </c>
      <c r="G6285" s="21" t="s">
        <v>58</v>
      </c>
      <c r="H6285" s="23"/>
      <c r="I6285" s="28"/>
    </row>
    <row r="6286" ht="22.5" customHeight="1">
      <c r="A6286" s="53" t="str">
        <f t="array" ref="A6286">IFERROR(_xlfn.XLOOKUP(B6286, Runs[Run ID], Runs[Track]), "— pick a run —")</f>
        <v>Punisher</v>
      </c>
      <c r="B6286" s="54" t="s">
        <v>794</v>
      </c>
      <c r="C6286" s="53" t="str">
        <f t="array" ref="C6286">IFERROR(_xlfn.XLOOKUP(B6286, Runs[Run ID], Runs[Title]), "— pick a run —")</f>
        <v>Ennis' Punisher MAX</v>
      </c>
      <c r="D6286" s="74" t="s">
        <v>5173</v>
      </c>
      <c r="E6286" s="58" t="b">
        <v>0</v>
      </c>
      <c r="F6286" s="25">
        <f t="shared" si="1"/>
        <v>16</v>
      </c>
      <c r="G6286" s="21" t="s">
        <v>58</v>
      </c>
      <c r="H6286" s="23"/>
      <c r="I6286" s="28"/>
    </row>
    <row r="6287" ht="22.5" customHeight="1">
      <c r="A6287" s="53" t="str">
        <f t="array" ref="A6287">IFERROR(_xlfn.XLOOKUP(B6287, Runs[Run ID], Runs[Track]), "— pick a run —")</f>
        <v>Punisher</v>
      </c>
      <c r="B6287" s="54" t="s">
        <v>794</v>
      </c>
      <c r="C6287" s="53" t="str">
        <f t="array" ref="C6287">IFERROR(_xlfn.XLOOKUP(B6287, Runs[Run ID], Runs[Title]), "— pick a run —")</f>
        <v>Ennis' Punisher MAX</v>
      </c>
      <c r="D6287" s="74" t="s">
        <v>5201</v>
      </c>
      <c r="E6287" s="58" t="b">
        <v>0</v>
      </c>
      <c r="F6287" s="25">
        <f t="shared" si="1"/>
        <v>17</v>
      </c>
      <c r="G6287" s="21" t="s">
        <v>58</v>
      </c>
      <c r="H6287" s="23"/>
      <c r="I6287" s="28"/>
    </row>
    <row r="6288" ht="22.5" customHeight="1">
      <c r="A6288" s="53" t="str">
        <f t="array" ref="A6288">IFERROR(_xlfn.XLOOKUP(B6288, Runs[Run ID], Runs[Track]), "— pick a run —")</f>
        <v>Punisher</v>
      </c>
      <c r="B6288" s="54" t="s">
        <v>794</v>
      </c>
      <c r="C6288" s="53" t="str">
        <f t="array" ref="C6288">IFERROR(_xlfn.XLOOKUP(B6288, Runs[Run ID], Runs[Title]), "— pick a run —")</f>
        <v>Ennis' Punisher MAX</v>
      </c>
      <c r="D6288" s="74" t="s">
        <v>5232</v>
      </c>
      <c r="E6288" s="58" t="b">
        <v>0</v>
      </c>
      <c r="F6288" s="25">
        <f t="shared" si="1"/>
        <v>18</v>
      </c>
      <c r="G6288" s="21" t="s">
        <v>58</v>
      </c>
      <c r="H6288" s="23"/>
      <c r="I6288" s="28"/>
    </row>
    <row r="6289" ht="22.5" customHeight="1">
      <c r="A6289" s="53" t="str">
        <f t="array" ref="A6289">IFERROR(_xlfn.XLOOKUP(B6289, Runs[Run ID], Runs[Track]), "— pick a run —")</f>
        <v>Punisher</v>
      </c>
      <c r="B6289" s="54" t="s">
        <v>794</v>
      </c>
      <c r="C6289" s="53" t="str">
        <f t="array" ref="C6289">IFERROR(_xlfn.XLOOKUP(B6289, Runs[Run ID], Runs[Title]), "— pick a run —")</f>
        <v>Ennis' Punisher MAX</v>
      </c>
      <c r="D6289" s="74" t="s">
        <v>5257</v>
      </c>
      <c r="E6289" s="58" t="b">
        <v>0</v>
      </c>
      <c r="F6289" s="25">
        <f t="shared" si="1"/>
        <v>19</v>
      </c>
      <c r="G6289" s="21" t="s">
        <v>58</v>
      </c>
      <c r="H6289" s="23"/>
      <c r="I6289" s="28"/>
    </row>
    <row r="6290" ht="22.5" customHeight="1">
      <c r="A6290" s="53" t="str">
        <f t="array" ref="A6290">IFERROR(_xlfn.XLOOKUP(B6290, Runs[Run ID], Runs[Track]), "— pick a run —")</f>
        <v>Punisher</v>
      </c>
      <c r="B6290" s="54" t="s">
        <v>794</v>
      </c>
      <c r="C6290" s="53" t="str">
        <f t="array" ref="C6290">IFERROR(_xlfn.XLOOKUP(B6290, Runs[Run ID], Runs[Title]), "— pick a run —")</f>
        <v>Ennis' Punisher MAX</v>
      </c>
      <c r="D6290" s="74" t="s">
        <v>5283</v>
      </c>
      <c r="E6290" s="58" t="b">
        <v>0</v>
      </c>
      <c r="F6290" s="25">
        <f t="shared" si="1"/>
        <v>20</v>
      </c>
      <c r="G6290" s="21" t="s">
        <v>58</v>
      </c>
      <c r="H6290" s="23"/>
      <c r="I6290" s="28"/>
    </row>
    <row r="6291" ht="22.5" customHeight="1">
      <c r="A6291" s="53" t="str">
        <f t="array" ref="A6291">IFERROR(_xlfn.XLOOKUP(B6291, Runs[Run ID], Runs[Track]), "— pick a run —")</f>
        <v>Punisher</v>
      </c>
      <c r="B6291" s="54" t="s">
        <v>794</v>
      </c>
      <c r="C6291" s="53" t="str">
        <f t="array" ref="C6291">IFERROR(_xlfn.XLOOKUP(B6291, Runs[Run ID], Runs[Title]), "— pick a run —")</f>
        <v>Ennis' Punisher MAX</v>
      </c>
      <c r="D6291" s="74" t="s">
        <v>5309</v>
      </c>
      <c r="E6291" s="58" t="b">
        <v>0</v>
      </c>
      <c r="F6291" s="25">
        <f t="shared" si="1"/>
        <v>21</v>
      </c>
      <c r="G6291" s="21" t="s">
        <v>58</v>
      </c>
      <c r="H6291" s="23"/>
      <c r="I6291" s="28"/>
    </row>
    <row r="6292" ht="22.5" customHeight="1">
      <c r="A6292" s="53" t="str">
        <f t="array" ref="A6292">IFERROR(_xlfn.XLOOKUP(B6292, Runs[Run ID], Runs[Track]), "— pick a run —")</f>
        <v>Punisher</v>
      </c>
      <c r="B6292" s="54" t="s">
        <v>794</v>
      </c>
      <c r="C6292" s="53" t="str">
        <f t="array" ref="C6292">IFERROR(_xlfn.XLOOKUP(B6292, Runs[Run ID], Runs[Title]), "— pick a run —")</f>
        <v>Ennis' Punisher MAX</v>
      </c>
      <c r="D6292" s="74" t="s">
        <v>5336</v>
      </c>
      <c r="E6292" s="58" t="b">
        <v>0</v>
      </c>
      <c r="F6292" s="25">
        <f t="shared" si="1"/>
        <v>22</v>
      </c>
      <c r="G6292" s="21" t="s">
        <v>58</v>
      </c>
      <c r="H6292" s="23"/>
      <c r="I6292" s="28"/>
    </row>
    <row r="6293" ht="22.5" customHeight="1">
      <c r="A6293" s="53" t="str">
        <f t="array" ref="A6293">IFERROR(_xlfn.XLOOKUP(B6293, Runs[Run ID], Runs[Track]), "— pick a run —")</f>
        <v>Punisher</v>
      </c>
      <c r="B6293" s="54" t="s">
        <v>794</v>
      </c>
      <c r="C6293" s="53" t="str">
        <f t="array" ref="C6293">IFERROR(_xlfn.XLOOKUP(B6293, Runs[Run ID], Runs[Title]), "— pick a run —")</f>
        <v>Ennis' Punisher MAX</v>
      </c>
      <c r="D6293" s="74" t="s">
        <v>5364</v>
      </c>
      <c r="E6293" s="58" t="b">
        <v>0</v>
      </c>
      <c r="F6293" s="25">
        <f t="shared" si="1"/>
        <v>23</v>
      </c>
      <c r="G6293" s="21" t="s">
        <v>58</v>
      </c>
      <c r="H6293" s="23"/>
      <c r="I6293" s="28"/>
    </row>
    <row r="6294" ht="22.5" customHeight="1">
      <c r="A6294" s="53" t="str">
        <f t="array" ref="A6294">IFERROR(_xlfn.XLOOKUP(B6294, Runs[Run ID], Runs[Track]), "— pick a run —")</f>
        <v>Punisher</v>
      </c>
      <c r="B6294" s="54" t="s">
        <v>794</v>
      </c>
      <c r="C6294" s="53" t="str">
        <f t="array" ref="C6294">IFERROR(_xlfn.XLOOKUP(B6294, Runs[Run ID], Runs[Title]), "— pick a run —")</f>
        <v>Ennis' Punisher MAX</v>
      </c>
      <c r="D6294" s="74" t="s">
        <v>5390</v>
      </c>
      <c r="E6294" s="58" t="b">
        <v>0</v>
      </c>
      <c r="F6294" s="25">
        <f t="shared" si="1"/>
        <v>24</v>
      </c>
      <c r="G6294" s="21" t="s">
        <v>58</v>
      </c>
      <c r="H6294" s="23"/>
      <c r="I6294" s="28"/>
    </row>
    <row r="6295" ht="22.5" customHeight="1">
      <c r="A6295" s="53" t="str">
        <f t="array" ref="A6295">IFERROR(_xlfn.XLOOKUP(B6295, Runs[Run ID], Runs[Track]), "— pick a run —")</f>
        <v>Punisher</v>
      </c>
      <c r="B6295" s="54" t="s">
        <v>794</v>
      </c>
      <c r="C6295" s="53" t="str">
        <f t="array" ref="C6295">IFERROR(_xlfn.XLOOKUP(B6295, Runs[Run ID], Runs[Title]), "— pick a run —")</f>
        <v>Ennis' Punisher MAX</v>
      </c>
      <c r="D6295" s="74" t="s">
        <v>5415</v>
      </c>
      <c r="E6295" s="58" t="b">
        <v>0</v>
      </c>
      <c r="F6295" s="25">
        <f t="shared" si="1"/>
        <v>25</v>
      </c>
      <c r="G6295" s="21" t="s">
        <v>58</v>
      </c>
      <c r="H6295" s="23"/>
      <c r="I6295" s="28"/>
    </row>
    <row r="6296" ht="22.5" customHeight="1">
      <c r="A6296" s="53" t="str">
        <f t="array" ref="A6296">IFERROR(_xlfn.XLOOKUP(B6296, Runs[Run ID], Runs[Track]), "— pick a run —")</f>
        <v>Punisher</v>
      </c>
      <c r="B6296" s="54" t="s">
        <v>794</v>
      </c>
      <c r="C6296" s="53" t="str">
        <f t="array" ref="C6296">IFERROR(_xlfn.XLOOKUP(B6296, Runs[Run ID], Runs[Title]), "— pick a run —")</f>
        <v>Ennis' Punisher MAX</v>
      </c>
      <c r="D6296" s="74" t="s">
        <v>5440</v>
      </c>
      <c r="E6296" s="58" t="b">
        <v>0</v>
      </c>
      <c r="F6296" s="25">
        <f t="shared" si="1"/>
        <v>26</v>
      </c>
      <c r="G6296" s="21" t="s">
        <v>58</v>
      </c>
      <c r="H6296" s="23"/>
      <c r="I6296" s="28"/>
    </row>
    <row r="6297" ht="22.5" customHeight="1">
      <c r="A6297" s="53" t="str">
        <f t="array" ref="A6297">IFERROR(_xlfn.XLOOKUP(B6297, Runs[Run ID], Runs[Track]), "— pick a run —")</f>
        <v>Punisher</v>
      </c>
      <c r="B6297" s="54" t="s">
        <v>794</v>
      </c>
      <c r="C6297" s="53" t="str">
        <f t="array" ref="C6297">IFERROR(_xlfn.XLOOKUP(B6297, Runs[Run ID], Runs[Title]), "— pick a run —")</f>
        <v>Ennis' Punisher MAX</v>
      </c>
      <c r="D6297" s="74" t="s">
        <v>5465</v>
      </c>
      <c r="E6297" s="58" t="b">
        <v>0</v>
      </c>
      <c r="F6297" s="25">
        <f t="shared" si="1"/>
        <v>27</v>
      </c>
      <c r="G6297" s="21" t="s">
        <v>58</v>
      </c>
      <c r="H6297" s="23"/>
      <c r="I6297" s="28"/>
    </row>
    <row r="6298" ht="22.5" customHeight="1">
      <c r="A6298" s="53" t="str">
        <f t="array" ref="A6298">IFERROR(_xlfn.XLOOKUP(B6298, Runs[Run ID], Runs[Track]), "— pick a run —")</f>
        <v>Punisher</v>
      </c>
      <c r="B6298" s="54" t="s">
        <v>794</v>
      </c>
      <c r="C6298" s="53" t="str">
        <f t="array" ref="C6298">IFERROR(_xlfn.XLOOKUP(B6298, Runs[Run ID], Runs[Title]), "— pick a run —")</f>
        <v>Ennis' Punisher MAX</v>
      </c>
      <c r="D6298" s="74" t="s">
        <v>5492</v>
      </c>
      <c r="E6298" s="58" t="b">
        <v>0</v>
      </c>
      <c r="F6298" s="25">
        <f t="shared" si="1"/>
        <v>28</v>
      </c>
      <c r="G6298" s="21" t="s">
        <v>58</v>
      </c>
      <c r="H6298" s="23"/>
      <c r="I6298" s="28"/>
    </row>
    <row r="6299" ht="22.5" customHeight="1">
      <c r="A6299" s="53" t="str">
        <f t="array" ref="A6299">IFERROR(_xlfn.XLOOKUP(B6299, Runs[Run ID], Runs[Track]), "— pick a run —")</f>
        <v>Punisher</v>
      </c>
      <c r="B6299" s="54" t="s">
        <v>794</v>
      </c>
      <c r="C6299" s="53" t="str">
        <f t="array" ref="C6299">IFERROR(_xlfn.XLOOKUP(B6299, Runs[Run ID], Runs[Title]), "— pick a run —")</f>
        <v>Ennis' Punisher MAX</v>
      </c>
      <c r="D6299" s="74" t="s">
        <v>5517</v>
      </c>
      <c r="E6299" s="58" t="b">
        <v>0</v>
      </c>
      <c r="F6299" s="25">
        <f t="shared" si="1"/>
        <v>29</v>
      </c>
      <c r="G6299" s="21" t="s">
        <v>58</v>
      </c>
      <c r="H6299" s="23"/>
      <c r="I6299" s="28"/>
    </row>
    <row r="6300" ht="22.5" customHeight="1">
      <c r="A6300" s="53" t="str">
        <f t="array" ref="A6300">IFERROR(_xlfn.XLOOKUP(B6300, Runs[Run ID], Runs[Track]), "— pick a run —")</f>
        <v>Punisher</v>
      </c>
      <c r="B6300" s="54" t="s">
        <v>794</v>
      </c>
      <c r="C6300" s="53" t="str">
        <f t="array" ref="C6300">IFERROR(_xlfn.XLOOKUP(B6300, Runs[Run ID], Runs[Title]), "— pick a run —")</f>
        <v>Ennis' Punisher MAX</v>
      </c>
      <c r="D6300" s="74" t="s">
        <v>5543</v>
      </c>
      <c r="E6300" s="58" t="b">
        <v>0</v>
      </c>
      <c r="F6300" s="25">
        <f t="shared" si="1"/>
        <v>30</v>
      </c>
      <c r="G6300" s="21" t="s">
        <v>58</v>
      </c>
      <c r="H6300" s="23"/>
      <c r="I6300" s="28"/>
    </row>
    <row r="6301" ht="22.5" customHeight="1">
      <c r="A6301" s="53" t="str">
        <f t="array" ref="A6301">IFERROR(_xlfn.XLOOKUP(B6301, Runs[Run ID], Runs[Track]), "— pick a run —")</f>
        <v>Punisher</v>
      </c>
      <c r="B6301" s="54" t="s">
        <v>794</v>
      </c>
      <c r="C6301" s="53" t="str">
        <f t="array" ref="C6301">IFERROR(_xlfn.XLOOKUP(B6301, Runs[Run ID], Runs[Title]), "— pick a run —")</f>
        <v>Ennis' Punisher MAX</v>
      </c>
      <c r="D6301" s="74" t="s">
        <v>5567</v>
      </c>
      <c r="E6301" s="58" t="b">
        <v>0</v>
      </c>
      <c r="F6301" s="25">
        <f t="shared" si="1"/>
        <v>31</v>
      </c>
      <c r="G6301" s="21" t="s">
        <v>58</v>
      </c>
      <c r="H6301" s="23"/>
      <c r="I6301" s="28"/>
    </row>
    <row r="6302" ht="22.5" customHeight="1">
      <c r="A6302" s="53" t="str">
        <f t="array" ref="A6302">IFERROR(_xlfn.XLOOKUP(B6302, Runs[Run ID], Runs[Track]), "— pick a run —")</f>
        <v>Punisher</v>
      </c>
      <c r="B6302" s="54" t="s">
        <v>794</v>
      </c>
      <c r="C6302" s="53" t="str">
        <f t="array" ref="C6302">IFERROR(_xlfn.XLOOKUP(B6302, Runs[Run ID], Runs[Title]), "— pick a run —")</f>
        <v>Ennis' Punisher MAX</v>
      </c>
      <c r="D6302" s="74" t="s">
        <v>5592</v>
      </c>
      <c r="E6302" s="58" t="b">
        <v>0</v>
      </c>
      <c r="F6302" s="25">
        <f t="shared" si="1"/>
        <v>32</v>
      </c>
      <c r="G6302" s="21" t="s">
        <v>58</v>
      </c>
      <c r="H6302" s="23"/>
      <c r="I6302" s="28"/>
    </row>
    <row r="6303" ht="22.5" customHeight="1">
      <c r="A6303" s="53" t="str">
        <f t="array" ref="A6303">IFERROR(_xlfn.XLOOKUP(B6303, Runs[Run ID], Runs[Track]), "— pick a run —")</f>
        <v>Punisher</v>
      </c>
      <c r="B6303" s="54" t="s">
        <v>794</v>
      </c>
      <c r="C6303" s="53" t="str">
        <f t="array" ref="C6303">IFERROR(_xlfn.XLOOKUP(B6303, Runs[Run ID], Runs[Title]), "— pick a run —")</f>
        <v>Ennis' Punisher MAX</v>
      </c>
      <c r="D6303" s="74" t="s">
        <v>5618</v>
      </c>
      <c r="E6303" s="58" t="b">
        <v>0</v>
      </c>
      <c r="F6303" s="25">
        <f t="shared" si="1"/>
        <v>33</v>
      </c>
      <c r="G6303" s="21" t="s">
        <v>58</v>
      </c>
      <c r="H6303" s="23"/>
      <c r="I6303" s="28"/>
    </row>
    <row r="6304" ht="22.5" customHeight="1">
      <c r="A6304" s="53" t="str">
        <f t="array" ref="A6304">IFERROR(_xlfn.XLOOKUP(B6304, Runs[Run ID], Runs[Track]), "— pick a run —")</f>
        <v>Punisher</v>
      </c>
      <c r="B6304" s="54" t="s">
        <v>794</v>
      </c>
      <c r="C6304" s="53" t="str">
        <f t="array" ref="C6304">IFERROR(_xlfn.XLOOKUP(B6304, Runs[Run ID], Runs[Title]), "— pick a run —")</f>
        <v>Ennis' Punisher MAX</v>
      </c>
      <c r="D6304" s="74" t="s">
        <v>5646</v>
      </c>
      <c r="E6304" s="58" t="b">
        <v>0</v>
      </c>
      <c r="F6304" s="25">
        <f t="shared" si="1"/>
        <v>34</v>
      </c>
      <c r="G6304" s="21" t="s">
        <v>58</v>
      </c>
      <c r="H6304" s="23"/>
      <c r="I6304" s="28"/>
    </row>
    <row r="6305" ht="22.5" customHeight="1">
      <c r="A6305" s="53" t="str">
        <f t="array" ref="A6305">IFERROR(_xlfn.XLOOKUP(B6305, Runs[Run ID], Runs[Track]), "— pick a run —")</f>
        <v>Punisher</v>
      </c>
      <c r="B6305" s="54" t="s">
        <v>794</v>
      </c>
      <c r="C6305" s="53" t="str">
        <f t="array" ref="C6305">IFERROR(_xlfn.XLOOKUP(B6305, Runs[Run ID], Runs[Title]), "— pick a run —")</f>
        <v>Ennis' Punisher MAX</v>
      </c>
      <c r="D6305" s="74" t="s">
        <v>5673</v>
      </c>
      <c r="E6305" s="58" t="b">
        <v>0</v>
      </c>
      <c r="F6305" s="25">
        <f t="shared" si="1"/>
        <v>35</v>
      </c>
      <c r="G6305" s="21" t="s">
        <v>58</v>
      </c>
      <c r="H6305" s="23"/>
      <c r="I6305" s="28"/>
    </row>
    <row r="6306" ht="22.5" customHeight="1">
      <c r="A6306" s="53" t="str">
        <f t="array" ref="A6306">IFERROR(_xlfn.XLOOKUP(B6306, Runs[Run ID], Runs[Track]), "— pick a run —")</f>
        <v>Punisher</v>
      </c>
      <c r="B6306" s="54" t="s">
        <v>794</v>
      </c>
      <c r="C6306" s="53" t="str">
        <f t="array" ref="C6306">IFERROR(_xlfn.XLOOKUP(B6306, Runs[Run ID], Runs[Title]), "— pick a run —")</f>
        <v>Ennis' Punisher MAX</v>
      </c>
      <c r="D6306" s="74" t="s">
        <v>5699</v>
      </c>
      <c r="E6306" s="58" t="b">
        <v>0</v>
      </c>
      <c r="F6306" s="25">
        <f t="shared" si="1"/>
        <v>36</v>
      </c>
      <c r="G6306" s="21" t="s">
        <v>58</v>
      </c>
      <c r="H6306" s="23"/>
      <c r="I6306" s="28"/>
    </row>
    <row r="6307" ht="22.5" customHeight="1">
      <c r="A6307" s="53" t="str">
        <f t="array" ref="A6307">IFERROR(_xlfn.XLOOKUP(B6307, Runs[Run ID], Runs[Track]), "— pick a run —")</f>
        <v>Punisher</v>
      </c>
      <c r="B6307" s="54" t="s">
        <v>794</v>
      </c>
      <c r="C6307" s="53" t="str">
        <f t="array" ref="C6307">IFERROR(_xlfn.XLOOKUP(B6307, Runs[Run ID], Runs[Title]), "— pick a run —")</f>
        <v>Ennis' Punisher MAX</v>
      </c>
      <c r="D6307" s="74" t="s">
        <v>5726</v>
      </c>
      <c r="E6307" s="58" t="b">
        <v>0</v>
      </c>
      <c r="F6307" s="25">
        <f t="shared" si="1"/>
        <v>37</v>
      </c>
      <c r="G6307" s="21" t="s">
        <v>58</v>
      </c>
      <c r="H6307" s="23"/>
      <c r="I6307" s="28"/>
    </row>
    <row r="6308" ht="22.5" customHeight="1">
      <c r="A6308" s="53" t="str">
        <f t="array" ref="A6308">IFERROR(_xlfn.XLOOKUP(B6308, Runs[Run ID], Runs[Track]), "— pick a run —")</f>
        <v>Punisher</v>
      </c>
      <c r="B6308" s="54" t="s">
        <v>794</v>
      </c>
      <c r="C6308" s="53" t="str">
        <f t="array" ref="C6308">IFERROR(_xlfn.XLOOKUP(B6308, Runs[Run ID], Runs[Title]), "— pick a run —")</f>
        <v>Ennis' Punisher MAX</v>
      </c>
      <c r="D6308" s="74" t="s">
        <v>5754</v>
      </c>
      <c r="E6308" s="58" t="b">
        <v>0</v>
      </c>
      <c r="F6308" s="25">
        <f t="shared" si="1"/>
        <v>38</v>
      </c>
      <c r="G6308" s="21" t="s">
        <v>58</v>
      </c>
      <c r="H6308" s="23"/>
      <c r="I6308" s="28"/>
    </row>
    <row r="6309" ht="22.5" customHeight="1">
      <c r="A6309" s="53" t="str">
        <f t="array" ref="A6309">IFERROR(_xlfn.XLOOKUP(B6309, Runs[Run ID], Runs[Track]), "— pick a run —")</f>
        <v>Punisher</v>
      </c>
      <c r="B6309" s="54" t="s">
        <v>794</v>
      </c>
      <c r="C6309" s="53" t="str">
        <f t="array" ref="C6309">IFERROR(_xlfn.XLOOKUP(B6309, Runs[Run ID], Runs[Title]), "— pick a run —")</f>
        <v>Ennis' Punisher MAX</v>
      </c>
      <c r="D6309" s="74" t="s">
        <v>5779</v>
      </c>
      <c r="E6309" s="58" t="b">
        <v>0</v>
      </c>
      <c r="F6309" s="25">
        <f t="shared" si="1"/>
        <v>39</v>
      </c>
      <c r="G6309" s="21" t="s">
        <v>58</v>
      </c>
      <c r="H6309" s="23"/>
      <c r="I6309" s="28"/>
    </row>
    <row r="6310" ht="22.5" customHeight="1">
      <c r="A6310" s="53" t="str">
        <f t="array" ref="A6310">IFERROR(_xlfn.XLOOKUP(B6310, Runs[Run ID], Runs[Track]), "— pick a run —")</f>
        <v>Punisher</v>
      </c>
      <c r="B6310" s="54" t="s">
        <v>794</v>
      </c>
      <c r="C6310" s="53" t="str">
        <f t="array" ref="C6310">IFERROR(_xlfn.XLOOKUP(B6310, Runs[Run ID], Runs[Title]), "— pick a run —")</f>
        <v>Ennis' Punisher MAX</v>
      </c>
      <c r="D6310" s="74" t="s">
        <v>5805</v>
      </c>
      <c r="E6310" s="58" t="b">
        <v>0</v>
      </c>
      <c r="F6310" s="25">
        <f t="shared" si="1"/>
        <v>40</v>
      </c>
      <c r="G6310" s="21" t="s">
        <v>58</v>
      </c>
      <c r="H6310" s="23"/>
      <c r="I6310" s="28"/>
    </row>
    <row r="6311" ht="22.5" customHeight="1">
      <c r="A6311" s="53" t="str">
        <f t="array" ref="A6311">IFERROR(_xlfn.XLOOKUP(B6311, Runs[Run ID], Runs[Track]), "— pick a run —")</f>
        <v>Punisher</v>
      </c>
      <c r="B6311" s="54" t="s">
        <v>794</v>
      </c>
      <c r="C6311" s="53" t="str">
        <f t="array" ref="C6311">IFERROR(_xlfn.XLOOKUP(B6311, Runs[Run ID], Runs[Title]), "— pick a run —")</f>
        <v>Ennis' Punisher MAX</v>
      </c>
      <c r="D6311" s="74" t="s">
        <v>5828</v>
      </c>
      <c r="E6311" s="58" t="b">
        <v>0</v>
      </c>
      <c r="F6311" s="25">
        <f t="shared" si="1"/>
        <v>41</v>
      </c>
      <c r="G6311" s="21" t="s">
        <v>58</v>
      </c>
      <c r="H6311" s="23"/>
      <c r="I6311" s="28"/>
    </row>
    <row r="6312" ht="22.5" customHeight="1">
      <c r="A6312" s="53" t="str">
        <f t="array" ref="A6312">IFERROR(_xlfn.XLOOKUP(B6312, Runs[Run ID], Runs[Track]), "— pick a run —")</f>
        <v>Punisher</v>
      </c>
      <c r="B6312" s="54" t="s">
        <v>794</v>
      </c>
      <c r="C6312" s="53" t="str">
        <f t="array" ref="C6312">IFERROR(_xlfn.XLOOKUP(B6312, Runs[Run ID], Runs[Title]), "— pick a run —")</f>
        <v>Ennis' Punisher MAX</v>
      </c>
      <c r="D6312" s="74" t="s">
        <v>5852</v>
      </c>
      <c r="E6312" s="58" t="b">
        <v>0</v>
      </c>
      <c r="F6312" s="25">
        <f t="shared" si="1"/>
        <v>42</v>
      </c>
      <c r="G6312" s="21" t="s">
        <v>58</v>
      </c>
      <c r="H6312" s="23"/>
      <c r="I6312" s="28"/>
    </row>
    <row r="6313" ht="22.5" customHeight="1">
      <c r="A6313" s="53" t="str">
        <f t="array" ref="A6313">IFERROR(_xlfn.XLOOKUP(B6313, Runs[Run ID], Runs[Track]), "— pick a run —")</f>
        <v>Punisher</v>
      </c>
      <c r="B6313" s="54" t="s">
        <v>794</v>
      </c>
      <c r="C6313" s="53" t="str">
        <f t="array" ref="C6313">IFERROR(_xlfn.XLOOKUP(B6313, Runs[Run ID], Runs[Title]), "— pick a run —")</f>
        <v>Ennis' Punisher MAX</v>
      </c>
      <c r="D6313" s="74" t="s">
        <v>5880</v>
      </c>
      <c r="E6313" s="58" t="b">
        <v>0</v>
      </c>
      <c r="F6313" s="25">
        <f t="shared" si="1"/>
        <v>43</v>
      </c>
      <c r="G6313" s="21" t="s">
        <v>58</v>
      </c>
      <c r="H6313" s="23"/>
      <c r="I6313" s="28"/>
    </row>
    <row r="6314" ht="22.5" customHeight="1">
      <c r="A6314" s="53" t="str">
        <f t="array" ref="A6314">IFERROR(_xlfn.XLOOKUP(B6314, Runs[Run ID], Runs[Track]), "— pick a run —")</f>
        <v>Punisher</v>
      </c>
      <c r="B6314" s="54" t="s">
        <v>794</v>
      </c>
      <c r="C6314" s="53" t="str">
        <f t="array" ref="C6314">IFERROR(_xlfn.XLOOKUP(B6314, Runs[Run ID], Runs[Title]), "— pick a run —")</f>
        <v>Ennis' Punisher MAX</v>
      </c>
      <c r="D6314" s="74" t="s">
        <v>5907</v>
      </c>
      <c r="E6314" s="58" t="b">
        <v>0</v>
      </c>
      <c r="F6314" s="25">
        <f t="shared" si="1"/>
        <v>44</v>
      </c>
      <c r="G6314" s="21" t="s">
        <v>58</v>
      </c>
      <c r="H6314" s="23"/>
      <c r="I6314" s="28"/>
    </row>
    <row r="6315" ht="22.5" customHeight="1">
      <c r="A6315" s="53" t="str">
        <f t="array" ref="A6315">IFERROR(_xlfn.XLOOKUP(B6315, Runs[Run ID], Runs[Track]), "— pick a run —")</f>
        <v>Punisher</v>
      </c>
      <c r="B6315" s="54" t="s">
        <v>794</v>
      </c>
      <c r="C6315" s="53" t="str">
        <f t="array" ref="C6315">IFERROR(_xlfn.XLOOKUP(B6315, Runs[Run ID], Runs[Title]), "— pick a run —")</f>
        <v>Ennis' Punisher MAX</v>
      </c>
      <c r="D6315" s="74" t="s">
        <v>5931</v>
      </c>
      <c r="E6315" s="58" t="b">
        <v>0</v>
      </c>
      <c r="F6315" s="25">
        <f t="shared" si="1"/>
        <v>45</v>
      </c>
      <c r="G6315" s="21" t="s">
        <v>58</v>
      </c>
      <c r="H6315" s="23"/>
      <c r="I6315" s="28"/>
    </row>
    <row r="6316" ht="22.5" customHeight="1">
      <c r="A6316" s="53" t="str">
        <f t="array" ref="A6316">IFERROR(_xlfn.XLOOKUP(B6316, Runs[Run ID], Runs[Track]), "— pick a run —")</f>
        <v>Punisher</v>
      </c>
      <c r="B6316" s="54" t="s">
        <v>794</v>
      </c>
      <c r="C6316" s="53" t="str">
        <f t="array" ref="C6316">IFERROR(_xlfn.XLOOKUP(B6316, Runs[Run ID], Runs[Title]), "— pick a run —")</f>
        <v>Ennis' Punisher MAX</v>
      </c>
      <c r="D6316" s="74" t="s">
        <v>5954</v>
      </c>
      <c r="E6316" s="58" t="b">
        <v>0</v>
      </c>
      <c r="F6316" s="25">
        <f t="shared" si="1"/>
        <v>46</v>
      </c>
      <c r="G6316" s="21" t="s">
        <v>58</v>
      </c>
      <c r="H6316" s="23"/>
      <c r="I6316" s="28"/>
    </row>
    <row r="6317" ht="22.5" customHeight="1">
      <c r="A6317" s="53" t="str">
        <f t="array" ref="A6317">IFERROR(_xlfn.XLOOKUP(B6317, Runs[Run ID], Runs[Track]), "— pick a run —")</f>
        <v>Punisher</v>
      </c>
      <c r="B6317" s="54" t="s">
        <v>794</v>
      </c>
      <c r="C6317" s="53" t="str">
        <f t="array" ref="C6317">IFERROR(_xlfn.XLOOKUP(B6317, Runs[Run ID], Runs[Title]), "— pick a run —")</f>
        <v>Ennis' Punisher MAX</v>
      </c>
      <c r="D6317" s="74" t="s">
        <v>5980</v>
      </c>
      <c r="E6317" s="58" t="b">
        <v>0</v>
      </c>
      <c r="F6317" s="25">
        <f t="shared" si="1"/>
        <v>47</v>
      </c>
      <c r="G6317" s="21" t="s">
        <v>58</v>
      </c>
      <c r="H6317" s="23"/>
      <c r="I6317" s="28"/>
    </row>
    <row r="6318" ht="22.5" customHeight="1">
      <c r="A6318" s="53" t="str">
        <f t="array" ref="A6318">IFERROR(_xlfn.XLOOKUP(B6318, Runs[Run ID], Runs[Track]), "— pick a run —")</f>
        <v>Punisher</v>
      </c>
      <c r="B6318" s="54" t="s">
        <v>794</v>
      </c>
      <c r="C6318" s="53" t="str">
        <f t="array" ref="C6318">IFERROR(_xlfn.XLOOKUP(B6318, Runs[Run ID], Runs[Title]), "— pick a run —")</f>
        <v>Ennis' Punisher MAX</v>
      </c>
      <c r="D6318" s="74" t="s">
        <v>6004</v>
      </c>
      <c r="E6318" s="58" t="b">
        <v>0</v>
      </c>
      <c r="F6318" s="25">
        <f t="shared" si="1"/>
        <v>48</v>
      </c>
      <c r="G6318" s="21" t="s">
        <v>58</v>
      </c>
      <c r="H6318" s="23"/>
      <c r="I6318" s="28"/>
    </row>
    <row r="6319" ht="22.5" customHeight="1">
      <c r="A6319" s="53" t="str">
        <f t="array" ref="A6319">IFERROR(_xlfn.XLOOKUP(B6319, Runs[Run ID], Runs[Track]), "— pick a run —")</f>
        <v>Punisher</v>
      </c>
      <c r="B6319" s="54" t="s">
        <v>794</v>
      </c>
      <c r="C6319" s="53" t="str">
        <f t="array" ref="C6319">IFERROR(_xlfn.XLOOKUP(B6319, Runs[Run ID], Runs[Title]), "— pick a run —")</f>
        <v>Ennis' Punisher MAX</v>
      </c>
      <c r="D6319" s="74" t="s">
        <v>6034</v>
      </c>
      <c r="E6319" s="58" t="b">
        <v>0</v>
      </c>
      <c r="F6319" s="25">
        <f t="shared" si="1"/>
        <v>49</v>
      </c>
      <c r="G6319" s="21" t="s">
        <v>58</v>
      </c>
      <c r="H6319" s="23"/>
      <c r="I6319" s="28"/>
    </row>
    <row r="6320" ht="22.5" customHeight="1">
      <c r="A6320" s="53" t="str">
        <f t="array" ref="A6320">IFERROR(_xlfn.XLOOKUP(B6320, Runs[Run ID], Runs[Track]), "— pick a run —")</f>
        <v>Punisher</v>
      </c>
      <c r="B6320" s="54" t="s">
        <v>794</v>
      </c>
      <c r="C6320" s="53" t="str">
        <f t="array" ref="C6320">IFERROR(_xlfn.XLOOKUP(B6320, Runs[Run ID], Runs[Title]), "— pick a run —")</f>
        <v>Ennis' Punisher MAX</v>
      </c>
      <c r="D6320" s="74" t="s">
        <v>6060</v>
      </c>
      <c r="E6320" s="58" t="b">
        <v>0</v>
      </c>
      <c r="F6320" s="25">
        <f t="shared" si="1"/>
        <v>50</v>
      </c>
      <c r="G6320" s="21" t="s">
        <v>58</v>
      </c>
      <c r="H6320" s="23"/>
      <c r="I6320" s="28"/>
    </row>
    <row r="6321" ht="22.5" customHeight="1">
      <c r="A6321" s="53" t="str">
        <f t="array" ref="A6321">IFERROR(_xlfn.XLOOKUP(B6321, Runs[Run ID], Runs[Track]), "— pick a run —")</f>
        <v>Punisher</v>
      </c>
      <c r="B6321" s="54" t="s">
        <v>794</v>
      </c>
      <c r="C6321" s="53" t="str">
        <f t="array" ref="C6321">IFERROR(_xlfn.XLOOKUP(B6321, Runs[Run ID], Runs[Title]), "— pick a run —")</f>
        <v>Ennis' Punisher MAX</v>
      </c>
      <c r="D6321" s="74" t="s">
        <v>6085</v>
      </c>
      <c r="E6321" s="58" t="b">
        <v>0</v>
      </c>
      <c r="F6321" s="25">
        <f t="shared" si="1"/>
        <v>51</v>
      </c>
      <c r="G6321" s="21" t="s">
        <v>58</v>
      </c>
      <c r="H6321" s="23"/>
      <c r="I6321" s="28"/>
    </row>
    <row r="6322" ht="22.5" customHeight="1">
      <c r="A6322" s="53" t="str">
        <f t="array" ref="A6322">IFERROR(_xlfn.XLOOKUP(B6322, Runs[Run ID], Runs[Track]), "— pick a run —")</f>
        <v>Punisher</v>
      </c>
      <c r="B6322" s="54" t="s">
        <v>794</v>
      </c>
      <c r="C6322" s="53" t="str">
        <f t="array" ref="C6322">IFERROR(_xlfn.XLOOKUP(B6322, Runs[Run ID], Runs[Title]), "— pick a run —")</f>
        <v>Ennis' Punisher MAX</v>
      </c>
      <c r="D6322" s="74" t="s">
        <v>6109</v>
      </c>
      <c r="E6322" s="58" t="b">
        <v>0</v>
      </c>
      <c r="F6322" s="25">
        <f t="shared" si="1"/>
        <v>52</v>
      </c>
      <c r="G6322" s="21" t="s">
        <v>58</v>
      </c>
      <c r="H6322" s="23"/>
      <c r="I6322" s="28"/>
    </row>
    <row r="6323" ht="22.5" customHeight="1">
      <c r="A6323" s="53" t="str">
        <f t="array" ref="A6323">IFERROR(_xlfn.XLOOKUP(B6323, Runs[Run ID], Runs[Track]), "— pick a run —")</f>
        <v>Punisher</v>
      </c>
      <c r="B6323" s="54" t="s">
        <v>794</v>
      </c>
      <c r="C6323" s="53" t="str">
        <f t="array" ref="C6323">IFERROR(_xlfn.XLOOKUP(B6323, Runs[Run ID], Runs[Title]), "— pick a run —")</f>
        <v>Ennis' Punisher MAX</v>
      </c>
      <c r="D6323" s="74" t="s">
        <v>6130</v>
      </c>
      <c r="E6323" s="58" t="b">
        <v>0</v>
      </c>
      <c r="F6323" s="25">
        <f t="shared" si="1"/>
        <v>53</v>
      </c>
      <c r="G6323" s="21" t="s">
        <v>58</v>
      </c>
      <c r="H6323" s="23"/>
      <c r="I6323" s="28"/>
    </row>
    <row r="6324" ht="22.5" customHeight="1">
      <c r="A6324" s="53" t="str">
        <f t="array" ref="A6324">IFERROR(_xlfn.XLOOKUP(B6324, Runs[Run ID], Runs[Track]), "— pick a run —")</f>
        <v>Punisher</v>
      </c>
      <c r="B6324" s="54" t="s">
        <v>794</v>
      </c>
      <c r="C6324" s="53" t="str">
        <f t="array" ref="C6324">IFERROR(_xlfn.XLOOKUP(B6324, Runs[Run ID], Runs[Title]), "— pick a run —")</f>
        <v>Ennis' Punisher MAX</v>
      </c>
      <c r="D6324" s="74" t="s">
        <v>6154</v>
      </c>
      <c r="E6324" s="58" t="b">
        <v>0</v>
      </c>
      <c r="F6324" s="25">
        <f t="shared" si="1"/>
        <v>54</v>
      </c>
      <c r="G6324" s="21" t="s">
        <v>58</v>
      </c>
      <c r="H6324" s="23"/>
      <c r="I6324" s="28"/>
    </row>
    <row r="6325" ht="22.5" customHeight="1">
      <c r="A6325" s="53" t="str">
        <f t="array" ref="A6325">IFERROR(_xlfn.XLOOKUP(B6325, Runs[Run ID], Runs[Track]), "— pick a run —")</f>
        <v>Punisher</v>
      </c>
      <c r="B6325" s="54" t="s">
        <v>794</v>
      </c>
      <c r="C6325" s="53" t="str">
        <f t="array" ref="C6325">IFERROR(_xlfn.XLOOKUP(B6325, Runs[Run ID], Runs[Title]), "— pick a run —")</f>
        <v>Ennis' Punisher MAX</v>
      </c>
      <c r="D6325" s="74" t="s">
        <v>15169</v>
      </c>
      <c r="E6325" s="58" t="b">
        <v>0</v>
      </c>
      <c r="F6325" s="25">
        <f t="shared" si="1"/>
        <v>55</v>
      </c>
      <c r="G6325" s="21" t="s">
        <v>443</v>
      </c>
      <c r="H6325" s="23"/>
      <c r="I6325" s="28"/>
    </row>
    <row r="6326" ht="22.5" customHeight="1">
      <c r="A6326" s="53" t="str">
        <f t="array" ref="A6326">IFERROR(_xlfn.XLOOKUP(B6326, Runs[Run ID], Runs[Track]), "— pick a run —")</f>
        <v>Punisher</v>
      </c>
      <c r="B6326" s="54" t="s">
        <v>794</v>
      </c>
      <c r="C6326" s="53" t="str">
        <f t="array" ref="C6326">IFERROR(_xlfn.XLOOKUP(B6326, Runs[Run ID], Runs[Title]), "— pick a run —")</f>
        <v>Ennis' Punisher MAX</v>
      </c>
      <c r="D6326" s="74" t="s">
        <v>15170</v>
      </c>
      <c r="E6326" s="58" t="b">
        <v>0</v>
      </c>
      <c r="F6326" s="25">
        <f t="shared" si="1"/>
        <v>56</v>
      </c>
      <c r="G6326" s="21" t="s">
        <v>443</v>
      </c>
      <c r="H6326" s="23"/>
      <c r="I6326" s="28"/>
    </row>
    <row r="6327" ht="22.5" customHeight="1">
      <c r="A6327" s="53" t="str">
        <f t="array" ref="A6327">IFERROR(_xlfn.XLOOKUP(B6327, Runs[Run ID], Runs[Track]), "— pick a run —")</f>
        <v>Punisher</v>
      </c>
      <c r="B6327" s="54" t="s">
        <v>794</v>
      </c>
      <c r="C6327" s="53" t="str">
        <f t="array" ref="C6327">IFERROR(_xlfn.XLOOKUP(B6327, Runs[Run ID], Runs[Title]), "— pick a run —")</f>
        <v>Ennis' Punisher MAX</v>
      </c>
      <c r="D6327" s="74" t="s">
        <v>15171</v>
      </c>
      <c r="E6327" s="58" t="b">
        <v>0</v>
      </c>
      <c r="F6327" s="25">
        <f t="shared" si="1"/>
        <v>57</v>
      </c>
      <c r="G6327" s="21" t="s">
        <v>443</v>
      </c>
      <c r="H6327" s="23"/>
      <c r="I6327" s="28"/>
    </row>
    <row r="6328" ht="22.5" customHeight="1">
      <c r="A6328" s="53" t="str">
        <f t="array" ref="A6328">IFERROR(_xlfn.XLOOKUP(B6328, Runs[Run ID], Runs[Track]), "— pick a run —")</f>
        <v>Punisher</v>
      </c>
      <c r="B6328" s="54" t="s">
        <v>794</v>
      </c>
      <c r="C6328" s="53" t="str">
        <f t="array" ref="C6328">IFERROR(_xlfn.XLOOKUP(B6328, Runs[Run ID], Runs[Title]), "— pick a run —")</f>
        <v>Ennis' Punisher MAX</v>
      </c>
      <c r="D6328" s="74" t="s">
        <v>15172</v>
      </c>
      <c r="E6328" s="58" t="b">
        <v>0</v>
      </c>
      <c r="F6328" s="25">
        <f t="shared" si="1"/>
        <v>58</v>
      </c>
      <c r="G6328" s="21" t="s">
        <v>443</v>
      </c>
      <c r="H6328" s="23"/>
      <c r="I6328" s="28"/>
    </row>
    <row r="6329" ht="22.5" customHeight="1">
      <c r="A6329" s="53" t="str">
        <f t="array" ref="A6329">IFERROR(_xlfn.XLOOKUP(B6329, Runs[Run ID], Runs[Track]), "— pick a run —")</f>
        <v>Punisher</v>
      </c>
      <c r="B6329" s="54" t="s">
        <v>794</v>
      </c>
      <c r="C6329" s="53" t="str">
        <f t="array" ref="C6329">IFERROR(_xlfn.XLOOKUP(B6329, Runs[Run ID], Runs[Title]), "— pick a run —")</f>
        <v>Ennis' Punisher MAX</v>
      </c>
      <c r="D6329" s="74" t="s">
        <v>15173</v>
      </c>
      <c r="E6329" s="58" t="b">
        <v>0</v>
      </c>
      <c r="F6329" s="25">
        <f t="shared" si="1"/>
        <v>59</v>
      </c>
      <c r="G6329" s="21" t="s">
        <v>443</v>
      </c>
      <c r="H6329" s="23"/>
      <c r="I6329" s="28"/>
    </row>
    <row r="6330" ht="22.5" customHeight="1">
      <c r="A6330" s="53" t="str">
        <f t="array" ref="A6330">IFERROR(_xlfn.XLOOKUP(B6330, Runs[Run ID], Runs[Track]), "— pick a run —")</f>
        <v>Punisher</v>
      </c>
      <c r="B6330" s="54" t="s">
        <v>794</v>
      </c>
      <c r="C6330" s="53" t="str">
        <f t="array" ref="C6330">IFERROR(_xlfn.XLOOKUP(B6330, Runs[Run ID], Runs[Title]), "— pick a run —")</f>
        <v>Ennis' Punisher MAX</v>
      </c>
      <c r="D6330" s="74" t="s">
        <v>6291</v>
      </c>
      <c r="E6330" s="58" t="b">
        <v>0</v>
      </c>
      <c r="F6330" s="25">
        <f t="shared" si="1"/>
        <v>60</v>
      </c>
      <c r="G6330" s="21" t="s">
        <v>58</v>
      </c>
      <c r="H6330" s="23" t="s">
        <v>15174</v>
      </c>
      <c r="I6330" s="28"/>
    </row>
    <row r="6331" ht="22.5" customHeight="1">
      <c r="A6331" s="53" t="str">
        <f t="array" ref="A6331">IFERROR(_xlfn.XLOOKUP(B6331, Runs[Run ID], Runs[Track]), "— pick a run —")</f>
        <v>Punisher</v>
      </c>
      <c r="B6331" s="54" t="s">
        <v>794</v>
      </c>
      <c r="C6331" s="53" t="str">
        <f t="array" ref="C6331">IFERROR(_xlfn.XLOOKUP(B6331, Runs[Run ID], Runs[Title]), "— pick a run —")</f>
        <v>Ennis' Punisher MAX</v>
      </c>
      <c r="D6331" s="74" t="s">
        <v>6316</v>
      </c>
      <c r="E6331" s="58" t="b">
        <v>0</v>
      </c>
      <c r="F6331" s="25">
        <f t="shared" si="1"/>
        <v>61</v>
      </c>
      <c r="G6331" s="21" t="s">
        <v>58</v>
      </c>
      <c r="H6331" s="23"/>
      <c r="I6331" s="28"/>
    </row>
    <row r="6332" ht="22.5" customHeight="1">
      <c r="A6332" s="53" t="str">
        <f t="array" ref="A6332">IFERROR(_xlfn.XLOOKUP(B6332, Runs[Run ID], Runs[Track]), "— pick a run —")</f>
        <v>Punisher</v>
      </c>
      <c r="B6332" s="54" t="s">
        <v>794</v>
      </c>
      <c r="C6332" s="53" t="str">
        <f t="array" ref="C6332">IFERROR(_xlfn.XLOOKUP(B6332, Runs[Run ID], Runs[Title]), "— pick a run —")</f>
        <v>Ennis' Punisher MAX</v>
      </c>
      <c r="D6332" s="74" t="s">
        <v>6341</v>
      </c>
      <c r="E6332" s="58" t="b">
        <v>0</v>
      </c>
      <c r="F6332" s="25">
        <f t="shared" si="1"/>
        <v>62</v>
      </c>
      <c r="G6332" s="21" t="s">
        <v>58</v>
      </c>
      <c r="H6332" s="23"/>
      <c r="I6332" s="28"/>
    </row>
    <row r="6333" ht="22.5" customHeight="1">
      <c r="A6333" s="53" t="str">
        <f t="array" ref="A6333">IFERROR(_xlfn.XLOOKUP(B6333, Runs[Run ID], Runs[Track]), "— pick a run —")</f>
        <v>Punisher</v>
      </c>
      <c r="B6333" s="54" t="s">
        <v>794</v>
      </c>
      <c r="C6333" s="53" t="str">
        <f t="array" ref="C6333">IFERROR(_xlfn.XLOOKUP(B6333, Runs[Run ID], Runs[Title]), "— pick a run —")</f>
        <v>Ennis' Punisher MAX</v>
      </c>
      <c r="D6333" s="74" t="s">
        <v>6363</v>
      </c>
      <c r="E6333" s="58" t="b">
        <v>0</v>
      </c>
      <c r="F6333" s="25">
        <f t="shared" si="1"/>
        <v>63</v>
      </c>
      <c r="G6333" s="21" t="s">
        <v>58</v>
      </c>
      <c r="H6333" s="23"/>
      <c r="I6333" s="28"/>
    </row>
    <row r="6334" ht="22.5" customHeight="1">
      <c r="A6334" s="53" t="str">
        <f t="array" ref="A6334">IFERROR(_xlfn.XLOOKUP(B6334, Runs[Run ID], Runs[Track]), "— pick a run —")</f>
        <v>Punisher</v>
      </c>
      <c r="B6334" s="54" t="s">
        <v>794</v>
      </c>
      <c r="C6334" s="53" t="str">
        <f t="array" ref="C6334">IFERROR(_xlfn.XLOOKUP(B6334, Runs[Run ID], Runs[Title]), "— pick a run —")</f>
        <v>Ennis' Punisher MAX</v>
      </c>
      <c r="D6334" s="74" t="s">
        <v>6385</v>
      </c>
      <c r="E6334" s="58" t="b">
        <v>0</v>
      </c>
      <c r="F6334" s="25">
        <f t="shared" si="1"/>
        <v>64</v>
      </c>
      <c r="G6334" s="21" t="s">
        <v>58</v>
      </c>
      <c r="H6334" s="23"/>
      <c r="I6334" s="28"/>
    </row>
    <row r="6335" ht="22.5" customHeight="1">
      <c r="A6335" s="53" t="str">
        <f t="array" ref="A6335">IFERROR(_xlfn.XLOOKUP(B6335, Runs[Run ID], Runs[Track]), "— pick a run —")</f>
        <v>Punisher</v>
      </c>
      <c r="B6335" s="54" t="s">
        <v>794</v>
      </c>
      <c r="C6335" s="53" t="str">
        <f t="array" ref="C6335">IFERROR(_xlfn.XLOOKUP(B6335, Runs[Run ID], Runs[Title]), "— pick a run —")</f>
        <v>Ennis' Punisher MAX</v>
      </c>
      <c r="D6335" s="74" t="s">
        <v>6408</v>
      </c>
      <c r="E6335" s="58" t="b">
        <v>0</v>
      </c>
      <c r="F6335" s="25">
        <f t="shared" si="1"/>
        <v>65</v>
      </c>
      <c r="G6335" s="21" t="s">
        <v>58</v>
      </c>
      <c r="H6335" s="23"/>
      <c r="I6335" s="28"/>
    </row>
    <row r="6336" ht="22.5" customHeight="1">
      <c r="A6336" s="53" t="str">
        <f t="array" ref="A6336">IFERROR(_xlfn.XLOOKUP(B6336, Runs[Run ID], Runs[Track]), "— pick a run —")</f>
        <v>Punisher</v>
      </c>
      <c r="B6336" s="54" t="s">
        <v>794</v>
      </c>
      <c r="C6336" s="53" t="str">
        <f t="array" ref="C6336">IFERROR(_xlfn.XLOOKUP(B6336, Runs[Run ID], Runs[Title]), "— pick a run —")</f>
        <v>Ennis' Punisher MAX</v>
      </c>
      <c r="D6336" s="74" t="s">
        <v>6430</v>
      </c>
      <c r="E6336" s="58" t="b">
        <v>0</v>
      </c>
      <c r="F6336" s="25">
        <f t="shared" si="1"/>
        <v>66</v>
      </c>
      <c r="G6336" s="21" t="s">
        <v>58</v>
      </c>
      <c r="H6336" s="23"/>
      <c r="I6336" s="28"/>
    </row>
    <row r="6337" ht="22.5" customHeight="1">
      <c r="A6337" s="53" t="str">
        <f t="array" ref="A6337">IFERROR(_xlfn.XLOOKUP(B6337, Runs[Run ID], Runs[Track]), "— pick a run —")</f>
        <v>Punisher</v>
      </c>
      <c r="B6337" s="54" t="s">
        <v>794</v>
      </c>
      <c r="C6337" s="53" t="str">
        <f t="array" ref="C6337">IFERROR(_xlfn.XLOOKUP(B6337, Runs[Run ID], Runs[Title]), "— pick a run —")</f>
        <v>Ennis' Punisher MAX</v>
      </c>
      <c r="D6337" s="74" t="s">
        <v>6452</v>
      </c>
      <c r="E6337" s="58" t="b">
        <v>0</v>
      </c>
      <c r="F6337" s="25">
        <f t="shared" si="1"/>
        <v>67</v>
      </c>
      <c r="G6337" s="21" t="s">
        <v>58</v>
      </c>
      <c r="H6337" s="23"/>
      <c r="I6337" s="28"/>
    </row>
    <row r="6338" ht="22.5" customHeight="1">
      <c r="A6338" s="53" t="str">
        <f t="array" ref="A6338">IFERROR(_xlfn.XLOOKUP(B6338, Runs[Run ID], Runs[Track]), "— pick a run —")</f>
        <v>Punisher</v>
      </c>
      <c r="B6338" s="54" t="s">
        <v>794</v>
      </c>
      <c r="C6338" s="53" t="str">
        <f t="array" ref="C6338">IFERROR(_xlfn.XLOOKUP(B6338, Runs[Run ID], Runs[Title]), "— pick a run —")</f>
        <v>Ennis' Punisher MAX</v>
      </c>
      <c r="D6338" s="74" t="s">
        <v>6474</v>
      </c>
      <c r="E6338" s="58" t="b">
        <v>0</v>
      </c>
      <c r="F6338" s="25">
        <f t="shared" si="1"/>
        <v>68</v>
      </c>
      <c r="G6338" s="21" t="s">
        <v>58</v>
      </c>
      <c r="H6338" s="23"/>
      <c r="I6338" s="28"/>
    </row>
    <row r="6339" ht="22.5" customHeight="1">
      <c r="A6339" s="53" t="str">
        <f t="array" ref="A6339">IFERROR(_xlfn.XLOOKUP(B6339, Runs[Run ID], Runs[Track]), "— pick a run —")</f>
        <v>Punisher</v>
      </c>
      <c r="B6339" s="54" t="s">
        <v>794</v>
      </c>
      <c r="C6339" s="53" t="str">
        <f t="array" ref="C6339">IFERROR(_xlfn.XLOOKUP(B6339, Runs[Run ID], Runs[Title]), "— pick a run —")</f>
        <v>Ennis' Punisher MAX</v>
      </c>
      <c r="D6339" s="74" t="s">
        <v>6497</v>
      </c>
      <c r="E6339" s="58" t="b">
        <v>0</v>
      </c>
      <c r="F6339" s="25">
        <f t="shared" si="1"/>
        <v>69</v>
      </c>
      <c r="G6339" s="21" t="s">
        <v>58</v>
      </c>
      <c r="H6339" s="23"/>
      <c r="I6339" s="28"/>
    </row>
    <row r="6340" ht="22.5" customHeight="1">
      <c r="A6340" s="53" t="str">
        <f t="array" ref="A6340">IFERROR(_xlfn.XLOOKUP(B6340, Runs[Run ID], Runs[Track]), "— pick a run —")</f>
        <v>Punisher</v>
      </c>
      <c r="B6340" s="54" t="s">
        <v>794</v>
      </c>
      <c r="C6340" s="53" t="str">
        <f t="array" ref="C6340">IFERROR(_xlfn.XLOOKUP(B6340, Runs[Run ID], Runs[Title]), "— pick a run —")</f>
        <v>Ennis' Punisher MAX</v>
      </c>
      <c r="D6340" s="74" t="s">
        <v>6519</v>
      </c>
      <c r="E6340" s="58" t="b">
        <v>0</v>
      </c>
      <c r="F6340" s="25">
        <f t="shared" si="1"/>
        <v>70</v>
      </c>
      <c r="G6340" s="21" t="s">
        <v>58</v>
      </c>
      <c r="H6340" s="23"/>
      <c r="I6340" s="28"/>
    </row>
    <row r="6341" ht="22.5" customHeight="1">
      <c r="A6341" s="53" t="str">
        <f t="array" ref="A6341">IFERROR(_xlfn.XLOOKUP(B6341, Runs[Run ID], Runs[Track]), "— pick a run —")</f>
        <v>Punisher</v>
      </c>
      <c r="B6341" s="54" t="s">
        <v>794</v>
      </c>
      <c r="C6341" s="53" t="str">
        <f t="array" ref="C6341">IFERROR(_xlfn.XLOOKUP(B6341, Runs[Run ID], Runs[Title]), "— pick a run —")</f>
        <v>Ennis' Punisher MAX</v>
      </c>
      <c r="D6341" s="74" t="s">
        <v>15175</v>
      </c>
      <c r="E6341" s="58" t="b">
        <v>0</v>
      </c>
      <c r="F6341" s="25">
        <f t="shared" si="1"/>
        <v>71</v>
      </c>
      <c r="G6341" s="21" t="s">
        <v>1002</v>
      </c>
      <c r="H6341" s="23" t="s">
        <v>15176</v>
      </c>
      <c r="I6341" s="28"/>
    </row>
    <row r="6342" ht="22.5" customHeight="1">
      <c r="A6342" s="53" t="str">
        <f t="array" ref="A6342">IFERROR(_xlfn.XLOOKUP(B6342, Runs[Run ID], Runs[Track]), "— pick a run —")</f>
        <v>Punisher</v>
      </c>
      <c r="B6342" s="54" t="s">
        <v>794</v>
      </c>
      <c r="C6342" s="53" t="str">
        <f t="array" ref="C6342">IFERROR(_xlfn.XLOOKUP(B6342, Runs[Run ID], Runs[Title]), "— pick a run —")</f>
        <v>Ennis' Punisher MAX</v>
      </c>
      <c r="D6342" s="74" t="s">
        <v>15177</v>
      </c>
      <c r="E6342" s="58" t="b">
        <v>0</v>
      </c>
      <c r="F6342" s="25">
        <f t="shared" si="1"/>
        <v>72</v>
      </c>
      <c r="G6342" s="21" t="s">
        <v>1002</v>
      </c>
      <c r="H6342" s="23"/>
      <c r="I6342" s="28"/>
    </row>
    <row r="6343" ht="22.5" customHeight="1">
      <c r="A6343" s="53" t="str">
        <f t="array" ref="A6343">IFERROR(_xlfn.XLOOKUP(B6343, Runs[Run ID], Runs[Track]), "— pick a run —")</f>
        <v>Punisher</v>
      </c>
      <c r="B6343" s="54" t="s">
        <v>794</v>
      </c>
      <c r="C6343" s="53" t="str">
        <f t="array" ref="C6343">IFERROR(_xlfn.XLOOKUP(B6343, Runs[Run ID], Runs[Title]), "— pick a run —")</f>
        <v>Ennis' Punisher MAX</v>
      </c>
      <c r="D6343" s="74" t="s">
        <v>15178</v>
      </c>
      <c r="E6343" s="58" t="b">
        <v>0</v>
      </c>
      <c r="F6343" s="25">
        <f t="shared" si="1"/>
        <v>73</v>
      </c>
      <c r="G6343" s="21" t="s">
        <v>1002</v>
      </c>
      <c r="H6343" s="23"/>
      <c r="I6343" s="28"/>
    </row>
    <row r="6344" ht="22.5" customHeight="1">
      <c r="A6344" s="53" t="str">
        <f t="array" ref="A6344">IFERROR(_xlfn.XLOOKUP(B6344, Runs[Run ID], Runs[Track]), "— pick a run —")</f>
        <v>Punisher</v>
      </c>
      <c r="B6344" s="54" t="s">
        <v>794</v>
      </c>
      <c r="C6344" s="53" t="str">
        <f t="array" ref="C6344">IFERROR(_xlfn.XLOOKUP(B6344, Runs[Run ID], Runs[Title]), "— pick a run —")</f>
        <v>Ennis' Punisher MAX</v>
      </c>
      <c r="D6344" s="74" t="s">
        <v>15179</v>
      </c>
      <c r="E6344" s="58" t="b">
        <v>0</v>
      </c>
      <c r="F6344" s="25">
        <f t="shared" si="1"/>
        <v>74</v>
      </c>
      <c r="G6344" s="21" t="s">
        <v>1002</v>
      </c>
      <c r="H6344" s="23"/>
      <c r="I6344" s="28"/>
    </row>
    <row r="6345" ht="22.5" customHeight="1">
      <c r="A6345" s="53" t="str">
        <f t="array" ref="A6345">IFERROR(_xlfn.XLOOKUP(B6345, Runs[Run ID], Runs[Track]), "— pick a run —")</f>
        <v>Punisher</v>
      </c>
      <c r="B6345" s="54" t="s">
        <v>794</v>
      </c>
      <c r="C6345" s="53" t="str">
        <f t="array" ref="C6345">IFERROR(_xlfn.XLOOKUP(B6345, Runs[Run ID], Runs[Title]), "— pick a run —")</f>
        <v>Ennis' Punisher MAX</v>
      </c>
      <c r="D6345" s="74" t="s">
        <v>15180</v>
      </c>
      <c r="E6345" s="58" t="b">
        <v>0</v>
      </c>
      <c r="F6345" s="25">
        <f t="shared" si="1"/>
        <v>75</v>
      </c>
      <c r="G6345" s="21" t="s">
        <v>1002</v>
      </c>
      <c r="H6345" s="23"/>
      <c r="I6345" s="28"/>
    </row>
    <row r="6346" ht="22.5" customHeight="1">
      <c r="A6346" s="53" t="str">
        <f t="array" ref="A6346">IFERROR(_xlfn.XLOOKUP(B6346, Runs[Run ID], Runs[Track]), "— pick a run —")</f>
        <v>Punisher</v>
      </c>
      <c r="B6346" s="54" t="s">
        <v>794</v>
      </c>
      <c r="C6346" s="53" t="str">
        <f t="array" ref="C6346">IFERROR(_xlfn.XLOOKUP(B6346, Runs[Run ID], Runs[Title]), "— pick a run —")</f>
        <v>Ennis' Punisher MAX</v>
      </c>
      <c r="D6346" s="74" t="s">
        <v>15181</v>
      </c>
      <c r="E6346" s="58" t="b">
        <v>0</v>
      </c>
      <c r="F6346" s="25">
        <f t="shared" si="1"/>
        <v>76</v>
      </c>
      <c r="G6346" s="21" t="s">
        <v>1002</v>
      </c>
      <c r="H6346" s="23" t="s">
        <v>15182</v>
      </c>
      <c r="I6346" s="28"/>
    </row>
    <row r="6347" ht="22.5" customHeight="1">
      <c r="A6347" s="53" t="str">
        <f t="array" ref="A6347">IFERROR(_xlfn.XLOOKUP(B6347, Runs[Run ID], Runs[Track]), "— pick a run —")</f>
        <v>Punisher</v>
      </c>
      <c r="B6347" s="54" t="s">
        <v>794</v>
      </c>
      <c r="C6347" s="53" t="str">
        <f t="array" ref="C6347">IFERROR(_xlfn.XLOOKUP(B6347, Runs[Run ID], Runs[Title]), "— pick a run —")</f>
        <v>Ennis' Punisher MAX</v>
      </c>
      <c r="D6347" s="74" t="s">
        <v>15183</v>
      </c>
      <c r="E6347" s="58" t="b">
        <v>0</v>
      </c>
      <c r="F6347" s="25">
        <f t="shared" si="1"/>
        <v>77</v>
      </c>
      <c r="G6347" s="21" t="s">
        <v>1002</v>
      </c>
      <c r="H6347" s="23"/>
      <c r="I6347" s="28"/>
    </row>
    <row r="6348" ht="22.5" customHeight="1">
      <c r="A6348" s="53" t="str">
        <f t="array" ref="A6348">IFERROR(_xlfn.XLOOKUP(B6348, Runs[Run ID], Runs[Track]), "— pick a run —")</f>
        <v>Punisher</v>
      </c>
      <c r="B6348" s="54" t="s">
        <v>794</v>
      </c>
      <c r="C6348" s="53" t="str">
        <f t="array" ref="C6348">IFERROR(_xlfn.XLOOKUP(B6348, Runs[Run ID], Runs[Title]), "— pick a run —")</f>
        <v>Ennis' Punisher MAX</v>
      </c>
      <c r="D6348" s="74" t="s">
        <v>15184</v>
      </c>
      <c r="E6348" s="58" t="b">
        <v>0</v>
      </c>
      <c r="F6348" s="25">
        <f t="shared" si="1"/>
        <v>78</v>
      </c>
      <c r="G6348" s="21" t="s">
        <v>1002</v>
      </c>
      <c r="H6348" s="23"/>
      <c r="I6348" s="28"/>
    </row>
    <row r="6349" ht="22.5" customHeight="1">
      <c r="A6349" s="53" t="str">
        <f t="array" ref="A6349">IFERROR(_xlfn.XLOOKUP(B6349, Runs[Run ID], Runs[Track]), "— pick a run —")</f>
        <v>Punisher</v>
      </c>
      <c r="B6349" s="54" t="s">
        <v>794</v>
      </c>
      <c r="C6349" s="53" t="str">
        <f t="array" ref="C6349">IFERROR(_xlfn.XLOOKUP(B6349, Runs[Run ID], Runs[Title]), "— pick a run —")</f>
        <v>Ennis' Punisher MAX</v>
      </c>
      <c r="D6349" s="74" t="s">
        <v>15185</v>
      </c>
      <c r="E6349" s="58" t="b">
        <v>0</v>
      </c>
      <c r="F6349" s="25">
        <f t="shared" si="1"/>
        <v>79</v>
      </c>
      <c r="G6349" s="21" t="s">
        <v>1002</v>
      </c>
      <c r="H6349" s="23"/>
      <c r="I6349" s="28"/>
    </row>
    <row r="6350" ht="22.5" customHeight="1">
      <c r="A6350" s="53" t="str">
        <f t="array" ref="A6350">IFERROR(_xlfn.XLOOKUP(B6350, Runs[Run ID], Runs[Track]), "— pick a run —")</f>
        <v>Punisher</v>
      </c>
      <c r="B6350" s="54" t="s">
        <v>794</v>
      </c>
      <c r="C6350" s="53" t="str">
        <f t="array" ref="C6350">IFERROR(_xlfn.XLOOKUP(B6350, Runs[Run ID], Runs[Title]), "— pick a run —")</f>
        <v>Ennis' Punisher MAX</v>
      </c>
      <c r="D6350" s="74" t="s">
        <v>15186</v>
      </c>
      <c r="E6350" s="58" t="b">
        <v>0</v>
      </c>
      <c r="F6350" s="25">
        <f t="shared" si="1"/>
        <v>80</v>
      </c>
      <c r="G6350" s="21" t="s">
        <v>1002</v>
      </c>
      <c r="H6350" s="23"/>
      <c r="I6350" s="28"/>
    </row>
    <row r="6351" ht="22.5" customHeight="1">
      <c r="A6351" s="53" t="str">
        <f t="array" ref="A6351">IFERROR(_xlfn.XLOOKUP(B6351, Runs[Run ID], Runs[Track]), "— pick a run —")</f>
        <v>Punisher</v>
      </c>
      <c r="B6351" s="54" t="s">
        <v>794</v>
      </c>
      <c r="C6351" s="53" t="str">
        <f t="array" ref="C6351">IFERROR(_xlfn.XLOOKUP(B6351, Runs[Run ID], Runs[Title]), "— pick a run —")</f>
        <v>Ennis' Punisher MAX</v>
      </c>
      <c r="D6351" s="74" t="s">
        <v>6743</v>
      </c>
      <c r="E6351" s="58" t="b">
        <v>0</v>
      </c>
      <c r="F6351" s="25">
        <f t="shared" si="1"/>
        <v>81</v>
      </c>
      <c r="G6351" s="21" t="s">
        <v>443</v>
      </c>
      <c r="H6351" s="23"/>
      <c r="I6351" s="28"/>
    </row>
    <row r="6352" ht="22.5" customHeight="1">
      <c r="A6352" s="53" t="str">
        <f t="array" ref="A6352">IFERROR(_xlfn.XLOOKUP(B6352, Runs[Run ID], Runs[Track]), "— pick a run —")</f>
        <v>Punisher</v>
      </c>
      <c r="B6352" s="54" t="s">
        <v>794</v>
      </c>
      <c r="C6352" s="53" t="str">
        <f t="array" ref="C6352">IFERROR(_xlfn.XLOOKUP(B6352, Runs[Run ID], Runs[Title]), "— pick a run —")</f>
        <v>Ennis' Punisher MAX</v>
      </c>
      <c r="D6352" s="74" t="s">
        <v>15187</v>
      </c>
      <c r="E6352" s="58" t="b">
        <v>0</v>
      </c>
      <c r="F6352" s="25">
        <f t="shared" si="1"/>
        <v>82</v>
      </c>
      <c r="G6352" s="21" t="s">
        <v>1002</v>
      </c>
      <c r="H6352" s="23" t="s">
        <v>15188</v>
      </c>
      <c r="I6352" s="28"/>
    </row>
    <row r="6353" ht="22.5" customHeight="1">
      <c r="A6353" s="53" t="str">
        <f t="array" ref="A6353">IFERROR(_xlfn.XLOOKUP(B6353, Runs[Run ID], Runs[Track]), "— pick a run —")</f>
        <v>Punisher</v>
      </c>
      <c r="B6353" s="54" t="s">
        <v>794</v>
      </c>
      <c r="C6353" s="53" t="str">
        <f t="array" ref="C6353">IFERROR(_xlfn.XLOOKUP(B6353, Runs[Run ID], Runs[Title]), "— pick a run —")</f>
        <v>Ennis' Punisher MAX</v>
      </c>
      <c r="D6353" s="74" t="s">
        <v>15189</v>
      </c>
      <c r="E6353" s="58" t="b">
        <v>0</v>
      </c>
      <c r="F6353" s="25">
        <f t="shared" si="1"/>
        <v>83</v>
      </c>
      <c r="G6353" s="21" t="s">
        <v>1002</v>
      </c>
      <c r="H6353" s="23"/>
      <c r="I6353" s="28"/>
    </row>
    <row r="6354" ht="22.5" customHeight="1">
      <c r="A6354" s="53" t="str">
        <f t="array" ref="A6354">IFERROR(_xlfn.XLOOKUP(B6354, Runs[Run ID], Runs[Track]), "— pick a run —")</f>
        <v>Punisher</v>
      </c>
      <c r="B6354" s="54" t="s">
        <v>794</v>
      </c>
      <c r="C6354" s="53" t="str">
        <f t="array" ref="C6354">IFERROR(_xlfn.XLOOKUP(B6354, Runs[Run ID], Runs[Title]), "— pick a run —")</f>
        <v>Ennis' Punisher MAX</v>
      </c>
      <c r="D6354" s="74" t="s">
        <v>15190</v>
      </c>
      <c r="E6354" s="58" t="b">
        <v>0</v>
      </c>
      <c r="F6354" s="25">
        <f t="shared" si="1"/>
        <v>84</v>
      </c>
      <c r="G6354" s="21" t="s">
        <v>1002</v>
      </c>
      <c r="H6354" s="23"/>
      <c r="I6354" s="28"/>
    </row>
    <row r="6355" ht="22.5" customHeight="1">
      <c r="A6355" s="53" t="str">
        <f t="array" ref="A6355">IFERROR(_xlfn.XLOOKUP(B6355, Runs[Run ID], Runs[Track]), "— pick a run —")</f>
        <v>Punisher</v>
      </c>
      <c r="B6355" s="54" t="s">
        <v>794</v>
      </c>
      <c r="C6355" s="53" t="str">
        <f t="array" ref="C6355">IFERROR(_xlfn.XLOOKUP(B6355, Runs[Run ID], Runs[Title]), "— pick a run —")</f>
        <v>Ennis' Punisher MAX</v>
      </c>
      <c r="D6355" s="74" t="s">
        <v>15191</v>
      </c>
      <c r="E6355" s="58" t="b">
        <v>0</v>
      </c>
      <c r="F6355" s="25">
        <f t="shared" si="1"/>
        <v>85</v>
      </c>
      <c r="G6355" s="21" t="s">
        <v>1002</v>
      </c>
      <c r="H6355" s="23"/>
      <c r="I6355" s="28"/>
    </row>
    <row r="6356" ht="22.5" customHeight="1">
      <c r="A6356" s="53" t="str">
        <f t="array" ref="A6356">IFERROR(_xlfn.XLOOKUP(B6356, Runs[Run ID], Runs[Track]), "— pick a run —")</f>
        <v>Punisher</v>
      </c>
      <c r="B6356" s="54" t="s">
        <v>794</v>
      </c>
      <c r="C6356" s="53" t="str">
        <f t="array" ref="C6356">IFERROR(_xlfn.XLOOKUP(B6356, Runs[Run ID], Runs[Title]), "— pick a run —")</f>
        <v>Ennis' Punisher MAX</v>
      </c>
      <c r="D6356" s="74" t="s">
        <v>15192</v>
      </c>
      <c r="E6356" s="58" t="b">
        <v>0</v>
      </c>
      <c r="F6356" s="25">
        <f t="shared" si="1"/>
        <v>86</v>
      </c>
      <c r="G6356" s="21" t="s">
        <v>1002</v>
      </c>
      <c r="H6356" s="23" t="s">
        <v>15193</v>
      </c>
      <c r="I6356" s="28"/>
    </row>
    <row r="6357" ht="22.5" customHeight="1">
      <c r="A6357" s="53" t="str">
        <f t="array" ref="A6357">IFERROR(_xlfn.XLOOKUP(B6357, Runs[Run ID], Runs[Track]), "— pick a run —")</f>
        <v>Punisher</v>
      </c>
      <c r="B6357" s="54" t="s">
        <v>296</v>
      </c>
      <c r="C6357" s="53" t="str">
        <f t="array" ref="C6357">IFERROR(_xlfn.XLOOKUP(B6357, Runs[Run ID], Runs[Title]), "— pick a run —")</f>
        <v>Aaron's Punisher MAX</v>
      </c>
      <c r="D6357" s="74" t="s">
        <v>6859</v>
      </c>
      <c r="E6357" s="58" t="b">
        <v>0</v>
      </c>
      <c r="F6357" s="25">
        <f t="shared" si="1"/>
        <v>1</v>
      </c>
      <c r="G6357" s="21" t="s">
        <v>58</v>
      </c>
      <c r="H6357" s="23" t="s">
        <v>15194</v>
      </c>
      <c r="I6357" s="28"/>
    </row>
    <row r="6358" ht="22.5" customHeight="1">
      <c r="A6358" s="53" t="str">
        <f t="array" ref="A6358">IFERROR(_xlfn.XLOOKUP(B6358, Runs[Run ID], Runs[Track]), "— pick a run —")</f>
        <v>Punisher</v>
      </c>
      <c r="B6358" s="54" t="s">
        <v>296</v>
      </c>
      <c r="C6358" s="53" t="str">
        <f t="array" ref="C6358">IFERROR(_xlfn.XLOOKUP(B6358, Runs[Run ID], Runs[Title]), "— pick a run —")</f>
        <v>Aaron's Punisher MAX</v>
      </c>
      <c r="D6358" s="74" t="s">
        <v>6879</v>
      </c>
      <c r="E6358" s="58" t="b">
        <v>0</v>
      </c>
      <c r="F6358" s="25">
        <f t="shared" si="1"/>
        <v>2</v>
      </c>
      <c r="G6358" s="21" t="s">
        <v>58</v>
      </c>
      <c r="H6358" s="23"/>
      <c r="I6358" s="28"/>
    </row>
    <row r="6359" ht="22.5" customHeight="1">
      <c r="A6359" s="53" t="str">
        <f t="array" ref="A6359">IFERROR(_xlfn.XLOOKUP(B6359, Runs[Run ID], Runs[Track]), "— pick a run —")</f>
        <v>Punisher</v>
      </c>
      <c r="B6359" s="54" t="s">
        <v>296</v>
      </c>
      <c r="C6359" s="53" t="str">
        <f t="array" ref="C6359">IFERROR(_xlfn.XLOOKUP(B6359, Runs[Run ID], Runs[Title]), "— pick a run —")</f>
        <v>Aaron's Punisher MAX</v>
      </c>
      <c r="D6359" s="74" t="s">
        <v>6897</v>
      </c>
      <c r="E6359" s="58" t="b">
        <v>0</v>
      </c>
      <c r="F6359" s="25">
        <f t="shared" si="1"/>
        <v>3</v>
      </c>
      <c r="G6359" s="21" t="s">
        <v>58</v>
      </c>
      <c r="H6359" s="23"/>
      <c r="I6359" s="28"/>
    </row>
    <row r="6360" ht="22.5" customHeight="1">
      <c r="A6360" s="53" t="str">
        <f t="array" ref="A6360">IFERROR(_xlfn.XLOOKUP(B6360, Runs[Run ID], Runs[Track]), "— pick a run —")</f>
        <v>Punisher</v>
      </c>
      <c r="B6360" s="54" t="s">
        <v>296</v>
      </c>
      <c r="C6360" s="53" t="str">
        <f t="array" ref="C6360">IFERROR(_xlfn.XLOOKUP(B6360, Runs[Run ID], Runs[Title]), "— pick a run —")</f>
        <v>Aaron's Punisher MAX</v>
      </c>
      <c r="D6360" s="74" t="s">
        <v>6917</v>
      </c>
      <c r="E6360" s="58" t="b">
        <v>0</v>
      </c>
      <c r="F6360" s="25">
        <f t="shared" si="1"/>
        <v>4</v>
      </c>
      <c r="G6360" s="21" t="s">
        <v>58</v>
      </c>
      <c r="H6360" s="23"/>
      <c r="I6360" s="28"/>
    </row>
    <row r="6361" ht="22.5" customHeight="1">
      <c r="A6361" s="53" t="str">
        <f t="array" ref="A6361">IFERROR(_xlfn.XLOOKUP(B6361, Runs[Run ID], Runs[Track]), "— pick a run —")</f>
        <v>Punisher</v>
      </c>
      <c r="B6361" s="54" t="s">
        <v>296</v>
      </c>
      <c r="C6361" s="53" t="str">
        <f t="array" ref="C6361">IFERROR(_xlfn.XLOOKUP(B6361, Runs[Run ID], Runs[Title]), "— pick a run —")</f>
        <v>Aaron's Punisher MAX</v>
      </c>
      <c r="D6361" s="74" t="s">
        <v>6937</v>
      </c>
      <c r="E6361" s="58" t="b">
        <v>0</v>
      </c>
      <c r="F6361" s="25">
        <f t="shared" si="1"/>
        <v>5</v>
      </c>
      <c r="G6361" s="21" t="s">
        <v>58</v>
      </c>
      <c r="H6361" s="23"/>
      <c r="I6361" s="28"/>
    </row>
    <row r="6362" ht="22.5" customHeight="1">
      <c r="A6362" s="53" t="str">
        <f t="array" ref="A6362">IFERROR(_xlfn.XLOOKUP(B6362, Runs[Run ID], Runs[Track]), "— pick a run —")</f>
        <v>Punisher</v>
      </c>
      <c r="B6362" s="54" t="s">
        <v>296</v>
      </c>
      <c r="C6362" s="53" t="str">
        <f t="array" ref="C6362">IFERROR(_xlfn.XLOOKUP(B6362, Runs[Run ID], Runs[Title]), "— pick a run —")</f>
        <v>Aaron's Punisher MAX</v>
      </c>
      <c r="D6362" s="74" t="s">
        <v>6959</v>
      </c>
      <c r="E6362" s="58" t="b">
        <v>0</v>
      </c>
      <c r="F6362" s="25">
        <f t="shared" si="1"/>
        <v>6</v>
      </c>
      <c r="G6362" s="21" t="s">
        <v>58</v>
      </c>
      <c r="H6362" s="23"/>
      <c r="I6362" s="28"/>
    </row>
    <row r="6363" ht="22.5" customHeight="1">
      <c r="A6363" s="53" t="str">
        <f t="array" ref="A6363">IFERROR(_xlfn.XLOOKUP(B6363, Runs[Run ID], Runs[Track]), "— pick a run —")</f>
        <v>Punisher</v>
      </c>
      <c r="B6363" s="54" t="s">
        <v>296</v>
      </c>
      <c r="C6363" s="53" t="str">
        <f t="array" ref="C6363">IFERROR(_xlfn.XLOOKUP(B6363, Runs[Run ID], Runs[Title]), "— pick a run —")</f>
        <v>Aaron's Punisher MAX</v>
      </c>
      <c r="D6363" s="74" t="s">
        <v>6977</v>
      </c>
      <c r="E6363" s="58" t="b">
        <v>0</v>
      </c>
      <c r="F6363" s="25">
        <f t="shared" si="1"/>
        <v>7</v>
      </c>
      <c r="G6363" s="21" t="s">
        <v>58</v>
      </c>
      <c r="H6363" s="23"/>
      <c r="I6363" s="28"/>
    </row>
    <row r="6364" ht="22.5" customHeight="1">
      <c r="A6364" s="53" t="str">
        <f t="array" ref="A6364">IFERROR(_xlfn.XLOOKUP(B6364, Runs[Run ID], Runs[Track]), "— pick a run —")</f>
        <v>Punisher</v>
      </c>
      <c r="B6364" s="54" t="s">
        <v>296</v>
      </c>
      <c r="C6364" s="53" t="str">
        <f t="array" ref="C6364">IFERROR(_xlfn.XLOOKUP(B6364, Runs[Run ID], Runs[Title]), "— pick a run —")</f>
        <v>Aaron's Punisher MAX</v>
      </c>
      <c r="D6364" s="74" t="s">
        <v>6996</v>
      </c>
      <c r="E6364" s="58" t="b">
        <v>0</v>
      </c>
      <c r="F6364" s="25">
        <f t="shared" si="1"/>
        <v>8</v>
      </c>
      <c r="G6364" s="21" t="s">
        <v>58</v>
      </c>
      <c r="H6364" s="23"/>
      <c r="I6364" s="28"/>
    </row>
    <row r="6365" ht="22.5" customHeight="1">
      <c r="A6365" s="53" t="str">
        <f t="array" ref="A6365">IFERROR(_xlfn.XLOOKUP(B6365, Runs[Run ID], Runs[Track]), "— pick a run —")</f>
        <v>Punisher</v>
      </c>
      <c r="B6365" s="54" t="s">
        <v>296</v>
      </c>
      <c r="C6365" s="53" t="str">
        <f t="array" ref="C6365">IFERROR(_xlfn.XLOOKUP(B6365, Runs[Run ID], Runs[Title]), "— pick a run —")</f>
        <v>Aaron's Punisher MAX</v>
      </c>
      <c r="D6365" s="74" t="s">
        <v>7017</v>
      </c>
      <c r="E6365" s="58" t="b">
        <v>0</v>
      </c>
      <c r="F6365" s="25">
        <f t="shared" si="1"/>
        <v>9</v>
      </c>
      <c r="G6365" s="21" t="s">
        <v>58</v>
      </c>
      <c r="H6365" s="23"/>
      <c r="I6365" s="28"/>
    </row>
    <row r="6366" ht="22.5" customHeight="1">
      <c r="A6366" s="53" t="str">
        <f t="array" ref="A6366">IFERROR(_xlfn.XLOOKUP(B6366, Runs[Run ID], Runs[Track]), "— pick a run —")</f>
        <v>Punisher</v>
      </c>
      <c r="B6366" s="54" t="s">
        <v>296</v>
      </c>
      <c r="C6366" s="53" t="str">
        <f t="array" ref="C6366">IFERROR(_xlfn.XLOOKUP(B6366, Runs[Run ID], Runs[Title]), "— pick a run —")</f>
        <v>Aaron's Punisher MAX</v>
      </c>
      <c r="D6366" s="74" t="s">
        <v>7036</v>
      </c>
      <c r="E6366" s="58" t="b">
        <v>0</v>
      </c>
      <c r="F6366" s="25">
        <f t="shared" si="1"/>
        <v>10</v>
      </c>
      <c r="G6366" s="21" t="s">
        <v>58</v>
      </c>
      <c r="H6366" s="23"/>
      <c r="I6366" s="28"/>
    </row>
    <row r="6367" ht="22.5" customHeight="1">
      <c r="A6367" s="53" t="str">
        <f t="array" ref="A6367">IFERROR(_xlfn.XLOOKUP(B6367, Runs[Run ID], Runs[Track]), "— pick a run —")</f>
        <v>Punisher</v>
      </c>
      <c r="B6367" s="54" t="s">
        <v>296</v>
      </c>
      <c r="C6367" s="53" t="str">
        <f t="array" ref="C6367">IFERROR(_xlfn.XLOOKUP(B6367, Runs[Run ID], Runs[Title]), "— pick a run —")</f>
        <v>Aaron's Punisher MAX</v>
      </c>
      <c r="D6367" s="74" t="s">
        <v>7055</v>
      </c>
      <c r="E6367" s="58" t="b">
        <v>0</v>
      </c>
      <c r="F6367" s="25">
        <f t="shared" si="1"/>
        <v>11</v>
      </c>
      <c r="G6367" s="21" t="s">
        <v>58</v>
      </c>
      <c r="H6367" s="23"/>
      <c r="I6367" s="28"/>
    </row>
    <row r="6368" ht="22.5" customHeight="1">
      <c r="A6368" s="53" t="str">
        <f t="array" ref="A6368">IFERROR(_xlfn.XLOOKUP(B6368, Runs[Run ID], Runs[Track]), "— pick a run —")</f>
        <v>Punisher</v>
      </c>
      <c r="B6368" s="54" t="s">
        <v>296</v>
      </c>
      <c r="C6368" s="53" t="str">
        <f t="array" ref="C6368">IFERROR(_xlfn.XLOOKUP(B6368, Runs[Run ID], Runs[Title]), "— pick a run —")</f>
        <v>Aaron's Punisher MAX</v>
      </c>
      <c r="D6368" s="74" t="s">
        <v>7075</v>
      </c>
      <c r="E6368" s="58" t="b">
        <v>0</v>
      </c>
      <c r="F6368" s="25">
        <f t="shared" si="1"/>
        <v>12</v>
      </c>
      <c r="G6368" s="21" t="s">
        <v>58</v>
      </c>
      <c r="H6368" s="23"/>
      <c r="I6368" s="28"/>
    </row>
    <row r="6369" ht="22.5" customHeight="1">
      <c r="A6369" s="53" t="str">
        <f t="array" ref="A6369">IFERROR(_xlfn.XLOOKUP(B6369, Runs[Run ID], Runs[Track]), "— pick a run —")</f>
        <v>Punisher</v>
      </c>
      <c r="B6369" s="54" t="s">
        <v>296</v>
      </c>
      <c r="C6369" s="53" t="str">
        <f t="array" ref="C6369">IFERROR(_xlfn.XLOOKUP(B6369, Runs[Run ID], Runs[Title]), "— pick a run —")</f>
        <v>Aaron's Punisher MAX</v>
      </c>
      <c r="D6369" s="74" t="s">
        <v>7094</v>
      </c>
      <c r="E6369" s="58" t="b">
        <v>0</v>
      </c>
      <c r="F6369" s="25">
        <f t="shared" si="1"/>
        <v>13</v>
      </c>
      <c r="G6369" s="21" t="s">
        <v>58</v>
      </c>
      <c r="H6369" s="23"/>
      <c r="I6369" s="28"/>
    </row>
    <row r="6370" ht="22.5" customHeight="1">
      <c r="A6370" s="53" t="str">
        <f t="array" ref="A6370">IFERROR(_xlfn.XLOOKUP(B6370, Runs[Run ID], Runs[Track]), "— pick a run —")</f>
        <v>Punisher</v>
      </c>
      <c r="B6370" s="54" t="s">
        <v>296</v>
      </c>
      <c r="C6370" s="53" t="str">
        <f t="array" ref="C6370">IFERROR(_xlfn.XLOOKUP(B6370, Runs[Run ID], Runs[Title]), "— pick a run —")</f>
        <v>Aaron's Punisher MAX</v>
      </c>
      <c r="D6370" s="74" t="s">
        <v>7115</v>
      </c>
      <c r="E6370" s="58" t="b">
        <v>0</v>
      </c>
      <c r="F6370" s="25">
        <f t="shared" si="1"/>
        <v>14</v>
      </c>
      <c r="G6370" s="21" t="s">
        <v>58</v>
      </c>
      <c r="H6370" s="23"/>
      <c r="I6370" s="28"/>
    </row>
    <row r="6371" ht="22.5" customHeight="1">
      <c r="A6371" s="53" t="str">
        <f t="array" ref="A6371">IFERROR(_xlfn.XLOOKUP(B6371, Runs[Run ID], Runs[Track]), "— pick a run —")</f>
        <v>Punisher</v>
      </c>
      <c r="B6371" s="54" t="s">
        <v>296</v>
      </c>
      <c r="C6371" s="53" t="str">
        <f t="array" ref="C6371">IFERROR(_xlfn.XLOOKUP(B6371, Runs[Run ID], Runs[Title]), "— pick a run —")</f>
        <v>Aaron's Punisher MAX</v>
      </c>
      <c r="D6371" s="74" t="s">
        <v>7136</v>
      </c>
      <c r="E6371" s="58" t="b">
        <v>0</v>
      </c>
      <c r="F6371" s="25">
        <f t="shared" si="1"/>
        <v>15</v>
      </c>
      <c r="G6371" s="21" t="s">
        <v>58</v>
      </c>
      <c r="H6371" s="23"/>
      <c r="I6371" s="28"/>
    </row>
    <row r="6372" ht="22.5" customHeight="1">
      <c r="A6372" s="53" t="str">
        <f t="array" ref="A6372">IFERROR(_xlfn.XLOOKUP(B6372, Runs[Run ID], Runs[Track]), "— pick a run —")</f>
        <v>Punisher</v>
      </c>
      <c r="B6372" s="54" t="s">
        <v>296</v>
      </c>
      <c r="C6372" s="53" t="str">
        <f t="array" ref="C6372">IFERROR(_xlfn.XLOOKUP(B6372, Runs[Run ID], Runs[Title]), "— pick a run —")</f>
        <v>Aaron's Punisher MAX</v>
      </c>
      <c r="D6372" s="74" t="s">
        <v>7154</v>
      </c>
      <c r="E6372" s="58" t="b">
        <v>0</v>
      </c>
      <c r="F6372" s="25">
        <f t="shared" si="1"/>
        <v>16</v>
      </c>
      <c r="G6372" s="21" t="s">
        <v>58</v>
      </c>
      <c r="H6372" s="23"/>
      <c r="I6372" s="28"/>
    </row>
    <row r="6373" ht="22.5" customHeight="1">
      <c r="A6373" s="53" t="str">
        <f t="array" ref="A6373">IFERROR(_xlfn.XLOOKUP(B6373, Runs[Run ID], Runs[Track]), "— pick a run —")</f>
        <v>Punisher</v>
      </c>
      <c r="B6373" s="54" t="s">
        <v>296</v>
      </c>
      <c r="C6373" s="53" t="str">
        <f t="array" ref="C6373">IFERROR(_xlfn.XLOOKUP(B6373, Runs[Run ID], Runs[Title]), "— pick a run —")</f>
        <v>Aaron's Punisher MAX</v>
      </c>
      <c r="D6373" s="74" t="s">
        <v>7174</v>
      </c>
      <c r="E6373" s="58" t="b">
        <v>0</v>
      </c>
      <c r="F6373" s="25">
        <f t="shared" si="1"/>
        <v>17</v>
      </c>
      <c r="G6373" s="21" t="s">
        <v>58</v>
      </c>
      <c r="H6373" s="23"/>
      <c r="I6373" s="28"/>
    </row>
    <row r="6374" ht="22.5" customHeight="1">
      <c r="A6374" s="53" t="str">
        <f t="array" ref="A6374">IFERROR(_xlfn.XLOOKUP(B6374, Runs[Run ID], Runs[Track]), "— pick a run —")</f>
        <v>Punisher</v>
      </c>
      <c r="B6374" s="54" t="s">
        <v>296</v>
      </c>
      <c r="C6374" s="53" t="str">
        <f t="array" ref="C6374">IFERROR(_xlfn.XLOOKUP(B6374, Runs[Run ID], Runs[Title]), "— pick a run —")</f>
        <v>Aaron's Punisher MAX</v>
      </c>
      <c r="D6374" s="74" t="s">
        <v>7194</v>
      </c>
      <c r="E6374" s="58" t="b">
        <v>0</v>
      </c>
      <c r="F6374" s="25">
        <f t="shared" si="1"/>
        <v>18</v>
      </c>
      <c r="G6374" s="21" t="s">
        <v>58</v>
      </c>
      <c r="H6374" s="23"/>
      <c r="I6374" s="28"/>
    </row>
    <row r="6375" ht="22.5" customHeight="1">
      <c r="A6375" s="53" t="str">
        <f t="array" ref="A6375">IFERROR(_xlfn.XLOOKUP(B6375, Runs[Run ID], Runs[Track]), "— pick a run —")</f>
        <v>Punisher</v>
      </c>
      <c r="B6375" s="54" t="s">
        <v>296</v>
      </c>
      <c r="C6375" s="53" t="str">
        <f t="array" ref="C6375">IFERROR(_xlfn.XLOOKUP(B6375, Runs[Run ID], Runs[Title]), "— pick a run —")</f>
        <v>Aaron's Punisher MAX</v>
      </c>
      <c r="D6375" s="74" t="s">
        <v>7216</v>
      </c>
      <c r="E6375" s="58" t="b">
        <v>0</v>
      </c>
      <c r="F6375" s="25">
        <f t="shared" si="1"/>
        <v>19</v>
      </c>
      <c r="G6375" s="21" t="s">
        <v>58</v>
      </c>
      <c r="H6375" s="23"/>
      <c r="I6375" s="28"/>
    </row>
    <row r="6376" ht="22.5" customHeight="1">
      <c r="A6376" s="53" t="str">
        <f t="array" ref="A6376">IFERROR(_xlfn.XLOOKUP(B6376, Runs[Run ID], Runs[Track]), "— pick a run —")</f>
        <v>Punisher</v>
      </c>
      <c r="B6376" s="54" t="s">
        <v>296</v>
      </c>
      <c r="C6376" s="53" t="str">
        <f t="array" ref="C6376">IFERROR(_xlfn.XLOOKUP(B6376, Runs[Run ID], Runs[Title]), "— pick a run —")</f>
        <v>Aaron's Punisher MAX</v>
      </c>
      <c r="D6376" s="74" t="s">
        <v>7236</v>
      </c>
      <c r="E6376" s="58" t="b">
        <v>0</v>
      </c>
      <c r="F6376" s="25">
        <f t="shared" si="1"/>
        <v>20</v>
      </c>
      <c r="G6376" s="21" t="s">
        <v>58</v>
      </c>
      <c r="H6376" s="23"/>
      <c r="I6376" s="28"/>
    </row>
    <row r="6377" ht="22.5" customHeight="1">
      <c r="A6377" s="53" t="str">
        <f t="array" ref="A6377">IFERROR(_xlfn.XLOOKUP(B6377, Runs[Run ID], Runs[Track]), "— pick a run —")</f>
        <v>Punisher</v>
      </c>
      <c r="B6377" s="54" t="s">
        <v>296</v>
      </c>
      <c r="C6377" s="53" t="str">
        <f t="array" ref="C6377">IFERROR(_xlfn.XLOOKUP(B6377, Runs[Run ID], Runs[Title]), "— pick a run —")</f>
        <v>Aaron's Punisher MAX</v>
      </c>
      <c r="D6377" s="74" t="s">
        <v>7257</v>
      </c>
      <c r="E6377" s="58" t="b">
        <v>0</v>
      </c>
      <c r="F6377" s="25">
        <f t="shared" si="1"/>
        <v>21</v>
      </c>
      <c r="G6377" s="21" t="s">
        <v>58</v>
      </c>
      <c r="H6377" s="23"/>
      <c r="I6377" s="28"/>
    </row>
    <row r="6378" ht="22.5" customHeight="1">
      <c r="A6378" s="53" t="str">
        <f t="array" ref="A6378">IFERROR(_xlfn.XLOOKUP(B6378, Runs[Run ID], Runs[Track]), "— pick a run —")</f>
        <v>Punisher</v>
      </c>
      <c r="B6378" s="54" t="s">
        <v>296</v>
      </c>
      <c r="C6378" s="53" t="str">
        <f t="array" ref="C6378">IFERROR(_xlfn.XLOOKUP(B6378, Runs[Run ID], Runs[Title]), "— pick a run —")</f>
        <v>Aaron's Punisher MAX</v>
      </c>
      <c r="D6378" s="74" t="s">
        <v>7277</v>
      </c>
      <c r="E6378" s="58" t="b">
        <v>0</v>
      </c>
      <c r="F6378" s="25">
        <f t="shared" si="1"/>
        <v>22</v>
      </c>
      <c r="G6378" s="21" t="s">
        <v>58</v>
      </c>
      <c r="H6378" s="23"/>
      <c r="I6378" s="28"/>
    </row>
    <row r="6379" ht="22.5" customHeight="1">
      <c r="A6379" s="53" t="str">
        <f t="array" ref="A6379">IFERROR(_xlfn.XLOOKUP(B6379, Runs[Run ID], Runs[Track]), "— pick a run —")</f>
        <v>Spider-Man</v>
      </c>
      <c r="B6379" s="54" t="s">
        <v>394</v>
      </c>
      <c r="C6379" s="53" t="str">
        <f t="array" ref="C6379">IFERROR(_xlfn.XLOOKUP(B6379, Runs[Run ID], Runs[Title]), "— pick a run —")</f>
        <v>Lee &amp; Ditko's Spider-Man</v>
      </c>
      <c r="D6379" s="74" t="s">
        <v>2365</v>
      </c>
      <c r="E6379" s="58" t="b">
        <v>0</v>
      </c>
      <c r="F6379" s="25" t="str">
        <f>IF($B6379="","",IF($B6379=#REF!,#REF!+1,1))</f>
        <v>#REF!</v>
      </c>
      <c r="G6379" s="21" t="s">
        <v>58</v>
      </c>
      <c r="H6379" s="23"/>
      <c r="I6379" s="28"/>
    </row>
    <row r="6380" ht="22.5" customHeight="1">
      <c r="A6380" s="53" t="str">
        <f t="array" ref="A6380">IFERROR(_xlfn.XLOOKUP(B6380, Runs[Run ID], Runs[Track]), "— pick a run —")</f>
        <v>Spider-Man</v>
      </c>
      <c r="B6380" s="54" t="s">
        <v>394</v>
      </c>
      <c r="C6380" s="53" t="str">
        <f t="array" ref="C6380">IFERROR(_xlfn.XLOOKUP(B6380, Runs[Run ID], Runs[Title]), "— pick a run —")</f>
        <v>Lee &amp; Ditko's Spider-Man</v>
      </c>
      <c r="D6380" s="74" t="s">
        <v>15195</v>
      </c>
      <c r="E6380" s="58" t="b">
        <v>0</v>
      </c>
      <c r="F6380" s="25" t="str">
        <f t="shared" ref="F6380:F10755" si="2">IF($B6380="","",IF($B6380=$B6379,F6379+1,1))</f>
        <v>#REF!</v>
      </c>
      <c r="G6380" s="21" t="s">
        <v>58</v>
      </c>
      <c r="H6380" s="23" t="s">
        <v>15196</v>
      </c>
      <c r="I6380" s="28"/>
    </row>
    <row r="6381" ht="22.5" customHeight="1">
      <c r="A6381" s="53" t="str">
        <f t="array" ref="A6381">IFERROR(_xlfn.XLOOKUP(B6381, Runs[Run ID], Runs[Track]), "— pick a run —")</f>
        <v>Spider-Man</v>
      </c>
      <c r="B6381" s="54" t="s">
        <v>394</v>
      </c>
      <c r="C6381" s="53" t="str">
        <f t="array" ref="C6381">IFERROR(_xlfn.XLOOKUP(B6381, Runs[Run ID], Runs[Title]), "— pick a run —")</f>
        <v>Lee &amp; Ditko's Spider-Man</v>
      </c>
      <c r="D6381" s="74" t="s">
        <v>15197</v>
      </c>
      <c r="E6381" s="58" t="b">
        <v>0</v>
      </c>
      <c r="F6381" s="25" t="str">
        <f t="shared" si="2"/>
        <v>#REF!</v>
      </c>
      <c r="G6381" s="21" t="s">
        <v>58</v>
      </c>
      <c r="H6381" s="23" t="s">
        <v>15198</v>
      </c>
      <c r="I6381" s="28"/>
    </row>
    <row r="6382" ht="22.5" customHeight="1">
      <c r="A6382" s="53" t="str">
        <f t="array" ref="A6382">IFERROR(_xlfn.XLOOKUP(B6382, Runs[Run ID], Runs[Track]), "— pick a run —")</f>
        <v>Spider-Man</v>
      </c>
      <c r="B6382" s="54" t="s">
        <v>394</v>
      </c>
      <c r="C6382" s="53" t="str">
        <f t="array" ref="C6382">IFERROR(_xlfn.XLOOKUP(B6382, Runs[Run ID], Runs[Title]), "— pick a run —")</f>
        <v>Lee &amp; Ditko's Spider-Man</v>
      </c>
      <c r="D6382" s="74" t="s">
        <v>15199</v>
      </c>
      <c r="E6382" s="58" t="b">
        <v>0</v>
      </c>
      <c r="F6382" s="25" t="str">
        <f t="shared" si="2"/>
        <v>#REF!</v>
      </c>
      <c r="G6382" s="21" t="s">
        <v>58</v>
      </c>
      <c r="H6382" s="23"/>
      <c r="I6382" s="28"/>
    </row>
    <row r="6383" ht="22.5" customHeight="1">
      <c r="A6383" s="53" t="str">
        <f t="array" ref="A6383">IFERROR(_xlfn.XLOOKUP(B6383, Runs[Run ID], Runs[Track]), "— pick a run —")</f>
        <v>Spider-Man</v>
      </c>
      <c r="B6383" s="54" t="s">
        <v>394</v>
      </c>
      <c r="C6383" s="53" t="str">
        <f t="array" ref="C6383">IFERROR(_xlfn.XLOOKUP(B6383, Runs[Run ID], Runs[Title]), "— pick a run —")</f>
        <v>Lee &amp; Ditko's Spider-Man</v>
      </c>
      <c r="D6383" s="74" t="s">
        <v>15200</v>
      </c>
      <c r="E6383" s="58" t="b">
        <v>0</v>
      </c>
      <c r="F6383" s="25" t="str">
        <f t="shared" si="2"/>
        <v>#REF!</v>
      </c>
      <c r="G6383" s="21" t="s">
        <v>58</v>
      </c>
      <c r="H6383" s="23"/>
      <c r="I6383" s="28"/>
    </row>
    <row r="6384" ht="22.5" customHeight="1">
      <c r="A6384" s="53" t="str">
        <f t="array" ref="A6384">IFERROR(_xlfn.XLOOKUP(B6384, Runs[Run ID], Runs[Track]), "— pick a run —")</f>
        <v>Spider-Man</v>
      </c>
      <c r="B6384" s="54" t="s">
        <v>394</v>
      </c>
      <c r="C6384" s="53" t="str">
        <f t="array" ref="C6384">IFERROR(_xlfn.XLOOKUP(B6384, Runs[Run ID], Runs[Title]), "— pick a run —")</f>
        <v>Lee &amp; Ditko's Spider-Man</v>
      </c>
      <c r="D6384" s="74" t="s">
        <v>15201</v>
      </c>
      <c r="E6384" s="58" t="b">
        <v>0</v>
      </c>
      <c r="F6384" s="25" t="str">
        <f t="shared" si="2"/>
        <v>#REF!</v>
      </c>
      <c r="G6384" s="21" t="s">
        <v>58</v>
      </c>
      <c r="H6384" s="23"/>
      <c r="I6384" s="28"/>
    </row>
    <row r="6385" ht="22.5" customHeight="1">
      <c r="A6385" s="53" t="str">
        <f t="array" ref="A6385">IFERROR(_xlfn.XLOOKUP(B6385, Runs[Run ID], Runs[Track]), "— pick a run —")</f>
        <v>Spider-Man</v>
      </c>
      <c r="B6385" s="54" t="s">
        <v>394</v>
      </c>
      <c r="C6385" s="53" t="str">
        <f t="array" ref="C6385">IFERROR(_xlfn.XLOOKUP(B6385, Runs[Run ID], Runs[Title]), "— pick a run —")</f>
        <v>Lee &amp; Ditko's Spider-Man</v>
      </c>
      <c r="D6385" s="74" t="s">
        <v>15202</v>
      </c>
      <c r="E6385" s="58" t="b">
        <v>0</v>
      </c>
      <c r="F6385" s="25" t="str">
        <f t="shared" si="2"/>
        <v>#REF!</v>
      </c>
      <c r="G6385" s="21" t="s">
        <v>58</v>
      </c>
      <c r="H6385" s="23"/>
      <c r="I6385" s="28"/>
    </row>
    <row r="6386" ht="22.5" customHeight="1">
      <c r="A6386" s="53" t="str">
        <f t="array" ref="A6386">IFERROR(_xlfn.XLOOKUP(B6386, Runs[Run ID], Runs[Track]), "— pick a run —")</f>
        <v>Spider-Man</v>
      </c>
      <c r="B6386" s="54" t="s">
        <v>394</v>
      </c>
      <c r="C6386" s="53" t="str">
        <f t="array" ref="C6386">IFERROR(_xlfn.XLOOKUP(B6386, Runs[Run ID], Runs[Title]), "— pick a run —")</f>
        <v>Lee &amp; Ditko's Spider-Man</v>
      </c>
      <c r="D6386" s="74" t="s">
        <v>15203</v>
      </c>
      <c r="E6386" s="58" t="b">
        <v>0</v>
      </c>
      <c r="F6386" s="25" t="str">
        <f t="shared" si="2"/>
        <v>#REF!</v>
      </c>
      <c r="G6386" s="21" t="s">
        <v>58</v>
      </c>
      <c r="H6386" s="23"/>
      <c r="I6386" s="28"/>
    </row>
    <row r="6387" ht="22.5" customHeight="1">
      <c r="A6387" s="53" t="str">
        <f t="array" ref="A6387">IFERROR(_xlfn.XLOOKUP(B6387, Runs[Run ID], Runs[Track]), "— pick a run —")</f>
        <v>Spider-Man</v>
      </c>
      <c r="B6387" s="54" t="s">
        <v>394</v>
      </c>
      <c r="C6387" s="53" t="str">
        <f t="array" ref="C6387">IFERROR(_xlfn.XLOOKUP(B6387, Runs[Run ID], Runs[Title]), "— pick a run —")</f>
        <v>Lee &amp; Ditko's Spider-Man</v>
      </c>
      <c r="D6387" s="74" t="s">
        <v>15204</v>
      </c>
      <c r="E6387" s="58" t="b">
        <v>0</v>
      </c>
      <c r="F6387" s="25" t="str">
        <f t="shared" si="2"/>
        <v>#REF!</v>
      </c>
      <c r="G6387" s="21" t="s">
        <v>58</v>
      </c>
      <c r="H6387" s="23"/>
      <c r="I6387" s="28"/>
    </row>
    <row r="6388" ht="22.5" customHeight="1">
      <c r="A6388" s="53" t="str">
        <f t="array" ref="A6388">IFERROR(_xlfn.XLOOKUP(B6388, Runs[Run ID], Runs[Track]), "— pick a run —")</f>
        <v>Spider-Man</v>
      </c>
      <c r="B6388" s="54" t="s">
        <v>394</v>
      </c>
      <c r="C6388" s="53" t="str">
        <f t="array" ref="C6388">IFERROR(_xlfn.XLOOKUP(B6388, Runs[Run ID], Runs[Title]), "— pick a run —")</f>
        <v>Lee &amp; Ditko's Spider-Man</v>
      </c>
      <c r="D6388" s="74" t="s">
        <v>15205</v>
      </c>
      <c r="E6388" s="58" t="b">
        <v>0</v>
      </c>
      <c r="F6388" s="25" t="str">
        <f t="shared" si="2"/>
        <v>#REF!</v>
      </c>
      <c r="G6388" s="21" t="s">
        <v>58</v>
      </c>
      <c r="H6388" s="23"/>
      <c r="I6388" s="28"/>
    </row>
    <row r="6389" ht="22.5" customHeight="1">
      <c r="A6389" s="53" t="str">
        <f t="array" ref="A6389">IFERROR(_xlfn.XLOOKUP(B6389, Runs[Run ID], Runs[Track]), "— pick a run —")</f>
        <v>Spider-Man</v>
      </c>
      <c r="B6389" s="54" t="s">
        <v>394</v>
      </c>
      <c r="C6389" s="53" t="str">
        <f t="array" ref="C6389">IFERROR(_xlfn.XLOOKUP(B6389, Runs[Run ID], Runs[Title]), "— pick a run —")</f>
        <v>Lee &amp; Ditko's Spider-Man</v>
      </c>
      <c r="D6389" s="74" t="s">
        <v>15206</v>
      </c>
      <c r="E6389" s="58" t="b">
        <v>0</v>
      </c>
      <c r="F6389" s="25" t="str">
        <f t="shared" si="2"/>
        <v>#REF!</v>
      </c>
      <c r="G6389" s="21" t="s">
        <v>58</v>
      </c>
      <c r="H6389" s="23"/>
      <c r="I6389" s="28"/>
    </row>
    <row r="6390" ht="22.5" customHeight="1">
      <c r="A6390" s="53" t="str">
        <f t="array" ref="A6390">IFERROR(_xlfn.XLOOKUP(B6390, Runs[Run ID], Runs[Track]), "— pick a run —")</f>
        <v>Spider-Man</v>
      </c>
      <c r="B6390" s="54" t="s">
        <v>394</v>
      </c>
      <c r="C6390" s="53" t="str">
        <f t="array" ref="C6390">IFERROR(_xlfn.XLOOKUP(B6390, Runs[Run ID], Runs[Title]), "— pick a run —")</f>
        <v>Lee &amp; Ditko's Spider-Man</v>
      </c>
      <c r="D6390" s="74" t="s">
        <v>15207</v>
      </c>
      <c r="E6390" s="58" t="b">
        <v>0</v>
      </c>
      <c r="F6390" s="25" t="str">
        <f t="shared" si="2"/>
        <v>#REF!</v>
      </c>
      <c r="G6390" s="21" t="s">
        <v>58</v>
      </c>
      <c r="H6390" s="23"/>
      <c r="I6390" s="28"/>
    </row>
    <row r="6391" ht="22.5" customHeight="1">
      <c r="A6391" s="53" t="str">
        <f t="array" ref="A6391">IFERROR(_xlfn.XLOOKUP(B6391, Runs[Run ID], Runs[Track]), "— pick a run —")</f>
        <v>Spider-Man</v>
      </c>
      <c r="B6391" s="54" t="s">
        <v>394</v>
      </c>
      <c r="C6391" s="53" t="str">
        <f t="array" ref="C6391">IFERROR(_xlfn.XLOOKUP(B6391, Runs[Run ID], Runs[Title]), "— pick a run —")</f>
        <v>Lee &amp; Ditko's Spider-Man</v>
      </c>
      <c r="D6391" s="74" t="s">
        <v>15208</v>
      </c>
      <c r="E6391" s="58" t="b">
        <v>0</v>
      </c>
      <c r="F6391" s="25" t="str">
        <f t="shared" si="2"/>
        <v>#REF!</v>
      </c>
      <c r="G6391" s="21" t="s">
        <v>58</v>
      </c>
      <c r="H6391" s="23" t="s">
        <v>15209</v>
      </c>
      <c r="I6391" s="28"/>
    </row>
    <row r="6392" ht="22.5" customHeight="1">
      <c r="A6392" s="53" t="str">
        <f t="array" ref="A6392">IFERROR(_xlfn.XLOOKUP(B6392, Runs[Run ID], Runs[Track]), "— pick a run —")</f>
        <v>Spider-Man</v>
      </c>
      <c r="B6392" s="54" t="s">
        <v>394</v>
      </c>
      <c r="C6392" s="53" t="str">
        <f t="array" ref="C6392">IFERROR(_xlfn.XLOOKUP(B6392, Runs[Run ID], Runs[Title]), "— pick a run —")</f>
        <v>Lee &amp; Ditko's Spider-Man</v>
      </c>
      <c r="D6392" s="74" t="s">
        <v>15210</v>
      </c>
      <c r="E6392" s="58" t="b">
        <v>0</v>
      </c>
      <c r="F6392" s="25" t="str">
        <f t="shared" si="2"/>
        <v>#REF!</v>
      </c>
      <c r="G6392" s="21" t="s">
        <v>58</v>
      </c>
      <c r="H6392" s="23" t="s">
        <v>15211</v>
      </c>
      <c r="I6392" s="28"/>
    </row>
    <row r="6393" ht="22.5" customHeight="1">
      <c r="A6393" s="53" t="str">
        <f t="array" ref="A6393">IFERROR(_xlfn.XLOOKUP(B6393, Runs[Run ID], Runs[Track]), "— pick a run —")</f>
        <v>Spider-Man</v>
      </c>
      <c r="B6393" s="54" t="s">
        <v>394</v>
      </c>
      <c r="C6393" s="53" t="str">
        <f t="array" ref="C6393">IFERROR(_xlfn.XLOOKUP(B6393, Runs[Run ID], Runs[Title]), "— pick a run —")</f>
        <v>Lee &amp; Ditko's Spider-Man</v>
      </c>
      <c r="D6393" s="74" t="s">
        <v>15212</v>
      </c>
      <c r="E6393" s="58" t="b">
        <v>0</v>
      </c>
      <c r="F6393" s="25" t="str">
        <f t="shared" si="2"/>
        <v>#REF!</v>
      </c>
      <c r="G6393" s="21" t="s">
        <v>58</v>
      </c>
      <c r="H6393" s="23"/>
      <c r="I6393" s="28"/>
    </row>
    <row r="6394" ht="22.5" customHeight="1">
      <c r="A6394" s="53" t="str">
        <f t="array" ref="A6394">IFERROR(_xlfn.XLOOKUP(B6394, Runs[Run ID], Runs[Track]), "— pick a run —")</f>
        <v>Spider-Man</v>
      </c>
      <c r="B6394" s="54" t="s">
        <v>394</v>
      </c>
      <c r="C6394" s="53" t="str">
        <f t="array" ref="C6394">IFERROR(_xlfn.XLOOKUP(B6394, Runs[Run ID], Runs[Title]), "— pick a run —")</f>
        <v>Lee &amp; Ditko's Spider-Man</v>
      </c>
      <c r="D6394" s="74" t="s">
        <v>15213</v>
      </c>
      <c r="E6394" s="58" t="b">
        <v>0</v>
      </c>
      <c r="F6394" s="25" t="str">
        <f t="shared" si="2"/>
        <v>#REF!</v>
      </c>
      <c r="G6394" s="21" t="s">
        <v>58</v>
      </c>
      <c r="H6394" s="23"/>
      <c r="I6394" s="28"/>
    </row>
    <row r="6395" ht="22.5" customHeight="1">
      <c r="A6395" s="53" t="str">
        <f t="array" ref="A6395">IFERROR(_xlfn.XLOOKUP(B6395, Runs[Run ID], Runs[Track]), "— pick a run —")</f>
        <v>Spider-Man</v>
      </c>
      <c r="B6395" s="54" t="s">
        <v>394</v>
      </c>
      <c r="C6395" s="53" t="str">
        <f t="array" ref="C6395">IFERROR(_xlfn.XLOOKUP(B6395, Runs[Run ID], Runs[Title]), "— pick a run —")</f>
        <v>Lee &amp; Ditko's Spider-Man</v>
      </c>
      <c r="D6395" s="74" t="s">
        <v>15214</v>
      </c>
      <c r="E6395" s="58" t="b">
        <v>0</v>
      </c>
      <c r="F6395" s="25" t="str">
        <f t="shared" si="2"/>
        <v>#REF!</v>
      </c>
      <c r="G6395" s="21" t="s">
        <v>58</v>
      </c>
      <c r="H6395" s="23"/>
      <c r="I6395" s="28"/>
    </row>
    <row r="6396" ht="22.5" customHeight="1">
      <c r="A6396" s="53" t="str">
        <f t="array" ref="A6396">IFERROR(_xlfn.XLOOKUP(B6396, Runs[Run ID], Runs[Track]), "— pick a run —")</f>
        <v>Spider-Man</v>
      </c>
      <c r="B6396" s="54" t="s">
        <v>394</v>
      </c>
      <c r="C6396" s="53" t="str">
        <f t="array" ref="C6396">IFERROR(_xlfn.XLOOKUP(B6396, Runs[Run ID], Runs[Title]), "— pick a run —")</f>
        <v>Lee &amp; Ditko's Spider-Man</v>
      </c>
      <c r="D6396" s="74" t="s">
        <v>2868</v>
      </c>
      <c r="E6396" s="58" t="b">
        <v>0</v>
      </c>
      <c r="F6396" s="25" t="str">
        <f t="shared" si="2"/>
        <v>#REF!</v>
      </c>
      <c r="G6396" s="21" t="s">
        <v>58</v>
      </c>
      <c r="H6396" s="23" t="s">
        <v>15215</v>
      </c>
      <c r="I6396" s="28"/>
    </row>
    <row r="6397" ht="22.5" customHeight="1">
      <c r="A6397" s="53" t="str">
        <f t="array" ref="A6397">IFERROR(_xlfn.XLOOKUP(B6397, Runs[Run ID], Runs[Track]), "— pick a run —")</f>
        <v>Spider-Man</v>
      </c>
      <c r="B6397" s="54" t="s">
        <v>394</v>
      </c>
      <c r="C6397" s="53" t="str">
        <f t="array" ref="C6397">IFERROR(_xlfn.XLOOKUP(B6397, Runs[Run ID], Runs[Title]), "— pick a run —")</f>
        <v>Lee &amp; Ditko's Spider-Man</v>
      </c>
      <c r="D6397" s="74" t="s">
        <v>15216</v>
      </c>
      <c r="E6397" s="58" t="b">
        <v>0</v>
      </c>
      <c r="F6397" s="25" t="str">
        <f t="shared" si="2"/>
        <v>#REF!</v>
      </c>
      <c r="G6397" s="21" t="s">
        <v>58</v>
      </c>
      <c r="H6397" s="23"/>
      <c r="I6397" s="28"/>
    </row>
    <row r="6398" ht="22.5" customHeight="1">
      <c r="A6398" s="53" t="str">
        <f t="array" ref="A6398">IFERROR(_xlfn.XLOOKUP(B6398, Runs[Run ID], Runs[Track]), "— pick a run —")</f>
        <v>Spider-Man</v>
      </c>
      <c r="B6398" s="54" t="s">
        <v>394</v>
      </c>
      <c r="C6398" s="53" t="str">
        <f t="array" ref="C6398">IFERROR(_xlfn.XLOOKUP(B6398, Runs[Run ID], Runs[Title]), "— pick a run —")</f>
        <v>Lee &amp; Ditko's Spider-Man</v>
      </c>
      <c r="D6398" s="74" t="s">
        <v>15217</v>
      </c>
      <c r="E6398" s="58" t="b">
        <v>0</v>
      </c>
      <c r="F6398" s="25" t="str">
        <f t="shared" si="2"/>
        <v>#REF!</v>
      </c>
      <c r="G6398" s="21" t="s">
        <v>58</v>
      </c>
      <c r="H6398" s="23"/>
      <c r="I6398" s="28"/>
    </row>
    <row r="6399" ht="22.5" customHeight="1">
      <c r="A6399" s="53" t="str">
        <f t="array" ref="A6399">IFERROR(_xlfn.XLOOKUP(B6399, Runs[Run ID], Runs[Track]), "— pick a run —")</f>
        <v>Spider-Man</v>
      </c>
      <c r="B6399" s="54" t="s">
        <v>394</v>
      </c>
      <c r="C6399" s="53" t="str">
        <f t="array" ref="C6399">IFERROR(_xlfn.XLOOKUP(B6399, Runs[Run ID], Runs[Title]), "— pick a run —")</f>
        <v>Lee &amp; Ditko's Spider-Man</v>
      </c>
      <c r="D6399" s="74" t="s">
        <v>15218</v>
      </c>
      <c r="E6399" s="58" t="b">
        <v>0</v>
      </c>
      <c r="F6399" s="25" t="str">
        <f t="shared" si="2"/>
        <v>#REF!</v>
      </c>
      <c r="G6399" s="21" t="s">
        <v>58</v>
      </c>
      <c r="H6399" s="23"/>
      <c r="I6399" s="28"/>
    </row>
    <row r="6400" ht="22.5" customHeight="1">
      <c r="A6400" s="53" t="str">
        <f t="array" ref="A6400">IFERROR(_xlfn.XLOOKUP(B6400, Runs[Run ID], Runs[Track]), "— pick a run —")</f>
        <v>Spider-Man</v>
      </c>
      <c r="B6400" s="54" t="s">
        <v>394</v>
      </c>
      <c r="C6400" s="53" t="str">
        <f t="array" ref="C6400">IFERROR(_xlfn.XLOOKUP(B6400, Runs[Run ID], Runs[Title]), "— pick a run —")</f>
        <v>Lee &amp; Ditko's Spider-Man</v>
      </c>
      <c r="D6400" s="74" t="s">
        <v>15219</v>
      </c>
      <c r="E6400" s="58" t="b">
        <v>0</v>
      </c>
      <c r="F6400" s="25" t="str">
        <f t="shared" si="2"/>
        <v>#REF!</v>
      </c>
      <c r="G6400" s="21" t="s">
        <v>58</v>
      </c>
      <c r="H6400" s="23"/>
      <c r="I6400" s="28"/>
    </row>
    <row r="6401" ht="22.5" customHeight="1">
      <c r="A6401" s="53" t="str">
        <f t="array" ref="A6401">IFERROR(_xlfn.XLOOKUP(B6401, Runs[Run ID], Runs[Track]), "— pick a run —")</f>
        <v>Spider-Man</v>
      </c>
      <c r="B6401" s="54" t="s">
        <v>394</v>
      </c>
      <c r="C6401" s="53" t="str">
        <f t="array" ref="C6401">IFERROR(_xlfn.XLOOKUP(B6401, Runs[Run ID], Runs[Title]), "— pick a run —")</f>
        <v>Lee &amp; Ditko's Spider-Man</v>
      </c>
      <c r="D6401" s="74" t="s">
        <v>15220</v>
      </c>
      <c r="E6401" s="58" t="b">
        <v>0</v>
      </c>
      <c r="F6401" s="25" t="str">
        <f t="shared" si="2"/>
        <v>#REF!</v>
      </c>
      <c r="G6401" s="21" t="s">
        <v>58</v>
      </c>
      <c r="H6401" s="23"/>
      <c r="I6401" s="28"/>
    </row>
    <row r="6402" ht="22.5" customHeight="1">
      <c r="A6402" s="53" t="str">
        <f t="array" ref="A6402">IFERROR(_xlfn.XLOOKUP(B6402, Runs[Run ID], Runs[Track]), "— pick a run —")</f>
        <v>Spider-Man</v>
      </c>
      <c r="B6402" s="54" t="s">
        <v>394</v>
      </c>
      <c r="C6402" s="53" t="str">
        <f t="array" ref="C6402">IFERROR(_xlfn.XLOOKUP(B6402, Runs[Run ID], Runs[Title]), "— pick a run —")</f>
        <v>Lee &amp; Ditko's Spider-Man</v>
      </c>
      <c r="D6402" s="74" t="s">
        <v>15221</v>
      </c>
      <c r="E6402" s="58" t="b">
        <v>0</v>
      </c>
      <c r="F6402" s="25" t="str">
        <f t="shared" si="2"/>
        <v>#REF!</v>
      </c>
      <c r="G6402" s="21" t="s">
        <v>58</v>
      </c>
      <c r="H6402" s="23"/>
      <c r="I6402" s="28"/>
    </row>
    <row r="6403" ht="22.5" customHeight="1">
      <c r="A6403" s="53" t="str">
        <f t="array" ref="A6403">IFERROR(_xlfn.XLOOKUP(B6403, Runs[Run ID], Runs[Track]), "— pick a run —")</f>
        <v>Spider-Man</v>
      </c>
      <c r="B6403" s="54" t="s">
        <v>394</v>
      </c>
      <c r="C6403" s="53" t="str">
        <f t="array" ref="C6403">IFERROR(_xlfn.XLOOKUP(B6403, Runs[Run ID], Runs[Title]), "— pick a run —")</f>
        <v>Lee &amp; Ditko's Spider-Man</v>
      </c>
      <c r="D6403" s="74" t="s">
        <v>15222</v>
      </c>
      <c r="E6403" s="58" t="b">
        <v>0</v>
      </c>
      <c r="F6403" s="25" t="str">
        <f t="shared" si="2"/>
        <v>#REF!</v>
      </c>
      <c r="G6403" s="21" t="s">
        <v>58</v>
      </c>
      <c r="H6403" s="23"/>
      <c r="I6403" s="28"/>
    </row>
    <row r="6404" ht="22.5" customHeight="1">
      <c r="A6404" s="53" t="str">
        <f t="array" ref="A6404">IFERROR(_xlfn.XLOOKUP(B6404, Runs[Run ID], Runs[Track]), "— pick a run —")</f>
        <v>Spider-Man</v>
      </c>
      <c r="B6404" s="54" t="s">
        <v>394</v>
      </c>
      <c r="C6404" s="53" t="str">
        <f t="array" ref="C6404">IFERROR(_xlfn.XLOOKUP(B6404, Runs[Run ID], Runs[Title]), "— pick a run —")</f>
        <v>Lee &amp; Ditko's Spider-Man</v>
      </c>
      <c r="D6404" s="74" t="s">
        <v>15223</v>
      </c>
      <c r="E6404" s="58" t="b">
        <v>0</v>
      </c>
      <c r="F6404" s="25" t="str">
        <f t="shared" si="2"/>
        <v>#REF!</v>
      </c>
      <c r="G6404" s="21" t="s">
        <v>58</v>
      </c>
      <c r="H6404" s="23"/>
      <c r="I6404" s="28"/>
    </row>
    <row r="6405" ht="22.5" customHeight="1">
      <c r="A6405" s="53" t="str">
        <f t="array" ref="A6405">IFERROR(_xlfn.XLOOKUP(B6405, Runs[Run ID], Runs[Track]), "— pick a run —")</f>
        <v>Spider-Man</v>
      </c>
      <c r="B6405" s="54" t="s">
        <v>394</v>
      </c>
      <c r="C6405" s="53" t="str">
        <f t="array" ref="C6405">IFERROR(_xlfn.XLOOKUP(B6405, Runs[Run ID], Runs[Title]), "— pick a run —")</f>
        <v>Lee &amp; Ditko's Spider-Man</v>
      </c>
      <c r="D6405" s="74" t="s">
        <v>15224</v>
      </c>
      <c r="E6405" s="58" t="b">
        <v>0</v>
      </c>
      <c r="F6405" s="25" t="str">
        <f t="shared" si="2"/>
        <v>#REF!</v>
      </c>
      <c r="G6405" s="21" t="s">
        <v>58</v>
      </c>
      <c r="H6405" s="23"/>
      <c r="I6405" s="28"/>
    </row>
    <row r="6406" ht="22.5" customHeight="1">
      <c r="A6406" s="53" t="str">
        <f t="array" ref="A6406">IFERROR(_xlfn.XLOOKUP(B6406, Runs[Run ID], Runs[Track]), "— pick a run —")</f>
        <v>Spider-Man</v>
      </c>
      <c r="B6406" s="54" t="s">
        <v>394</v>
      </c>
      <c r="C6406" s="53" t="str">
        <f t="array" ref="C6406">IFERROR(_xlfn.XLOOKUP(B6406, Runs[Run ID], Runs[Title]), "— pick a run —")</f>
        <v>Lee &amp; Ditko's Spider-Man</v>
      </c>
      <c r="D6406" s="74" t="s">
        <v>15225</v>
      </c>
      <c r="E6406" s="58" t="b">
        <v>0</v>
      </c>
      <c r="F6406" s="25" t="str">
        <f t="shared" si="2"/>
        <v>#REF!</v>
      </c>
      <c r="G6406" s="21" t="s">
        <v>58</v>
      </c>
      <c r="H6406" s="23"/>
      <c r="I6406" s="28"/>
    </row>
    <row r="6407" ht="22.5" customHeight="1">
      <c r="A6407" s="53" t="str">
        <f t="array" ref="A6407">IFERROR(_xlfn.XLOOKUP(B6407, Runs[Run ID], Runs[Track]), "— pick a run —")</f>
        <v>Spider-Man</v>
      </c>
      <c r="B6407" s="54" t="s">
        <v>394</v>
      </c>
      <c r="C6407" s="53" t="str">
        <f t="array" ref="C6407">IFERROR(_xlfn.XLOOKUP(B6407, Runs[Run ID], Runs[Title]), "— pick a run —")</f>
        <v>Lee &amp; Ditko's Spider-Man</v>
      </c>
      <c r="D6407" s="74" t="s">
        <v>15226</v>
      </c>
      <c r="E6407" s="58" t="b">
        <v>0</v>
      </c>
      <c r="F6407" s="25" t="str">
        <f t="shared" si="2"/>
        <v>#REF!</v>
      </c>
      <c r="G6407" s="21" t="s">
        <v>58</v>
      </c>
      <c r="H6407" s="23"/>
      <c r="I6407" s="28"/>
    </row>
    <row r="6408" ht="22.5" customHeight="1">
      <c r="A6408" s="53" t="str">
        <f t="array" ref="A6408">IFERROR(_xlfn.XLOOKUP(B6408, Runs[Run ID], Runs[Track]), "— pick a run —")</f>
        <v>Spider-Man</v>
      </c>
      <c r="B6408" s="54" t="s">
        <v>394</v>
      </c>
      <c r="C6408" s="53" t="str">
        <f t="array" ref="C6408">IFERROR(_xlfn.XLOOKUP(B6408, Runs[Run ID], Runs[Title]), "— pick a run —")</f>
        <v>Lee &amp; Ditko's Spider-Man</v>
      </c>
      <c r="D6408" s="74" t="s">
        <v>15227</v>
      </c>
      <c r="E6408" s="58" t="b">
        <v>0</v>
      </c>
      <c r="F6408" s="25" t="str">
        <f t="shared" si="2"/>
        <v>#REF!</v>
      </c>
      <c r="G6408" s="21" t="s">
        <v>58</v>
      </c>
      <c r="H6408" s="23"/>
      <c r="I6408" s="28"/>
    </row>
    <row r="6409" ht="22.5" customHeight="1">
      <c r="A6409" s="53" t="str">
        <f t="array" ref="A6409">IFERROR(_xlfn.XLOOKUP(B6409, Runs[Run ID], Runs[Track]), "— pick a run —")</f>
        <v>Spider-Man</v>
      </c>
      <c r="B6409" s="54" t="s">
        <v>394</v>
      </c>
      <c r="C6409" s="53" t="str">
        <f t="array" ref="C6409">IFERROR(_xlfn.XLOOKUP(B6409, Runs[Run ID], Runs[Title]), "— pick a run —")</f>
        <v>Lee &amp; Ditko's Spider-Man</v>
      </c>
      <c r="D6409" s="74" t="s">
        <v>1821</v>
      </c>
      <c r="E6409" s="58" t="b">
        <v>0</v>
      </c>
      <c r="F6409" s="25" t="str">
        <f t="shared" si="2"/>
        <v>#REF!</v>
      </c>
      <c r="G6409" s="21" t="s">
        <v>58</v>
      </c>
      <c r="H6409" s="23" t="s">
        <v>15228</v>
      </c>
      <c r="I6409" s="28"/>
    </row>
    <row r="6410" ht="22.5" customHeight="1">
      <c r="A6410" s="53" t="str">
        <f t="array" ref="A6410">IFERROR(_xlfn.XLOOKUP(B6410, Runs[Run ID], Runs[Track]), "— pick a run —")</f>
        <v>Spider-Man</v>
      </c>
      <c r="B6410" s="54" t="s">
        <v>394</v>
      </c>
      <c r="C6410" s="53" t="str">
        <f t="array" ref="C6410">IFERROR(_xlfn.XLOOKUP(B6410, Runs[Run ID], Runs[Title]), "— pick a run —")</f>
        <v>Lee &amp; Ditko's Spider-Man</v>
      </c>
      <c r="D6410" s="74" t="s">
        <v>15229</v>
      </c>
      <c r="E6410" s="58" t="b">
        <v>0</v>
      </c>
      <c r="F6410" s="25" t="str">
        <f t="shared" si="2"/>
        <v>#REF!</v>
      </c>
      <c r="G6410" s="21" t="s">
        <v>58</v>
      </c>
      <c r="H6410" s="23"/>
      <c r="I6410" s="28"/>
    </row>
    <row r="6411" ht="22.5" customHeight="1">
      <c r="A6411" s="53" t="str">
        <f t="array" ref="A6411">IFERROR(_xlfn.XLOOKUP(B6411, Runs[Run ID], Runs[Track]), "— pick a run —")</f>
        <v>Spider-Man</v>
      </c>
      <c r="B6411" s="54" t="s">
        <v>394</v>
      </c>
      <c r="C6411" s="53" t="str">
        <f t="array" ref="C6411">IFERROR(_xlfn.XLOOKUP(B6411, Runs[Run ID], Runs[Title]), "— pick a run —")</f>
        <v>Lee &amp; Ditko's Spider-Man</v>
      </c>
      <c r="D6411" s="74" t="s">
        <v>15230</v>
      </c>
      <c r="E6411" s="58" t="b">
        <v>0</v>
      </c>
      <c r="F6411" s="25" t="str">
        <f t="shared" si="2"/>
        <v>#REF!</v>
      </c>
      <c r="G6411" s="21" t="s">
        <v>58</v>
      </c>
      <c r="H6411" s="23"/>
      <c r="I6411" s="28"/>
    </row>
    <row r="6412" ht="22.5" customHeight="1">
      <c r="A6412" s="53" t="str">
        <f t="array" ref="A6412">IFERROR(_xlfn.XLOOKUP(B6412, Runs[Run ID], Runs[Track]), "— pick a run —")</f>
        <v>Spider-Man</v>
      </c>
      <c r="B6412" s="54" t="s">
        <v>394</v>
      </c>
      <c r="C6412" s="53" t="str">
        <f t="array" ref="C6412">IFERROR(_xlfn.XLOOKUP(B6412, Runs[Run ID], Runs[Title]), "— pick a run —")</f>
        <v>Lee &amp; Ditko's Spider-Man</v>
      </c>
      <c r="D6412" s="74" t="s">
        <v>15231</v>
      </c>
      <c r="E6412" s="58" t="b">
        <v>0</v>
      </c>
      <c r="F6412" s="25" t="str">
        <f t="shared" si="2"/>
        <v>#REF!</v>
      </c>
      <c r="G6412" s="21" t="s">
        <v>58</v>
      </c>
      <c r="H6412" s="23"/>
      <c r="I6412" s="28"/>
    </row>
    <row r="6413" ht="22.5" customHeight="1">
      <c r="A6413" s="53" t="str">
        <f t="array" ref="A6413">IFERROR(_xlfn.XLOOKUP(B6413, Runs[Run ID], Runs[Track]), "— pick a run —")</f>
        <v>Spider-Man</v>
      </c>
      <c r="B6413" s="54" t="s">
        <v>394</v>
      </c>
      <c r="C6413" s="53" t="str">
        <f t="array" ref="C6413">IFERROR(_xlfn.XLOOKUP(B6413, Runs[Run ID], Runs[Title]), "— pick a run —")</f>
        <v>Lee &amp; Ditko's Spider-Man</v>
      </c>
      <c r="D6413" s="74" t="s">
        <v>15232</v>
      </c>
      <c r="E6413" s="58" t="b">
        <v>0</v>
      </c>
      <c r="F6413" s="25" t="str">
        <f t="shared" si="2"/>
        <v>#REF!</v>
      </c>
      <c r="G6413" s="21" t="s">
        <v>58</v>
      </c>
      <c r="H6413" s="23"/>
      <c r="I6413" s="28"/>
    </row>
    <row r="6414" ht="22.5" customHeight="1">
      <c r="A6414" s="53" t="str">
        <f t="array" ref="A6414">IFERROR(_xlfn.XLOOKUP(B6414, Runs[Run ID], Runs[Track]), "— pick a run —")</f>
        <v>Spider-Man</v>
      </c>
      <c r="B6414" s="54" t="s">
        <v>394</v>
      </c>
      <c r="C6414" s="53" t="str">
        <f t="array" ref="C6414">IFERROR(_xlfn.XLOOKUP(B6414, Runs[Run ID], Runs[Title]), "— pick a run —")</f>
        <v>Lee &amp; Ditko's Spider-Man</v>
      </c>
      <c r="D6414" s="74" t="s">
        <v>15233</v>
      </c>
      <c r="E6414" s="58" t="b">
        <v>0</v>
      </c>
      <c r="F6414" s="25" t="str">
        <f t="shared" si="2"/>
        <v>#REF!</v>
      </c>
      <c r="G6414" s="21" t="s">
        <v>58</v>
      </c>
      <c r="H6414" s="23"/>
      <c r="I6414" s="28"/>
    </row>
    <row r="6415" ht="22.5" customHeight="1">
      <c r="A6415" s="53" t="str">
        <f t="array" ref="A6415">IFERROR(_xlfn.XLOOKUP(B6415, Runs[Run ID], Runs[Track]), "— pick a run —")</f>
        <v>Spider-Man</v>
      </c>
      <c r="B6415" s="54" t="s">
        <v>394</v>
      </c>
      <c r="C6415" s="53" t="str">
        <f t="array" ref="C6415">IFERROR(_xlfn.XLOOKUP(B6415, Runs[Run ID], Runs[Title]), "— pick a run —")</f>
        <v>Lee &amp; Ditko's Spider-Man</v>
      </c>
      <c r="D6415" s="74" t="s">
        <v>15234</v>
      </c>
      <c r="E6415" s="58" t="b">
        <v>0</v>
      </c>
      <c r="F6415" s="25" t="str">
        <f t="shared" si="2"/>
        <v>#REF!</v>
      </c>
      <c r="G6415" s="21" t="s">
        <v>58</v>
      </c>
      <c r="H6415" s="23"/>
      <c r="I6415" s="28"/>
    </row>
    <row r="6416" ht="22.5" customHeight="1">
      <c r="A6416" s="53" t="str">
        <f t="array" ref="A6416">IFERROR(_xlfn.XLOOKUP(B6416, Runs[Run ID], Runs[Track]), "— pick a run —")</f>
        <v>Spider-Man</v>
      </c>
      <c r="B6416" s="54" t="s">
        <v>394</v>
      </c>
      <c r="C6416" s="53" t="str">
        <f t="array" ref="C6416">IFERROR(_xlfn.XLOOKUP(B6416, Runs[Run ID], Runs[Title]), "— pick a run —")</f>
        <v>Lee &amp; Ditko's Spider-Man</v>
      </c>
      <c r="D6416" s="74" t="s">
        <v>15235</v>
      </c>
      <c r="E6416" s="58" t="b">
        <v>0</v>
      </c>
      <c r="F6416" s="25" t="str">
        <f t="shared" si="2"/>
        <v>#REF!</v>
      </c>
      <c r="G6416" s="21" t="s">
        <v>58</v>
      </c>
      <c r="H6416" s="23"/>
      <c r="I6416" s="28"/>
    </row>
    <row r="6417" ht="22.5" customHeight="1">
      <c r="A6417" s="53" t="str">
        <f t="array" ref="A6417">IFERROR(_xlfn.XLOOKUP(B6417, Runs[Run ID], Runs[Track]), "— pick a run —")</f>
        <v>Spider-Man</v>
      </c>
      <c r="B6417" s="54" t="s">
        <v>394</v>
      </c>
      <c r="C6417" s="53" t="str">
        <f t="array" ref="C6417">IFERROR(_xlfn.XLOOKUP(B6417, Runs[Run ID], Runs[Title]), "— pick a run —")</f>
        <v>Lee &amp; Ditko's Spider-Man</v>
      </c>
      <c r="D6417" s="74" t="s">
        <v>15236</v>
      </c>
      <c r="E6417" s="58" t="b">
        <v>0</v>
      </c>
      <c r="F6417" s="25" t="str">
        <f t="shared" si="2"/>
        <v>#REF!</v>
      </c>
      <c r="G6417" s="21" t="s">
        <v>58</v>
      </c>
      <c r="H6417" s="23"/>
      <c r="I6417" s="28"/>
    </row>
    <row r="6418" ht="22.5" customHeight="1">
      <c r="A6418" s="53" t="str">
        <f t="array" ref="A6418">IFERROR(_xlfn.XLOOKUP(B6418, Runs[Run ID], Runs[Track]), "— pick a run —")</f>
        <v>Spider-Man</v>
      </c>
      <c r="B6418" s="54" t="s">
        <v>394</v>
      </c>
      <c r="C6418" s="53" t="str">
        <f t="array" ref="C6418">IFERROR(_xlfn.XLOOKUP(B6418, Runs[Run ID], Runs[Title]), "— pick a run —")</f>
        <v>Lee &amp; Ditko's Spider-Man</v>
      </c>
      <c r="D6418" s="74" t="s">
        <v>15237</v>
      </c>
      <c r="E6418" s="58" t="b">
        <v>0</v>
      </c>
      <c r="F6418" s="25" t="str">
        <f t="shared" si="2"/>
        <v>#REF!</v>
      </c>
      <c r="G6418" s="21" t="s">
        <v>58</v>
      </c>
      <c r="H6418" s="23"/>
      <c r="I6418" s="28"/>
    </row>
    <row r="6419" ht="22.5" customHeight="1">
      <c r="A6419" s="53" t="str">
        <f t="array" ref="A6419">IFERROR(_xlfn.XLOOKUP(B6419, Runs[Run ID], Runs[Track]), "— pick a run —")</f>
        <v>Spider-Man</v>
      </c>
      <c r="B6419" s="54" t="s">
        <v>394</v>
      </c>
      <c r="C6419" s="53" t="str">
        <f t="array" ref="C6419">IFERROR(_xlfn.XLOOKUP(B6419, Runs[Run ID], Runs[Title]), "— pick a run —")</f>
        <v>Lee &amp; Ditko's Spider-Man</v>
      </c>
      <c r="D6419" s="74" t="s">
        <v>15238</v>
      </c>
      <c r="E6419" s="58" t="b">
        <v>0</v>
      </c>
      <c r="F6419" s="25" t="str">
        <f t="shared" si="2"/>
        <v>#REF!</v>
      </c>
      <c r="G6419" s="21" t="s">
        <v>58</v>
      </c>
      <c r="H6419" s="23"/>
      <c r="I6419" s="28"/>
    </row>
    <row r="6420" ht="22.5" customHeight="1">
      <c r="A6420" s="53" t="str">
        <f t="array" ref="A6420">IFERROR(_xlfn.XLOOKUP(B6420, Runs[Run ID], Runs[Track]), "— pick a run —")</f>
        <v>Spider-Man</v>
      </c>
      <c r="B6420" s="54" t="s">
        <v>798</v>
      </c>
      <c r="C6420" s="53" t="str">
        <f t="array" ref="C6420">IFERROR(_xlfn.XLOOKUP(B6420, Runs[Run ID], Runs[Title]), "— pick a run —")</f>
        <v>Lee &amp; Romita's Spider-Man</v>
      </c>
      <c r="D6420" s="74" t="s">
        <v>15239</v>
      </c>
      <c r="E6420" s="58" t="b">
        <v>0</v>
      </c>
      <c r="F6420" s="25">
        <f t="shared" si="2"/>
        <v>1</v>
      </c>
      <c r="G6420" s="21" t="s">
        <v>58</v>
      </c>
      <c r="H6420" s="23" t="s">
        <v>15240</v>
      </c>
      <c r="I6420" s="28"/>
    </row>
    <row r="6421" ht="22.5" customHeight="1">
      <c r="A6421" s="53" t="str">
        <f t="array" ref="A6421">IFERROR(_xlfn.XLOOKUP(B6421, Runs[Run ID], Runs[Track]), "— pick a run —")</f>
        <v>Spider-Man</v>
      </c>
      <c r="B6421" s="54" t="s">
        <v>798</v>
      </c>
      <c r="C6421" s="53" t="str">
        <f t="array" ref="C6421">IFERROR(_xlfn.XLOOKUP(B6421, Runs[Run ID], Runs[Title]), "— pick a run —")</f>
        <v>Lee &amp; Romita's Spider-Man</v>
      </c>
      <c r="D6421" s="74" t="s">
        <v>15241</v>
      </c>
      <c r="E6421" s="58" t="b">
        <v>0</v>
      </c>
      <c r="F6421" s="25">
        <f t="shared" si="2"/>
        <v>2</v>
      </c>
      <c r="G6421" s="21" t="s">
        <v>58</v>
      </c>
      <c r="H6421" s="23"/>
      <c r="I6421" s="28"/>
    </row>
    <row r="6422" ht="22.5" customHeight="1">
      <c r="A6422" s="53" t="str">
        <f t="array" ref="A6422">IFERROR(_xlfn.XLOOKUP(B6422, Runs[Run ID], Runs[Track]), "— pick a run —")</f>
        <v>Spider-Man</v>
      </c>
      <c r="B6422" s="54" t="s">
        <v>798</v>
      </c>
      <c r="C6422" s="53" t="str">
        <f t="array" ref="C6422">IFERROR(_xlfn.XLOOKUP(B6422, Runs[Run ID], Runs[Title]), "— pick a run —")</f>
        <v>Lee &amp; Romita's Spider-Man</v>
      </c>
      <c r="D6422" s="74" t="s">
        <v>15242</v>
      </c>
      <c r="E6422" s="58" t="b">
        <v>0</v>
      </c>
      <c r="F6422" s="25">
        <f t="shared" si="2"/>
        <v>3</v>
      </c>
      <c r="G6422" s="21" t="s">
        <v>58</v>
      </c>
      <c r="H6422" s="23"/>
      <c r="I6422" s="28"/>
    </row>
    <row r="6423" ht="22.5" customHeight="1">
      <c r="A6423" s="53" t="str">
        <f t="array" ref="A6423">IFERROR(_xlfn.XLOOKUP(B6423, Runs[Run ID], Runs[Track]), "— pick a run —")</f>
        <v>Spider-Man</v>
      </c>
      <c r="B6423" s="54" t="s">
        <v>798</v>
      </c>
      <c r="C6423" s="53" t="str">
        <f t="array" ref="C6423">IFERROR(_xlfn.XLOOKUP(B6423, Runs[Run ID], Runs[Title]), "— pick a run —")</f>
        <v>Lee &amp; Romita's Spider-Man</v>
      </c>
      <c r="D6423" s="74" t="s">
        <v>15243</v>
      </c>
      <c r="E6423" s="58" t="b">
        <v>0</v>
      </c>
      <c r="F6423" s="25">
        <f t="shared" si="2"/>
        <v>4</v>
      </c>
      <c r="G6423" s="21" t="s">
        <v>58</v>
      </c>
      <c r="H6423" s="23"/>
      <c r="I6423" s="28"/>
    </row>
    <row r="6424" ht="22.5" customHeight="1">
      <c r="A6424" s="53" t="str">
        <f t="array" ref="A6424">IFERROR(_xlfn.XLOOKUP(B6424, Runs[Run ID], Runs[Track]), "— pick a run —")</f>
        <v>Spider-Man</v>
      </c>
      <c r="B6424" s="54" t="s">
        <v>798</v>
      </c>
      <c r="C6424" s="53" t="str">
        <f t="array" ref="C6424">IFERROR(_xlfn.XLOOKUP(B6424, Runs[Run ID], Runs[Title]), "— pick a run —")</f>
        <v>Lee &amp; Romita's Spider-Man</v>
      </c>
      <c r="D6424" s="74" t="s">
        <v>15244</v>
      </c>
      <c r="E6424" s="58" t="b">
        <v>0</v>
      </c>
      <c r="F6424" s="25">
        <f t="shared" si="2"/>
        <v>5</v>
      </c>
      <c r="G6424" s="21" t="s">
        <v>58</v>
      </c>
      <c r="H6424" s="23"/>
      <c r="I6424" s="28"/>
    </row>
    <row r="6425" ht="22.5" customHeight="1">
      <c r="A6425" s="53" t="str">
        <f t="array" ref="A6425">IFERROR(_xlfn.XLOOKUP(B6425, Runs[Run ID], Runs[Track]), "— pick a run —")</f>
        <v>Spider-Man</v>
      </c>
      <c r="B6425" s="54" t="s">
        <v>798</v>
      </c>
      <c r="C6425" s="53" t="str">
        <f t="array" ref="C6425">IFERROR(_xlfn.XLOOKUP(B6425, Runs[Run ID], Runs[Title]), "— pick a run —")</f>
        <v>Lee &amp; Romita's Spider-Man</v>
      </c>
      <c r="D6425" s="74" t="s">
        <v>15245</v>
      </c>
      <c r="E6425" s="58" t="b">
        <v>0</v>
      </c>
      <c r="F6425" s="25">
        <f t="shared" si="2"/>
        <v>6</v>
      </c>
      <c r="G6425" s="21" t="s">
        <v>1002</v>
      </c>
      <c r="H6425" s="23"/>
      <c r="I6425" s="28"/>
    </row>
    <row r="6426" ht="22.5" customHeight="1">
      <c r="A6426" s="53" t="str">
        <f t="array" ref="A6426">IFERROR(_xlfn.XLOOKUP(B6426, Runs[Run ID], Runs[Track]), "— pick a run —")</f>
        <v>Spider-Man</v>
      </c>
      <c r="B6426" s="54" t="s">
        <v>798</v>
      </c>
      <c r="C6426" s="53" t="str">
        <f t="array" ref="C6426">IFERROR(_xlfn.XLOOKUP(B6426, Runs[Run ID], Runs[Title]), "— pick a run —")</f>
        <v>Lee &amp; Romita's Spider-Man</v>
      </c>
      <c r="D6426" s="74" t="s">
        <v>15246</v>
      </c>
      <c r="E6426" s="58" t="b">
        <v>0</v>
      </c>
      <c r="F6426" s="25">
        <f t="shared" si="2"/>
        <v>7</v>
      </c>
      <c r="G6426" s="21" t="s">
        <v>58</v>
      </c>
      <c r="H6426" s="23"/>
      <c r="I6426" s="28"/>
    </row>
    <row r="6427" ht="22.5" customHeight="1">
      <c r="A6427" s="53" t="str">
        <f t="array" ref="A6427">IFERROR(_xlfn.XLOOKUP(B6427, Runs[Run ID], Runs[Track]), "— pick a run —")</f>
        <v>Spider-Man</v>
      </c>
      <c r="B6427" s="54" t="s">
        <v>798</v>
      </c>
      <c r="C6427" s="53" t="str">
        <f t="array" ref="C6427">IFERROR(_xlfn.XLOOKUP(B6427, Runs[Run ID], Runs[Title]), "— pick a run —")</f>
        <v>Lee &amp; Romita's Spider-Man</v>
      </c>
      <c r="D6427" s="74" t="s">
        <v>15247</v>
      </c>
      <c r="E6427" s="58" t="b">
        <v>0</v>
      </c>
      <c r="F6427" s="25">
        <f t="shared" si="2"/>
        <v>8</v>
      </c>
      <c r="G6427" s="21" t="s">
        <v>58</v>
      </c>
      <c r="H6427" s="23"/>
      <c r="I6427" s="28"/>
    </row>
    <row r="6428" ht="22.5" customHeight="1">
      <c r="A6428" s="53" t="str">
        <f t="array" ref="A6428">IFERROR(_xlfn.XLOOKUP(B6428, Runs[Run ID], Runs[Track]), "— pick a run —")</f>
        <v>Spider-Man</v>
      </c>
      <c r="B6428" s="54" t="s">
        <v>798</v>
      </c>
      <c r="C6428" s="53" t="str">
        <f t="array" ref="C6428">IFERROR(_xlfn.XLOOKUP(B6428, Runs[Run ID], Runs[Title]), "— pick a run —")</f>
        <v>Lee &amp; Romita's Spider-Man</v>
      </c>
      <c r="D6428" s="74" t="s">
        <v>15248</v>
      </c>
      <c r="E6428" s="58" t="b">
        <v>0</v>
      </c>
      <c r="F6428" s="25">
        <f t="shared" si="2"/>
        <v>9</v>
      </c>
      <c r="G6428" s="21" t="s">
        <v>58</v>
      </c>
      <c r="H6428" s="23"/>
      <c r="I6428" s="28"/>
    </row>
    <row r="6429" ht="22.5" customHeight="1">
      <c r="A6429" s="53" t="str">
        <f t="array" ref="A6429">IFERROR(_xlfn.XLOOKUP(B6429, Runs[Run ID], Runs[Track]), "— pick a run —")</f>
        <v>Spider-Man</v>
      </c>
      <c r="B6429" s="54" t="s">
        <v>798</v>
      </c>
      <c r="C6429" s="53" t="str">
        <f t="array" ref="C6429">IFERROR(_xlfn.XLOOKUP(B6429, Runs[Run ID], Runs[Title]), "— pick a run —")</f>
        <v>Lee &amp; Romita's Spider-Man</v>
      </c>
      <c r="D6429" s="74" t="s">
        <v>15249</v>
      </c>
      <c r="E6429" s="58" t="b">
        <v>0</v>
      </c>
      <c r="F6429" s="25">
        <f t="shared" si="2"/>
        <v>10</v>
      </c>
      <c r="G6429" s="21" t="s">
        <v>58</v>
      </c>
      <c r="H6429" s="23"/>
      <c r="I6429" s="28"/>
    </row>
    <row r="6430" ht="22.5" customHeight="1">
      <c r="A6430" s="53" t="str">
        <f t="array" ref="A6430">IFERROR(_xlfn.XLOOKUP(B6430, Runs[Run ID], Runs[Track]), "— pick a run —")</f>
        <v>Spider-Man</v>
      </c>
      <c r="B6430" s="54" t="s">
        <v>798</v>
      </c>
      <c r="C6430" s="53" t="str">
        <f t="array" ref="C6430">IFERROR(_xlfn.XLOOKUP(B6430, Runs[Run ID], Runs[Title]), "— pick a run —")</f>
        <v>Lee &amp; Romita's Spider-Man</v>
      </c>
      <c r="D6430" s="74" t="s">
        <v>15250</v>
      </c>
      <c r="E6430" s="58" t="b">
        <v>0</v>
      </c>
      <c r="F6430" s="25">
        <f t="shared" si="2"/>
        <v>11</v>
      </c>
      <c r="G6430" s="21" t="s">
        <v>58</v>
      </c>
      <c r="H6430" s="23"/>
      <c r="I6430" s="28"/>
    </row>
    <row r="6431" ht="22.5" customHeight="1">
      <c r="A6431" s="53" t="str">
        <f t="array" ref="A6431">IFERROR(_xlfn.XLOOKUP(B6431, Runs[Run ID], Runs[Track]), "— pick a run —")</f>
        <v>Spider-Man</v>
      </c>
      <c r="B6431" s="54" t="s">
        <v>798</v>
      </c>
      <c r="C6431" s="53" t="str">
        <f t="array" ref="C6431">IFERROR(_xlfn.XLOOKUP(B6431, Runs[Run ID], Runs[Title]), "— pick a run —")</f>
        <v>Lee &amp; Romita's Spider-Man</v>
      </c>
      <c r="D6431" s="74" t="s">
        <v>15251</v>
      </c>
      <c r="E6431" s="58" t="b">
        <v>0</v>
      </c>
      <c r="F6431" s="25">
        <f t="shared" si="2"/>
        <v>12</v>
      </c>
      <c r="G6431" s="21" t="s">
        <v>58</v>
      </c>
      <c r="H6431" s="23"/>
      <c r="I6431" s="28"/>
    </row>
    <row r="6432" ht="22.5" customHeight="1">
      <c r="A6432" s="53" t="str">
        <f t="array" ref="A6432">IFERROR(_xlfn.XLOOKUP(B6432, Runs[Run ID], Runs[Track]), "— pick a run —")</f>
        <v>Spider-Man</v>
      </c>
      <c r="B6432" s="54" t="s">
        <v>798</v>
      </c>
      <c r="C6432" s="53" t="str">
        <f t="array" ref="C6432">IFERROR(_xlfn.XLOOKUP(B6432, Runs[Run ID], Runs[Title]), "— pick a run —")</f>
        <v>Lee &amp; Romita's Spider-Man</v>
      </c>
      <c r="D6432" s="74" t="s">
        <v>15252</v>
      </c>
      <c r="E6432" s="58" t="b">
        <v>0</v>
      </c>
      <c r="F6432" s="25">
        <f t="shared" si="2"/>
        <v>13</v>
      </c>
      <c r="G6432" s="21" t="s">
        <v>58</v>
      </c>
      <c r="H6432" s="23" t="s">
        <v>15253</v>
      </c>
      <c r="I6432" s="28"/>
    </row>
    <row r="6433" ht="22.5" customHeight="1">
      <c r="A6433" s="53" t="str">
        <f t="array" ref="A6433">IFERROR(_xlfn.XLOOKUP(B6433, Runs[Run ID], Runs[Track]), "— pick a run —")</f>
        <v>Spider-Man</v>
      </c>
      <c r="B6433" s="54" t="s">
        <v>798</v>
      </c>
      <c r="C6433" s="53" t="str">
        <f t="array" ref="C6433">IFERROR(_xlfn.XLOOKUP(B6433, Runs[Run ID], Runs[Title]), "— pick a run —")</f>
        <v>Lee &amp; Romita's Spider-Man</v>
      </c>
      <c r="D6433" s="74" t="s">
        <v>15254</v>
      </c>
      <c r="E6433" s="58" t="b">
        <v>0</v>
      </c>
      <c r="F6433" s="25">
        <f t="shared" si="2"/>
        <v>14</v>
      </c>
      <c r="G6433" s="21" t="s">
        <v>58</v>
      </c>
      <c r="H6433" s="23"/>
      <c r="I6433" s="28"/>
    </row>
    <row r="6434" ht="22.5" customHeight="1">
      <c r="A6434" s="53" t="str">
        <f t="array" ref="A6434">IFERROR(_xlfn.XLOOKUP(B6434, Runs[Run ID], Runs[Track]), "— pick a run —")</f>
        <v>Spider-Man</v>
      </c>
      <c r="B6434" s="54" t="s">
        <v>798</v>
      </c>
      <c r="C6434" s="53" t="str">
        <f t="array" ref="C6434">IFERROR(_xlfn.XLOOKUP(B6434, Runs[Run ID], Runs[Title]), "— pick a run —")</f>
        <v>Lee &amp; Romita's Spider-Man</v>
      </c>
      <c r="D6434" s="74" t="s">
        <v>15255</v>
      </c>
      <c r="E6434" s="58" t="b">
        <v>0</v>
      </c>
      <c r="F6434" s="25">
        <f t="shared" si="2"/>
        <v>15</v>
      </c>
      <c r="G6434" s="21" t="s">
        <v>58</v>
      </c>
      <c r="H6434" s="23"/>
      <c r="I6434" s="28"/>
    </row>
    <row r="6435" ht="22.5" customHeight="1">
      <c r="A6435" s="53" t="str">
        <f t="array" ref="A6435">IFERROR(_xlfn.XLOOKUP(B6435, Runs[Run ID], Runs[Track]), "— pick a run —")</f>
        <v>Spider-Man</v>
      </c>
      <c r="B6435" s="54" t="s">
        <v>798</v>
      </c>
      <c r="C6435" s="53" t="str">
        <f t="array" ref="C6435">IFERROR(_xlfn.XLOOKUP(B6435, Runs[Run ID], Runs[Title]), "— pick a run —")</f>
        <v>Lee &amp; Romita's Spider-Man</v>
      </c>
      <c r="D6435" s="74" t="s">
        <v>15256</v>
      </c>
      <c r="E6435" s="58" t="b">
        <v>0</v>
      </c>
      <c r="F6435" s="25">
        <f t="shared" si="2"/>
        <v>16</v>
      </c>
      <c r="G6435" s="21" t="s">
        <v>1002</v>
      </c>
      <c r="H6435" s="23"/>
      <c r="I6435" s="28"/>
    </row>
    <row r="6436" ht="22.5" customHeight="1">
      <c r="A6436" s="53" t="str">
        <f t="array" ref="A6436">IFERROR(_xlfn.XLOOKUP(B6436, Runs[Run ID], Runs[Track]), "— pick a run —")</f>
        <v>Spider-Man</v>
      </c>
      <c r="B6436" s="54" t="s">
        <v>798</v>
      </c>
      <c r="C6436" s="53" t="str">
        <f t="array" ref="C6436">IFERROR(_xlfn.XLOOKUP(B6436, Runs[Run ID], Runs[Title]), "— pick a run —")</f>
        <v>Lee &amp; Romita's Spider-Man</v>
      </c>
      <c r="D6436" s="74" t="s">
        <v>15257</v>
      </c>
      <c r="E6436" s="58" t="b">
        <v>0</v>
      </c>
      <c r="F6436" s="25">
        <f t="shared" si="2"/>
        <v>17</v>
      </c>
      <c r="G6436" s="21" t="s">
        <v>58</v>
      </c>
      <c r="H6436" s="23"/>
      <c r="I6436" s="28"/>
    </row>
    <row r="6437" ht="22.5" customHeight="1">
      <c r="A6437" s="53" t="str">
        <f t="array" ref="A6437">IFERROR(_xlfn.XLOOKUP(B6437, Runs[Run ID], Runs[Track]), "— pick a run —")</f>
        <v>Spider-Man</v>
      </c>
      <c r="B6437" s="54" t="s">
        <v>798</v>
      </c>
      <c r="C6437" s="53" t="str">
        <f t="array" ref="C6437">IFERROR(_xlfn.XLOOKUP(B6437, Runs[Run ID], Runs[Title]), "— pick a run —")</f>
        <v>Lee &amp; Romita's Spider-Man</v>
      </c>
      <c r="D6437" s="74" t="s">
        <v>15258</v>
      </c>
      <c r="E6437" s="58" t="b">
        <v>0</v>
      </c>
      <c r="F6437" s="25">
        <f t="shared" si="2"/>
        <v>18</v>
      </c>
      <c r="G6437" s="21" t="s">
        <v>58</v>
      </c>
      <c r="H6437" s="23"/>
      <c r="I6437" s="28"/>
    </row>
    <row r="6438" ht="22.5" customHeight="1">
      <c r="A6438" s="53" t="str">
        <f t="array" ref="A6438">IFERROR(_xlfn.XLOOKUP(B6438, Runs[Run ID], Runs[Track]), "— pick a run —")</f>
        <v>Spider-Man</v>
      </c>
      <c r="B6438" s="54" t="s">
        <v>798</v>
      </c>
      <c r="C6438" s="53" t="str">
        <f t="array" ref="C6438">IFERROR(_xlfn.XLOOKUP(B6438, Runs[Run ID], Runs[Title]), "— pick a run —")</f>
        <v>Lee &amp; Romita's Spider-Man</v>
      </c>
      <c r="D6438" s="74" t="s">
        <v>15259</v>
      </c>
      <c r="E6438" s="58" t="b">
        <v>0</v>
      </c>
      <c r="F6438" s="25">
        <f t="shared" si="2"/>
        <v>19</v>
      </c>
      <c r="G6438" s="21" t="s">
        <v>58</v>
      </c>
      <c r="H6438" s="23"/>
      <c r="I6438" s="28"/>
    </row>
    <row r="6439" ht="22.5" customHeight="1">
      <c r="A6439" s="53" t="str">
        <f t="array" ref="A6439">IFERROR(_xlfn.XLOOKUP(B6439, Runs[Run ID], Runs[Track]), "— pick a run —")</f>
        <v>Spider-Man</v>
      </c>
      <c r="B6439" s="54" t="s">
        <v>798</v>
      </c>
      <c r="C6439" s="53" t="str">
        <f t="array" ref="C6439">IFERROR(_xlfn.XLOOKUP(B6439, Runs[Run ID], Runs[Title]), "— pick a run —")</f>
        <v>Lee &amp; Romita's Spider-Man</v>
      </c>
      <c r="D6439" s="74" t="s">
        <v>15260</v>
      </c>
      <c r="E6439" s="58" t="b">
        <v>0</v>
      </c>
      <c r="F6439" s="25">
        <f t="shared" si="2"/>
        <v>20</v>
      </c>
      <c r="G6439" s="21" t="s">
        <v>58</v>
      </c>
      <c r="H6439" s="23"/>
      <c r="I6439" s="28"/>
    </row>
    <row r="6440" ht="22.5" customHeight="1">
      <c r="A6440" s="53" t="str">
        <f t="array" ref="A6440">IFERROR(_xlfn.XLOOKUP(B6440, Runs[Run ID], Runs[Track]), "— pick a run —")</f>
        <v>Spider-Man</v>
      </c>
      <c r="B6440" s="54" t="s">
        <v>798</v>
      </c>
      <c r="C6440" s="53" t="str">
        <f t="array" ref="C6440">IFERROR(_xlfn.XLOOKUP(B6440, Runs[Run ID], Runs[Title]), "— pick a run —")</f>
        <v>Lee &amp; Romita's Spider-Man</v>
      </c>
      <c r="D6440" s="74" t="s">
        <v>15261</v>
      </c>
      <c r="E6440" s="58" t="b">
        <v>0</v>
      </c>
      <c r="F6440" s="25">
        <f t="shared" si="2"/>
        <v>21</v>
      </c>
      <c r="G6440" s="21" t="s">
        <v>58</v>
      </c>
      <c r="H6440" s="23"/>
      <c r="I6440" s="28"/>
    </row>
    <row r="6441" ht="22.5" customHeight="1">
      <c r="A6441" s="53" t="str">
        <f t="array" ref="A6441">IFERROR(_xlfn.XLOOKUP(B6441, Runs[Run ID], Runs[Track]), "— pick a run —")</f>
        <v>Spider-Man</v>
      </c>
      <c r="B6441" s="54" t="s">
        <v>798</v>
      </c>
      <c r="C6441" s="53" t="str">
        <f t="array" ref="C6441">IFERROR(_xlfn.XLOOKUP(B6441, Runs[Run ID], Runs[Title]), "— pick a run —")</f>
        <v>Lee &amp; Romita's Spider-Man</v>
      </c>
      <c r="D6441" s="74" t="s">
        <v>15262</v>
      </c>
      <c r="E6441" s="58" t="b">
        <v>0</v>
      </c>
      <c r="F6441" s="25">
        <f t="shared" si="2"/>
        <v>22</v>
      </c>
      <c r="G6441" s="21" t="s">
        <v>58</v>
      </c>
      <c r="H6441" s="23"/>
      <c r="I6441" s="28"/>
    </row>
    <row r="6442" ht="22.5" customHeight="1">
      <c r="A6442" s="53" t="str">
        <f t="array" ref="A6442">IFERROR(_xlfn.XLOOKUP(B6442, Runs[Run ID], Runs[Track]), "— pick a run —")</f>
        <v>Spider-Man</v>
      </c>
      <c r="B6442" s="54" t="s">
        <v>798</v>
      </c>
      <c r="C6442" s="53" t="str">
        <f t="array" ref="C6442">IFERROR(_xlfn.XLOOKUP(B6442, Runs[Run ID], Runs[Title]), "— pick a run —")</f>
        <v>Lee &amp; Romita's Spider-Man</v>
      </c>
      <c r="D6442" s="74" t="s">
        <v>15263</v>
      </c>
      <c r="E6442" s="58" t="b">
        <v>0</v>
      </c>
      <c r="F6442" s="25">
        <f t="shared" si="2"/>
        <v>23</v>
      </c>
      <c r="G6442" s="21" t="s">
        <v>58</v>
      </c>
      <c r="H6442" s="23"/>
      <c r="I6442" s="28"/>
    </row>
    <row r="6443" ht="22.5" customHeight="1">
      <c r="A6443" s="53" t="str">
        <f t="array" ref="A6443">IFERROR(_xlfn.XLOOKUP(B6443, Runs[Run ID], Runs[Track]), "— pick a run —")</f>
        <v>Spider-Man</v>
      </c>
      <c r="B6443" s="54" t="s">
        <v>798</v>
      </c>
      <c r="C6443" s="53" t="str">
        <f t="array" ref="C6443">IFERROR(_xlfn.XLOOKUP(B6443, Runs[Run ID], Runs[Title]), "— pick a run —")</f>
        <v>Lee &amp; Romita's Spider-Man</v>
      </c>
      <c r="D6443" s="74" t="s">
        <v>15264</v>
      </c>
      <c r="E6443" s="58" t="b">
        <v>0</v>
      </c>
      <c r="F6443" s="25">
        <f t="shared" si="2"/>
        <v>24</v>
      </c>
      <c r="G6443" s="21" t="s">
        <v>58</v>
      </c>
      <c r="H6443" s="23"/>
      <c r="I6443" s="28"/>
    </row>
    <row r="6444" ht="22.5" customHeight="1">
      <c r="A6444" s="53" t="str">
        <f t="array" ref="A6444">IFERROR(_xlfn.XLOOKUP(B6444, Runs[Run ID], Runs[Track]), "— pick a run —")</f>
        <v>Spider-Man</v>
      </c>
      <c r="B6444" s="54" t="s">
        <v>798</v>
      </c>
      <c r="C6444" s="53" t="str">
        <f t="array" ref="C6444">IFERROR(_xlfn.XLOOKUP(B6444, Runs[Run ID], Runs[Title]), "— pick a run —")</f>
        <v>Lee &amp; Romita's Spider-Man</v>
      </c>
      <c r="D6444" s="74" t="s">
        <v>15265</v>
      </c>
      <c r="E6444" s="58" t="b">
        <v>0</v>
      </c>
      <c r="F6444" s="25">
        <f t="shared" si="2"/>
        <v>25</v>
      </c>
      <c r="G6444" s="21" t="s">
        <v>58</v>
      </c>
      <c r="H6444" s="23"/>
      <c r="I6444" s="28"/>
    </row>
    <row r="6445" ht="22.5" customHeight="1">
      <c r="A6445" s="53" t="str">
        <f t="array" ref="A6445">IFERROR(_xlfn.XLOOKUP(B6445, Runs[Run ID], Runs[Track]), "— pick a run —")</f>
        <v>Spider-Man</v>
      </c>
      <c r="B6445" s="54" t="s">
        <v>798</v>
      </c>
      <c r="C6445" s="53" t="str">
        <f t="array" ref="C6445">IFERROR(_xlfn.XLOOKUP(B6445, Runs[Run ID], Runs[Title]), "— pick a run —")</f>
        <v>Lee &amp; Romita's Spider-Man</v>
      </c>
      <c r="D6445" s="74" t="s">
        <v>15266</v>
      </c>
      <c r="E6445" s="58" t="b">
        <v>0</v>
      </c>
      <c r="F6445" s="25">
        <f t="shared" si="2"/>
        <v>26</v>
      </c>
      <c r="G6445" s="21" t="s">
        <v>58</v>
      </c>
      <c r="H6445" s="23"/>
      <c r="I6445" s="28"/>
    </row>
    <row r="6446" ht="22.5" customHeight="1">
      <c r="A6446" s="53" t="str">
        <f t="array" ref="A6446">IFERROR(_xlfn.XLOOKUP(B6446, Runs[Run ID], Runs[Track]), "— pick a run —")</f>
        <v>Spider-Man</v>
      </c>
      <c r="B6446" s="54" t="s">
        <v>798</v>
      </c>
      <c r="C6446" s="53" t="str">
        <f t="array" ref="C6446">IFERROR(_xlfn.XLOOKUP(B6446, Runs[Run ID], Runs[Title]), "— pick a run —")</f>
        <v>Lee &amp; Romita's Spider-Man</v>
      </c>
      <c r="D6446" s="74" t="s">
        <v>15267</v>
      </c>
      <c r="E6446" s="58" t="b">
        <v>0</v>
      </c>
      <c r="F6446" s="25">
        <f t="shared" si="2"/>
        <v>27</v>
      </c>
      <c r="G6446" s="21" t="s">
        <v>1002</v>
      </c>
      <c r="H6446" s="23"/>
      <c r="I6446" s="28"/>
    </row>
    <row r="6447" ht="22.5" customHeight="1">
      <c r="A6447" s="53" t="str">
        <f t="array" ref="A6447">IFERROR(_xlfn.XLOOKUP(B6447, Runs[Run ID], Runs[Track]), "— pick a run —")</f>
        <v>Spider-Man</v>
      </c>
      <c r="B6447" s="54" t="s">
        <v>798</v>
      </c>
      <c r="C6447" s="53" t="str">
        <f t="array" ref="C6447">IFERROR(_xlfn.XLOOKUP(B6447, Runs[Run ID], Runs[Title]), "— pick a run —")</f>
        <v>Lee &amp; Romita's Spider-Man</v>
      </c>
      <c r="D6447" s="74" t="s">
        <v>15268</v>
      </c>
      <c r="E6447" s="58" t="b">
        <v>0</v>
      </c>
      <c r="F6447" s="25">
        <f t="shared" si="2"/>
        <v>28</v>
      </c>
      <c r="G6447" s="21" t="s">
        <v>58</v>
      </c>
      <c r="H6447" s="23"/>
      <c r="I6447" s="28"/>
    </row>
    <row r="6448" ht="22.5" customHeight="1">
      <c r="A6448" s="53" t="str">
        <f t="array" ref="A6448">IFERROR(_xlfn.XLOOKUP(B6448, Runs[Run ID], Runs[Track]), "— pick a run —")</f>
        <v>Spider-Man</v>
      </c>
      <c r="B6448" s="54" t="s">
        <v>798</v>
      </c>
      <c r="C6448" s="53" t="str">
        <f t="array" ref="C6448">IFERROR(_xlfn.XLOOKUP(B6448, Runs[Run ID], Runs[Title]), "— pick a run —")</f>
        <v>Lee &amp; Romita's Spider-Man</v>
      </c>
      <c r="D6448" s="74" t="s">
        <v>15269</v>
      </c>
      <c r="E6448" s="58" t="b">
        <v>0</v>
      </c>
      <c r="F6448" s="25">
        <f t="shared" si="2"/>
        <v>29</v>
      </c>
      <c r="G6448" s="21" t="s">
        <v>58</v>
      </c>
      <c r="H6448" s="23"/>
      <c r="I6448" s="28"/>
    </row>
    <row r="6449" ht="22.5" customHeight="1">
      <c r="A6449" s="53" t="str">
        <f t="array" ref="A6449">IFERROR(_xlfn.XLOOKUP(B6449, Runs[Run ID], Runs[Track]), "— pick a run —")</f>
        <v>Spider-Man</v>
      </c>
      <c r="B6449" s="54" t="s">
        <v>798</v>
      </c>
      <c r="C6449" s="53" t="str">
        <f t="array" ref="C6449">IFERROR(_xlfn.XLOOKUP(B6449, Runs[Run ID], Runs[Title]), "— pick a run —")</f>
        <v>Lee &amp; Romita's Spider-Man</v>
      </c>
      <c r="D6449" s="74" t="s">
        <v>15270</v>
      </c>
      <c r="E6449" s="58" t="b">
        <v>0</v>
      </c>
      <c r="F6449" s="25">
        <f t="shared" si="2"/>
        <v>30</v>
      </c>
      <c r="G6449" s="21" t="s">
        <v>58</v>
      </c>
      <c r="H6449" s="23"/>
      <c r="I6449" s="28"/>
    </row>
    <row r="6450" ht="22.5" customHeight="1">
      <c r="A6450" s="53" t="str">
        <f t="array" ref="A6450">IFERROR(_xlfn.XLOOKUP(B6450, Runs[Run ID], Runs[Track]), "— pick a run —")</f>
        <v>Spider-Man</v>
      </c>
      <c r="B6450" s="54" t="s">
        <v>798</v>
      </c>
      <c r="C6450" s="53" t="str">
        <f t="array" ref="C6450">IFERROR(_xlfn.XLOOKUP(B6450, Runs[Run ID], Runs[Title]), "— pick a run —")</f>
        <v>Lee &amp; Romita's Spider-Man</v>
      </c>
      <c r="D6450" s="74" t="s">
        <v>15271</v>
      </c>
      <c r="E6450" s="58" t="b">
        <v>0</v>
      </c>
      <c r="F6450" s="25">
        <f t="shared" si="2"/>
        <v>31</v>
      </c>
      <c r="G6450" s="21" t="s">
        <v>58</v>
      </c>
      <c r="H6450" s="23"/>
      <c r="I6450" s="28"/>
    </row>
    <row r="6451" ht="22.5" customHeight="1">
      <c r="A6451" s="53" t="str">
        <f t="array" ref="A6451">IFERROR(_xlfn.XLOOKUP(B6451, Runs[Run ID], Runs[Track]), "— pick a run —")</f>
        <v>Spider-Man</v>
      </c>
      <c r="B6451" s="54" t="s">
        <v>798</v>
      </c>
      <c r="C6451" s="53" t="str">
        <f t="array" ref="C6451">IFERROR(_xlfn.XLOOKUP(B6451, Runs[Run ID], Runs[Title]), "— pick a run —")</f>
        <v>Lee &amp; Romita's Spider-Man</v>
      </c>
      <c r="D6451" s="74" t="s">
        <v>15272</v>
      </c>
      <c r="E6451" s="58" t="b">
        <v>0</v>
      </c>
      <c r="F6451" s="25">
        <f t="shared" si="2"/>
        <v>32</v>
      </c>
      <c r="G6451" s="21" t="s">
        <v>58</v>
      </c>
      <c r="H6451" s="23"/>
      <c r="I6451" s="28"/>
    </row>
    <row r="6452" ht="22.5" customHeight="1">
      <c r="A6452" s="53" t="str">
        <f t="array" ref="A6452">IFERROR(_xlfn.XLOOKUP(B6452, Runs[Run ID], Runs[Track]), "— pick a run —")</f>
        <v>Spider-Man</v>
      </c>
      <c r="B6452" s="54" t="s">
        <v>798</v>
      </c>
      <c r="C6452" s="53" t="str">
        <f t="array" ref="C6452">IFERROR(_xlfn.XLOOKUP(B6452, Runs[Run ID], Runs[Title]), "— pick a run —")</f>
        <v>Lee &amp; Romita's Spider-Man</v>
      </c>
      <c r="D6452" s="74" t="s">
        <v>15273</v>
      </c>
      <c r="E6452" s="58" t="b">
        <v>0</v>
      </c>
      <c r="F6452" s="25">
        <f t="shared" si="2"/>
        <v>33</v>
      </c>
      <c r="G6452" s="21" t="s">
        <v>58</v>
      </c>
      <c r="H6452" s="23"/>
      <c r="I6452" s="28"/>
    </row>
    <row r="6453" ht="22.5" customHeight="1">
      <c r="A6453" s="53" t="str">
        <f t="array" ref="A6453">IFERROR(_xlfn.XLOOKUP(B6453, Runs[Run ID], Runs[Track]), "— pick a run —")</f>
        <v>Spider-Man</v>
      </c>
      <c r="B6453" s="54" t="s">
        <v>798</v>
      </c>
      <c r="C6453" s="53" t="str">
        <f t="array" ref="C6453">IFERROR(_xlfn.XLOOKUP(B6453, Runs[Run ID], Runs[Title]), "— pick a run —")</f>
        <v>Lee &amp; Romita's Spider-Man</v>
      </c>
      <c r="D6453" s="74" t="s">
        <v>15274</v>
      </c>
      <c r="E6453" s="58" t="b">
        <v>0</v>
      </c>
      <c r="F6453" s="25">
        <f t="shared" si="2"/>
        <v>34</v>
      </c>
      <c r="G6453" s="21" t="s">
        <v>58</v>
      </c>
      <c r="H6453" s="23"/>
      <c r="I6453" s="28"/>
    </row>
    <row r="6454" ht="22.5" customHeight="1">
      <c r="A6454" s="53" t="str">
        <f t="array" ref="A6454">IFERROR(_xlfn.XLOOKUP(B6454, Runs[Run ID], Runs[Track]), "— pick a run —")</f>
        <v>Spider-Man</v>
      </c>
      <c r="B6454" s="54" t="s">
        <v>798</v>
      </c>
      <c r="C6454" s="53" t="str">
        <f t="array" ref="C6454">IFERROR(_xlfn.XLOOKUP(B6454, Runs[Run ID], Runs[Title]), "— pick a run —")</f>
        <v>Lee &amp; Romita's Spider-Man</v>
      </c>
      <c r="D6454" s="74" t="s">
        <v>15275</v>
      </c>
      <c r="E6454" s="58" t="b">
        <v>0</v>
      </c>
      <c r="F6454" s="25">
        <f t="shared" si="2"/>
        <v>35</v>
      </c>
      <c r="G6454" s="21" t="s">
        <v>58</v>
      </c>
      <c r="H6454" s="23"/>
      <c r="I6454" s="28"/>
    </row>
    <row r="6455" ht="22.5" customHeight="1">
      <c r="A6455" s="53" t="str">
        <f t="array" ref="A6455">IFERROR(_xlfn.XLOOKUP(B6455, Runs[Run ID], Runs[Track]), "— pick a run —")</f>
        <v>Spider-Man</v>
      </c>
      <c r="B6455" s="54" t="s">
        <v>798</v>
      </c>
      <c r="C6455" s="53" t="str">
        <f t="array" ref="C6455">IFERROR(_xlfn.XLOOKUP(B6455, Runs[Run ID], Runs[Title]), "— pick a run —")</f>
        <v>Lee &amp; Romita's Spider-Man</v>
      </c>
      <c r="D6455" s="74" t="s">
        <v>15276</v>
      </c>
      <c r="E6455" s="58" t="b">
        <v>0</v>
      </c>
      <c r="F6455" s="25">
        <f t="shared" si="2"/>
        <v>36</v>
      </c>
      <c r="G6455" s="21" t="s">
        <v>58</v>
      </c>
      <c r="H6455" s="23"/>
      <c r="I6455" s="28"/>
    </row>
    <row r="6456" ht="22.5" customHeight="1">
      <c r="A6456" s="53" t="str">
        <f t="array" ref="A6456">IFERROR(_xlfn.XLOOKUP(B6456, Runs[Run ID], Runs[Track]), "— pick a run —")</f>
        <v>Spider-Man</v>
      </c>
      <c r="B6456" s="54" t="s">
        <v>798</v>
      </c>
      <c r="C6456" s="53" t="str">
        <f t="array" ref="C6456">IFERROR(_xlfn.XLOOKUP(B6456, Runs[Run ID], Runs[Title]), "— pick a run —")</f>
        <v>Lee &amp; Romita's Spider-Man</v>
      </c>
      <c r="D6456" s="74" t="s">
        <v>15277</v>
      </c>
      <c r="E6456" s="58" t="b">
        <v>0</v>
      </c>
      <c r="F6456" s="25">
        <f t="shared" si="2"/>
        <v>37</v>
      </c>
      <c r="G6456" s="21" t="s">
        <v>58</v>
      </c>
      <c r="H6456" s="23"/>
      <c r="I6456" s="28"/>
    </row>
    <row r="6457" ht="22.5" customHeight="1">
      <c r="A6457" s="53" t="str">
        <f t="array" ref="A6457">IFERROR(_xlfn.XLOOKUP(B6457, Runs[Run ID], Runs[Track]), "— pick a run —")</f>
        <v>Spider-Man</v>
      </c>
      <c r="B6457" s="54" t="s">
        <v>798</v>
      </c>
      <c r="C6457" s="53" t="str">
        <f t="array" ref="C6457">IFERROR(_xlfn.XLOOKUP(B6457, Runs[Run ID], Runs[Title]), "— pick a run —")</f>
        <v>Lee &amp; Romita's Spider-Man</v>
      </c>
      <c r="D6457" s="74" t="s">
        <v>15278</v>
      </c>
      <c r="E6457" s="58" t="b">
        <v>0</v>
      </c>
      <c r="F6457" s="25">
        <f t="shared" si="2"/>
        <v>38</v>
      </c>
      <c r="G6457" s="21" t="s">
        <v>58</v>
      </c>
      <c r="H6457" s="23"/>
      <c r="I6457" s="28"/>
    </row>
    <row r="6458" ht="22.5" customHeight="1">
      <c r="A6458" s="53" t="str">
        <f t="array" ref="A6458">IFERROR(_xlfn.XLOOKUP(B6458, Runs[Run ID], Runs[Track]), "— pick a run —")</f>
        <v>Spider-Man</v>
      </c>
      <c r="B6458" s="54" t="s">
        <v>798</v>
      </c>
      <c r="C6458" s="53" t="str">
        <f t="array" ref="C6458">IFERROR(_xlfn.XLOOKUP(B6458, Runs[Run ID], Runs[Title]), "— pick a run —")</f>
        <v>Lee &amp; Romita's Spider-Man</v>
      </c>
      <c r="D6458" s="74" t="s">
        <v>15279</v>
      </c>
      <c r="E6458" s="58" t="b">
        <v>0</v>
      </c>
      <c r="F6458" s="25">
        <f t="shared" si="2"/>
        <v>39</v>
      </c>
      <c r="G6458" s="21" t="s">
        <v>58</v>
      </c>
      <c r="H6458" s="23"/>
      <c r="I6458" s="28"/>
    </row>
    <row r="6459" ht="22.5" customHeight="1">
      <c r="A6459" s="53" t="str">
        <f t="array" ref="A6459">IFERROR(_xlfn.XLOOKUP(B6459, Runs[Run ID], Runs[Track]), "— pick a run —")</f>
        <v>Spider-Man</v>
      </c>
      <c r="B6459" s="54" t="s">
        <v>798</v>
      </c>
      <c r="C6459" s="53" t="str">
        <f t="array" ref="C6459">IFERROR(_xlfn.XLOOKUP(B6459, Runs[Run ID], Runs[Title]), "— pick a run —")</f>
        <v>Lee &amp; Romita's Spider-Man</v>
      </c>
      <c r="D6459" s="74" t="s">
        <v>15280</v>
      </c>
      <c r="E6459" s="58" t="b">
        <v>0</v>
      </c>
      <c r="F6459" s="25">
        <f t="shared" si="2"/>
        <v>40</v>
      </c>
      <c r="G6459" s="21" t="s">
        <v>58</v>
      </c>
      <c r="H6459" s="23"/>
      <c r="I6459" s="28"/>
    </row>
    <row r="6460" ht="22.5" customHeight="1">
      <c r="A6460" s="53" t="str">
        <f t="array" ref="A6460">IFERROR(_xlfn.XLOOKUP(B6460, Runs[Run ID], Runs[Track]), "— pick a run —")</f>
        <v>Spider-Man</v>
      </c>
      <c r="B6460" s="54" t="s">
        <v>798</v>
      </c>
      <c r="C6460" s="53" t="str">
        <f t="array" ref="C6460">IFERROR(_xlfn.XLOOKUP(B6460, Runs[Run ID], Runs[Title]), "— pick a run —")</f>
        <v>Lee &amp; Romita's Spider-Man</v>
      </c>
      <c r="D6460" s="74" t="s">
        <v>15281</v>
      </c>
      <c r="E6460" s="58" t="b">
        <v>0</v>
      </c>
      <c r="F6460" s="25">
        <f t="shared" si="2"/>
        <v>41</v>
      </c>
      <c r="G6460" s="21" t="s">
        <v>58</v>
      </c>
      <c r="H6460" s="23"/>
      <c r="I6460" s="28"/>
    </row>
    <row r="6461" ht="22.5" customHeight="1">
      <c r="A6461" s="53" t="str">
        <f t="array" ref="A6461">IFERROR(_xlfn.XLOOKUP(B6461, Runs[Run ID], Runs[Track]), "— pick a run —")</f>
        <v>Spider-Man</v>
      </c>
      <c r="B6461" s="54" t="s">
        <v>798</v>
      </c>
      <c r="C6461" s="53" t="str">
        <f t="array" ref="C6461">IFERROR(_xlfn.XLOOKUP(B6461, Runs[Run ID], Runs[Title]), "— pick a run —")</f>
        <v>Lee &amp; Romita's Spider-Man</v>
      </c>
      <c r="D6461" s="74" t="s">
        <v>15282</v>
      </c>
      <c r="E6461" s="58" t="b">
        <v>0</v>
      </c>
      <c r="F6461" s="25">
        <f t="shared" si="2"/>
        <v>42</v>
      </c>
      <c r="G6461" s="21" t="s">
        <v>58</v>
      </c>
      <c r="H6461" s="23"/>
      <c r="I6461" s="28"/>
    </row>
    <row r="6462" ht="22.5" customHeight="1">
      <c r="A6462" s="53" t="str">
        <f t="array" ref="A6462">IFERROR(_xlfn.XLOOKUP(B6462, Runs[Run ID], Runs[Track]), "— pick a run —")</f>
        <v>Spider-Man</v>
      </c>
      <c r="B6462" s="54" t="s">
        <v>798</v>
      </c>
      <c r="C6462" s="53" t="str">
        <f t="array" ref="C6462">IFERROR(_xlfn.XLOOKUP(B6462, Runs[Run ID], Runs[Title]), "— pick a run —")</f>
        <v>Lee &amp; Romita's Spider-Man</v>
      </c>
      <c r="D6462" s="74" t="s">
        <v>15283</v>
      </c>
      <c r="E6462" s="58" t="b">
        <v>0</v>
      </c>
      <c r="F6462" s="25">
        <f t="shared" si="2"/>
        <v>43</v>
      </c>
      <c r="G6462" s="21" t="s">
        <v>58</v>
      </c>
      <c r="H6462" s="23"/>
      <c r="I6462" s="28"/>
    </row>
    <row r="6463" ht="22.5" customHeight="1">
      <c r="A6463" s="53" t="str">
        <f t="array" ref="A6463">IFERROR(_xlfn.XLOOKUP(B6463, Runs[Run ID], Runs[Track]), "— pick a run —")</f>
        <v>Spider-Man</v>
      </c>
      <c r="B6463" s="54" t="s">
        <v>798</v>
      </c>
      <c r="C6463" s="53" t="str">
        <f t="array" ref="C6463">IFERROR(_xlfn.XLOOKUP(B6463, Runs[Run ID], Runs[Title]), "— pick a run —")</f>
        <v>Lee &amp; Romita's Spider-Man</v>
      </c>
      <c r="D6463" s="74" t="s">
        <v>15284</v>
      </c>
      <c r="E6463" s="58" t="b">
        <v>0</v>
      </c>
      <c r="F6463" s="25">
        <f t="shared" si="2"/>
        <v>44</v>
      </c>
      <c r="G6463" s="21" t="s">
        <v>58</v>
      </c>
      <c r="H6463" s="23"/>
      <c r="I6463" s="28"/>
    </row>
    <row r="6464" ht="22.5" customHeight="1">
      <c r="A6464" s="53" t="str">
        <f t="array" ref="A6464">IFERROR(_xlfn.XLOOKUP(B6464, Runs[Run ID], Runs[Track]), "— pick a run —")</f>
        <v>Spider-Man</v>
      </c>
      <c r="B6464" s="54" t="s">
        <v>798</v>
      </c>
      <c r="C6464" s="53" t="str">
        <f t="array" ref="C6464">IFERROR(_xlfn.XLOOKUP(B6464, Runs[Run ID], Runs[Title]), "— pick a run —")</f>
        <v>Lee &amp; Romita's Spider-Man</v>
      </c>
      <c r="D6464" s="74" t="s">
        <v>15285</v>
      </c>
      <c r="E6464" s="58" t="b">
        <v>0</v>
      </c>
      <c r="F6464" s="25">
        <f t="shared" si="2"/>
        <v>45</v>
      </c>
      <c r="G6464" s="21" t="s">
        <v>58</v>
      </c>
      <c r="H6464" s="23"/>
      <c r="I6464" s="28"/>
    </row>
    <row r="6465" ht="22.5" customHeight="1">
      <c r="A6465" s="53" t="str">
        <f t="array" ref="A6465">IFERROR(_xlfn.XLOOKUP(B6465, Runs[Run ID], Runs[Track]), "— pick a run —")</f>
        <v>Spider-Man</v>
      </c>
      <c r="B6465" s="54" t="s">
        <v>798</v>
      </c>
      <c r="C6465" s="53" t="str">
        <f t="array" ref="C6465">IFERROR(_xlfn.XLOOKUP(B6465, Runs[Run ID], Runs[Title]), "— pick a run —")</f>
        <v>Lee &amp; Romita's Spider-Man</v>
      </c>
      <c r="D6465" s="74" t="s">
        <v>15286</v>
      </c>
      <c r="E6465" s="58" t="b">
        <v>0</v>
      </c>
      <c r="F6465" s="25">
        <f t="shared" si="2"/>
        <v>46</v>
      </c>
      <c r="G6465" s="21" t="s">
        <v>58</v>
      </c>
      <c r="H6465" s="23"/>
      <c r="I6465" s="28"/>
    </row>
    <row r="6466" ht="22.5" customHeight="1">
      <c r="A6466" s="53" t="str">
        <f t="array" ref="A6466">IFERROR(_xlfn.XLOOKUP(B6466, Runs[Run ID], Runs[Track]), "— pick a run —")</f>
        <v>Spider-Man</v>
      </c>
      <c r="B6466" s="54" t="s">
        <v>798</v>
      </c>
      <c r="C6466" s="53" t="str">
        <f t="array" ref="C6466">IFERROR(_xlfn.XLOOKUP(B6466, Runs[Run ID], Runs[Title]), "— pick a run —")</f>
        <v>Lee &amp; Romita's Spider-Man</v>
      </c>
      <c r="D6466" s="74" t="s">
        <v>15287</v>
      </c>
      <c r="E6466" s="58" t="b">
        <v>0</v>
      </c>
      <c r="F6466" s="25">
        <f t="shared" si="2"/>
        <v>47</v>
      </c>
      <c r="G6466" s="21" t="s">
        <v>58</v>
      </c>
      <c r="H6466" s="23"/>
      <c r="I6466" s="28"/>
    </row>
    <row r="6467" ht="22.5" customHeight="1">
      <c r="A6467" s="53" t="str">
        <f t="array" ref="A6467">IFERROR(_xlfn.XLOOKUP(B6467, Runs[Run ID], Runs[Track]), "— pick a run —")</f>
        <v>Spider-Man</v>
      </c>
      <c r="B6467" s="54" t="s">
        <v>798</v>
      </c>
      <c r="C6467" s="53" t="str">
        <f t="array" ref="C6467">IFERROR(_xlfn.XLOOKUP(B6467, Runs[Run ID], Runs[Title]), "— pick a run —")</f>
        <v>Lee &amp; Romita's Spider-Man</v>
      </c>
      <c r="D6467" s="74" t="s">
        <v>15288</v>
      </c>
      <c r="E6467" s="58" t="b">
        <v>0</v>
      </c>
      <c r="F6467" s="25">
        <f t="shared" si="2"/>
        <v>48</v>
      </c>
      <c r="G6467" s="21" t="s">
        <v>58</v>
      </c>
      <c r="H6467" s="23"/>
      <c r="I6467" s="28"/>
    </row>
    <row r="6468" ht="22.5" customHeight="1">
      <c r="A6468" s="53" t="str">
        <f t="array" ref="A6468">IFERROR(_xlfn.XLOOKUP(B6468, Runs[Run ID], Runs[Track]), "— pick a run —")</f>
        <v>Spider-Man</v>
      </c>
      <c r="B6468" s="54" t="s">
        <v>798</v>
      </c>
      <c r="C6468" s="53" t="str">
        <f t="array" ref="C6468">IFERROR(_xlfn.XLOOKUP(B6468, Runs[Run ID], Runs[Title]), "— pick a run —")</f>
        <v>Lee &amp; Romita's Spider-Man</v>
      </c>
      <c r="D6468" s="74" t="s">
        <v>15289</v>
      </c>
      <c r="E6468" s="58" t="b">
        <v>0</v>
      </c>
      <c r="F6468" s="25">
        <f t="shared" si="2"/>
        <v>49</v>
      </c>
      <c r="G6468" s="21" t="s">
        <v>58</v>
      </c>
      <c r="H6468" s="23"/>
      <c r="I6468" s="28"/>
    </row>
    <row r="6469" ht="22.5" customHeight="1">
      <c r="A6469" s="53" t="str">
        <f t="array" ref="A6469">IFERROR(_xlfn.XLOOKUP(B6469, Runs[Run ID], Runs[Track]), "— pick a run —")</f>
        <v>Spider-Man</v>
      </c>
      <c r="B6469" s="54" t="s">
        <v>798</v>
      </c>
      <c r="C6469" s="53" t="str">
        <f t="array" ref="C6469">IFERROR(_xlfn.XLOOKUP(B6469, Runs[Run ID], Runs[Title]), "— pick a run —")</f>
        <v>Lee &amp; Romita's Spider-Man</v>
      </c>
      <c r="D6469" s="74" t="s">
        <v>15290</v>
      </c>
      <c r="E6469" s="58" t="b">
        <v>0</v>
      </c>
      <c r="F6469" s="25">
        <f t="shared" si="2"/>
        <v>50</v>
      </c>
      <c r="G6469" s="21" t="s">
        <v>58</v>
      </c>
      <c r="H6469" s="23"/>
      <c r="I6469" s="28"/>
    </row>
    <row r="6470" ht="22.5" customHeight="1">
      <c r="A6470" s="53" t="str">
        <f t="array" ref="A6470">IFERROR(_xlfn.XLOOKUP(B6470, Runs[Run ID], Runs[Track]), "— pick a run —")</f>
        <v>Spider-Man</v>
      </c>
      <c r="B6470" s="54" t="s">
        <v>798</v>
      </c>
      <c r="C6470" s="53" t="str">
        <f t="array" ref="C6470">IFERROR(_xlfn.XLOOKUP(B6470, Runs[Run ID], Runs[Title]), "— pick a run —")</f>
        <v>Lee &amp; Romita's Spider-Man</v>
      </c>
      <c r="D6470" s="74" t="s">
        <v>15291</v>
      </c>
      <c r="E6470" s="58" t="b">
        <v>0</v>
      </c>
      <c r="F6470" s="25">
        <f t="shared" si="2"/>
        <v>51</v>
      </c>
      <c r="G6470" s="21" t="s">
        <v>58</v>
      </c>
      <c r="H6470" s="23"/>
      <c r="I6470" s="28"/>
    </row>
    <row r="6471" ht="22.5" customHeight="1">
      <c r="A6471" s="53" t="str">
        <f t="array" ref="A6471">IFERROR(_xlfn.XLOOKUP(B6471, Runs[Run ID], Runs[Track]), "— pick a run —")</f>
        <v>Spider-Man</v>
      </c>
      <c r="B6471" s="54" t="s">
        <v>798</v>
      </c>
      <c r="C6471" s="53" t="str">
        <f t="array" ref="C6471">IFERROR(_xlfn.XLOOKUP(B6471, Runs[Run ID], Runs[Title]), "— pick a run —")</f>
        <v>Lee &amp; Romita's Spider-Man</v>
      </c>
      <c r="D6471" s="74" t="s">
        <v>15292</v>
      </c>
      <c r="E6471" s="58" t="b">
        <v>0</v>
      </c>
      <c r="F6471" s="25">
        <f t="shared" si="2"/>
        <v>52</v>
      </c>
      <c r="G6471" s="21" t="s">
        <v>58</v>
      </c>
      <c r="H6471" s="23"/>
      <c r="I6471" s="28"/>
    </row>
    <row r="6472" ht="22.5" customHeight="1">
      <c r="A6472" s="53" t="str">
        <f t="array" ref="A6472">IFERROR(_xlfn.XLOOKUP(B6472, Runs[Run ID], Runs[Track]), "— pick a run —")</f>
        <v>Spider-Man</v>
      </c>
      <c r="B6472" s="54" t="s">
        <v>802</v>
      </c>
      <c r="C6472" s="53" t="str">
        <f t="array" ref="C6472">IFERROR(_xlfn.XLOOKUP(B6472, Runs[Run ID], Runs[Title]), "— pick a run —")</f>
        <v>Death of the Stacys</v>
      </c>
      <c r="D6472" s="74" t="s">
        <v>15293</v>
      </c>
      <c r="E6472" s="58" t="b">
        <v>0</v>
      </c>
      <c r="F6472" s="25">
        <f t="shared" si="2"/>
        <v>1</v>
      </c>
      <c r="G6472" s="21" t="s">
        <v>58</v>
      </c>
      <c r="H6472" s="23" t="s">
        <v>15294</v>
      </c>
      <c r="I6472" s="28"/>
    </row>
    <row r="6473" ht="22.5" customHeight="1">
      <c r="A6473" s="53" t="str">
        <f t="array" ref="A6473">IFERROR(_xlfn.XLOOKUP(B6473, Runs[Run ID], Runs[Track]), "— pick a run —")</f>
        <v>Spider-Man</v>
      </c>
      <c r="B6473" s="54" t="s">
        <v>802</v>
      </c>
      <c r="C6473" s="53" t="str">
        <f t="array" ref="C6473">IFERROR(_xlfn.XLOOKUP(B6473, Runs[Run ID], Runs[Title]), "— pick a run —")</f>
        <v>Death of the Stacys</v>
      </c>
      <c r="D6473" s="74" t="s">
        <v>15295</v>
      </c>
      <c r="E6473" s="58" t="b">
        <v>0</v>
      </c>
      <c r="F6473" s="25">
        <f t="shared" si="2"/>
        <v>2</v>
      </c>
      <c r="G6473" s="21" t="s">
        <v>58</v>
      </c>
      <c r="H6473" s="23"/>
      <c r="I6473" s="28"/>
    </row>
    <row r="6474" ht="22.5" customHeight="1">
      <c r="A6474" s="53" t="str">
        <f t="array" ref="A6474">IFERROR(_xlfn.XLOOKUP(B6474, Runs[Run ID], Runs[Track]), "— pick a run —")</f>
        <v>Spider-Man</v>
      </c>
      <c r="B6474" s="54" t="s">
        <v>802</v>
      </c>
      <c r="C6474" s="53" t="str">
        <f t="array" ref="C6474">IFERROR(_xlfn.XLOOKUP(B6474, Runs[Run ID], Runs[Title]), "— pick a run —")</f>
        <v>Death of the Stacys</v>
      </c>
      <c r="D6474" s="74" t="s">
        <v>15296</v>
      </c>
      <c r="E6474" s="58" t="b">
        <v>0</v>
      </c>
      <c r="F6474" s="25">
        <f t="shared" si="2"/>
        <v>3</v>
      </c>
      <c r="G6474" s="21" t="s">
        <v>58</v>
      </c>
      <c r="H6474" s="23"/>
      <c r="I6474" s="28"/>
    </row>
    <row r="6475" ht="22.5" customHeight="1">
      <c r="A6475" s="53" t="str">
        <f t="array" ref="A6475">IFERROR(_xlfn.XLOOKUP(B6475, Runs[Run ID], Runs[Track]), "— pick a run —")</f>
        <v>Spider-Man</v>
      </c>
      <c r="B6475" s="54" t="s">
        <v>802</v>
      </c>
      <c r="C6475" s="53" t="str">
        <f t="array" ref="C6475">IFERROR(_xlfn.XLOOKUP(B6475, Runs[Run ID], Runs[Title]), "— pick a run —")</f>
        <v>Death of the Stacys</v>
      </c>
      <c r="D6475" s="74" t="s">
        <v>15297</v>
      </c>
      <c r="E6475" s="58" t="b">
        <v>0</v>
      </c>
      <c r="F6475" s="25">
        <f t="shared" si="2"/>
        <v>4</v>
      </c>
      <c r="G6475" s="21" t="s">
        <v>58</v>
      </c>
      <c r="H6475" s="23"/>
      <c r="I6475" s="28"/>
    </row>
    <row r="6476" ht="22.5" customHeight="1">
      <c r="A6476" s="53" t="str">
        <f t="array" ref="A6476">IFERROR(_xlfn.XLOOKUP(B6476, Runs[Run ID], Runs[Track]), "— pick a run —")</f>
        <v>Spider-Man</v>
      </c>
      <c r="B6476" s="54" t="s">
        <v>802</v>
      </c>
      <c r="C6476" s="53" t="str">
        <f t="array" ref="C6476">IFERROR(_xlfn.XLOOKUP(B6476, Runs[Run ID], Runs[Title]), "— pick a run —")</f>
        <v>Death of the Stacys</v>
      </c>
      <c r="D6476" s="74" t="s">
        <v>15298</v>
      </c>
      <c r="E6476" s="58" t="b">
        <v>0</v>
      </c>
      <c r="F6476" s="25">
        <f t="shared" si="2"/>
        <v>5</v>
      </c>
      <c r="G6476" s="21" t="s">
        <v>58</v>
      </c>
      <c r="H6476" s="23"/>
      <c r="I6476" s="28"/>
    </row>
    <row r="6477" ht="22.5" customHeight="1">
      <c r="A6477" s="53" t="str">
        <f t="array" ref="A6477">IFERROR(_xlfn.XLOOKUP(B6477, Runs[Run ID], Runs[Track]), "— pick a run —")</f>
        <v>Spider-Man</v>
      </c>
      <c r="B6477" s="54" t="s">
        <v>802</v>
      </c>
      <c r="C6477" s="53" t="str">
        <f t="array" ref="C6477">IFERROR(_xlfn.XLOOKUP(B6477, Runs[Run ID], Runs[Title]), "— pick a run —")</f>
        <v>Death of the Stacys</v>
      </c>
      <c r="D6477" s="74" t="s">
        <v>15299</v>
      </c>
      <c r="E6477" s="58" t="b">
        <v>0</v>
      </c>
      <c r="F6477" s="25">
        <f t="shared" si="2"/>
        <v>6</v>
      </c>
      <c r="G6477" s="21" t="s">
        <v>443</v>
      </c>
      <c r="H6477" s="23" t="s">
        <v>15300</v>
      </c>
      <c r="I6477" s="28"/>
    </row>
    <row r="6478" ht="22.5" customHeight="1">
      <c r="A6478" s="53" t="str">
        <f t="array" ref="A6478">IFERROR(_xlfn.XLOOKUP(B6478, Runs[Run ID], Runs[Track]), "— pick a run —")</f>
        <v>Spider-Man</v>
      </c>
      <c r="B6478" s="54" t="s">
        <v>802</v>
      </c>
      <c r="C6478" s="53" t="str">
        <f t="array" ref="C6478">IFERROR(_xlfn.XLOOKUP(B6478, Runs[Run ID], Runs[Title]), "— pick a run —")</f>
        <v>Death of the Stacys</v>
      </c>
      <c r="D6478" s="74" t="s">
        <v>15301</v>
      </c>
      <c r="E6478" s="58" t="b">
        <v>0</v>
      </c>
      <c r="F6478" s="25">
        <f t="shared" si="2"/>
        <v>7</v>
      </c>
      <c r="G6478" s="21" t="s">
        <v>443</v>
      </c>
      <c r="H6478" s="23"/>
      <c r="I6478" s="28"/>
    </row>
    <row r="6479" ht="22.5" customHeight="1">
      <c r="A6479" s="53" t="str">
        <f t="array" ref="A6479">IFERROR(_xlfn.XLOOKUP(B6479, Runs[Run ID], Runs[Track]), "— pick a run —")</f>
        <v>Spider-Man</v>
      </c>
      <c r="B6479" s="54" t="s">
        <v>802</v>
      </c>
      <c r="C6479" s="53" t="str">
        <f t="array" ref="C6479">IFERROR(_xlfn.XLOOKUP(B6479, Runs[Run ID], Runs[Title]), "— pick a run —")</f>
        <v>Death of the Stacys</v>
      </c>
      <c r="D6479" s="74" t="s">
        <v>15302</v>
      </c>
      <c r="E6479" s="58" t="b">
        <v>0</v>
      </c>
      <c r="F6479" s="25">
        <f t="shared" si="2"/>
        <v>8</v>
      </c>
      <c r="G6479" s="21" t="s">
        <v>443</v>
      </c>
      <c r="H6479" s="23"/>
      <c r="I6479" s="28"/>
    </row>
    <row r="6480" ht="22.5" customHeight="1">
      <c r="A6480" s="53" t="str">
        <f t="array" ref="A6480">IFERROR(_xlfn.XLOOKUP(B6480, Runs[Run ID], Runs[Track]), "— pick a run —")</f>
        <v>Spider-Man</v>
      </c>
      <c r="B6480" s="54" t="s">
        <v>802</v>
      </c>
      <c r="C6480" s="53" t="str">
        <f t="array" ref="C6480">IFERROR(_xlfn.XLOOKUP(B6480, Runs[Run ID], Runs[Title]), "— pick a run —")</f>
        <v>Death of the Stacys</v>
      </c>
      <c r="D6480" s="74" t="s">
        <v>15303</v>
      </c>
      <c r="E6480" s="58" t="b">
        <v>0</v>
      </c>
      <c r="F6480" s="25">
        <f t="shared" si="2"/>
        <v>9</v>
      </c>
      <c r="G6480" s="21" t="s">
        <v>58</v>
      </c>
      <c r="H6480" s="23" t="s">
        <v>15304</v>
      </c>
      <c r="I6480" s="28"/>
    </row>
    <row r="6481" ht="22.5" customHeight="1">
      <c r="A6481" s="53" t="str">
        <f t="array" ref="A6481">IFERROR(_xlfn.XLOOKUP(B6481, Runs[Run ID], Runs[Track]), "— pick a run —")</f>
        <v>Spider-Man</v>
      </c>
      <c r="B6481" s="54" t="s">
        <v>802</v>
      </c>
      <c r="C6481" s="53" t="str">
        <f t="array" ref="C6481">IFERROR(_xlfn.XLOOKUP(B6481, Runs[Run ID], Runs[Title]), "— pick a run —")</f>
        <v>Death of the Stacys</v>
      </c>
      <c r="D6481" s="74" t="s">
        <v>15305</v>
      </c>
      <c r="E6481" s="58" t="b">
        <v>0</v>
      </c>
      <c r="F6481" s="25">
        <f t="shared" si="2"/>
        <v>10</v>
      </c>
      <c r="G6481" s="21" t="s">
        <v>58</v>
      </c>
      <c r="H6481" s="23"/>
      <c r="I6481" s="28"/>
    </row>
    <row r="6482" ht="22.5" customHeight="1">
      <c r="A6482" s="53" t="str">
        <f t="array" ref="A6482">IFERROR(_xlfn.XLOOKUP(B6482, Runs[Run ID], Runs[Track]), "— pick a run —")</f>
        <v>Spider-Man</v>
      </c>
      <c r="B6482" s="54" t="s">
        <v>802</v>
      </c>
      <c r="C6482" s="53" t="str">
        <f t="array" ref="C6482">IFERROR(_xlfn.XLOOKUP(B6482, Runs[Run ID], Runs[Title]), "— pick a run —")</f>
        <v>Death of the Stacys</v>
      </c>
      <c r="D6482" s="74" t="s">
        <v>15306</v>
      </c>
      <c r="E6482" s="58" t="b">
        <v>0</v>
      </c>
      <c r="F6482" s="25">
        <f t="shared" si="2"/>
        <v>11</v>
      </c>
      <c r="G6482" s="21" t="s">
        <v>443</v>
      </c>
      <c r="H6482" s="23" t="s">
        <v>15307</v>
      </c>
      <c r="I6482" s="28"/>
    </row>
    <row r="6483" ht="22.5" customHeight="1">
      <c r="A6483" s="53" t="str">
        <f t="array" ref="A6483">IFERROR(_xlfn.XLOOKUP(B6483, Runs[Run ID], Runs[Track]), "— pick a run —")</f>
        <v>Spider-Man</v>
      </c>
      <c r="B6483" s="54" t="s">
        <v>802</v>
      </c>
      <c r="C6483" s="53" t="str">
        <f t="array" ref="C6483">IFERROR(_xlfn.XLOOKUP(B6483, Runs[Run ID], Runs[Title]), "— pick a run —")</f>
        <v>Death of the Stacys</v>
      </c>
      <c r="D6483" s="74" t="s">
        <v>15308</v>
      </c>
      <c r="E6483" s="58" t="b">
        <v>0</v>
      </c>
      <c r="F6483" s="25">
        <f t="shared" si="2"/>
        <v>12</v>
      </c>
      <c r="G6483" s="21" t="s">
        <v>443</v>
      </c>
      <c r="H6483" s="23" t="s">
        <v>15309</v>
      </c>
      <c r="I6483" s="28"/>
    </row>
    <row r="6484" ht="22.5" customHeight="1">
      <c r="A6484" s="53" t="str">
        <f t="array" ref="A6484">IFERROR(_xlfn.XLOOKUP(B6484, Runs[Run ID], Runs[Track]), "— pick a run —")</f>
        <v>Spider-Man</v>
      </c>
      <c r="B6484" s="54" t="s">
        <v>802</v>
      </c>
      <c r="C6484" s="53" t="str">
        <f t="array" ref="C6484">IFERROR(_xlfn.XLOOKUP(B6484, Runs[Run ID], Runs[Title]), "— pick a run —")</f>
        <v>Death of the Stacys</v>
      </c>
      <c r="D6484" s="74" t="s">
        <v>15310</v>
      </c>
      <c r="E6484" s="58" t="b">
        <v>0</v>
      </c>
      <c r="F6484" s="25">
        <f t="shared" si="2"/>
        <v>13</v>
      </c>
      <c r="G6484" s="21" t="s">
        <v>443</v>
      </c>
      <c r="H6484" s="23"/>
      <c r="I6484" s="28"/>
    </row>
    <row r="6485" ht="22.5" customHeight="1">
      <c r="A6485" s="53" t="str">
        <f t="array" ref="A6485">IFERROR(_xlfn.XLOOKUP(B6485, Runs[Run ID], Runs[Track]), "— pick a run —")</f>
        <v>Spider-Man</v>
      </c>
      <c r="B6485" s="54" t="s">
        <v>808</v>
      </c>
      <c r="C6485" s="53" t="str">
        <f t="array" ref="C6485">IFERROR(_xlfn.XLOOKUP(B6485, Runs[Run ID], Runs[Title]), "— pick a run —")</f>
        <v>Stern's Spider-Man</v>
      </c>
      <c r="D6485" s="74" t="s">
        <v>15311</v>
      </c>
      <c r="E6485" s="58" t="b">
        <v>0</v>
      </c>
      <c r="F6485" s="25">
        <f t="shared" si="2"/>
        <v>1</v>
      </c>
      <c r="G6485" s="21" t="s">
        <v>58</v>
      </c>
      <c r="H6485" s="23"/>
      <c r="I6485" s="28"/>
    </row>
    <row r="6486" ht="22.5" customHeight="1">
      <c r="A6486" s="53" t="str">
        <f t="array" ref="A6486">IFERROR(_xlfn.XLOOKUP(B6486, Runs[Run ID], Runs[Track]), "— pick a run —")</f>
        <v>Spider-Man</v>
      </c>
      <c r="B6486" s="54" t="s">
        <v>808</v>
      </c>
      <c r="C6486" s="53" t="str">
        <f t="array" ref="C6486">IFERROR(_xlfn.XLOOKUP(B6486, Runs[Run ID], Runs[Title]), "— pick a run —")</f>
        <v>Stern's Spider-Man</v>
      </c>
      <c r="D6486" s="74" t="s">
        <v>15312</v>
      </c>
      <c r="E6486" s="58" t="b">
        <v>0</v>
      </c>
      <c r="F6486" s="25">
        <f t="shared" si="2"/>
        <v>2</v>
      </c>
      <c r="G6486" s="21" t="s">
        <v>58</v>
      </c>
      <c r="H6486" s="23"/>
      <c r="I6486" s="28"/>
    </row>
    <row r="6487" ht="22.5" customHeight="1">
      <c r="A6487" s="53" t="str">
        <f t="array" ref="A6487">IFERROR(_xlfn.XLOOKUP(B6487, Runs[Run ID], Runs[Track]), "— pick a run —")</f>
        <v>Spider-Man</v>
      </c>
      <c r="B6487" s="54" t="s">
        <v>808</v>
      </c>
      <c r="C6487" s="53" t="str">
        <f t="array" ref="C6487">IFERROR(_xlfn.XLOOKUP(B6487, Runs[Run ID], Runs[Title]), "— pick a run —")</f>
        <v>Stern's Spider-Man</v>
      </c>
      <c r="D6487" s="74" t="s">
        <v>15313</v>
      </c>
      <c r="E6487" s="58" t="b">
        <v>0</v>
      </c>
      <c r="F6487" s="25">
        <f t="shared" si="2"/>
        <v>3</v>
      </c>
      <c r="G6487" s="21" t="s">
        <v>58</v>
      </c>
      <c r="H6487" s="23"/>
      <c r="I6487" s="28"/>
    </row>
    <row r="6488" ht="22.5" customHeight="1">
      <c r="A6488" s="53" t="str">
        <f t="array" ref="A6488">IFERROR(_xlfn.XLOOKUP(B6488, Runs[Run ID], Runs[Track]), "— pick a run —")</f>
        <v>Spider-Man</v>
      </c>
      <c r="B6488" s="54" t="s">
        <v>808</v>
      </c>
      <c r="C6488" s="53" t="str">
        <f t="array" ref="C6488">IFERROR(_xlfn.XLOOKUP(B6488, Runs[Run ID], Runs[Title]), "— pick a run —")</f>
        <v>Stern's Spider-Man</v>
      </c>
      <c r="D6488" s="74" t="s">
        <v>15314</v>
      </c>
      <c r="E6488" s="58" t="b">
        <v>0</v>
      </c>
      <c r="F6488" s="25">
        <f t="shared" si="2"/>
        <v>4</v>
      </c>
      <c r="G6488" s="21" t="s">
        <v>58</v>
      </c>
      <c r="H6488" s="23"/>
      <c r="I6488" s="28"/>
    </row>
    <row r="6489" ht="22.5" customHeight="1">
      <c r="A6489" s="53" t="str">
        <f t="array" ref="A6489">IFERROR(_xlfn.XLOOKUP(B6489, Runs[Run ID], Runs[Track]), "— pick a run —")</f>
        <v>Spider-Man</v>
      </c>
      <c r="B6489" s="54" t="s">
        <v>808</v>
      </c>
      <c r="C6489" s="53" t="str">
        <f t="array" ref="C6489">IFERROR(_xlfn.XLOOKUP(B6489, Runs[Run ID], Runs[Title]), "— pick a run —")</f>
        <v>Stern's Spider-Man</v>
      </c>
      <c r="D6489" s="74" t="s">
        <v>15315</v>
      </c>
      <c r="E6489" s="58" t="b">
        <v>0</v>
      </c>
      <c r="F6489" s="25">
        <f t="shared" si="2"/>
        <v>5</v>
      </c>
      <c r="G6489" s="21" t="s">
        <v>58</v>
      </c>
      <c r="H6489" s="23"/>
      <c r="I6489" s="28"/>
    </row>
    <row r="6490" ht="22.5" customHeight="1">
      <c r="A6490" s="53" t="str">
        <f t="array" ref="A6490">IFERROR(_xlfn.XLOOKUP(B6490, Runs[Run ID], Runs[Track]), "— pick a run —")</f>
        <v>Spider-Man</v>
      </c>
      <c r="B6490" s="54" t="s">
        <v>808</v>
      </c>
      <c r="C6490" s="53" t="str">
        <f t="array" ref="C6490">IFERROR(_xlfn.XLOOKUP(B6490, Runs[Run ID], Runs[Title]), "— pick a run —")</f>
        <v>Stern's Spider-Man</v>
      </c>
      <c r="D6490" s="74" t="s">
        <v>15316</v>
      </c>
      <c r="E6490" s="58" t="b">
        <v>0</v>
      </c>
      <c r="F6490" s="25">
        <f t="shared" si="2"/>
        <v>6</v>
      </c>
      <c r="G6490" s="21" t="s">
        <v>58</v>
      </c>
      <c r="H6490" s="23"/>
      <c r="I6490" s="28"/>
    </row>
    <row r="6491" ht="22.5" customHeight="1">
      <c r="A6491" s="53" t="str">
        <f t="array" ref="A6491">IFERROR(_xlfn.XLOOKUP(B6491, Runs[Run ID], Runs[Track]), "— pick a run —")</f>
        <v>Spider-Man</v>
      </c>
      <c r="B6491" s="54" t="s">
        <v>808</v>
      </c>
      <c r="C6491" s="53" t="str">
        <f t="array" ref="C6491">IFERROR(_xlfn.XLOOKUP(B6491, Runs[Run ID], Runs[Title]), "— pick a run —")</f>
        <v>Stern's Spider-Man</v>
      </c>
      <c r="D6491" s="74" t="s">
        <v>15317</v>
      </c>
      <c r="E6491" s="58" t="b">
        <v>0</v>
      </c>
      <c r="F6491" s="25">
        <f t="shared" si="2"/>
        <v>7</v>
      </c>
      <c r="G6491" s="21" t="s">
        <v>58</v>
      </c>
      <c r="H6491" s="23"/>
      <c r="I6491" s="28"/>
    </row>
    <row r="6492" ht="22.5" customHeight="1">
      <c r="A6492" s="53" t="str">
        <f t="array" ref="A6492">IFERROR(_xlfn.XLOOKUP(B6492, Runs[Run ID], Runs[Track]), "— pick a run —")</f>
        <v>Spider-Man</v>
      </c>
      <c r="B6492" s="54" t="s">
        <v>808</v>
      </c>
      <c r="C6492" s="53" t="str">
        <f t="array" ref="C6492">IFERROR(_xlfn.XLOOKUP(B6492, Runs[Run ID], Runs[Title]), "— pick a run —")</f>
        <v>Stern's Spider-Man</v>
      </c>
      <c r="D6492" s="74" t="s">
        <v>15318</v>
      </c>
      <c r="E6492" s="58" t="b">
        <v>0</v>
      </c>
      <c r="F6492" s="25">
        <f t="shared" si="2"/>
        <v>8</v>
      </c>
      <c r="G6492" s="21" t="s">
        <v>58</v>
      </c>
      <c r="H6492" s="23"/>
      <c r="I6492" s="28"/>
    </row>
    <row r="6493" ht="22.5" customHeight="1">
      <c r="A6493" s="53" t="str">
        <f t="array" ref="A6493">IFERROR(_xlfn.XLOOKUP(B6493, Runs[Run ID], Runs[Track]), "— pick a run —")</f>
        <v>Spider-Man</v>
      </c>
      <c r="B6493" s="54" t="s">
        <v>808</v>
      </c>
      <c r="C6493" s="53" t="str">
        <f t="array" ref="C6493">IFERROR(_xlfn.XLOOKUP(B6493, Runs[Run ID], Runs[Title]), "— pick a run —")</f>
        <v>Stern's Spider-Man</v>
      </c>
      <c r="D6493" s="74" t="s">
        <v>15319</v>
      </c>
      <c r="E6493" s="58" t="b">
        <v>0</v>
      </c>
      <c r="F6493" s="25">
        <f t="shared" si="2"/>
        <v>9</v>
      </c>
      <c r="G6493" s="21" t="s">
        <v>58</v>
      </c>
      <c r="H6493" s="23"/>
      <c r="I6493" s="28"/>
    </row>
    <row r="6494" ht="22.5" customHeight="1">
      <c r="A6494" s="53" t="str">
        <f t="array" ref="A6494">IFERROR(_xlfn.XLOOKUP(B6494, Runs[Run ID], Runs[Track]), "— pick a run —")</f>
        <v>Spider-Man</v>
      </c>
      <c r="B6494" s="54" t="s">
        <v>808</v>
      </c>
      <c r="C6494" s="53" t="str">
        <f t="array" ref="C6494">IFERROR(_xlfn.XLOOKUP(B6494, Runs[Run ID], Runs[Title]), "— pick a run —")</f>
        <v>Stern's Spider-Man</v>
      </c>
      <c r="D6494" s="74" t="s">
        <v>15320</v>
      </c>
      <c r="E6494" s="58" t="b">
        <v>0</v>
      </c>
      <c r="F6494" s="25">
        <f t="shared" si="2"/>
        <v>10</v>
      </c>
      <c r="G6494" s="21" t="s">
        <v>58</v>
      </c>
      <c r="H6494" s="23"/>
      <c r="I6494" s="28"/>
    </row>
    <row r="6495" ht="22.5" customHeight="1">
      <c r="A6495" s="53" t="str">
        <f t="array" ref="A6495">IFERROR(_xlfn.XLOOKUP(B6495, Runs[Run ID], Runs[Track]), "— pick a run —")</f>
        <v>Spider-Man</v>
      </c>
      <c r="B6495" s="54" t="s">
        <v>808</v>
      </c>
      <c r="C6495" s="53" t="str">
        <f t="array" ref="C6495">IFERROR(_xlfn.XLOOKUP(B6495, Runs[Run ID], Runs[Title]), "— pick a run —")</f>
        <v>Stern's Spider-Man</v>
      </c>
      <c r="D6495" s="74" t="s">
        <v>15321</v>
      </c>
      <c r="E6495" s="58" t="b">
        <v>0</v>
      </c>
      <c r="F6495" s="25">
        <f t="shared" si="2"/>
        <v>11</v>
      </c>
      <c r="G6495" s="21" t="s">
        <v>58</v>
      </c>
      <c r="H6495" s="23"/>
      <c r="I6495" s="28"/>
    </row>
    <row r="6496" ht="22.5" customHeight="1">
      <c r="A6496" s="53" t="str">
        <f t="array" ref="A6496">IFERROR(_xlfn.XLOOKUP(B6496, Runs[Run ID], Runs[Track]), "— pick a run —")</f>
        <v>Spider-Man</v>
      </c>
      <c r="B6496" s="54" t="s">
        <v>808</v>
      </c>
      <c r="C6496" s="53" t="str">
        <f t="array" ref="C6496">IFERROR(_xlfn.XLOOKUP(B6496, Runs[Run ID], Runs[Title]), "— pick a run —")</f>
        <v>Stern's Spider-Man</v>
      </c>
      <c r="D6496" s="74" t="s">
        <v>15322</v>
      </c>
      <c r="E6496" s="58" t="b">
        <v>0</v>
      </c>
      <c r="F6496" s="25">
        <f t="shared" si="2"/>
        <v>12</v>
      </c>
      <c r="G6496" s="21" t="s">
        <v>58</v>
      </c>
      <c r="H6496" s="23"/>
      <c r="I6496" s="28"/>
    </row>
    <row r="6497" ht="22.5" customHeight="1">
      <c r="A6497" s="53" t="str">
        <f t="array" ref="A6497">IFERROR(_xlfn.XLOOKUP(B6497, Runs[Run ID], Runs[Track]), "— pick a run —")</f>
        <v>Spider-Man</v>
      </c>
      <c r="B6497" s="54" t="s">
        <v>808</v>
      </c>
      <c r="C6497" s="53" t="str">
        <f t="array" ref="C6497">IFERROR(_xlfn.XLOOKUP(B6497, Runs[Run ID], Runs[Title]), "— pick a run —")</f>
        <v>Stern's Spider-Man</v>
      </c>
      <c r="D6497" s="74" t="s">
        <v>15323</v>
      </c>
      <c r="E6497" s="58" t="b">
        <v>0</v>
      </c>
      <c r="F6497" s="25">
        <f t="shared" si="2"/>
        <v>13</v>
      </c>
      <c r="G6497" s="21" t="s">
        <v>58</v>
      </c>
      <c r="H6497" s="23"/>
      <c r="I6497" s="28"/>
    </row>
    <row r="6498" ht="22.5" customHeight="1">
      <c r="A6498" s="53" t="str">
        <f t="array" ref="A6498">IFERROR(_xlfn.XLOOKUP(B6498, Runs[Run ID], Runs[Track]), "— pick a run —")</f>
        <v>Spider-Man</v>
      </c>
      <c r="B6498" s="54" t="s">
        <v>808</v>
      </c>
      <c r="C6498" s="53" t="str">
        <f t="array" ref="C6498">IFERROR(_xlfn.XLOOKUP(B6498, Runs[Run ID], Runs[Title]), "— pick a run —")</f>
        <v>Stern's Spider-Man</v>
      </c>
      <c r="D6498" s="74" t="s">
        <v>15324</v>
      </c>
      <c r="E6498" s="58" t="b">
        <v>0</v>
      </c>
      <c r="F6498" s="25">
        <f t="shared" si="2"/>
        <v>14</v>
      </c>
      <c r="G6498" s="21" t="s">
        <v>58</v>
      </c>
      <c r="H6498" s="23"/>
      <c r="I6498" s="28"/>
    </row>
    <row r="6499" ht="22.5" customHeight="1">
      <c r="A6499" s="53" t="str">
        <f t="array" ref="A6499">IFERROR(_xlfn.XLOOKUP(B6499, Runs[Run ID], Runs[Track]), "— pick a run —")</f>
        <v>Spider-Man</v>
      </c>
      <c r="B6499" s="54" t="s">
        <v>808</v>
      </c>
      <c r="C6499" s="53" t="str">
        <f t="array" ref="C6499">IFERROR(_xlfn.XLOOKUP(B6499, Runs[Run ID], Runs[Title]), "— pick a run —")</f>
        <v>Stern's Spider-Man</v>
      </c>
      <c r="D6499" s="74" t="s">
        <v>15325</v>
      </c>
      <c r="E6499" s="58" t="b">
        <v>0</v>
      </c>
      <c r="F6499" s="25">
        <f t="shared" si="2"/>
        <v>15</v>
      </c>
      <c r="G6499" s="21" t="s">
        <v>58</v>
      </c>
      <c r="H6499" s="23"/>
      <c r="I6499" s="28"/>
    </row>
    <row r="6500" ht="22.5" customHeight="1">
      <c r="A6500" s="53" t="str">
        <f t="array" ref="A6500">IFERROR(_xlfn.XLOOKUP(B6500, Runs[Run ID], Runs[Track]), "— pick a run —")</f>
        <v>Spider-Man</v>
      </c>
      <c r="B6500" s="54" t="s">
        <v>808</v>
      </c>
      <c r="C6500" s="53" t="str">
        <f t="array" ref="C6500">IFERROR(_xlfn.XLOOKUP(B6500, Runs[Run ID], Runs[Title]), "— pick a run —")</f>
        <v>Stern's Spider-Man</v>
      </c>
      <c r="D6500" s="74" t="s">
        <v>15326</v>
      </c>
      <c r="E6500" s="58" t="b">
        <v>0</v>
      </c>
      <c r="F6500" s="25">
        <f t="shared" si="2"/>
        <v>16</v>
      </c>
      <c r="G6500" s="21" t="s">
        <v>58</v>
      </c>
      <c r="H6500" s="23"/>
      <c r="I6500" s="28"/>
    </row>
    <row r="6501" ht="22.5" customHeight="1">
      <c r="A6501" s="53" t="str">
        <f t="array" ref="A6501">IFERROR(_xlfn.XLOOKUP(B6501, Runs[Run ID], Runs[Track]), "— pick a run —")</f>
        <v>Spider-Man</v>
      </c>
      <c r="B6501" s="54" t="s">
        <v>808</v>
      </c>
      <c r="C6501" s="53" t="str">
        <f t="array" ref="C6501">IFERROR(_xlfn.XLOOKUP(B6501, Runs[Run ID], Runs[Title]), "— pick a run —")</f>
        <v>Stern's Spider-Man</v>
      </c>
      <c r="D6501" s="74" t="s">
        <v>15327</v>
      </c>
      <c r="E6501" s="58" t="b">
        <v>0</v>
      </c>
      <c r="F6501" s="25">
        <f t="shared" si="2"/>
        <v>17</v>
      </c>
      <c r="G6501" s="21" t="s">
        <v>58</v>
      </c>
      <c r="H6501" s="23"/>
      <c r="I6501" s="28"/>
    </row>
    <row r="6502" ht="22.5" customHeight="1">
      <c r="A6502" s="53" t="str">
        <f t="array" ref="A6502">IFERROR(_xlfn.XLOOKUP(B6502, Runs[Run ID], Runs[Track]), "— pick a run —")</f>
        <v>Spider-Man</v>
      </c>
      <c r="B6502" s="54" t="s">
        <v>808</v>
      </c>
      <c r="C6502" s="53" t="str">
        <f t="array" ref="C6502">IFERROR(_xlfn.XLOOKUP(B6502, Runs[Run ID], Runs[Title]), "— pick a run —")</f>
        <v>Stern's Spider-Man</v>
      </c>
      <c r="D6502" s="74" t="s">
        <v>15328</v>
      </c>
      <c r="E6502" s="58" t="b">
        <v>0</v>
      </c>
      <c r="F6502" s="25">
        <f t="shared" si="2"/>
        <v>18</v>
      </c>
      <c r="G6502" s="21" t="s">
        <v>58</v>
      </c>
      <c r="H6502" s="23"/>
      <c r="I6502" s="28"/>
    </row>
    <row r="6503" ht="22.5" customHeight="1">
      <c r="A6503" s="53" t="str">
        <f t="array" ref="A6503">IFERROR(_xlfn.XLOOKUP(B6503, Runs[Run ID], Runs[Track]), "— pick a run —")</f>
        <v>Spider-Man</v>
      </c>
      <c r="B6503" s="54" t="s">
        <v>808</v>
      </c>
      <c r="C6503" s="53" t="str">
        <f t="array" ref="C6503">IFERROR(_xlfn.XLOOKUP(B6503, Runs[Run ID], Runs[Title]), "— pick a run —")</f>
        <v>Stern's Spider-Man</v>
      </c>
      <c r="D6503" s="74" t="s">
        <v>15329</v>
      </c>
      <c r="E6503" s="58" t="b">
        <v>0</v>
      </c>
      <c r="F6503" s="25">
        <f t="shared" si="2"/>
        <v>19</v>
      </c>
      <c r="G6503" s="21" t="s">
        <v>58</v>
      </c>
      <c r="H6503" s="23"/>
      <c r="I6503" s="28"/>
    </row>
    <row r="6504" ht="22.5" customHeight="1">
      <c r="A6504" s="53" t="str">
        <f t="array" ref="A6504">IFERROR(_xlfn.XLOOKUP(B6504, Runs[Run ID], Runs[Track]), "— pick a run —")</f>
        <v>Spider-Man</v>
      </c>
      <c r="B6504" s="54" t="s">
        <v>808</v>
      </c>
      <c r="C6504" s="53" t="str">
        <f t="array" ref="C6504">IFERROR(_xlfn.XLOOKUP(B6504, Runs[Run ID], Runs[Title]), "— pick a run —")</f>
        <v>Stern's Spider-Man</v>
      </c>
      <c r="D6504" s="74" t="s">
        <v>15330</v>
      </c>
      <c r="E6504" s="58" t="b">
        <v>0</v>
      </c>
      <c r="F6504" s="25">
        <f t="shared" si="2"/>
        <v>20</v>
      </c>
      <c r="G6504" s="21" t="s">
        <v>58</v>
      </c>
      <c r="H6504" s="23" t="s">
        <v>15331</v>
      </c>
      <c r="I6504" s="28"/>
    </row>
    <row r="6505" ht="22.5" customHeight="1">
      <c r="A6505" s="53" t="str">
        <f t="array" ref="A6505">IFERROR(_xlfn.XLOOKUP(B6505, Runs[Run ID], Runs[Track]), "— pick a run —")</f>
        <v>Spider-Man</v>
      </c>
      <c r="B6505" s="54" t="s">
        <v>808</v>
      </c>
      <c r="C6505" s="53" t="str">
        <f t="array" ref="C6505">IFERROR(_xlfn.XLOOKUP(B6505, Runs[Run ID], Runs[Title]), "— pick a run —")</f>
        <v>Stern's Spider-Man</v>
      </c>
      <c r="D6505" s="74" t="s">
        <v>15332</v>
      </c>
      <c r="E6505" s="58" t="b">
        <v>0</v>
      </c>
      <c r="F6505" s="25">
        <f t="shared" si="2"/>
        <v>21</v>
      </c>
      <c r="G6505" s="21" t="s">
        <v>58</v>
      </c>
      <c r="H6505" s="23"/>
      <c r="I6505" s="28"/>
    </row>
    <row r="6506" ht="22.5" customHeight="1">
      <c r="A6506" s="53" t="str">
        <f t="array" ref="A6506">IFERROR(_xlfn.XLOOKUP(B6506, Runs[Run ID], Runs[Track]), "— pick a run —")</f>
        <v>Spider-Man</v>
      </c>
      <c r="B6506" s="54" t="s">
        <v>808</v>
      </c>
      <c r="C6506" s="53" t="str">
        <f t="array" ref="C6506">IFERROR(_xlfn.XLOOKUP(B6506, Runs[Run ID], Runs[Title]), "— pick a run —")</f>
        <v>Stern's Spider-Man</v>
      </c>
      <c r="D6506" s="74" t="s">
        <v>15333</v>
      </c>
      <c r="E6506" s="58" t="b">
        <v>0</v>
      </c>
      <c r="F6506" s="25">
        <f t="shared" si="2"/>
        <v>22</v>
      </c>
      <c r="G6506" s="21" t="s">
        <v>58</v>
      </c>
      <c r="H6506" s="23"/>
      <c r="I6506" s="28"/>
    </row>
    <row r="6507" ht="22.5" customHeight="1">
      <c r="A6507" s="53" t="str">
        <f t="array" ref="A6507">IFERROR(_xlfn.XLOOKUP(B6507, Runs[Run ID], Runs[Track]), "— pick a run —")</f>
        <v>Spider-Man</v>
      </c>
      <c r="B6507" s="54" t="s">
        <v>808</v>
      </c>
      <c r="C6507" s="53" t="str">
        <f t="array" ref="C6507">IFERROR(_xlfn.XLOOKUP(B6507, Runs[Run ID], Runs[Title]), "— pick a run —")</f>
        <v>Stern's Spider-Man</v>
      </c>
      <c r="D6507" s="74" t="s">
        <v>15334</v>
      </c>
      <c r="E6507" s="58" t="b">
        <v>0</v>
      </c>
      <c r="F6507" s="25">
        <f t="shared" si="2"/>
        <v>23</v>
      </c>
      <c r="G6507" s="21" t="s">
        <v>58</v>
      </c>
      <c r="H6507" s="23"/>
      <c r="I6507" s="28"/>
    </row>
    <row r="6508" ht="22.5" customHeight="1">
      <c r="A6508" s="53" t="str">
        <f t="array" ref="A6508">IFERROR(_xlfn.XLOOKUP(B6508, Runs[Run ID], Runs[Track]), "— pick a run —")</f>
        <v>Spider-Man</v>
      </c>
      <c r="B6508" s="54" t="s">
        <v>808</v>
      </c>
      <c r="C6508" s="53" t="str">
        <f t="array" ref="C6508">IFERROR(_xlfn.XLOOKUP(B6508, Runs[Run ID], Runs[Title]), "— pick a run —")</f>
        <v>Stern's Spider-Man</v>
      </c>
      <c r="D6508" s="74" t="s">
        <v>15335</v>
      </c>
      <c r="E6508" s="58" t="b">
        <v>0</v>
      </c>
      <c r="F6508" s="25">
        <f t="shared" si="2"/>
        <v>24</v>
      </c>
      <c r="G6508" s="21" t="s">
        <v>58</v>
      </c>
      <c r="H6508" s="23"/>
      <c r="I6508" s="28"/>
    </row>
    <row r="6509" ht="22.5" customHeight="1">
      <c r="A6509" s="53" t="str">
        <f t="array" ref="A6509">IFERROR(_xlfn.XLOOKUP(B6509, Runs[Run ID], Runs[Track]), "— pick a run —")</f>
        <v>Spider-Man</v>
      </c>
      <c r="B6509" s="54" t="s">
        <v>808</v>
      </c>
      <c r="C6509" s="53" t="str">
        <f t="array" ref="C6509">IFERROR(_xlfn.XLOOKUP(B6509, Runs[Run ID], Runs[Title]), "— pick a run —")</f>
        <v>Stern's Spider-Man</v>
      </c>
      <c r="D6509" s="74" t="s">
        <v>15336</v>
      </c>
      <c r="E6509" s="58" t="b">
        <v>0</v>
      </c>
      <c r="F6509" s="25">
        <f t="shared" si="2"/>
        <v>25</v>
      </c>
      <c r="G6509" s="21" t="s">
        <v>58</v>
      </c>
      <c r="H6509" s="23"/>
      <c r="I6509" s="28"/>
    </row>
    <row r="6510" ht="22.5" customHeight="1">
      <c r="A6510" s="53" t="str">
        <f t="array" ref="A6510">IFERROR(_xlfn.XLOOKUP(B6510, Runs[Run ID], Runs[Track]), "— pick a run —")</f>
        <v>Spider-Man</v>
      </c>
      <c r="B6510" s="54" t="s">
        <v>808</v>
      </c>
      <c r="C6510" s="53" t="str">
        <f t="array" ref="C6510">IFERROR(_xlfn.XLOOKUP(B6510, Runs[Run ID], Runs[Title]), "— pick a run —")</f>
        <v>Stern's Spider-Man</v>
      </c>
      <c r="D6510" s="74" t="s">
        <v>15337</v>
      </c>
      <c r="E6510" s="58" t="b">
        <v>0</v>
      </c>
      <c r="F6510" s="25">
        <f t="shared" si="2"/>
        <v>26</v>
      </c>
      <c r="G6510" s="21" t="s">
        <v>58</v>
      </c>
      <c r="H6510" s="23"/>
      <c r="I6510" s="28"/>
    </row>
    <row r="6511" ht="22.5" customHeight="1">
      <c r="A6511" s="53" t="str">
        <f t="array" ref="A6511">IFERROR(_xlfn.XLOOKUP(B6511, Runs[Run ID], Runs[Track]), "— pick a run —")</f>
        <v>Spider-Man</v>
      </c>
      <c r="B6511" s="54" t="s">
        <v>808</v>
      </c>
      <c r="C6511" s="53" t="str">
        <f t="array" ref="C6511">IFERROR(_xlfn.XLOOKUP(B6511, Runs[Run ID], Runs[Title]), "— pick a run —")</f>
        <v>Stern's Spider-Man</v>
      </c>
      <c r="D6511" s="74" t="s">
        <v>15338</v>
      </c>
      <c r="E6511" s="58" t="b">
        <v>0</v>
      </c>
      <c r="F6511" s="25">
        <f t="shared" si="2"/>
        <v>27</v>
      </c>
      <c r="G6511" s="21" t="s">
        <v>58</v>
      </c>
      <c r="H6511" s="23"/>
      <c r="I6511" s="28"/>
    </row>
    <row r="6512" ht="22.5" customHeight="1">
      <c r="A6512" s="53" t="str">
        <f t="array" ref="A6512">IFERROR(_xlfn.XLOOKUP(B6512, Runs[Run ID], Runs[Track]), "— pick a run —")</f>
        <v>Spider-Man</v>
      </c>
      <c r="B6512" s="54" t="s">
        <v>808</v>
      </c>
      <c r="C6512" s="53" t="str">
        <f t="array" ref="C6512">IFERROR(_xlfn.XLOOKUP(B6512, Runs[Run ID], Runs[Title]), "— pick a run —")</f>
        <v>Stern's Spider-Man</v>
      </c>
      <c r="D6512" s="74" t="s">
        <v>15339</v>
      </c>
      <c r="E6512" s="58" t="b">
        <v>0</v>
      </c>
      <c r="F6512" s="25">
        <f t="shared" si="2"/>
        <v>28</v>
      </c>
      <c r="G6512" s="21" t="s">
        <v>443</v>
      </c>
      <c r="H6512" s="23" t="s">
        <v>15340</v>
      </c>
      <c r="I6512" s="28"/>
    </row>
    <row r="6513" ht="22.5" customHeight="1">
      <c r="A6513" s="53" t="str">
        <f t="array" ref="A6513">IFERROR(_xlfn.XLOOKUP(B6513, Runs[Run ID], Runs[Track]), "— pick a run —")</f>
        <v>Spider-Man</v>
      </c>
      <c r="B6513" s="54" t="s">
        <v>808</v>
      </c>
      <c r="C6513" s="53" t="str">
        <f t="array" ref="C6513">IFERROR(_xlfn.XLOOKUP(B6513, Runs[Run ID], Runs[Title]), "— pick a run —")</f>
        <v>Stern's Spider-Man</v>
      </c>
      <c r="D6513" s="74" t="s">
        <v>15341</v>
      </c>
      <c r="E6513" s="58" t="b">
        <v>0</v>
      </c>
      <c r="F6513" s="25">
        <f t="shared" si="2"/>
        <v>29</v>
      </c>
      <c r="G6513" s="21" t="s">
        <v>58</v>
      </c>
      <c r="H6513" s="23"/>
      <c r="I6513" s="28"/>
    </row>
    <row r="6514" ht="22.5" customHeight="1">
      <c r="A6514" s="53" t="str">
        <f t="array" ref="A6514">IFERROR(_xlfn.XLOOKUP(B6514, Runs[Run ID], Runs[Track]), "— pick a run —")</f>
        <v>Spider-Man</v>
      </c>
      <c r="B6514" s="54" t="s">
        <v>808</v>
      </c>
      <c r="C6514" s="53" t="str">
        <f t="array" ref="C6514">IFERROR(_xlfn.XLOOKUP(B6514, Runs[Run ID], Runs[Title]), "— pick a run —")</f>
        <v>Stern's Spider-Man</v>
      </c>
      <c r="D6514" s="74" t="s">
        <v>15342</v>
      </c>
      <c r="E6514" s="58" t="b">
        <v>0</v>
      </c>
      <c r="F6514" s="25">
        <f t="shared" si="2"/>
        <v>30</v>
      </c>
      <c r="G6514" s="21" t="s">
        <v>58</v>
      </c>
      <c r="H6514" s="23"/>
      <c r="I6514" s="28"/>
    </row>
    <row r="6515" ht="22.5" customHeight="1">
      <c r="A6515" s="53" t="str">
        <f t="array" ref="A6515">IFERROR(_xlfn.XLOOKUP(B6515, Runs[Run ID], Runs[Track]), "— pick a run —")</f>
        <v>Spider-Man</v>
      </c>
      <c r="B6515" s="54" t="s">
        <v>808</v>
      </c>
      <c r="C6515" s="53" t="str">
        <f t="array" ref="C6515">IFERROR(_xlfn.XLOOKUP(B6515, Runs[Run ID], Runs[Title]), "— pick a run —")</f>
        <v>Stern's Spider-Man</v>
      </c>
      <c r="D6515" s="74" t="s">
        <v>15343</v>
      </c>
      <c r="E6515" s="58" t="b">
        <v>0</v>
      </c>
      <c r="F6515" s="25">
        <f t="shared" si="2"/>
        <v>31</v>
      </c>
      <c r="G6515" s="21" t="s">
        <v>58</v>
      </c>
      <c r="H6515" s="23"/>
      <c r="I6515" s="28"/>
    </row>
    <row r="6516" ht="22.5" customHeight="1">
      <c r="A6516" s="53" t="str">
        <f t="array" ref="A6516">IFERROR(_xlfn.XLOOKUP(B6516, Runs[Run ID], Runs[Track]), "— pick a run —")</f>
        <v>Spider-Man</v>
      </c>
      <c r="B6516" s="54" t="s">
        <v>808</v>
      </c>
      <c r="C6516" s="53" t="str">
        <f t="array" ref="C6516">IFERROR(_xlfn.XLOOKUP(B6516, Runs[Run ID], Runs[Title]), "— pick a run —")</f>
        <v>Stern's Spider-Man</v>
      </c>
      <c r="D6516" s="74" t="s">
        <v>15344</v>
      </c>
      <c r="E6516" s="58" t="b">
        <v>0</v>
      </c>
      <c r="F6516" s="25">
        <f t="shared" si="2"/>
        <v>32</v>
      </c>
      <c r="G6516" s="21" t="s">
        <v>58</v>
      </c>
      <c r="H6516" s="23"/>
      <c r="I6516" s="28"/>
    </row>
    <row r="6517" ht="22.5" customHeight="1">
      <c r="A6517" s="53" t="str">
        <f t="array" ref="A6517">IFERROR(_xlfn.XLOOKUP(B6517, Runs[Run ID], Runs[Track]), "— pick a run —")</f>
        <v>Spider-Man</v>
      </c>
      <c r="B6517" s="54" t="s">
        <v>808</v>
      </c>
      <c r="C6517" s="53" t="str">
        <f t="array" ref="C6517">IFERROR(_xlfn.XLOOKUP(B6517, Runs[Run ID], Runs[Title]), "— pick a run —")</f>
        <v>Stern's Spider-Man</v>
      </c>
      <c r="D6517" s="74" t="s">
        <v>9841</v>
      </c>
      <c r="E6517" s="58" t="b">
        <v>0</v>
      </c>
      <c r="F6517" s="25">
        <f t="shared" si="2"/>
        <v>33</v>
      </c>
      <c r="G6517" s="21" t="s">
        <v>443</v>
      </c>
      <c r="H6517" s="23"/>
      <c r="I6517" s="28"/>
    </row>
    <row r="6518" ht="22.5" customHeight="1">
      <c r="A6518" s="53" t="str">
        <f t="array" ref="A6518">IFERROR(_xlfn.XLOOKUP(B6518, Runs[Run ID], Runs[Track]), "— pick a run —")</f>
        <v>Spider-Man</v>
      </c>
      <c r="B6518" s="54" t="s">
        <v>808</v>
      </c>
      <c r="C6518" s="53" t="str">
        <f t="array" ref="C6518">IFERROR(_xlfn.XLOOKUP(B6518, Runs[Run ID], Runs[Title]), "— pick a run —")</f>
        <v>Stern's Spider-Man</v>
      </c>
      <c r="D6518" s="74" t="s">
        <v>15345</v>
      </c>
      <c r="E6518" s="58" t="b">
        <v>0</v>
      </c>
      <c r="F6518" s="25">
        <f t="shared" si="2"/>
        <v>34</v>
      </c>
      <c r="G6518" s="21" t="s">
        <v>58</v>
      </c>
      <c r="H6518" s="23"/>
      <c r="I6518" s="28"/>
    </row>
    <row r="6519" ht="22.5" customHeight="1">
      <c r="A6519" s="53" t="str">
        <f t="array" ref="A6519">IFERROR(_xlfn.XLOOKUP(B6519, Runs[Run ID], Runs[Track]), "— pick a run —")</f>
        <v>Spider-Man</v>
      </c>
      <c r="B6519" s="54" t="s">
        <v>808</v>
      </c>
      <c r="C6519" s="53" t="str">
        <f t="array" ref="C6519">IFERROR(_xlfn.XLOOKUP(B6519, Runs[Run ID], Runs[Title]), "— pick a run —")</f>
        <v>Stern's Spider-Man</v>
      </c>
      <c r="D6519" s="74" t="s">
        <v>15346</v>
      </c>
      <c r="E6519" s="58" t="b">
        <v>0</v>
      </c>
      <c r="F6519" s="25">
        <f t="shared" si="2"/>
        <v>35</v>
      </c>
      <c r="G6519" s="21" t="s">
        <v>58</v>
      </c>
      <c r="H6519" s="23"/>
      <c r="I6519" s="28"/>
    </row>
    <row r="6520" ht="22.5" customHeight="1">
      <c r="A6520" s="53" t="str">
        <f t="array" ref="A6520">IFERROR(_xlfn.XLOOKUP(B6520, Runs[Run ID], Runs[Track]), "— pick a run —")</f>
        <v>Spider-Man</v>
      </c>
      <c r="B6520" s="54" t="s">
        <v>808</v>
      </c>
      <c r="C6520" s="53" t="str">
        <f t="array" ref="C6520">IFERROR(_xlfn.XLOOKUP(B6520, Runs[Run ID], Runs[Title]), "— pick a run —")</f>
        <v>Stern's Spider-Man</v>
      </c>
      <c r="D6520" s="74" t="s">
        <v>15347</v>
      </c>
      <c r="E6520" s="58" t="b">
        <v>0</v>
      </c>
      <c r="F6520" s="25">
        <f t="shared" si="2"/>
        <v>36</v>
      </c>
      <c r="G6520" s="21" t="s">
        <v>58</v>
      </c>
      <c r="H6520" s="23"/>
      <c r="I6520" s="28"/>
    </row>
    <row r="6521" ht="22.5" customHeight="1">
      <c r="A6521" s="53" t="str">
        <f t="array" ref="A6521">IFERROR(_xlfn.XLOOKUP(B6521, Runs[Run ID], Runs[Track]), "— pick a run —")</f>
        <v>Spider-Man</v>
      </c>
      <c r="B6521" s="54" t="s">
        <v>808</v>
      </c>
      <c r="C6521" s="53" t="str">
        <f t="array" ref="C6521">IFERROR(_xlfn.XLOOKUP(B6521, Runs[Run ID], Runs[Title]), "— pick a run —")</f>
        <v>Stern's Spider-Man</v>
      </c>
      <c r="D6521" s="74" t="s">
        <v>15348</v>
      </c>
      <c r="E6521" s="58" t="b">
        <v>0</v>
      </c>
      <c r="F6521" s="25">
        <f t="shared" si="2"/>
        <v>37</v>
      </c>
      <c r="G6521" s="21" t="s">
        <v>58</v>
      </c>
      <c r="H6521" s="23"/>
      <c r="I6521" s="28"/>
    </row>
    <row r="6522" ht="22.5" customHeight="1">
      <c r="A6522" s="53" t="str">
        <f t="array" ref="A6522">IFERROR(_xlfn.XLOOKUP(B6522, Runs[Run ID], Runs[Track]), "— pick a run —")</f>
        <v>Spider-Man</v>
      </c>
      <c r="B6522" s="54" t="s">
        <v>808</v>
      </c>
      <c r="C6522" s="53" t="str">
        <f t="array" ref="C6522">IFERROR(_xlfn.XLOOKUP(B6522, Runs[Run ID], Runs[Title]), "— pick a run —")</f>
        <v>Stern's Spider-Man</v>
      </c>
      <c r="D6522" s="74" t="s">
        <v>15349</v>
      </c>
      <c r="E6522" s="58" t="b">
        <v>0</v>
      </c>
      <c r="F6522" s="25">
        <f t="shared" si="2"/>
        <v>38</v>
      </c>
      <c r="G6522" s="21" t="s">
        <v>58</v>
      </c>
      <c r="H6522" s="23"/>
      <c r="I6522" s="28"/>
    </row>
    <row r="6523" ht="22.5" customHeight="1">
      <c r="A6523" s="53" t="str">
        <f t="array" ref="A6523">IFERROR(_xlfn.XLOOKUP(B6523, Runs[Run ID], Runs[Track]), "— pick a run —")</f>
        <v>Spider-Man</v>
      </c>
      <c r="B6523" s="54" t="s">
        <v>808</v>
      </c>
      <c r="C6523" s="53" t="str">
        <f t="array" ref="C6523">IFERROR(_xlfn.XLOOKUP(B6523, Runs[Run ID], Runs[Title]), "— pick a run —")</f>
        <v>Stern's Spider-Man</v>
      </c>
      <c r="D6523" s="74" t="s">
        <v>15350</v>
      </c>
      <c r="E6523" s="58" t="b">
        <v>0</v>
      </c>
      <c r="F6523" s="25">
        <f t="shared" si="2"/>
        <v>39</v>
      </c>
      <c r="G6523" s="21" t="s">
        <v>58</v>
      </c>
      <c r="H6523" s="23"/>
      <c r="I6523" s="28"/>
    </row>
    <row r="6524" ht="22.5" customHeight="1">
      <c r="A6524" s="53" t="str">
        <f t="array" ref="A6524">IFERROR(_xlfn.XLOOKUP(B6524, Runs[Run ID], Runs[Track]), "— pick a run —")</f>
        <v>Spider-Man</v>
      </c>
      <c r="B6524" s="54" t="s">
        <v>808</v>
      </c>
      <c r="C6524" s="53" t="str">
        <f t="array" ref="C6524">IFERROR(_xlfn.XLOOKUP(B6524, Runs[Run ID], Runs[Title]), "— pick a run —")</f>
        <v>Stern's Spider-Man</v>
      </c>
      <c r="D6524" s="74" t="s">
        <v>15351</v>
      </c>
      <c r="E6524" s="58" t="b">
        <v>0</v>
      </c>
      <c r="F6524" s="25">
        <f t="shared" si="2"/>
        <v>40</v>
      </c>
      <c r="G6524" s="21" t="s">
        <v>58</v>
      </c>
      <c r="H6524" s="23"/>
      <c r="I6524" s="28"/>
    </row>
    <row r="6525" ht="22.5" customHeight="1">
      <c r="A6525" s="53" t="str">
        <f t="array" ref="A6525">IFERROR(_xlfn.XLOOKUP(B6525, Runs[Run ID], Runs[Track]), "— pick a run —")</f>
        <v>Spider-Man</v>
      </c>
      <c r="B6525" s="54" t="s">
        <v>808</v>
      </c>
      <c r="C6525" s="53" t="str">
        <f t="array" ref="C6525">IFERROR(_xlfn.XLOOKUP(B6525, Runs[Run ID], Runs[Title]), "— pick a run —")</f>
        <v>Stern's Spider-Man</v>
      </c>
      <c r="D6525" s="74" t="s">
        <v>15352</v>
      </c>
      <c r="E6525" s="58" t="b">
        <v>0</v>
      </c>
      <c r="F6525" s="25">
        <f t="shared" si="2"/>
        <v>41</v>
      </c>
      <c r="G6525" s="21" t="s">
        <v>58</v>
      </c>
      <c r="H6525" s="23"/>
      <c r="I6525" s="28"/>
    </row>
    <row r="6526" ht="22.5" customHeight="1">
      <c r="A6526" s="53" t="str">
        <f t="array" ref="A6526">IFERROR(_xlfn.XLOOKUP(B6526, Runs[Run ID], Runs[Track]), "— pick a run —")</f>
        <v>Spider-Man</v>
      </c>
      <c r="B6526" s="54" t="s">
        <v>808</v>
      </c>
      <c r="C6526" s="53" t="str">
        <f t="array" ref="C6526">IFERROR(_xlfn.XLOOKUP(B6526, Runs[Run ID], Runs[Title]), "— pick a run —")</f>
        <v>Stern's Spider-Man</v>
      </c>
      <c r="D6526" s="74" t="s">
        <v>15353</v>
      </c>
      <c r="E6526" s="58" t="b">
        <v>0</v>
      </c>
      <c r="F6526" s="25">
        <f t="shared" si="2"/>
        <v>42</v>
      </c>
      <c r="G6526" s="21" t="s">
        <v>58</v>
      </c>
      <c r="H6526" s="23"/>
      <c r="I6526" s="28"/>
    </row>
    <row r="6527" ht="22.5" customHeight="1">
      <c r="A6527" s="53" t="str">
        <f t="array" ref="A6527">IFERROR(_xlfn.XLOOKUP(B6527, Runs[Run ID], Runs[Track]), "— pick a run —")</f>
        <v>Spider-Man</v>
      </c>
      <c r="B6527" s="54" t="s">
        <v>808</v>
      </c>
      <c r="C6527" s="53" t="str">
        <f t="array" ref="C6527">IFERROR(_xlfn.XLOOKUP(B6527, Runs[Run ID], Runs[Title]), "— pick a run —")</f>
        <v>Stern's Spider-Man</v>
      </c>
      <c r="D6527" s="74" t="s">
        <v>15354</v>
      </c>
      <c r="E6527" s="58" t="b">
        <v>0</v>
      </c>
      <c r="F6527" s="25">
        <f t="shared" si="2"/>
        <v>43</v>
      </c>
      <c r="G6527" s="21" t="s">
        <v>58</v>
      </c>
      <c r="H6527" s="23"/>
      <c r="I6527" s="28"/>
    </row>
    <row r="6528" ht="22.5" customHeight="1">
      <c r="A6528" s="53" t="str">
        <f t="array" ref="A6528">IFERROR(_xlfn.XLOOKUP(B6528, Runs[Run ID], Runs[Track]), "— pick a run —")</f>
        <v>Spider-Man</v>
      </c>
      <c r="B6528" s="54" t="s">
        <v>808</v>
      </c>
      <c r="C6528" s="53" t="str">
        <f t="array" ref="C6528">IFERROR(_xlfn.XLOOKUP(B6528, Runs[Run ID], Runs[Title]), "— pick a run —")</f>
        <v>Stern's Spider-Man</v>
      </c>
      <c r="D6528" s="74" t="s">
        <v>15355</v>
      </c>
      <c r="E6528" s="58" t="b">
        <v>0</v>
      </c>
      <c r="F6528" s="25">
        <f t="shared" si="2"/>
        <v>44</v>
      </c>
      <c r="G6528" s="21" t="s">
        <v>58</v>
      </c>
      <c r="H6528" s="23"/>
      <c r="I6528" s="28"/>
    </row>
    <row r="6529" ht="22.5" customHeight="1">
      <c r="A6529" s="53" t="str">
        <f t="array" ref="A6529">IFERROR(_xlfn.XLOOKUP(B6529, Runs[Run ID], Runs[Track]), "— pick a run —")</f>
        <v>Spider-Man</v>
      </c>
      <c r="B6529" s="54" t="s">
        <v>808</v>
      </c>
      <c r="C6529" s="53" t="str">
        <f t="array" ref="C6529">IFERROR(_xlfn.XLOOKUP(B6529, Runs[Run ID], Runs[Title]), "— pick a run —")</f>
        <v>Stern's Spider-Man</v>
      </c>
      <c r="D6529" s="74" t="s">
        <v>15356</v>
      </c>
      <c r="E6529" s="58" t="b">
        <v>0</v>
      </c>
      <c r="F6529" s="25">
        <f t="shared" si="2"/>
        <v>45</v>
      </c>
      <c r="G6529" s="21" t="s">
        <v>58</v>
      </c>
      <c r="H6529" s="23"/>
      <c r="I6529" s="28"/>
    </row>
    <row r="6530" ht="22.5" customHeight="1">
      <c r="A6530" s="53" t="str">
        <f t="array" ref="A6530">IFERROR(_xlfn.XLOOKUP(B6530, Runs[Run ID], Runs[Track]), "— pick a run —")</f>
        <v>Spider-Man</v>
      </c>
      <c r="B6530" s="54" t="s">
        <v>808</v>
      </c>
      <c r="C6530" s="53" t="str">
        <f t="array" ref="C6530">IFERROR(_xlfn.XLOOKUP(B6530, Runs[Run ID], Runs[Title]), "— pick a run —")</f>
        <v>Stern's Spider-Man</v>
      </c>
      <c r="D6530" s="74" t="s">
        <v>15357</v>
      </c>
      <c r="E6530" s="58" t="b">
        <v>0</v>
      </c>
      <c r="F6530" s="25">
        <f t="shared" si="2"/>
        <v>46</v>
      </c>
      <c r="G6530" s="21" t="s">
        <v>58</v>
      </c>
      <c r="H6530" s="23"/>
      <c r="I6530" s="28"/>
    </row>
    <row r="6531" ht="22.5" customHeight="1">
      <c r="A6531" s="53" t="str">
        <f t="array" ref="A6531">IFERROR(_xlfn.XLOOKUP(B6531, Runs[Run ID], Runs[Track]), "— pick a run —")</f>
        <v>Spider-Man</v>
      </c>
      <c r="B6531" s="54" t="s">
        <v>808</v>
      </c>
      <c r="C6531" s="53" t="str">
        <f t="array" ref="C6531">IFERROR(_xlfn.XLOOKUP(B6531, Runs[Run ID], Runs[Title]), "— pick a run —")</f>
        <v>Stern's Spider-Man</v>
      </c>
      <c r="D6531" s="74" t="s">
        <v>15358</v>
      </c>
      <c r="E6531" s="58" t="b">
        <v>0</v>
      </c>
      <c r="F6531" s="25">
        <f t="shared" si="2"/>
        <v>47</v>
      </c>
      <c r="G6531" s="21" t="s">
        <v>58</v>
      </c>
      <c r="H6531" s="23"/>
      <c r="I6531" s="28"/>
    </row>
    <row r="6532" ht="22.5" customHeight="1">
      <c r="A6532" s="53" t="str">
        <f t="array" ref="A6532">IFERROR(_xlfn.XLOOKUP(B6532, Runs[Run ID], Runs[Track]), "— pick a run —")</f>
        <v>Spider-Man</v>
      </c>
      <c r="B6532" s="54" t="s">
        <v>808</v>
      </c>
      <c r="C6532" s="53" t="str">
        <f t="array" ref="C6532">IFERROR(_xlfn.XLOOKUP(B6532, Runs[Run ID], Runs[Title]), "— pick a run —")</f>
        <v>Stern's Spider-Man</v>
      </c>
      <c r="D6532" s="74" t="s">
        <v>15359</v>
      </c>
      <c r="E6532" s="58" t="b">
        <v>0</v>
      </c>
      <c r="F6532" s="25">
        <f t="shared" si="2"/>
        <v>48</v>
      </c>
      <c r="G6532" s="21" t="s">
        <v>58</v>
      </c>
      <c r="H6532" s="23"/>
      <c r="I6532" s="28"/>
    </row>
    <row r="6533" ht="22.5" customHeight="1">
      <c r="A6533" s="53" t="str">
        <f t="array" ref="A6533">IFERROR(_xlfn.XLOOKUP(B6533, Runs[Run ID], Runs[Track]), "— pick a run —")</f>
        <v>Spider-Man</v>
      </c>
      <c r="B6533" s="54" t="s">
        <v>808</v>
      </c>
      <c r="C6533" s="53" t="str">
        <f t="array" ref="C6533">IFERROR(_xlfn.XLOOKUP(B6533, Runs[Run ID], Runs[Title]), "— pick a run —")</f>
        <v>Stern's Spider-Man</v>
      </c>
      <c r="D6533" s="74" t="s">
        <v>15360</v>
      </c>
      <c r="E6533" s="58" t="b">
        <v>0</v>
      </c>
      <c r="F6533" s="25">
        <f t="shared" si="2"/>
        <v>49</v>
      </c>
      <c r="G6533" s="21" t="s">
        <v>58</v>
      </c>
      <c r="H6533" s="23"/>
      <c r="I6533" s="28"/>
    </row>
    <row r="6534" ht="22.5" customHeight="1">
      <c r="A6534" s="53" t="str">
        <f t="array" ref="A6534">IFERROR(_xlfn.XLOOKUP(B6534, Runs[Run ID], Runs[Track]), "— pick a run —")</f>
        <v>Spider-Man</v>
      </c>
      <c r="B6534" s="54" t="s">
        <v>808</v>
      </c>
      <c r="C6534" s="53" t="str">
        <f t="array" ref="C6534">IFERROR(_xlfn.XLOOKUP(B6534, Runs[Run ID], Runs[Title]), "— pick a run —")</f>
        <v>Stern's Spider-Man</v>
      </c>
      <c r="D6534" s="74" t="s">
        <v>15361</v>
      </c>
      <c r="E6534" s="58" t="b">
        <v>0</v>
      </c>
      <c r="F6534" s="25">
        <f t="shared" si="2"/>
        <v>50</v>
      </c>
      <c r="G6534" s="21" t="s">
        <v>58</v>
      </c>
      <c r="H6534" s="23"/>
      <c r="I6534" s="28"/>
    </row>
    <row r="6535" ht="22.5" customHeight="1">
      <c r="A6535" s="53" t="str">
        <f t="array" ref="A6535">IFERROR(_xlfn.XLOOKUP(B6535, Runs[Run ID], Runs[Track]), "— pick a run —")</f>
        <v>Spider-Man</v>
      </c>
      <c r="B6535" s="54" t="s">
        <v>808</v>
      </c>
      <c r="C6535" s="53" t="str">
        <f t="array" ref="C6535">IFERROR(_xlfn.XLOOKUP(B6535, Runs[Run ID], Runs[Title]), "— pick a run —")</f>
        <v>Stern's Spider-Man</v>
      </c>
      <c r="D6535" s="74" t="s">
        <v>15362</v>
      </c>
      <c r="E6535" s="58" t="b">
        <v>0</v>
      </c>
      <c r="F6535" s="25">
        <f t="shared" si="2"/>
        <v>51</v>
      </c>
      <c r="G6535" s="21" t="s">
        <v>58</v>
      </c>
      <c r="H6535" s="23"/>
      <c r="I6535" s="28"/>
    </row>
    <row r="6536" ht="22.5" customHeight="1">
      <c r="A6536" s="53" t="str">
        <f t="array" ref="A6536">IFERROR(_xlfn.XLOOKUP(B6536, Runs[Run ID], Runs[Track]), "— pick a run —")</f>
        <v>Spider-Man</v>
      </c>
      <c r="B6536" s="54" t="s">
        <v>813</v>
      </c>
      <c r="C6536" s="53" t="str">
        <f t="array" ref="C6536">IFERROR(_xlfn.XLOOKUP(B6536, Runs[Run ID], Runs[Title]), "— pick a run —")</f>
        <v>Death of Jean DeWolff</v>
      </c>
      <c r="D6536" s="74" t="s">
        <v>15363</v>
      </c>
      <c r="E6536" s="58" t="b">
        <v>0</v>
      </c>
      <c r="F6536" s="25">
        <f t="shared" si="2"/>
        <v>1</v>
      </c>
      <c r="G6536" s="21" t="s">
        <v>58</v>
      </c>
      <c r="H6536" s="23" t="s">
        <v>15364</v>
      </c>
      <c r="I6536" s="28"/>
    </row>
    <row r="6537" ht="22.5" customHeight="1">
      <c r="A6537" s="53" t="str">
        <f t="array" ref="A6537">IFERROR(_xlfn.XLOOKUP(B6537, Runs[Run ID], Runs[Track]), "— pick a run —")</f>
        <v>Spider-Man</v>
      </c>
      <c r="B6537" s="54" t="s">
        <v>813</v>
      </c>
      <c r="C6537" s="53" t="str">
        <f t="array" ref="C6537">IFERROR(_xlfn.XLOOKUP(B6537, Runs[Run ID], Runs[Title]), "— pick a run —")</f>
        <v>Death of Jean DeWolff</v>
      </c>
      <c r="D6537" s="74" t="s">
        <v>15365</v>
      </c>
      <c r="E6537" s="58" t="b">
        <v>0</v>
      </c>
      <c r="F6537" s="25">
        <f t="shared" si="2"/>
        <v>2</v>
      </c>
      <c r="G6537" s="21" t="s">
        <v>58</v>
      </c>
      <c r="H6537" s="23"/>
      <c r="I6537" s="28"/>
    </row>
    <row r="6538" ht="22.5" customHeight="1">
      <c r="A6538" s="53" t="str">
        <f t="array" ref="A6538">IFERROR(_xlfn.XLOOKUP(B6538, Runs[Run ID], Runs[Track]), "— pick a run —")</f>
        <v>Spider-Man</v>
      </c>
      <c r="B6538" s="54" t="s">
        <v>813</v>
      </c>
      <c r="C6538" s="53" t="str">
        <f t="array" ref="C6538">IFERROR(_xlfn.XLOOKUP(B6538, Runs[Run ID], Runs[Title]), "— pick a run —")</f>
        <v>Death of Jean DeWolff</v>
      </c>
      <c r="D6538" s="74" t="s">
        <v>15366</v>
      </c>
      <c r="E6538" s="58" t="b">
        <v>0</v>
      </c>
      <c r="F6538" s="25">
        <f t="shared" si="2"/>
        <v>3</v>
      </c>
      <c r="G6538" s="21" t="s">
        <v>58</v>
      </c>
      <c r="H6538" s="23"/>
      <c r="I6538" s="28"/>
    </row>
    <row r="6539" ht="22.5" customHeight="1">
      <c r="A6539" s="53" t="str">
        <f t="array" ref="A6539">IFERROR(_xlfn.XLOOKUP(B6539, Runs[Run ID], Runs[Track]), "— pick a run —")</f>
        <v>Spider-Man</v>
      </c>
      <c r="B6539" s="54" t="s">
        <v>813</v>
      </c>
      <c r="C6539" s="53" t="str">
        <f t="array" ref="C6539">IFERROR(_xlfn.XLOOKUP(B6539, Runs[Run ID], Runs[Title]), "— pick a run —")</f>
        <v>Death of Jean DeWolff</v>
      </c>
      <c r="D6539" s="74" t="s">
        <v>15367</v>
      </c>
      <c r="E6539" s="58" t="b">
        <v>0</v>
      </c>
      <c r="F6539" s="25">
        <f t="shared" si="2"/>
        <v>4</v>
      </c>
      <c r="G6539" s="21" t="s">
        <v>58</v>
      </c>
      <c r="H6539" s="23"/>
      <c r="I6539" s="28"/>
    </row>
    <row r="6540" ht="22.5" customHeight="1">
      <c r="A6540" s="53" t="str">
        <f t="array" ref="A6540">IFERROR(_xlfn.XLOOKUP(B6540, Runs[Run ID], Runs[Track]), "— pick a run —")</f>
        <v>Spider-Man</v>
      </c>
      <c r="B6540" s="54" t="s">
        <v>813</v>
      </c>
      <c r="C6540" s="53" t="str">
        <f t="array" ref="C6540">IFERROR(_xlfn.XLOOKUP(B6540, Runs[Run ID], Runs[Title]), "— pick a run —")</f>
        <v>Death of Jean DeWolff</v>
      </c>
      <c r="D6540" s="74" t="s">
        <v>15368</v>
      </c>
      <c r="E6540" s="58" t="b">
        <v>0</v>
      </c>
      <c r="F6540" s="25">
        <f t="shared" si="2"/>
        <v>5</v>
      </c>
      <c r="G6540" s="21" t="s">
        <v>1002</v>
      </c>
      <c r="H6540" s="23" t="s">
        <v>15369</v>
      </c>
      <c r="I6540" s="28"/>
    </row>
    <row r="6541" ht="22.5" customHeight="1">
      <c r="A6541" s="53" t="str">
        <f t="array" ref="A6541">IFERROR(_xlfn.XLOOKUP(B6541, Runs[Run ID], Runs[Track]), "— pick a run —")</f>
        <v>Spider-Man</v>
      </c>
      <c r="B6541" s="54" t="s">
        <v>813</v>
      </c>
      <c r="C6541" s="53" t="str">
        <f t="array" ref="C6541">IFERROR(_xlfn.XLOOKUP(B6541, Runs[Run ID], Runs[Title]), "— pick a run —")</f>
        <v>Death of Jean DeWolff</v>
      </c>
      <c r="D6541" s="74" t="s">
        <v>15370</v>
      </c>
      <c r="E6541" s="58" t="b">
        <v>0</v>
      </c>
      <c r="F6541" s="25">
        <f t="shared" si="2"/>
        <v>6</v>
      </c>
      <c r="G6541" s="21" t="s">
        <v>1002</v>
      </c>
      <c r="H6541" s="23"/>
      <c r="I6541" s="28"/>
    </row>
    <row r="6542" ht="22.5" customHeight="1">
      <c r="A6542" s="53" t="str">
        <f t="array" ref="A6542">IFERROR(_xlfn.XLOOKUP(B6542, Runs[Run ID], Runs[Track]), "— pick a run —")</f>
        <v>Spider-Man</v>
      </c>
      <c r="B6542" s="54" t="s">
        <v>813</v>
      </c>
      <c r="C6542" s="53" t="str">
        <f t="array" ref="C6542">IFERROR(_xlfn.XLOOKUP(B6542, Runs[Run ID], Runs[Title]), "— pick a run —")</f>
        <v>Death of Jean DeWolff</v>
      </c>
      <c r="D6542" s="74" t="s">
        <v>15371</v>
      </c>
      <c r="E6542" s="58" t="b">
        <v>0</v>
      </c>
      <c r="F6542" s="25">
        <f t="shared" si="2"/>
        <v>7</v>
      </c>
      <c r="G6542" s="21" t="s">
        <v>1002</v>
      </c>
      <c r="H6542" s="23"/>
      <c r="I6542" s="28"/>
    </row>
    <row r="6543" ht="22.5" customHeight="1">
      <c r="A6543" s="53" t="str">
        <f t="array" ref="A6543">IFERROR(_xlfn.XLOOKUP(B6543, Runs[Run ID], Runs[Track]), "— pick a run —")</f>
        <v>Spider-Man</v>
      </c>
      <c r="B6543" s="54" t="s">
        <v>839</v>
      </c>
      <c r="C6543" s="53" t="str">
        <f t="array" ref="C6543">IFERROR(_xlfn.XLOOKUP(B6543, Runs[Run ID], Runs[Title]), "— pick a run —")</f>
        <v>Michelinie's Spider-Man</v>
      </c>
      <c r="D6543" s="74" t="s">
        <v>15372</v>
      </c>
      <c r="E6543" s="58" t="b">
        <v>0</v>
      </c>
      <c r="F6543" s="25">
        <f t="shared" si="2"/>
        <v>1</v>
      </c>
      <c r="G6543" s="21" t="s">
        <v>58</v>
      </c>
      <c r="H6543" s="23"/>
      <c r="I6543" s="28"/>
    </row>
    <row r="6544" ht="22.5" customHeight="1">
      <c r="A6544" s="53" t="str">
        <f t="array" ref="A6544">IFERROR(_xlfn.XLOOKUP(B6544, Runs[Run ID], Runs[Track]), "— pick a run —")</f>
        <v>Spider-Man</v>
      </c>
      <c r="B6544" s="54" t="s">
        <v>839</v>
      </c>
      <c r="C6544" s="53" t="str">
        <f t="array" ref="C6544">IFERROR(_xlfn.XLOOKUP(B6544, Runs[Run ID], Runs[Title]), "— pick a run —")</f>
        <v>Michelinie's Spider-Man</v>
      </c>
      <c r="D6544" s="74" t="s">
        <v>15373</v>
      </c>
      <c r="E6544" s="58" t="b">
        <v>0</v>
      </c>
      <c r="F6544" s="25">
        <f t="shared" si="2"/>
        <v>2</v>
      </c>
      <c r="G6544" s="21" t="s">
        <v>58</v>
      </c>
      <c r="H6544" s="23"/>
      <c r="I6544" s="28"/>
    </row>
    <row r="6545" ht="22.5" customHeight="1">
      <c r="A6545" s="53" t="str">
        <f t="array" ref="A6545">IFERROR(_xlfn.XLOOKUP(B6545, Runs[Run ID], Runs[Track]), "— pick a run —")</f>
        <v>Spider-Man</v>
      </c>
      <c r="B6545" s="54" t="s">
        <v>839</v>
      </c>
      <c r="C6545" s="53" t="str">
        <f t="array" ref="C6545">IFERROR(_xlfn.XLOOKUP(B6545, Runs[Run ID], Runs[Title]), "— pick a run —")</f>
        <v>Michelinie's Spider-Man</v>
      </c>
      <c r="D6545" s="74" t="s">
        <v>15374</v>
      </c>
      <c r="E6545" s="58" t="b">
        <v>0</v>
      </c>
      <c r="F6545" s="25">
        <f t="shared" si="2"/>
        <v>3</v>
      </c>
      <c r="G6545" s="21" t="s">
        <v>58</v>
      </c>
      <c r="H6545" s="23"/>
      <c r="I6545" s="28"/>
    </row>
    <row r="6546" ht="22.5" customHeight="1">
      <c r="A6546" s="53" t="str">
        <f t="array" ref="A6546">IFERROR(_xlfn.XLOOKUP(B6546, Runs[Run ID], Runs[Track]), "— pick a run —")</f>
        <v>Spider-Man</v>
      </c>
      <c r="B6546" s="54" t="s">
        <v>839</v>
      </c>
      <c r="C6546" s="53" t="str">
        <f t="array" ref="C6546">IFERROR(_xlfn.XLOOKUP(B6546, Runs[Run ID], Runs[Title]), "— pick a run —")</f>
        <v>Michelinie's Spider-Man</v>
      </c>
      <c r="D6546" s="74" t="s">
        <v>10067</v>
      </c>
      <c r="E6546" s="58" t="b">
        <v>0</v>
      </c>
      <c r="F6546" s="25">
        <f t="shared" si="2"/>
        <v>4</v>
      </c>
      <c r="G6546" s="21" t="s">
        <v>58</v>
      </c>
      <c r="H6546" s="23"/>
      <c r="I6546" s="28"/>
    </row>
    <row r="6547" ht="22.5" customHeight="1">
      <c r="A6547" s="53" t="str">
        <f t="array" ref="A6547">IFERROR(_xlfn.XLOOKUP(B6547, Runs[Run ID], Runs[Track]), "— pick a run —")</f>
        <v>Spider-Man</v>
      </c>
      <c r="B6547" s="54" t="s">
        <v>839</v>
      </c>
      <c r="C6547" s="53" t="str">
        <f t="array" ref="C6547">IFERROR(_xlfn.XLOOKUP(B6547, Runs[Run ID], Runs[Title]), "— pick a run —")</f>
        <v>Michelinie's Spider-Man</v>
      </c>
      <c r="D6547" s="74" t="s">
        <v>15375</v>
      </c>
      <c r="E6547" s="58" t="b">
        <v>0</v>
      </c>
      <c r="F6547" s="25">
        <f t="shared" si="2"/>
        <v>5</v>
      </c>
      <c r="G6547" s="21" t="s">
        <v>58</v>
      </c>
      <c r="H6547" s="23" t="s">
        <v>15376</v>
      </c>
      <c r="I6547" s="28"/>
    </row>
    <row r="6548" ht="22.5" customHeight="1">
      <c r="A6548" s="53" t="str">
        <f t="array" ref="A6548">IFERROR(_xlfn.XLOOKUP(B6548, Runs[Run ID], Runs[Track]), "— pick a run —")</f>
        <v>Spider-Man</v>
      </c>
      <c r="B6548" s="54" t="s">
        <v>839</v>
      </c>
      <c r="C6548" s="53" t="str">
        <f t="array" ref="C6548">IFERROR(_xlfn.XLOOKUP(B6548, Runs[Run ID], Runs[Title]), "— pick a run —")</f>
        <v>Michelinie's Spider-Man</v>
      </c>
      <c r="D6548" s="74" t="s">
        <v>15377</v>
      </c>
      <c r="E6548" s="58" t="b">
        <v>0</v>
      </c>
      <c r="F6548" s="25">
        <f t="shared" si="2"/>
        <v>6</v>
      </c>
      <c r="G6548" s="21" t="s">
        <v>58</v>
      </c>
      <c r="H6548" s="23"/>
      <c r="I6548" s="28"/>
    </row>
    <row r="6549" ht="22.5" customHeight="1">
      <c r="A6549" s="53" t="str">
        <f t="array" ref="A6549">IFERROR(_xlfn.XLOOKUP(B6549, Runs[Run ID], Runs[Track]), "— pick a run —")</f>
        <v>Spider-Man</v>
      </c>
      <c r="B6549" s="54" t="s">
        <v>839</v>
      </c>
      <c r="C6549" s="53" t="str">
        <f t="array" ref="C6549">IFERROR(_xlfn.XLOOKUP(B6549, Runs[Run ID], Runs[Title]), "— pick a run —")</f>
        <v>Michelinie's Spider-Man</v>
      </c>
      <c r="D6549" s="74" t="s">
        <v>15378</v>
      </c>
      <c r="E6549" s="58" t="b">
        <v>0</v>
      </c>
      <c r="F6549" s="25">
        <f t="shared" si="2"/>
        <v>7</v>
      </c>
      <c r="G6549" s="21" t="s">
        <v>58</v>
      </c>
      <c r="H6549" s="23"/>
      <c r="I6549" s="28"/>
    </row>
    <row r="6550" ht="22.5" customHeight="1">
      <c r="A6550" s="53" t="str">
        <f t="array" ref="A6550">IFERROR(_xlfn.XLOOKUP(B6550, Runs[Run ID], Runs[Track]), "— pick a run —")</f>
        <v>Spider-Man</v>
      </c>
      <c r="B6550" s="54" t="s">
        <v>839</v>
      </c>
      <c r="C6550" s="53" t="str">
        <f t="array" ref="C6550">IFERROR(_xlfn.XLOOKUP(B6550, Runs[Run ID], Runs[Title]), "— pick a run —")</f>
        <v>Michelinie's Spider-Man</v>
      </c>
      <c r="D6550" s="74" t="s">
        <v>15379</v>
      </c>
      <c r="E6550" s="58" t="b">
        <v>0</v>
      </c>
      <c r="F6550" s="25">
        <f t="shared" si="2"/>
        <v>8</v>
      </c>
      <c r="G6550" s="21" t="s">
        <v>58</v>
      </c>
      <c r="H6550" s="23"/>
      <c r="I6550" s="28"/>
    </row>
    <row r="6551" ht="22.5" customHeight="1">
      <c r="A6551" s="53" t="str">
        <f t="array" ref="A6551">IFERROR(_xlfn.XLOOKUP(B6551, Runs[Run ID], Runs[Track]), "— pick a run —")</f>
        <v>Spider-Man</v>
      </c>
      <c r="B6551" s="54" t="s">
        <v>839</v>
      </c>
      <c r="C6551" s="53" t="str">
        <f t="array" ref="C6551">IFERROR(_xlfn.XLOOKUP(B6551, Runs[Run ID], Runs[Title]), "— pick a run —")</f>
        <v>Michelinie's Spider-Man</v>
      </c>
      <c r="D6551" s="74" t="s">
        <v>15380</v>
      </c>
      <c r="E6551" s="58" t="b">
        <v>0</v>
      </c>
      <c r="F6551" s="25">
        <f t="shared" si="2"/>
        <v>9</v>
      </c>
      <c r="G6551" s="21" t="s">
        <v>58</v>
      </c>
      <c r="H6551" s="23"/>
      <c r="I6551" s="28"/>
    </row>
    <row r="6552" ht="22.5" customHeight="1">
      <c r="A6552" s="53" t="str">
        <f t="array" ref="A6552">IFERROR(_xlfn.XLOOKUP(B6552, Runs[Run ID], Runs[Track]), "— pick a run —")</f>
        <v>Spider-Man</v>
      </c>
      <c r="B6552" s="54" t="s">
        <v>839</v>
      </c>
      <c r="C6552" s="53" t="str">
        <f t="array" ref="C6552">IFERROR(_xlfn.XLOOKUP(B6552, Runs[Run ID], Runs[Title]), "— pick a run —")</f>
        <v>Michelinie's Spider-Man</v>
      </c>
      <c r="D6552" s="74" t="s">
        <v>15381</v>
      </c>
      <c r="E6552" s="58" t="b">
        <v>0</v>
      </c>
      <c r="F6552" s="25">
        <f t="shared" si="2"/>
        <v>10</v>
      </c>
      <c r="G6552" s="21" t="s">
        <v>58</v>
      </c>
      <c r="H6552" s="23"/>
      <c r="I6552" s="28"/>
    </row>
    <row r="6553" ht="22.5" customHeight="1">
      <c r="A6553" s="53" t="str">
        <f t="array" ref="A6553">IFERROR(_xlfn.XLOOKUP(B6553, Runs[Run ID], Runs[Track]), "— pick a run —")</f>
        <v>Spider-Man</v>
      </c>
      <c r="B6553" s="54" t="s">
        <v>839</v>
      </c>
      <c r="C6553" s="53" t="str">
        <f t="array" ref="C6553">IFERROR(_xlfn.XLOOKUP(B6553, Runs[Run ID], Runs[Title]), "— pick a run —")</f>
        <v>Michelinie's Spider-Man</v>
      </c>
      <c r="D6553" s="74" t="s">
        <v>15382</v>
      </c>
      <c r="E6553" s="58" t="b">
        <v>0</v>
      </c>
      <c r="F6553" s="25">
        <f t="shared" si="2"/>
        <v>11</v>
      </c>
      <c r="G6553" s="21" t="s">
        <v>58</v>
      </c>
      <c r="H6553" s="23"/>
      <c r="I6553" s="28"/>
    </row>
    <row r="6554" ht="22.5" customHeight="1">
      <c r="A6554" s="53" t="str">
        <f t="array" ref="A6554">IFERROR(_xlfn.XLOOKUP(B6554, Runs[Run ID], Runs[Track]), "— pick a run —")</f>
        <v>Spider-Man</v>
      </c>
      <c r="B6554" s="54" t="s">
        <v>839</v>
      </c>
      <c r="C6554" s="53" t="str">
        <f t="array" ref="C6554">IFERROR(_xlfn.XLOOKUP(B6554, Runs[Run ID], Runs[Title]), "— pick a run —")</f>
        <v>Michelinie's Spider-Man</v>
      </c>
      <c r="D6554" s="74" t="s">
        <v>15383</v>
      </c>
      <c r="E6554" s="58" t="b">
        <v>0</v>
      </c>
      <c r="F6554" s="25">
        <f t="shared" si="2"/>
        <v>12</v>
      </c>
      <c r="G6554" s="21" t="s">
        <v>58</v>
      </c>
      <c r="H6554" s="23"/>
      <c r="I6554" s="28"/>
    </row>
    <row r="6555" ht="22.5" customHeight="1">
      <c r="A6555" s="53" t="str">
        <f t="array" ref="A6555">IFERROR(_xlfn.XLOOKUP(B6555, Runs[Run ID], Runs[Track]), "— pick a run —")</f>
        <v>Spider-Man</v>
      </c>
      <c r="B6555" s="54" t="s">
        <v>839</v>
      </c>
      <c r="C6555" s="53" t="str">
        <f t="array" ref="C6555">IFERROR(_xlfn.XLOOKUP(B6555, Runs[Run ID], Runs[Title]), "— pick a run —")</f>
        <v>Michelinie's Spider-Man</v>
      </c>
      <c r="D6555" s="74" t="s">
        <v>15384</v>
      </c>
      <c r="E6555" s="58" t="b">
        <v>0</v>
      </c>
      <c r="F6555" s="25">
        <f t="shared" si="2"/>
        <v>13</v>
      </c>
      <c r="G6555" s="21" t="s">
        <v>58</v>
      </c>
      <c r="H6555" s="23"/>
      <c r="I6555" s="28"/>
    </row>
    <row r="6556" ht="22.5" customHeight="1">
      <c r="A6556" s="53" t="str">
        <f t="array" ref="A6556">IFERROR(_xlfn.XLOOKUP(B6556, Runs[Run ID], Runs[Track]), "— pick a run —")</f>
        <v>Spider-Man</v>
      </c>
      <c r="B6556" s="54" t="s">
        <v>839</v>
      </c>
      <c r="C6556" s="53" t="str">
        <f t="array" ref="C6556">IFERROR(_xlfn.XLOOKUP(B6556, Runs[Run ID], Runs[Title]), "— pick a run —")</f>
        <v>Michelinie's Spider-Man</v>
      </c>
      <c r="D6556" s="74" t="s">
        <v>15385</v>
      </c>
      <c r="E6556" s="58" t="b">
        <v>0</v>
      </c>
      <c r="F6556" s="25">
        <f t="shared" si="2"/>
        <v>14</v>
      </c>
      <c r="G6556" s="21" t="s">
        <v>58</v>
      </c>
      <c r="H6556" s="23"/>
      <c r="I6556" s="28"/>
    </row>
    <row r="6557" ht="22.5" customHeight="1">
      <c r="A6557" s="53" t="str">
        <f t="array" ref="A6557">IFERROR(_xlfn.XLOOKUP(B6557, Runs[Run ID], Runs[Track]), "— pick a run —")</f>
        <v>Spider-Man</v>
      </c>
      <c r="B6557" s="54" t="s">
        <v>839</v>
      </c>
      <c r="C6557" s="53" t="str">
        <f t="array" ref="C6557">IFERROR(_xlfn.XLOOKUP(B6557, Runs[Run ID], Runs[Title]), "— pick a run —")</f>
        <v>Michelinie's Spider-Man</v>
      </c>
      <c r="D6557" s="74" t="s">
        <v>15386</v>
      </c>
      <c r="E6557" s="58" t="b">
        <v>0</v>
      </c>
      <c r="F6557" s="25">
        <f t="shared" si="2"/>
        <v>15</v>
      </c>
      <c r="G6557" s="21" t="s">
        <v>58</v>
      </c>
      <c r="H6557" s="23"/>
      <c r="I6557" s="28"/>
    </row>
    <row r="6558" ht="22.5" customHeight="1">
      <c r="A6558" s="53" t="str">
        <f t="array" ref="A6558">IFERROR(_xlfn.XLOOKUP(B6558, Runs[Run ID], Runs[Track]), "— pick a run —")</f>
        <v>Spider-Man</v>
      </c>
      <c r="B6558" s="54" t="s">
        <v>839</v>
      </c>
      <c r="C6558" s="53" t="str">
        <f t="array" ref="C6558">IFERROR(_xlfn.XLOOKUP(B6558, Runs[Run ID], Runs[Title]), "— pick a run —")</f>
        <v>Michelinie's Spider-Man</v>
      </c>
      <c r="D6558" s="74" t="s">
        <v>15387</v>
      </c>
      <c r="E6558" s="58" t="b">
        <v>0</v>
      </c>
      <c r="F6558" s="25">
        <f t="shared" si="2"/>
        <v>16</v>
      </c>
      <c r="G6558" s="21" t="s">
        <v>58</v>
      </c>
      <c r="H6558" s="23"/>
      <c r="I6558" s="28"/>
    </row>
    <row r="6559" ht="22.5" customHeight="1">
      <c r="A6559" s="53" t="str">
        <f t="array" ref="A6559">IFERROR(_xlfn.XLOOKUP(B6559, Runs[Run ID], Runs[Track]), "— pick a run —")</f>
        <v>Spider-Man</v>
      </c>
      <c r="B6559" s="54" t="s">
        <v>839</v>
      </c>
      <c r="C6559" s="53" t="str">
        <f t="array" ref="C6559">IFERROR(_xlfn.XLOOKUP(B6559, Runs[Run ID], Runs[Title]), "— pick a run —")</f>
        <v>Michelinie's Spider-Man</v>
      </c>
      <c r="D6559" s="74" t="s">
        <v>15388</v>
      </c>
      <c r="E6559" s="58" t="b">
        <v>0</v>
      </c>
      <c r="F6559" s="25">
        <f t="shared" si="2"/>
        <v>17</v>
      </c>
      <c r="G6559" s="21" t="s">
        <v>58</v>
      </c>
      <c r="H6559" s="23"/>
      <c r="I6559" s="28"/>
    </row>
    <row r="6560" ht="22.5" customHeight="1">
      <c r="A6560" s="53" t="str">
        <f t="array" ref="A6560">IFERROR(_xlfn.XLOOKUP(B6560, Runs[Run ID], Runs[Track]), "— pick a run —")</f>
        <v>Spider-Man</v>
      </c>
      <c r="B6560" s="54" t="s">
        <v>839</v>
      </c>
      <c r="C6560" s="53" t="str">
        <f t="array" ref="C6560">IFERROR(_xlfn.XLOOKUP(B6560, Runs[Run ID], Runs[Title]), "— pick a run —")</f>
        <v>Michelinie's Spider-Man</v>
      </c>
      <c r="D6560" s="74" t="s">
        <v>15389</v>
      </c>
      <c r="E6560" s="58" t="b">
        <v>0</v>
      </c>
      <c r="F6560" s="25">
        <f t="shared" si="2"/>
        <v>18</v>
      </c>
      <c r="G6560" s="21" t="s">
        <v>58</v>
      </c>
      <c r="H6560" s="23"/>
      <c r="I6560" s="28"/>
    </row>
    <row r="6561" ht="22.5" customHeight="1">
      <c r="A6561" s="53" t="str">
        <f t="array" ref="A6561">IFERROR(_xlfn.XLOOKUP(B6561, Runs[Run ID], Runs[Track]), "— pick a run —")</f>
        <v>Spider-Man</v>
      </c>
      <c r="B6561" s="54" t="s">
        <v>839</v>
      </c>
      <c r="C6561" s="53" t="str">
        <f t="array" ref="C6561">IFERROR(_xlfn.XLOOKUP(B6561, Runs[Run ID], Runs[Title]), "— pick a run —")</f>
        <v>Michelinie's Spider-Man</v>
      </c>
      <c r="D6561" s="74" t="s">
        <v>15390</v>
      </c>
      <c r="E6561" s="58" t="b">
        <v>0</v>
      </c>
      <c r="F6561" s="25">
        <f t="shared" si="2"/>
        <v>19</v>
      </c>
      <c r="G6561" s="21" t="s">
        <v>58</v>
      </c>
      <c r="H6561" s="23"/>
      <c r="I6561" s="28"/>
    </row>
    <row r="6562" ht="22.5" customHeight="1">
      <c r="A6562" s="53" t="str">
        <f t="array" ref="A6562">IFERROR(_xlfn.XLOOKUP(B6562, Runs[Run ID], Runs[Track]), "— pick a run —")</f>
        <v>Spider-Man</v>
      </c>
      <c r="B6562" s="54" t="s">
        <v>839</v>
      </c>
      <c r="C6562" s="53" t="str">
        <f t="array" ref="C6562">IFERROR(_xlfn.XLOOKUP(B6562, Runs[Run ID], Runs[Title]), "— pick a run —")</f>
        <v>Michelinie's Spider-Man</v>
      </c>
      <c r="D6562" s="74" t="s">
        <v>15391</v>
      </c>
      <c r="E6562" s="58" t="b">
        <v>0</v>
      </c>
      <c r="F6562" s="25">
        <f t="shared" si="2"/>
        <v>20</v>
      </c>
      <c r="G6562" s="21" t="s">
        <v>58</v>
      </c>
      <c r="H6562" s="23"/>
      <c r="I6562" s="28"/>
    </row>
    <row r="6563" ht="22.5" customHeight="1">
      <c r="A6563" s="53" t="str">
        <f t="array" ref="A6563">IFERROR(_xlfn.XLOOKUP(B6563, Runs[Run ID], Runs[Track]), "— pick a run —")</f>
        <v>Spider-Man</v>
      </c>
      <c r="B6563" s="54" t="s">
        <v>839</v>
      </c>
      <c r="C6563" s="53" t="str">
        <f t="array" ref="C6563">IFERROR(_xlfn.XLOOKUP(B6563, Runs[Run ID], Runs[Title]), "— pick a run —")</f>
        <v>Michelinie's Spider-Man</v>
      </c>
      <c r="D6563" s="74" t="s">
        <v>15392</v>
      </c>
      <c r="E6563" s="58" t="b">
        <v>0</v>
      </c>
      <c r="F6563" s="25">
        <f t="shared" si="2"/>
        <v>21</v>
      </c>
      <c r="G6563" s="21" t="s">
        <v>58</v>
      </c>
      <c r="H6563" s="23"/>
      <c r="I6563" s="28"/>
    </row>
    <row r="6564" ht="22.5" customHeight="1">
      <c r="A6564" s="53" t="str">
        <f t="array" ref="A6564">IFERROR(_xlfn.XLOOKUP(B6564, Runs[Run ID], Runs[Track]), "— pick a run —")</f>
        <v>Spider-Man</v>
      </c>
      <c r="B6564" s="54" t="s">
        <v>839</v>
      </c>
      <c r="C6564" s="53" t="str">
        <f t="array" ref="C6564">IFERROR(_xlfn.XLOOKUP(B6564, Runs[Run ID], Runs[Title]), "— pick a run —")</f>
        <v>Michelinie's Spider-Man</v>
      </c>
      <c r="D6564" s="74" t="s">
        <v>10215</v>
      </c>
      <c r="E6564" s="58" t="b">
        <v>0</v>
      </c>
      <c r="F6564" s="25">
        <f t="shared" si="2"/>
        <v>22</v>
      </c>
      <c r="G6564" s="21" t="s">
        <v>58</v>
      </c>
      <c r="H6564" s="23"/>
      <c r="I6564" s="28"/>
    </row>
    <row r="6565" ht="22.5" customHeight="1">
      <c r="A6565" s="53" t="str">
        <f t="array" ref="A6565">IFERROR(_xlfn.XLOOKUP(B6565, Runs[Run ID], Runs[Track]), "— pick a run —")</f>
        <v>Spider-Man</v>
      </c>
      <c r="B6565" s="54" t="s">
        <v>839</v>
      </c>
      <c r="C6565" s="53" t="str">
        <f t="array" ref="C6565">IFERROR(_xlfn.XLOOKUP(B6565, Runs[Run ID], Runs[Title]), "— pick a run —")</f>
        <v>Michelinie's Spider-Man</v>
      </c>
      <c r="D6565" s="74" t="s">
        <v>15393</v>
      </c>
      <c r="E6565" s="58" t="b">
        <v>0</v>
      </c>
      <c r="F6565" s="25">
        <f t="shared" si="2"/>
        <v>23</v>
      </c>
      <c r="G6565" s="21" t="s">
        <v>58</v>
      </c>
      <c r="H6565" s="23"/>
      <c r="I6565" s="28"/>
    </row>
    <row r="6566" ht="22.5" customHeight="1">
      <c r="A6566" s="53" t="str">
        <f t="array" ref="A6566">IFERROR(_xlfn.XLOOKUP(B6566, Runs[Run ID], Runs[Track]), "— pick a run —")</f>
        <v>Spider-Man</v>
      </c>
      <c r="B6566" s="54" t="s">
        <v>839</v>
      </c>
      <c r="C6566" s="53" t="str">
        <f t="array" ref="C6566">IFERROR(_xlfn.XLOOKUP(B6566, Runs[Run ID], Runs[Title]), "— pick a run —")</f>
        <v>Michelinie's Spider-Man</v>
      </c>
      <c r="D6566" s="74" t="s">
        <v>15394</v>
      </c>
      <c r="E6566" s="58" t="b">
        <v>0</v>
      </c>
      <c r="F6566" s="25">
        <f t="shared" si="2"/>
        <v>24</v>
      </c>
      <c r="G6566" s="21" t="s">
        <v>58</v>
      </c>
      <c r="H6566" s="23"/>
      <c r="I6566" s="28"/>
    </row>
    <row r="6567" ht="22.5" customHeight="1">
      <c r="A6567" s="53" t="str">
        <f t="array" ref="A6567">IFERROR(_xlfn.XLOOKUP(B6567, Runs[Run ID], Runs[Track]), "— pick a run —")</f>
        <v>Spider-Man</v>
      </c>
      <c r="B6567" s="54" t="s">
        <v>839</v>
      </c>
      <c r="C6567" s="53" t="str">
        <f t="array" ref="C6567">IFERROR(_xlfn.XLOOKUP(B6567, Runs[Run ID], Runs[Title]), "— pick a run —")</f>
        <v>Michelinie's Spider-Man</v>
      </c>
      <c r="D6567" s="74" t="s">
        <v>15395</v>
      </c>
      <c r="E6567" s="58" t="b">
        <v>0</v>
      </c>
      <c r="F6567" s="25">
        <f t="shared" si="2"/>
        <v>25</v>
      </c>
      <c r="G6567" s="21" t="s">
        <v>58</v>
      </c>
      <c r="H6567" s="23"/>
      <c r="I6567" s="28"/>
    </row>
    <row r="6568" ht="22.5" customHeight="1">
      <c r="A6568" s="53" t="str">
        <f t="array" ref="A6568">IFERROR(_xlfn.XLOOKUP(B6568, Runs[Run ID], Runs[Track]), "— pick a run —")</f>
        <v>Spider-Man</v>
      </c>
      <c r="B6568" s="54" t="s">
        <v>839</v>
      </c>
      <c r="C6568" s="53" t="str">
        <f t="array" ref="C6568">IFERROR(_xlfn.XLOOKUP(B6568, Runs[Run ID], Runs[Title]), "— pick a run —")</f>
        <v>Michelinie's Spider-Man</v>
      </c>
      <c r="D6568" s="74" t="s">
        <v>15396</v>
      </c>
      <c r="E6568" s="58" t="b">
        <v>0</v>
      </c>
      <c r="F6568" s="25">
        <f t="shared" si="2"/>
        <v>26</v>
      </c>
      <c r="G6568" s="21" t="s">
        <v>58</v>
      </c>
      <c r="H6568" s="23"/>
      <c r="I6568" s="28"/>
    </row>
    <row r="6569" ht="22.5" customHeight="1">
      <c r="A6569" s="53" t="str">
        <f t="array" ref="A6569">IFERROR(_xlfn.XLOOKUP(B6569, Runs[Run ID], Runs[Track]), "— pick a run —")</f>
        <v>Spider-Man</v>
      </c>
      <c r="B6569" s="54" t="s">
        <v>839</v>
      </c>
      <c r="C6569" s="53" t="str">
        <f t="array" ref="C6569">IFERROR(_xlfn.XLOOKUP(B6569, Runs[Run ID], Runs[Title]), "— pick a run —")</f>
        <v>Michelinie's Spider-Man</v>
      </c>
      <c r="D6569" s="74" t="s">
        <v>15397</v>
      </c>
      <c r="E6569" s="58" t="b">
        <v>0</v>
      </c>
      <c r="F6569" s="25">
        <f t="shared" si="2"/>
        <v>27</v>
      </c>
      <c r="G6569" s="21" t="s">
        <v>58</v>
      </c>
      <c r="H6569" s="23"/>
      <c r="I6569" s="28"/>
    </row>
    <row r="6570" ht="22.5" customHeight="1">
      <c r="A6570" s="53" t="str">
        <f t="array" ref="A6570">IFERROR(_xlfn.XLOOKUP(B6570, Runs[Run ID], Runs[Track]), "— pick a run —")</f>
        <v>Spider-Man</v>
      </c>
      <c r="B6570" s="54" t="s">
        <v>839</v>
      </c>
      <c r="C6570" s="53" t="str">
        <f t="array" ref="C6570">IFERROR(_xlfn.XLOOKUP(B6570, Runs[Run ID], Runs[Title]), "— pick a run —")</f>
        <v>Michelinie's Spider-Man</v>
      </c>
      <c r="D6570" s="74" t="s">
        <v>15398</v>
      </c>
      <c r="E6570" s="58" t="b">
        <v>0</v>
      </c>
      <c r="F6570" s="25">
        <f t="shared" si="2"/>
        <v>28</v>
      </c>
      <c r="G6570" s="21" t="s">
        <v>58</v>
      </c>
      <c r="H6570" s="23"/>
      <c r="I6570" s="28"/>
    </row>
    <row r="6571" ht="22.5" customHeight="1">
      <c r="A6571" s="53" t="str">
        <f t="array" ref="A6571">IFERROR(_xlfn.XLOOKUP(B6571, Runs[Run ID], Runs[Track]), "— pick a run —")</f>
        <v>Spider-Man</v>
      </c>
      <c r="B6571" s="54" t="s">
        <v>839</v>
      </c>
      <c r="C6571" s="53" t="str">
        <f t="array" ref="C6571">IFERROR(_xlfn.XLOOKUP(B6571, Runs[Run ID], Runs[Title]), "— pick a run —")</f>
        <v>Michelinie's Spider-Man</v>
      </c>
      <c r="D6571" s="74" t="s">
        <v>15399</v>
      </c>
      <c r="E6571" s="58" t="b">
        <v>0</v>
      </c>
      <c r="F6571" s="25">
        <f t="shared" si="2"/>
        <v>29</v>
      </c>
      <c r="G6571" s="21" t="s">
        <v>58</v>
      </c>
      <c r="H6571" s="23"/>
      <c r="I6571" s="28"/>
    </row>
    <row r="6572" ht="22.5" customHeight="1">
      <c r="A6572" s="53" t="str">
        <f t="array" ref="A6572">IFERROR(_xlfn.XLOOKUP(B6572, Runs[Run ID], Runs[Track]), "— pick a run —")</f>
        <v>Spider-Man</v>
      </c>
      <c r="B6572" s="54" t="s">
        <v>839</v>
      </c>
      <c r="C6572" s="53" t="str">
        <f t="array" ref="C6572">IFERROR(_xlfn.XLOOKUP(B6572, Runs[Run ID], Runs[Title]), "— pick a run —")</f>
        <v>Michelinie's Spider-Man</v>
      </c>
      <c r="D6572" s="74" t="s">
        <v>15400</v>
      </c>
      <c r="E6572" s="58" t="b">
        <v>0</v>
      </c>
      <c r="F6572" s="25">
        <f t="shared" si="2"/>
        <v>30</v>
      </c>
      <c r="G6572" s="21" t="s">
        <v>58</v>
      </c>
      <c r="H6572" s="23"/>
      <c r="I6572" s="28"/>
    </row>
    <row r="6573" ht="22.5" customHeight="1">
      <c r="A6573" s="53" t="str">
        <f t="array" ref="A6573">IFERROR(_xlfn.XLOOKUP(B6573, Runs[Run ID], Runs[Track]), "— pick a run —")</f>
        <v>Spider-Man</v>
      </c>
      <c r="B6573" s="54" t="s">
        <v>839</v>
      </c>
      <c r="C6573" s="53" t="str">
        <f t="array" ref="C6573">IFERROR(_xlfn.XLOOKUP(B6573, Runs[Run ID], Runs[Title]), "— pick a run —")</f>
        <v>Michelinie's Spider-Man</v>
      </c>
      <c r="D6573" s="74" t="s">
        <v>15401</v>
      </c>
      <c r="E6573" s="58" t="b">
        <v>0</v>
      </c>
      <c r="F6573" s="25">
        <f t="shared" si="2"/>
        <v>31</v>
      </c>
      <c r="G6573" s="21" t="s">
        <v>58</v>
      </c>
      <c r="H6573" s="23"/>
      <c r="I6573" s="28"/>
    </row>
    <row r="6574" ht="22.5" customHeight="1">
      <c r="A6574" s="53" t="str">
        <f t="array" ref="A6574">IFERROR(_xlfn.XLOOKUP(B6574, Runs[Run ID], Runs[Track]), "— pick a run —")</f>
        <v>Spider-Man</v>
      </c>
      <c r="B6574" s="54" t="s">
        <v>839</v>
      </c>
      <c r="C6574" s="53" t="str">
        <f t="array" ref="C6574">IFERROR(_xlfn.XLOOKUP(B6574, Runs[Run ID], Runs[Title]), "— pick a run —")</f>
        <v>Michelinie's Spider-Man</v>
      </c>
      <c r="D6574" s="74" t="s">
        <v>15402</v>
      </c>
      <c r="E6574" s="58" t="b">
        <v>0</v>
      </c>
      <c r="F6574" s="25">
        <f t="shared" si="2"/>
        <v>32</v>
      </c>
      <c r="G6574" s="21" t="s">
        <v>58</v>
      </c>
      <c r="H6574" s="23"/>
      <c r="I6574" s="28"/>
    </row>
    <row r="6575" ht="22.5" customHeight="1">
      <c r="A6575" s="53" t="str">
        <f t="array" ref="A6575">IFERROR(_xlfn.XLOOKUP(B6575, Runs[Run ID], Runs[Track]), "— pick a run —")</f>
        <v>Spider-Man</v>
      </c>
      <c r="B6575" s="54" t="s">
        <v>839</v>
      </c>
      <c r="C6575" s="53" t="str">
        <f t="array" ref="C6575">IFERROR(_xlfn.XLOOKUP(B6575, Runs[Run ID], Runs[Title]), "— pick a run —")</f>
        <v>Michelinie's Spider-Man</v>
      </c>
      <c r="D6575" s="74" t="s">
        <v>15403</v>
      </c>
      <c r="E6575" s="58" t="b">
        <v>0</v>
      </c>
      <c r="F6575" s="25">
        <f t="shared" si="2"/>
        <v>33</v>
      </c>
      <c r="G6575" s="21" t="s">
        <v>58</v>
      </c>
      <c r="H6575" s="23"/>
      <c r="I6575" s="28"/>
    </row>
    <row r="6576" ht="22.5" customHeight="1">
      <c r="A6576" s="53" t="str">
        <f t="array" ref="A6576">IFERROR(_xlfn.XLOOKUP(B6576, Runs[Run ID], Runs[Track]), "— pick a run —")</f>
        <v>Spider-Man</v>
      </c>
      <c r="B6576" s="54" t="s">
        <v>839</v>
      </c>
      <c r="C6576" s="53" t="str">
        <f t="array" ref="C6576">IFERROR(_xlfn.XLOOKUP(B6576, Runs[Run ID], Runs[Title]), "— pick a run —")</f>
        <v>Michelinie's Spider-Man</v>
      </c>
      <c r="D6576" s="74" t="s">
        <v>15404</v>
      </c>
      <c r="E6576" s="58" t="b">
        <v>0</v>
      </c>
      <c r="F6576" s="25">
        <f t="shared" si="2"/>
        <v>34</v>
      </c>
      <c r="G6576" s="21" t="s">
        <v>58</v>
      </c>
      <c r="H6576" s="23"/>
      <c r="I6576" s="28"/>
    </row>
    <row r="6577" ht="22.5" customHeight="1">
      <c r="A6577" s="53" t="str">
        <f t="array" ref="A6577">IFERROR(_xlfn.XLOOKUP(B6577, Runs[Run ID], Runs[Track]), "— pick a run —")</f>
        <v>Spider-Man</v>
      </c>
      <c r="B6577" s="54" t="s">
        <v>839</v>
      </c>
      <c r="C6577" s="53" t="str">
        <f t="array" ref="C6577">IFERROR(_xlfn.XLOOKUP(B6577, Runs[Run ID], Runs[Title]), "— pick a run —")</f>
        <v>Michelinie's Spider-Man</v>
      </c>
      <c r="D6577" s="74" t="s">
        <v>15405</v>
      </c>
      <c r="E6577" s="58" t="b">
        <v>0</v>
      </c>
      <c r="F6577" s="25">
        <f t="shared" si="2"/>
        <v>35</v>
      </c>
      <c r="G6577" s="21" t="s">
        <v>58</v>
      </c>
      <c r="H6577" s="23"/>
      <c r="I6577" s="28"/>
    </row>
    <row r="6578" ht="22.5" customHeight="1">
      <c r="A6578" s="53" t="str">
        <f t="array" ref="A6578">IFERROR(_xlfn.XLOOKUP(B6578, Runs[Run ID], Runs[Track]), "— pick a run —")</f>
        <v>Spider-Man</v>
      </c>
      <c r="B6578" s="54" t="s">
        <v>839</v>
      </c>
      <c r="C6578" s="53" t="str">
        <f t="array" ref="C6578">IFERROR(_xlfn.XLOOKUP(B6578, Runs[Run ID], Runs[Title]), "— pick a run —")</f>
        <v>Michelinie's Spider-Man</v>
      </c>
      <c r="D6578" s="74" t="s">
        <v>10316</v>
      </c>
      <c r="E6578" s="58" t="b">
        <v>0</v>
      </c>
      <c r="F6578" s="25">
        <f t="shared" si="2"/>
        <v>36</v>
      </c>
      <c r="G6578" s="21" t="s">
        <v>58</v>
      </c>
      <c r="H6578" s="23"/>
      <c r="I6578" s="28"/>
    </row>
    <row r="6579" ht="22.5" customHeight="1">
      <c r="A6579" s="53" t="str">
        <f t="array" ref="A6579">IFERROR(_xlfn.XLOOKUP(B6579, Runs[Run ID], Runs[Track]), "— pick a run —")</f>
        <v>Spider-Man</v>
      </c>
      <c r="B6579" s="54" t="s">
        <v>839</v>
      </c>
      <c r="C6579" s="53" t="str">
        <f t="array" ref="C6579">IFERROR(_xlfn.XLOOKUP(B6579, Runs[Run ID], Runs[Title]), "— pick a run —")</f>
        <v>Michelinie's Spider-Man</v>
      </c>
      <c r="D6579" s="74" t="s">
        <v>15406</v>
      </c>
      <c r="E6579" s="58" t="b">
        <v>0</v>
      </c>
      <c r="F6579" s="25">
        <f t="shared" si="2"/>
        <v>37</v>
      </c>
      <c r="G6579" s="21" t="s">
        <v>58</v>
      </c>
      <c r="H6579" s="23"/>
      <c r="I6579" s="28"/>
    </row>
    <row r="6580" ht="22.5" customHeight="1">
      <c r="A6580" s="53" t="str">
        <f t="array" ref="A6580">IFERROR(_xlfn.XLOOKUP(B6580, Runs[Run ID], Runs[Track]), "— pick a run —")</f>
        <v>Spider-Man</v>
      </c>
      <c r="B6580" s="54" t="s">
        <v>839</v>
      </c>
      <c r="C6580" s="53" t="str">
        <f t="array" ref="C6580">IFERROR(_xlfn.XLOOKUP(B6580, Runs[Run ID], Runs[Title]), "— pick a run —")</f>
        <v>Michelinie's Spider-Man</v>
      </c>
      <c r="D6580" s="74" t="s">
        <v>15407</v>
      </c>
      <c r="E6580" s="58" t="b">
        <v>0</v>
      </c>
      <c r="F6580" s="25">
        <f t="shared" si="2"/>
        <v>38</v>
      </c>
      <c r="G6580" s="21" t="s">
        <v>58</v>
      </c>
      <c r="H6580" s="23"/>
      <c r="I6580" s="28"/>
    </row>
    <row r="6581" ht="22.5" customHeight="1">
      <c r="A6581" s="53" t="str">
        <f t="array" ref="A6581">IFERROR(_xlfn.XLOOKUP(B6581, Runs[Run ID], Runs[Track]), "— pick a run —")</f>
        <v>Spider-Man</v>
      </c>
      <c r="B6581" s="54" t="s">
        <v>839</v>
      </c>
      <c r="C6581" s="53" t="str">
        <f t="array" ref="C6581">IFERROR(_xlfn.XLOOKUP(B6581, Runs[Run ID], Runs[Title]), "— pick a run —")</f>
        <v>Michelinie's Spider-Man</v>
      </c>
      <c r="D6581" s="74" t="s">
        <v>15408</v>
      </c>
      <c r="E6581" s="58" t="b">
        <v>0</v>
      </c>
      <c r="F6581" s="25">
        <f t="shared" si="2"/>
        <v>39</v>
      </c>
      <c r="G6581" s="21" t="s">
        <v>58</v>
      </c>
      <c r="H6581" s="23"/>
      <c r="I6581" s="28"/>
    </row>
    <row r="6582" ht="22.5" customHeight="1">
      <c r="A6582" s="53" t="str">
        <f t="array" ref="A6582">IFERROR(_xlfn.XLOOKUP(B6582, Runs[Run ID], Runs[Track]), "— pick a run —")</f>
        <v>Spider-Man</v>
      </c>
      <c r="B6582" s="54" t="s">
        <v>839</v>
      </c>
      <c r="C6582" s="53" t="str">
        <f t="array" ref="C6582">IFERROR(_xlfn.XLOOKUP(B6582, Runs[Run ID], Runs[Title]), "— pick a run —")</f>
        <v>Michelinie's Spider-Man</v>
      </c>
      <c r="D6582" s="74" t="s">
        <v>15409</v>
      </c>
      <c r="E6582" s="58" t="b">
        <v>0</v>
      </c>
      <c r="F6582" s="25">
        <f t="shared" si="2"/>
        <v>40</v>
      </c>
      <c r="G6582" s="21" t="s">
        <v>58</v>
      </c>
      <c r="H6582" s="23"/>
      <c r="I6582" s="28"/>
    </row>
    <row r="6583" ht="22.5" customHeight="1">
      <c r="A6583" s="53" t="str">
        <f t="array" ref="A6583">IFERROR(_xlfn.XLOOKUP(B6583, Runs[Run ID], Runs[Track]), "— pick a run —")</f>
        <v>Spider-Man</v>
      </c>
      <c r="B6583" s="54" t="s">
        <v>839</v>
      </c>
      <c r="C6583" s="53" t="str">
        <f t="array" ref="C6583">IFERROR(_xlfn.XLOOKUP(B6583, Runs[Run ID], Runs[Title]), "— pick a run —")</f>
        <v>Michelinie's Spider-Man</v>
      </c>
      <c r="D6583" s="74" t="s">
        <v>15410</v>
      </c>
      <c r="E6583" s="58" t="b">
        <v>0</v>
      </c>
      <c r="F6583" s="25">
        <f t="shared" si="2"/>
        <v>41</v>
      </c>
      <c r="G6583" s="21" t="s">
        <v>58</v>
      </c>
      <c r="H6583" s="23"/>
      <c r="I6583" s="28"/>
    </row>
    <row r="6584" ht="22.5" customHeight="1">
      <c r="A6584" s="53" t="str">
        <f t="array" ref="A6584">IFERROR(_xlfn.XLOOKUP(B6584, Runs[Run ID], Runs[Track]), "— pick a run —")</f>
        <v>Spider-Man</v>
      </c>
      <c r="B6584" s="54" t="s">
        <v>839</v>
      </c>
      <c r="C6584" s="53" t="str">
        <f t="array" ref="C6584">IFERROR(_xlfn.XLOOKUP(B6584, Runs[Run ID], Runs[Title]), "— pick a run —")</f>
        <v>Michelinie's Spider-Man</v>
      </c>
      <c r="D6584" s="74" t="s">
        <v>15411</v>
      </c>
      <c r="E6584" s="58" t="b">
        <v>0</v>
      </c>
      <c r="F6584" s="25">
        <f t="shared" si="2"/>
        <v>42</v>
      </c>
      <c r="G6584" s="21" t="s">
        <v>58</v>
      </c>
      <c r="H6584" s="23"/>
      <c r="I6584" s="28"/>
    </row>
    <row r="6585" ht="22.5" customHeight="1">
      <c r="A6585" s="53" t="str">
        <f t="array" ref="A6585">IFERROR(_xlfn.XLOOKUP(B6585, Runs[Run ID], Runs[Track]), "— pick a run —")</f>
        <v>Spider-Man</v>
      </c>
      <c r="B6585" s="54" t="s">
        <v>839</v>
      </c>
      <c r="C6585" s="53" t="str">
        <f t="array" ref="C6585">IFERROR(_xlfn.XLOOKUP(B6585, Runs[Run ID], Runs[Title]), "— pick a run —")</f>
        <v>Michelinie's Spider-Man</v>
      </c>
      <c r="D6585" s="74" t="s">
        <v>15412</v>
      </c>
      <c r="E6585" s="58" t="b">
        <v>0</v>
      </c>
      <c r="F6585" s="25">
        <f t="shared" si="2"/>
        <v>43</v>
      </c>
      <c r="G6585" s="21" t="s">
        <v>58</v>
      </c>
      <c r="H6585" s="23"/>
      <c r="I6585" s="28"/>
    </row>
    <row r="6586" ht="22.5" customHeight="1">
      <c r="A6586" s="53" t="str">
        <f t="array" ref="A6586">IFERROR(_xlfn.XLOOKUP(B6586, Runs[Run ID], Runs[Track]), "— pick a run —")</f>
        <v>Spider-Man</v>
      </c>
      <c r="B6586" s="54" t="s">
        <v>839</v>
      </c>
      <c r="C6586" s="53" t="str">
        <f t="array" ref="C6586">IFERROR(_xlfn.XLOOKUP(B6586, Runs[Run ID], Runs[Title]), "— pick a run —")</f>
        <v>Michelinie's Spider-Man</v>
      </c>
      <c r="D6586" s="74" t="s">
        <v>15413</v>
      </c>
      <c r="E6586" s="58" t="b">
        <v>0</v>
      </c>
      <c r="F6586" s="25">
        <f t="shared" si="2"/>
        <v>44</v>
      </c>
      <c r="G6586" s="21" t="s">
        <v>58</v>
      </c>
      <c r="H6586" s="23"/>
      <c r="I6586" s="28"/>
    </row>
    <row r="6587" ht="22.5" customHeight="1">
      <c r="A6587" s="53" t="str">
        <f t="array" ref="A6587">IFERROR(_xlfn.XLOOKUP(B6587, Runs[Run ID], Runs[Track]), "— pick a run —")</f>
        <v>Spider-Man</v>
      </c>
      <c r="B6587" s="54" t="s">
        <v>839</v>
      </c>
      <c r="C6587" s="53" t="str">
        <f t="array" ref="C6587">IFERROR(_xlfn.XLOOKUP(B6587, Runs[Run ID], Runs[Title]), "— pick a run —")</f>
        <v>Michelinie's Spider-Man</v>
      </c>
      <c r="D6587" s="74" t="s">
        <v>15414</v>
      </c>
      <c r="E6587" s="58" t="b">
        <v>0</v>
      </c>
      <c r="F6587" s="25">
        <f t="shared" si="2"/>
        <v>45</v>
      </c>
      <c r="G6587" s="21" t="s">
        <v>58</v>
      </c>
      <c r="H6587" s="23"/>
      <c r="I6587" s="28"/>
    </row>
    <row r="6588" ht="22.5" customHeight="1">
      <c r="A6588" s="53" t="str">
        <f t="array" ref="A6588">IFERROR(_xlfn.XLOOKUP(B6588, Runs[Run ID], Runs[Track]), "— pick a run —")</f>
        <v>Spider-Man</v>
      </c>
      <c r="B6588" s="54" t="s">
        <v>839</v>
      </c>
      <c r="C6588" s="53" t="str">
        <f t="array" ref="C6588">IFERROR(_xlfn.XLOOKUP(B6588, Runs[Run ID], Runs[Title]), "— pick a run —")</f>
        <v>Michelinie's Spider-Man</v>
      </c>
      <c r="D6588" s="74" t="s">
        <v>15415</v>
      </c>
      <c r="E6588" s="58" t="b">
        <v>0</v>
      </c>
      <c r="F6588" s="25">
        <f t="shared" si="2"/>
        <v>46</v>
      </c>
      <c r="G6588" s="21" t="s">
        <v>58</v>
      </c>
      <c r="H6588" s="23"/>
      <c r="I6588" s="28"/>
    </row>
    <row r="6589" ht="22.5" customHeight="1">
      <c r="A6589" s="53" t="str">
        <f t="array" ref="A6589">IFERROR(_xlfn.XLOOKUP(B6589, Runs[Run ID], Runs[Track]), "— pick a run —")</f>
        <v>Spider-Man</v>
      </c>
      <c r="B6589" s="54" t="s">
        <v>839</v>
      </c>
      <c r="C6589" s="53" t="str">
        <f t="array" ref="C6589">IFERROR(_xlfn.XLOOKUP(B6589, Runs[Run ID], Runs[Title]), "— pick a run —")</f>
        <v>Michelinie's Spider-Man</v>
      </c>
      <c r="D6589" s="74" t="s">
        <v>15416</v>
      </c>
      <c r="E6589" s="58" t="b">
        <v>0</v>
      </c>
      <c r="F6589" s="25">
        <f t="shared" si="2"/>
        <v>47</v>
      </c>
      <c r="G6589" s="21" t="s">
        <v>58</v>
      </c>
      <c r="H6589" s="23"/>
      <c r="I6589" s="28"/>
    </row>
    <row r="6590" ht="22.5" customHeight="1">
      <c r="A6590" s="53" t="str">
        <f t="array" ref="A6590">IFERROR(_xlfn.XLOOKUP(B6590, Runs[Run ID], Runs[Track]), "— pick a run —")</f>
        <v>Spider-Man</v>
      </c>
      <c r="B6590" s="54" t="s">
        <v>839</v>
      </c>
      <c r="C6590" s="53" t="str">
        <f t="array" ref="C6590">IFERROR(_xlfn.XLOOKUP(B6590, Runs[Run ID], Runs[Title]), "— pick a run —")</f>
        <v>Michelinie's Spider-Man</v>
      </c>
      <c r="D6590" s="74" t="s">
        <v>15417</v>
      </c>
      <c r="E6590" s="58" t="b">
        <v>0</v>
      </c>
      <c r="F6590" s="25">
        <f t="shared" si="2"/>
        <v>48</v>
      </c>
      <c r="G6590" s="21" t="s">
        <v>58</v>
      </c>
      <c r="H6590" s="23"/>
      <c r="I6590" s="28"/>
    </row>
    <row r="6591" ht="22.5" customHeight="1">
      <c r="A6591" s="53" t="str">
        <f t="array" ref="A6591">IFERROR(_xlfn.XLOOKUP(B6591, Runs[Run ID], Runs[Track]), "— pick a run —")</f>
        <v>Spider-Man</v>
      </c>
      <c r="B6591" s="54" t="s">
        <v>839</v>
      </c>
      <c r="C6591" s="53" t="str">
        <f t="array" ref="C6591">IFERROR(_xlfn.XLOOKUP(B6591, Runs[Run ID], Runs[Title]), "— pick a run —")</f>
        <v>Michelinie's Spider-Man</v>
      </c>
      <c r="D6591" s="74" t="s">
        <v>15418</v>
      </c>
      <c r="E6591" s="58" t="b">
        <v>0</v>
      </c>
      <c r="F6591" s="25">
        <f t="shared" si="2"/>
        <v>49</v>
      </c>
      <c r="G6591" s="21" t="s">
        <v>58</v>
      </c>
      <c r="H6591" s="23"/>
      <c r="I6591" s="28"/>
    </row>
    <row r="6592" ht="22.5" customHeight="1">
      <c r="A6592" s="53" t="str">
        <f t="array" ref="A6592">IFERROR(_xlfn.XLOOKUP(B6592, Runs[Run ID], Runs[Track]), "— pick a run —")</f>
        <v>Spider-Man</v>
      </c>
      <c r="B6592" s="54" t="s">
        <v>839</v>
      </c>
      <c r="C6592" s="53" t="str">
        <f t="array" ref="C6592">IFERROR(_xlfn.XLOOKUP(B6592, Runs[Run ID], Runs[Title]), "— pick a run —")</f>
        <v>Michelinie's Spider-Man</v>
      </c>
      <c r="D6592" s="74" t="s">
        <v>15419</v>
      </c>
      <c r="E6592" s="58" t="b">
        <v>0</v>
      </c>
      <c r="F6592" s="25">
        <f t="shared" si="2"/>
        <v>50</v>
      </c>
      <c r="G6592" s="21" t="s">
        <v>58</v>
      </c>
      <c r="H6592" s="23"/>
      <c r="I6592" s="28"/>
    </row>
    <row r="6593" ht="22.5" customHeight="1">
      <c r="A6593" s="53" t="str">
        <f t="array" ref="A6593">IFERROR(_xlfn.XLOOKUP(B6593, Runs[Run ID], Runs[Track]), "— pick a run —")</f>
        <v>Spider-Man</v>
      </c>
      <c r="B6593" s="54" t="s">
        <v>839</v>
      </c>
      <c r="C6593" s="53" t="str">
        <f t="array" ref="C6593">IFERROR(_xlfn.XLOOKUP(B6593, Runs[Run ID], Runs[Title]), "— pick a run —")</f>
        <v>Michelinie's Spider-Man</v>
      </c>
      <c r="D6593" s="74" t="s">
        <v>15420</v>
      </c>
      <c r="E6593" s="58" t="b">
        <v>0</v>
      </c>
      <c r="F6593" s="25">
        <f t="shared" si="2"/>
        <v>51</v>
      </c>
      <c r="G6593" s="21" t="s">
        <v>58</v>
      </c>
      <c r="H6593" s="23"/>
      <c r="I6593" s="28"/>
    </row>
    <row r="6594" ht="22.5" customHeight="1">
      <c r="A6594" s="53" t="str">
        <f t="array" ref="A6594">IFERROR(_xlfn.XLOOKUP(B6594, Runs[Run ID], Runs[Track]), "— pick a run —")</f>
        <v>Spider-Man</v>
      </c>
      <c r="B6594" s="54" t="s">
        <v>839</v>
      </c>
      <c r="C6594" s="53" t="str">
        <f t="array" ref="C6594">IFERROR(_xlfn.XLOOKUP(B6594, Runs[Run ID], Runs[Title]), "— pick a run —")</f>
        <v>Michelinie's Spider-Man</v>
      </c>
      <c r="D6594" s="74" t="s">
        <v>15421</v>
      </c>
      <c r="E6594" s="58" t="b">
        <v>0</v>
      </c>
      <c r="F6594" s="25">
        <f t="shared" si="2"/>
        <v>52</v>
      </c>
      <c r="G6594" s="21" t="s">
        <v>58</v>
      </c>
      <c r="H6594" s="23"/>
      <c r="I6594" s="28"/>
    </row>
    <row r="6595" ht="22.5" customHeight="1">
      <c r="A6595" s="53" t="str">
        <f t="array" ref="A6595">IFERROR(_xlfn.XLOOKUP(B6595, Runs[Run ID], Runs[Track]), "— pick a run —")</f>
        <v>Spider-Man</v>
      </c>
      <c r="B6595" s="54" t="s">
        <v>839</v>
      </c>
      <c r="C6595" s="53" t="str">
        <f t="array" ref="C6595">IFERROR(_xlfn.XLOOKUP(B6595, Runs[Run ID], Runs[Title]), "— pick a run —")</f>
        <v>Michelinie's Spider-Man</v>
      </c>
      <c r="D6595" s="74" t="s">
        <v>15422</v>
      </c>
      <c r="E6595" s="58" t="b">
        <v>0</v>
      </c>
      <c r="F6595" s="25">
        <f t="shared" si="2"/>
        <v>53</v>
      </c>
      <c r="G6595" s="21" t="s">
        <v>58</v>
      </c>
      <c r="H6595" s="23"/>
      <c r="I6595" s="28"/>
    </row>
    <row r="6596" ht="22.5" customHeight="1">
      <c r="A6596" s="53" t="str">
        <f t="array" ref="A6596">IFERROR(_xlfn.XLOOKUP(B6596, Runs[Run ID], Runs[Track]), "— pick a run —")</f>
        <v>Spider-Man</v>
      </c>
      <c r="B6596" s="54" t="s">
        <v>839</v>
      </c>
      <c r="C6596" s="53" t="str">
        <f t="array" ref="C6596">IFERROR(_xlfn.XLOOKUP(B6596, Runs[Run ID], Runs[Title]), "— pick a run —")</f>
        <v>Michelinie's Spider-Man</v>
      </c>
      <c r="D6596" s="74" t="s">
        <v>15423</v>
      </c>
      <c r="E6596" s="58" t="b">
        <v>0</v>
      </c>
      <c r="F6596" s="25">
        <f t="shared" si="2"/>
        <v>54</v>
      </c>
      <c r="G6596" s="21" t="s">
        <v>58</v>
      </c>
      <c r="H6596" s="23"/>
      <c r="I6596" s="28"/>
    </row>
    <row r="6597" ht="22.5" customHeight="1">
      <c r="A6597" s="53" t="str">
        <f t="array" ref="A6597">IFERROR(_xlfn.XLOOKUP(B6597, Runs[Run ID], Runs[Track]), "— pick a run —")</f>
        <v>Spider-Man</v>
      </c>
      <c r="B6597" s="54" t="s">
        <v>839</v>
      </c>
      <c r="C6597" s="53" t="str">
        <f t="array" ref="C6597">IFERROR(_xlfn.XLOOKUP(B6597, Runs[Run ID], Runs[Title]), "— pick a run —")</f>
        <v>Michelinie's Spider-Man</v>
      </c>
      <c r="D6597" s="74" t="s">
        <v>15424</v>
      </c>
      <c r="E6597" s="58" t="b">
        <v>0</v>
      </c>
      <c r="F6597" s="25">
        <f t="shared" si="2"/>
        <v>55</v>
      </c>
      <c r="G6597" s="21" t="s">
        <v>58</v>
      </c>
      <c r="H6597" s="23"/>
      <c r="I6597" s="28"/>
    </row>
    <row r="6598" ht="22.5" customHeight="1">
      <c r="A6598" s="53" t="str">
        <f t="array" ref="A6598">IFERROR(_xlfn.XLOOKUP(B6598, Runs[Run ID], Runs[Track]), "— pick a run —")</f>
        <v>Spider-Man</v>
      </c>
      <c r="B6598" s="54" t="s">
        <v>839</v>
      </c>
      <c r="C6598" s="53" t="str">
        <f t="array" ref="C6598">IFERROR(_xlfn.XLOOKUP(B6598, Runs[Run ID], Runs[Title]), "— pick a run —")</f>
        <v>Michelinie's Spider-Man</v>
      </c>
      <c r="D6598" s="74" t="s">
        <v>10434</v>
      </c>
      <c r="E6598" s="58" t="b">
        <v>0</v>
      </c>
      <c r="F6598" s="25">
        <f t="shared" si="2"/>
        <v>56</v>
      </c>
      <c r="G6598" s="21" t="s">
        <v>58</v>
      </c>
      <c r="H6598" s="23"/>
      <c r="I6598" s="28"/>
    </row>
    <row r="6599" ht="22.5" customHeight="1">
      <c r="A6599" s="53" t="str">
        <f t="array" ref="A6599">IFERROR(_xlfn.XLOOKUP(B6599, Runs[Run ID], Runs[Track]), "— pick a run —")</f>
        <v>Spider-Man</v>
      </c>
      <c r="B6599" s="54" t="s">
        <v>839</v>
      </c>
      <c r="C6599" s="53" t="str">
        <f t="array" ref="C6599">IFERROR(_xlfn.XLOOKUP(B6599, Runs[Run ID], Runs[Title]), "— pick a run —")</f>
        <v>Michelinie's Spider-Man</v>
      </c>
      <c r="D6599" s="74" t="s">
        <v>15425</v>
      </c>
      <c r="E6599" s="58" t="b">
        <v>0</v>
      </c>
      <c r="F6599" s="25">
        <f t="shared" si="2"/>
        <v>57</v>
      </c>
      <c r="G6599" s="21" t="s">
        <v>58</v>
      </c>
      <c r="H6599" s="23"/>
      <c r="I6599" s="28"/>
    </row>
    <row r="6600" ht="22.5" customHeight="1">
      <c r="A6600" s="53" t="str">
        <f t="array" ref="A6600">IFERROR(_xlfn.XLOOKUP(B6600, Runs[Run ID], Runs[Track]), "— pick a run —")</f>
        <v>Spider-Man</v>
      </c>
      <c r="B6600" s="54" t="s">
        <v>839</v>
      </c>
      <c r="C6600" s="53" t="str">
        <f t="array" ref="C6600">IFERROR(_xlfn.XLOOKUP(B6600, Runs[Run ID], Runs[Title]), "— pick a run —")</f>
        <v>Michelinie's Spider-Man</v>
      </c>
      <c r="D6600" s="74" t="s">
        <v>15426</v>
      </c>
      <c r="E6600" s="58" t="b">
        <v>0</v>
      </c>
      <c r="F6600" s="25">
        <f t="shared" si="2"/>
        <v>58</v>
      </c>
      <c r="G6600" s="21" t="s">
        <v>58</v>
      </c>
      <c r="H6600" s="23"/>
      <c r="I6600" s="28"/>
    </row>
    <row r="6601" ht="22.5" customHeight="1">
      <c r="A6601" s="53" t="str">
        <f t="array" ref="A6601">IFERROR(_xlfn.XLOOKUP(B6601, Runs[Run ID], Runs[Track]), "— pick a run —")</f>
        <v>Spider-Man</v>
      </c>
      <c r="B6601" s="54" t="s">
        <v>839</v>
      </c>
      <c r="C6601" s="53" t="str">
        <f t="array" ref="C6601">IFERROR(_xlfn.XLOOKUP(B6601, Runs[Run ID], Runs[Title]), "— pick a run —")</f>
        <v>Michelinie's Spider-Man</v>
      </c>
      <c r="D6601" s="74" t="s">
        <v>15427</v>
      </c>
      <c r="E6601" s="58" t="b">
        <v>0</v>
      </c>
      <c r="F6601" s="25">
        <f t="shared" si="2"/>
        <v>59</v>
      </c>
      <c r="G6601" s="21" t="s">
        <v>58</v>
      </c>
      <c r="H6601" s="23"/>
      <c r="I6601" s="28"/>
    </row>
    <row r="6602" ht="22.5" customHeight="1">
      <c r="A6602" s="53" t="str">
        <f t="array" ref="A6602">IFERROR(_xlfn.XLOOKUP(B6602, Runs[Run ID], Runs[Track]), "— pick a run —")</f>
        <v>Spider-Man</v>
      </c>
      <c r="B6602" s="54" t="s">
        <v>839</v>
      </c>
      <c r="C6602" s="53" t="str">
        <f t="array" ref="C6602">IFERROR(_xlfn.XLOOKUP(B6602, Runs[Run ID], Runs[Title]), "— pick a run —")</f>
        <v>Michelinie's Spider-Man</v>
      </c>
      <c r="D6602" s="74" t="s">
        <v>15428</v>
      </c>
      <c r="E6602" s="58" t="b">
        <v>0</v>
      </c>
      <c r="F6602" s="25">
        <f t="shared" si="2"/>
        <v>60</v>
      </c>
      <c r="G6602" s="21" t="s">
        <v>58</v>
      </c>
      <c r="H6602" s="23"/>
      <c r="I6602" s="28"/>
    </row>
    <row r="6603" ht="22.5" customHeight="1">
      <c r="A6603" s="53" t="str">
        <f t="array" ref="A6603">IFERROR(_xlfn.XLOOKUP(B6603, Runs[Run ID], Runs[Track]), "— pick a run —")</f>
        <v>Spider-Man</v>
      </c>
      <c r="B6603" s="54" t="s">
        <v>839</v>
      </c>
      <c r="C6603" s="53" t="str">
        <f t="array" ref="C6603">IFERROR(_xlfn.XLOOKUP(B6603, Runs[Run ID], Runs[Title]), "— pick a run —")</f>
        <v>Michelinie's Spider-Man</v>
      </c>
      <c r="D6603" s="74" t="s">
        <v>15429</v>
      </c>
      <c r="E6603" s="58" t="b">
        <v>0</v>
      </c>
      <c r="F6603" s="25">
        <f t="shared" si="2"/>
        <v>61</v>
      </c>
      <c r="G6603" s="21" t="s">
        <v>58</v>
      </c>
      <c r="H6603" s="23"/>
      <c r="I6603" s="28"/>
    </row>
    <row r="6604" ht="22.5" customHeight="1">
      <c r="A6604" s="53" t="str">
        <f t="array" ref="A6604">IFERROR(_xlfn.XLOOKUP(B6604, Runs[Run ID], Runs[Track]), "— pick a run —")</f>
        <v>Spider-Man</v>
      </c>
      <c r="B6604" s="54" t="s">
        <v>839</v>
      </c>
      <c r="C6604" s="53" t="str">
        <f t="array" ref="C6604">IFERROR(_xlfn.XLOOKUP(B6604, Runs[Run ID], Runs[Title]), "— pick a run —")</f>
        <v>Michelinie's Spider-Man</v>
      </c>
      <c r="D6604" s="74" t="s">
        <v>15430</v>
      </c>
      <c r="E6604" s="58" t="b">
        <v>0</v>
      </c>
      <c r="F6604" s="25">
        <f t="shared" si="2"/>
        <v>62</v>
      </c>
      <c r="G6604" s="21" t="s">
        <v>58</v>
      </c>
      <c r="H6604" s="23"/>
      <c r="I6604" s="28"/>
    </row>
    <row r="6605" ht="22.5" customHeight="1">
      <c r="A6605" s="53" t="str">
        <f t="array" ref="A6605">IFERROR(_xlfn.XLOOKUP(B6605, Runs[Run ID], Runs[Track]), "— pick a run —")</f>
        <v>Spider-Man</v>
      </c>
      <c r="B6605" s="54" t="s">
        <v>839</v>
      </c>
      <c r="C6605" s="53" t="str">
        <f t="array" ref="C6605">IFERROR(_xlfn.XLOOKUP(B6605, Runs[Run ID], Runs[Title]), "— pick a run —")</f>
        <v>Michelinie's Spider-Man</v>
      </c>
      <c r="D6605" s="74" t="s">
        <v>15431</v>
      </c>
      <c r="E6605" s="58" t="b">
        <v>0</v>
      </c>
      <c r="F6605" s="25">
        <f t="shared" si="2"/>
        <v>63</v>
      </c>
      <c r="G6605" s="21" t="s">
        <v>58</v>
      </c>
      <c r="H6605" s="23"/>
      <c r="I6605" s="28"/>
    </row>
    <row r="6606" ht="22.5" customHeight="1">
      <c r="A6606" s="53" t="str">
        <f t="array" ref="A6606">IFERROR(_xlfn.XLOOKUP(B6606, Runs[Run ID], Runs[Track]), "— pick a run —")</f>
        <v>Spider-Man</v>
      </c>
      <c r="B6606" s="54" t="s">
        <v>839</v>
      </c>
      <c r="C6606" s="53" t="str">
        <f t="array" ref="C6606">IFERROR(_xlfn.XLOOKUP(B6606, Runs[Run ID], Runs[Title]), "— pick a run —")</f>
        <v>Michelinie's Spider-Man</v>
      </c>
      <c r="D6606" s="74" t="s">
        <v>15432</v>
      </c>
      <c r="E6606" s="58" t="b">
        <v>0</v>
      </c>
      <c r="F6606" s="25">
        <f t="shared" si="2"/>
        <v>64</v>
      </c>
      <c r="G6606" s="21" t="s">
        <v>58</v>
      </c>
      <c r="H6606" s="23"/>
      <c r="I6606" s="28"/>
    </row>
    <row r="6607" ht="22.5" customHeight="1">
      <c r="A6607" s="53" t="str">
        <f t="array" ref="A6607">IFERROR(_xlfn.XLOOKUP(B6607, Runs[Run ID], Runs[Track]), "— pick a run —")</f>
        <v>Spider-Man</v>
      </c>
      <c r="B6607" s="54" t="s">
        <v>839</v>
      </c>
      <c r="C6607" s="53" t="str">
        <f t="array" ref="C6607">IFERROR(_xlfn.XLOOKUP(B6607, Runs[Run ID], Runs[Title]), "— pick a run —")</f>
        <v>Michelinie's Spider-Man</v>
      </c>
      <c r="D6607" s="74" t="s">
        <v>15433</v>
      </c>
      <c r="E6607" s="58" t="b">
        <v>0</v>
      </c>
      <c r="F6607" s="25">
        <f t="shared" si="2"/>
        <v>65</v>
      </c>
      <c r="G6607" s="21" t="s">
        <v>58</v>
      </c>
      <c r="H6607" s="23"/>
      <c r="I6607" s="28"/>
    </row>
    <row r="6608" ht="22.5" customHeight="1">
      <c r="A6608" s="53" t="str">
        <f t="array" ref="A6608">IFERROR(_xlfn.XLOOKUP(B6608, Runs[Run ID], Runs[Track]), "— pick a run —")</f>
        <v>Spider-Man</v>
      </c>
      <c r="B6608" s="54" t="s">
        <v>839</v>
      </c>
      <c r="C6608" s="53" t="str">
        <f t="array" ref="C6608">IFERROR(_xlfn.XLOOKUP(B6608, Runs[Run ID], Runs[Title]), "— pick a run —")</f>
        <v>Michelinie's Spider-Man</v>
      </c>
      <c r="D6608" s="74" t="s">
        <v>15434</v>
      </c>
      <c r="E6608" s="58" t="b">
        <v>0</v>
      </c>
      <c r="F6608" s="25">
        <f t="shared" si="2"/>
        <v>66</v>
      </c>
      <c r="G6608" s="21" t="s">
        <v>58</v>
      </c>
      <c r="H6608" s="23"/>
      <c r="I6608" s="28"/>
    </row>
    <row r="6609" ht="22.5" customHeight="1">
      <c r="A6609" s="53" t="str">
        <f t="array" ref="A6609">IFERROR(_xlfn.XLOOKUP(B6609, Runs[Run ID], Runs[Track]), "— pick a run —")</f>
        <v>Spider-Man</v>
      </c>
      <c r="B6609" s="54" t="s">
        <v>839</v>
      </c>
      <c r="C6609" s="53" t="str">
        <f t="array" ref="C6609">IFERROR(_xlfn.XLOOKUP(B6609, Runs[Run ID], Runs[Title]), "— pick a run —")</f>
        <v>Michelinie's Spider-Man</v>
      </c>
      <c r="D6609" s="74" t="s">
        <v>15435</v>
      </c>
      <c r="E6609" s="58" t="b">
        <v>0</v>
      </c>
      <c r="F6609" s="25">
        <f t="shared" si="2"/>
        <v>67</v>
      </c>
      <c r="G6609" s="21" t="s">
        <v>58</v>
      </c>
      <c r="H6609" s="23"/>
      <c r="I6609" s="28"/>
    </row>
    <row r="6610" ht="22.5" customHeight="1">
      <c r="A6610" s="53" t="str">
        <f t="array" ref="A6610">IFERROR(_xlfn.XLOOKUP(B6610, Runs[Run ID], Runs[Track]), "— pick a run —")</f>
        <v>Spider-Man</v>
      </c>
      <c r="B6610" s="54" t="s">
        <v>839</v>
      </c>
      <c r="C6610" s="53" t="str">
        <f t="array" ref="C6610">IFERROR(_xlfn.XLOOKUP(B6610, Runs[Run ID], Runs[Title]), "— pick a run —")</f>
        <v>Michelinie's Spider-Man</v>
      </c>
      <c r="D6610" s="74" t="s">
        <v>15436</v>
      </c>
      <c r="E6610" s="58" t="b">
        <v>0</v>
      </c>
      <c r="F6610" s="25">
        <f t="shared" si="2"/>
        <v>68</v>
      </c>
      <c r="G6610" s="21" t="s">
        <v>58</v>
      </c>
      <c r="H6610" s="23"/>
      <c r="I6610" s="28"/>
    </row>
    <row r="6611" ht="22.5" customHeight="1">
      <c r="A6611" s="53" t="str">
        <f t="array" ref="A6611">IFERROR(_xlfn.XLOOKUP(B6611, Runs[Run ID], Runs[Track]), "— pick a run —")</f>
        <v>Spider-Man</v>
      </c>
      <c r="B6611" s="54" t="s">
        <v>839</v>
      </c>
      <c r="C6611" s="53" t="str">
        <f t="array" ref="C6611">IFERROR(_xlfn.XLOOKUP(B6611, Runs[Run ID], Runs[Title]), "— pick a run —")</f>
        <v>Michelinie's Spider-Man</v>
      </c>
      <c r="D6611" s="74" t="s">
        <v>15437</v>
      </c>
      <c r="E6611" s="58" t="b">
        <v>0</v>
      </c>
      <c r="F6611" s="25">
        <f t="shared" si="2"/>
        <v>69</v>
      </c>
      <c r="G6611" s="21" t="s">
        <v>58</v>
      </c>
      <c r="H6611" s="23"/>
      <c r="I6611" s="28"/>
    </row>
    <row r="6612" ht="22.5" customHeight="1">
      <c r="A6612" s="53" t="str">
        <f t="array" ref="A6612">IFERROR(_xlfn.XLOOKUP(B6612, Runs[Run ID], Runs[Track]), "— pick a run —")</f>
        <v>Spider-Man</v>
      </c>
      <c r="B6612" s="54" t="s">
        <v>839</v>
      </c>
      <c r="C6612" s="53" t="str">
        <f t="array" ref="C6612">IFERROR(_xlfn.XLOOKUP(B6612, Runs[Run ID], Runs[Title]), "— pick a run —")</f>
        <v>Michelinie's Spider-Man</v>
      </c>
      <c r="D6612" s="74" t="s">
        <v>10513</v>
      </c>
      <c r="E6612" s="58" t="b">
        <v>0</v>
      </c>
      <c r="F6612" s="25">
        <f t="shared" si="2"/>
        <v>70</v>
      </c>
      <c r="G6612" s="21" t="s">
        <v>58</v>
      </c>
      <c r="H6612" s="23"/>
      <c r="I6612" s="28"/>
    </row>
    <row r="6613" ht="22.5" customHeight="1">
      <c r="A6613" s="53" t="str">
        <f t="array" ref="A6613">IFERROR(_xlfn.XLOOKUP(B6613, Runs[Run ID], Runs[Track]), "— pick a run —")</f>
        <v>Spider-Man</v>
      </c>
      <c r="B6613" s="54" t="s">
        <v>839</v>
      </c>
      <c r="C6613" s="53" t="str">
        <f t="array" ref="C6613">IFERROR(_xlfn.XLOOKUP(B6613, Runs[Run ID], Runs[Title]), "— pick a run —")</f>
        <v>Michelinie's Spider-Man</v>
      </c>
      <c r="D6613" s="74" t="s">
        <v>15438</v>
      </c>
      <c r="E6613" s="58" t="b">
        <v>0</v>
      </c>
      <c r="F6613" s="25">
        <f t="shared" si="2"/>
        <v>71</v>
      </c>
      <c r="G6613" s="21" t="s">
        <v>58</v>
      </c>
      <c r="H6613" s="23"/>
      <c r="I6613" s="28"/>
    </row>
    <row r="6614" ht="22.5" customHeight="1">
      <c r="A6614" s="53" t="str">
        <f t="array" ref="A6614">IFERROR(_xlfn.XLOOKUP(B6614, Runs[Run ID], Runs[Track]), "— pick a run —")</f>
        <v>Spider-Man</v>
      </c>
      <c r="B6614" s="54" t="s">
        <v>839</v>
      </c>
      <c r="C6614" s="53" t="str">
        <f t="array" ref="C6614">IFERROR(_xlfn.XLOOKUP(B6614, Runs[Run ID], Runs[Title]), "— pick a run —")</f>
        <v>Michelinie's Spider-Man</v>
      </c>
      <c r="D6614" s="74" t="s">
        <v>15439</v>
      </c>
      <c r="E6614" s="58" t="b">
        <v>0</v>
      </c>
      <c r="F6614" s="25">
        <f t="shared" si="2"/>
        <v>72</v>
      </c>
      <c r="G6614" s="21" t="s">
        <v>58</v>
      </c>
      <c r="H6614" s="23"/>
      <c r="I6614" s="28"/>
    </row>
    <row r="6615" ht="22.5" customHeight="1">
      <c r="A6615" s="53" t="str">
        <f t="array" ref="A6615">IFERROR(_xlfn.XLOOKUP(B6615, Runs[Run ID], Runs[Track]), "— pick a run —")</f>
        <v>Spider-Man</v>
      </c>
      <c r="B6615" s="54" t="s">
        <v>839</v>
      </c>
      <c r="C6615" s="53" t="str">
        <f t="array" ref="C6615">IFERROR(_xlfn.XLOOKUP(B6615, Runs[Run ID], Runs[Title]), "— pick a run —")</f>
        <v>Michelinie's Spider-Man</v>
      </c>
      <c r="D6615" s="74" t="s">
        <v>15440</v>
      </c>
      <c r="E6615" s="58" t="b">
        <v>0</v>
      </c>
      <c r="F6615" s="25">
        <f t="shared" si="2"/>
        <v>73</v>
      </c>
      <c r="G6615" s="21" t="s">
        <v>58</v>
      </c>
      <c r="H6615" s="23"/>
      <c r="I6615" s="28"/>
    </row>
    <row r="6616" ht="22.5" customHeight="1">
      <c r="A6616" s="53" t="str">
        <f t="array" ref="A6616">IFERROR(_xlfn.XLOOKUP(B6616, Runs[Run ID], Runs[Track]), "— pick a run —")</f>
        <v>Spider-Man</v>
      </c>
      <c r="B6616" s="54" t="s">
        <v>839</v>
      </c>
      <c r="C6616" s="53" t="str">
        <f t="array" ref="C6616">IFERROR(_xlfn.XLOOKUP(B6616, Runs[Run ID], Runs[Title]), "— pick a run —")</f>
        <v>Michelinie's Spider-Man</v>
      </c>
      <c r="D6616" s="74" t="s">
        <v>15441</v>
      </c>
      <c r="E6616" s="58" t="b">
        <v>0</v>
      </c>
      <c r="F6616" s="25">
        <f t="shared" si="2"/>
        <v>74</v>
      </c>
      <c r="G6616" s="21" t="s">
        <v>58</v>
      </c>
      <c r="H6616" s="23"/>
      <c r="I6616" s="28"/>
    </row>
    <row r="6617" ht="22.5" customHeight="1">
      <c r="A6617" s="53" t="str">
        <f t="array" ref="A6617">IFERROR(_xlfn.XLOOKUP(B6617, Runs[Run ID], Runs[Track]), "— pick a run —")</f>
        <v>Spider-Man</v>
      </c>
      <c r="B6617" s="54" t="s">
        <v>839</v>
      </c>
      <c r="C6617" s="53" t="str">
        <f t="array" ref="C6617">IFERROR(_xlfn.XLOOKUP(B6617, Runs[Run ID], Runs[Title]), "— pick a run —")</f>
        <v>Michelinie's Spider-Man</v>
      </c>
      <c r="D6617" s="74" t="s">
        <v>15442</v>
      </c>
      <c r="E6617" s="58" t="b">
        <v>0</v>
      </c>
      <c r="F6617" s="25">
        <f t="shared" si="2"/>
        <v>75</v>
      </c>
      <c r="G6617" s="21" t="s">
        <v>58</v>
      </c>
      <c r="H6617" s="23"/>
      <c r="I6617" s="28"/>
    </row>
    <row r="6618" ht="22.5" customHeight="1">
      <c r="A6618" s="53" t="str">
        <f t="array" ref="A6618">IFERROR(_xlfn.XLOOKUP(B6618, Runs[Run ID], Runs[Track]), "— pick a run —")</f>
        <v>Spider-Man</v>
      </c>
      <c r="B6618" s="54" t="s">
        <v>839</v>
      </c>
      <c r="C6618" s="53" t="str">
        <f t="array" ref="C6618">IFERROR(_xlfn.XLOOKUP(B6618, Runs[Run ID], Runs[Title]), "— pick a run —")</f>
        <v>Michelinie's Spider-Man</v>
      </c>
      <c r="D6618" s="74" t="s">
        <v>15443</v>
      </c>
      <c r="E6618" s="58" t="b">
        <v>0</v>
      </c>
      <c r="F6618" s="25">
        <f t="shared" si="2"/>
        <v>76</v>
      </c>
      <c r="G6618" s="21" t="s">
        <v>58</v>
      </c>
      <c r="H6618" s="23"/>
      <c r="I6618" s="28"/>
    </row>
    <row r="6619" ht="22.5" customHeight="1">
      <c r="A6619" s="53" t="str">
        <f t="array" ref="A6619">IFERROR(_xlfn.XLOOKUP(B6619, Runs[Run ID], Runs[Track]), "— pick a run —")</f>
        <v>Spider-Man</v>
      </c>
      <c r="B6619" s="54" t="s">
        <v>839</v>
      </c>
      <c r="C6619" s="53" t="str">
        <f t="array" ref="C6619">IFERROR(_xlfn.XLOOKUP(B6619, Runs[Run ID], Runs[Title]), "— pick a run —")</f>
        <v>Michelinie's Spider-Man</v>
      </c>
      <c r="D6619" s="74" t="s">
        <v>15444</v>
      </c>
      <c r="E6619" s="58" t="b">
        <v>0</v>
      </c>
      <c r="F6619" s="25">
        <f t="shared" si="2"/>
        <v>77</v>
      </c>
      <c r="G6619" s="21" t="s">
        <v>58</v>
      </c>
      <c r="H6619" s="23"/>
      <c r="I6619" s="28"/>
    </row>
    <row r="6620" ht="22.5" customHeight="1">
      <c r="A6620" s="53" t="str">
        <f t="array" ref="A6620">IFERROR(_xlfn.XLOOKUP(B6620, Runs[Run ID], Runs[Track]), "— pick a run —")</f>
        <v>Spider-Man</v>
      </c>
      <c r="B6620" s="54" t="s">
        <v>839</v>
      </c>
      <c r="C6620" s="53" t="str">
        <f t="array" ref="C6620">IFERROR(_xlfn.XLOOKUP(B6620, Runs[Run ID], Runs[Title]), "— pick a run —")</f>
        <v>Michelinie's Spider-Man</v>
      </c>
      <c r="D6620" s="74" t="s">
        <v>15445</v>
      </c>
      <c r="E6620" s="58" t="b">
        <v>0</v>
      </c>
      <c r="F6620" s="25">
        <f t="shared" si="2"/>
        <v>78</v>
      </c>
      <c r="G6620" s="21" t="s">
        <v>58</v>
      </c>
      <c r="H6620" s="23"/>
      <c r="I6620" s="28"/>
    </row>
    <row r="6621" ht="22.5" customHeight="1">
      <c r="A6621" s="53" t="str">
        <f t="array" ref="A6621">IFERROR(_xlfn.XLOOKUP(B6621, Runs[Run ID], Runs[Track]), "— pick a run —")</f>
        <v>Spider-Man</v>
      </c>
      <c r="B6621" s="54" t="s">
        <v>839</v>
      </c>
      <c r="C6621" s="53" t="str">
        <f t="array" ref="C6621">IFERROR(_xlfn.XLOOKUP(B6621, Runs[Run ID], Runs[Title]), "— pick a run —")</f>
        <v>Michelinie's Spider-Man</v>
      </c>
      <c r="D6621" s="74" t="s">
        <v>15446</v>
      </c>
      <c r="E6621" s="58" t="b">
        <v>0</v>
      </c>
      <c r="F6621" s="25">
        <f t="shared" si="2"/>
        <v>79</v>
      </c>
      <c r="G6621" s="21" t="s">
        <v>58</v>
      </c>
      <c r="H6621" s="23"/>
      <c r="I6621" s="28"/>
    </row>
    <row r="6622" ht="22.5" customHeight="1">
      <c r="A6622" s="53" t="str">
        <f t="array" ref="A6622">IFERROR(_xlfn.XLOOKUP(B6622, Runs[Run ID], Runs[Track]), "— pick a run —")</f>
        <v>Spider-Man</v>
      </c>
      <c r="B6622" s="54" t="s">
        <v>839</v>
      </c>
      <c r="C6622" s="53" t="str">
        <f t="array" ref="C6622">IFERROR(_xlfn.XLOOKUP(B6622, Runs[Run ID], Runs[Title]), "— pick a run —")</f>
        <v>Michelinie's Spider-Man</v>
      </c>
      <c r="D6622" s="74" t="s">
        <v>15447</v>
      </c>
      <c r="E6622" s="58" t="b">
        <v>0</v>
      </c>
      <c r="F6622" s="25">
        <f t="shared" si="2"/>
        <v>80</v>
      </c>
      <c r="G6622" s="21" t="s">
        <v>58</v>
      </c>
      <c r="H6622" s="23"/>
      <c r="I6622" s="28"/>
    </row>
    <row r="6623" ht="22.5" customHeight="1">
      <c r="A6623" s="53" t="str">
        <f t="array" ref="A6623">IFERROR(_xlfn.XLOOKUP(B6623, Runs[Run ID], Runs[Track]), "— pick a run —")</f>
        <v>Spider-Man</v>
      </c>
      <c r="B6623" s="54" t="s">
        <v>839</v>
      </c>
      <c r="C6623" s="53" t="str">
        <f t="array" ref="C6623">IFERROR(_xlfn.XLOOKUP(B6623, Runs[Run ID], Runs[Title]), "— pick a run —")</f>
        <v>Michelinie's Spider-Man</v>
      </c>
      <c r="D6623" s="74" t="s">
        <v>15448</v>
      </c>
      <c r="E6623" s="58" t="b">
        <v>0</v>
      </c>
      <c r="F6623" s="25">
        <f t="shared" si="2"/>
        <v>81</v>
      </c>
      <c r="G6623" s="21" t="s">
        <v>58</v>
      </c>
      <c r="H6623" s="23"/>
      <c r="I6623" s="28"/>
    </row>
    <row r="6624" ht="22.5" customHeight="1">
      <c r="A6624" s="53" t="str">
        <f t="array" ref="A6624">IFERROR(_xlfn.XLOOKUP(B6624, Runs[Run ID], Runs[Track]), "— pick a run —")</f>
        <v>Spider-Man</v>
      </c>
      <c r="B6624" s="54" t="s">
        <v>839</v>
      </c>
      <c r="C6624" s="53" t="str">
        <f t="array" ref="C6624">IFERROR(_xlfn.XLOOKUP(B6624, Runs[Run ID], Runs[Title]), "— pick a run —")</f>
        <v>Michelinie's Spider-Man</v>
      </c>
      <c r="D6624" s="74" t="s">
        <v>15449</v>
      </c>
      <c r="E6624" s="58" t="b">
        <v>0</v>
      </c>
      <c r="F6624" s="25">
        <f t="shared" si="2"/>
        <v>82</v>
      </c>
      <c r="G6624" s="21" t="s">
        <v>58</v>
      </c>
      <c r="H6624" s="23"/>
      <c r="I6624" s="28"/>
    </row>
    <row r="6625" ht="22.5" customHeight="1">
      <c r="A6625" s="53" t="str">
        <f t="array" ref="A6625">IFERROR(_xlfn.XLOOKUP(B6625, Runs[Run ID], Runs[Track]), "— pick a run —")</f>
        <v>Spider-Man</v>
      </c>
      <c r="B6625" s="54" t="s">
        <v>839</v>
      </c>
      <c r="C6625" s="53" t="str">
        <f t="array" ref="C6625">IFERROR(_xlfn.XLOOKUP(B6625, Runs[Run ID], Runs[Title]), "— pick a run —")</f>
        <v>Michelinie's Spider-Man</v>
      </c>
      <c r="D6625" s="74" t="s">
        <v>15450</v>
      </c>
      <c r="E6625" s="58" t="b">
        <v>0</v>
      </c>
      <c r="F6625" s="25">
        <f t="shared" si="2"/>
        <v>83</v>
      </c>
      <c r="G6625" s="21" t="s">
        <v>58</v>
      </c>
      <c r="H6625" s="23"/>
      <c r="I6625" s="28"/>
    </row>
    <row r="6626" ht="22.5" customHeight="1">
      <c r="A6626" s="53" t="str">
        <f t="array" ref="A6626">IFERROR(_xlfn.XLOOKUP(B6626, Runs[Run ID], Runs[Track]), "— pick a run —")</f>
        <v>Spider-Man</v>
      </c>
      <c r="B6626" s="54" t="s">
        <v>839</v>
      </c>
      <c r="C6626" s="53" t="str">
        <f t="array" ref="C6626">IFERROR(_xlfn.XLOOKUP(B6626, Runs[Run ID], Runs[Title]), "— pick a run —")</f>
        <v>Michelinie's Spider-Man</v>
      </c>
      <c r="D6626" s="74" t="s">
        <v>15451</v>
      </c>
      <c r="E6626" s="58" t="b">
        <v>0</v>
      </c>
      <c r="F6626" s="25">
        <f t="shared" si="2"/>
        <v>84</v>
      </c>
      <c r="G6626" s="21" t="s">
        <v>58</v>
      </c>
      <c r="H6626" s="23"/>
      <c r="I6626" s="28"/>
    </row>
    <row r="6627" ht="22.5" customHeight="1">
      <c r="A6627" s="53" t="str">
        <f t="array" ref="A6627">IFERROR(_xlfn.XLOOKUP(B6627, Runs[Run ID], Runs[Track]), "— pick a run —")</f>
        <v>Spider-Man</v>
      </c>
      <c r="B6627" s="54" t="s">
        <v>839</v>
      </c>
      <c r="C6627" s="53" t="str">
        <f t="array" ref="C6627">IFERROR(_xlfn.XLOOKUP(B6627, Runs[Run ID], Runs[Title]), "— pick a run —")</f>
        <v>Michelinie's Spider-Man</v>
      </c>
      <c r="D6627" s="74" t="s">
        <v>15452</v>
      </c>
      <c r="E6627" s="58" t="b">
        <v>0</v>
      </c>
      <c r="F6627" s="25">
        <f t="shared" si="2"/>
        <v>85</v>
      </c>
      <c r="G6627" s="21" t="s">
        <v>58</v>
      </c>
      <c r="H6627" s="23"/>
      <c r="I6627" s="28"/>
    </row>
    <row r="6628" ht="22.5" customHeight="1">
      <c r="A6628" s="53" t="str">
        <f t="array" ref="A6628">IFERROR(_xlfn.XLOOKUP(B6628, Runs[Run ID], Runs[Track]), "— pick a run —")</f>
        <v>Spider-Man</v>
      </c>
      <c r="B6628" s="54" t="s">
        <v>839</v>
      </c>
      <c r="C6628" s="53" t="str">
        <f t="array" ref="C6628">IFERROR(_xlfn.XLOOKUP(B6628, Runs[Run ID], Runs[Title]), "— pick a run —")</f>
        <v>Michelinie's Spider-Man</v>
      </c>
      <c r="D6628" s="74" t="s">
        <v>10606</v>
      </c>
      <c r="E6628" s="58" t="b">
        <v>0</v>
      </c>
      <c r="F6628" s="25">
        <f t="shared" si="2"/>
        <v>86</v>
      </c>
      <c r="G6628" s="21" t="s">
        <v>58</v>
      </c>
      <c r="H6628" s="23"/>
      <c r="I6628" s="28"/>
    </row>
    <row r="6629" ht="22.5" customHeight="1">
      <c r="A6629" s="53" t="str">
        <f t="array" ref="A6629">IFERROR(_xlfn.XLOOKUP(B6629, Runs[Run ID], Runs[Track]), "— pick a run —")</f>
        <v>Spider-Man</v>
      </c>
      <c r="B6629" s="54" t="s">
        <v>839</v>
      </c>
      <c r="C6629" s="53" t="str">
        <f t="array" ref="C6629">IFERROR(_xlfn.XLOOKUP(B6629, Runs[Run ID], Runs[Title]), "— pick a run —")</f>
        <v>Michelinie's Spider-Man</v>
      </c>
      <c r="D6629" s="74" t="s">
        <v>15453</v>
      </c>
      <c r="E6629" s="58" t="b">
        <v>0</v>
      </c>
      <c r="F6629" s="25">
        <f t="shared" si="2"/>
        <v>87</v>
      </c>
      <c r="G6629" s="21" t="s">
        <v>58</v>
      </c>
      <c r="H6629" s="23"/>
      <c r="I6629" s="28"/>
    </row>
    <row r="6630" ht="22.5" customHeight="1">
      <c r="A6630" s="53" t="str">
        <f t="array" ref="A6630">IFERROR(_xlfn.XLOOKUP(B6630, Runs[Run ID], Runs[Track]), "— pick a run —")</f>
        <v>Spider-Man</v>
      </c>
      <c r="B6630" s="54" t="s">
        <v>839</v>
      </c>
      <c r="C6630" s="53" t="str">
        <f t="array" ref="C6630">IFERROR(_xlfn.XLOOKUP(B6630, Runs[Run ID], Runs[Title]), "— pick a run —")</f>
        <v>Michelinie's Spider-Man</v>
      </c>
      <c r="D6630" s="74" t="s">
        <v>15454</v>
      </c>
      <c r="E6630" s="58" t="b">
        <v>0</v>
      </c>
      <c r="F6630" s="25">
        <f t="shared" si="2"/>
        <v>88</v>
      </c>
      <c r="G6630" s="21" t="s">
        <v>58</v>
      </c>
      <c r="H6630" s="23"/>
      <c r="I6630" s="28"/>
    </row>
    <row r="6631" ht="22.5" customHeight="1">
      <c r="A6631" s="53" t="str">
        <f t="array" ref="A6631">IFERROR(_xlfn.XLOOKUP(B6631, Runs[Run ID], Runs[Track]), "— pick a run —")</f>
        <v>Spider-Man</v>
      </c>
      <c r="B6631" s="54" t="s">
        <v>839</v>
      </c>
      <c r="C6631" s="53" t="str">
        <f t="array" ref="C6631">IFERROR(_xlfn.XLOOKUP(B6631, Runs[Run ID], Runs[Title]), "— pick a run —")</f>
        <v>Michelinie's Spider-Man</v>
      </c>
      <c r="D6631" s="74" t="s">
        <v>15455</v>
      </c>
      <c r="E6631" s="58" t="b">
        <v>0</v>
      </c>
      <c r="F6631" s="25">
        <f t="shared" si="2"/>
        <v>89</v>
      </c>
      <c r="G6631" s="21" t="s">
        <v>58</v>
      </c>
      <c r="H6631" s="23"/>
      <c r="I6631" s="28"/>
    </row>
    <row r="6632" ht="22.5" customHeight="1">
      <c r="A6632" s="53" t="str">
        <f t="array" ref="A6632">IFERROR(_xlfn.XLOOKUP(B6632, Runs[Run ID], Runs[Track]), "— pick a run —")</f>
        <v>Spider-Man</v>
      </c>
      <c r="B6632" s="54" t="s">
        <v>839</v>
      </c>
      <c r="C6632" s="53" t="str">
        <f t="array" ref="C6632">IFERROR(_xlfn.XLOOKUP(B6632, Runs[Run ID], Runs[Title]), "— pick a run —")</f>
        <v>Michelinie's Spider-Man</v>
      </c>
      <c r="D6632" s="74" t="s">
        <v>15456</v>
      </c>
      <c r="E6632" s="58" t="b">
        <v>0</v>
      </c>
      <c r="F6632" s="25">
        <f t="shared" si="2"/>
        <v>90</v>
      </c>
      <c r="G6632" s="21" t="s">
        <v>58</v>
      </c>
      <c r="H6632" s="23"/>
      <c r="I6632" s="28"/>
    </row>
    <row r="6633" ht="22.5" customHeight="1">
      <c r="A6633" s="53" t="str">
        <f t="array" ref="A6633">IFERROR(_xlfn.XLOOKUP(B6633, Runs[Run ID], Runs[Track]), "— pick a run —")</f>
        <v>Spider-Man</v>
      </c>
      <c r="B6633" s="54" t="s">
        <v>839</v>
      </c>
      <c r="C6633" s="53" t="str">
        <f t="array" ref="C6633">IFERROR(_xlfn.XLOOKUP(B6633, Runs[Run ID], Runs[Title]), "— pick a run —")</f>
        <v>Michelinie's Spider-Man</v>
      </c>
      <c r="D6633" s="74" t="s">
        <v>15457</v>
      </c>
      <c r="E6633" s="58" t="b">
        <v>0</v>
      </c>
      <c r="F6633" s="25">
        <f t="shared" si="2"/>
        <v>91</v>
      </c>
      <c r="G6633" s="21" t="s">
        <v>58</v>
      </c>
      <c r="H6633" s="23"/>
      <c r="I6633" s="28"/>
    </row>
    <row r="6634" ht="22.5" customHeight="1">
      <c r="A6634" s="53" t="str">
        <f t="array" ref="A6634">IFERROR(_xlfn.XLOOKUP(B6634, Runs[Run ID], Runs[Track]), "— pick a run —")</f>
        <v>Spider-Man</v>
      </c>
      <c r="B6634" s="54" t="s">
        <v>839</v>
      </c>
      <c r="C6634" s="53" t="str">
        <f t="array" ref="C6634">IFERROR(_xlfn.XLOOKUP(B6634, Runs[Run ID], Runs[Title]), "— pick a run —")</f>
        <v>Michelinie's Spider-Man</v>
      </c>
      <c r="D6634" s="74" t="s">
        <v>15458</v>
      </c>
      <c r="E6634" s="58" t="b">
        <v>0</v>
      </c>
      <c r="F6634" s="25">
        <f t="shared" si="2"/>
        <v>92</v>
      </c>
      <c r="G6634" s="21" t="s">
        <v>58</v>
      </c>
      <c r="H6634" s="23"/>
      <c r="I6634" s="28"/>
    </row>
    <row r="6635" ht="22.5" customHeight="1">
      <c r="A6635" s="53" t="str">
        <f t="array" ref="A6635">IFERROR(_xlfn.XLOOKUP(B6635, Runs[Run ID], Runs[Track]), "— pick a run —")</f>
        <v>Spider-Man</v>
      </c>
      <c r="B6635" s="54" t="s">
        <v>839</v>
      </c>
      <c r="C6635" s="53" t="str">
        <f t="array" ref="C6635">IFERROR(_xlfn.XLOOKUP(B6635, Runs[Run ID], Runs[Title]), "— pick a run —")</f>
        <v>Michelinie's Spider-Man</v>
      </c>
      <c r="D6635" s="74" t="s">
        <v>15459</v>
      </c>
      <c r="E6635" s="58" t="b">
        <v>0</v>
      </c>
      <c r="F6635" s="25">
        <f t="shared" si="2"/>
        <v>93</v>
      </c>
      <c r="G6635" s="21" t="s">
        <v>58</v>
      </c>
      <c r="H6635" s="23"/>
      <c r="I6635" s="28"/>
    </row>
    <row r="6636" ht="22.5" customHeight="1">
      <c r="A6636" s="53" t="str">
        <f t="array" ref="A6636">IFERROR(_xlfn.XLOOKUP(B6636, Runs[Run ID], Runs[Track]), "— pick a run —")</f>
        <v>Spider-Man</v>
      </c>
      <c r="B6636" s="54" t="s">
        <v>839</v>
      </c>
      <c r="C6636" s="53" t="str">
        <f t="array" ref="C6636">IFERROR(_xlfn.XLOOKUP(B6636, Runs[Run ID], Runs[Title]), "— pick a run —")</f>
        <v>Michelinie's Spider-Man</v>
      </c>
      <c r="D6636" s="74" t="s">
        <v>15460</v>
      </c>
      <c r="E6636" s="58" t="b">
        <v>0</v>
      </c>
      <c r="F6636" s="25">
        <f t="shared" si="2"/>
        <v>94</v>
      </c>
      <c r="G6636" s="21" t="s">
        <v>58</v>
      </c>
      <c r="H6636" s="23"/>
      <c r="I6636" s="28"/>
    </row>
    <row r="6637" ht="22.5" customHeight="1">
      <c r="A6637" s="53" t="str">
        <f t="array" ref="A6637">IFERROR(_xlfn.XLOOKUP(B6637, Runs[Run ID], Runs[Track]), "— pick a run —")</f>
        <v>Spider-Man</v>
      </c>
      <c r="B6637" s="54" t="s">
        <v>839</v>
      </c>
      <c r="C6637" s="53" t="str">
        <f t="array" ref="C6637">IFERROR(_xlfn.XLOOKUP(B6637, Runs[Run ID], Runs[Title]), "— pick a run —")</f>
        <v>Michelinie's Spider-Man</v>
      </c>
      <c r="D6637" s="74" t="s">
        <v>15461</v>
      </c>
      <c r="E6637" s="58" t="b">
        <v>0</v>
      </c>
      <c r="F6637" s="25">
        <f t="shared" si="2"/>
        <v>95</v>
      </c>
      <c r="G6637" s="21" t="s">
        <v>58</v>
      </c>
      <c r="H6637" s="23"/>
      <c r="I6637" s="28"/>
    </row>
    <row r="6638" ht="22.5" customHeight="1">
      <c r="A6638" s="53" t="str">
        <f t="array" ref="A6638">IFERROR(_xlfn.XLOOKUP(B6638, Runs[Run ID], Runs[Track]), "— pick a run —")</f>
        <v>Spider-Man</v>
      </c>
      <c r="B6638" s="54" t="s">
        <v>839</v>
      </c>
      <c r="C6638" s="53" t="str">
        <f t="array" ref="C6638">IFERROR(_xlfn.XLOOKUP(B6638, Runs[Run ID], Runs[Title]), "— pick a run —")</f>
        <v>Michelinie's Spider-Man</v>
      </c>
      <c r="D6638" s="74" t="s">
        <v>15462</v>
      </c>
      <c r="E6638" s="58" t="b">
        <v>0</v>
      </c>
      <c r="F6638" s="25">
        <f t="shared" si="2"/>
        <v>96</v>
      </c>
      <c r="G6638" s="21" t="s">
        <v>58</v>
      </c>
      <c r="H6638" s="23"/>
      <c r="I6638" s="28"/>
    </row>
    <row r="6639" ht="22.5" customHeight="1">
      <c r="A6639" s="53" t="str">
        <f t="array" ref="A6639">IFERROR(_xlfn.XLOOKUP(B6639, Runs[Run ID], Runs[Track]), "— pick a run —")</f>
        <v>Spider-Man</v>
      </c>
      <c r="B6639" s="54" t="s">
        <v>839</v>
      </c>
      <c r="C6639" s="53" t="str">
        <f t="array" ref="C6639">IFERROR(_xlfn.XLOOKUP(B6639, Runs[Run ID], Runs[Title]), "— pick a run —")</f>
        <v>Michelinie's Spider-Man</v>
      </c>
      <c r="D6639" s="74" t="s">
        <v>15463</v>
      </c>
      <c r="E6639" s="58" t="b">
        <v>0</v>
      </c>
      <c r="F6639" s="25">
        <f t="shared" si="2"/>
        <v>97</v>
      </c>
      <c r="G6639" s="21" t="s">
        <v>58</v>
      </c>
      <c r="H6639" s="23"/>
      <c r="I6639" s="28"/>
    </row>
    <row r="6640" ht="22.5" customHeight="1">
      <c r="A6640" s="53" t="str">
        <f t="array" ref="A6640">IFERROR(_xlfn.XLOOKUP(B6640, Runs[Run ID], Runs[Track]), "— pick a run —")</f>
        <v>Spider-Man</v>
      </c>
      <c r="B6640" s="54" t="s">
        <v>839</v>
      </c>
      <c r="C6640" s="53" t="str">
        <f t="array" ref="C6640">IFERROR(_xlfn.XLOOKUP(B6640, Runs[Run ID], Runs[Title]), "— pick a run —")</f>
        <v>Michelinie's Spider-Man</v>
      </c>
      <c r="D6640" s="74" t="s">
        <v>10673</v>
      </c>
      <c r="E6640" s="58" t="b">
        <v>0</v>
      </c>
      <c r="F6640" s="25">
        <f t="shared" si="2"/>
        <v>98</v>
      </c>
      <c r="G6640" s="21" t="s">
        <v>58</v>
      </c>
      <c r="H6640" s="23"/>
      <c r="I6640" s="28"/>
    </row>
    <row r="6641" ht="22.5" customHeight="1">
      <c r="A6641" s="53" t="str">
        <f t="array" ref="A6641">IFERROR(_xlfn.XLOOKUP(B6641, Runs[Run ID], Runs[Track]), "— pick a run —")</f>
        <v>Spider-Man</v>
      </c>
      <c r="B6641" s="54" t="s">
        <v>839</v>
      </c>
      <c r="C6641" s="53" t="str">
        <f t="array" ref="C6641">IFERROR(_xlfn.XLOOKUP(B6641, Runs[Run ID], Runs[Title]), "— pick a run —")</f>
        <v>Michelinie's Spider-Man</v>
      </c>
      <c r="D6641" s="74" t="s">
        <v>15464</v>
      </c>
      <c r="E6641" s="58" t="b">
        <v>0</v>
      </c>
      <c r="F6641" s="25">
        <f t="shared" si="2"/>
        <v>99</v>
      </c>
      <c r="G6641" s="21" t="s">
        <v>58</v>
      </c>
      <c r="H6641" s="23"/>
      <c r="I6641" s="28"/>
    </row>
    <row r="6642" ht="22.5" customHeight="1">
      <c r="A6642" s="53" t="str">
        <f t="array" ref="A6642">IFERROR(_xlfn.XLOOKUP(B6642, Runs[Run ID], Runs[Track]), "— pick a run —")</f>
        <v>Spider-Man</v>
      </c>
      <c r="B6642" s="54" t="s">
        <v>839</v>
      </c>
      <c r="C6642" s="53" t="str">
        <f t="array" ref="C6642">IFERROR(_xlfn.XLOOKUP(B6642, Runs[Run ID], Runs[Title]), "— pick a run —")</f>
        <v>Michelinie's Spider-Man</v>
      </c>
      <c r="D6642" s="74" t="s">
        <v>15465</v>
      </c>
      <c r="E6642" s="58" t="b">
        <v>0</v>
      </c>
      <c r="F6642" s="25">
        <f t="shared" si="2"/>
        <v>100</v>
      </c>
      <c r="G6642" s="21" t="s">
        <v>58</v>
      </c>
      <c r="H6642" s="23" t="s">
        <v>15466</v>
      </c>
      <c r="I6642" s="28"/>
    </row>
    <row r="6643" ht="22.5" customHeight="1">
      <c r="A6643" s="53" t="str">
        <f t="array" ref="A6643">IFERROR(_xlfn.XLOOKUP(B6643, Runs[Run ID], Runs[Track]), "— pick a run —")</f>
        <v>Spider-Man</v>
      </c>
      <c r="B6643" s="54" t="s">
        <v>839</v>
      </c>
      <c r="C6643" s="53" t="str">
        <f t="array" ref="C6643">IFERROR(_xlfn.XLOOKUP(B6643, Runs[Run ID], Runs[Title]), "— pick a run —")</f>
        <v>Michelinie's Spider-Man</v>
      </c>
      <c r="D6643" s="74" t="s">
        <v>15467</v>
      </c>
      <c r="E6643" s="58" t="b">
        <v>0</v>
      </c>
      <c r="F6643" s="25">
        <f t="shared" si="2"/>
        <v>101</v>
      </c>
      <c r="G6643" s="21" t="s">
        <v>58</v>
      </c>
      <c r="H6643" s="23"/>
      <c r="I6643" s="28"/>
    </row>
    <row r="6644" ht="22.5" customHeight="1">
      <c r="A6644" s="53" t="str">
        <f t="array" ref="A6644">IFERROR(_xlfn.XLOOKUP(B6644, Runs[Run ID], Runs[Track]), "— pick a run —")</f>
        <v>Spider-Man</v>
      </c>
      <c r="B6644" s="54" t="s">
        <v>839</v>
      </c>
      <c r="C6644" s="53" t="str">
        <f t="array" ref="C6644">IFERROR(_xlfn.XLOOKUP(B6644, Runs[Run ID], Runs[Title]), "— pick a run —")</f>
        <v>Michelinie's Spider-Man</v>
      </c>
      <c r="D6644" s="74" t="s">
        <v>15468</v>
      </c>
      <c r="E6644" s="58" t="b">
        <v>0</v>
      </c>
      <c r="F6644" s="25">
        <f t="shared" si="2"/>
        <v>102</v>
      </c>
      <c r="G6644" s="21" t="s">
        <v>58</v>
      </c>
      <c r="H6644" s="23"/>
      <c r="I6644" s="28"/>
    </row>
    <row r="6645" ht="22.5" customHeight="1">
      <c r="A6645" s="53" t="str">
        <f t="array" ref="A6645">IFERROR(_xlfn.XLOOKUP(B6645, Runs[Run ID], Runs[Track]), "— pick a run —")</f>
        <v>Spider-Man</v>
      </c>
      <c r="B6645" s="54" t="s">
        <v>839</v>
      </c>
      <c r="C6645" s="53" t="str">
        <f t="array" ref="C6645">IFERROR(_xlfn.XLOOKUP(B6645, Runs[Run ID], Runs[Title]), "— pick a run —")</f>
        <v>Michelinie's Spider-Man</v>
      </c>
      <c r="D6645" s="74" t="s">
        <v>15469</v>
      </c>
      <c r="E6645" s="58" t="b">
        <v>0</v>
      </c>
      <c r="F6645" s="25">
        <f t="shared" si="2"/>
        <v>103</v>
      </c>
      <c r="G6645" s="21" t="s">
        <v>58</v>
      </c>
      <c r="H6645" s="23"/>
      <c r="I6645" s="28"/>
    </row>
    <row r="6646" ht="22.5" customHeight="1">
      <c r="A6646" s="53" t="str">
        <f t="array" ref="A6646">IFERROR(_xlfn.XLOOKUP(B6646, Runs[Run ID], Runs[Track]), "— pick a run —")</f>
        <v>Spider-Man</v>
      </c>
      <c r="B6646" s="54" t="s">
        <v>839</v>
      </c>
      <c r="C6646" s="53" t="str">
        <f t="array" ref="C6646">IFERROR(_xlfn.XLOOKUP(B6646, Runs[Run ID], Runs[Title]), "— pick a run —")</f>
        <v>Michelinie's Spider-Man</v>
      </c>
      <c r="D6646" s="74" t="s">
        <v>15470</v>
      </c>
      <c r="E6646" s="58" t="b">
        <v>0</v>
      </c>
      <c r="F6646" s="25">
        <f t="shared" si="2"/>
        <v>104</v>
      </c>
      <c r="G6646" s="21" t="s">
        <v>58</v>
      </c>
      <c r="H6646" s="23"/>
      <c r="I6646" s="28"/>
    </row>
    <row r="6647" ht="22.5" customHeight="1">
      <c r="A6647" s="53" t="str">
        <f t="array" ref="A6647">IFERROR(_xlfn.XLOOKUP(B6647, Runs[Run ID], Runs[Track]), "— pick a run —")</f>
        <v>Spider-Man</v>
      </c>
      <c r="B6647" s="54" t="s">
        <v>839</v>
      </c>
      <c r="C6647" s="53" t="str">
        <f t="array" ref="C6647">IFERROR(_xlfn.XLOOKUP(B6647, Runs[Run ID], Runs[Title]), "— pick a run —")</f>
        <v>Michelinie's Spider-Man</v>
      </c>
      <c r="D6647" s="74" t="s">
        <v>15471</v>
      </c>
      <c r="E6647" s="58" t="b">
        <v>0</v>
      </c>
      <c r="F6647" s="25">
        <f t="shared" si="2"/>
        <v>105</v>
      </c>
      <c r="G6647" s="21" t="s">
        <v>58</v>
      </c>
      <c r="H6647" s="23"/>
      <c r="I6647" s="28"/>
    </row>
    <row r="6648" ht="22.5" customHeight="1">
      <c r="A6648" s="53" t="str">
        <f t="array" ref="A6648">IFERROR(_xlfn.XLOOKUP(B6648, Runs[Run ID], Runs[Track]), "— pick a run —")</f>
        <v>Spider-Man</v>
      </c>
      <c r="B6648" s="54" t="s">
        <v>839</v>
      </c>
      <c r="C6648" s="53" t="str">
        <f t="array" ref="C6648">IFERROR(_xlfn.XLOOKUP(B6648, Runs[Run ID], Runs[Title]), "— pick a run —")</f>
        <v>Michelinie's Spider-Man</v>
      </c>
      <c r="D6648" s="74" t="s">
        <v>15472</v>
      </c>
      <c r="E6648" s="58" t="b">
        <v>0</v>
      </c>
      <c r="F6648" s="25">
        <f t="shared" si="2"/>
        <v>106</v>
      </c>
      <c r="G6648" s="21" t="s">
        <v>58</v>
      </c>
      <c r="H6648" s="23"/>
      <c r="I6648" s="28"/>
    </row>
    <row r="6649" ht="22.5" customHeight="1">
      <c r="A6649" s="53" t="str">
        <f t="array" ref="A6649">IFERROR(_xlfn.XLOOKUP(B6649, Runs[Run ID], Runs[Track]), "— pick a run —")</f>
        <v>Spider-Man</v>
      </c>
      <c r="B6649" s="54" t="s">
        <v>839</v>
      </c>
      <c r="C6649" s="53" t="str">
        <f t="array" ref="C6649">IFERROR(_xlfn.XLOOKUP(B6649, Runs[Run ID], Runs[Title]), "— pick a run —")</f>
        <v>Michelinie's Spider-Man</v>
      </c>
      <c r="D6649" s="74" t="s">
        <v>15473</v>
      </c>
      <c r="E6649" s="58" t="b">
        <v>0</v>
      </c>
      <c r="F6649" s="25">
        <f t="shared" si="2"/>
        <v>107</v>
      </c>
      <c r="G6649" s="21" t="s">
        <v>58</v>
      </c>
      <c r="H6649" s="23"/>
      <c r="I6649" s="28"/>
    </row>
    <row r="6650" ht="22.5" customHeight="1">
      <c r="A6650" s="53" t="str">
        <f t="array" ref="A6650">IFERROR(_xlfn.XLOOKUP(B6650, Runs[Run ID], Runs[Track]), "— pick a run —")</f>
        <v>Spider-Man</v>
      </c>
      <c r="B6650" s="54" t="s">
        <v>839</v>
      </c>
      <c r="C6650" s="53" t="str">
        <f t="array" ref="C6650">IFERROR(_xlfn.XLOOKUP(B6650, Runs[Run ID], Runs[Title]), "— pick a run —")</f>
        <v>Michelinie's Spider-Man</v>
      </c>
      <c r="D6650" s="74" t="s">
        <v>15474</v>
      </c>
      <c r="E6650" s="58" t="b">
        <v>0</v>
      </c>
      <c r="F6650" s="25">
        <f t="shared" si="2"/>
        <v>108</v>
      </c>
      <c r="G6650" s="21" t="s">
        <v>58</v>
      </c>
      <c r="H6650" s="23"/>
      <c r="I6650" s="28"/>
    </row>
    <row r="6651" ht="22.5" customHeight="1">
      <c r="A6651" s="53" t="str">
        <f t="array" ref="A6651">IFERROR(_xlfn.XLOOKUP(B6651, Runs[Run ID], Runs[Track]), "— pick a run —")</f>
        <v>Spider-Man</v>
      </c>
      <c r="B6651" s="54" t="s">
        <v>839</v>
      </c>
      <c r="C6651" s="53" t="str">
        <f t="array" ref="C6651">IFERROR(_xlfn.XLOOKUP(B6651, Runs[Run ID], Runs[Title]), "— pick a run —")</f>
        <v>Michelinie's Spider-Man</v>
      </c>
      <c r="D6651" s="74" t="s">
        <v>15475</v>
      </c>
      <c r="E6651" s="58" t="b">
        <v>0</v>
      </c>
      <c r="F6651" s="25">
        <f t="shared" si="2"/>
        <v>109</v>
      </c>
      <c r="G6651" s="21" t="s">
        <v>58</v>
      </c>
      <c r="H6651" s="23"/>
      <c r="I6651" s="28"/>
    </row>
    <row r="6652" ht="22.5" customHeight="1">
      <c r="A6652" s="53" t="str">
        <f t="array" ref="A6652">IFERROR(_xlfn.XLOOKUP(B6652, Runs[Run ID], Runs[Track]), "— pick a run —")</f>
        <v>Spider-Man</v>
      </c>
      <c r="B6652" s="54" t="s">
        <v>839</v>
      </c>
      <c r="C6652" s="53" t="str">
        <f t="array" ref="C6652">IFERROR(_xlfn.XLOOKUP(B6652, Runs[Run ID], Runs[Title]), "— pick a run —")</f>
        <v>Michelinie's Spider-Man</v>
      </c>
      <c r="D6652" s="74" t="s">
        <v>15476</v>
      </c>
      <c r="E6652" s="58" t="b">
        <v>0</v>
      </c>
      <c r="F6652" s="25">
        <f t="shared" si="2"/>
        <v>110</v>
      </c>
      <c r="G6652" s="21" t="s">
        <v>58</v>
      </c>
      <c r="H6652" s="23"/>
      <c r="I6652" s="28"/>
    </row>
    <row r="6653" ht="22.5" customHeight="1">
      <c r="A6653" s="53" t="str">
        <f t="array" ref="A6653">IFERROR(_xlfn.XLOOKUP(B6653, Runs[Run ID], Runs[Track]), "— pick a run —")</f>
        <v>Spider-Man</v>
      </c>
      <c r="B6653" s="54" t="s">
        <v>839</v>
      </c>
      <c r="C6653" s="53" t="str">
        <f t="array" ref="C6653">IFERROR(_xlfn.XLOOKUP(B6653, Runs[Run ID], Runs[Title]), "— pick a run —")</f>
        <v>Michelinie's Spider-Man</v>
      </c>
      <c r="D6653" s="74" t="s">
        <v>15477</v>
      </c>
      <c r="E6653" s="58" t="b">
        <v>0</v>
      </c>
      <c r="F6653" s="25">
        <f t="shared" si="2"/>
        <v>111</v>
      </c>
      <c r="G6653" s="21" t="s">
        <v>58</v>
      </c>
      <c r="H6653" s="23"/>
      <c r="I6653" s="28"/>
    </row>
    <row r="6654" ht="22.5" customHeight="1">
      <c r="A6654" s="53" t="str">
        <f t="array" ref="A6654">IFERROR(_xlfn.XLOOKUP(B6654, Runs[Run ID], Runs[Track]), "— pick a run —")</f>
        <v>Spider-Man</v>
      </c>
      <c r="B6654" s="54" t="s">
        <v>839</v>
      </c>
      <c r="C6654" s="53" t="str">
        <f t="array" ref="C6654">IFERROR(_xlfn.XLOOKUP(B6654, Runs[Run ID], Runs[Title]), "— pick a run —")</f>
        <v>Michelinie's Spider-Man</v>
      </c>
      <c r="D6654" s="74" t="s">
        <v>15478</v>
      </c>
      <c r="E6654" s="58" t="b">
        <v>0</v>
      </c>
      <c r="F6654" s="25">
        <f t="shared" si="2"/>
        <v>112</v>
      </c>
      <c r="G6654" s="21" t="s">
        <v>58</v>
      </c>
      <c r="H6654" s="23"/>
      <c r="I6654" s="28"/>
    </row>
    <row r="6655" ht="22.5" customHeight="1">
      <c r="A6655" s="53" t="str">
        <f t="array" ref="A6655">IFERROR(_xlfn.XLOOKUP(B6655, Runs[Run ID], Runs[Track]), "— pick a run —")</f>
        <v>Spider-Man</v>
      </c>
      <c r="B6655" s="54" t="s">
        <v>839</v>
      </c>
      <c r="C6655" s="53" t="str">
        <f t="array" ref="C6655">IFERROR(_xlfn.XLOOKUP(B6655, Runs[Run ID], Runs[Title]), "— pick a run —")</f>
        <v>Michelinie's Spider-Man</v>
      </c>
      <c r="D6655" s="74" t="s">
        <v>15479</v>
      </c>
      <c r="E6655" s="58" t="b">
        <v>0</v>
      </c>
      <c r="F6655" s="25">
        <f t="shared" si="2"/>
        <v>113</v>
      </c>
      <c r="G6655" s="21" t="s">
        <v>58</v>
      </c>
      <c r="H6655" s="23"/>
      <c r="I6655" s="28"/>
    </row>
    <row r="6656" ht="22.5" customHeight="1">
      <c r="A6656" s="53" t="str">
        <f t="array" ref="A6656">IFERROR(_xlfn.XLOOKUP(B6656, Runs[Run ID], Runs[Track]), "— pick a run —")</f>
        <v>Spider-Man</v>
      </c>
      <c r="B6656" s="54" t="s">
        <v>839</v>
      </c>
      <c r="C6656" s="53" t="str">
        <f t="array" ref="C6656">IFERROR(_xlfn.XLOOKUP(B6656, Runs[Run ID], Runs[Title]), "— pick a run —")</f>
        <v>Michelinie's Spider-Man</v>
      </c>
      <c r="D6656" s="74" t="s">
        <v>15480</v>
      </c>
      <c r="E6656" s="58" t="b">
        <v>0</v>
      </c>
      <c r="F6656" s="25">
        <f t="shared" si="2"/>
        <v>114</v>
      </c>
      <c r="G6656" s="21" t="s">
        <v>58</v>
      </c>
      <c r="H6656" s="23"/>
      <c r="I6656" s="28"/>
    </row>
    <row r="6657" ht="22.5" customHeight="1">
      <c r="A6657" s="53" t="str">
        <f t="array" ref="A6657">IFERROR(_xlfn.XLOOKUP(B6657, Runs[Run ID], Runs[Track]), "— pick a run —")</f>
        <v>Spider-Man</v>
      </c>
      <c r="B6657" s="54" t="s">
        <v>839</v>
      </c>
      <c r="C6657" s="53" t="str">
        <f t="array" ref="C6657">IFERROR(_xlfn.XLOOKUP(B6657, Runs[Run ID], Runs[Title]), "— pick a run —")</f>
        <v>Michelinie's Spider-Man</v>
      </c>
      <c r="D6657" s="74" t="s">
        <v>15481</v>
      </c>
      <c r="E6657" s="58" t="b">
        <v>0</v>
      </c>
      <c r="F6657" s="25">
        <f t="shared" si="2"/>
        <v>115</v>
      </c>
      <c r="G6657" s="21" t="s">
        <v>58</v>
      </c>
      <c r="H6657" s="23"/>
      <c r="I6657" s="28"/>
    </row>
    <row r="6658" ht="22.5" customHeight="1">
      <c r="A6658" s="53" t="str">
        <f t="array" ref="A6658">IFERROR(_xlfn.XLOOKUP(B6658, Runs[Run ID], Runs[Track]), "— pick a run —")</f>
        <v>Spider-Man</v>
      </c>
      <c r="B6658" s="54" t="s">
        <v>839</v>
      </c>
      <c r="C6658" s="53" t="str">
        <f t="array" ref="C6658">IFERROR(_xlfn.XLOOKUP(B6658, Runs[Run ID], Runs[Title]), "— pick a run —")</f>
        <v>Michelinie's Spider-Man</v>
      </c>
      <c r="D6658" s="74" t="s">
        <v>15482</v>
      </c>
      <c r="E6658" s="58" t="b">
        <v>0</v>
      </c>
      <c r="F6658" s="25">
        <f t="shared" si="2"/>
        <v>116</v>
      </c>
      <c r="G6658" s="21" t="s">
        <v>58</v>
      </c>
      <c r="H6658" s="23"/>
      <c r="I6658" s="28"/>
    </row>
    <row r="6659" ht="22.5" customHeight="1">
      <c r="A6659" s="53" t="str">
        <f t="array" ref="A6659">IFERROR(_xlfn.XLOOKUP(B6659, Runs[Run ID], Runs[Track]), "— pick a run —")</f>
        <v>Spider-Man</v>
      </c>
      <c r="B6659" s="54" t="s">
        <v>839</v>
      </c>
      <c r="C6659" s="53" t="str">
        <f t="array" ref="C6659">IFERROR(_xlfn.XLOOKUP(B6659, Runs[Run ID], Runs[Title]), "— pick a run —")</f>
        <v>Michelinie's Spider-Man</v>
      </c>
      <c r="D6659" s="74" t="s">
        <v>15483</v>
      </c>
      <c r="E6659" s="58" t="b">
        <v>0</v>
      </c>
      <c r="F6659" s="25">
        <f t="shared" si="2"/>
        <v>117</v>
      </c>
      <c r="G6659" s="21" t="s">
        <v>58</v>
      </c>
      <c r="H6659" s="23"/>
      <c r="I6659" s="28"/>
    </row>
    <row r="6660" ht="22.5" customHeight="1">
      <c r="A6660" s="53" t="str">
        <f t="array" ref="A6660">IFERROR(_xlfn.XLOOKUP(B6660, Runs[Run ID], Runs[Track]), "— pick a run —")</f>
        <v>Spider-Man</v>
      </c>
      <c r="B6660" s="54" t="s">
        <v>839</v>
      </c>
      <c r="C6660" s="53" t="str">
        <f t="array" ref="C6660">IFERROR(_xlfn.XLOOKUP(B6660, Runs[Run ID], Runs[Title]), "— pick a run —")</f>
        <v>Michelinie's Spider-Man</v>
      </c>
      <c r="D6660" s="74" t="s">
        <v>15484</v>
      </c>
      <c r="E6660" s="58" t="b">
        <v>0</v>
      </c>
      <c r="F6660" s="25">
        <f t="shared" si="2"/>
        <v>118</v>
      </c>
      <c r="G6660" s="21" t="s">
        <v>58</v>
      </c>
      <c r="H6660" s="23"/>
      <c r="I6660" s="28"/>
    </row>
    <row r="6661" ht="22.5" customHeight="1">
      <c r="A6661" s="53" t="str">
        <f t="array" ref="A6661">IFERROR(_xlfn.XLOOKUP(B6661, Runs[Run ID], Runs[Track]), "— pick a run —")</f>
        <v>Spider-Man</v>
      </c>
      <c r="B6661" s="54" t="s">
        <v>839</v>
      </c>
      <c r="C6661" s="53" t="str">
        <f t="array" ref="C6661">IFERROR(_xlfn.XLOOKUP(B6661, Runs[Run ID], Runs[Title]), "— pick a run —")</f>
        <v>Michelinie's Spider-Man</v>
      </c>
      <c r="D6661" s="74" t="s">
        <v>15485</v>
      </c>
      <c r="E6661" s="58" t="b">
        <v>0</v>
      </c>
      <c r="F6661" s="25">
        <f t="shared" si="2"/>
        <v>119</v>
      </c>
      <c r="G6661" s="21" t="s">
        <v>58</v>
      </c>
      <c r="H6661" s="23"/>
      <c r="I6661" s="28"/>
    </row>
    <row r="6662" ht="22.5" customHeight="1">
      <c r="A6662" s="53" t="str">
        <f t="array" ref="A6662">IFERROR(_xlfn.XLOOKUP(B6662, Runs[Run ID], Runs[Track]), "— pick a run —")</f>
        <v>Spider-Man</v>
      </c>
      <c r="B6662" s="54" t="s">
        <v>839</v>
      </c>
      <c r="C6662" s="53" t="str">
        <f t="array" ref="C6662">IFERROR(_xlfn.XLOOKUP(B6662, Runs[Run ID], Runs[Title]), "— pick a run —")</f>
        <v>Michelinie's Spider-Man</v>
      </c>
      <c r="D6662" s="74" t="s">
        <v>15486</v>
      </c>
      <c r="E6662" s="58" t="b">
        <v>0</v>
      </c>
      <c r="F6662" s="25">
        <f t="shared" si="2"/>
        <v>120</v>
      </c>
      <c r="G6662" s="21" t="s">
        <v>58</v>
      </c>
      <c r="H6662" s="23"/>
      <c r="I6662" s="28"/>
    </row>
    <row r="6663" ht="22.5" customHeight="1">
      <c r="A6663" s="53" t="str">
        <f t="array" ref="A6663">IFERROR(_xlfn.XLOOKUP(B6663, Runs[Run ID], Runs[Track]), "— pick a run —")</f>
        <v>Spider-Man</v>
      </c>
      <c r="B6663" s="54" t="s">
        <v>839</v>
      </c>
      <c r="C6663" s="53" t="str">
        <f t="array" ref="C6663">IFERROR(_xlfn.XLOOKUP(B6663, Runs[Run ID], Runs[Title]), "— pick a run —")</f>
        <v>Michelinie's Spider-Man</v>
      </c>
      <c r="D6663" s="74" t="s">
        <v>15487</v>
      </c>
      <c r="E6663" s="58" t="b">
        <v>0</v>
      </c>
      <c r="F6663" s="25">
        <f t="shared" si="2"/>
        <v>121</v>
      </c>
      <c r="G6663" s="21" t="s">
        <v>58</v>
      </c>
      <c r="H6663" s="23"/>
      <c r="I6663" s="28"/>
    </row>
    <row r="6664" ht="22.5" customHeight="1">
      <c r="A6664" s="53" t="str">
        <f t="array" ref="A6664">IFERROR(_xlfn.XLOOKUP(B6664, Runs[Run ID], Runs[Track]), "— pick a run —")</f>
        <v>Spider-Man</v>
      </c>
      <c r="B6664" s="54" t="s">
        <v>839</v>
      </c>
      <c r="C6664" s="53" t="str">
        <f t="array" ref="C6664">IFERROR(_xlfn.XLOOKUP(B6664, Runs[Run ID], Runs[Title]), "— pick a run —")</f>
        <v>Michelinie's Spider-Man</v>
      </c>
      <c r="D6664" s="74" t="s">
        <v>10736</v>
      </c>
      <c r="E6664" s="58" t="b">
        <v>0</v>
      </c>
      <c r="F6664" s="25">
        <f t="shared" si="2"/>
        <v>122</v>
      </c>
      <c r="G6664" s="21" t="s">
        <v>58</v>
      </c>
      <c r="H6664" s="23"/>
      <c r="I6664" s="28"/>
    </row>
    <row r="6665" ht="22.5" customHeight="1">
      <c r="A6665" s="53" t="str">
        <f t="array" ref="A6665">IFERROR(_xlfn.XLOOKUP(B6665, Runs[Run ID], Runs[Track]), "— pick a run —")</f>
        <v>Spider-Man</v>
      </c>
      <c r="B6665" s="54" t="s">
        <v>11731</v>
      </c>
      <c r="C6665" s="53" t="str">
        <f t="array" ref="C6665">IFERROR(_xlfn.XLOOKUP(B6665, Runs[Run ID], Runs[Title]), "— pick a run —")</f>
        <v>Ultimate Spider-Man</v>
      </c>
      <c r="D6665" s="74" t="s">
        <v>15488</v>
      </c>
      <c r="E6665" s="58" t="b">
        <v>0</v>
      </c>
      <c r="F6665" s="25">
        <f t="shared" si="2"/>
        <v>1</v>
      </c>
      <c r="G6665" s="21" t="s">
        <v>58</v>
      </c>
      <c r="H6665" s="23"/>
      <c r="I6665" s="28"/>
    </row>
    <row r="6666" ht="22.5" customHeight="1">
      <c r="A6666" s="53" t="str">
        <f t="array" ref="A6666">IFERROR(_xlfn.XLOOKUP(B6666, Runs[Run ID], Runs[Track]), "— pick a run —")</f>
        <v>Spider-Man</v>
      </c>
      <c r="B6666" s="54" t="s">
        <v>11731</v>
      </c>
      <c r="C6666" s="53" t="str">
        <f t="array" ref="C6666">IFERROR(_xlfn.XLOOKUP(B6666, Runs[Run ID], Runs[Title]), "— pick a run —")</f>
        <v>Ultimate Spider-Man</v>
      </c>
      <c r="D6666" s="74" t="s">
        <v>15489</v>
      </c>
      <c r="E6666" s="58" t="b">
        <v>0</v>
      </c>
      <c r="F6666" s="25">
        <f t="shared" si="2"/>
        <v>2</v>
      </c>
      <c r="G6666" s="21" t="s">
        <v>58</v>
      </c>
      <c r="H6666" s="23"/>
      <c r="I6666" s="28"/>
    </row>
    <row r="6667" ht="22.5" customHeight="1">
      <c r="A6667" s="53" t="str">
        <f t="array" ref="A6667">IFERROR(_xlfn.XLOOKUP(B6667, Runs[Run ID], Runs[Track]), "— pick a run —")</f>
        <v>Spider-Man</v>
      </c>
      <c r="B6667" s="54" t="s">
        <v>11731</v>
      </c>
      <c r="C6667" s="53" t="str">
        <f t="array" ref="C6667">IFERROR(_xlfn.XLOOKUP(B6667, Runs[Run ID], Runs[Title]), "— pick a run —")</f>
        <v>Ultimate Spider-Man</v>
      </c>
      <c r="D6667" s="74" t="s">
        <v>15490</v>
      </c>
      <c r="E6667" s="58" t="b">
        <v>0</v>
      </c>
      <c r="F6667" s="25">
        <f t="shared" si="2"/>
        <v>3</v>
      </c>
      <c r="G6667" s="21" t="s">
        <v>58</v>
      </c>
      <c r="H6667" s="23"/>
      <c r="I6667" s="28"/>
    </row>
    <row r="6668" ht="22.5" customHeight="1">
      <c r="A6668" s="53" t="str">
        <f t="array" ref="A6668">IFERROR(_xlfn.XLOOKUP(B6668, Runs[Run ID], Runs[Track]), "— pick a run —")</f>
        <v>Spider-Man</v>
      </c>
      <c r="B6668" s="54" t="s">
        <v>11731</v>
      </c>
      <c r="C6668" s="53" t="str">
        <f t="array" ref="C6668">IFERROR(_xlfn.XLOOKUP(B6668, Runs[Run ID], Runs[Title]), "— pick a run —")</f>
        <v>Ultimate Spider-Man</v>
      </c>
      <c r="D6668" s="74" t="s">
        <v>15491</v>
      </c>
      <c r="E6668" s="58" t="b">
        <v>0</v>
      </c>
      <c r="F6668" s="25">
        <f t="shared" si="2"/>
        <v>4</v>
      </c>
      <c r="G6668" s="21" t="s">
        <v>58</v>
      </c>
      <c r="H6668" s="23"/>
      <c r="I6668" s="28"/>
    </row>
    <row r="6669" ht="22.5" customHeight="1">
      <c r="A6669" s="53" t="str">
        <f t="array" ref="A6669">IFERROR(_xlfn.XLOOKUP(B6669, Runs[Run ID], Runs[Track]), "— pick a run —")</f>
        <v>Spider-Man</v>
      </c>
      <c r="B6669" s="54" t="s">
        <v>11731</v>
      </c>
      <c r="C6669" s="53" t="str">
        <f t="array" ref="C6669">IFERROR(_xlfn.XLOOKUP(B6669, Runs[Run ID], Runs[Title]), "— pick a run —")</f>
        <v>Ultimate Spider-Man</v>
      </c>
      <c r="D6669" s="74" t="s">
        <v>15492</v>
      </c>
      <c r="E6669" s="58" t="b">
        <v>0</v>
      </c>
      <c r="F6669" s="25">
        <f t="shared" si="2"/>
        <v>5</v>
      </c>
      <c r="G6669" s="21" t="s">
        <v>58</v>
      </c>
      <c r="H6669" s="23"/>
      <c r="I6669" s="28"/>
    </row>
    <row r="6670" ht="22.5" customHeight="1">
      <c r="A6670" s="53" t="str">
        <f t="array" ref="A6670">IFERROR(_xlfn.XLOOKUP(B6670, Runs[Run ID], Runs[Track]), "— pick a run —")</f>
        <v>Spider-Man</v>
      </c>
      <c r="B6670" s="54" t="s">
        <v>11731</v>
      </c>
      <c r="C6670" s="53" t="str">
        <f t="array" ref="C6670">IFERROR(_xlfn.XLOOKUP(B6670, Runs[Run ID], Runs[Title]), "— pick a run —")</f>
        <v>Ultimate Spider-Man</v>
      </c>
      <c r="D6670" s="74" t="s">
        <v>15493</v>
      </c>
      <c r="E6670" s="58" t="b">
        <v>0</v>
      </c>
      <c r="F6670" s="25">
        <f t="shared" si="2"/>
        <v>6</v>
      </c>
      <c r="G6670" s="21" t="s">
        <v>58</v>
      </c>
      <c r="H6670" s="23"/>
      <c r="I6670" s="28"/>
    </row>
    <row r="6671" ht="22.5" customHeight="1">
      <c r="A6671" s="53" t="str">
        <f t="array" ref="A6671">IFERROR(_xlfn.XLOOKUP(B6671, Runs[Run ID], Runs[Track]), "— pick a run —")</f>
        <v>Spider-Man</v>
      </c>
      <c r="B6671" s="54" t="s">
        <v>11731</v>
      </c>
      <c r="C6671" s="53" t="str">
        <f t="array" ref="C6671">IFERROR(_xlfn.XLOOKUP(B6671, Runs[Run ID], Runs[Title]), "— pick a run —")</f>
        <v>Ultimate Spider-Man</v>
      </c>
      <c r="D6671" s="74" t="s">
        <v>15494</v>
      </c>
      <c r="E6671" s="58" t="b">
        <v>0</v>
      </c>
      <c r="F6671" s="25">
        <f t="shared" si="2"/>
        <v>7</v>
      </c>
      <c r="G6671" s="21" t="s">
        <v>58</v>
      </c>
      <c r="H6671" s="23"/>
      <c r="I6671" s="28"/>
    </row>
    <row r="6672" ht="22.5" customHeight="1">
      <c r="A6672" s="53" t="str">
        <f t="array" ref="A6672">IFERROR(_xlfn.XLOOKUP(B6672, Runs[Run ID], Runs[Track]), "— pick a run —")</f>
        <v>Spider-Man</v>
      </c>
      <c r="B6672" s="54" t="s">
        <v>11731</v>
      </c>
      <c r="C6672" s="53" t="str">
        <f t="array" ref="C6672">IFERROR(_xlfn.XLOOKUP(B6672, Runs[Run ID], Runs[Title]), "— pick a run —")</f>
        <v>Ultimate Spider-Man</v>
      </c>
      <c r="D6672" s="74" t="s">
        <v>15495</v>
      </c>
      <c r="E6672" s="58" t="b">
        <v>0</v>
      </c>
      <c r="F6672" s="25">
        <f t="shared" si="2"/>
        <v>8</v>
      </c>
      <c r="G6672" s="21" t="s">
        <v>58</v>
      </c>
      <c r="H6672" s="23"/>
      <c r="I6672" s="28"/>
    </row>
    <row r="6673" ht="22.5" customHeight="1">
      <c r="A6673" s="53" t="str">
        <f t="array" ref="A6673">IFERROR(_xlfn.XLOOKUP(B6673, Runs[Run ID], Runs[Track]), "— pick a run —")</f>
        <v>Spider-Man</v>
      </c>
      <c r="B6673" s="54" t="s">
        <v>11731</v>
      </c>
      <c r="C6673" s="53" t="str">
        <f t="array" ref="C6673">IFERROR(_xlfn.XLOOKUP(B6673, Runs[Run ID], Runs[Title]), "— pick a run —")</f>
        <v>Ultimate Spider-Man</v>
      </c>
      <c r="D6673" s="74" t="s">
        <v>15496</v>
      </c>
      <c r="E6673" s="58" t="b">
        <v>0</v>
      </c>
      <c r="F6673" s="25">
        <f t="shared" si="2"/>
        <v>9</v>
      </c>
      <c r="G6673" s="21" t="s">
        <v>58</v>
      </c>
      <c r="H6673" s="23"/>
      <c r="I6673" s="28"/>
    </row>
    <row r="6674" ht="22.5" customHeight="1">
      <c r="A6674" s="53" t="str">
        <f t="array" ref="A6674">IFERROR(_xlfn.XLOOKUP(B6674, Runs[Run ID], Runs[Track]), "— pick a run —")</f>
        <v>Spider-Man</v>
      </c>
      <c r="B6674" s="54" t="s">
        <v>11731</v>
      </c>
      <c r="C6674" s="53" t="str">
        <f t="array" ref="C6674">IFERROR(_xlfn.XLOOKUP(B6674, Runs[Run ID], Runs[Title]), "— pick a run —")</f>
        <v>Ultimate Spider-Man</v>
      </c>
      <c r="D6674" s="74" t="s">
        <v>15497</v>
      </c>
      <c r="E6674" s="58" t="b">
        <v>0</v>
      </c>
      <c r="F6674" s="25">
        <f t="shared" si="2"/>
        <v>10</v>
      </c>
      <c r="G6674" s="21" t="s">
        <v>58</v>
      </c>
      <c r="H6674" s="23"/>
      <c r="I6674" s="28"/>
    </row>
    <row r="6675" ht="22.5" customHeight="1">
      <c r="A6675" s="53" t="str">
        <f t="array" ref="A6675">IFERROR(_xlfn.XLOOKUP(B6675, Runs[Run ID], Runs[Track]), "— pick a run —")</f>
        <v>Spider-Man</v>
      </c>
      <c r="B6675" s="54" t="s">
        <v>11731</v>
      </c>
      <c r="C6675" s="53" t="str">
        <f t="array" ref="C6675">IFERROR(_xlfn.XLOOKUP(B6675, Runs[Run ID], Runs[Title]), "— pick a run —")</f>
        <v>Ultimate Spider-Man</v>
      </c>
      <c r="D6675" s="74" t="s">
        <v>15498</v>
      </c>
      <c r="E6675" s="58" t="b">
        <v>0</v>
      </c>
      <c r="F6675" s="25">
        <f t="shared" si="2"/>
        <v>11</v>
      </c>
      <c r="G6675" s="21" t="s">
        <v>58</v>
      </c>
      <c r="H6675" s="23"/>
      <c r="I6675" s="28"/>
    </row>
    <row r="6676" ht="22.5" customHeight="1">
      <c r="A6676" s="53" t="str">
        <f t="array" ref="A6676">IFERROR(_xlfn.XLOOKUP(B6676, Runs[Run ID], Runs[Track]), "— pick a run —")</f>
        <v>Spider-Man</v>
      </c>
      <c r="B6676" s="54" t="s">
        <v>11731</v>
      </c>
      <c r="C6676" s="53" t="str">
        <f t="array" ref="C6676">IFERROR(_xlfn.XLOOKUP(B6676, Runs[Run ID], Runs[Title]), "— pick a run —")</f>
        <v>Ultimate Spider-Man</v>
      </c>
      <c r="D6676" s="74" t="s">
        <v>15499</v>
      </c>
      <c r="E6676" s="58" t="b">
        <v>0</v>
      </c>
      <c r="F6676" s="25">
        <f t="shared" si="2"/>
        <v>12</v>
      </c>
      <c r="G6676" s="21" t="s">
        <v>58</v>
      </c>
      <c r="H6676" s="23"/>
      <c r="I6676" s="28"/>
    </row>
    <row r="6677" ht="22.5" customHeight="1">
      <c r="A6677" s="53" t="str">
        <f t="array" ref="A6677">IFERROR(_xlfn.XLOOKUP(B6677, Runs[Run ID], Runs[Track]), "— pick a run —")</f>
        <v>Spider-Man</v>
      </c>
      <c r="B6677" s="54" t="s">
        <v>11731</v>
      </c>
      <c r="C6677" s="53" t="str">
        <f t="array" ref="C6677">IFERROR(_xlfn.XLOOKUP(B6677, Runs[Run ID], Runs[Title]), "— pick a run —")</f>
        <v>Ultimate Spider-Man</v>
      </c>
      <c r="D6677" s="74" t="s">
        <v>15500</v>
      </c>
      <c r="E6677" s="58" t="b">
        <v>0</v>
      </c>
      <c r="F6677" s="25">
        <f t="shared" si="2"/>
        <v>13</v>
      </c>
      <c r="G6677" s="21" t="s">
        <v>58</v>
      </c>
      <c r="H6677" s="23"/>
      <c r="I6677" s="28"/>
    </row>
    <row r="6678" ht="22.5" customHeight="1">
      <c r="A6678" s="53" t="str">
        <f t="array" ref="A6678">IFERROR(_xlfn.XLOOKUP(B6678, Runs[Run ID], Runs[Track]), "— pick a run —")</f>
        <v>Spider-Man</v>
      </c>
      <c r="B6678" s="54" t="s">
        <v>11731</v>
      </c>
      <c r="C6678" s="53" t="str">
        <f t="array" ref="C6678">IFERROR(_xlfn.XLOOKUP(B6678, Runs[Run ID], Runs[Title]), "— pick a run —")</f>
        <v>Ultimate Spider-Man</v>
      </c>
      <c r="D6678" s="74" t="s">
        <v>3317</v>
      </c>
      <c r="E6678" s="58" t="b">
        <v>0</v>
      </c>
      <c r="F6678" s="25">
        <f t="shared" si="2"/>
        <v>14</v>
      </c>
      <c r="G6678" s="21" t="s">
        <v>443</v>
      </c>
      <c r="H6678" s="23" t="s">
        <v>15501</v>
      </c>
      <c r="I6678" s="28"/>
    </row>
    <row r="6679" ht="22.5" customHeight="1">
      <c r="A6679" s="53" t="str">
        <f t="array" ref="A6679">IFERROR(_xlfn.XLOOKUP(B6679, Runs[Run ID], Runs[Track]), "— pick a run —")</f>
        <v>Spider-Man</v>
      </c>
      <c r="B6679" s="54" t="s">
        <v>11731</v>
      </c>
      <c r="C6679" s="53" t="str">
        <f t="array" ref="C6679">IFERROR(_xlfn.XLOOKUP(B6679, Runs[Run ID], Runs[Title]), "— pick a run —")</f>
        <v>Ultimate Spider-Man</v>
      </c>
      <c r="D6679" s="74" t="s">
        <v>3347</v>
      </c>
      <c r="E6679" s="58" t="b">
        <v>0</v>
      </c>
      <c r="F6679" s="25">
        <f t="shared" si="2"/>
        <v>15</v>
      </c>
      <c r="G6679" s="21" t="s">
        <v>443</v>
      </c>
      <c r="H6679" s="23"/>
      <c r="I6679" s="28"/>
    </row>
    <row r="6680" ht="22.5" customHeight="1">
      <c r="A6680" s="53" t="str">
        <f t="array" ref="A6680">IFERROR(_xlfn.XLOOKUP(B6680, Runs[Run ID], Runs[Track]), "— pick a run —")</f>
        <v>Spider-Man</v>
      </c>
      <c r="B6680" s="54" t="s">
        <v>11731</v>
      </c>
      <c r="C6680" s="53" t="str">
        <f t="array" ref="C6680">IFERROR(_xlfn.XLOOKUP(B6680, Runs[Run ID], Runs[Title]), "— pick a run —")</f>
        <v>Ultimate Spider-Man</v>
      </c>
      <c r="D6680" s="74" t="s">
        <v>3377</v>
      </c>
      <c r="E6680" s="58" t="b">
        <v>0</v>
      </c>
      <c r="F6680" s="25">
        <f t="shared" si="2"/>
        <v>16</v>
      </c>
      <c r="G6680" s="21" t="s">
        <v>443</v>
      </c>
      <c r="H6680" s="23"/>
      <c r="I6680" s="28"/>
    </row>
    <row r="6681" ht="22.5" customHeight="1">
      <c r="A6681" s="53" t="str">
        <f t="array" ref="A6681">IFERROR(_xlfn.XLOOKUP(B6681, Runs[Run ID], Runs[Track]), "— pick a run —")</f>
        <v>Spider-Man</v>
      </c>
      <c r="B6681" s="54" t="s">
        <v>11731</v>
      </c>
      <c r="C6681" s="53" t="str">
        <f t="array" ref="C6681">IFERROR(_xlfn.XLOOKUP(B6681, Runs[Run ID], Runs[Title]), "— pick a run —")</f>
        <v>Ultimate Spider-Man</v>
      </c>
      <c r="D6681" s="74" t="s">
        <v>3407</v>
      </c>
      <c r="E6681" s="58" t="b">
        <v>0</v>
      </c>
      <c r="F6681" s="25">
        <f t="shared" si="2"/>
        <v>17</v>
      </c>
      <c r="G6681" s="21" t="s">
        <v>443</v>
      </c>
      <c r="H6681" s="23"/>
      <c r="I6681" s="28"/>
    </row>
    <row r="6682" ht="22.5" customHeight="1">
      <c r="A6682" s="53" t="str">
        <f t="array" ref="A6682">IFERROR(_xlfn.XLOOKUP(B6682, Runs[Run ID], Runs[Track]), "— pick a run —")</f>
        <v>Spider-Man</v>
      </c>
      <c r="B6682" s="54" t="s">
        <v>11731</v>
      </c>
      <c r="C6682" s="53" t="str">
        <f t="array" ref="C6682">IFERROR(_xlfn.XLOOKUP(B6682, Runs[Run ID], Runs[Title]), "— pick a run —")</f>
        <v>Ultimate Spider-Man</v>
      </c>
      <c r="D6682" s="74" t="s">
        <v>3438</v>
      </c>
      <c r="E6682" s="58" t="b">
        <v>0</v>
      </c>
      <c r="F6682" s="25">
        <f t="shared" si="2"/>
        <v>18</v>
      </c>
      <c r="G6682" s="21" t="s">
        <v>443</v>
      </c>
      <c r="H6682" s="23"/>
      <c r="I6682" s="28"/>
    </row>
    <row r="6683" ht="22.5" customHeight="1">
      <c r="A6683" s="53" t="str">
        <f t="array" ref="A6683">IFERROR(_xlfn.XLOOKUP(B6683, Runs[Run ID], Runs[Track]), "— pick a run —")</f>
        <v>Spider-Man</v>
      </c>
      <c r="B6683" s="54" t="s">
        <v>11731</v>
      </c>
      <c r="C6683" s="53" t="str">
        <f t="array" ref="C6683">IFERROR(_xlfn.XLOOKUP(B6683, Runs[Run ID], Runs[Title]), "— pick a run —")</f>
        <v>Ultimate Spider-Man</v>
      </c>
      <c r="D6683" s="74" t="s">
        <v>3468</v>
      </c>
      <c r="E6683" s="58" t="b">
        <v>0</v>
      </c>
      <c r="F6683" s="25">
        <f t="shared" si="2"/>
        <v>19</v>
      </c>
      <c r="G6683" s="21" t="s">
        <v>443</v>
      </c>
      <c r="H6683" s="23"/>
      <c r="I6683" s="28"/>
    </row>
    <row r="6684" ht="22.5" customHeight="1">
      <c r="A6684" s="53" t="str">
        <f t="array" ref="A6684">IFERROR(_xlfn.XLOOKUP(B6684, Runs[Run ID], Runs[Track]), "— pick a run —")</f>
        <v>Spider-Man</v>
      </c>
      <c r="B6684" s="54" t="s">
        <v>11731</v>
      </c>
      <c r="C6684" s="53" t="str">
        <f t="array" ref="C6684">IFERROR(_xlfn.XLOOKUP(B6684, Runs[Run ID], Runs[Title]), "— pick a run —")</f>
        <v>Ultimate Spider-Man</v>
      </c>
      <c r="D6684" s="74" t="s">
        <v>3499</v>
      </c>
      <c r="E6684" s="58" t="b">
        <v>0</v>
      </c>
      <c r="F6684" s="25">
        <f t="shared" si="2"/>
        <v>20</v>
      </c>
      <c r="G6684" s="21" t="s">
        <v>443</v>
      </c>
      <c r="H6684" s="23"/>
      <c r="I6684" s="28"/>
    </row>
    <row r="6685" ht="22.5" customHeight="1">
      <c r="A6685" s="53" t="str">
        <f t="array" ref="A6685">IFERROR(_xlfn.XLOOKUP(B6685, Runs[Run ID], Runs[Track]), "— pick a run —")</f>
        <v>Spider-Man</v>
      </c>
      <c r="B6685" s="54" t="s">
        <v>11731</v>
      </c>
      <c r="C6685" s="53" t="str">
        <f t="array" ref="C6685">IFERROR(_xlfn.XLOOKUP(B6685, Runs[Run ID], Runs[Title]), "— pick a run —")</f>
        <v>Ultimate Spider-Man</v>
      </c>
      <c r="D6685" s="74" t="s">
        <v>3529</v>
      </c>
      <c r="E6685" s="58" t="b">
        <v>0</v>
      </c>
      <c r="F6685" s="25">
        <f t="shared" si="2"/>
        <v>21</v>
      </c>
      <c r="G6685" s="21" t="s">
        <v>443</v>
      </c>
      <c r="H6685" s="23"/>
      <c r="I6685" s="28"/>
    </row>
    <row r="6686" ht="22.5" customHeight="1">
      <c r="A6686" s="53" t="str">
        <f t="array" ref="A6686">IFERROR(_xlfn.XLOOKUP(B6686, Runs[Run ID], Runs[Track]), "— pick a run —")</f>
        <v>Spider-Man</v>
      </c>
      <c r="B6686" s="54" t="s">
        <v>11731</v>
      </c>
      <c r="C6686" s="53" t="str">
        <f t="array" ref="C6686">IFERROR(_xlfn.XLOOKUP(B6686, Runs[Run ID], Runs[Title]), "— pick a run —")</f>
        <v>Ultimate Spider-Man</v>
      </c>
      <c r="D6686" s="74" t="s">
        <v>15502</v>
      </c>
      <c r="E6686" s="58" t="b">
        <v>0</v>
      </c>
      <c r="F6686" s="25">
        <f t="shared" si="2"/>
        <v>22</v>
      </c>
      <c r="G6686" s="21" t="s">
        <v>58</v>
      </c>
      <c r="H6686" s="23"/>
      <c r="I6686" s="28"/>
    </row>
    <row r="6687" ht="22.5" customHeight="1">
      <c r="A6687" s="53" t="str">
        <f t="array" ref="A6687">IFERROR(_xlfn.XLOOKUP(B6687, Runs[Run ID], Runs[Track]), "— pick a run —")</f>
        <v>Spider-Man</v>
      </c>
      <c r="B6687" s="54" t="s">
        <v>11731</v>
      </c>
      <c r="C6687" s="53" t="str">
        <f t="array" ref="C6687">IFERROR(_xlfn.XLOOKUP(B6687, Runs[Run ID], Runs[Title]), "— pick a run —")</f>
        <v>Ultimate Spider-Man</v>
      </c>
      <c r="D6687" s="74" t="s">
        <v>15503</v>
      </c>
      <c r="E6687" s="58" t="b">
        <v>0</v>
      </c>
      <c r="F6687" s="25">
        <f t="shared" si="2"/>
        <v>23</v>
      </c>
      <c r="G6687" s="21" t="s">
        <v>58</v>
      </c>
      <c r="H6687" s="23"/>
      <c r="I6687" s="28"/>
    </row>
    <row r="6688" ht="22.5" customHeight="1">
      <c r="A6688" s="53" t="str">
        <f t="array" ref="A6688">IFERROR(_xlfn.XLOOKUP(B6688, Runs[Run ID], Runs[Track]), "— pick a run —")</f>
        <v>Spider-Man</v>
      </c>
      <c r="B6688" s="54" t="s">
        <v>11731</v>
      </c>
      <c r="C6688" s="53" t="str">
        <f t="array" ref="C6688">IFERROR(_xlfn.XLOOKUP(B6688, Runs[Run ID], Runs[Title]), "— pick a run —")</f>
        <v>Ultimate Spider-Man</v>
      </c>
      <c r="D6688" s="74" t="s">
        <v>15504</v>
      </c>
      <c r="E6688" s="58" t="b">
        <v>0</v>
      </c>
      <c r="F6688" s="25">
        <f t="shared" si="2"/>
        <v>24</v>
      </c>
      <c r="G6688" s="21" t="s">
        <v>58</v>
      </c>
      <c r="H6688" s="23"/>
      <c r="I6688" s="28"/>
    </row>
    <row r="6689" ht="22.5" customHeight="1">
      <c r="A6689" s="53" t="str">
        <f t="array" ref="A6689">IFERROR(_xlfn.XLOOKUP(B6689, Runs[Run ID], Runs[Track]), "— pick a run —")</f>
        <v>Spider-Man</v>
      </c>
      <c r="B6689" s="54" t="s">
        <v>11731</v>
      </c>
      <c r="C6689" s="53" t="str">
        <f t="array" ref="C6689">IFERROR(_xlfn.XLOOKUP(B6689, Runs[Run ID], Runs[Title]), "— pick a run —")</f>
        <v>Ultimate Spider-Man</v>
      </c>
      <c r="D6689" s="74" t="s">
        <v>15505</v>
      </c>
      <c r="E6689" s="58" t="b">
        <v>0</v>
      </c>
      <c r="F6689" s="25">
        <f t="shared" si="2"/>
        <v>25</v>
      </c>
      <c r="G6689" s="21" t="s">
        <v>58</v>
      </c>
      <c r="H6689" s="23"/>
      <c r="I6689" s="28"/>
    </row>
    <row r="6690" ht="22.5" customHeight="1">
      <c r="A6690" s="53" t="str">
        <f t="array" ref="A6690">IFERROR(_xlfn.XLOOKUP(B6690, Runs[Run ID], Runs[Track]), "— pick a run —")</f>
        <v>Spider-Man</v>
      </c>
      <c r="B6690" s="54" t="s">
        <v>11731</v>
      </c>
      <c r="C6690" s="53" t="str">
        <f t="array" ref="C6690">IFERROR(_xlfn.XLOOKUP(B6690, Runs[Run ID], Runs[Title]), "— pick a run —")</f>
        <v>Ultimate Spider-Man</v>
      </c>
      <c r="D6690" s="74" t="s">
        <v>15506</v>
      </c>
      <c r="E6690" s="58" t="b">
        <v>0</v>
      </c>
      <c r="F6690" s="25">
        <f t="shared" si="2"/>
        <v>26</v>
      </c>
      <c r="G6690" s="21" t="s">
        <v>58</v>
      </c>
      <c r="H6690" s="23"/>
      <c r="I6690" s="28"/>
    </row>
    <row r="6691" ht="22.5" customHeight="1">
      <c r="A6691" s="53" t="str">
        <f t="array" ref="A6691">IFERROR(_xlfn.XLOOKUP(B6691, Runs[Run ID], Runs[Track]), "— pick a run —")</f>
        <v>Spider-Man</v>
      </c>
      <c r="B6691" s="54" t="s">
        <v>11731</v>
      </c>
      <c r="C6691" s="53" t="str">
        <f t="array" ref="C6691">IFERROR(_xlfn.XLOOKUP(B6691, Runs[Run ID], Runs[Title]), "— pick a run —")</f>
        <v>Ultimate Spider-Man</v>
      </c>
      <c r="D6691" s="74" t="s">
        <v>15507</v>
      </c>
      <c r="E6691" s="58" t="b">
        <v>0</v>
      </c>
      <c r="F6691" s="25">
        <f t="shared" si="2"/>
        <v>27</v>
      </c>
      <c r="G6691" s="21" t="s">
        <v>58</v>
      </c>
      <c r="H6691" s="23"/>
      <c r="I6691" s="28"/>
    </row>
    <row r="6692" ht="22.5" customHeight="1">
      <c r="A6692" s="53" t="str">
        <f t="array" ref="A6692">IFERROR(_xlfn.XLOOKUP(B6692, Runs[Run ID], Runs[Track]), "— pick a run —")</f>
        <v>Spider-Man</v>
      </c>
      <c r="B6692" s="54" t="s">
        <v>11731</v>
      </c>
      <c r="C6692" s="53" t="str">
        <f t="array" ref="C6692">IFERROR(_xlfn.XLOOKUP(B6692, Runs[Run ID], Runs[Title]), "— pick a run —")</f>
        <v>Ultimate Spider-Man</v>
      </c>
      <c r="D6692" s="74" t="s">
        <v>15508</v>
      </c>
      <c r="E6692" s="58" t="b">
        <v>0</v>
      </c>
      <c r="F6692" s="25">
        <f t="shared" si="2"/>
        <v>28</v>
      </c>
      <c r="G6692" s="21" t="s">
        <v>58</v>
      </c>
      <c r="H6692" s="23"/>
      <c r="I6692" s="28"/>
    </row>
    <row r="6693" ht="22.5" customHeight="1">
      <c r="A6693" s="53" t="str">
        <f t="array" ref="A6693">IFERROR(_xlfn.XLOOKUP(B6693, Runs[Run ID], Runs[Track]), "— pick a run —")</f>
        <v>Spider-Man</v>
      </c>
      <c r="B6693" s="54" t="s">
        <v>11731</v>
      </c>
      <c r="C6693" s="53" t="str">
        <f t="array" ref="C6693">IFERROR(_xlfn.XLOOKUP(B6693, Runs[Run ID], Runs[Title]), "— pick a run —")</f>
        <v>Ultimate Spider-Man</v>
      </c>
      <c r="D6693" s="74" t="s">
        <v>15509</v>
      </c>
      <c r="E6693" s="58" t="b">
        <v>0</v>
      </c>
      <c r="F6693" s="25">
        <f t="shared" si="2"/>
        <v>29</v>
      </c>
      <c r="G6693" s="21" t="s">
        <v>58</v>
      </c>
      <c r="H6693" s="23"/>
      <c r="I6693" s="28"/>
    </row>
    <row r="6694" ht="22.5" customHeight="1">
      <c r="A6694" s="53" t="str">
        <f t="array" ref="A6694">IFERROR(_xlfn.XLOOKUP(B6694, Runs[Run ID], Runs[Track]), "— pick a run —")</f>
        <v>Spider-Man</v>
      </c>
      <c r="B6694" s="54" t="s">
        <v>11731</v>
      </c>
      <c r="C6694" s="53" t="str">
        <f t="array" ref="C6694">IFERROR(_xlfn.XLOOKUP(B6694, Runs[Run ID], Runs[Title]), "— pick a run —")</f>
        <v>Ultimate Spider-Man</v>
      </c>
      <c r="D6694" s="74" t="s">
        <v>5422</v>
      </c>
      <c r="E6694" s="58" t="b">
        <v>0</v>
      </c>
      <c r="F6694" s="25">
        <f t="shared" si="2"/>
        <v>30</v>
      </c>
      <c r="G6694" s="21" t="s">
        <v>443</v>
      </c>
      <c r="H6694" s="23"/>
      <c r="I6694" s="28"/>
    </row>
    <row r="6695" ht="22.5" customHeight="1">
      <c r="A6695" s="53" t="str">
        <f t="array" ref="A6695">IFERROR(_xlfn.XLOOKUP(B6695, Runs[Run ID], Runs[Track]), "— pick a run —")</f>
        <v>Spider-Man</v>
      </c>
      <c r="B6695" s="54" t="s">
        <v>11731</v>
      </c>
      <c r="C6695" s="53" t="str">
        <f t="array" ref="C6695">IFERROR(_xlfn.XLOOKUP(B6695, Runs[Run ID], Runs[Title]), "— pick a run —")</f>
        <v>Ultimate Spider-Man</v>
      </c>
      <c r="D6695" s="74" t="s">
        <v>3971</v>
      </c>
      <c r="E6695" s="58" t="b">
        <v>0</v>
      </c>
      <c r="F6695" s="25">
        <f t="shared" si="2"/>
        <v>31</v>
      </c>
      <c r="G6695" s="21" t="s">
        <v>443</v>
      </c>
      <c r="H6695" s="23"/>
      <c r="I6695" s="28"/>
    </row>
    <row r="6696" ht="22.5" customHeight="1">
      <c r="A6696" s="53" t="str">
        <f t="array" ref="A6696">IFERROR(_xlfn.XLOOKUP(B6696, Runs[Run ID], Runs[Track]), "— pick a run —")</f>
        <v>Spider-Man</v>
      </c>
      <c r="B6696" s="54" t="s">
        <v>11731</v>
      </c>
      <c r="C6696" s="53" t="str">
        <f t="array" ref="C6696">IFERROR(_xlfn.XLOOKUP(B6696, Runs[Run ID], Runs[Title]), "— pick a run —")</f>
        <v>Ultimate Spider-Man</v>
      </c>
      <c r="D6696" s="74" t="s">
        <v>4001</v>
      </c>
      <c r="E6696" s="58" t="b">
        <v>0</v>
      </c>
      <c r="F6696" s="25">
        <f t="shared" si="2"/>
        <v>32</v>
      </c>
      <c r="G6696" s="21" t="s">
        <v>443</v>
      </c>
      <c r="H6696" s="23"/>
      <c r="I6696" s="28"/>
    </row>
    <row r="6697" ht="22.5" customHeight="1">
      <c r="A6697" s="53" t="str">
        <f t="array" ref="A6697">IFERROR(_xlfn.XLOOKUP(B6697, Runs[Run ID], Runs[Track]), "— pick a run —")</f>
        <v>Spider-Man</v>
      </c>
      <c r="B6697" s="54" t="s">
        <v>11731</v>
      </c>
      <c r="C6697" s="53" t="str">
        <f t="array" ref="C6697">IFERROR(_xlfn.XLOOKUP(B6697, Runs[Run ID], Runs[Title]), "— pick a run —")</f>
        <v>Ultimate Spider-Man</v>
      </c>
      <c r="D6697" s="74" t="s">
        <v>4028</v>
      </c>
      <c r="E6697" s="58" t="b">
        <v>0</v>
      </c>
      <c r="F6697" s="25">
        <f t="shared" si="2"/>
        <v>33</v>
      </c>
      <c r="G6697" s="21" t="s">
        <v>443</v>
      </c>
      <c r="H6697" s="23"/>
      <c r="I6697" s="28"/>
    </row>
    <row r="6698" ht="22.5" customHeight="1">
      <c r="A6698" s="53" t="str">
        <f t="array" ref="A6698">IFERROR(_xlfn.XLOOKUP(B6698, Runs[Run ID], Runs[Track]), "— pick a run —")</f>
        <v>Spider-Man</v>
      </c>
      <c r="B6698" s="54" t="s">
        <v>11731</v>
      </c>
      <c r="C6698" s="53" t="str">
        <f t="array" ref="C6698">IFERROR(_xlfn.XLOOKUP(B6698, Runs[Run ID], Runs[Title]), "— pick a run —")</f>
        <v>Ultimate Spider-Man</v>
      </c>
      <c r="D6698" s="74" t="s">
        <v>4054</v>
      </c>
      <c r="E6698" s="58" t="b">
        <v>0</v>
      </c>
      <c r="F6698" s="25">
        <f t="shared" si="2"/>
        <v>34</v>
      </c>
      <c r="G6698" s="21" t="s">
        <v>443</v>
      </c>
      <c r="H6698" s="23"/>
      <c r="I6698" s="28"/>
    </row>
    <row r="6699" ht="22.5" customHeight="1">
      <c r="A6699" s="53" t="str">
        <f t="array" ref="A6699">IFERROR(_xlfn.XLOOKUP(B6699, Runs[Run ID], Runs[Track]), "— pick a run —")</f>
        <v>Spider-Man</v>
      </c>
      <c r="B6699" s="54" t="s">
        <v>11731</v>
      </c>
      <c r="C6699" s="53" t="str">
        <f t="array" ref="C6699">IFERROR(_xlfn.XLOOKUP(B6699, Runs[Run ID], Runs[Title]), "— pick a run —")</f>
        <v>Ultimate Spider-Man</v>
      </c>
      <c r="D6699" s="74" t="s">
        <v>4081</v>
      </c>
      <c r="E6699" s="58" t="b">
        <v>0</v>
      </c>
      <c r="F6699" s="25">
        <f t="shared" si="2"/>
        <v>35</v>
      </c>
      <c r="G6699" s="21" t="s">
        <v>443</v>
      </c>
      <c r="H6699" s="23"/>
      <c r="I6699" s="28"/>
    </row>
    <row r="6700" ht="22.5" customHeight="1">
      <c r="A6700" s="53" t="str">
        <f t="array" ref="A6700">IFERROR(_xlfn.XLOOKUP(B6700, Runs[Run ID], Runs[Track]), "— pick a run —")</f>
        <v>Spider-Man</v>
      </c>
      <c r="B6700" s="54" t="s">
        <v>11731</v>
      </c>
      <c r="C6700" s="53" t="str">
        <f t="array" ref="C6700">IFERROR(_xlfn.XLOOKUP(B6700, Runs[Run ID], Runs[Title]), "— pick a run —")</f>
        <v>Ultimate Spider-Man</v>
      </c>
      <c r="D6700" s="74" t="s">
        <v>4110</v>
      </c>
      <c r="E6700" s="58" t="b">
        <v>0</v>
      </c>
      <c r="F6700" s="25">
        <f t="shared" si="2"/>
        <v>36</v>
      </c>
      <c r="G6700" s="21" t="s">
        <v>443</v>
      </c>
      <c r="H6700" s="23"/>
      <c r="I6700" s="28"/>
    </row>
    <row r="6701" ht="22.5" customHeight="1">
      <c r="A6701" s="53" t="str">
        <f t="array" ref="A6701">IFERROR(_xlfn.XLOOKUP(B6701, Runs[Run ID], Runs[Track]), "— pick a run —")</f>
        <v>Spider-Man</v>
      </c>
      <c r="B6701" s="54" t="s">
        <v>11731</v>
      </c>
      <c r="C6701" s="53" t="str">
        <f t="array" ref="C6701">IFERROR(_xlfn.XLOOKUP(B6701, Runs[Run ID], Runs[Title]), "— pick a run —")</f>
        <v>Ultimate Spider-Man</v>
      </c>
      <c r="D6701" s="74" t="s">
        <v>4142</v>
      </c>
      <c r="E6701" s="58" t="b">
        <v>0</v>
      </c>
      <c r="F6701" s="25">
        <f t="shared" si="2"/>
        <v>37</v>
      </c>
      <c r="G6701" s="21" t="s">
        <v>443</v>
      </c>
      <c r="H6701" s="23"/>
      <c r="I6701" s="28"/>
    </row>
    <row r="6702" ht="22.5" customHeight="1">
      <c r="A6702" s="53" t="str">
        <f t="array" ref="A6702">IFERROR(_xlfn.XLOOKUP(B6702, Runs[Run ID], Runs[Track]), "— pick a run —")</f>
        <v>Spider-Man</v>
      </c>
      <c r="B6702" s="54" t="s">
        <v>11731</v>
      </c>
      <c r="C6702" s="53" t="str">
        <f t="array" ref="C6702">IFERROR(_xlfn.XLOOKUP(B6702, Runs[Run ID], Runs[Title]), "— pick a run —")</f>
        <v>Ultimate Spider-Man</v>
      </c>
      <c r="D6702" s="74" t="s">
        <v>15510</v>
      </c>
      <c r="E6702" s="58" t="b">
        <v>0</v>
      </c>
      <c r="F6702" s="25">
        <f t="shared" si="2"/>
        <v>38</v>
      </c>
      <c r="G6702" s="21" t="s">
        <v>58</v>
      </c>
      <c r="H6702" s="23"/>
      <c r="I6702" s="28"/>
    </row>
    <row r="6703" ht="22.5" customHeight="1">
      <c r="A6703" s="53" t="str">
        <f t="array" ref="A6703">IFERROR(_xlfn.XLOOKUP(B6703, Runs[Run ID], Runs[Track]), "— pick a run —")</f>
        <v>Spider-Man</v>
      </c>
      <c r="B6703" s="54" t="s">
        <v>11731</v>
      </c>
      <c r="C6703" s="53" t="str">
        <f t="array" ref="C6703">IFERROR(_xlfn.XLOOKUP(B6703, Runs[Run ID], Runs[Title]), "— pick a run —")</f>
        <v>Ultimate Spider-Man</v>
      </c>
      <c r="D6703" s="74" t="s">
        <v>15511</v>
      </c>
      <c r="E6703" s="58" t="b">
        <v>0</v>
      </c>
      <c r="F6703" s="25">
        <f t="shared" si="2"/>
        <v>39</v>
      </c>
      <c r="G6703" s="21" t="s">
        <v>58</v>
      </c>
      <c r="H6703" s="23"/>
      <c r="I6703" s="28"/>
    </row>
    <row r="6704" ht="22.5" customHeight="1">
      <c r="A6704" s="53" t="str">
        <f t="array" ref="A6704">IFERROR(_xlfn.XLOOKUP(B6704, Runs[Run ID], Runs[Track]), "— pick a run —")</f>
        <v>Spider-Man</v>
      </c>
      <c r="B6704" s="54" t="s">
        <v>11731</v>
      </c>
      <c r="C6704" s="53" t="str">
        <f t="array" ref="C6704">IFERROR(_xlfn.XLOOKUP(B6704, Runs[Run ID], Runs[Title]), "— pick a run —")</f>
        <v>Ultimate Spider-Man</v>
      </c>
      <c r="D6704" s="74" t="s">
        <v>15512</v>
      </c>
      <c r="E6704" s="58" t="b">
        <v>0</v>
      </c>
      <c r="F6704" s="25">
        <f t="shared" si="2"/>
        <v>40</v>
      </c>
      <c r="G6704" s="21" t="s">
        <v>58</v>
      </c>
      <c r="H6704" s="23"/>
      <c r="I6704" s="28"/>
    </row>
    <row r="6705" ht="22.5" customHeight="1">
      <c r="A6705" s="53" t="str">
        <f t="array" ref="A6705">IFERROR(_xlfn.XLOOKUP(B6705, Runs[Run ID], Runs[Track]), "— pick a run —")</f>
        <v>Spider-Man</v>
      </c>
      <c r="B6705" s="54" t="s">
        <v>11731</v>
      </c>
      <c r="C6705" s="53" t="str">
        <f t="array" ref="C6705">IFERROR(_xlfn.XLOOKUP(B6705, Runs[Run ID], Runs[Title]), "— pick a run —")</f>
        <v>Ultimate Spider-Man</v>
      </c>
      <c r="D6705" s="74" t="s">
        <v>15513</v>
      </c>
      <c r="E6705" s="58" t="b">
        <v>0</v>
      </c>
      <c r="F6705" s="25">
        <f t="shared" si="2"/>
        <v>41</v>
      </c>
      <c r="G6705" s="21" t="s">
        <v>58</v>
      </c>
      <c r="H6705" s="23"/>
      <c r="I6705" s="28"/>
    </row>
    <row r="6706" ht="22.5" customHeight="1">
      <c r="A6706" s="53" t="str">
        <f t="array" ref="A6706">IFERROR(_xlfn.XLOOKUP(B6706, Runs[Run ID], Runs[Track]), "— pick a run —")</f>
        <v>Spider-Man</v>
      </c>
      <c r="B6706" s="54" t="s">
        <v>11731</v>
      </c>
      <c r="C6706" s="53" t="str">
        <f t="array" ref="C6706">IFERROR(_xlfn.XLOOKUP(B6706, Runs[Run ID], Runs[Title]), "— pick a run —")</f>
        <v>Ultimate Spider-Man</v>
      </c>
      <c r="D6706" s="74" t="s">
        <v>15514</v>
      </c>
      <c r="E6706" s="58" t="b">
        <v>0</v>
      </c>
      <c r="F6706" s="25">
        <f t="shared" si="2"/>
        <v>42</v>
      </c>
      <c r="G6706" s="21" t="s">
        <v>58</v>
      </c>
      <c r="H6706" s="23"/>
      <c r="I6706" s="28"/>
    </row>
    <row r="6707" ht="22.5" customHeight="1">
      <c r="A6707" s="53" t="str">
        <f t="array" ref="A6707">IFERROR(_xlfn.XLOOKUP(B6707, Runs[Run ID], Runs[Track]), "— pick a run —")</f>
        <v>Spider-Man</v>
      </c>
      <c r="B6707" s="54" t="s">
        <v>11731</v>
      </c>
      <c r="C6707" s="53" t="str">
        <f t="array" ref="C6707">IFERROR(_xlfn.XLOOKUP(B6707, Runs[Run ID], Runs[Title]), "— pick a run —")</f>
        <v>Ultimate Spider-Man</v>
      </c>
      <c r="D6707" s="74" t="s">
        <v>15515</v>
      </c>
      <c r="E6707" s="58" t="b">
        <v>0</v>
      </c>
      <c r="F6707" s="25">
        <f t="shared" si="2"/>
        <v>43</v>
      </c>
      <c r="G6707" s="21" t="s">
        <v>58</v>
      </c>
      <c r="H6707" s="23"/>
      <c r="I6707" s="28"/>
    </row>
    <row r="6708" ht="22.5" customHeight="1">
      <c r="A6708" s="53" t="str">
        <f t="array" ref="A6708">IFERROR(_xlfn.XLOOKUP(B6708, Runs[Run ID], Runs[Track]), "— pick a run —")</f>
        <v>Spider-Man</v>
      </c>
      <c r="B6708" s="54" t="s">
        <v>11731</v>
      </c>
      <c r="C6708" s="53" t="str">
        <f t="array" ref="C6708">IFERROR(_xlfn.XLOOKUP(B6708, Runs[Run ID], Runs[Title]), "— pick a run —")</f>
        <v>Ultimate Spider-Man</v>
      </c>
      <c r="D6708" s="74" t="s">
        <v>15516</v>
      </c>
      <c r="E6708" s="58" t="b">
        <v>0</v>
      </c>
      <c r="F6708" s="25">
        <f t="shared" si="2"/>
        <v>44</v>
      </c>
      <c r="G6708" s="21" t="s">
        <v>58</v>
      </c>
      <c r="H6708" s="23"/>
      <c r="I6708" s="28"/>
    </row>
    <row r="6709" ht="22.5" customHeight="1">
      <c r="A6709" s="53" t="str">
        <f t="array" ref="A6709">IFERROR(_xlfn.XLOOKUP(B6709, Runs[Run ID], Runs[Track]), "— pick a run —")</f>
        <v>Spider-Man</v>
      </c>
      <c r="B6709" s="54" t="s">
        <v>11731</v>
      </c>
      <c r="C6709" s="53" t="str">
        <f t="array" ref="C6709">IFERROR(_xlfn.XLOOKUP(B6709, Runs[Run ID], Runs[Title]), "— pick a run —")</f>
        <v>Ultimate Spider-Man</v>
      </c>
      <c r="D6709" s="74" t="s">
        <v>4553</v>
      </c>
      <c r="E6709" s="58" t="b">
        <v>0</v>
      </c>
      <c r="F6709" s="25">
        <f t="shared" si="2"/>
        <v>45</v>
      </c>
      <c r="G6709" s="21" t="s">
        <v>1002</v>
      </c>
      <c r="H6709" s="23"/>
      <c r="I6709" s="28"/>
    </row>
    <row r="6710" ht="22.5" customHeight="1">
      <c r="A6710" s="53" t="str">
        <f t="array" ref="A6710">IFERROR(_xlfn.XLOOKUP(B6710, Runs[Run ID], Runs[Track]), "— pick a run —")</f>
        <v>Spider-Man</v>
      </c>
      <c r="B6710" s="54" t="s">
        <v>11731</v>
      </c>
      <c r="C6710" s="53" t="str">
        <f t="array" ref="C6710">IFERROR(_xlfn.XLOOKUP(B6710, Runs[Run ID], Runs[Title]), "— pick a run —")</f>
        <v>Ultimate Spider-Man</v>
      </c>
      <c r="D6710" s="74" t="s">
        <v>15517</v>
      </c>
      <c r="E6710" s="58" t="b">
        <v>0</v>
      </c>
      <c r="F6710" s="25">
        <f t="shared" si="2"/>
        <v>46</v>
      </c>
      <c r="G6710" s="21" t="s">
        <v>58</v>
      </c>
      <c r="H6710" s="23"/>
      <c r="I6710" s="28"/>
    </row>
    <row r="6711" ht="22.5" customHeight="1">
      <c r="A6711" s="53" t="str">
        <f t="array" ref="A6711">IFERROR(_xlfn.XLOOKUP(B6711, Runs[Run ID], Runs[Track]), "— pick a run —")</f>
        <v>Spider-Man</v>
      </c>
      <c r="B6711" s="54" t="s">
        <v>11731</v>
      </c>
      <c r="C6711" s="53" t="str">
        <f t="array" ref="C6711">IFERROR(_xlfn.XLOOKUP(B6711, Runs[Run ID], Runs[Title]), "— pick a run —")</f>
        <v>Ultimate Spider-Man</v>
      </c>
      <c r="D6711" s="74" t="s">
        <v>15518</v>
      </c>
      <c r="E6711" s="58" t="b">
        <v>0</v>
      </c>
      <c r="F6711" s="25">
        <f t="shared" si="2"/>
        <v>47</v>
      </c>
      <c r="G6711" s="21" t="s">
        <v>58</v>
      </c>
      <c r="H6711" s="23"/>
      <c r="I6711" s="28"/>
    </row>
    <row r="6712" ht="22.5" customHeight="1">
      <c r="A6712" s="53" t="str">
        <f t="array" ref="A6712">IFERROR(_xlfn.XLOOKUP(B6712, Runs[Run ID], Runs[Track]), "— pick a run —")</f>
        <v>Spider-Man</v>
      </c>
      <c r="B6712" s="54" t="s">
        <v>11731</v>
      </c>
      <c r="C6712" s="53" t="str">
        <f t="array" ref="C6712">IFERROR(_xlfn.XLOOKUP(B6712, Runs[Run ID], Runs[Title]), "— pick a run —")</f>
        <v>Ultimate Spider-Man</v>
      </c>
      <c r="D6712" s="74" t="s">
        <v>15519</v>
      </c>
      <c r="E6712" s="58" t="b">
        <v>0</v>
      </c>
      <c r="F6712" s="25">
        <f t="shared" si="2"/>
        <v>48</v>
      </c>
      <c r="G6712" s="21" t="s">
        <v>58</v>
      </c>
      <c r="H6712" s="23"/>
      <c r="I6712" s="28"/>
    </row>
    <row r="6713" ht="22.5" customHeight="1">
      <c r="A6713" s="53" t="str">
        <f t="array" ref="A6713">IFERROR(_xlfn.XLOOKUP(B6713, Runs[Run ID], Runs[Track]), "— pick a run —")</f>
        <v>Spider-Man</v>
      </c>
      <c r="B6713" s="54" t="s">
        <v>11731</v>
      </c>
      <c r="C6713" s="53" t="str">
        <f t="array" ref="C6713">IFERROR(_xlfn.XLOOKUP(B6713, Runs[Run ID], Runs[Title]), "— pick a run —")</f>
        <v>Ultimate Spider-Man</v>
      </c>
      <c r="D6713" s="74" t="s">
        <v>15520</v>
      </c>
      <c r="E6713" s="58" t="b">
        <v>0</v>
      </c>
      <c r="F6713" s="25">
        <f t="shared" si="2"/>
        <v>49</v>
      </c>
      <c r="G6713" s="21" t="s">
        <v>58</v>
      </c>
      <c r="H6713" s="23"/>
      <c r="I6713" s="28"/>
    </row>
    <row r="6714" ht="22.5" customHeight="1">
      <c r="A6714" s="53" t="str">
        <f t="array" ref="A6714">IFERROR(_xlfn.XLOOKUP(B6714, Runs[Run ID], Runs[Track]), "— pick a run —")</f>
        <v>Spider-Man</v>
      </c>
      <c r="B6714" s="54" t="s">
        <v>11731</v>
      </c>
      <c r="C6714" s="53" t="str">
        <f t="array" ref="C6714">IFERROR(_xlfn.XLOOKUP(B6714, Runs[Run ID], Runs[Title]), "— pick a run —")</f>
        <v>Ultimate Spider-Man</v>
      </c>
      <c r="D6714" s="74" t="s">
        <v>15521</v>
      </c>
      <c r="E6714" s="58" t="b">
        <v>0</v>
      </c>
      <c r="F6714" s="25">
        <f t="shared" si="2"/>
        <v>50</v>
      </c>
      <c r="G6714" s="21" t="s">
        <v>58</v>
      </c>
      <c r="H6714" s="23"/>
      <c r="I6714" s="28"/>
    </row>
    <row r="6715" ht="22.5" customHeight="1">
      <c r="A6715" s="53" t="str">
        <f t="array" ref="A6715">IFERROR(_xlfn.XLOOKUP(B6715, Runs[Run ID], Runs[Track]), "— pick a run —")</f>
        <v>Spider-Man</v>
      </c>
      <c r="B6715" s="54" t="s">
        <v>11731</v>
      </c>
      <c r="C6715" s="53" t="str">
        <f t="array" ref="C6715">IFERROR(_xlfn.XLOOKUP(B6715, Runs[Run ID], Runs[Title]), "— pick a run —")</f>
        <v>Ultimate Spider-Man</v>
      </c>
      <c r="D6715" s="74" t="s">
        <v>15522</v>
      </c>
      <c r="E6715" s="58" t="b">
        <v>0</v>
      </c>
      <c r="F6715" s="25">
        <f t="shared" si="2"/>
        <v>51</v>
      </c>
      <c r="G6715" s="21" t="s">
        <v>58</v>
      </c>
      <c r="H6715" s="23"/>
      <c r="I6715" s="28"/>
    </row>
    <row r="6716" ht="22.5" customHeight="1">
      <c r="A6716" s="53" t="str">
        <f t="array" ref="A6716">IFERROR(_xlfn.XLOOKUP(B6716, Runs[Run ID], Runs[Track]), "— pick a run —")</f>
        <v>Spider-Man</v>
      </c>
      <c r="B6716" s="54" t="s">
        <v>11731</v>
      </c>
      <c r="C6716" s="53" t="str">
        <f t="array" ref="C6716">IFERROR(_xlfn.XLOOKUP(B6716, Runs[Run ID], Runs[Title]), "— pick a run —")</f>
        <v>Ultimate Spider-Man</v>
      </c>
      <c r="D6716" s="74" t="s">
        <v>15523</v>
      </c>
      <c r="E6716" s="58" t="b">
        <v>0</v>
      </c>
      <c r="F6716" s="25">
        <f t="shared" si="2"/>
        <v>52</v>
      </c>
      <c r="G6716" s="21" t="s">
        <v>58</v>
      </c>
      <c r="H6716" s="23"/>
      <c r="I6716" s="28"/>
    </row>
    <row r="6717" ht="22.5" customHeight="1">
      <c r="A6717" s="53" t="str">
        <f t="array" ref="A6717">IFERROR(_xlfn.XLOOKUP(B6717, Runs[Run ID], Runs[Track]), "— pick a run —")</f>
        <v>Spider-Man</v>
      </c>
      <c r="B6717" s="54" t="s">
        <v>11731</v>
      </c>
      <c r="C6717" s="53" t="str">
        <f t="array" ref="C6717">IFERROR(_xlfn.XLOOKUP(B6717, Runs[Run ID], Runs[Title]), "— pick a run —")</f>
        <v>Ultimate Spider-Man</v>
      </c>
      <c r="D6717" s="74" t="s">
        <v>15524</v>
      </c>
      <c r="E6717" s="58" t="b">
        <v>0</v>
      </c>
      <c r="F6717" s="25">
        <f t="shared" si="2"/>
        <v>53</v>
      </c>
      <c r="G6717" s="21" t="s">
        <v>58</v>
      </c>
      <c r="H6717" s="23"/>
      <c r="I6717" s="28"/>
    </row>
    <row r="6718" ht="22.5" customHeight="1">
      <c r="A6718" s="53" t="str">
        <f t="array" ref="A6718">IFERROR(_xlfn.XLOOKUP(B6718, Runs[Run ID], Runs[Track]), "— pick a run —")</f>
        <v>Spider-Man</v>
      </c>
      <c r="B6718" s="54" t="s">
        <v>11731</v>
      </c>
      <c r="C6718" s="53" t="str">
        <f t="array" ref="C6718">IFERROR(_xlfn.XLOOKUP(B6718, Runs[Run ID], Runs[Title]), "— pick a run —")</f>
        <v>Ultimate Spider-Man</v>
      </c>
      <c r="D6718" s="74" t="s">
        <v>15525</v>
      </c>
      <c r="E6718" s="58" t="b">
        <v>0</v>
      </c>
      <c r="F6718" s="25">
        <f t="shared" si="2"/>
        <v>54</v>
      </c>
      <c r="G6718" s="21" t="s">
        <v>58</v>
      </c>
      <c r="H6718" s="23"/>
      <c r="I6718" s="28"/>
    </row>
    <row r="6719" ht="22.5" customHeight="1">
      <c r="A6719" s="53" t="str">
        <f t="array" ref="A6719">IFERROR(_xlfn.XLOOKUP(B6719, Runs[Run ID], Runs[Track]), "— pick a run —")</f>
        <v>Spider-Man</v>
      </c>
      <c r="B6719" s="54" t="s">
        <v>11731</v>
      </c>
      <c r="C6719" s="53" t="str">
        <f t="array" ref="C6719">IFERROR(_xlfn.XLOOKUP(B6719, Runs[Run ID], Runs[Title]), "— pick a run —")</f>
        <v>Ultimate Spider-Man</v>
      </c>
      <c r="D6719" s="74" t="s">
        <v>15526</v>
      </c>
      <c r="E6719" s="58" t="b">
        <v>0</v>
      </c>
      <c r="F6719" s="25">
        <f t="shared" si="2"/>
        <v>55</v>
      </c>
      <c r="G6719" s="21" t="s">
        <v>58</v>
      </c>
      <c r="H6719" s="23"/>
      <c r="I6719" s="28"/>
    </row>
    <row r="6720" ht="22.5" customHeight="1">
      <c r="A6720" s="53" t="str">
        <f t="array" ref="A6720">IFERROR(_xlfn.XLOOKUP(B6720, Runs[Run ID], Runs[Track]), "— pick a run —")</f>
        <v>Spider-Man</v>
      </c>
      <c r="B6720" s="54" t="s">
        <v>11731</v>
      </c>
      <c r="C6720" s="53" t="str">
        <f t="array" ref="C6720">IFERROR(_xlfn.XLOOKUP(B6720, Runs[Run ID], Runs[Title]), "— pick a run —")</f>
        <v>Ultimate Spider-Man</v>
      </c>
      <c r="D6720" s="74" t="s">
        <v>15527</v>
      </c>
      <c r="E6720" s="58" t="b">
        <v>0</v>
      </c>
      <c r="F6720" s="25">
        <f t="shared" si="2"/>
        <v>56</v>
      </c>
      <c r="G6720" s="21" t="s">
        <v>58</v>
      </c>
      <c r="H6720" s="23"/>
      <c r="I6720" s="28"/>
    </row>
    <row r="6721" ht="22.5" customHeight="1">
      <c r="A6721" s="53" t="str">
        <f t="array" ref="A6721">IFERROR(_xlfn.XLOOKUP(B6721, Runs[Run ID], Runs[Track]), "— pick a run —")</f>
        <v>Spider-Man</v>
      </c>
      <c r="B6721" s="54" t="s">
        <v>11731</v>
      </c>
      <c r="C6721" s="53" t="str">
        <f t="array" ref="C6721">IFERROR(_xlfn.XLOOKUP(B6721, Runs[Run ID], Runs[Title]), "— pick a run —")</f>
        <v>Ultimate Spider-Man</v>
      </c>
      <c r="D6721" s="74" t="s">
        <v>15528</v>
      </c>
      <c r="E6721" s="58" t="b">
        <v>0</v>
      </c>
      <c r="F6721" s="25">
        <f t="shared" si="2"/>
        <v>57</v>
      </c>
      <c r="G6721" s="21" t="s">
        <v>58</v>
      </c>
      <c r="H6721" s="23"/>
      <c r="I6721" s="28"/>
    </row>
    <row r="6722" ht="22.5" customHeight="1">
      <c r="A6722" s="53" t="str">
        <f t="array" ref="A6722">IFERROR(_xlfn.XLOOKUP(B6722, Runs[Run ID], Runs[Track]), "— pick a run —")</f>
        <v>Spider-Man</v>
      </c>
      <c r="B6722" s="54" t="s">
        <v>11731</v>
      </c>
      <c r="C6722" s="53" t="str">
        <f t="array" ref="C6722">IFERROR(_xlfn.XLOOKUP(B6722, Runs[Run ID], Runs[Title]), "— pick a run —")</f>
        <v>Ultimate Spider-Man</v>
      </c>
      <c r="D6722" s="74" t="s">
        <v>15529</v>
      </c>
      <c r="E6722" s="58" t="b">
        <v>0</v>
      </c>
      <c r="F6722" s="25">
        <f t="shared" si="2"/>
        <v>58</v>
      </c>
      <c r="G6722" s="21" t="s">
        <v>58</v>
      </c>
      <c r="H6722" s="23"/>
      <c r="I6722" s="28"/>
    </row>
    <row r="6723" ht="22.5" customHeight="1">
      <c r="A6723" s="53" t="str">
        <f t="array" ref="A6723">IFERROR(_xlfn.XLOOKUP(B6723, Runs[Run ID], Runs[Track]), "— pick a run —")</f>
        <v>Spider-Man</v>
      </c>
      <c r="B6723" s="54" t="s">
        <v>11731</v>
      </c>
      <c r="C6723" s="53" t="str">
        <f t="array" ref="C6723">IFERROR(_xlfn.XLOOKUP(B6723, Runs[Run ID], Runs[Title]), "— pick a run —")</f>
        <v>Ultimate Spider-Man</v>
      </c>
      <c r="D6723" s="74" t="s">
        <v>15530</v>
      </c>
      <c r="E6723" s="58" t="b">
        <v>0</v>
      </c>
      <c r="F6723" s="25">
        <f t="shared" si="2"/>
        <v>59</v>
      </c>
      <c r="G6723" s="21" t="s">
        <v>58</v>
      </c>
      <c r="H6723" s="23"/>
      <c r="I6723" s="28"/>
    </row>
    <row r="6724" ht="22.5" customHeight="1">
      <c r="A6724" s="53" t="str">
        <f t="array" ref="A6724">IFERROR(_xlfn.XLOOKUP(B6724, Runs[Run ID], Runs[Track]), "— pick a run —")</f>
        <v>Spider-Man</v>
      </c>
      <c r="B6724" s="54" t="s">
        <v>11731</v>
      </c>
      <c r="C6724" s="53" t="str">
        <f t="array" ref="C6724">IFERROR(_xlfn.XLOOKUP(B6724, Runs[Run ID], Runs[Title]), "— pick a run —")</f>
        <v>Ultimate Spider-Man</v>
      </c>
      <c r="D6724" s="74" t="s">
        <v>15531</v>
      </c>
      <c r="E6724" s="58" t="b">
        <v>0</v>
      </c>
      <c r="F6724" s="25">
        <f t="shared" si="2"/>
        <v>60</v>
      </c>
      <c r="G6724" s="21" t="s">
        <v>58</v>
      </c>
      <c r="H6724" s="23"/>
      <c r="I6724" s="28"/>
    </row>
    <row r="6725" ht="22.5" customHeight="1">
      <c r="A6725" s="53" t="str">
        <f t="array" ref="A6725">IFERROR(_xlfn.XLOOKUP(B6725, Runs[Run ID], Runs[Track]), "— pick a run —")</f>
        <v>Spider-Man</v>
      </c>
      <c r="B6725" s="54" t="s">
        <v>11731</v>
      </c>
      <c r="C6725" s="53" t="str">
        <f t="array" ref="C6725">IFERROR(_xlfn.XLOOKUP(B6725, Runs[Run ID], Runs[Title]), "— pick a run —")</f>
        <v>Ultimate Spider-Man</v>
      </c>
      <c r="D6725" s="74" t="s">
        <v>15532</v>
      </c>
      <c r="E6725" s="58" t="b">
        <v>0</v>
      </c>
      <c r="F6725" s="25">
        <f t="shared" si="2"/>
        <v>61</v>
      </c>
      <c r="G6725" s="21" t="s">
        <v>58</v>
      </c>
      <c r="H6725" s="23"/>
      <c r="I6725" s="28"/>
    </row>
    <row r="6726" ht="22.5" customHeight="1">
      <c r="A6726" s="53" t="str">
        <f t="array" ref="A6726">IFERROR(_xlfn.XLOOKUP(B6726, Runs[Run ID], Runs[Track]), "— pick a run —")</f>
        <v>Spider-Man</v>
      </c>
      <c r="B6726" s="54" t="s">
        <v>11731</v>
      </c>
      <c r="C6726" s="53" t="str">
        <f t="array" ref="C6726">IFERROR(_xlfn.XLOOKUP(B6726, Runs[Run ID], Runs[Title]), "— pick a run —")</f>
        <v>Ultimate Spider-Man</v>
      </c>
      <c r="D6726" s="74" t="s">
        <v>15533</v>
      </c>
      <c r="E6726" s="58" t="b">
        <v>0</v>
      </c>
      <c r="F6726" s="25">
        <f t="shared" si="2"/>
        <v>62</v>
      </c>
      <c r="G6726" s="21" t="s">
        <v>58</v>
      </c>
      <c r="H6726" s="23"/>
      <c r="I6726" s="28"/>
    </row>
    <row r="6727" ht="22.5" customHeight="1">
      <c r="A6727" s="53" t="str">
        <f t="array" ref="A6727">IFERROR(_xlfn.XLOOKUP(B6727, Runs[Run ID], Runs[Track]), "— pick a run —")</f>
        <v>Spider-Man</v>
      </c>
      <c r="B6727" s="54" t="s">
        <v>11731</v>
      </c>
      <c r="C6727" s="53" t="str">
        <f t="array" ref="C6727">IFERROR(_xlfn.XLOOKUP(B6727, Runs[Run ID], Runs[Title]), "— pick a run —")</f>
        <v>Ultimate Spider-Man</v>
      </c>
      <c r="D6727" s="74" t="s">
        <v>15534</v>
      </c>
      <c r="E6727" s="58" t="b">
        <v>0</v>
      </c>
      <c r="F6727" s="25">
        <f t="shared" si="2"/>
        <v>63</v>
      </c>
      <c r="G6727" s="21" t="s">
        <v>58</v>
      </c>
      <c r="H6727" s="23"/>
      <c r="I6727" s="28"/>
    </row>
    <row r="6728" ht="22.5" customHeight="1">
      <c r="A6728" s="53" t="str">
        <f t="array" ref="A6728">IFERROR(_xlfn.XLOOKUP(B6728, Runs[Run ID], Runs[Track]), "— pick a run —")</f>
        <v>Spider-Man</v>
      </c>
      <c r="B6728" s="54" t="s">
        <v>11731</v>
      </c>
      <c r="C6728" s="53" t="str">
        <f t="array" ref="C6728">IFERROR(_xlfn.XLOOKUP(B6728, Runs[Run ID], Runs[Title]), "— pick a run —")</f>
        <v>Ultimate Spider-Man</v>
      </c>
      <c r="D6728" s="74" t="s">
        <v>15535</v>
      </c>
      <c r="E6728" s="58" t="b">
        <v>0</v>
      </c>
      <c r="F6728" s="25">
        <f t="shared" si="2"/>
        <v>64</v>
      </c>
      <c r="G6728" s="21" t="s">
        <v>58</v>
      </c>
      <c r="H6728" s="23"/>
      <c r="I6728" s="28"/>
    </row>
    <row r="6729" ht="22.5" customHeight="1">
      <c r="A6729" s="53" t="str">
        <f t="array" ref="A6729">IFERROR(_xlfn.XLOOKUP(B6729, Runs[Run ID], Runs[Track]), "— pick a run —")</f>
        <v>Spider-Man</v>
      </c>
      <c r="B6729" s="54" t="s">
        <v>11731</v>
      </c>
      <c r="C6729" s="53" t="str">
        <f t="array" ref="C6729">IFERROR(_xlfn.XLOOKUP(B6729, Runs[Run ID], Runs[Title]), "— pick a run —")</f>
        <v>Ultimate Spider-Man</v>
      </c>
      <c r="D6729" s="74" t="s">
        <v>6413</v>
      </c>
      <c r="E6729" s="58" t="b">
        <v>0</v>
      </c>
      <c r="F6729" s="25">
        <f t="shared" si="2"/>
        <v>65</v>
      </c>
      <c r="G6729" s="21" t="s">
        <v>58</v>
      </c>
      <c r="H6729" s="23" t="s">
        <v>15536</v>
      </c>
      <c r="I6729" s="28"/>
    </row>
    <row r="6730" ht="22.5" customHeight="1">
      <c r="A6730" s="53" t="str">
        <f t="array" ref="A6730">IFERROR(_xlfn.XLOOKUP(B6730, Runs[Run ID], Runs[Track]), "— pick a run —")</f>
        <v>Spider-Man</v>
      </c>
      <c r="B6730" s="54" t="s">
        <v>11731</v>
      </c>
      <c r="C6730" s="53" t="str">
        <f t="array" ref="C6730">IFERROR(_xlfn.XLOOKUP(B6730, Runs[Run ID], Runs[Title]), "— pick a run —")</f>
        <v>Ultimate Spider-Man</v>
      </c>
      <c r="D6730" s="74" t="s">
        <v>6435</v>
      </c>
      <c r="E6730" s="58" t="b">
        <v>0</v>
      </c>
      <c r="F6730" s="25">
        <f t="shared" si="2"/>
        <v>66</v>
      </c>
      <c r="G6730" s="21" t="s">
        <v>58</v>
      </c>
      <c r="H6730" s="23"/>
      <c r="I6730" s="28"/>
    </row>
    <row r="6731" ht="22.5" customHeight="1">
      <c r="A6731" s="53" t="str">
        <f t="array" ref="A6731">IFERROR(_xlfn.XLOOKUP(B6731, Runs[Run ID], Runs[Track]), "— pick a run —")</f>
        <v>Spider-Man</v>
      </c>
      <c r="B6731" s="54" t="s">
        <v>11731</v>
      </c>
      <c r="C6731" s="53" t="str">
        <f t="array" ref="C6731">IFERROR(_xlfn.XLOOKUP(B6731, Runs[Run ID], Runs[Title]), "— pick a run —")</f>
        <v>Ultimate Spider-Man</v>
      </c>
      <c r="D6731" s="74" t="s">
        <v>6457</v>
      </c>
      <c r="E6731" s="58" t="b">
        <v>0</v>
      </c>
      <c r="F6731" s="25">
        <f t="shared" si="2"/>
        <v>67</v>
      </c>
      <c r="G6731" s="21" t="s">
        <v>58</v>
      </c>
      <c r="H6731" s="23"/>
      <c r="I6731" s="28"/>
    </row>
    <row r="6732" ht="22.5" customHeight="1">
      <c r="A6732" s="53" t="str">
        <f t="array" ref="A6732">IFERROR(_xlfn.XLOOKUP(B6732, Runs[Run ID], Runs[Track]), "— pick a run —")</f>
        <v>Spider-Man</v>
      </c>
      <c r="B6732" s="54" t="s">
        <v>11731</v>
      </c>
      <c r="C6732" s="53" t="str">
        <f t="array" ref="C6732">IFERROR(_xlfn.XLOOKUP(B6732, Runs[Run ID], Runs[Title]), "— pick a run —")</f>
        <v>Ultimate Spider-Man</v>
      </c>
      <c r="D6732" s="74" t="s">
        <v>6478</v>
      </c>
      <c r="E6732" s="58" t="b">
        <v>0</v>
      </c>
      <c r="F6732" s="25">
        <f t="shared" si="2"/>
        <v>68</v>
      </c>
      <c r="G6732" s="21" t="s">
        <v>58</v>
      </c>
      <c r="H6732" s="23"/>
      <c r="I6732" s="28"/>
    </row>
    <row r="6733" ht="22.5" customHeight="1">
      <c r="A6733" s="53" t="str">
        <f t="array" ref="A6733">IFERROR(_xlfn.XLOOKUP(B6733, Runs[Run ID], Runs[Track]), "— pick a run —")</f>
        <v>Spider-Man</v>
      </c>
      <c r="B6733" s="54" t="s">
        <v>11731</v>
      </c>
      <c r="C6733" s="53" t="str">
        <f t="array" ref="C6733">IFERROR(_xlfn.XLOOKUP(B6733, Runs[Run ID], Runs[Title]), "— pick a run —")</f>
        <v>Ultimate Spider-Man</v>
      </c>
      <c r="D6733" s="74" t="s">
        <v>6502</v>
      </c>
      <c r="E6733" s="58" t="b">
        <v>0</v>
      </c>
      <c r="F6733" s="25">
        <f t="shared" si="2"/>
        <v>69</v>
      </c>
      <c r="G6733" s="21" t="s">
        <v>58</v>
      </c>
      <c r="H6733" s="23"/>
      <c r="I6733" s="28"/>
    </row>
    <row r="6734" ht="22.5" customHeight="1">
      <c r="A6734" s="53" t="str">
        <f t="array" ref="A6734">IFERROR(_xlfn.XLOOKUP(B6734, Runs[Run ID], Runs[Track]), "— pick a run —")</f>
        <v>Spider-Man</v>
      </c>
      <c r="B6734" s="54" t="s">
        <v>11731</v>
      </c>
      <c r="C6734" s="53" t="str">
        <f t="array" ref="C6734">IFERROR(_xlfn.XLOOKUP(B6734, Runs[Run ID], Runs[Title]), "— pick a run —")</f>
        <v>Ultimate Spider-Man</v>
      </c>
      <c r="D6734" s="74" t="s">
        <v>6524</v>
      </c>
      <c r="E6734" s="58" t="b">
        <v>0</v>
      </c>
      <c r="F6734" s="25">
        <f t="shared" si="2"/>
        <v>70</v>
      </c>
      <c r="G6734" s="21" t="s">
        <v>58</v>
      </c>
      <c r="H6734" s="23"/>
      <c r="I6734" s="28"/>
    </row>
    <row r="6735" ht="22.5" customHeight="1">
      <c r="A6735" s="53" t="str">
        <f t="array" ref="A6735">IFERROR(_xlfn.XLOOKUP(B6735, Runs[Run ID], Runs[Track]), "— pick a run —")</f>
        <v>Spider-Man</v>
      </c>
      <c r="B6735" s="54" t="s">
        <v>11731</v>
      </c>
      <c r="C6735" s="53" t="str">
        <f t="array" ref="C6735">IFERROR(_xlfn.XLOOKUP(B6735, Runs[Run ID], Runs[Title]), "— pick a run —")</f>
        <v>Ultimate Spider-Man</v>
      </c>
      <c r="D6735" s="74" t="s">
        <v>6546</v>
      </c>
      <c r="E6735" s="58" t="b">
        <v>0</v>
      </c>
      <c r="F6735" s="25">
        <f t="shared" si="2"/>
        <v>71</v>
      </c>
      <c r="G6735" s="21" t="s">
        <v>58</v>
      </c>
      <c r="H6735" s="23"/>
      <c r="I6735" s="28"/>
    </row>
    <row r="6736" ht="22.5" customHeight="1">
      <c r="A6736" s="53" t="str">
        <f t="array" ref="A6736">IFERROR(_xlfn.XLOOKUP(B6736, Runs[Run ID], Runs[Track]), "— pick a run —")</f>
        <v>Spider-Man</v>
      </c>
      <c r="B6736" s="54" t="s">
        <v>11731</v>
      </c>
      <c r="C6736" s="53" t="str">
        <f t="array" ref="C6736">IFERROR(_xlfn.XLOOKUP(B6736, Runs[Run ID], Runs[Title]), "— pick a run —")</f>
        <v>Ultimate Spider-Man</v>
      </c>
      <c r="D6736" s="74" t="s">
        <v>15537</v>
      </c>
      <c r="E6736" s="58" t="b">
        <v>0</v>
      </c>
      <c r="F6736" s="25">
        <f t="shared" si="2"/>
        <v>72</v>
      </c>
      <c r="G6736" s="21" t="s">
        <v>58</v>
      </c>
      <c r="H6736" s="23"/>
      <c r="I6736" s="28"/>
    </row>
    <row r="6737" ht="22.5" customHeight="1">
      <c r="A6737" s="53" t="str">
        <f t="array" ref="A6737">IFERROR(_xlfn.XLOOKUP(B6737, Runs[Run ID], Runs[Track]), "— pick a run —")</f>
        <v>Spider-Man</v>
      </c>
      <c r="B6737" s="54" t="s">
        <v>11731</v>
      </c>
      <c r="C6737" s="53" t="str">
        <f t="array" ref="C6737">IFERROR(_xlfn.XLOOKUP(B6737, Runs[Run ID], Runs[Title]), "— pick a run —")</f>
        <v>Ultimate Spider-Man</v>
      </c>
      <c r="D6737" s="74" t="s">
        <v>15538</v>
      </c>
      <c r="E6737" s="58" t="b">
        <v>0</v>
      </c>
      <c r="F6737" s="25">
        <f t="shared" si="2"/>
        <v>73</v>
      </c>
      <c r="G6737" s="21" t="s">
        <v>58</v>
      </c>
      <c r="H6737" s="23"/>
      <c r="I6737" s="28"/>
    </row>
    <row r="6738" ht="22.5" customHeight="1">
      <c r="A6738" s="53" t="str">
        <f t="array" ref="A6738">IFERROR(_xlfn.XLOOKUP(B6738, Runs[Run ID], Runs[Track]), "— pick a run —")</f>
        <v>Spider-Man</v>
      </c>
      <c r="B6738" s="54" t="s">
        <v>11731</v>
      </c>
      <c r="C6738" s="53" t="str">
        <f t="array" ref="C6738">IFERROR(_xlfn.XLOOKUP(B6738, Runs[Run ID], Runs[Title]), "— pick a run —")</f>
        <v>Ultimate Spider-Man</v>
      </c>
      <c r="D6738" s="74" t="s">
        <v>15539</v>
      </c>
      <c r="E6738" s="58" t="b">
        <v>0</v>
      </c>
      <c r="F6738" s="25">
        <f t="shared" si="2"/>
        <v>74</v>
      </c>
      <c r="G6738" s="21" t="s">
        <v>58</v>
      </c>
      <c r="H6738" s="23"/>
      <c r="I6738" s="28"/>
    </row>
    <row r="6739" ht="22.5" customHeight="1">
      <c r="A6739" s="53" t="str">
        <f t="array" ref="A6739">IFERROR(_xlfn.XLOOKUP(B6739, Runs[Run ID], Runs[Track]), "— pick a run —")</f>
        <v>Spider-Man</v>
      </c>
      <c r="B6739" s="54" t="s">
        <v>11731</v>
      </c>
      <c r="C6739" s="53" t="str">
        <f t="array" ref="C6739">IFERROR(_xlfn.XLOOKUP(B6739, Runs[Run ID], Runs[Title]), "— pick a run —")</f>
        <v>Ultimate Spider-Man</v>
      </c>
      <c r="D6739" s="74" t="s">
        <v>15540</v>
      </c>
      <c r="E6739" s="58" t="b">
        <v>0</v>
      </c>
      <c r="F6739" s="25">
        <f t="shared" si="2"/>
        <v>75</v>
      </c>
      <c r="G6739" s="21" t="s">
        <v>58</v>
      </c>
      <c r="H6739" s="23"/>
      <c r="I6739" s="28"/>
    </row>
    <row r="6740" ht="22.5" customHeight="1">
      <c r="A6740" s="53" t="str">
        <f t="array" ref="A6740">IFERROR(_xlfn.XLOOKUP(B6740, Runs[Run ID], Runs[Track]), "— pick a run —")</f>
        <v>Spider-Man</v>
      </c>
      <c r="B6740" s="54" t="s">
        <v>11731</v>
      </c>
      <c r="C6740" s="53" t="str">
        <f t="array" ref="C6740">IFERROR(_xlfn.XLOOKUP(B6740, Runs[Run ID], Runs[Title]), "— pick a run —")</f>
        <v>Ultimate Spider-Man</v>
      </c>
      <c r="D6740" s="74" t="s">
        <v>15541</v>
      </c>
      <c r="E6740" s="58" t="b">
        <v>0</v>
      </c>
      <c r="F6740" s="25">
        <f t="shared" si="2"/>
        <v>76</v>
      </c>
      <c r="G6740" s="21" t="s">
        <v>58</v>
      </c>
      <c r="H6740" s="23"/>
      <c r="I6740" s="28"/>
    </row>
    <row r="6741" ht="22.5" customHeight="1">
      <c r="A6741" s="53" t="str">
        <f t="array" ref="A6741">IFERROR(_xlfn.XLOOKUP(B6741, Runs[Run ID], Runs[Track]), "— pick a run —")</f>
        <v>Spider-Man</v>
      </c>
      <c r="B6741" s="54" t="s">
        <v>11731</v>
      </c>
      <c r="C6741" s="53" t="str">
        <f t="array" ref="C6741">IFERROR(_xlfn.XLOOKUP(B6741, Runs[Run ID], Runs[Title]), "— pick a run —")</f>
        <v>Ultimate Spider-Man</v>
      </c>
      <c r="D6741" s="74" t="s">
        <v>15542</v>
      </c>
      <c r="E6741" s="58" t="b">
        <v>0</v>
      </c>
      <c r="F6741" s="25">
        <f t="shared" si="2"/>
        <v>77</v>
      </c>
      <c r="G6741" s="21" t="s">
        <v>58</v>
      </c>
      <c r="H6741" s="23"/>
      <c r="I6741" s="28"/>
    </row>
    <row r="6742" ht="22.5" customHeight="1">
      <c r="A6742" s="53" t="str">
        <f t="array" ref="A6742">IFERROR(_xlfn.XLOOKUP(B6742, Runs[Run ID], Runs[Track]), "— pick a run —")</f>
        <v>Spider-Man</v>
      </c>
      <c r="B6742" s="54" t="s">
        <v>11731</v>
      </c>
      <c r="C6742" s="53" t="str">
        <f t="array" ref="C6742">IFERROR(_xlfn.XLOOKUP(B6742, Runs[Run ID], Runs[Title]), "— pick a run —")</f>
        <v>Ultimate Spider-Man</v>
      </c>
      <c r="D6742" s="74" t="s">
        <v>15543</v>
      </c>
      <c r="E6742" s="58" t="b">
        <v>0</v>
      </c>
      <c r="F6742" s="25">
        <f t="shared" si="2"/>
        <v>78</v>
      </c>
      <c r="G6742" s="21" t="s">
        <v>58</v>
      </c>
      <c r="H6742" s="23"/>
      <c r="I6742" s="28"/>
    </row>
    <row r="6743" ht="22.5" customHeight="1">
      <c r="A6743" s="53" t="str">
        <f t="array" ref="A6743">IFERROR(_xlfn.XLOOKUP(B6743, Runs[Run ID], Runs[Track]), "— pick a run —")</f>
        <v>Spider-Man</v>
      </c>
      <c r="B6743" s="54" t="s">
        <v>11731</v>
      </c>
      <c r="C6743" s="53" t="str">
        <f t="array" ref="C6743">IFERROR(_xlfn.XLOOKUP(B6743, Runs[Run ID], Runs[Title]), "— pick a run —")</f>
        <v>Ultimate Spider-Man</v>
      </c>
      <c r="D6743" s="74" t="s">
        <v>15544</v>
      </c>
      <c r="E6743" s="58" t="b">
        <v>0</v>
      </c>
      <c r="F6743" s="25">
        <f t="shared" si="2"/>
        <v>79</v>
      </c>
      <c r="G6743" s="21" t="s">
        <v>58</v>
      </c>
      <c r="H6743" s="23"/>
      <c r="I6743" s="28"/>
    </row>
    <row r="6744" ht="22.5" customHeight="1">
      <c r="A6744" s="53" t="str">
        <f t="array" ref="A6744">IFERROR(_xlfn.XLOOKUP(B6744, Runs[Run ID], Runs[Track]), "— pick a run —")</f>
        <v>Spider-Man</v>
      </c>
      <c r="B6744" s="54" t="s">
        <v>11731</v>
      </c>
      <c r="C6744" s="53" t="str">
        <f t="array" ref="C6744">IFERROR(_xlfn.XLOOKUP(B6744, Runs[Run ID], Runs[Title]), "— pick a run —")</f>
        <v>Ultimate Spider-Man</v>
      </c>
      <c r="D6744" s="74" t="s">
        <v>15545</v>
      </c>
      <c r="E6744" s="58" t="b">
        <v>0</v>
      </c>
      <c r="F6744" s="25">
        <f t="shared" si="2"/>
        <v>80</v>
      </c>
      <c r="G6744" s="21" t="s">
        <v>58</v>
      </c>
      <c r="H6744" s="23"/>
      <c r="I6744" s="28"/>
    </row>
    <row r="6745" ht="22.5" customHeight="1">
      <c r="A6745" s="53" t="str">
        <f t="array" ref="A6745">IFERROR(_xlfn.XLOOKUP(B6745, Runs[Run ID], Runs[Track]), "— pick a run —")</f>
        <v>Spider-Man</v>
      </c>
      <c r="B6745" s="54" t="s">
        <v>11731</v>
      </c>
      <c r="C6745" s="53" t="str">
        <f t="array" ref="C6745">IFERROR(_xlfn.XLOOKUP(B6745, Runs[Run ID], Runs[Title]), "— pick a run —")</f>
        <v>Ultimate Spider-Man</v>
      </c>
      <c r="D6745" s="74" t="s">
        <v>15546</v>
      </c>
      <c r="E6745" s="58" t="b">
        <v>0</v>
      </c>
      <c r="F6745" s="25">
        <f t="shared" si="2"/>
        <v>81</v>
      </c>
      <c r="G6745" s="21" t="s">
        <v>58</v>
      </c>
      <c r="H6745" s="23"/>
      <c r="I6745" s="28"/>
    </row>
    <row r="6746" ht="22.5" customHeight="1">
      <c r="A6746" s="53" t="str">
        <f t="array" ref="A6746">IFERROR(_xlfn.XLOOKUP(B6746, Runs[Run ID], Runs[Track]), "— pick a run —")</f>
        <v>Spider-Man</v>
      </c>
      <c r="B6746" s="54" t="s">
        <v>11731</v>
      </c>
      <c r="C6746" s="53" t="str">
        <f t="array" ref="C6746">IFERROR(_xlfn.XLOOKUP(B6746, Runs[Run ID], Runs[Title]), "— pick a run —")</f>
        <v>Ultimate Spider-Man</v>
      </c>
      <c r="D6746" s="74" t="s">
        <v>15547</v>
      </c>
      <c r="E6746" s="58" t="b">
        <v>0</v>
      </c>
      <c r="F6746" s="25">
        <f t="shared" si="2"/>
        <v>82</v>
      </c>
      <c r="G6746" s="21" t="s">
        <v>58</v>
      </c>
      <c r="H6746" s="23"/>
      <c r="I6746" s="28"/>
    </row>
    <row r="6747" ht="22.5" customHeight="1">
      <c r="A6747" s="53" t="str">
        <f t="array" ref="A6747">IFERROR(_xlfn.XLOOKUP(B6747, Runs[Run ID], Runs[Track]), "— pick a run —")</f>
        <v>Spider-Man</v>
      </c>
      <c r="B6747" s="54" t="s">
        <v>11731</v>
      </c>
      <c r="C6747" s="53" t="str">
        <f t="array" ref="C6747">IFERROR(_xlfn.XLOOKUP(B6747, Runs[Run ID], Runs[Title]), "— pick a run —")</f>
        <v>Ultimate Spider-Man</v>
      </c>
      <c r="D6747" s="74" t="s">
        <v>15548</v>
      </c>
      <c r="E6747" s="58" t="b">
        <v>0</v>
      </c>
      <c r="F6747" s="25">
        <f t="shared" si="2"/>
        <v>83</v>
      </c>
      <c r="G6747" s="21" t="s">
        <v>58</v>
      </c>
      <c r="H6747" s="23"/>
      <c r="I6747" s="28"/>
    </row>
    <row r="6748" ht="22.5" customHeight="1">
      <c r="A6748" s="53" t="str">
        <f t="array" ref="A6748">IFERROR(_xlfn.XLOOKUP(B6748, Runs[Run ID], Runs[Track]), "— pick a run —")</f>
        <v>Spider-Man</v>
      </c>
      <c r="B6748" s="54" t="s">
        <v>11731</v>
      </c>
      <c r="C6748" s="53" t="str">
        <f t="array" ref="C6748">IFERROR(_xlfn.XLOOKUP(B6748, Runs[Run ID], Runs[Title]), "— pick a run —")</f>
        <v>Ultimate Spider-Man</v>
      </c>
      <c r="D6748" s="74" t="s">
        <v>15549</v>
      </c>
      <c r="E6748" s="58" t="b">
        <v>0</v>
      </c>
      <c r="F6748" s="25">
        <f t="shared" si="2"/>
        <v>84</v>
      </c>
      <c r="G6748" s="21" t="s">
        <v>58</v>
      </c>
      <c r="H6748" s="23"/>
      <c r="I6748" s="28"/>
    </row>
    <row r="6749" ht="22.5" customHeight="1">
      <c r="A6749" s="53" t="str">
        <f t="array" ref="A6749">IFERROR(_xlfn.XLOOKUP(B6749, Runs[Run ID], Runs[Track]), "— pick a run —")</f>
        <v>Spider-Man</v>
      </c>
      <c r="B6749" s="54" t="s">
        <v>11731</v>
      </c>
      <c r="C6749" s="53" t="str">
        <f t="array" ref="C6749">IFERROR(_xlfn.XLOOKUP(B6749, Runs[Run ID], Runs[Title]), "— pick a run —")</f>
        <v>Ultimate Spider-Man</v>
      </c>
      <c r="D6749" s="74" t="s">
        <v>15550</v>
      </c>
      <c r="E6749" s="58" t="b">
        <v>0</v>
      </c>
      <c r="F6749" s="25">
        <f t="shared" si="2"/>
        <v>85</v>
      </c>
      <c r="G6749" s="21" t="s">
        <v>58</v>
      </c>
      <c r="H6749" s="23"/>
      <c r="I6749" s="28"/>
    </row>
    <row r="6750" ht="22.5" customHeight="1">
      <c r="A6750" s="53" t="str">
        <f t="array" ref="A6750">IFERROR(_xlfn.XLOOKUP(B6750, Runs[Run ID], Runs[Track]), "— pick a run —")</f>
        <v>Spider-Man</v>
      </c>
      <c r="B6750" s="54" t="s">
        <v>11731</v>
      </c>
      <c r="C6750" s="53" t="str">
        <f t="array" ref="C6750">IFERROR(_xlfn.XLOOKUP(B6750, Runs[Run ID], Runs[Title]), "— pick a run —")</f>
        <v>Ultimate Spider-Man</v>
      </c>
      <c r="D6750" s="74" t="s">
        <v>15551</v>
      </c>
      <c r="E6750" s="58" t="b">
        <v>0</v>
      </c>
      <c r="F6750" s="25">
        <f t="shared" si="2"/>
        <v>86</v>
      </c>
      <c r="G6750" s="21" t="s">
        <v>58</v>
      </c>
      <c r="H6750" s="23"/>
      <c r="I6750" s="28"/>
    </row>
    <row r="6751" ht="22.5" customHeight="1">
      <c r="A6751" s="53" t="str">
        <f t="array" ref="A6751">IFERROR(_xlfn.XLOOKUP(B6751, Runs[Run ID], Runs[Track]), "— pick a run —")</f>
        <v>Spider-Man</v>
      </c>
      <c r="B6751" s="54" t="s">
        <v>11731</v>
      </c>
      <c r="C6751" s="53" t="str">
        <f t="array" ref="C6751">IFERROR(_xlfn.XLOOKUP(B6751, Runs[Run ID], Runs[Title]), "— pick a run —")</f>
        <v>Ultimate Spider-Man</v>
      </c>
      <c r="D6751" s="74" t="s">
        <v>15552</v>
      </c>
      <c r="E6751" s="58" t="b">
        <v>0</v>
      </c>
      <c r="F6751" s="25">
        <f t="shared" si="2"/>
        <v>87</v>
      </c>
      <c r="G6751" s="21" t="s">
        <v>58</v>
      </c>
      <c r="H6751" s="23"/>
      <c r="I6751" s="28"/>
    </row>
    <row r="6752" ht="22.5" customHeight="1">
      <c r="A6752" s="53" t="str">
        <f t="array" ref="A6752">IFERROR(_xlfn.XLOOKUP(B6752, Runs[Run ID], Runs[Track]), "— pick a run —")</f>
        <v>Spider-Man</v>
      </c>
      <c r="B6752" s="54" t="s">
        <v>11731</v>
      </c>
      <c r="C6752" s="53" t="str">
        <f t="array" ref="C6752">IFERROR(_xlfn.XLOOKUP(B6752, Runs[Run ID], Runs[Title]), "— pick a run —")</f>
        <v>Ultimate Spider-Man</v>
      </c>
      <c r="D6752" s="74" t="s">
        <v>15553</v>
      </c>
      <c r="E6752" s="58" t="b">
        <v>0</v>
      </c>
      <c r="F6752" s="25">
        <f t="shared" si="2"/>
        <v>88</v>
      </c>
      <c r="G6752" s="21" t="s">
        <v>58</v>
      </c>
      <c r="H6752" s="23"/>
      <c r="I6752" s="28"/>
    </row>
    <row r="6753" ht="22.5" customHeight="1">
      <c r="A6753" s="53" t="str">
        <f t="array" ref="A6753">IFERROR(_xlfn.XLOOKUP(B6753, Runs[Run ID], Runs[Track]), "— pick a run —")</f>
        <v>Spider-Man</v>
      </c>
      <c r="B6753" s="54" t="s">
        <v>11731</v>
      </c>
      <c r="C6753" s="53" t="str">
        <f t="array" ref="C6753">IFERROR(_xlfn.XLOOKUP(B6753, Runs[Run ID], Runs[Title]), "— pick a run —")</f>
        <v>Ultimate Spider-Man</v>
      </c>
      <c r="D6753" s="74" t="s">
        <v>15554</v>
      </c>
      <c r="E6753" s="58" t="b">
        <v>0</v>
      </c>
      <c r="F6753" s="25">
        <f t="shared" si="2"/>
        <v>89</v>
      </c>
      <c r="G6753" s="21" t="s">
        <v>58</v>
      </c>
      <c r="H6753" s="23"/>
      <c r="I6753" s="28"/>
    </row>
    <row r="6754" ht="22.5" customHeight="1">
      <c r="A6754" s="53" t="str">
        <f t="array" ref="A6754">IFERROR(_xlfn.XLOOKUP(B6754, Runs[Run ID], Runs[Track]), "— pick a run —")</f>
        <v>Spider-Man</v>
      </c>
      <c r="B6754" s="54" t="s">
        <v>11731</v>
      </c>
      <c r="C6754" s="53" t="str">
        <f t="array" ref="C6754">IFERROR(_xlfn.XLOOKUP(B6754, Runs[Run ID], Runs[Title]), "— pick a run —")</f>
        <v>Ultimate Spider-Man</v>
      </c>
      <c r="D6754" s="74" t="s">
        <v>15555</v>
      </c>
      <c r="E6754" s="58" t="b">
        <v>0</v>
      </c>
      <c r="F6754" s="25">
        <f t="shared" si="2"/>
        <v>90</v>
      </c>
      <c r="G6754" s="21" t="s">
        <v>58</v>
      </c>
      <c r="H6754" s="23"/>
      <c r="I6754" s="28"/>
    </row>
    <row r="6755" ht="22.5" customHeight="1">
      <c r="A6755" s="53" t="str">
        <f t="array" ref="A6755">IFERROR(_xlfn.XLOOKUP(B6755, Runs[Run ID], Runs[Track]), "— pick a run —")</f>
        <v>Spider-Man</v>
      </c>
      <c r="B6755" s="54" t="s">
        <v>11731</v>
      </c>
      <c r="C6755" s="53" t="str">
        <f t="array" ref="C6755">IFERROR(_xlfn.XLOOKUP(B6755, Runs[Run ID], Runs[Title]), "— pick a run —")</f>
        <v>Ultimate Spider-Man</v>
      </c>
      <c r="D6755" s="74" t="s">
        <v>15556</v>
      </c>
      <c r="E6755" s="58" t="b">
        <v>0</v>
      </c>
      <c r="F6755" s="25">
        <f t="shared" si="2"/>
        <v>91</v>
      </c>
      <c r="G6755" s="21" t="s">
        <v>58</v>
      </c>
      <c r="H6755" s="23"/>
      <c r="I6755" s="28"/>
    </row>
    <row r="6756" ht="22.5" customHeight="1">
      <c r="A6756" s="53" t="str">
        <f t="array" ref="A6756">IFERROR(_xlfn.XLOOKUP(B6756, Runs[Run ID], Runs[Track]), "— pick a run —")</f>
        <v>Spider-Man</v>
      </c>
      <c r="B6756" s="54" t="s">
        <v>11731</v>
      </c>
      <c r="C6756" s="53" t="str">
        <f t="array" ref="C6756">IFERROR(_xlfn.XLOOKUP(B6756, Runs[Run ID], Runs[Title]), "— pick a run —")</f>
        <v>Ultimate Spider-Man</v>
      </c>
      <c r="D6756" s="74" t="s">
        <v>15557</v>
      </c>
      <c r="E6756" s="58" t="b">
        <v>0</v>
      </c>
      <c r="F6756" s="25">
        <f t="shared" si="2"/>
        <v>92</v>
      </c>
      <c r="G6756" s="21" t="s">
        <v>58</v>
      </c>
      <c r="H6756" s="23"/>
      <c r="I6756" s="28"/>
    </row>
    <row r="6757" ht="22.5" customHeight="1">
      <c r="A6757" s="53" t="str">
        <f t="array" ref="A6757">IFERROR(_xlfn.XLOOKUP(B6757, Runs[Run ID], Runs[Track]), "— pick a run —")</f>
        <v>Spider-Man</v>
      </c>
      <c r="B6757" s="54" t="s">
        <v>11731</v>
      </c>
      <c r="C6757" s="53" t="str">
        <f t="array" ref="C6757">IFERROR(_xlfn.XLOOKUP(B6757, Runs[Run ID], Runs[Title]), "— pick a run —")</f>
        <v>Ultimate Spider-Man</v>
      </c>
      <c r="D6757" s="74" t="s">
        <v>15558</v>
      </c>
      <c r="E6757" s="58" t="b">
        <v>0</v>
      </c>
      <c r="F6757" s="25">
        <f t="shared" si="2"/>
        <v>93</v>
      </c>
      <c r="G6757" s="21" t="s">
        <v>58</v>
      </c>
      <c r="H6757" s="23"/>
      <c r="I6757" s="28"/>
    </row>
    <row r="6758" ht="22.5" customHeight="1">
      <c r="A6758" s="53" t="str">
        <f t="array" ref="A6758">IFERROR(_xlfn.XLOOKUP(B6758, Runs[Run ID], Runs[Track]), "— pick a run —")</f>
        <v>Spider-Man</v>
      </c>
      <c r="B6758" s="54" t="s">
        <v>11731</v>
      </c>
      <c r="C6758" s="53" t="str">
        <f t="array" ref="C6758">IFERROR(_xlfn.XLOOKUP(B6758, Runs[Run ID], Runs[Title]), "— pick a run —")</f>
        <v>Ultimate Spider-Man</v>
      </c>
      <c r="D6758" s="74" t="s">
        <v>15559</v>
      </c>
      <c r="E6758" s="58" t="b">
        <v>0</v>
      </c>
      <c r="F6758" s="25">
        <f t="shared" si="2"/>
        <v>94</v>
      </c>
      <c r="G6758" s="21" t="s">
        <v>58</v>
      </c>
      <c r="H6758" s="23"/>
      <c r="I6758" s="28"/>
    </row>
    <row r="6759" ht="22.5" customHeight="1">
      <c r="A6759" s="53" t="str">
        <f t="array" ref="A6759">IFERROR(_xlfn.XLOOKUP(B6759, Runs[Run ID], Runs[Track]), "— pick a run —")</f>
        <v>Spider-Man</v>
      </c>
      <c r="B6759" s="54" t="s">
        <v>11731</v>
      </c>
      <c r="C6759" s="53" t="str">
        <f t="array" ref="C6759">IFERROR(_xlfn.XLOOKUP(B6759, Runs[Run ID], Runs[Title]), "— pick a run —")</f>
        <v>Ultimate Spider-Man</v>
      </c>
      <c r="D6759" s="74" t="s">
        <v>15560</v>
      </c>
      <c r="E6759" s="58" t="b">
        <v>0</v>
      </c>
      <c r="F6759" s="25">
        <f t="shared" si="2"/>
        <v>95</v>
      </c>
      <c r="G6759" s="21" t="s">
        <v>58</v>
      </c>
      <c r="H6759" s="23"/>
      <c r="I6759" s="28"/>
    </row>
    <row r="6760" ht="22.5" customHeight="1">
      <c r="A6760" s="53" t="str">
        <f t="array" ref="A6760">IFERROR(_xlfn.XLOOKUP(B6760, Runs[Run ID], Runs[Track]), "— pick a run —")</f>
        <v>Spider-Man</v>
      </c>
      <c r="B6760" s="54" t="s">
        <v>11731</v>
      </c>
      <c r="C6760" s="53" t="str">
        <f t="array" ref="C6760">IFERROR(_xlfn.XLOOKUP(B6760, Runs[Run ID], Runs[Title]), "— pick a run —")</f>
        <v>Ultimate Spider-Man</v>
      </c>
      <c r="D6760" s="74" t="s">
        <v>15561</v>
      </c>
      <c r="E6760" s="58" t="b">
        <v>0</v>
      </c>
      <c r="F6760" s="25">
        <f t="shared" si="2"/>
        <v>96</v>
      </c>
      <c r="G6760" s="21" t="s">
        <v>58</v>
      </c>
      <c r="H6760" s="23"/>
      <c r="I6760" s="28"/>
    </row>
    <row r="6761" ht="22.5" customHeight="1">
      <c r="A6761" s="53" t="str">
        <f t="array" ref="A6761">IFERROR(_xlfn.XLOOKUP(B6761, Runs[Run ID], Runs[Track]), "— pick a run —")</f>
        <v>Spider-Man</v>
      </c>
      <c r="B6761" s="54" t="s">
        <v>11731</v>
      </c>
      <c r="C6761" s="53" t="str">
        <f t="array" ref="C6761">IFERROR(_xlfn.XLOOKUP(B6761, Runs[Run ID], Runs[Title]), "— pick a run —")</f>
        <v>Ultimate Spider-Man</v>
      </c>
      <c r="D6761" s="74" t="s">
        <v>15562</v>
      </c>
      <c r="E6761" s="58" t="b">
        <v>0</v>
      </c>
      <c r="F6761" s="25">
        <f t="shared" si="2"/>
        <v>97</v>
      </c>
      <c r="G6761" s="21" t="s">
        <v>58</v>
      </c>
      <c r="H6761" s="23"/>
      <c r="I6761" s="28"/>
    </row>
    <row r="6762" ht="22.5" customHeight="1">
      <c r="A6762" s="53" t="str">
        <f t="array" ref="A6762">IFERROR(_xlfn.XLOOKUP(B6762, Runs[Run ID], Runs[Track]), "— pick a run —")</f>
        <v>Spider-Man</v>
      </c>
      <c r="B6762" s="54" t="s">
        <v>11731</v>
      </c>
      <c r="C6762" s="53" t="str">
        <f t="array" ref="C6762">IFERROR(_xlfn.XLOOKUP(B6762, Runs[Run ID], Runs[Title]), "— pick a run —")</f>
        <v>Ultimate Spider-Man</v>
      </c>
      <c r="D6762" s="74" t="s">
        <v>15563</v>
      </c>
      <c r="E6762" s="58" t="b">
        <v>0</v>
      </c>
      <c r="F6762" s="25">
        <f t="shared" si="2"/>
        <v>98</v>
      </c>
      <c r="G6762" s="21" t="s">
        <v>58</v>
      </c>
      <c r="H6762" s="23"/>
      <c r="I6762" s="28"/>
    </row>
    <row r="6763" ht="22.5" customHeight="1">
      <c r="A6763" s="53" t="str">
        <f t="array" ref="A6763">IFERROR(_xlfn.XLOOKUP(B6763, Runs[Run ID], Runs[Track]), "— pick a run —")</f>
        <v>Spider-Man</v>
      </c>
      <c r="B6763" s="54" t="s">
        <v>11731</v>
      </c>
      <c r="C6763" s="53" t="str">
        <f t="array" ref="C6763">IFERROR(_xlfn.XLOOKUP(B6763, Runs[Run ID], Runs[Title]), "— pick a run —")</f>
        <v>Ultimate Spider-Man</v>
      </c>
      <c r="D6763" s="74" t="s">
        <v>15564</v>
      </c>
      <c r="E6763" s="58" t="b">
        <v>0</v>
      </c>
      <c r="F6763" s="25">
        <f t="shared" si="2"/>
        <v>99</v>
      </c>
      <c r="G6763" s="21" t="s">
        <v>58</v>
      </c>
      <c r="H6763" s="23"/>
      <c r="I6763" s="28"/>
    </row>
    <row r="6764" ht="22.5" customHeight="1">
      <c r="A6764" s="53" t="str">
        <f t="array" ref="A6764">IFERROR(_xlfn.XLOOKUP(B6764, Runs[Run ID], Runs[Track]), "— pick a run —")</f>
        <v>Spider-Man</v>
      </c>
      <c r="B6764" s="54" t="s">
        <v>11731</v>
      </c>
      <c r="C6764" s="53" t="str">
        <f t="array" ref="C6764">IFERROR(_xlfn.XLOOKUP(B6764, Runs[Run ID], Runs[Title]), "— pick a run —")</f>
        <v>Ultimate Spider-Man</v>
      </c>
      <c r="D6764" s="74" t="s">
        <v>15565</v>
      </c>
      <c r="E6764" s="58" t="b">
        <v>0</v>
      </c>
      <c r="F6764" s="25">
        <f t="shared" si="2"/>
        <v>100</v>
      </c>
      <c r="G6764" s="21" t="s">
        <v>58</v>
      </c>
      <c r="H6764" s="23"/>
      <c r="I6764" s="28"/>
    </row>
    <row r="6765" ht="22.5" customHeight="1">
      <c r="A6765" s="53" t="str">
        <f t="array" ref="A6765">IFERROR(_xlfn.XLOOKUP(B6765, Runs[Run ID], Runs[Track]), "— pick a run —")</f>
        <v>Spider-Man</v>
      </c>
      <c r="B6765" s="54" t="s">
        <v>11731</v>
      </c>
      <c r="C6765" s="53" t="str">
        <f t="array" ref="C6765">IFERROR(_xlfn.XLOOKUP(B6765, Runs[Run ID], Runs[Title]), "— pick a run —")</f>
        <v>Ultimate Spider-Man</v>
      </c>
      <c r="D6765" s="74" t="s">
        <v>15566</v>
      </c>
      <c r="E6765" s="58" t="b">
        <v>0</v>
      </c>
      <c r="F6765" s="25">
        <f t="shared" si="2"/>
        <v>101</v>
      </c>
      <c r="G6765" s="21" t="s">
        <v>58</v>
      </c>
      <c r="H6765" s="23"/>
      <c r="I6765" s="28"/>
    </row>
    <row r="6766" ht="22.5" customHeight="1">
      <c r="A6766" s="53" t="str">
        <f t="array" ref="A6766">IFERROR(_xlfn.XLOOKUP(B6766, Runs[Run ID], Runs[Track]), "— pick a run —")</f>
        <v>Spider-Man</v>
      </c>
      <c r="B6766" s="54" t="s">
        <v>11731</v>
      </c>
      <c r="C6766" s="53" t="str">
        <f t="array" ref="C6766">IFERROR(_xlfn.XLOOKUP(B6766, Runs[Run ID], Runs[Title]), "— pick a run —")</f>
        <v>Ultimate Spider-Man</v>
      </c>
      <c r="D6766" s="74" t="s">
        <v>15567</v>
      </c>
      <c r="E6766" s="58" t="b">
        <v>0</v>
      </c>
      <c r="F6766" s="25">
        <f t="shared" si="2"/>
        <v>102</v>
      </c>
      <c r="G6766" s="21" t="s">
        <v>58</v>
      </c>
      <c r="H6766" s="23"/>
      <c r="I6766" s="28"/>
    </row>
    <row r="6767" ht="22.5" customHeight="1">
      <c r="A6767" s="53" t="str">
        <f t="array" ref="A6767">IFERROR(_xlfn.XLOOKUP(B6767, Runs[Run ID], Runs[Track]), "— pick a run —")</f>
        <v>Spider-Man</v>
      </c>
      <c r="B6767" s="54" t="s">
        <v>11731</v>
      </c>
      <c r="C6767" s="53" t="str">
        <f t="array" ref="C6767">IFERROR(_xlfn.XLOOKUP(B6767, Runs[Run ID], Runs[Title]), "— pick a run —")</f>
        <v>Ultimate Spider-Man</v>
      </c>
      <c r="D6767" s="74" t="s">
        <v>15568</v>
      </c>
      <c r="E6767" s="58" t="b">
        <v>0</v>
      </c>
      <c r="F6767" s="25">
        <f t="shared" si="2"/>
        <v>103</v>
      </c>
      <c r="G6767" s="21" t="s">
        <v>58</v>
      </c>
      <c r="H6767" s="23"/>
      <c r="I6767" s="28"/>
    </row>
    <row r="6768" ht="22.5" customHeight="1">
      <c r="A6768" s="53" t="str">
        <f t="array" ref="A6768">IFERROR(_xlfn.XLOOKUP(B6768, Runs[Run ID], Runs[Track]), "— pick a run —")</f>
        <v>Spider-Man</v>
      </c>
      <c r="B6768" s="54" t="s">
        <v>11731</v>
      </c>
      <c r="C6768" s="53" t="str">
        <f t="array" ref="C6768">IFERROR(_xlfn.XLOOKUP(B6768, Runs[Run ID], Runs[Title]), "— pick a run —")</f>
        <v>Ultimate Spider-Man</v>
      </c>
      <c r="D6768" s="74" t="s">
        <v>15569</v>
      </c>
      <c r="E6768" s="58" t="b">
        <v>0</v>
      </c>
      <c r="F6768" s="25">
        <f t="shared" si="2"/>
        <v>104</v>
      </c>
      <c r="G6768" s="21" t="s">
        <v>58</v>
      </c>
      <c r="H6768" s="23"/>
      <c r="I6768" s="28"/>
    </row>
    <row r="6769" ht="22.5" customHeight="1">
      <c r="A6769" s="53" t="str">
        <f t="array" ref="A6769">IFERROR(_xlfn.XLOOKUP(B6769, Runs[Run ID], Runs[Track]), "— pick a run —")</f>
        <v>Spider-Man</v>
      </c>
      <c r="B6769" s="54" t="s">
        <v>11731</v>
      </c>
      <c r="C6769" s="53" t="str">
        <f t="array" ref="C6769">IFERROR(_xlfn.XLOOKUP(B6769, Runs[Run ID], Runs[Title]), "— pick a run —")</f>
        <v>Ultimate Spider-Man</v>
      </c>
      <c r="D6769" s="74" t="s">
        <v>15570</v>
      </c>
      <c r="E6769" s="58" t="b">
        <v>0</v>
      </c>
      <c r="F6769" s="25">
        <f t="shared" si="2"/>
        <v>105</v>
      </c>
      <c r="G6769" s="21" t="s">
        <v>58</v>
      </c>
      <c r="H6769" s="23"/>
      <c r="I6769" s="28"/>
    </row>
    <row r="6770" ht="22.5" customHeight="1">
      <c r="A6770" s="53" t="str">
        <f t="array" ref="A6770">IFERROR(_xlfn.XLOOKUP(B6770, Runs[Run ID], Runs[Track]), "— pick a run —")</f>
        <v>Spider-Man</v>
      </c>
      <c r="B6770" s="54" t="s">
        <v>11731</v>
      </c>
      <c r="C6770" s="53" t="str">
        <f t="array" ref="C6770">IFERROR(_xlfn.XLOOKUP(B6770, Runs[Run ID], Runs[Title]), "— pick a run —")</f>
        <v>Ultimate Spider-Man</v>
      </c>
      <c r="D6770" s="74" t="s">
        <v>15571</v>
      </c>
      <c r="E6770" s="58" t="b">
        <v>0</v>
      </c>
      <c r="F6770" s="25">
        <f t="shared" si="2"/>
        <v>106</v>
      </c>
      <c r="G6770" s="21" t="s">
        <v>58</v>
      </c>
      <c r="H6770" s="23"/>
      <c r="I6770" s="28"/>
    </row>
    <row r="6771" ht="22.5" customHeight="1">
      <c r="A6771" s="53" t="str">
        <f t="array" ref="A6771">IFERROR(_xlfn.XLOOKUP(B6771, Runs[Run ID], Runs[Track]), "— pick a run —")</f>
        <v>Spider-Man</v>
      </c>
      <c r="B6771" s="54" t="s">
        <v>11731</v>
      </c>
      <c r="C6771" s="53" t="str">
        <f t="array" ref="C6771">IFERROR(_xlfn.XLOOKUP(B6771, Runs[Run ID], Runs[Title]), "— pick a run —")</f>
        <v>Ultimate Spider-Man</v>
      </c>
      <c r="D6771" s="74" t="s">
        <v>15572</v>
      </c>
      <c r="E6771" s="58" t="b">
        <v>0</v>
      </c>
      <c r="F6771" s="25">
        <f t="shared" si="2"/>
        <v>107</v>
      </c>
      <c r="G6771" s="21" t="s">
        <v>58</v>
      </c>
      <c r="H6771" s="23"/>
      <c r="I6771" s="28"/>
    </row>
    <row r="6772" ht="22.5" customHeight="1">
      <c r="A6772" s="53" t="str">
        <f t="array" ref="A6772">IFERROR(_xlfn.XLOOKUP(B6772, Runs[Run ID], Runs[Track]), "— pick a run —")</f>
        <v>Spider-Man</v>
      </c>
      <c r="B6772" s="54" t="s">
        <v>11731</v>
      </c>
      <c r="C6772" s="53" t="str">
        <f t="array" ref="C6772">IFERROR(_xlfn.XLOOKUP(B6772, Runs[Run ID], Runs[Title]), "— pick a run —")</f>
        <v>Ultimate Spider-Man</v>
      </c>
      <c r="D6772" s="74" t="s">
        <v>15573</v>
      </c>
      <c r="E6772" s="58" t="b">
        <v>0</v>
      </c>
      <c r="F6772" s="25">
        <f t="shared" si="2"/>
        <v>108</v>
      </c>
      <c r="G6772" s="21" t="s">
        <v>58</v>
      </c>
      <c r="H6772" s="23"/>
      <c r="I6772" s="28"/>
    </row>
    <row r="6773" ht="22.5" customHeight="1">
      <c r="A6773" s="53" t="str">
        <f t="array" ref="A6773">IFERROR(_xlfn.XLOOKUP(B6773, Runs[Run ID], Runs[Track]), "— pick a run —")</f>
        <v>Spider-Man</v>
      </c>
      <c r="B6773" s="54" t="s">
        <v>11731</v>
      </c>
      <c r="C6773" s="53" t="str">
        <f t="array" ref="C6773">IFERROR(_xlfn.XLOOKUP(B6773, Runs[Run ID], Runs[Title]), "— pick a run —")</f>
        <v>Ultimate Spider-Man</v>
      </c>
      <c r="D6773" s="74" t="s">
        <v>15574</v>
      </c>
      <c r="E6773" s="58" t="b">
        <v>0</v>
      </c>
      <c r="F6773" s="25">
        <f t="shared" si="2"/>
        <v>109</v>
      </c>
      <c r="G6773" s="21" t="s">
        <v>58</v>
      </c>
      <c r="H6773" s="23"/>
      <c r="I6773" s="28"/>
    </row>
    <row r="6774" ht="22.5" customHeight="1">
      <c r="A6774" s="53" t="str">
        <f t="array" ref="A6774">IFERROR(_xlfn.XLOOKUP(B6774, Runs[Run ID], Runs[Track]), "— pick a run —")</f>
        <v>Spider-Man</v>
      </c>
      <c r="B6774" s="54" t="s">
        <v>11731</v>
      </c>
      <c r="C6774" s="53" t="str">
        <f t="array" ref="C6774">IFERROR(_xlfn.XLOOKUP(B6774, Runs[Run ID], Runs[Title]), "— pick a run —")</f>
        <v>Ultimate Spider-Man</v>
      </c>
      <c r="D6774" s="74" t="s">
        <v>15575</v>
      </c>
      <c r="E6774" s="58" t="b">
        <v>0</v>
      </c>
      <c r="F6774" s="25">
        <f t="shared" si="2"/>
        <v>110</v>
      </c>
      <c r="G6774" s="21" t="s">
        <v>58</v>
      </c>
      <c r="H6774" s="23"/>
      <c r="I6774" s="28"/>
    </row>
    <row r="6775" ht="22.5" customHeight="1">
      <c r="A6775" s="53" t="str">
        <f t="array" ref="A6775">IFERROR(_xlfn.XLOOKUP(B6775, Runs[Run ID], Runs[Track]), "— pick a run —")</f>
        <v>Spider-Man</v>
      </c>
      <c r="B6775" s="54" t="s">
        <v>11731</v>
      </c>
      <c r="C6775" s="53" t="str">
        <f t="array" ref="C6775">IFERROR(_xlfn.XLOOKUP(B6775, Runs[Run ID], Runs[Title]), "— pick a run —")</f>
        <v>Ultimate Spider-Man</v>
      </c>
      <c r="D6775" s="74" t="s">
        <v>15576</v>
      </c>
      <c r="E6775" s="58" t="b">
        <v>0</v>
      </c>
      <c r="F6775" s="25">
        <f t="shared" si="2"/>
        <v>111</v>
      </c>
      <c r="G6775" s="21" t="s">
        <v>443</v>
      </c>
      <c r="H6775" s="23"/>
      <c r="I6775" s="28"/>
    </row>
    <row r="6776" ht="22.5" customHeight="1">
      <c r="A6776" s="53" t="str">
        <f t="array" ref="A6776">IFERROR(_xlfn.XLOOKUP(B6776, Runs[Run ID], Runs[Track]), "— pick a run —")</f>
        <v>Spider-Man</v>
      </c>
      <c r="B6776" s="54" t="s">
        <v>11731</v>
      </c>
      <c r="C6776" s="53" t="str">
        <f t="array" ref="C6776">IFERROR(_xlfn.XLOOKUP(B6776, Runs[Run ID], Runs[Title]), "— pick a run —")</f>
        <v>Ultimate Spider-Man</v>
      </c>
      <c r="D6776" s="74" t="s">
        <v>15577</v>
      </c>
      <c r="E6776" s="58" t="b">
        <v>0</v>
      </c>
      <c r="F6776" s="25">
        <f t="shared" si="2"/>
        <v>112</v>
      </c>
      <c r="G6776" s="21" t="s">
        <v>58</v>
      </c>
      <c r="H6776" s="23"/>
      <c r="I6776" s="28"/>
    </row>
    <row r="6777" ht="22.5" customHeight="1">
      <c r="A6777" s="53" t="str">
        <f t="array" ref="A6777">IFERROR(_xlfn.XLOOKUP(B6777, Runs[Run ID], Runs[Track]), "— pick a run —")</f>
        <v>Spider-Man</v>
      </c>
      <c r="B6777" s="54" t="s">
        <v>11731</v>
      </c>
      <c r="C6777" s="53" t="str">
        <f t="array" ref="C6777">IFERROR(_xlfn.XLOOKUP(B6777, Runs[Run ID], Runs[Title]), "— pick a run —")</f>
        <v>Ultimate Spider-Man</v>
      </c>
      <c r="D6777" s="74" t="s">
        <v>15578</v>
      </c>
      <c r="E6777" s="58" t="b">
        <v>0</v>
      </c>
      <c r="F6777" s="25">
        <f t="shared" si="2"/>
        <v>113</v>
      </c>
      <c r="G6777" s="21" t="s">
        <v>58</v>
      </c>
      <c r="H6777" s="23"/>
      <c r="I6777" s="28"/>
    </row>
    <row r="6778" ht="22.5" customHeight="1">
      <c r="A6778" s="53" t="str">
        <f t="array" ref="A6778">IFERROR(_xlfn.XLOOKUP(B6778, Runs[Run ID], Runs[Track]), "— pick a run —")</f>
        <v>Spider-Man</v>
      </c>
      <c r="B6778" s="54" t="s">
        <v>11731</v>
      </c>
      <c r="C6778" s="53" t="str">
        <f t="array" ref="C6778">IFERROR(_xlfn.XLOOKUP(B6778, Runs[Run ID], Runs[Title]), "— pick a run —")</f>
        <v>Ultimate Spider-Man</v>
      </c>
      <c r="D6778" s="74" t="s">
        <v>15579</v>
      </c>
      <c r="E6778" s="58" t="b">
        <v>0</v>
      </c>
      <c r="F6778" s="25">
        <f t="shared" si="2"/>
        <v>114</v>
      </c>
      <c r="G6778" s="21" t="s">
        <v>58</v>
      </c>
      <c r="H6778" s="23"/>
      <c r="I6778" s="28"/>
    </row>
    <row r="6779" ht="22.5" customHeight="1">
      <c r="A6779" s="53" t="str">
        <f t="array" ref="A6779">IFERROR(_xlfn.XLOOKUP(B6779, Runs[Run ID], Runs[Track]), "— pick a run —")</f>
        <v>Spider-Man</v>
      </c>
      <c r="B6779" s="54" t="s">
        <v>11731</v>
      </c>
      <c r="C6779" s="53" t="str">
        <f t="array" ref="C6779">IFERROR(_xlfn.XLOOKUP(B6779, Runs[Run ID], Runs[Title]), "— pick a run —")</f>
        <v>Ultimate Spider-Man</v>
      </c>
      <c r="D6779" s="74" t="s">
        <v>15580</v>
      </c>
      <c r="E6779" s="58" t="b">
        <v>0</v>
      </c>
      <c r="F6779" s="25">
        <f t="shared" si="2"/>
        <v>115</v>
      </c>
      <c r="G6779" s="21" t="s">
        <v>58</v>
      </c>
      <c r="H6779" s="23"/>
      <c r="I6779" s="28"/>
    </row>
    <row r="6780" ht="22.5" customHeight="1">
      <c r="A6780" s="53" t="str">
        <f t="array" ref="A6780">IFERROR(_xlfn.XLOOKUP(B6780, Runs[Run ID], Runs[Track]), "— pick a run —")</f>
        <v>Spider-Man</v>
      </c>
      <c r="B6780" s="54" t="s">
        <v>11731</v>
      </c>
      <c r="C6780" s="53" t="str">
        <f t="array" ref="C6780">IFERROR(_xlfn.XLOOKUP(B6780, Runs[Run ID], Runs[Title]), "— pick a run —")</f>
        <v>Ultimate Spider-Man</v>
      </c>
      <c r="D6780" s="74" t="s">
        <v>15581</v>
      </c>
      <c r="E6780" s="58" t="b">
        <v>0</v>
      </c>
      <c r="F6780" s="25">
        <f t="shared" si="2"/>
        <v>116</v>
      </c>
      <c r="G6780" s="21" t="s">
        <v>58</v>
      </c>
      <c r="H6780" s="23"/>
      <c r="I6780" s="28"/>
    </row>
    <row r="6781" ht="22.5" customHeight="1">
      <c r="A6781" s="53" t="str">
        <f t="array" ref="A6781">IFERROR(_xlfn.XLOOKUP(B6781, Runs[Run ID], Runs[Track]), "— pick a run —")</f>
        <v>Spider-Man</v>
      </c>
      <c r="B6781" s="54" t="s">
        <v>11731</v>
      </c>
      <c r="C6781" s="53" t="str">
        <f t="array" ref="C6781">IFERROR(_xlfn.XLOOKUP(B6781, Runs[Run ID], Runs[Title]), "— pick a run —")</f>
        <v>Ultimate Spider-Man</v>
      </c>
      <c r="D6781" s="74" t="s">
        <v>15582</v>
      </c>
      <c r="E6781" s="58" t="b">
        <v>0</v>
      </c>
      <c r="F6781" s="25">
        <f t="shared" si="2"/>
        <v>117</v>
      </c>
      <c r="G6781" s="21" t="s">
        <v>58</v>
      </c>
      <c r="H6781" s="23"/>
      <c r="I6781" s="28"/>
    </row>
    <row r="6782" ht="22.5" customHeight="1">
      <c r="A6782" s="53" t="str">
        <f t="array" ref="A6782">IFERROR(_xlfn.XLOOKUP(B6782, Runs[Run ID], Runs[Track]), "— pick a run —")</f>
        <v>Spider-Man</v>
      </c>
      <c r="B6782" s="54" t="s">
        <v>11731</v>
      </c>
      <c r="C6782" s="53" t="str">
        <f t="array" ref="C6782">IFERROR(_xlfn.XLOOKUP(B6782, Runs[Run ID], Runs[Title]), "— pick a run —")</f>
        <v>Ultimate Spider-Man</v>
      </c>
      <c r="D6782" s="74" t="s">
        <v>15583</v>
      </c>
      <c r="E6782" s="58" t="b">
        <v>0</v>
      </c>
      <c r="F6782" s="25">
        <f t="shared" si="2"/>
        <v>118</v>
      </c>
      <c r="G6782" s="21" t="s">
        <v>58</v>
      </c>
      <c r="H6782" s="23"/>
      <c r="I6782" s="28"/>
    </row>
    <row r="6783" ht="22.5" customHeight="1">
      <c r="A6783" s="53" t="str">
        <f t="array" ref="A6783">IFERROR(_xlfn.XLOOKUP(B6783, Runs[Run ID], Runs[Track]), "— pick a run —")</f>
        <v>Spider-Man</v>
      </c>
      <c r="B6783" s="54" t="s">
        <v>11731</v>
      </c>
      <c r="C6783" s="53" t="str">
        <f t="array" ref="C6783">IFERROR(_xlfn.XLOOKUP(B6783, Runs[Run ID], Runs[Title]), "— pick a run —")</f>
        <v>Ultimate Spider-Man</v>
      </c>
      <c r="D6783" s="74" t="s">
        <v>15584</v>
      </c>
      <c r="E6783" s="58" t="b">
        <v>0</v>
      </c>
      <c r="F6783" s="25">
        <f t="shared" si="2"/>
        <v>119</v>
      </c>
      <c r="G6783" s="21" t="s">
        <v>58</v>
      </c>
      <c r="H6783" s="23"/>
      <c r="I6783" s="28"/>
    </row>
    <row r="6784" ht="22.5" customHeight="1">
      <c r="A6784" s="53" t="str">
        <f t="array" ref="A6784">IFERROR(_xlfn.XLOOKUP(B6784, Runs[Run ID], Runs[Track]), "— pick a run —")</f>
        <v>Spider-Man</v>
      </c>
      <c r="B6784" s="54" t="s">
        <v>11731</v>
      </c>
      <c r="C6784" s="53" t="str">
        <f t="array" ref="C6784">IFERROR(_xlfn.XLOOKUP(B6784, Runs[Run ID], Runs[Title]), "— pick a run —")</f>
        <v>Ultimate Spider-Man</v>
      </c>
      <c r="D6784" s="74" t="s">
        <v>15585</v>
      </c>
      <c r="E6784" s="58" t="b">
        <v>0</v>
      </c>
      <c r="F6784" s="25">
        <f t="shared" si="2"/>
        <v>120</v>
      </c>
      <c r="G6784" s="21" t="s">
        <v>58</v>
      </c>
      <c r="H6784" s="23"/>
      <c r="I6784" s="28"/>
    </row>
    <row r="6785" ht="22.5" customHeight="1">
      <c r="A6785" s="53" t="str">
        <f t="array" ref="A6785">IFERROR(_xlfn.XLOOKUP(B6785, Runs[Run ID], Runs[Track]), "— pick a run —")</f>
        <v>Spider-Man</v>
      </c>
      <c r="B6785" s="54" t="s">
        <v>11731</v>
      </c>
      <c r="C6785" s="53" t="str">
        <f t="array" ref="C6785">IFERROR(_xlfn.XLOOKUP(B6785, Runs[Run ID], Runs[Title]), "— pick a run —")</f>
        <v>Ultimate Spider-Man</v>
      </c>
      <c r="D6785" s="74" t="s">
        <v>15586</v>
      </c>
      <c r="E6785" s="58" t="b">
        <v>0</v>
      </c>
      <c r="F6785" s="25">
        <f t="shared" si="2"/>
        <v>121</v>
      </c>
      <c r="G6785" s="21" t="s">
        <v>58</v>
      </c>
      <c r="H6785" s="23"/>
      <c r="I6785" s="28"/>
    </row>
    <row r="6786" ht="22.5" customHeight="1">
      <c r="A6786" s="53" t="str">
        <f t="array" ref="A6786">IFERROR(_xlfn.XLOOKUP(B6786, Runs[Run ID], Runs[Track]), "— pick a run —")</f>
        <v>Spider-Man</v>
      </c>
      <c r="B6786" s="54" t="s">
        <v>11731</v>
      </c>
      <c r="C6786" s="53" t="str">
        <f t="array" ref="C6786">IFERROR(_xlfn.XLOOKUP(B6786, Runs[Run ID], Runs[Title]), "— pick a run —")</f>
        <v>Ultimate Spider-Man</v>
      </c>
      <c r="D6786" s="74" t="s">
        <v>15587</v>
      </c>
      <c r="E6786" s="58" t="b">
        <v>0</v>
      </c>
      <c r="F6786" s="25">
        <f t="shared" si="2"/>
        <v>122</v>
      </c>
      <c r="G6786" s="21" t="s">
        <v>58</v>
      </c>
      <c r="H6786" s="23"/>
      <c r="I6786" s="28"/>
    </row>
    <row r="6787" ht="22.5" customHeight="1">
      <c r="A6787" s="53" t="str">
        <f t="array" ref="A6787">IFERROR(_xlfn.XLOOKUP(B6787, Runs[Run ID], Runs[Track]), "— pick a run —")</f>
        <v>Spider-Man</v>
      </c>
      <c r="B6787" s="54" t="s">
        <v>11731</v>
      </c>
      <c r="C6787" s="53" t="str">
        <f t="array" ref="C6787">IFERROR(_xlfn.XLOOKUP(B6787, Runs[Run ID], Runs[Title]), "— pick a run —")</f>
        <v>Ultimate Spider-Man</v>
      </c>
      <c r="D6787" s="74" t="s">
        <v>15588</v>
      </c>
      <c r="E6787" s="58" t="b">
        <v>0</v>
      </c>
      <c r="F6787" s="25">
        <f t="shared" si="2"/>
        <v>123</v>
      </c>
      <c r="G6787" s="21" t="s">
        <v>443</v>
      </c>
      <c r="H6787" s="23"/>
      <c r="I6787" s="28"/>
    </row>
    <row r="6788" ht="22.5" customHeight="1">
      <c r="A6788" s="53" t="str">
        <f t="array" ref="A6788">IFERROR(_xlfn.XLOOKUP(B6788, Runs[Run ID], Runs[Track]), "— pick a run —")</f>
        <v>Spider-Man</v>
      </c>
      <c r="B6788" s="54" t="s">
        <v>11731</v>
      </c>
      <c r="C6788" s="53" t="str">
        <f t="array" ref="C6788">IFERROR(_xlfn.XLOOKUP(B6788, Runs[Run ID], Runs[Title]), "— pick a run —")</f>
        <v>Ultimate Spider-Man</v>
      </c>
      <c r="D6788" s="74" t="s">
        <v>15589</v>
      </c>
      <c r="E6788" s="58" t="b">
        <v>0</v>
      </c>
      <c r="F6788" s="25">
        <f t="shared" si="2"/>
        <v>124</v>
      </c>
      <c r="G6788" s="21" t="s">
        <v>58</v>
      </c>
      <c r="H6788" s="23"/>
      <c r="I6788" s="28"/>
    </row>
    <row r="6789" ht="22.5" customHeight="1">
      <c r="A6789" s="53" t="str">
        <f t="array" ref="A6789">IFERROR(_xlfn.XLOOKUP(B6789, Runs[Run ID], Runs[Track]), "— pick a run —")</f>
        <v>Spider-Man</v>
      </c>
      <c r="B6789" s="54" t="s">
        <v>11731</v>
      </c>
      <c r="C6789" s="53" t="str">
        <f t="array" ref="C6789">IFERROR(_xlfn.XLOOKUP(B6789, Runs[Run ID], Runs[Title]), "— pick a run —")</f>
        <v>Ultimate Spider-Man</v>
      </c>
      <c r="D6789" s="74" t="s">
        <v>15590</v>
      </c>
      <c r="E6789" s="58" t="b">
        <v>0</v>
      </c>
      <c r="F6789" s="25">
        <f t="shared" si="2"/>
        <v>125</v>
      </c>
      <c r="G6789" s="21" t="s">
        <v>58</v>
      </c>
      <c r="H6789" s="23"/>
      <c r="I6789" s="28"/>
    </row>
    <row r="6790" ht="22.5" customHeight="1">
      <c r="A6790" s="53" t="str">
        <f t="array" ref="A6790">IFERROR(_xlfn.XLOOKUP(B6790, Runs[Run ID], Runs[Track]), "— pick a run —")</f>
        <v>Spider-Man</v>
      </c>
      <c r="B6790" s="54" t="s">
        <v>11731</v>
      </c>
      <c r="C6790" s="53" t="str">
        <f t="array" ref="C6790">IFERROR(_xlfn.XLOOKUP(B6790, Runs[Run ID], Runs[Title]), "— pick a run —")</f>
        <v>Ultimate Spider-Man</v>
      </c>
      <c r="D6790" s="74" t="s">
        <v>15591</v>
      </c>
      <c r="E6790" s="58" t="b">
        <v>0</v>
      </c>
      <c r="F6790" s="25">
        <f t="shared" si="2"/>
        <v>126</v>
      </c>
      <c r="G6790" s="21" t="s">
        <v>58</v>
      </c>
      <c r="H6790" s="23"/>
      <c r="I6790" s="28"/>
    </row>
    <row r="6791" ht="22.5" customHeight="1">
      <c r="A6791" s="53" t="str">
        <f t="array" ref="A6791">IFERROR(_xlfn.XLOOKUP(B6791, Runs[Run ID], Runs[Track]), "— pick a run —")</f>
        <v>Spider-Man</v>
      </c>
      <c r="B6791" s="54" t="s">
        <v>11731</v>
      </c>
      <c r="C6791" s="53" t="str">
        <f t="array" ref="C6791">IFERROR(_xlfn.XLOOKUP(B6791, Runs[Run ID], Runs[Title]), "— pick a run —")</f>
        <v>Ultimate Spider-Man</v>
      </c>
      <c r="D6791" s="74" t="s">
        <v>15592</v>
      </c>
      <c r="E6791" s="58" t="b">
        <v>0</v>
      </c>
      <c r="F6791" s="25">
        <f t="shared" si="2"/>
        <v>127</v>
      </c>
      <c r="G6791" s="21" t="s">
        <v>58</v>
      </c>
      <c r="H6791" s="23"/>
      <c r="I6791" s="28"/>
    </row>
    <row r="6792" ht="22.5" customHeight="1">
      <c r="A6792" s="53" t="str">
        <f t="array" ref="A6792">IFERROR(_xlfn.XLOOKUP(B6792, Runs[Run ID], Runs[Track]), "— pick a run —")</f>
        <v>Spider-Man</v>
      </c>
      <c r="B6792" s="54" t="s">
        <v>11731</v>
      </c>
      <c r="C6792" s="53" t="str">
        <f t="array" ref="C6792">IFERROR(_xlfn.XLOOKUP(B6792, Runs[Run ID], Runs[Title]), "— pick a run —")</f>
        <v>Ultimate Spider-Man</v>
      </c>
      <c r="D6792" s="74" t="s">
        <v>15593</v>
      </c>
      <c r="E6792" s="58" t="b">
        <v>0</v>
      </c>
      <c r="F6792" s="25">
        <f t="shared" si="2"/>
        <v>128</v>
      </c>
      <c r="G6792" s="21" t="s">
        <v>58</v>
      </c>
      <c r="H6792" s="23"/>
      <c r="I6792" s="28"/>
    </row>
    <row r="6793" ht="22.5" customHeight="1">
      <c r="A6793" s="53" t="str">
        <f t="array" ref="A6793">IFERROR(_xlfn.XLOOKUP(B6793, Runs[Run ID], Runs[Track]), "— pick a run —")</f>
        <v>Spider-Man</v>
      </c>
      <c r="B6793" s="54" t="s">
        <v>11731</v>
      </c>
      <c r="C6793" s="53" t="str">
        <f t="array" ref="C6793">IFERROR(_xlfn.XLOOKUP(B6793, Runs[Run ID], Runs[Title]), "— pick a run —")</f>
        <v>Ultimate Spider-Man</v>
      </c>
      <c r="D6793" s="74" t="s">
        <v>15594</v>
      </c>
      <c r="E6793" s="58" t="b">
        <v>0</v>
      </c>
      <c r="F6793" s="25">
        <f t="shared" si="2"/>
        <v>129</v>
      </c>
      <c r="G6793" s="21" t="s">
        <v>58</v>
      </c>
      <c r="H6793" s="23"/>
      <c r="I6793" s="28"/>
    </row>
    <row r="6794" ht="22.5" customHeight="1">
      <c r="A6794" s="53" t="str">
        <f t="array" ref="A6794">IFERROR(_xlfn.XLOOKUP(B6794, Runs[Run ID], Runs[Track]), "— pick a run —")</f>
        <v>Spider-Man</v>
      </c>
      <c r="B6794" s="54" t="s">
        <v>11731</v>
      </c>
      <c r="C6794" s="53" t="str">
        <f t="array" ref="C6794">IFERROR(_xlfn.XLOOKUP(B6794, Runs[Run ID], Runs[Title]), "— pick a run —")</f>
        <v>Ultimate Spider-Man</v>
      </c>
      <c r="D6794" s="74" t="s">
        <v>15595</v>
      </c>
      <c r="E6794" s="58" t="b">
        <v>0</v>
      </c>
      <c r="F6794" s="25">
        <f t="shared" si="2"/>
        <v>130</v>
      </c>
      <c r="G6794" s="21" t="s">
        <v>58</v>
      </c>
      <c r="H6794" s="23"/>
      <c r="I6794" s="28"/>
    </row>
    <row r="6795" ht="22.5" customHeight="1">
      <c r="A6795" s="53" t="str">
        <f t="array" ref="A6795">IFERROR(_xlfn.XLOOKUP(B6795, Runs[Run ID], Runs[Track]), "— pick a run —")</f>
        <v>Spider-Man</v>
      </c>
      <c r="B6795" s="54" t="s">
        <v>11731</v>
      </c>
      <c r="C6795" s="53" t="str">
        <f t="array" ref="C6795">IFERROR(_xlfn.XLOOKUP(B6795, Runs[Run ID], Runs[Title]), "— pick a run —")</f>
        <v>Ultimate Spider-Man</v>
      </c>
      <c r="D6795" s="74" t="s">
        <v>15596</v>
      </c>
      <c r="E6795" s="58" t="b">
        <v>0</v>
      </c>
      <c r="F6795" s="25">
        <f t="shared" si="2"/>
        <v>131</v>
      </c>
      <c r="G6795" s="21" t="s">
        <v>58</v>
      </c>
      <c r="H6795" s="23"/>
      <c r="I6795" s="28"/>
    </row>
    <row r="6796" ht="22.5" customHeight="1">
      <c r="A6796" s="53" t="str">
        <f t="array" ref="A6796">IFERROR(_xlfn.XLOOKUP(B6796, Runs[Run ID], Runs[Track]), "— pick a run —")</f>
        <v>Spider-Man</v>
      </c>
      <c r="B6796" s="54" t="s">
        <v>11731</v>
      </c>
      <c r="C6796" s="53" t="str">
        <f t="array" ref="C6796">IFERROR(_xlfn.XLOOKUP(B6796, Runs[Run ID], Runs[Title]), "— pick a run —")</f>
        <v>Ultimate Spider-Man</v>
      </c>
      <c r="D6796" s="74" t="s">
        <v>15597</v>
      </c>
      <c r="E6796" s="58" t="b">
        <v>0</v>
      </c>
      <c r="F6796" s="25">
        <f t="shared" si="2"/>
        <v>132</v>
      </c>
      <c r="G6796" s="21" t="s">
        <v>58</v>
      </c>
      <c r="H6796" s="23"/>
      <c r="I6796" s="28"/>
    </row>
    <row r="6797" ht="22.5" customHeight="1">
      <c r="A6797" s="53" t="str">
        <f t="array" ref="A6797">IFERROR(_xlfn.XLOOKUP(B6797, Runs[Run ID], Runs[Track]), "— pick a run —")</f>
        <v>Spider-Man</v>
      </c>
      <c r="B6797" s="54" t="s">
        <v>11731</v>
      </c>
      <c r="C6797" s="53" t="str">
        <f t="array" ref="C6797">IFERROR(_xlfn.XLOOKUP(B6797, Runs[Run ID], Runs[Title]), "— pick a run —")</f>
        <v>Ultimate Spider-Man</v>
      </c>
      <c r="D6797" s="74" t="s">
        <v>15598</v>
      </c>
      <c r="E6797" s="58" t="b">
        <v>0</v>
      </c>
      <c r="F6797" s="25">
        <f t="shared" si="2"/>
        <v>133</v>
      </c>
      <c r="G6797" s="21" t="s">
        <v>58</v>
      </c>
      <c r="H6797" s="23"/>
      <c r="I6797" s="28"/>
    </row>
    <row r="6798" ht="22.5" customHeight="1">
      <c r="A6798" s="53" t="str">
        <f t="array" ref="A6798">IFERROR(_xlfn.XLOOKUP(B6798, Runs[Run ID], Runs[Track]), "— pick a run —")</f>
        <v>Spider-Man</v>
      </c>
      <c r="B6798" s="54" t="s">
        <v>11731</v>
      </c>
      <c r="C6798" s="53" t="str">
        <f t="array" ref="C6798">IFERROR(_xlfn.XLOOKUP(B6798, Runs[Run ID], Runs[Title]), "— pick a run —")</f>
        <v>Ultimate Spider-Man</v>
      </c>
      <c r="D6798" s="74" t="s">
        <v>15599</v>
      </c>
      <c r="E6798" s="58" t="b">
        <v>0</v>
      </c>
      <c r="F6798" s="25">
        <f t="shared" si="2"/>
        <v>134</v>
      </c>
      <c r="G6798" s="21" t="s">
        <v>58</v>
      </c>
      <c r="H6798" s="23"/>
      <c r="I6798" s="28"/>
    </row>
    <row r="6799" ht="22.5" customHeight="1">
      <c r="A6799" s="53" t="str">
        <f t="array" ref="A6799">IFERROR(_xlfn.XLOOKUP(B6799, Runs[Run ID], Runs[Track]), "— pick a run —")</f>
        <v>Spider-Man</v>
      </c>
      <c r="B6799" s="54" t="s">
        <v>11731</v>
      </c>
      <c r="C6799" s="53" t="str">
        <f t="array" ref="C6799">IFERROR(_xlfn.XLOOKUP(B6799, Runs[Run ID], Runs[Title]), "— pick a run —")</f>
        <v>Ultimate Spider-Man</v>
      </c>
      <c r="D6799" s="74" t="s">
        <v>15600</v>
      </c>
      <c r="E6799" s="58" t="b">
        <v>0</v>
      </c>
      <c r="F6799" s="25">
        <f t="shared" si="2"/>
        <v>135</v>
      </c>
      <c r="G6799" s="21" t="s">
        <v>58</v>
      </c>
      <c r="H6799" s="23"/>
      <c r="I6799" s="28"/>
    </row>
    <row r="6800" ht="22.5" customHeight="1">
      <c r="A6800" s="53" t="str">
        <f t="array" ref="A6800">IFERROR(_xlfn.XLOOKUP(B6800, Runs[Run ID], Runs[Track]), "— pick a run —")</f>
        <v>Spider-Man</v>
      </c>
      <c r="B6800" s="54" t="s">
        <v>11731</v>
      </c>
      <c r="C6800" s="53" t="str">
        <f t="array" ref="C6800">IFERROR(_xlfn.XLOOKUP(B6800, Runs[Run ID], Runs[Title]), "— pick a run —")</f>
        <v>Ultimate Spider-Man</v>
      </c>
      <c r="D6800" s="74" t="s">
        <v>15601</v>
      </c>
      <c r="E6800" s="58" t="b">
        <v>0</v>
      </c>
      <c r="F6800" s="25">
        <f t="shared" si="2"/>
        <v>136</v>
      </c>
      <c r="G6800" s="21" t="s">
        <v>58</v>
      </c>
      <c r="H6800" s="23"/>
      <c r="I6800" s="28"/>
    </row>
    <row r="6801" ht="22.5" customHeight="1">
      <c r="A6801" s="53" t="str">
        <f t="array" ref="A6801">IFERROR(_xlfn.XLOOKUP(B6801, Runs[Run ID], Runs[Track]), "— pick a run —")</f>
        <v>Spider-Man</v>
      </c>
      <c r="B6801" s="54" t="s">
        <v>11731</v>
      </c>
      <c r="C6801" s="53" t="str">
        <f t="array" ref="C6801">IFERROR(_xlfn.XLOOKUP(B6801, Runs[Run ID], Runs[Title]), "— pick a run —")</f>
        <v>Ultimate Spider-Man</v>
      </c>
      <c r="D6801" s="74" t="s">
        <v>15602</v>
      </c>
      <c r="E6801" s="58" t="b">
        <v>0</v>
      </c>
      <c r="F6801" s="25">
        <f t="shared" si="2"/>
        <v>137</v>
      </c>
      <c r="G6801" s="21" t="s">
        <v>58</v>
      </c>
      <c r="H6801" s="23"/>
      <c r="I6801" s="28"/>
    </row>
    <row r="6802" ht="22.5" customHeight="1">
      <c r="A6802" s="53" t="str">
        <f t="array" ref="A6802">IFERROR(_xlfn.XLOOKUP(B6802, Runs[Run ID], Runs[Track]), "— pick a run —")</f>
        <v>Spider-Man</v>
      </c>
      <c r="B6802" s="54" t="s">
        <v>11731</v>
      </c>
      <c r="C6802" s="53" t="str">
        <f t="array" ref="C6802">IFERROR(_xlfn.XLOOKUP(B6802, Runs[Run ID], Runs[Title]), "— pick a run —")</f>
        <v>Ultimate Spider-Man</v>
      </c>
      <c r="D6802" s="74" t="s">
        <v>15603</v>
      </c>
      <c r="E6802" s="58" t="b">
        <v>0</v>
      </c>
      <c r="F6802" s="25">
        <f t="shared" si="2"/>
        <v>138</v>
      </c>
      <c r="G6802" s="21" t="s">
        <v>58</v>
      </c>
      <c r="H6802" s="23"/>
      <c r="I6802" s="28"/>
    </row>
    <row r="6803" ht="22.5" customHeight="1">
      <c r="A6803" s="53" t="str">
        <f t="array" ref="A6803">IFERROR(_xlfn.XLOOKUP(B6803, Runs[Run ID], Runs[Track]), "— pick a run —")</f>
        <v>Spider-Man</v>
      </c>
      <c r="B6803" s="54" t="s">
        <v>11731</v>
      </c>
      <c r="C6803" s="53" t="str">
        <f t="array" ref="C6803">IFERROR(_xlfn.XLOOKUP(B6803, Runs[Run ID], Runs[Title]), "— pick a run —")</f>
        <v>Ultimate Spider-Man</v>
      </c>
      <c r="D6803" s="74" t="s">
        <v>15604</v>
      </c>
      <c r="E6803" s="58" t="b">
        <v>0</v>
      </c>
      <c r="F6803" s="25">
        <f t="shared" si="2"/>
        <v>139</v>
      </c>
      <c r="G6803" s="21" t="s">
        <v>58</v>
      </c>
      <c r="H6803" s="23"/>
      <c r="I6803" s="28"/>
    </row>
    <row r="6804" ht="22.5" customHeight="1">
      <c r="A6804" s="53" t="str">
        <f t="array" ref="A6804">IFERROR(_xlfn.XLOOKUP(B6804, Runs[Run ID], Runs[Track]), "— pick a run —")</f>
        <v>Spider-Man</v>
      </c>
      <c r="B6804" s="54" t="s">
        <v>11731</v>
      </c>
      <c r="C6804" s="53" t="str">
        <f t="array" ref="C6804">IFERROR(_xlfn.XLOOKUP(B6804, Runs[Run ID], Runs[Title]), "— pick a run —")</f>
        <v>Ultimate Spider-Man</v>
      </c>
      <c r="D6804" s="74" t="s">
        <v>15605</v>
      </c>
      <c r="E6804" s="58" t="b">
        <v>0</v>
      </c>
      <c r="F6804" s="25">
        <f t="shared" si="2"/>
        <v>140</v>
      </c>
      <c r="G6804" s="21" t="s">
        <v>58</v>
      </c>
      <c r="H6804" s="23"/>
      <c r="I6804" s="28"/>
    </row>
    <row r="6805" ht="22.5" customHeight="1">
      <c r="A6805" s="53" t="str">
        <f t="array" ref="A6805">IFERROR(_xlfn.XLOOKUP(B6805, Runs[Run ID], Runs[Track]), "— pick a run —")</f>
        <v>Spider-Man</v>
      </c>
      <c r="B6805" s="54" t="s">
        <v>11731</v>
      </c>
      <c r="C6805" s="53" t="str">
        <f t="array" ref="C6805">IFERROR(_xlfn.XLOOKUP(B6805, Runs[Run ID], Runs[Title]), "— pick a run —")</f>
        <v>Ultimate Spider-Man</v>
      </c>
      <c r="D6805" s="74" t="s">
        <v>15606</v>
      </c>
      <c r="E6805" s="58" t="b">
        <v>0</v>
      </c>
      <c r="F6805" s="25">
        <f t="shared" si="2"/>
        <v>141</v>
      </c>
      <c r="G6805" s="21" t="s">
        <v>58</v>
      </c>
      <c r="H6805" s="23"/>
      <c r="I6805" s="28"/>
    </row>
    <row r="6806" ht="22.5" customHeight="1">
      <c r="A6806" s="53" t="str">
        <f t="array" ref="A6806">IFERROR(_xlfn.XLOOKUP(B6806, Runs[Run ID], Runs[Track]), "— pick a run —")</f>
        <v>Spider-Man</v>
      </c>
      <c r="B6806" s="54" t="s">
        <v>11731</v>
      </c>
      <c r="C6806" s="53" t="str">
        <f t="array" ref="C6806">IFERROR(_xlfn.XLOOKUP(B6806, Runs[Run ID], Runs[Title]), "— pick a run —")</f>
        <v>Ultimate Spider-Man</v>
      </c>
      <c r="D6806" s="74" t="s">
        <v>15607</v>
      </c>
      <c r="E6806" s="58" t="b">
        <v>0</v>
      </c>
      <c r="F6806" s="25">
        <f t="shared" si="2"/>
        <v>142</v>
      </c>
      <c r="G6806" s="21" t="s">
        <v>58</v>
      </c>
      <c r="H6806" s="23"/>
      <c r="I6806" s="28"/>
    </row>
    <row r="6807" ht="22.5" customHeight="1">
      <c r="A6807" s="53" t="str">
        <f t="array" ref="A6807">IFERROR(_xlfn.XLOOKUP(B6807, Runs[Run ID], Runs[Track]), "— pick a run —")</f>
        <v>Spider-Man</v>
      </c>
      <c r="B6807" s="54" t="s">
        <v>11731</v>
      </c>
      <c r="C6807" s="53" t="str">
        <f t="array" ref="C6807">IFERROR(_xlfn.XLOOKUP(B6807, Runs[Run ID], Runs[Title]), "— pick a run —")</f>
        <v>Ultimate Spider-Man</v>
      </c>
      <c r="D6807" s="74" t="s">
        <v>15608</v>
      </c>
      <c r="E6807" s="58" t="b">
        <v>0</v>
      </c>
      <c r="F6807" s="25">
        <f t="shared" si="2"/>
        <v>143</v>
      </c>
      <c r="G6807" s="21" t="s">
        <v>58</v>
      </c>
      <c r="H6807" s="23"/>
      <c r="I6807" s="28"/>
    </row>
    <row r="6808" ht="22.5" customHeight="1">
      <c r="A6808" s="53" t="str">
        <f t="array" ref="A6808">IFERROR(_xlfn.XLOOKUP(B6808, Runs[Run ID], Runs[Track]), "— pick a run —")</f>
        <v>Spider-Man</v>
      </c>
      <c r="B6808" s="54" t="s">
        <v>11731</v>
      </c>
      <c r="C6808" s="53" t="str">
        <f t="array" ref="C6808">IFERROR(_xlfn.XLOOKUP(B6808, Runs[Run ID], Runs[Title]), "— pick a run —")</f>
        <v>Ultimate Spider-Man</v>
      </c>
      <c r="D6808" s="74" t="s">
        <v>15609</v>
      </c>
      <c r="E6808" s="58" t="b">
        <v>0</v>
      </c>
      <c r="F6808" s="25">
        <f t="shared" si="2"/>
        <v>144</v>
      </c>
      <c r="G6808" s="21" t="s">
        <v>58</v>
      </c>
      <c r="H6808" s="23"/>
      <c r="I6808" s="28"/>
    </row>
    <row r="6809" ht="22.5" customHeight="1">
      <c r="A6809" s="53" t="str">
        <f t="array" ref="A6809">IFERROR(_xlfn.XLOOKUP(B6809, Runs[Run ID], Runs[Track]), "— pick a run —")</f>
        <v>Spider-Man</v>
      </c>
      <c r="B6809" s="54" t="s">
        <v>11731</v>
      </c>
      <c r="C6809" s="53" t="str">
        <f t="array" ref="C6809">IFERROR(_xlfn.XLOOKUP(B6809, Runs[Run ID], Runs[Title]), "— pick a run —")</f>
        <v>Ultimate Spider-Man</v>
      </c>
      <c r="D6809" s="74" t="s">
        <v>15610</v>
      </c>
      <c r="E6809" s="58" t="b">
        <v>0</v>
      </c>
      <c r="F6809" s="25">
        <f t="shared" si="2"/>
        <v>145</v>
      </c>
      <c r="G6809" s="21" t="s">
        <v>58</v>
      </c>
      <c r="H6809" s="23"/>
      <c r="I6809" s="28"/>
    </row>
    <row r="6810" ht="22.5" customHeight="1">
      <c r="A6810" s="53" t="str">
        <f t="array" ref="A6810">IFERROR(_xlfn.XLOOKUP(B6810, Runs[Run ID], Runs[Track]), "— pick a run —")</f>
        <v>Spider-Man</v>
      </c>
      <c r="B6810" s="54" t="s">
        <v>11731</v>
      </c>
      <c r="C6810" s="53" t="str">
        <f t="array" ref="C6810">IFERROR(_xlfn.XLOOKUP(B6810, Runs[Run ID], Runs[Title]), "— pick a run —")</f>
        <v>Ultimate Spider-Man</v>
      </c>
      <c r="D6810" s="74" t="s">
        <v>15611</v>
      </c>
      <c r="E6810" s="58" t="b">
        <v>0</v>
      </c>
      <c r="F6810" s="25">
        <f t="shared" si="2"/>
        <v>146</v>
      </c>
      <c r="G6810" s="21" t="s">
        <v>58</v>
      </c>
      <c r="H6810" s="23"/>
      <c r="I6810" s="28"/>
    </row>
    <row r="6811" ht="22.5" customHeight="1">
      <c r="A6811" s="53" t="str">
        <f t="array" ref="A6811">IFERROR(_xlfn.XLOOKUP(B6811, Runs[Run ID], Runs[Track]), "— pick a run —")</f>
        <v>Spider-Man</v>
      </c>
      <c r="B6811" s="54" t="s">
        <v>11731</v>
      </c>
      <c r="C6811" s="53" t="str">
        <f t="array" ref="C6811">IFERROR(_xlfn.XLOOKUP(B6811, Runs[Run ID], Runs[Title]), "— pick a run —")</f>
        <v>Ultimate Spider-Man</v>
      </c>
      <c r="D6811" s="74" t="s">
        <v>15612</v>
      </c>
      <c r="E6811" s="58" t="b">
        <v>0</v>
      </c>
      <c r="F6811" s="25">
        <f t="shared" si="2"/>
        <v>147</v>
      </c>
      <c r="G6811" s="21" t="s">
        <v>58</v>
      </c>
      <c r="H6811" s="23"/>
      <c r="I6811" s="28"/>
    </row>
    <row r="6812" ht="22.5" customHeight="1">
      <c r="A6812" s="53" t="str">
        <f t="array" ref="A6812">IFERROR(_xlfn.XLOOKUP(B6812, Runs[Run ID], Runs[Track]), "— pick a run —")</f>
        <v>Spider-Man</v>
      </c>
      <c r="B6812" s="54" t="s">
        <v>11731</v>
      </c>
      <c r="C6812" s="53" t="str">
        <f t="array" ref="C6812">IFERROR(_xlfn.XLOOKUP(B6812, Runs[Run ID], Runs[Title]), "— pick a run —")</f>
        <v>Ultimate Spider-Man</v>
      </c>
      <c r="D6812" s="74" t="s">
        <v>15613</v>
      </c>
      <c r="E6812" s="58" t="b">
        <v>0</v>
      </c>
      <c r="F6812" s="25">
        <f t="shared" si="2"/>
        <v>148</v>
      </c>
      <c r="G6812" s="21" t="s">
        <v>58</v>
      </c>
      <c r="H6812" s="23"/>
      <c r="I6812" s="28"/>
    </row>
    <row r="6813" ht="22.5" customHeight="1">
      <c r="A6813" s="53" t="str">
        <f t="array" ref="A6813">IFERROR(_xlfn.XLOOKUP(B6813, Runs[Run ID], Runs[Track]), "— pick a run —")</f>
        <v>Spider-Man</v>
      </c>
      <c r="B6813" s="54" t="s">
        <v>11731</v>
      </c>
      <c r="C6813" s="53" t="str">
        <f t="array" ref="C6813">IFERROR(_xlfn.XLOOKUP(B6813, Runs[Run ID], Runs[Title]), "— pick a run —")</f>
        <v>Ultimate Spider-Man</v>
      </c>
      <c r="D6813" s="74" t="s">
        <v>15614</v>
      </c>
      <c r="E6813" s="58" t="b">
        <v>0</v>
      </c>
      <c r="F6813" s="25">
        <f t="shared" si="2"/>
        <v>149</v>
      </c>
      <c r="G6813" s="21" t="s">
        <v>58</v>
      </c>
      <c r="H6813" s="23"/>
      <c r="I6813" s="28"/>
    </row>
    <row r="6814" ht="22.5" customHeight="1">
      <c r="A6814" s="53" t="str">
        <f t="array" ref="A6814">IFERROR(_xlfn.XLOOKUP(B6814, Runs[Run ID], Runs[Track]), "— pick a run —")</f>
        <v>Spider-Man</v>
      </c>
      <c r="B6814" s="54" t="s">
        <v>11731</v>
      </c>
      <c r="C6814" s="53" t="str">
        <f t="array" ref="C6814">IFERROR(_xlfn.XLOOKUP(B6814, Runs[Run ID], Runs[Title]), "— pick a run —")</f>
        <v>Ultimate Spider-Man</v>
      </c>
      <c r="D6814" s="74" t="s">
        <v>15615</v>
      </c>
      <c r="E6814" s="58" t="b">
        <v>0</v>
      </c>
      <c r="F6814" s="25">
        <f t="shared" si="2"/>
        <v>150</v>
      </c>
      <c r="G6814" s="21" t="s">
        <v>58</v>
      </c>
      <c r="H6814" s="23"/>
      <c r="I6814" s="28"/>
    </row>
    <row r="6815" ht="22.5" customHeight="1">
      <c r="A6815" s="53" t="str">
        <f t="array" ref="A6815">IFERROR(_xlfn.XLOOKUP(B6815, Runs[Run ID], Runs[Track]), "— pick a run —")</f>
        <v>Spider-Man</v>
      </c>
      <c r="B6815" s="54" t="s">
        <v>11731</v>
      </c>
      <c r="C6815" s="53" t="str">
        <f t="array" ref="C6815">IFERROR(_xlfn.XLOOKUP(B6815, Runs[Run ID], Runs[Title]), "— pick a run —")</f>
        <v>Ultimate Spider-Man</v>
      </c>
      <c r="D6815" s="74" t="s">
        <v>15616</v>
      </c>
      <c r="E6815" s="58" t="b">
        <v>0</v>
      </c>
      <c r="F6815" s="25">
        <f t="shared" si="2"/>
        <v>151</v>
      </c>
      <c r="G6815" s="21" t="s">
        <v>58</v>
      </c>
      <c r="H6815" s="23"/>
      <c r="I6815" s="28"/>
    </row>
    <row r="6816" ht="22.5" customHeight="1">
      <c r="A6816" s="53" t="str">
        <f t="array" ref="A6816">IFERROR(_xlfn.XLOOKUP(B6816, Runs[Run ID], Runs[Track]), "— pick a run —")</f>
        <v>Spider-Man</v>
      </c>
      <c r="B6816" s="54" t="s">
        <v>11731</v>
      </c>
      <c r="C6816" s="53" t="str">
        <f t="array" ref="C6816">IFERROR(_xlfn.XLOOKUP(B6816, Runs[Run ID], Runs[Title]), "— pick a run —")</f>
        <v>Ultimate Spider-Man</v>
      </c>
      <c r="D6816" s="74" t="s">
        <v>15617</v>
      </c>
      <c r="E6816" s="58" t="b">
        <v>0</v>
      </c>
      <c r="F6816" s="25">
        <f t="shared" si="2"/>
        <v>152</v>
      </c>
      <c r="G6816" s="21" t="s">
        <v>58</v>
      </c>
      <c r="H6816" s="23"/>
      <c r="I6816" s="28"/>
    </row>
    <row r="6817" ht="22.5" customHeight="1">
      <c r="A6817" s="53" t="str">
        <f t="array" ref="A6817">IFERROR(_xlfn.XLOOKUP(B6817, Runs[Run ID], Runs[Track]), "— pick a run —")</f>
        <v>Spider-Man</v>
      </c>
      <c r="B6817" s="54" t="s">
        <v>11731</v>
      </c>
      <c r="C6817" s="53" t="str">
        <f t="array" ref="C6817">IFERROR(_xlfn.XLOOKUP(B6817, Runs[Run ID], Runs[Title]), "— pick a run —")</f>
        <v>Ultimate Spider-Man</v>
      </c>
      <c r="D6817" s="74" t="s">
        <v>15618</v>
      </c>
      <c r="E6817" s="58" t="b">
        <v>0</v>
      </c>
      <c r="F6817" s="25">
        <f t="shared" si="2"/>
        <v>153</v>
      </c>
      <c r="G6817" s="21" t="s">
        <v>58</v>
      </c>
      <c r="H6817" s="23"/>
      <c r="I6817" s="28"/>
    </row>
    <row r="6818" ht="22.5" customHeight="1">
      <c r="A6818" s="53" t="str">
        <f t="array" ref="A6818">IFERROR(_xlfn.XLOOKUP(B6818, Runs[Run ID], Runs[Track]), "— pick a run —")</f>
        <v>Spider-Man</v>
      </c>
      <c r="B6818" s="54" t="s">
        <v>11731</v>
      </c>
      <c r="C6818" s="53" t="str">
        <f t="array" ref="C6818">IFERROR(_xlfn.XLOOKUP(B6818, Runs[Run ID], Runs[Title]), "— pick a run —")</f>
        <v>Ultimate Spider-Man</v>
      </c>
      <c r="D6818" s="74" t="s">
        <v>15619</v>
      </c>
      <c r="E6818" s="58" t="b">
        <v>0</v>
      </c>
      <c r="F6818" s="25">
        <f t="shared" si="2"/>
        <v>154</v>
      </c>
      <c r="G6818" s="21" t="s">
        <v>58</v>
      </c>
      <c r="H6818" s="23"/>
      <c r="I6818" s="28"/>
    </row>
    <row r="6819" ht="22.5" customHeight="1">
      <c r="A6819" s="53" t="str">
        <f t="array" ref="A6819">IFERROR(_xlfn.XLOOKUP(B6819, Runs[Run ID], Runs[Track]), "— pick a run —")</f>
        <v>Spider-Man</v>
      </c>
      <c r="B6819" s="54" t="s">
        <v>11731</v>
      </c>
      <c r="C6819" s="53" t="str">
        <f t="array" ref="C6819">IFERROR(_xlfn.XLOOKUP(B6819, Runs[Run ID], Runs[Title]), "— pick a run —")</f>
        <v>Ultimate Spider-Man</v>
      </c>
      <c r="D6819" s="74" t="s">
        <v>15620</v>
      </c>
      <c r="E6819" s="58" t="b">
        <v>0</v>
      </c>
      <c r="F6819" s="25">
        <f t="shared" si="2"/>
        <v>155</v>
      </c>
      <c r="G6819" s="21" t="s">
        <v>58</v>
      </c>
      <c r="H6819" s="23"/>
      <c r="I6819" s="28"/>
    </row>
    <row r="6820" ht="22.5" customHeight="1">
      <c r="A6820" s="53" t="str">
        <f t="array" ref="A6820">IFERROR(_xlfn.XLOOKUP(B6820, Runs[Run ID], Runs[Track]), "— pick a run —")</f>
        <v>Spider-Man</v>
      </c>
      <c r="B6820" s="54" t="s">
        <v>11731</v>
      </c>
      <c r="C6820" s="53" t="str">
        <f t="array" ref="C6820">IFERROR(_xlfn.XLOOKUP(B6820, Runs[Run ID], Runs[Title]), "— pick a run —")</f>
        <v>Ultimate Spider-Man</v>
      </c>
      <c r="D6820" s="74" t="s">
        <v>15621</v>
      </c>
      <c r="E6820" s="58" t="b">
        <v>0</v>
      </c>
      <c r="F6820" s="25">
        <f t="shared" si="2"/>
        <v>156</v>
      </c>
      <c r="G6820" s="21" t="s">
        <v>443</v>
      </c>
      <c r="H6820" s="23"/>
      <c r="I6820" s="28"/>
    </row>
    <row r="6821" ht="22.5" customHeight="1">
      <c r="A6821" s="53" t="str">
        <f t="array" ref="A6821">IFERROR(_xlfn.XLOOKUP(B6821, Runs[Run ID], Runs[Track]), "— pick a run —")</f>
        <v>Spider-Man</v>
      </c>
      <c r="B6821" s="54" t="s">
        <v>11731</v>
      </c>
      <c r="C6821" s="53" t="str">
        <f t="array" ref="C6821">IFERROR(_xlfn.XLOOKUP(B6821, Runs[Run ID], Runs[Title]), "— pick a run —")</f>
        <v>Ultimate Spider-Man</v>
      </c>
      <c r="D6821" s="74" t="s">
        <v>15622</v>
      </c>
      <c r="E6821" s="58" t="b">
        <v>0</v>
      </c>
      <c r="F6821" s="25">
        <f t="shared" si="2"/>
        <v>157</v>
      </c>
      <c r="G6821" s="21" t="s">
        <v>58</v>
      </c>
      <c r="H6821" s="23"/>
      <c r="I6821" s="28"/>
    </row>
    <row r="6822" ht="22.5" customHeight="1">
      <c r="A6822" s="53" t="str">
        <f t="array" ref="A6822">IFERROR(_xlfn.XLOOKUP(B6822, Runs[Run ID], Runs[Track]), "— pick a run —")</f>
        <v>Spider-Man</v>
      </c>
      <c r="B6822" s="54" t="s">
        <v>11731</v>
      </c>
      <c r="C6822" s="53" t="str">
        <f t="array" ref="C6822">IFERROR(_xlfn.XLOOKUP(B6822, Runs[Run ID], Runs[Title]), "— pick a run —")</f>
        <v>Ultimate Spider-Man</v>
      </c>
      <c r="D6822" s="74" t="s">
        <v>15623</v>
      </c>
      <c r="E6822" s="58" t="b">
        <v>0</v>
      </c>
      <c r="F6822" s="25">
        <f t="shared" si="2"/>
        <v>158</v>
      </c>
      <c r="G6822" s="21" t="s">
        <v>58</v>
      </c>
      <c r="H6822" s="23"/>
      <c r="I6822" s="28"/>
    </row>
    <row r="6823" ht="22.5" customHeight="1">
      <c r="A6823" s="53" t="str">
        <f t="array" ref="A6823">IFERROR(_xlfn.XLOOKUP(B6823, Runs[Run ID], Runs[Track]), "— pick a run —")</f>
        <v>Spider-Man</v>
      </c>
      <c r="B6823" s="54" t="s">
        <v>11731</v>
      </c>
      <c r="C6823" s="53" t="str">
        <f t="array" ref="C6823">IFERROR(_xlfn.XLOOKUP(B6823, Runs[Run ID], Runs[Title]), "— pick a run —")</f>
        <v>Ultimate Spider-Man</v>
      </c>
      <c r="D6823" s="74" t="s">
        <v>15624</v>
      </c>
      <c r="E6823" s="58" t="b">
        <v>0</v>
      </c>
      <c r="F6823" s="25">
        <f t="shared" si="2"/>
        <v>159</v>
      </c>
      <c r="G6823" s="21" t="s">
        <v>58</v>
      </c>
      <c r="H6823" s="23"/>
      <c r="I6823" s="28"/>
    </row>
    <row r="6824" ht="22.5" customHeight="1">
      <c r="A6824" s="53" t="str">
        <f t="array" ref="A6824">IFERROR(_xlfn.XLOOKUP(B6824, Runs[Run ID], Runs[Track]), "— pick a run —")</f>
        <v>Spider-Man</v>
      </c>
      <c r="B6824" s="54" t="s">
        <v>11731</v>
      </c>
      <c r="C6824" s="53" t="str">
        <f t="array" ref="C6824">IFERROR(_xlfn.XLOOKUP(B6824, Runs[Run ID], Runs[Title]), "— pick a run —")</f>
        <v>Ultimate Spider-Man</v>
      </c>
      <c r="D6824" s="74" t="s">
        <v>15625</v>
      </c>
      <c r="E6824" s="58" t="b">
        <v>0</v>
      </c>
      <c r="F6824" s="25">
        <f t="shared" si="2"/>
        <v>160</v>
      </c>
      <c r="G6824" s="21" t="s">
        <v>58</v>
      </c>
      <c r="H6824" s="23"/>
      <c r="I6824" s="28"/>
    </row>
    <row r="6825" ht="22.5" customHeight="1">
      <c r="A6825" s="53" t="str">
        <f t="array" ref="A6825">IFERROR(_xlfn.XLOOKUP(B6825, Runs[Run ID], Runs[Track]), "— pick a run —")</f>
        <v>Spider-Man</v>
      </c>
      <c r="B6825" s="54" t="s">
        <v>11731</v>
      </c>
      <c r="C6825" s="53" t="str">
        <f t="array" ref="C6825">IFERROR(_xlfn.XLOOKUP(B6825, Runs[Run ID], Runs[Title]), "— pick a run —")</f>
        <v>Ultimate Spider-Man</v>
      </c>
      <c r="D6825" s="74" t="s">
        <v>15626</v>
      </c>
      <c r="E6825" s="58" t="b">
        <v>0</v>
      </c>
      <c r="F6825" s="25">
        <f t="shared" si="2"/>
        <v>161</v>
      </c>
      <c r="G6825" s="21" t="s">
        <v>58</v>
      </c>
      <c r="H6825" s="23"/>
      <c r="I6825" s="28"/>
    </row>
    <row r="6826" ht="22.5" customHeight="1">
      <c r="A6826" s="53" t="str">
        <f t="array" ref="A6826">IFERROR(_xlfn.XLOOKUP(B6826, Runs[Run ID], Runs[Track]), "— pick a run —")</f>
        <v>Spider-Man</v>
      </c>
      <c r="B6826" s="54" t="s">
        <v>11731</v>
      </c>
      <c r="C6826" s="53" t="str">
        <f t="array" ref="C6826">IFERROR(_xlfn.XLOOKUP(B6826, Runs[Run ID], Runs[Title]), "— pick a run —")</f>
        <v>Ultimate Spider-Man</v>
      </c>
      <c r="D6826" s="74" t="s">
        <v>15627</v>
      </c>
      <c r="E6826" s="58" t="b">
        <v>0</v>
      </c>
      <c r="F6826" s="25">
        <f t="shared" si="2"/>
        <v>162</v>
      </c>
      <c r="G6826" s="21" t="s">
        <v>58</v>
      </c>
      <c r="H6826" s="23"/>
      <c r="I6826" s="28"/>
    </row>
    <row r="6827" ht="22.5" customHeight="1">
      <c r="A6827" s="53" t="str">
        <f t="array" ref="A6827">IFERROR(_xlfn.XLOOKUP(B6827, Runs[Run ID], Runs[Track]), "— pick a run —")</f>
        <v>Spider-Man</v>
      </c>
      <c r="B6827" s="54" t="s">
        <v>11731</v>
      </c>
      <c r="C6827" s="53" t="str">
        <f t="array" ref="C6827">IFERROR(_xlfn.XLOOKUP(B6827, Runs[Run ID], Runs[Title]), "— pick a run —")</f>
        <v>Ultimate Spider-Man</v>
      </c>
      <c r="D6827" s="74" t="s">
        <v>15628</v>
      </c>
      <c r="E6827" s="58" t="b">
        <v>0</v>
      </c>
      <c r="F6827" s="25">
        <f t="shared" si="2"/>
        <v>163</v>
      </c>
      <c r="G6827" s="21" t="s">
        <v>58</v>
      </c>
      <c r="H6827" s="23"/>
      <c r="I6827" s="28"/>
    </row>
    <row r="6828" ht="22.5" customHeight="1">
      <c r="A6828" s="53" t="str">
        <f t="array" ref="A6828">IFERROR(_xlfn.XLOOKUP(B6828, Runs[Run ID], Runs[Track]), "— pick a run —")</f>
        <v>Spider-Man</v>
      </c>
      <c r="B6828" s="54" t="s">
        <v>11731</v>
      </c>
      <c r="C6828" s="53" t="str">
        <f t="array" ref="C6828">IFERROR(_xlfn.XLOOKUP(B6828, Runs[Run ID], Runs[Title]), "— pick a run —")</f>
        <v>Ultimate Spider-Man</v>
      </c>
      <c r="D6828" s="74" t="s">
        <v>15629</v>
      </c>
      <c r="E6828" s="58" t="b">
        <v>0</v>
      </c>
      <c r="F6828" s="25">
        <f t="shared" si="2"/>
        <v>164</v>
      </c>
      <c r="G6828" s="21" t="s">
        <v>58</v>
      </c>
      <c r="H6828" s="23"/>
      <c r="I6828" s="28"/>
    </row>
    <row r="6829" ht="22.5" customHeight="1">
      <c r="A6829" s="53" t="str">
        <f t="array" ref="A6829">IFERROR(_xlfn.XLOOKUP(B6829, Runs[Run ID], Runs[Track]), "— pick a run —")</f>
        <v>Spider-Man</v>
      </c>
      <c r="B6829" s="54" t="s">
        <v>11731</v>
      </c>
      <c r="C6829" s="53" t="str">
        <f t="array" ref="C6829">IFERROR(_xlfn.XLOOKUP(B6829, Runs[Run ID], Runs[Title]), "— pick a run —")</f>
        <v>Ultimate Spider-Man</v>
      </c>
      <c r="D6829" s="74" t="s">
        <v>15630</v>
      </c>
      <c r="E6829" s="58" t="b">
        <v>0</v>
      </c>
      <c r="F6829" s="25">
        <f t="shared" si="2"/>
        <v>165</v>
      </c>
      <c r="G6829" s="21" t="s">
        <v>58</v>
      </c>
      <c r="H6829" s="23"/>
      <c r="I6829" s="28"/>
    </row>
    <row r="6830" ht="22.5" customHeight="1">
      <c r="A6830" s="53" t="str">
        <f t="array" ref="A6830">IFERROR(_xlfn.XLOOKUP(B6830, Runs[Run ID], Runs[Track]), "— pick a run —")</f>
        <v>Spider-Man</v>
      </c>
      <c r="B6830" s="54" t="s">
        <v>11731</v>
      </c>
      <c r="C6830" s="53" t="str">
        <f t="array" ref="C6830">IFERROR(_xlfn.XLOOKUP(B6830, Runs[Run ID], Runs[Title]), "— pick a run —")</f>
        <v>Ultimate Spider-Man</v>
      </c>
      <c r="D6830" s="74" t="s">
        <v>15631</v>
      </c>
      <c r="E6830" s="58" t="b">
        <v>0</v>
      </c>
      <c r="F6830" s="25">
        <f t="shared" si="2"/>
        <v>166</v>
      </c>
      <c r="G6830" s="21" t="s">
        <v>58</v>
      </c>
      <c r="H6830" s="23"/>
      <c r="I6830" s="28"/>
    </row>
    <row r="6831" ht="22.5" customHeight="1">
      <c r="A6831" s="53" t="str">
        <f t="array" ref="A6831">IFERROR(_xlfn.XLOOKUP(B6831, Runs[Run ID], Runs[Track]), "— pick a run —")</f>
        <v>Spider-Man</v>
      </c>
      <c r="B6831" s="54" t="s">
        <v>11731</v>
      </c>
      <c r="C6831" s="53" t="str">
        <f t="array" ref="C6831">IFERROR(_xlfn.XLOOKUP(B6831, Runs[Run ID], Runs[Title]), "— pick a run —")</f>
        <v>Ultimate Spider-Man</v>
      </c>
      <c r="D6831" s="74" t="s">
        <v>15632</v>
      </c>
      <c r="E6831" s="58" t="b">
        <v>0</v>
      </c>
      <c r="F6831" s="25">
        <f t="shared" si="2"/>
        <v>167</v>
      </c>
      <c r="G6831" s="21" t="s">
        <v>58</v>
      </c>
      <c r="H6831" s="23"/>
      <c r="I6831" s="28"/>
    </row>
    <row r="6832" ht="22.5" customHeight="1">
      <c r="A6832" s="53" t="str">
        <f t="array" ref="A6832">IFERROR(_xlfn.XLOOKUP(B6832, Runs[Run ID], Runs[Track]), "— pick a run —")</f>
        <v>Spider-Man</v>
      </c>
      <c r="B6832" s="54" t="s">
        <v>11731</v>
      </c>
      <c r="C6832" s="53" t="str">
        <f t="array" ref="C6832">IFERROR(_xlfn.XLOOKUP(B6832, Runs[Run ID], Runs[Title]), "— pick a run —")</f>
        <v>Ultimate Spider-Man</v>
      </c>
      <c r="D6832" s="74" t="s">
        <v>15633</v>
      </c>
      <c r="E6832" s="58" t="b">
        <v>0</v>
      </c>
      <c r="F6832" s="25">
        <f t="shared" si="2"/>
        <v>168</v>
      </c>
      <c r="G6832" s="21" t="s">
        <v>58</v>
      </c>
      <c r="H6832" s="23"/>
      <c r="I6832" s="28"/>
    </row>
    <row r="6833" ht="22.5" customHeight="1">
      <c r="A6833" s="53" t="str">
        <f t="array" ref="A6833">IFERROR(_xlfn.XLOOKUP(B6833, Runs[Run ID], Runs[Track]), "— pick a run —")</f>
        <v>Spider-Man</v>
      </c>
      <c r="B6833" s="54" t="s">
        <v>11731</v>
      </c>
      <c r="C6833" s="53" t="str">
        <f t="array" ref="C6833">IFERROR(_xlfn.XLOOKUP(B6833, Runs[Run ID], Runs[Title]), "— pick a run —")</f>
        <v>Ultimate Spider-Man</v>
      </c>
      <c r="D6833" s="74" t="s">
        <v>15634</v>
      </c>
      <c r="E6833" s="58" t="b">
        <v>0</v>
      </c>
      <c r="F6833" s="25">
        <f t="shared" si="2"/>
        <v>169</v>
      </c>
      <c r="G6833" s="21" t="s">
        <v>58</v>
      </c>
      <c r="H6833" s="23"/>
      <c r="I6833" s="28"/>
    </row>
    <row r="6834" ht="22.5" customHeight="1">
      <c r="A6834" s="53" t="str">
        <f t="array" ref="A6834">IFERROR(_xlfn.XLOOKUP(B6834, Runs[Run ID], Runs[Track]), "— pick a run —")</f>
        <v>Spider-Man</v>
      </c>
      <c r="B6834" s="54" t="s">
        <v>11731</v>
      </c>
      <c r="C6834" s="53" t="str">
        <f t="array" ref="C6834">IFERROR(_xlfn.XLOOKUP(B6834, Runs[Run ID], Runs[Title]), "— pick a run —")</f>
        <v>Ultimate Spider-Man</v>
      </c>
      <c r="D6834" s="74" t="s">
        <v>15635</v>
      </c>
      <c r="E6834" s="58" t="b">
        <v>0</v>
      </c>
      <c r="F6834" s="25">
        <f t="shared" si="2"/>
        <v>170</v>
      </c>
      <c r="G6834" s="21" t="s">
        <v>58</v>
      </c>
      <c r="H6834" s="23"/>
      <c r="I6834" s="28"/>
    </row>
    <row r="6835" ht="22.5" customHeight="1">
      <c r="A6835" s="53" t="str">
        <f t="array" ref="A6835">IFERROR(_xlfn.XLOOKUP(B6835, Runs[Run ID], Runs[Track]), "— pick a run —")</f>
        <v>Spider-Man</v>
      </c>
      <c r="B6835" s="54" t="s">
        <v>11731</v>
      </c>
      <c r="C6835" s="53" t="str">
        <f t="array" ref="C6835">IFERROR(_xlfn.XLOOKUP(B6835, Runs[Run ID], Runs[Title]), "— pick a run —")</f>
        <v>Ultimate Spider-Man</v>
      </c>
      <c r="D6835" s="74" t="s">
        <v>15636</v>
      </c>
      <c r="E6835" s="58" t="b">
        <v>0</v>
      </c>
      <c r="F6835" s="25">
        <f t="shared" si="2"/>
        <v>171</v>
      </c>
      <c r="G6835" s="21" t="s">
        <v>58</v>
      </c>
      <c r="H6835" s="23"/>
      <c r="I6835" s="28"/>
    </row>
    <row r="6836" ht="22.5" customHeight="1">
      <c r="A6836" s="53" t="str">
        <f t="array" ref="A6836">IFERROR(_xlfn.XLOOKUP(B6836, Runs[Run ID], Runs[Track]), "— pick a run —")</f>
        <v>Spider-Man</v>
      </c>
      <c r="B6836" s="54" t="s">
        <v>11731</v>
      </c>
      <c r="C6836" s="53" t="str">
        <f t="array" ref="C6836">IFERROR(_xlfn.XLOOKUP(B6836, Runs[Run ID], Runs[Title]), "— pick a run —")</f>
        <v>Ultimate Spider-Man</v>
      </c>
      <c r="D6836" s="74" t="s">
        <v>15637</v>
      </c>
      <c r="E6836" s="58" t="b">
        <v>0</v>
      </c>
      <c r="F6836" s="25">
        <f t="shared" si="2"/>
        <v>172</v>
      </c>
      <c r="G6836" s="21" t="s">
        <v>58</v>
      </c>
      <c r="H6836" s="23"/>
      <c r="I6836" s="28"/>
    </row>
    <row r="6837" ht="22.5" customHeight="1">
      <c r="A6837" s="53" t="str">
        <f t="array" ref="A6837">IFERROR(_xlfn.XLOOKUP(B6837, Runs[Run ID], Runs[Track]), "— pick a run —")</f>
        <v>Spider-Man</v>
      </c>
      <c r="B6837" s="54" t="s">
        <v>11731</v>
      </c>
      <c r="C6837" s="53" t="str">
        <f t="array" ref="C6837">IFERROR(_xlfn.XLOOKUP(B6837, Runs[Run ID], Runs[Title]), "— pick a run —")</f>
        <v>Ultimate Spider-Man</v>
      </c>
      <c r="D6837" s="74" t="s">
        <v>15638</v>
      </c>
      <c r="E6837" s="58" t="b">
        <v>0</v>
      </c>
      <c r="F6837" s="25">
        <f t="shared" si="2"/>
        <v>173</v>
      </c>
      <c r="G6837" s="21" t="s">
        <v>58</v>
      </c>
      <c r="H6837" s="23"/>
      <c r="I6837" s="28"/>
    </row>
    <row r="6838" ht="22.5" customHeight="1">
      <c r="A6838" s="53" t="str">
        <f t="array" ref="A6838">IFERROR(_xlfn.XLOOKUP(B6838, Runs[Run ID], Runs[Track]), "— pick a run —")</f>
        <v>Spider-Man</v>
      </c>
      <c r="B6838" s="54" t="s">
        <v>11731</v>
      </c>
      <c r="C6838" s="53" t="str">
        <f t="array" ref="C6838">IFERROR(_xlfn.XLOOKUP(B6838, Runs[Run ID], Runs[Title]), "— pick a run —")</f>
        <v>Ultimate Spider-Man</v>
      </c>
      <c r="D6838" s="74" t="s">
        <v>15639</v>
      </c>
      <c r="E6838" s="58" t="b">
        <v>0</v>
      </c>
      <c r="F6838" s="25">
        <f t="shared" si="2"/>
        <v>174</v>
      </c>
      <c r="G6838" s="21" t="s">
        <v>58</v>
      </c>
      <c r="H6838" s="23"/>
      <c r="I6838" s="28"/>
    </row>
    <row r="6839" ht="22.5" customHeight="1">
      <c r="A6839" s="53" t="str">
        <f t="array" ref="A6839">IFERROR(_xlfn.XLOOKUP(B6839, Runs[Run ID], Runs[Track]), "— pick a run —")</f>
        <v>Spider-Man</v>
      </c>
      <c r="B6839" s="54" t="s">
        <v>11731</v>
      </c>
      <c r="C6839" s="53" t="str">
        <f t="array" ref="C6839">IFERROR(_xlfn.XLOOKUP(B6839, Runs[Run ID], Runs[Title]), "— pick a run —")</f>
        <v>Ultimate Spider-Man</v>
      </c>
      <c r="D6839" s="74" t="s">
        <v>15640</v>
      </c>
      <c r="E6839" s="58" t="b">
        <v>0</v>
      </c>
      <c r="F6839" s="25">
        <f t="shared" si="2"/>
        <v>175</v>
      </c>
      <c r="G6839" s="21" t="s">
        <v>58</v>
      </c>
      <c r="H6839" s="23"/>
      <c r="I6839" s="28"/>
    </row>
    <row r="6840" ht="22.5" customHeight="1">
      <c r="A6840" s="53" t="str">
        <f t="array" ref="A6840">IFERROR(_xlfn.XLOOKUP(B6840, Runs[Run ID], Runs[Track]), "— pick a run —")</f>
        <v>Spider-Man</v>
      </c>
      <c r="B6840" s="54" t="s">
        <v>11731</v>
      </c>
      <c r="C6840" s="53" t="str">
        <f t="array" ref="C6840">IFERROR(_xlfn.XLOOKUP(B6840, Runs[Run ID], Runs[Title]), "— pick a run —")</f>
        <v>Ultimate Spider-Man</v>
      </c>
      <c r="D6840" s="74" t="s">
        <v>15641</v>
      </c>
      <c r="E6840" s="58" t="b">
        <v>0</v>
      </c>
      <c r="F6840" s="25">
        <f t="shared" si="2"/>
        <v>176</v>
      </c>
      <c r="G6840" s="21" t="s">
        <v>58</v>
      </c>
      <c r="H6840" s="23"/>
      <c r="I6840" s="28"/>
    </row>
    <row r="6841" ht="22.5" customHeight="1">
      <c r="A6841" s="53" t="str">
        <f t="array" ref="A6841">IFERROR(_xlfn.XLOOKUP(B6841, Runs[Run ID], Runs[Track]), "— pick a run —")</f>
        <v>Spider-Man</v>
      </c>
      <c r="B6841" s="54" t="s">
        <v>11731</v>
      </c>
      <c r="C6841" s="53" t="str">
        <f t="array" ref="C6841">IFERROR(_xlfn.XLOOKUP(B6841, Runs[Run ID], Runs[Title]), "— pick a run —")</f>
        <v>Ultimate Spider-Man</v>
      </c>
      <c r="D6841" s="74" t="s">
        <v>15642</v>
      </c>
      <c r="E6841" s="58" t="b">
        <v>0</v>
      </c>
      <c r="F6841" s="25">
        <f t="shared" si="2"/>
        <v>177</v>
      </c>
      <c r="G6841" s="21" t="s">
        <v>58</v>
      </c>
      <c r="H6841" s="23"/>
      <c r="I6841" s="28"/>
    </row>
    <row r="6842" ht="22.5" customHeight="1">
      <c r="A6842" s="53" t="str">
        <f t="array" ref="A6842">IFERROR(_xlfn.XLOOKUP(B6842, Runs[Run ID], Runs[Track]), "— pick a run —")</f>
        <v>Spider-Man</v>
      </c>
      <c r="B6842" s="54" t="s">
        <v>11731</v>
      </c>
      <c r="C6842" s="53" t="str">
        <f t="array" ref="C6842">IFERROR(_xlfn.XLOOKUP(B6842, Runs[Run ID], Runs[Title]), "— pick a run —")</f>
        <v>Ultimate Spider-Man</v>
      </c>
      <c r="D6842" s="74" t="s">
        <v>15643</v>
      </c>
      <c r="E6842" s="58" t="b">
        <v>0</v>
      </c>
      <c r="F6842" s="25">
        <f t="shared" si="2"/>
        <v>178</v>
      </c>
      <c r="G6842" s="21" t="s">
        <v>58</v>
      </c>
      <c r="H6842" s="23"/>
      <c r="I6842" s="28"/>
    </row>
    <row r="6843" ht="22.5" customHeight="1">
      <c r="A6843" s="53" t="str">
        <f t="array" ref="A6843">IFERROR(_xlfn.XLOOKUP(B6843, Runs[Run ID], Runs[Track]), "— pick a run —")</f>
        <v>Spider-Man</v>
      </c>
      <c r="B6843" s="54" t="s">
        <v>11731</v>
      </c>
      <c r="C6843" s="53" t="str">
        <f t="array" ref="C6843">IFERROR(_xlfn.XLOOKUP(B6843, Runs[Run ID], Runs[Title]), "— pick a run —")</f>
        <v>Ultimate Spider-Man</v>
      </c>
      <c r="D6843" s="74" t="s">
        <v>15644</v>
      </c>
      <c r="E6843" s="58" t="b">
        <v>0</v>
      </c>
      <c r="F6843" s="25">
        <f t="shared" si="2"/>
        <v>179</v>
      </c>
      <c r="G6843" s="21" t="s">
        <v>58</v>
      </c>
      <c r="H6843" s="23"/>
      <c r="I6843" s="28"/>
    </row>
    <row r="6844" ht="22.5" customHeight="1">
      <c r="A6844" s="53" t="str">
        <f t="array" ref="A6844">IFERROR(_xlfn.XLOOKUP(B6844, Runs[Run ID], Runs[Track]), "— pick a run —")</f>
        <v>Spider-Man</v>
      </c>
      <c r="B6844" s="54" t="s">
        <v>11731</v>
      </c>
      <c r="C6844" s="53" t="str">
        <f t="array" ref="C6844">IFERROR(_xlfn.XLOOKUP(B6844, Runs[Run ID], Runs[Title]), "— pick a run —")</f>
        <v>Ultimate Spider-Man</v>
      </c>
      <c r="D6844" s="74" t="s">
        <v>15645</v>
      </c>
      <c r="E6844" s="58" t="b">
        <v>0</v>
      </c>
      <c r="F6844" s="25">
        <f t="shared" si="2"/>
        <v>180</v>
      </c>
      <c r="G6844" s="21" t="s">
        <v>58</v>
      </c>
      <c r="H6844" s="23"/>
      <c r="I6844" s="28"/>
    </row>
    <row r="6845" ht="22.5" customHeight="1">
      <c r="A6845" s="53" t="str">
        <f t="array" ref="A6845">IFERROR(_xlfn.XLOOKUP(B6845, Runs[Run ID], Runs[Track]), "— pick a run —")</f>
        <v>Spider-Man</v>
      </c>
      <c r="B6845" s="54" t="s">
        <v>11731</v>
      </c>
      <c r="C6845" s="53" t="str">
        <f t="array" ref="C6845">IFERROR(_xlfn.XLOOKUP(B6845, Runs[Run ID], Runs[Title]), "— pick a run —")</f>
        <v>Ultimate Spider-Man</v>
      </c>
      <c r="D6845" s="74" t="s">
        <v>15646</v>
      </c>
      <c r="E6845" s="58" t="b">
        <v>0</v>
      </c>
      <c r="F6845" s="25">
        <f t="shared" si="2"/>
        <v>181</v>
      </c>
      <c r="G6845" s="21" t="s">
        <v>58</v>
      </c>
      <c r="H6845" s="23"/>
      <c r="I6845" s="28"/>
    </row>
    <row r="6846" ht="22.5" customHeight="1">
      <c r="A6846" s="53" t="str">
        <f t="array" ref="A6846">IFERROR(_xlfn.XLOOKUP(B6846, Runs[Run ID], Runs[Track]), "— pick a run —")</f>
        <v>Spider-Man</v>
      </c>
      <c r="B6846" s="54" t="s">
        <v>11731</v>
      </c>
      <c r="C6846" s="53" t="str">
        <f t="array" ref="C6846">IFERROR(_xlfn.XLOOKUP(B6846, Runs[Run ID], Runs[Title]), "— pick a run —")</f>
        <v>Ultimate Spider-Man</v>
      </c>
      <c r="D6846" s="74" t="s">
        <v>15647</v>
      </c>
      <c r="E6846" s="58" t="b">
        <v>0</v>
      </c>
      <c r="F6846" s="25">
        <f t="shared" si="2"/>
        <v>182</v>
      </c>
      <c r="G6846" s="21" t="s">
        <v>58</v>
      </c>
      <c r="H6846" s="23"/>
      <c r="I6846" s="28"/>
    </row>
    <row r="6847" ht="22.5" customHeight="1">
      <c r="A6847" s="53" t="str">
        <f t="array" ref="A6847">IFERROR(_xlfn.XLOOKUP(B6847, Runs[Run ID], Runs[Track]), "— pick a run —")</f>
        <v>Spider-Man</v>
      </c>
      <c r="B6847" s="54" t="s">
        <v>11731</v>
      </c>
      <c r="C6847" s="53" t="str">
        <f t="array" ref="C6847">IFERROR(_xlfn.XLOOKUP(B6847, Runs[Run ID], Runs[Title]), "— pick a run —")</f>
        <v>Ultimate Spider-Man</v>
      </c>
      <c r="D6847" s="74" t="s">
        <v>15648</v>
      </c>
      <c r="E6847" s="58" t="b">
        <v>0</v>
      </c>
      <c r="F6847" s="25">
        <f t="shared" si="2"/>
        <v>183</v>
      </c>
      <c r="G6847" s="21" t="s">
        <v>58</v>
      </c>
      <c r="H6847" s="23"/>
      <c r="I6847" s="28"/>
    </row>
    <row r="6848" ht="22.5" customHeight="1">
      <c r="A6848" s="53" t="str">
        <f t="array" ref="A6848">IFERROR(_xlfn.XLOOKUP(B6848, Runs[Run ID], Runs[Track]), "— pick a run —")</f>
        <v>Spider-Man</v>
      </c>
      <c r="B6848" s="54" t="s">
        <v>11731</v>
      </c>
      <c r="C6848" s="53" t="str">
        <f t="array" ref="C6848">IFERROR(_xlfn.XLOOKUP(B6848, Runs[Run ID], Runs[Title]), "— pick a run —")</f>
        <v>Ultimate Spider-Man</v>
      </c>
      <c r="D6848" s="74" t="s">
        <v>15649</v>
      </c>
      <c r="E6848" s="58" t="b">
        <v>0</v>
      </c>
      <c r="F6848" s="25">
        <f t="shared" si="2"/>
        <v>184</v>
      </c>
      <c r="G6848" s="21" t="s">
        <v>58</v>
      </c>
      <c r="H6848" s="23"/>
      <c r="I6848" s="28"/>
    </row>
    <row r="6849" ht="22.5" customHeight="1">
      <c r="A6849" s="53" t="str">
        <f t="array" ref="A6849">IFERROR(_xlfn.XLOOKUP(B6849, Runs[Run ID], Runs[Track]), "— pick a run —")</f>
        <v>Spider-Man</v>
      </c>
      <c r="B6849" s="54" t="s">
        <v>11731</v>
      </c>
      <c r="C6849" s="53" t="str">
        <f t="array" ref="C6849">IFERROR(_xlfn.XLOOKUP(B6849, Runs[Run ID], Runs[Title]), "— pick a run —")</f>
        <v>Ultimate Spider-Man</v>
      </c>
      <c r="D6849" s="74" t="s">
        <v>15650</v>
      </c>
      <c r="E6849" s="58" t="b">
        <v>0</v>
      </c>
      <c r="F6849" s="25">
        <f t="shared" si="2"/>
        <v>185</v>
      </c>
      <c r="G6849" s="21" t="s">
        <v>58</v>
      </c>
      <c r="H6849" s="23"/>
      <c r="I6849" s="28"/>
    </row>
    <row r="6850" ht="22.5" customHeight="1">
      <c r="A6850" s="53" t="str">
        <f t="array" ref="A6850">IFERROR(_xlfn.XLOOKUP(B6850, Runs[Run ID], Runs[Track]), "— pick a run —")</f>
        <v>Spider-Man</v>
      </c>
      <c r="B6850" s="54" t="s">
        <v>11731</v>
      </c>
      <c r="C6850" s="53" t="str">
        <f t="array" ref="C6850">IFERROR(_xlfn.XLOOKUP(B6850, Runs[Run ID], Runs[Title]), "— pick a run —")</f>
        <v>Ultimate Spider-Man</v>
      </c>
      <c r="D6850" s="74" t="s">
        <v>15651</v>
      </c>
      <c r="E6850" s="58" t="b">
        <v>0</v>
      </c>
      <c r="F6850" s="25">
        <f t="shared" si="2"/>
        <v>186</v>
      </c>
      <c r="G6850" s="21" t="s">
        <v>58</v>
      </c>
      <c r="H6850" s="23"/>
      <c r="I6850" s="28"/>
    </row>
    <row r="6851" ht="22.5" customHeight="1">
      <c r="A6851" s="53" t="str">
        <f t="array" ref="A6851">IFERROR(_xlfn.XLOOKUP(B6851, Runs[Run ID], Runs[Track]), "— pick a run —")</f>
        <v>Spider-Man</v>
      </c>
      <c r="B6851" s="54" t="s">
        <v>11731</v>
      </c>
      <c r="C6851" s="53" t="str">
        <f t="array" ref="C6851">IFERROR(_xlfn.XLOOKUP(B6851, Runs[Run ID], Runs[Title]), "— pick a run —")</f>
        <v>Ultimate Spider-Man</v>
      </c>
      <c r="D6851" s="74" t="s">
        <v>15652</v>
      </c>
      <c r="E6851" s="58" t="b">
        <v>0</v>
      </c>
      <c r="F6851" s="25">
        <f t="shared" si="2"/>
        <v>187</v>
      </c>
      <c r="G6851" s="21" t="s">
        <v>58</v>
      </c>
      <c r="H6851" s="23"/>
      <c r="I6851" s="28"/>
    </row>
    <row r="6852" ht="22.5" customHeight="1">
      <c r="A6852" s="53" t="str">
        <f t="array" ref="A6852">IFERROR(_xlfn.XLOOKUP(B6852, Runs[Run ID], Runs[Track]), "— pick a run —")</f>
        <v>Spider-Man</v>
      </c>
      <c r="B6852" s="54" t="s">
        <v>11731</v>
      </c>
      <c r="C6852" s="53" t="str">
        <f t="array" ref="C6852">IFERROR(_xlfn.XLOOKUP(B6852, Runs[Run ID], Runs[Title]), "— pick a run —")</f>
        <v>Ultimate Spider-Man</v>
      </c>
      <c r="D6852" s="74" t="s">
        <v>15653</v>
      </c>
      <c r="E6852" s="58" t="b">
        <v>0</v>
      </c>
      <c r="F6852" s="25">
        <f t="shared" si="2"/>
        <v>188</v>
      </c>
      <c r="G6852" s="21" t="s">
        <v>58</v>
      </c>
      <c r="H6852" s="23"/>
      <c r="I6852" s="28"/>
    </row>
    <row r="6853" ht="22.5" customHeight="1">
      <c r="A6853" s="53" t="str">
        <f t="array" ref="A6853">IFERROR(_xlfn.XLOOKUP(B6853, Runs[Run ID], Runs[Track]), "— pick a run —")</f>
        <v>Spider-Man</v>
      </c>
      <c r="B6853" s="54" t="s">
        <v>11731</v>
      </c>
      <c r="C6853" s="53" t="str">
        <f t="array" ref="C6853">IFERROR(_xlfn.XLOOKUP(B6853, Runs[Run ID], Runs[Title]), "— pick a run —")</f>
        <v>Ultimate Spider-Man</v>
      </c>
      <c r="D6853" s="74" t="s">
        <v>15654</v>
      </c>
      <c r="E6853" s="58" t="b">
        <v>0</v>
      </c>
      <c r="F6853" s="25">
        <f t="shared" si="2"/>
        <v>189</v>
      </c>
      <c r="G6853" s="21" t="s">
        <v>58</v>
      </c>
      <c r="H6853" s="23"/>
      <c r="I6853" s="28"/>
    </row>
    <row r="6854" ht="22.5" customHeight="1">
      <c r="A6854" s="53" t="str">
        <f t="array" ref="A6854">IFERROR(_xlfn.XLOOKUP(B6854, Runs[Run ID], Runs[Track]), "— pick a run —")</f>
        <v>Spider-Man</v>
      </c>
      <c r="B6854" s="54" t="s">
        <v>11731</v>
      </c>
      <c r="C6854" s="53" t="str">
        <f t="array" ref="C6854">IFERROR(_xlfn.XLOOKUP(B6854, Runs[Run ID], Runs[Title]), "— pick a run —")</f>
        <v>Ultimate Spider-Man</v>
      </c>
      <c r="D6854" s="74" t="s">
        <v>684</v>
      </c>
      <c r="E6854" s="58" t="b">
        <v>0</v>
      </c>
      <c r="F6854" s="25">
        <f t="shared" si="2"/>
        <v>190</v>
      </c>
      <c r="G6854" s="21" t="s">
        <v>58</v>
      </c>
      <c r="H6854" s="23"/>
      <c r="I6854" s="28"/>
    </row>
    <row r="6855" ht="22.5" customHeight="1">
      <c r="A6855" s="53" t="str">
        <f t="array" ref="A6855">IFERROR(_xlfn.XLOOKUP(B6855, Runs[Run ID], Runs[Track]), "— pick a run —")</f>
        <v>Spider-Man</v>
      </c>
      <c r="B6855" s="54" t="s">
        <v>11731</v>
      </c>
      <c r="C6855" s="53" t="str">
        <f t="array" ref="C6855">IFERROR(_xlfn.XLOOKUP(B6855, Runs[Run ID], Runs[Title]), "— pick a run —")</f>
        <v>Ultimate Spider-Man</v>
      </c>
      <c r="D6855" s="74" t="s">
        <v>687</v>
      </c>
      <c r="E6855" s="58" t="b">
        <v>0</v>
      </c>
      <c r="F6855" s="25">
        <f t="shared" si="2"/>
        <v>191</v>
      </c>
      <c r="G6855" s="21" t="s">
        <v>58</v>
      </c>
      <c r="H6855" s="23"/>
      <c r="I6855" s="28"/>
    </row>
    <row r="6856" ht="22.5" customHeight="1">
      <c r="A6856" s="53" t="str">
        <f t="array" ref="A6856">IFERROR(_xlfn.XLOOKUP(B6856, Runs[Run ID], Runs[Track]), "— pick a run —")</f>
        <v>Spider-Man</v>
      </c>
      <c r="B6856" s="54" t="s">
        <v>11731</v>
      </c>
      <c r="C6856" s="53" t="str">
        <f t="array" ref="C6856">IFERROR(_xlfn.XLOOKUP(B6856, Runs[Run ID], Runs[Title]), "— pick a run —")</f>
        <v>Ultimate Spider-Man</v>
      </c>
      <c r="D6856" s="74" t="s">
        <v>699</v>
      </c>
      <c r="E6856" s="58" t="b">
        <v>0</v>
      </c>
      <c r="F6856" s="25">
        <f t="shared" si="2"/>
        <v>192</v>
      </c>
      <c r="G6856" s="21" t="s">
        <v>58</v>
      </c>
      <c r="H6856" s="23"/>
      <c r="I6856" s="28"/>
    </row>
    <row r="6857" ht="22.5" customHeight="1">
      <c r="A6857" s="53" t="str">
        <f t="array" ref="A6857">IFERROR(_xlfn.XLOOKUP(B6857, Runs[Run ID], Runs[Track]), "— pick a run —")</f>
        <v>Spider-Man</v>
      </c>
      <c r="B6857" s="54" t="s">
        <v>11731</v>
      </c>
      <c r="C6857" s="53" t="str">
        <f t="array" ref="C6857">IFERROR(_xlfn.XLOOKUP(B6857, Runs[Run ID], Runs[Title]), "— pick a run —")</f>
        <v>Ultimate Spider-Man</v>
      </c>
      <c r="D6857" s="74" t="s">
        <v>763</v>
      </c>
      <c r="E6857" s="58" t="b">
        <v>0</v>
      </c>
      <c r="F6857" s="25">
        <f t="shared" si="2"/>
        <v>193</v>
      </c>
      <c r="G6857" s="21" t="s">
        <v>58</v>
      </c>
      <c r="H6857" s="23"/>
      <c r="I6857" s="28"/>
    </row>
    <row r="6858" ht="22.5" customHeight="1">
      <c r="A6858" s="53" t="str">
        <f t="array" ref="A6858">IFERROR(_xlfn.XLOOKUP(B6858, Runs[Run ID], Runs[Track]), "— pick a run —")</f>
        <v>Spider-Man</v>
      </c>
      <c r="B6858" s="54" t="s">
        <v>11731</v>
      </c>
      <c r="C6858" s="53" t="str">
        <f t="array" ref="C6858">IFERROR(_xlfn.XLOOKUP(B6858, Runs[Run ID], Runs[Title]), "— pick a run —")</f>
        <v>Ultimate Spider-Man</v>
      </c>
      <c r="D6858" s="74" t="s">
        <v>785</v>
      </c>
      <c r="E6858" s="58" t="b">
        <v>0</v>
      </c>
      <c r="F6858" s="25">
        <f t="shared" si="2"/>
        <v>194</v>
      </c>
      <c r="G6858" s="21" t="s">
        <v>58</v>
      </c>
      <c r="H6858" s="23"/>
      <c r="I6858" s="28"/>
    </row>
    <row r="6859" ht="22.5" customHeight="1">
      <c r="A6859" s="53" t="str">
        <f t="array" ref="A6859">IFERROR(_xlfn.XLOOKUP(B6859, Runs[Run ID], Runs[Track]), "— pick a run —")</f>
        <v>Spider-Man</v>
      </c>
      <c r="B6859" s="54" t="s">
        <v>11731</v>
      </c>
      <c r="C6859" s="53" t="str">
        <f t="array" ref="C6859">IFERROR(_xlfn.XLOOKUP(B6859, Runs[Run ID], Runs[Title]), "— pick a run —")</f>
        <v>Ultimate Spider-Man</v>
      </c>
      <c r="D6859" s="74" t="s">
        <v>787</v>
      </c>
      <c r="E6859" s="58" t="b">
        <v>0</v>
      </c>
      <c r="F6859" s="25">
        <f t="shared" si="2"/>
        <v>195</v>
      </c>
      <c r="G6859" s="21" t="s">
        <v>58</v>
      </c>
      <c r="H6859" s="23"/>
      <c r="I6859" s="28"/>
    </row>
    <row r="6860" ht="22.5" customHeight="1">
      <c r="A6860" s="53" t="str">
        <f t="array" ref="A6860">IFERROR(_xlfn.XLOOKUP(B6860, Runs[Run ID], Runs[Track]), "— pick a run —")</f>
        <v>Spider-Man</v>
      </c>
      <c r="B6860" s="54" t="s">
        <v>11731</v>
      </c>
      <c r="C6860" s="53" t="str">
        <f t="array" ref="C6860">IFERROR(_xlfn.XLOOKUP(B6860, Runs[Run ID], Runs[Title]), "— pick a run —")</f>
        <v>Ultimate Spider-Man</v>
      </c>
      <c r="D6860" s="74" t="s">
        <v>8908</v>
      </c>
      <c r="E6860" s="58" t="b">
        <v>0</v>
      </c>
      <c r="F6860" s="25">
        <f t="shared" si="2"/>
        <v>196</v>
      </c>
      <c r="G6860" s="21" t="s">
        <v>58</v>
      </c>
      <c r="H6860" s="23" t="s">
        <v>15655</v>
      </c>
      <c r="I6860" s="28"/>
    </row>
    <row r="6861" ht="22.5" customHeight="1">
      <c r="A6861" s="53" t="str">
        <f t="array" ref="A6861">IFERROR(_xlfn.XLOOKUP(B6861, Runs[Run ID], Runs[Track]), "— pick a run —")</f>
        <v>Spider-Man</v>
      </c>
      <c r="B6861" s="54" t="s">
        <v>11731</v>
      </c>
      <c r="C6861" s="53" t="str">
        <f t="array" ref="C6861">IFERROR(_xlfn.XLOOKUP(B6861, Runs[Run ID], Runs[Title]), "— pick a run —")</f>
        <v>Ultimate Spider-Man</v>
      </c>
      <c r="D6861" s="74" t="s">
        <v>8920</v>
      </c>
      <c r="E6861" s="58" t="b">
        <v>0</v>
      </c>
      <c r="F6861" s="25">
        <f t="shared" si="2"/>
        <v>197</v>
      </c>
      <c r="G6861" s="21" t="s">
        <v>58</v>
      </c>
      <c r="H6861" s="23"/>
      <c r="I6861" s="28"/>
    </row>
    <row r="6862" ht="22.5" customHeight="1">
      <c r="A6862" s="53" t="str">
        <f t="array" ref="A6862">IFERROR(_xlfn.XLOOKUP(B6862, Runs[Run ID], Runs[Track]), "— pick a run —")</f>
        <v>Spider-Man</v>
      </c>
      <c r="B6862" s="54" t="s">
        <v>11731</v>
      </c>
      <c r="C6862" s="53" t="str">
        <f t="array" ref="C6862">IFERROR(_xlfn.XLOOKUP(B6862, Runs[Run ID], Runs[Title]), "— pick a run —")</f>
        <v>Ultimate Spider-Man</v>
      </c>
      <c r="D6862" s="74" t="s">
        <v>8932</v>
      </c>
      <c r="E6862" s="58" t="b">
        <v>0</v>
      </c>
      <c r="F6862" s="25">
        <f t="shared" si="2"/>
        <v>198</v>
      </c>
      <c r="G6862" s="21" t="s">
        <v>58</v>
      </c>
      <c r="H6862" s="23"/>
      <c r="I6862" s="28"/>
    </row>
    <row r="6863" ht="22.5" customHeight="1">
      <c r="A6863" s="53" t="str">
        <f t="array" ref="A6863">IFERROR(_xlfn.XLOOKUP(B6863, Runs[Run ID], Runs[Track]), "— pick a run —")</f>
        <v>Spider-Man</v>
      </c>
      <c r="B6863" s="54" t="s">
        <v>11731</v>
      </c>
      <c r="C6863" s="53" t="str">
        <f t="array" ref="C6863">IFERROR(_xlfn.XLOOKUP(B6863, Runs[Run ID], Runs[Title]), "— pick a run —")</f>
        <v>Ultimate Spider-Man</v>
      </c>
      <c r="D6863" s="74" t="s">
        <v>8944</v>
      </c>
      <c r="E6863" s="58" t="b">
        <v>0</v>
      </c>
      <c r="F6863" s="25">
        <f t="shared" si="2"/>
        <v>199</v>
      </c>
      <c r="G6863" s="21" t="s">
        <v>58</v>
      </c>
      <c r="H6863" s="23"/>
      <c r="I6863" s="28"/>
    </row>
    <row r="6864" ht="22.5" customHeight="1">
      <c r="A6864" s="53" t="str">
        <f t="array" ref="A6864">IFERROR(_xlfn.XLOOKUP(B6864, Runs[Run ID], Runs[Track]), "— pick a run —")</f>
        <v>Spider-Man</v>
      </c>
      <c r="B6864" s="54" t="s">
        <v>11731</v>
      </c>
      <c r="C6864" s="53" t="str">
        <f t="array" ref="C6864">IFERROR(_xlfn.XLOOKUP(B6864, Runs[Run ID], Runs[Title]), "— pick a run —")</f>
        <v>Ultimate Spider-Man</v>
      </c>
      <c r="D6864" s="74" t="s">
        <v>8957</v>
      </c>
      <c r="E6864" s="58" t="b">
        <v>0</v>
      </c>
      <c r="F6864" s="25">
        <f t="shared" si="2"/>
        <v>200</v>
      </c>
      <c r="G6864" s="21" t="s">
        <v>58</v>
      </c>
      <c r="H6864" s="23"/>
      <c r="I6864" s="28"/>
    </row>
    <row r="6865" ht="22.5" customHeight="1">
      <c r="A6865" s="53" t="str">
        <f t="array" ref="A6865">IFERROR(_xlfn.XLOOKUP(B6865, Runs[Run ID], Runs[Track]), "— pick a run —")</f>
        <v>Spider-Man</v>
      </c>
      <c r="B6865" s="54" t="s">
        <v>11731</v>
      </c>
      <c r="C6865" s="53" t="str">
        <f t="array" ref="C6865">IFERROR(_xlfn.XLOOKUP(B6865, Runs[Run ID], Runs[Title]), "— pick a run —")</f>
        <v>Ultimate Spider-Man</v>
      </c>
      <c r="D6865" s="74" t="s">
        <v>8969</v>
      </c>
      <c r="E6865" s="58" t="b">
        <v>0</v>
      </c>
      <c r="F6865" s="25">
        <f t="shared" si="2"/>
        <v>201</v>
      </c>
      <c r="G6865" s="21" t="s">
        <v>58</v>
      </c>
      <c r="H6865" s="23"/>
      <c r="I6865" s="28"/>
    </row>
    <row r="6866" ht="22.5" customHeight="1">
      <c r="A6866" s="53" t="str">
        <f t="array" ref="A6866">IFERROR(_xlfn.XLOOKUP(B6866, Runs[Run ID], Runs[Track]), "— pick a run —")</f>
        <v>Spider-Man</v>
      </c>
      <c r="B6866" s="54" t="s">
        <v>11731</v>
      </c>
      <c r="C6866" s="53" t="str">
        <f t="array" ref="C6866">IFERROR(_xlfn.XLOOKUP(B6866, Runs[Run ID], Runs[Title]), "— pick a run —")</f>
        <v>Ultimate Spider-Man</v>
      </c>
      <c r="D6866" s="74" t="s">
        <v>8981</v>
      </c>
      <c r="E6866" s="58" t="b">
        <v>0</v>
      </c>
      <c r="F6866" s="25">
        <f t="shared" si="2"/>
        <v>202</v>
      </c>
      <c r="G6866" s="21" t="s">
        <v>58</v>
      </c>
      <c r="H6866" s="23"/>
      <c r="I6866" s="28"/>
    </row>
    <row r="6867" ht="22.5" customHeight="1">
      <c r="A6867" s="53" t="str">
        <f t="array" ref="A6867">IFERROR(_xlfn.XLOOKUP(B6867, Runs[Run ID], Runs[Track]), "— pick a run —")</f>
        <v>Spider-Man</v>
      </c>
      <c r="B6867" s="54" t="s">
        <v>11731</v>
      </c>
      <c r="C6867" s="53" t="str">
        <f t="array" ref="C6867">IFERROR(_xlfn.XLOOKUP(B6867, Runs[Run ID], Runs[Title]), "— pick a run —")</f>
        <v>Ultimate Spider-Man</v>
      </c>
      <c r="D6867" s="74" t="s">
        <v>8994</v>
      </c>
      <c r="E6867" s="58" t="b">
        <v>0</v>
      </c>
      <c r="F6867" s="25">
        <f t="shared" si="2"/>
        <v>203</v>
      </c>
      <c r="G6867" s="21" t="s">
        <v>58</v>
      </c>
      <c r="H6867" s="23"/>
      <c r="I6867" s="28"/>
    </row>
    <row r="6868" ht="22.5" customHeight="1">
      <c r="A6868" s="53" t="str">
        <f t="array" ref="A6868">IFERROR(_xlfn.XLOOKUP(B6868, Runs[Run ID], Runs[Track]), "— pick a run —")</f>
        <v>Spider-Man</v>
      </c>
      <c r="B6868" s="54" t="s">
        <v>11731</v>
      </c>
      <c r="C6868" s="53" t="str">
        <f t="array" ref="C6868">IFERROR(_xlfn.XLOOKUP(B6868, Runs[Run ID], Runs[Title]), "— pick a run —")</f>
        <v>Ultimate Spider-Man</v>
      </c>
      <c r="D6868" s="74" t="s">
        <v>9008</v>
      </c>
      <c r="E6868" s="58" t="b">
        <v>0</v>
      </c>
      <c r="F6868" s="25">
        <f t="shared" si="2"/>
        <v>204</v>
      </c>
      <c r="G6868" s="21" t="s">
        <v>58</v>
      </c>
      <c r="H6868" s="23"/>
      <c r="I6868" s="28"/>
    </row>
    <row r="6869" ht="22.5" customHeight="1">
      <c r="A6869" s="53" t="str">
        <f t="array" ref="A6869">IFERROR(_xlfn.XLOOKUP(B6869, Runs[Run ID], Runs[Track]), "— pick a run —")</f>
        <v>Spider-Man</v>
      </c>
      <c r="B6869" s="54" t="s">
        <v>11731</v>
      </c>
      <c r="C6869" s="53" t="str">
        <f t="array" ref="C6869">IFERROR(_xlfn.XLOOKUP(B6869, Runs[Run ID], Runs[Title]), "— pick a run —")</f>
        <v>Ultimate Spider-Man</v>
      </c>
      <c r="D6869" s="74" t="s">
        <v>9020</v>
      </c>
      <c r="E6869" s="58" t="b">
        <v>0</v>
      </c>
      <c r="F6869" s="25">
        <f t="shared" si="2"/>
        <v>205</v>
      </c>
      <c r="G6869" s="21" t="s">
        <v>58</v>
      </c>
      <c r="H6869" s="23"/>
      <c r="I6869" s="28"/>
    </row>
    <row r="6870" ht="22.5" customHeight="1">
      <c r="A6870" s="53" t="str">
        <f t="array" ref="A6870">IFERROR(_xlfn.XLOOKUP(B6870, Runs[Run ID], Runs[Track]), "— pick a run —")</f>
        <v>Spider-Man</v>
      </c>
      <c r="B6870" s="54" t="s">
        <v>11731</v>
      </c>
      <c r="C6870" s="53" t="str">
        <f t="array" ref="C6870">IFERROR(_xlfn.XLOOKUP(B6870, Runs[Run ID], Runs[Title]), "— pick a run —")</f>
        <v>Ultimate Spider-Man</v>
      </c>
      <c r="D6870" s="74" t="s">
        <v>9031</v>
      </c>
      <c r="E6870" s="58" t="b">
        <v>0</v>
      </c>
      <c r="F6870" s="25">
        <f t="shared" si="2"/>
        <v>206</v>
      </c>
      <c r="G6870" s="21" t="s">
        <v>58</v>
      </c>
      <c r="H6870" s="23"/>
      <c r="I6870" s="28"/>
    </row>
    <row r="6871" ht="22.5" customHeight="1">
      <c r="A6871" s="53" t="str">
        <f t="array" ref="A6871">IFERROR(_xlfn.XLOOKUP(B6871, Runs[Run ID], Runs[Track]), "— pick a run —")</f>
        <v>Spider-Man</v>
      </c>
      <c r="B6871" s="54" t="s">
        <v>11731</v>
      </c>
      <c r="C6871" s="53" t="str">
        <f t="array" ref="C6871">IFERROR(_xlfn.XLOOKUP(B6871, Runs[Run ID], Runs[Title]), "— pick a run —")</f>
        <v>Ultimate Spider-Man</v>
      </c>
      <c r="D6871" s="74" t="s">
        <v>9042</v>
      </c>
      <c r="E6871" s="58" t="b">
        <v>0</v>
      </c>
      <c r="F6871" s="25">
        <f t="shared" si="2"/>
        <v>207</v>
      </c>
      <c r="G6871" s="21" t="s">
        <v>58</v>
      </c>
      <c r="H6871" s="23"/>
      <c r="I6871" s="28"/>
    </row>
    <row r="6872" ht="22.5" customHeight="1">
      <c r="A6872" s="53" t="str">
        <f t="array" ref="A6872">IFERROR(_xlfn.XLOOKUP(B6872, Runs[Run ID], Runs[Track]), "— pick a run —")</f>
        <v>Spider-Man</v>
      </c>
      <c r="B6872" s="54" t="s">
        <v>11731</v>
      </c>
      <c r="C6872" s="53" t="str">
        <f t="array" ref="C6872">IFERROR(_xlfn.XLOOKUP(B6872, Runs[Run ID], Runs[Title]), "— pick a run —")</f>
        <v>Ultimate Spider-Man</v>
      </c>
      <c r="D6872" s="74" t="s">
        <v>9052</v>
      </c>
      <c r="E6872" s="58" t="b">
        <v>0</v>
      </c>
      <c r="F6872" s="25">
        <f t="shared" si="2"/>
        <v>208</v>
      </c>
      <c r="G6872" s="21" t="s">
        <v>58</v>
      </c>
      <c r="H6872" s="23" t="s">
        <v>15656</v>
      </c>
      <c r="I6872" s="28"/>
    </row>
    <row r="6873" ht="22.5" customHeight="1">
      <c r="A6873" s="53" t="str">
        <f t="array" ref="A6873">IFERROR(_xlfn.XLOOKUP(B6873, Runs[Run ID], Runs[Track]), "— pick a run —")</f>
        <v>Spider-Man</v>
      </c>
      <c r="B6873" s="54" t="s">
        <v>11731</v>
      </c>
      <c r="C6873" s="53" t="str">
        <f t="array" ref="C6873">IFERROR(_xlfn.XLOOKUP(B6873, Runs[Run ID], Runs[Title]), "— pick a run —")</f>
        <v>Ultimate Spider-Man</v>
      </c>
      <c r="D6873" s="74" t="s">
        <v>9062</v>
      </c>
      <c r="E6873" s="58" t="b">
        <v>0</v>
      </c>
      <c r="F6873" s="25">
        <f t="shared" si="2"/>
        <v>209</v>
      </c>
      <c r="G6873" s="21" t="s">
        <v>58</v>
      </c>
      <c r="H6873" s="23"/>
      <c r="I6873" s="28"/>
    </row>
    <row r="6874" ht="22.5" customHeight="1">
      <c r="A6874" s="53" t="str">
        <f t="array" ref="A6874">IFERROR(_xlfn.XLOOKUP(B6874, Runs[Run ID], Runs[Track]), "— pick a run —")</f>
        <v>Spider-Man</v>
      </c>
      <c r="B6874" s="54" t="s">
        <v>11731</v>
      </c>
      <c r="C6874" s="53" t="str">
        <f t="array" ref="C6874">IFERROR(_xlfn.XLOOKUP(B6874, Runs[Run ID], Runs[Title]), "— pick a run —")</f>
        <v>Ultimate Spider-Man</v>
      </c>
      <c r="D6874" s="74" t="s">
        <v>9072</v>
      </c>
      <c r="E6874" s="58" t="b">
        <v>0</v>
      </c>
      <c r="F6874" s="25">
        <f t="shared" si="2"/>
        <v>210</v>
      </c>
      <c r="G6874" s="21" t="s">
        <v>58</v>
      </c>
      <c r="H6874" s="23"/>
      <c r="I6874" s="28"/>
    </row>
    <row r="6875" ht="22.5" customHeight="1">
      <c r="A6875" s="53" t="str">
        <f t="array" ref="A6875">IFERROR(_xlfn.XLOOKUP(B6875, Runs[Run ID], Runs[Track]), "— pick a run —")</f>
        <v>Spider-Man</v>
      </c>
      <c r="B6875" s="54" t="s">
        <v>11731</v>
      </c>
      <c r="C6875" s="53" t="str">
        <f t="array" ref="C6875">IFERROR(_xlfn.XLOOKUP(B6875, Runs[Run ID], Runs[Title]), "— pick a run —")</f>
        <v>Ultimate Spider-Man</v>
      </c>
      <c r="D6875" s="74" t="s">
        <v>9083</v>
      </c>
      <c r="E6875" s="58" t="b">
        <v>0</v>
      </c>
      <c r="F6875" s="25">
        <f t="shared" si="2"/>
        <v>211</v>
      </c>
      <c r="G6875" s="21" t="s">
        <v>58</v>
      </c>
      <c r="H6875" s="23"/>
      <c r="I6875" s="28"/>
    </row>
    <row r="6876" ht="22.5" customHeight="1">
      <c r="A6876" s="53" t="str">
        <f t="array" ref="A6876">IFERROR(_xlfn.XLOOKUP(B6876, Runs[Run ID], Runs[Track]), "— pick a run —")</f>
        <v>Spider-Man</v>
      </c>
      <c r="B6876" s="54" t="s">
        <v>11731</v>
      </c>
      <c r="C6876" s="53" t="str">
        <f t="array" ref="C6876">IFERROR(_xlfn.XLOOKUP(B6876, Runs[Run ID], Runs[Title]), "— pick a run —")</f>
        <v>Ultimate Spider-Man</v>
      </c>
      <c r="D6876" s="74" t="s">
        <v>9096</v>
      </c>
      <c r="E6876" s="58" t="b">
        <v>0</v>
      </c>
      <c r="F6876" s="25">
        <f t="shared" si="2"/>
        <v>212</v>
      </c>
      <c r="G6876" s="21" t="s">
        <v>58</v>
      </c>
      <c r="H6876" s="23"/>
      <c r="I6876" s="28"/>
    </row>
    <row r="6877" ht="22.5" customHeight="1">
      <c r="A6877" s="53" t="str">
        <f t="array" ref="A6877">IFERROR(_xlfn.XLOOKUP(B6877, Runs[Run ID], Runs[Track]), "— pick a run —")</f>
        <v>Spider-Man</v>
      </c>
      <c r="B6877" s="54" t="s">
        <v>11731</v>
      </c>
      <c r="C6877" s="53" t="str">
        <f t="array" ref="C6877">IFERROR(_xlfn.XLOOKUP(B6877, Runs[Run ID], Runs[Title]), "— pick a run —")</f>
        <v>Ultimate Spider-Man</v>
      </c>
      <c r="D6877" s="74" t="s">
        <v>9110</v>
      </c>
      <c r="E6877" s="58" t="b">
        <v>0</v>
      </c>
      <c r="F6877" s="25">
        <f t="shared" si="2"/>
        <v>213</v>
      </c>
      <c r="G6877" s="21" t="s">
        <v>58</v>
      </c>
      <c r="H6877" s="23" t="s">
        <v>15657</v>
      </c>
      <c r="I6877" s="28"/>
    </row>
    <row r="6878" ht="22.5" customHeight="1">
      <c r="A6878" s="53" t="str">
        <f t="array" ref="A6878">IFERROR(_xlfn.XLOOKUP(B6878, Runs[Run ID], Runs[Track]), "— pick a run —")</f>
        <v>Spider-Man</v>
      </c>
      <c r="B6878" s="54" t="s">
        <v>11731</v>
      </c>
      <c r="C6878" s="53" t="str">
        <f t="array" ref="C6878">IFERROR(_xlfn.XLOOKUP(B6878, Runs[Run ID], Runs[Title]), "— pick a run —")</f>
        <v>Ultimate Spider-Man</v>
      </c>
      <c r="D6878" s="74" t="s">
        <v>9124</v>
      </c>
      <c r="E6878" s="58" t="b">
        <v>0</v>
      </c>
      <c r="F6878" s="25">
        <f t="shared" si="2"/>
        <v>214</v>
      </c>
      <c r="G6878" s="21" t="s">
        <v>58</v>
      </c>
      <c r="H6878" s="23"/>
      <c r="I6878" s="28"/>
    </row>
    <row r="6879" ht="22.5" customHeight="1">
      <c r="A6879" s="53" t="str">
        <f t="array" ref="A6879">IFERROR(_xlfn.XLOOKUP(B6879, Runs[Run ID], Runs[Track]), "— pick a run —")</f>
        <v>Spider-Man</v>
      </c>
      <c r="B6879" s="54" t="s">
        <v>11731</v>
      </c>
      <c r="C6879" s="53" t="str">
        <f t="array" ref="C6879">IFERROR(_xlfn.XLOOKUP(B6879, Runs[Run ID], Runs[Title]), "— pick a run —")</f>
        <v>Ultimate Spider-Man</v>
      </c>
      <c r="D6879" s="74" t="s">
        <v>9136</v>
      </c>
      <c r="E6879" s="58" t="b">
        <v>0</v>
      </c>
      <c r="F6879" s="25">
        <f t="shared" si="2"/>
        <v>215</v>
      </c>
      <c r="G6879" s="21" t="s">
        <v>58</v>
      </c>
      <c r="H6879" s="23"/>
      <c r="I6879" s="28"/>
    </row>
    <row r="6880" ht="22.5" customHeight="1">
      <c r="A6880" s="53" t="str">
        <f t="array" ref="A6880">IFERROR(_xlfn.XLOOKUP(B6880, Runs[Run ID], Runs[Track]), "— pick a run —")</f>
        <v>Spider-Man</v>
      </c>
      <c r="B6880" s="54" t="s">
        <v>11731</v>
      </c>
      <c r="C6880" s="53" t="str">
        <f t="array" ref="C6880">IFERROR(_xlfn.XLOOKUP(B6880, Runs[Run ID], Runs[Title]), "— pick a run —")</f>
        <v>Ultimate Spider-Man</v>
      </c>
      <c r="D6880" s="74" t="s">
        <v>9147</v>
      </c>
      <c r="E6880" s="58" t="b">
        <v>0</v>
      </c>
      <c r="F6880" s="25">
        <f t="shared" si="2"/>
        <v>216</v>
      </c>
      <c r="G6880" s="21" t="s">
        <v>58</v>
      </c>
      <c r="H6880" s="23"/>
      <c r="I6880" s="28"/>
    </row>
    <row r="6881" ht="22.5" customHeight="1">
      <c r="A6881" s="53" t="str">
        <f t="array" ref="A6881">IFERROR(_xlfn.XLOOKUP(B6881, Runs[Run ID], Runs[Track]), "— pick a run —")</f>
        <v>Spider-Man</v>
      </c>
      <c r="B6881" s="54" t="s">
        <v>11731</v>
      </c>
      <c r="C6881" s="53" t="str">
        <f t="array" ref="C6881">IFERROR(_xlfn.XLOOKUP(B6881, Runs[Run ID], Runs[Title]), "— pick a run —")</f>
        <v>Ultimate Spider-Man</v>
      </c>
      <c r="D6881" s="74" t="s">
        <v>9158</v>
      </c>
      <c r="E6881" s="58" t="b">
        <v>0</v>
      </c>
      <c r="F6881" s="25">
        <f t="shared" si="2"/>
        <v>217</v>
      </c>
      <c r="G6881" s="21" t="s">
        <v>58</v>
      </c>
      <c r="H6881" s="23"/>
      <c r="I6881" s="28"/>
    </row>
    <row r="6882" ht="22.5" customHeight="1">
      <c r="A6882" s="53" t="str">
        <f t="array" ref="A6882">IFERROR(_xlfn.XLOOKUP(B6882, Runs[Run ID], Runs[Track]), "— pick a run —")</f>
        <v>Spider-Man</v>
      </c>
      <c r="B6882" s="54" t="s">
        <v>11731</v>
      </c>
      <c r="C6882" s="53" t="str">
        <f t="array" ref="C6882">IFERROR(_xlfn.XLOOKUP(B6882, Runs[Run ID], Runs[Title]), "— pick a run —")</f>
        <v>Ultimate Spider-Man</v>
      </c>
      <c r="D6882" s="74" t="s">
        <v>9169</v>
      </c>
      <c r="E6882" s="58" t="b">
        <v>0</v>
      </c>
      <c r="F6882" s="25">
        <f t="shared" si="2"/>
        <v>218</v>
      </c>
      <c r="G6882" s="21" t="s">
        <v>58</v>
      </c>
      <c r="H6882" s="23"/>
      <c r="I6882" s="28"/>
    </row>
    <row r="6883" ht="22.5" customHeight="1">
      <c r="A6883" s="53" t="str">
        <f t="array" ref="A6883">IFERROR(_xlfn.XLOOKUP(B6883, Runs[Run ID], Runs[Track]), "— pick a run —")</f>
        <v>Spider-Man</v>
      </c>
      <c r="B6883" s="54" t="s">
        <v>11731</v>
      </c>
      <c r="C6883" s="53" t="str">
        <f t="array" ref="C6883">IFERROR(_xlfn.XLOOKUP(B6883, Runs[Run ID], Runs[Title]), "— pick a run —")</f>
        <v>Ultimate Spider-Man</v>
      </c>
      <c r="D6883" s="74" t="s">
        <v>9180</v>
      </c>
      <c r="E6883" s="58" t="b">
        <v>0</v>
      </c>
      <c r="F6883" s="25">
        <f t="shared" si="2"/>
        <v>219</v>
      </c>
      <c r="G6883" s="21" t="s">
        <v>58</v>
      </c>
      <c r="H6883" s="23"/>
      <c r="I6883" s="28"/>
    </row>
    <row r="6884" ht="22.5" customHeight="1">
      <c r="A6884" s="53" t="str">
        <f t="array" ref="A6884">IFERROR(_xlfn.XLOOKUP(B6884, Runs[Run ID], Runs[Track]), "— pick a run —")</f>
        <v>Spider-Man</v>
      </c>
      <c r="B6884" s="54" t="s">
        <v>11731</v>
      </c>
      <c r="C6884" s="53" t="str">
        <f t="array" ref="C6884">IFERROR(_xlfn.XLOOKUP(B6884, Runs[Run ID], Runs[Title]), "— pick a run —")</f>
        <v>Ultimate Spider-Man</v>
      </c>
      <c r="D6884" s="74" t="s">
        <v>9190</v>
      </c>
      <c r="E6884" s="58" t="b">
        <v>0</v>
      </c>
      <c r="F6884" s="25">
        <f t="shared" si="2"/>
        <v>220</v>
      </c>
      <c r="G6884" s="21" t="s">
        <v>58</v>
      </c>
      <c r="H6884" s="23"/>
      <c r="I6884" s="28"/>
    </row>
    <row r="6885" ht="22.5" customHeight="1">
      <c r="A6885" s="53" t="str">
        <f t="array" ref="A6885">IFERROR(_xlfn.XLOOKUP(B6885, Runs[Run ID], Runs[Track]), "— pick a run —")</f>
        <v>Spider-Man</v>
      </c>
      <c r="B6885" s="54" t="s">
        <v>11731</v>
      </c>
      <c r="C6885" s="53" t="str">
        <f t="array" ref="C6885">IFERROR(_xlfn.XLOOKUP(B6885, Runs[Run ID], Runs[Title]), "— pick a run —")</f>
        <v>Ultimate Spider-Man</v>
      </c>
      <c r="D6885" s="74" t="s">
        <v>9199</v>
      </c>
      <c r="E6885" s="58" t="b">
        <v>0</v>
      </c>
      <c r="F6885" s="25">
        <f t="shared" si="2"/>
        <v>221</v>
      </c>
      <c r="G6885" s="21" t="s">
        <v>58</v>
      </c>
      <c r="H6885" s="23"/>
      <c r="I6885" s="28"/>
    </row>
    <row r="6886" ht="22.5" customHeight="1">
      <c r="A6886" s="53" t="str">
        <f t="array" ref="A6886">IFERROR(_xlfn.XLOOKUP(B6886, Runs[Run ID], Runs[Track]), "— pick a run —")</f>
        <v>Spider-Man</v>
      </c>
      <c r="B6886" s="54" t="s">
        <v>11731</v>
      </c>
      <c r="C6886" s="53" t="str">
        <f t="array" ref="C6886">IFERROR(_xlfn.XLOOKUP(B6886, Runs[Run ID], Runs[Title]), "— pick a run —")</f>
        <v>Ultimate Spider-Man</v>
      </c>
      <c r="D6886" s="74" t="s">
        <v>9210</v>
      </c>
      <c r="E6886" s="58" t="b">
        <v>0</v>
      </c>
      <c r="F6886" s="25">
        <f t="shared" si="2"/>
        <v>222</v>
      </c>
      <c r="G6886" s="21" t="s">
        <v>58</v>
      </c>
      <c r="H6886" s="23"/>
      <c r="I6886" s="28"/>
    </row>
    <row r="6887" ht="22.5" customHeight="1">
      <c r="A6887" s="53" t="str">
        <f t="array" ref="A6887">IFERROR(_xlfn.XLOOKUP(B6887, Runs[Run ID], Runs[Track]), "— pick a run —")</f>
        <v>Spider-Man</v>
      </c>
      <c r="B6887" s="54" t="s">
        <v>11731</v>
      </c>
      <c r="C6887" s="53" t="str">
        <f t="array" ref="C6887">IFERROR(_xlfn.XLOOKUP(B6887, Runs[Run ID], Runs[Title]), "— pick a run —")</f>
        <v>Ultimate Spider-Man</v>
      </c>
      <c r="D6887" s="74" t="s">
        <v>9223</v>
      </c>
      <c r="E6887" s="58" t="b">
        <v>0</v>
      </c>
      <c r="F6887" s="25">
        <f t="shared" si="2"/>
        <v>223</v>
      </c>
      <c r="G6887" s="21" t="s">
        <v>58</v>
      </c>
      <c r="H6887" s="23"/>
      <c r="I6887" s="28"/>
    </row>
    <row r="6888" ht="22.5" customHeight="1">
      <c r="A6888" s="53" t="str">
        <f t="array" ref="A6888">IFERROR(_xlfn.XLOOKUP(B6888, Runs[Run ID], Runs[Track]), "— pick a run —")</f>
        <v>Spider-Man</v>
      </c>
      <c r="B6888" s="54" t="s">
        <v>11731</v>
      </c>
      <c r="C6888" s="53" t="str">
        <f t="array" ref="C6888">IFERROR(_xlfn.XLOOKUP(B6888, Runs[Run ID], Runs[Title]), "— pick a run —")</f>
        <v>Ultimate Spider-Man</v>
      </c>
      <c r="D6888" s="74" t="s">
        <v>9235</v>
      </c>
      <c r="E6888" s="58" t="b">
        <v>0</v>
      </c>
      <c r="F6888" s="25">
        <f t="shared" si="2"/>
        <v>224</v>
      </c>
      <c r="G6888" s="21" t="s">
        <v>58</v>
      </c>
      <c r="H6888" s="23"/>
      <c r="I6888" s="28"/>
    </row>
    <row r="6889" ht="22.5" customHeight="1">
      <c r="A6889" s="53" t="str">
        <f t="array" ref="A6889">IFERROR(_xlfn.XLOOKUP(B6889, Runs[Run ID], Runs[Track]), "— pick a run —")</f>
        <v>Spider-Man</v>
      </c>
      <c r="B6889" s="54" t="s">
        <v>11731</v>
      </c>
      <c r="C6889" s="53" t="str">
        <f t="array" ref="C6889">IFERROR(_xlfn.XLOOKUP(B6889, Runs[Run ID], Runs[Title]), "— pick a run —")</f>
        <v>Ultimate Spider-Man</v>
      </c>
      <c r="D6889" s="74" t="s">
        <v>9247</v>
      </c>
      <c r="E6889" s="58" t="b">
        <v>0</v>
      </c>
      <c r="F6889" s="25">
        <f t="shared" si="2"/>
        <v>225</v>
      </c>
      <c r="G6889" s="21" t="s">
        <v>58</v>
      </c>
      <c r="H6889" s="23"/>
      <c r="I6889" s="28"/>
    </row>
    <row r="6890" ht="22.5" customHeight="1">
      <c r="A6890" s="53" t="str">
        <f t="array" ref="A6890">IFERROR(_xlfn.XLOOKUP(B6890, Runs[Run ID], Runs[Track]), "— pick a run —")</f>
        <v>Spider-Man</v>
      </c>
      <c r="B6890" s="54" t="s">
        <v>11731</v>
      </c>
      <c r="C6890" s="53" t="str">
        <f t="array" ref="C6890">IFERROR(_xlfn.XLOOKUP(B6890, Runs[Run ID], Runs[Title]), "— pick a run —")</f>
        <v>Ultimate Spider-Man</v>
      </c>
      <c r="D6890" s="74" t="s">
        <v>9258</v>
      </c>
      <c r="E6890" s="58" t="b">
        <v>0</v>
      </c>
      <c r="F6890" s="25">
        <f t="shared" si="2"/>
        <v>226</v>
      </c>
      <c r="G6890" s="21" t="s">
        <v>58</v>
      </c>
      <c r="H6890" s="23"/>
      <c r="I6890" s="28"/>
    </row>
    <row r="6891" ht="22.5" customHeight="1">
      <c r="A6891" s="53" t="str">
        <f t="array" ref="A6891">IFERROR(_xlfn.XLOOKUP(B6891, Runs[Run ID], Runs[Track]), "— pick a run —")</f>
        <v>Spider-Man</v>
      </c>
      <c r="B6891" s="54" t="s">
        <v>11731</v>
      </c>
      <c r="C6891" s="53" t="str">
        <f t="array" ref="C6891">IFERROR(_xlfn.XLOOKUP(B6891, Runs[Run ID], Runs[Title]), "— pick a run —")</f>
        <v>Ultimate Spider-Man</v>
      </c>
      <c r="D6891" s="74" t="s">
        <v>9269</v>
      </c>
      <c r="E6891" s="58" t="b">
        <v>0</v>
      </c>
      <c r="F6891" s="25">
        <f t="shared" si="2"/>
        <v>227</v>
      </c>
      <c r="G6891" s="21" t="s">
        <v>58</v>
      </c>
      <c r="H6891" s="23"/>
      <c r="I6891" s="28"/>
    </row>
    <row r="6892" ht="22.5" customHeight="1">
      <c r="A6892" s="53" t="str">
        <f t="array" ref="A6892">IFERROR(_xlfn.XLOOKUP(B6892, Runs[Run ID], Runs[Track]), "— pick a run —")</f>
        <v>Spider-Man</v>
      </c>
      <c r="B6892" s="54" t="s">
        <v>11731</v>
      </c>
      <c r="C6892" s="53" t="str">
        <f t="array" ref="C6892">IFERROR(_xlfn.XLOOKUP(B6892, Runs[Run ID], Runs[Title]), "— pick a run —")</f>
        <v>Ultimate Spider-Man</v>
      </c>
      <c r="D6892" s="74" t="s">
        <v>9280</v>
      </c>
      <c r="E6892" s="58" t="b">
        <v>0</v>
      </c>
      <c r="F6892" s="25">
        <f t="shared" si="2"/>
        <v>228</v>
      </c>
      <c r="G6892" s="21" t="s">
        <v>58</v>
      </c>
      <c r="H6892" s="23"/>
      <c r="I6892" s="28"/>
    </row>
    <row r="6893" ht="22.5" customHeight="1">
      <c r="A6893" s="53" t="str">
        <f t="array" ref="A6893">IFERROR(_xlfn.XLOOKUP(B6893, Runs[Run ID], Runs[Track]), "— pick a run —")</f>
        <v>Spider-Man</v>
      </c>
      <c r="B6893" s="54" t="s">
        <v>11731</v>
      </c>
      <c r="C6893" s="53" t="str">
        <f t="array" ref="C6893">IFERROR(_xlfn.XLOOKUP(B6893, Runs[Run ID], Runs[Title]), "— pick a run —")</f>
        <v>Ultimate Spider-Man</v>
      </c>
      <c r="D6893" s="74" t="s">
        <v>9292</v>
      </c>
      <c r="E6893" s="58" t="b">
        <v>0</v>
      </c>
      <c r="F6893" s="25">
        <f t="shared" si="2"/>
        <v>229</v>
      </c>
      <c r="G6893" s="21" t="s">
        <v>58</v>
      </c>
      <c r="H6893" s="23"/>
      <c r="I6893" s="28"/>
    </row>
    <row r="6894" ht="22.5" customHeight="1">
      <c r="A6894" s="53" t="str">
        <f t="array" ref="A6894">IFERROR(_xlfn.XLOOKUP(B6894, Runs[Run ID], Runs[Track]), "— pick a run —")</f>
        <v>Spider-Man</v>
      </c>
      <c r="B6894" s="54" t="s">
        <v>11731</v>
      </c>
      <c r="C6894" s="53" t="str">
        <f t="array" ref="C6894">IFERROR(_xlfn.XLOOKUP(B6894, Runs[Run ID], Runs[Title]), "— pick a run —")</f>
        <v>Ultimate Spider-Man</v>
      </c>
      <c r="D6894" s="74" t="s">
        <v>11260</v>
      </c>
      <c r="E6894" s="58" t="b">
        <v>0</v>
      </c>
      <c r="F6894" s="25">
        <f t="shared" si="2"/>
        <v>230</v>
      </c>
      <c r="G6894" s="21" t="s">
        <v>58</v>
      </c>
      <c r="H6894" s="23"/>
      <c r="I6894" s="28"/>
    </row>
    <row r="6895" ht="22.5" customHeight="1">
      <c r="A6895" s="53" t="str">
        <f t="array" ref="A6895">IFERROR(_xlfn.XLOOKUP(B6895, Runs[Run ID], Runs[Track]), "— pick a run —")</f>
        <v>Spider-Man</v>
      </c>
      <c r="B6895" s="54" t="s">
        <v>11731</v>
      </c>
      <c r="C6895" s="53" t="str">
        <f t="array" ref="C6895">IFERROR(_xlfn.XLOOKUP(B6895, Runs[Run ID], Runs[Title]), "— pick a run —")</f>
        <v>Ultimate Spider-Man</v>
      </c>
      <c r="D6895" s="74" t="s">
        <v>15658</v>
      </c>
      <c r="E6895" s="58" t="b">
        <v>0</v>
      </c>
      <c r="F6895" s="25">
        <f t="shared" si="2"/>
        <v>231</v>
      </c>
      <c r="G6895" s="21" t="s">
        <v>58</v>
      </c>
      <c r="H6895" s="23"/>
      <c r="I6895" s="28"/>
    </row>
    <row r="6896" ht="22.5" customHeight="1">
      <c r="A6896" s="53" t="str">
        <f t="array" ref="A6896">IFERROR(_xlfn.XLOOKUP(B6896, Runs[Run ID], Runs[Track]), "— pick a run —")</f>
        <v>Spider-Man</v>
      </c>
      <c r="B6896" s="54" t="s">
        <v>11731</v>
      </c>
      <c r="C6896" s="53" t="str">
        <f t="array" ref="C6896">IFERROR(_xlfn.XLOOKUP(B6896, Runs[Run ID], Runs[Title]), "— pick a run —")</f>
        <v>Ultimate Spider-Man</v>
      </c>
      <c r="D6896" s="74" t="s">
        <v>15659</v>
      </c>
      <c r="E6896" s="58" t="b">
        <v>0</v>
      </c>
      <c r="F6896" s="25">
        <f t="shared" si="2"/>
        <v>232</v>
      </c>
      <c r="G6896" s="21" t="s">
        <v>58</v>
      </c>
      <c r="H6896" s="23"/>
      <c r="I6896" s="28"/>
    </row>
    <row r="6897" ht="22.5" customHeight="1">
      <c r="A6897" s="53" t="str">
        <f t="array" ref="A6897">IFERROR(_xlfn.XLOOKUP(B6897, Runs[Run ID], Runs[Track]), "— pick a run —")</f>
        <v>Spider-Man</v>
      </c>
      <c r="B6897" s="54" t="s">
        <v>11731</v>
      </c>
      <c r="C6897" s="53" t="str">
        <f t="array" ref="C6897">IFERROR(_xlfn.XLOOKUP(B6897, Runs[Run ID], Runs[Title]), "— pick a run —")</f>
        <v>Ultimate Spider-Man</v>
      </c>
      <c r="D6897" s="74" t="s">
        <v>15660</v>
      </c>
      <c r="E6897" s="58" t="b">
        <v>0</v>
      </c>
      <c r="F6897" s="25">
        <f t="shared" si="2"/>
        <v>233</v>
      </c>
      <c r="G6897" s="21" t="s">
        <v>58</v>
      </c>
      <c r="H6897" s="23"/>
      <c r="I6897" s="28"/>
    </row>
    <row r="6898" ht="22.5" customHeight="1">
      <c r="A6898" s="53" t="str">
        <f t="array" ref="A6898">IFERROR(_xlfn.XLOOKUP(B6898, Runs[Run ID], Runs[Track]), "— pick a run —")</f>
        <v>Spider-Man</v>
      </c>
      <c r="B6898" s="54" t="s">
        <v>11731</v>
      </c>
      <c r="C6898" s="53" t="str">
        <f t="array" ref="C6898">IFERROR(_xlfn.XLOOKUP(B6898, Runs[Run ID], Runs[Title]), "— pick a run —")</f>
        <v>Ultimate Spider-Man</v>
      </c>
      <c r="D6898" s="74" t="s">
        <v>15661</v>
      </c>
      <c r="E6898" s="58" t="b">
        <v>0</v>
      </c>
      <c r="F6898" s="25">
        <f t="shared" si="2"/>
        <v>234</v>
      </c>
      <c r="G6898" s="21" t="s">
        <v>58</v>
      </c>
      <c r="H6898" s="23"/>
      <c r="I6898" s="28"/>
    </row>
    <row r="6899" ht="22.5" customHeight="1">
      <c r="A6899" s="53" t="str">
        <f t="array" ref="A6899">IFERROR(_xlfn.XLOOKUP(B6899, Runs[Run ID], Runs[Track]), "— pick a run —")</f>
        <v>Spider-Man</v>
      </c>
      <c r="B6899" s="54" t="s">
        <v>11731</v>
      </c>
      <c r="C6899" s="53" t="str">
        <f t="array" ref="C6899">IFERROR(_xlfn.XLOOKUP(B6899, Runs[Run ID], Runs[Title]), "— pick a run —")</f>
        <v>Ultimate Spider-Man</v>
      </c>
      <c r="D6899" s="74" t="s">
        <v>15662</v>
      </c>
      <c r="E6899" s="58" t="b">
        <v>0</v>
      </c>
      <c r="F6899" s="25">
        <f t="shared" si="2"/>
        <v>235</v>
      </c>
      <c r="G6899" s="21" t="s">
        <v>58</v>
      </c>
      <c r="H6899" s="23"/>
      <c r="I6899" s="28"/>
    </row>
    <row r="6900" ht="22.5" customHeight="1">
      <c r="A6900" s="53" t="str">
        <f t="array" ref="A6900">IFERROR(_xlfn.XLOOKUP(B6900, Runs[Run ID], Runs[Track]), "— pick a run —")</f>
        <v>Spider-Man</v>
      </c>
      <c r="B6900" s="54" t="s">
        <v>11731</v>
      </c>
      <c r="C6900" s="53" t="str">
        <f t="array" ref="C6900">IFERROR(_xlfn.XLOOKUP(B6900, Runs[Run ID], Runs[Title]), "— pick a run —")</f>
        <v>Ultimate Spider-Man</v>
      </c>
      <c r="D6900" s="74" t="s">
        <v>15663</v>
      </c>
      <c r="E6900" s="58" t="b">
        <v>0</v>
      </c>
      <c r="F6900" s="25">
        <f t="shared" si="2"/>
        <v>236</v>
      </c>
      <c r="G6900" s="21" t="s">
        <v>58</v>
      </c>
      <c r="H6900" s="23"/>
      <c r="I6900" s="28"/>
    </row>
    <row r="6901" ht="22.5" customHeight="1">
      <c r="A6901" s="53" t="str">
        <f t="array" ref="A6901">IFERROR(_xlfn.XLOOKUP(B6901, Runs[Run ID], Runs[Track]), "— pick a run —")</f>
        <v>Spider-Man</v>
      </c>
      <c r="B6901" s="54" t="s">
        <v>11731</v>
      </c>
      <c r="C6901" s="53" t="str">
        <f t="array" ref="C6901">IFERROR(_xlfn.XLOOKUP(B6901, Runs[Run ID], Runs[Title]), "— pick a run —")</f>
        <v>Ultimate Spider-Man</v>
      </c>
      <c r="D6901" s="74" t="s">
        <v>15664</v>
      </c>
      <c r="E6901" s="58" t="b">
        <v>0</v>
      </c>
      <c r="F6901" s="25">
        <f t="shared" si="2"/>
        <v>237</v>
      </c>
      <c r="G6901" s="21" t="s">
        <v>58</v>
      </c>
      <c r="H6901" s="23"/>
      <c r="I6901" s="28"/>
    </row>
    <row r="6902" ht="22.5" customHeight="1">
      <c r="A6902" s="53" t="str">
        <f t="array" ref="A6902">IFERROR(_xlfn.XLOOKUP(B6902, Runs[Run ID], Runs[Track]), "— pick a run —")</f>
        <v>Spider-Man</v>
      </c>
      <c r="B6902" s="54" t="s">
        <v>11731</v>
      </c>
      <c r="C6902" s="53" t="str">
        <f t="array" ref="C6902">IFERROR(_xlfn.XLOOKUP(B6902, Runs[Run ID], Runs[Title]), "— pick a run —")</f>
        <v>Ultimate Spider-Man</v>
      </c>
      <c r="D6902" s="74" t="s">
        <v>15665</v>
      </c>
      <c r="E6902" s="58" t="b">
        <v>0</v>
      </c>
      <c r="F6902" s="25">
        <f t="shared" si="2"/>
        <v>238</v>
      </c>
      <c r="G6902" s="21" t="s">
        <v>58</v>
      </c>
      <c r="H6902" s="23"/>
      <c r="I6902" s="28"/>
    </row>
    <row r="6903" ht="22.5" customHeight="1">
      <c r="A6903" s="53" t="str">
        <f t="array" ref="A6903">IFERROR(_xlfn.XLOOKUP(B6903, Runs[Run ID], Runs[Track]), "— pick a run —")</f>
        <v>Spider-Man</v>
      </c>
      <c r="B6903" s="54" t="s">
        <v>11731</v>
      </c>
      <c r="C6903" s="53" t="str">
        <f t="array" ref="C6903">IFERROR(_xlfn.XLOOKUP(B6903, Runs[Run ID], Runs[Title]), "— pick a run —")</f>
        <v>Ultimate Spider-Man</v>
      </c>
      <c r="D6903" s="74" t="s">
        <v>15666</v>
      </c>
      <c r="E6903" s="58" t="b">
        <v>0</v>
      </c>
      <c r="F6903" s="25">
        <f t="shared" si="2"/>
        <v>239</v>
      </c>
      <c r="G6903" s="21" t="s">
        <v>443</v>
      </c>
      <c r="H6903" s="23"/>
      <c r="I6903" s="28"/>
    </row>
    <row r="6904" ht="22.5" customHeight="1">
      <c r="A6904" s="53" t="str">
        <f t="array" ref="A6904">IFERROR(_xlfn.XLOOKUP(B6904, Runs[Run ID], Runs[Track]), "— pick a run —")</f>
        <v>Spider-Man</v>
      </c>
      <c r="B6904" s="54" t="s">
        <v>11731</v>
      </c>
      <c r="C6904" s="53" t="str">
        <f t="array" ref="C6904">IFERROR(_xlfn.XLOOKUP(B6904, Runs[Run ID], Runs[Title]), "— pick a run —")</f>
        <v>Ultimate Spider-Man</v>
      </c>
      <c r="D6904" s="74" t="s">
        <v>9414</v>
      </c>
      <c r="E6904" s="58" t="b">
        <v>0</v>
      </c>
      <c r="F6904" s="25">
        <f t="shared" si="2"/>
        <v>240</v>
      </c>
      <c r="G6904" s="21" t="s">
        <v>58</v>
      </c>
      <c r="H6904" s="23"/>
      <c r="I6904" s="28"/>
    </row>
    <row r="6905" ht="22.5" customHeight="1">
      <c r="A6905" s="53" t="str">
        <f t="array" ref="A6905">IFERROR(_xlfn.XLOOKUP(B6905, Runs[Run ID], Runs[Track]), "— pick a run —")</f>
        <v>Spider-Man</v>
      </c>
      <c r="B6905" s="54" t="s">
        <v>11731</v>
      </c>
      <c r="C6905" s="53" t="str">
        <f t="array" ref="C6905">IFERROR(_xlfn.XLOOKUP(B6905, Runs[Run ID], Runs[Title]), "— pick a run —")</f>
        <v>Ultimate Spider-Man</v>
      </c>
      <c r="D6905" s="74" t="s">
        <v>9426</v>
      </c>
      <c r="E6905" s="58" t="b">
        <v>0</v>
      </c>
      <c r="F6905" s="25">
        <f t="shared" si="2"/>
        <v>241</v>
      </c>
      <c r="G6905" s="21" t="s">
        <v>58</v>
      </c>
      <c r="H6905" s="23"/>
      <c r="I6905" s="28"/>
    </row>
    <row r="6906" ht="22.5" customHeight="1">
      <c r="A6906" s="53" t="str">
        <f t="array" ref="A6906">IFERROR(_xlfn.XLOOKUP(B6906, Runs[Run ID], Runs[Track]), "— pick a run —")</f>
        <v>Spider-Man</v>
      </c>
      <c r="B6906" s="54" t="s">
        <v>11731</v>
      </c>
      <c r="C6906" s="53" t="str">
        <f t="array" ref="C6906">IFERROR(_xlfn.XLOOKUP(B6906, Runs[Run ID], Runs[Title]), "— pick a run —")</f>
        <v>Ultimate Spider-Man</v>
      </c>
      <c r="D6906" s="74" t="s">
        <v>9437</v>
      </c>
      <c r="E6906" s="58" t="b">
        <v>0</v>
      </c>
      <c r="F6906" s="25">
        <f t="shared" si="2"/>
        <v>242</v>
      </c>
      <c r="G6906" s="21" t="s">
        <v>58</v>
      </c>
      <c r="H6906" s="23"/>
      <c r="I6906" s="28"/>
    </row>
    <row r="6907" ht="22.5" customHeight="1">
      <c r="A6907" s="53" t="str">
        <f t="array" ref="A6907">IFERROR(_xlfn.XLOOKUP(B6907, Runs[Run ID], Runs[Track]), "— pick a run —")</f>
        <v>Spider-Man</v>
      </c>
      <c r="B6907" s="54" t="s">
        <v>11731</v>
      </c>
      <c r="C6907" s="53" t="str">
        <f t="array" ref="C6907">IFERROR(_xlfn.XLOOKUP(B6907, Runs[Run ID], Runs[Title]), "— pick a run —")</f>
        <v>Ultimate Spider-Man</v>
      </c>
      <c r="D6907" s="74" t="s">
        <v>9447</v>
      </c>
      <c r="E6907" s="58" t="b">
        <v>0</v>
      </c>
      <c r="F6907" s="25">
        <f t="shared" si="2"/>
        <v>243</v>
      </c>
      <c r="G6907" s="21" t="s">
        <v>58</v>
      </c>
      <c r="H6907" s="23"/>
      <c r="I6907" s="28"/>
    </row>
    <row r="6908" ht="22.5" customHeight="1">
      <c r="A6908" s="53" t="str">
        <f t="array" ref="A6908">IFERROR(_xlfn.XLOOKUP(B6908, Runs[Run ID], Runs[Track]), "— pick a run —")</f>
        <v>Spider-Man</v>
      </c>
      <c r="B6908" s="54" t="s">
        <v>11731</v>
      </c>
      <c r="C6908" s="53" t="str">
        <f t="array" ref="C6908">IFERROR(_xlfn.XLOOKUP(B6908, Runs[Run ID], Runs[Title]), "— pick a run —")</f>
        <v>Ultimate Spider-Man</v>
      </c>
      <c r="D6908" s="74" t="s">
        <v>9458</v>
      </c>
      <c r="E6908" s="58" t="b">
        <v>0</v>
      </c>
      <c r="F6908" s="25">
        <f t="shared" si="2"/>
        <v>244</v>
      </c>
      <c r="G6908" s="21" t="s">
        <v>58</v>
      </c>
      <c r="H6908" s="23"/>
      <c r="I6908" s="28"/>
    </row>
    <row r="6909" ht="22.5" customHeight="1">
      <c r="A6909" s="53" t="str">
        <f t="array" ref="A6909">IFERROR(_xlfn.XLOOKUP(B6909, Runs[Run ID], Runs[Track]), "— pick a run —")</f>
        <v>Spider-Man</v>
      </c>
      <c r="B6909" s="54" t="s">
        <v>11731</v>
      </c>
      <c r="C6909" s="53" t="str">
        <f t="array" ref="C6909">IFERROR(_xlfn.XLOOKUP(B6909, Runs[Run ID], Runs[Title]), "— pick a run —")</f>
        <v>Ultimate Spider-Man</v>
      </c>
      <c r="D6909" s="74" t="s">
        <v>9472</v>
      </c>
      <c r="E6909" s="58" t="b">
        <v>0</v>
      </c>
      <c r="F6909" s="25">
        <f t="shared" si="2"/>
        <v>245</v>
      </c>
      <c r="G6909" s="21" t="s">
        <v>58</v>
      </c>
      <c r="H6909" s="23"/>
      <c r="I6909" s="28"/>
    </row>
    <row r="6910" ht="22.5" customHeight="1">
      <c r="A6910" s="53" t="str">
        <f t="array" ref="A6910">IFERROR(_xlfn.XLOOKUP(B6910, Runs[Run ID], Runs[Track]), "— pick a run —")</f>
        <v>Spider-Man</v>
      </c>
      <c r="B6910" s="54" t="s">
        <v>11731</v>
      </c>
      <c r="C6910" s="53" t="str">
        <f t="array" ref="C6910">IFERROR(_xlfn.XLOOKUP(B6910, Runs[Run ID], Runs[Title]), "— pick a run —")</f>
        <v>Ultimate Spider-Man</v>
      </c>
      <c r="D6910" s="74" t="s">
        <v>9484</v>
      </c>
      <c r="E6910" s="58" t="b">
        <v>0</v>
      </c>
      <c r="F6910" s="25">
        <f t="shared" si="2"/>
        <v>246</v>
      </c>
      <c r="G6910" s="21" t="s">
        <v>58</v>
      </c>
      <c r="H6910" s="23"/>
      <c r="I6910" s="28"/>
    </row>
    <row r="6911" ht="22.5" customHeight="1">
      <c r="A6911" s="53" t="str">
        <f t="array" ref="A6911">IFERROR(_xlfn.XLOOKUP(B6911, Runs[Run ID], Runs[Track]), "— pick a run —")</f>
        <v>Spider-Man</v>
      </c>
      <c r="B6911" s="54" t="s">
        <v>11731</v>
      </c>
      <c r="C6911" s="53" t="str">
        <f t="array" ref="C6911">IFERROR(_xlfn.XLOOKUP(B6911, Runs[Run ID], Runs[Title]), "— pick a run —")</f>
        <v>Ultimate Spider-Man</v>
      </c>
      <c r="D6911" s="74" t="s">
        <v>9494</v>
      </c>
      <c r="E6911" s="58" t="b">
        <v>0</v>
      </c>
      <c r="F6911" s="25">
        <f t="shared" si="2"/>
        <v>247</v>
      </c>
      <c r="G6911" s="21" t="s">
        <v>58</v>
      </c>
      <c r="H6911" s="23"/>
      <c r="I6911" s="28"/>
    </row>
    <row r="6912" ht="22.5" customHeight="1">
      <c r="A6912" s="53" t="str">
        <f t="array" ref="A6912">IFERROR(_xlfn.XLOOKUP(B6912, Runs[Run ID], Runs[Track]), "— pick a run —")</f>
        <v>Spider-Man</v>
      </c>
      <c r="B6912" s="54" t="s">
        <v>11731</v>
      </c>
      <c r="C6912" s="53" t="str">
        <f t="array" ref="C6912">IFERROR(_xlfn.XLOOKUP(B6912, Runs[Run ID], Runs[Title]), "— pick a run —")</f>
        <v>Ultimate Spider-Man</v>
      </c>
      <c r="D6912" s="74" t="s">
        <v>9507</v>
      </c>
      <c r="E6912" s="58" t="b">
        <v>0</v>
      </c>
      <c r="F6912" s="25">
        <f t="shared" si="2"/>
        <v>248</v>
      </c>
      <c r="G6912" s="21" t="s">
        <v>58</v>
      </c>
      <c r="H6912" s="23"/>
      <c r="I6912" s="28"/>
    </row>
    <row r="6913" ht="22.5" customHeight="1">
      <c r="A6913" s="53" t="str">
        <f t="array" ref="A6913">IFERROR(_xlfn.XLOOKUP(B6913, Runs[Run ID], Runs[Track]), "— pick a run —")</f>
        <v>Spider-Man</v>
      </c>
      <c r="B6913" s="54" t="s">
        <v>11731</v>
      </c>
      <c r="C6913" s="53" t="str">
        <f t="array" ref="C6913">IFERROR(_xlfn.XLOOKUP(B6913, Runs[Run ID], Runs[Title]), "— pick a run —")</f>
        <v>Ultimate Spider-Man</v>
      </c>
      <c r="D6913" s="74" t="s">
        <v>9519</v>
      </c>
      <c r="E6913" s="58" t="b">
        <v>0</v>
      </c>
      <c r="F6913" s="25">
        <f t="shared" si="2"/>
        <v>249</v>
      </c>
      <c r="G6913" s="21" t="s">
        <v>58</v>
      </c>
      <c r="H6913" s="23"/>
      <c r="I6913" s="28"/>
    </row>
    <row r="6914" ht="22.5" customHeight="1">
      <c r="A6914" s="53" t="str">
        <f t="array" ref="A6914">IFERROR(_xlfn.XLOOKUP(B6914, Runs[Run ID], Runs[Track]), "— pick a run —")</f>
        <v>Spider-Man</v>
      </c>
      <c r="B6914" s="54" t="s">
        <v>11731</v>
      </c>
      <c r="C6914" s="53" t="str">
        <f t="array" ref="C6914">IFERROR(_xlfn.XLOOKUP(B6914, Runs[Run ID], Runs[Title]), "— pick a run —")</f>
        <v>Ultimate Spider-Man</v>
      </c>
      <c r="D6914" s="74" t="s">
        <v>9531</v>
      </c>
      <c r="E6914" s="58" t="b">
        <v>0</v>
      </c>
      <c r="F6914" s="25">
        <f t="shared" si="2"/>
        <v>250</v>
      </c>
      <c r="G6914" s="21" t="s">
        <v>58</v>
      </c>
      <c r="H6914" s="23"/>
      <c r="I6914" s="28"/>
    </row>
    <row r="6915" ht="22.5" customHeight="1">
      <c r="A6915" s="53" t="str">
        <f t="array" ref="A6915">IFERROR(_xlfn.XLOOKUP(B6915, Runs[Run ID], Runs[Track]), "— pick a run —")</f>
        <v>Spider-Man</v>
      </c>
      <c r="B6915" s="54" t="s">
        <v>11731</v>
      </c>
      <c r="C6915" s="53" t="str">
        <f t="array" ref="C6915">IFERROR(_xlfn.XLOOKUP(B6915, Runs[Run ID], Runs[Title]), "— pick a run —")</f>
        <v>Ultimate Spider-Man</v>
      </c>
      <c r="D6915" s="74" t="s">
        <v>9543</v>
      </c>
      <c r="E6915" s="58" t="b">
        <v>0</v>
      </c>
      <c r="F6915" s="25">
        <f t="shared" si="2"/>
        <v>251</v>
      </c>
      <c r="G6915" s="21" t="s">
        <v>58</v>
      </c>
      <c r="H6915" s="23"/>
      <c r="I6915" s="28"/>
    </row>
    <row r="6916" ht="22.5" customHeight="1">
      <c r="A6916" s="53" t="str">
        <f t="array" ref="A6916">IFERROR(_xlfn.XLOOKUP(B6916, Runs[Run ID], Runs[Track]), "— pick a run —")</f>
        <v>Spider-Man</v>
      </c>
      <c r="B6916" s="54" t="s">
        <v>868</v>
      </c>
      <c r="C6916" s="53" t="str">
        <f t="array" ref="C6916">IFERROR(_xlfn.XLOOKUP(B6916, Runs[Run ID], Runs[Title]), "— pick a run —")</f>
        <v>JMS' Spider-Man</v>
      </c>
      <c r="D6916" s="74" t="s">
        <v>10742</v>
      </c>
      <c r="E6916" s="58" t="b">
        <v>0</v>
      </c>
      <c r="F6916" s="25">
        <f t="shared" si="2"/>
        <v>1</v>
      </c>
      <c r="G6916" s="21" t="s">
        <v>58</v>
      </c>
      <c r="H6916" s="23" t="s">
        <v>15667</v>
      </c>
      <c r="I6916" s="28"/>
    </row>
    <row r="6917" ht="22.5" customHeight="1">
      <c r="A6917" s="53" t="str">
        <f t="array" ref="A6917">IFERROR(_xlfn.XLOOKUP(B6917, Runs[Run ID], Runs[Track]), "— pick a run —")</f>
        <v>Spider-Man</v>
      </c>
      <c r="B6917" s="54" t="s">
        <v>868</v>
      </c>
      <c r="C6917" s="53" t="str">
        <f t="array" ref="C6917">IFERROR(_xlfn.XLOOKUP(B6917, Runs[Run ID], Runs[Title]), "— pick a run —")</f>
        <v>JMS' Spider-Man</v>
      </c>
      <c r="D6917" s="74" t="s">
        <v>10745</v>
      </c>
      <c r="E6917" s="58" t="b">
        <v>0</v>
      </c>
      <c r="F6917" s="25">
        <f t="shared" si="2"/>
        <v>2</v>
      </c>
      <c r="G6917" s="21" t="s">
        <v>58</v>
      </c>
      <c r="H6917" s="23"/>
      <c r="I6917" s="28"/>
    </row>
    <row r="6918" ht="22.5" customHeight="1">
      <c r="A6918" s="53" t="str">
        <f t="array" ref="A6918">IFERROR(_xlfn.XLOOKUP(B6918, Runs[Run ID], Runs[Track]), "— pick a run —")</f>
        <v>Spider-Man</v>
      </c>
      <c r="B6918" s="54" t="s">
        <v>868</v>
      </c>
      <c r="C6918" s="53" t="str">
        <f t="array" ref="C6918">IFERROR(_xlfn.XLOOKUP(B6918, Runs[Run ID], Runs[Title]), "— pick a run —")</f>
        <v>JMS' Spider-Man</v>
      </c>
      <c r="D6918" s="74" t="s">
        <v>10748</v>
      </c>
      <c r="E6918" s="58" t="b">
        <v>0</v>
      </c>
      <c r="F6918" s="25">
        <f t="shared" si="2"/>
        <v>3</v>
      </c>
      <c r="G6918" s="21" t="s">
        <v>58</v>
      </c>
      <c r="H6918" s="23"/>
      <c r="I6918" s="28"/>
    </row>
    <row r="6919" ht="22.5" customHeight="1">
      <c r="A6919" s="53" t="str">
        <f t="array" ref="A6919">IFERROR(_xlfn.XLOOKUP(B6919, Runs[Run ID], Runs[Track]), "— pick a run —")</f>
        <v>Spider-Man</v>
      </c>
      <c r="B6919" s="54" t="s">
        <v>868</v>
      </c>
      <c r="C6919" s="53" t="str">
        <f t="array" ref="C6919">IFERROR(_xlfn.XLOOKUP(B6919, Runs[Run ID], Runs[Title]), "— pick a run —")</f>
        <v>JMS' Spider-Man</v>
      </c>
      <c r="D6919" s="74" t="s">
        <v>10751</v>
      </c>
      <c r="E6919" s="58" t="b">
        <v>0</v>
      </c>
      <c r="F6919" s="25">
        <f t="shared" si="2"/>
        <v>4</v>
      </c>
      <c r="G6919" s="21" t="s">
        <v>58</v>
      </c>
      <c r="H6919" s="23"/>
      <c r="I6919" s="28"/>
    </row>
    <row r="6920" ht="22.5" customHeight="1">
      <c r="A6920" s="53" t="str">
        <f t="array" ref="A6920">IFERROR(_xlfn.XLOOKUP(B6920, Runs[Run ID], Runs[Track]), "— pick a run —")</f>
        <v>Spider-Man</v>
      </c>
      <c r="B6920" s="54" t="s">
        <v>868</v>
      </c>
      <c r="C6920" s="53" t="str">
        <f t="array" ref="C6920">IFERROR(_xlfn.XLOOKUP(B6920, Runs[Run ID], Runs[Title]), "— pick a run —")</f>
        <v>JMS' Spider-Man</v>
      </c>
      <c r="D6920" s="74" t="s">
        <v>10755</v>
      </c>
      <c r="E6920" s="58" t="b">
        <v>0</v>
      </c>
      <c r="F6920" s="25">
        <f t="shared" si="2"/>
        <v>5</v>
      </c>
      <c r="G6920" s="21" t="s">
        <v>58</v>
      </c>
      <c r="H6920" s="23"/>
      <c r="I6920" s="28"/>
    </row>
    <row r="6921" ht="22.5" customHeight="1">
      <c r="A6921" s="53" t="str">
        <f t="array" ref="A6921">IFERROR(_xlfn.XLOOKUP(B6921, Runs[Run ID], Runs[Track]), "— pick a run —")</f>
        <v>Spider-Man</v>
      </c>
      <c r="B6921" s="54" t="s">
        <v>868</v>
      </c>
      <c r="C6921" s="53" t="str">
        <f t="array" ref="C6921">IFERROR(_xlfn.XLOOKUP(B6921, Runs[Run ID], Runs[Title]), "— pick a run —")</f>
        <v>JMS' Spider-Man</v>
      </c>
      <c r="D6921" s="74" t="s">
        <v>10759</v>
      </c>
      <c r="E6921" s="58" t="b">
        <v>0</v>
      </c>
      <c r="F6921" s="25">
        <f t="shared" si="2"/>
        <v>6</v>
      </c>
      <c r="G6921" s="21" t="s">
        <v>58</v>
      </c>
      <c r="H6921" s="23"/>
      <c r="I6921" s="28"/>
    </row>
    <row r="6922" ht="22.5" customHeight="1">
      <c r="A6922" s="53" t="str">
        <f t="array" ref="A6922">IFERROR(_xlfn.XLOOKUP(B6922, Runs[Run ID], Runs[Track]), "— pick a run —")</f>
        <v>Spider-Man</v>
      </c>
      <c r="B6922" s="54" t="s">
        <v>868</v>
      </c>
      <c r="C6922" s="53" t="str">
        <f t="array" ref="C6922">IFERROR(_xlfn.XLOOKUP(B6922, Runs[Run ID], Runs[Title]), "— pick a run —")</f>
        <v>JMS' Spider-Man</v>
      </c>
      <c r="D6922" s="74" t="s">
        <v>10765</v>
      </c>
      <c r="E6922" s="58" t="b">
        <v>0</v>
      </c>
      <c r="F6922" s="25">
        <f t="shared" si="2"/>
        <v>7</v>
      </c>
      <c r="G6922" s="21" t="s">
        <v>58</v>
      </c>
      <c r="H6922" s="23"/>
      <c r="I6922" s="28"/>
    </row>
    <row r="6923" ht="22.5" customHeight="1">
      <c r="A6923" s="53" t="str">
        <f t="array" ref="A6923">IFERROR(_xlfn.XLOOKUP(B6923, Runs[Run ID], Runs[Track]), "— pick a run —")</f>
        <v>Spider-Man</v>
      </c>
      <c r="B6923" s="54" t="s">
        <v>868</v>
      </c>
      <c r="C6923" s="53" t="str">
        <f t="array" ref="C6923">IFERROR(_xlfn.XLOOKUP(B6923, Runs[Run ID], Runs[Title]), "— pick a run —")</f>
        <v>JMS' Spider-Man</v>
      </c>
      <c r="D6923" s="74" t="s">
        <v>10771</v>
      </c>
      <c r="E6923" s="58" t="b">
        <v>0</v>
      </c>
      <c r="F6923" s="25">
        <f t="shared" si="2"/>
        <v>8</v>
      </c>
      <c r="G6923" s="21" t="s">
        <v>58</v>
      </c>
      <c r="H6923" s="23"/>
      <c r="I6923" s="28"/>
    </row>
    <row r="6924" ht="22.5" customHeight="1">
      <c r="A6924" s="53" t="str">
        <f t="array" ref="A6924">IFERROR(_xlfn.XLOOKUP(B6924, Runs[Run ID], Runs[Track]), "— pick a run —")</f>
        <v>Spider-Man</v>
      </c>
      <c r="B6924" s="54" t="s">
        <v>868</v>
      </c>
      <c r="C6924" s="53" t="str">
        <f t="array" ref="C6924">IFERROR(_xlfn.XLOOKUP(B6924, Runs[Run ID], Runs[Title]), "— pick a run —")</f>
        <v>JMS' Spider-Man</v>
      </c>
      <c r="D6924" s="74" t="s">
        <v>10776</v>
      </c>
      <c r="E6924" s="58" t="b">
        <v>0</v>
      </c>
      <c r="F6924" s="25">
        <f t="shared" si="2"/>
        <v>9</v>
      </c>
      <c r="G6924" s="21" t="s">
        <v>58</v>
      </c>
      <c r="H6924" s="23"/>
      <c r="I6924" s="28"/>
    </row>
    <row r="6925" ht="22.5" customHeight="1">
      <c r="A6925" s="53" t="str">
        <f t="array" ref="A6925">IFERROR(_xlfn.XLOOKUP(B6925, Runs[Run ID], Runs[Track]), "— pick a run —")</f>
        <v>Spider-Man</v>
      </c>
      <c r="B6925" s="54" t="s">
        <v>868</v>
      </c>
      <c r="C6925" s="53" t="str">
        <f t="array" ref="C6925">IFERROR(_xlfn.XLOOKUP(B6925, Runs[Run ID], Runs[Title]), "— pick a run —")</f>
        <v>JMS' Spider-Man</v>
      </c>
      <c r="D6925" s="74" t="s">
        <v>10779</v>
      </c>
      <c r="E6925" s="58" t="b">
        <v>0</v>
      </c>
      <c r="F6925" s="25">
        <f t="shared" si="2"/>
        <v>10</v>
      </c>
      <c r="G6925" s="21" t="s">
        <v>58</v>
      </c>
      <c r="H6925" s="23"/>
      <c r="I6925" s="28"/>
    </row>
    <row r="6926" ht="22.5" customHeight="1">
      <c r="A6926" s="53" t="str">
        <f t="array" ref="A6926">IFERROR(_xlfn.XLOOKUP(B6926, Runs[Run ID], Runs[Track]), "— pick a run —")</f>
        <v>Spider-Man</v>
      </c>
      <c r="B6926" s="54" t="s">
        <v>868</v>
      </c>
      <c r="C6926" s="53" t="str">
        <f t="array" ref="C6926">IFERROR(_xlfn.XLOOKUP(B6926, Runs[Run ID], Runs[Title]), "— pick a run —")</f>
        <v>JMS' Spider-Man</v>
      </c>
      <c r="D6926" s="74" t="s">
        <v>10784</v>
      </c>
      <c r="E6926" s="58" t="b">
        <v>0</v>
      </c>
      <c r="F6926" s="25">
        <f t="shared" si="2"/>
        <v>11</v>
      </c>
      <c r="G6926" s="21" t="s">
        <v>58</v>
      </c>
      <c r="H6926" s="23"/>
      <c r="I6926" s="28"/>
    </row>
    <row r="6927" ht="22.5" customHeight="1">
      <c r="A6927" s="53" t="str">
        <f t="array" ref="A6927">IFERROR(_xlfn.XLOOKUP(B6927, Runs[Run ID], Runs[Track]), "— pick a run —")</f>
        <v>Spider-Man</v>
      </c>
      <c r="B6927" s="54" t="s">
        <v>868</v>
      </c>
      <c r="C6927" s="53" t="str">
        <f t="array" ref="C6927">IFERROR(_xlfn.XLOOKUP(B6927, Runs[Run ID], Runs[Title]), "— pick a run —")</f>
        <v>JMS' Spider-Man</v>
      </c>
      <c r="D6927" s="74" t="s">
        <v>10788</v>
      </c>
      <c r="E6927" s="58" t="b">
        <v>0</v>
      </c>
      <c r="F6927" s="25">
        <f t="shared" si="2"/>
        <v>12</v>
      </c>
      <c r="G6927" s="21" t="s">
        <v>58</v>
      </c>
      <c r="H6927" s="23"/>
      <c r="I6927" s="28"/>
    </row>
    <row r="6928" ht="22.5" customHeight="1">
      <c r="A6928" s="53" t="str">
        <f t="array" ref="A6928">IFERROR(_xlfn.XLOOKUP(B6928, Runs[Run ID], Runs[Track]), "— pick a run —")</f>
        <v>Spider-Man</v>
      </c>
      <c r="B6928" s="54" t="s">
        <v>868</v>
      </c>
      <c r="C6928" s="53" t="str">
        <f t="array" ref="C6928">IFERROR(_xlfn.XLOOKUP(B6928, Runs[Run ID], Runs[Title]), "— pick a run —")</f>
        <v>JMS' Spider-Man</v>
      </c>
      <c r="D6928" s="74" t="s">
        <v>10791</v>
      </c>
      <c r="E6928" s="58" t="b">
        <v>0</v>
      </c>
      <c r="F6928" s="25">
        <f t="shared" si="2"/>
        <v>13</v>
      </c>
      <c r="G6928" s="21" t="s">
        <v>58</v>
      </c>
      <c r="H6928" s="23"/>
      <c r="I6928" s="28"/>
    </row>
    <row r="6929" ht="22.5" customHeight="1">
      <c r="A6929" s="53" t="str">
        <f t="array" ref="A6929">IFERROR(_xlfn.XLOOKUP(B6929, Runs[Run ID], Runs[Track]), "— pick a run —")</f>
        <v>Spider-Man</v>
      </c>
      <c r="B6929" s="54" t="s">
        <v>868</v>
      </c>
      <c r="C6929" s="53" t="str">
        <f t="array" ref="C6929">IFERROR(_xlfn.XLOOKUP(B6929, Runs[Run ID], Runs[Title]), "— pick a run —")</f>
        <v>JMS' Spider-Man</v>
      </c>
      <c r="D6929" s="74" t="s">
        <v>10795</v>
      </c>
      <c r="E6929" s="58" t="b">
        <v>0</v>
      </c>
      <c r="F6929" s="25">
        <f t="shared" si="2"/>
        <v>14</v>
      </c>
      <c r="G6929" s="21" t="s">
        <v>58</v>
      </c>
      <c r="H6929" s="23"/>
      <c r="I6929" s="28"/>
    </row>
    <row r="6930" ht="22.5" customHeight="1">
      <c r="A6930" s="53" t="str">
        <f t="array" ref="A6930">IFERROR(_xlfn.XLOOKUP(B6930, Runs[Run ID], Runs[Track]), "— pick a run —")</f>
        <v>Spider-Man</v>
      </c>
      <c r="B6930" s="54" t="s">
        <v>868</v>
      </c>
      <c r="C6930" s="53" t="str">
        <f t="array" ref="C6930">IFERROR(_xlfn.XLOOKUP(B6930, Runs[Run ID], Runs[Title]), "— pick a run —")</f>
        <v>JMS' Spider-Man</v>
      </c>
      <c r="D6930" s="74" t="s">
        <v>10799</v>
      </c>
      <c r="E6930" s="58" t="b">
        <v>0</v>
      </c>
      <c r="F6930" s="25">
        <f t="shared" si="2"/>
        <v>15</v>
      </c>
      <c r="G6930" s="21" t="s">
        <v>58</v>
      </c>
      <c r="H6930" s="23"/>
      <c r="I6930" s="28"/>
    </row>
    <row r="6931" ht="22.5" customHeight="1">
      <c r="A6931" s="53" t="str">
        <f t="array" ref="A6931">IFERROR(_xlfn.XLOOKUP(B6931, Runs[Run ID], Runs[Track]), "— pick a run —")</f>
        <v>Spider-Man</v>
      </c>
      <c r="B6931" s="54" t="s">
        <v>868</v>
      </c>
      <c r="C6931" s="53" t="str">
        <f t="array" ref="C6931">IFERROR(_xlfn.XLOOKUP(B6931, Runs[Run ID], Runs[Title]), "— pick a run —")</f>
        <v>JMS' Spider-Man</v>
      </c>
      <c r="D6931" s="74" t="s">
        <v>10804</v>
      </c>
      <c r="E6931" s="58" t="b">
        <v>0</v>
      </c>
      <c r="F6931" s="25">
        <f t="shared" si="2"/>
        <v>16</v>
      </c>
      <c r="G6931" s="21" t="s">
        <v>58</v>
      </c>
      <c r="H6931" s="23"/>
      <c r="I6931" s="28"/>
    </row>
    <row r="6932" ht="22.5" customHeight="1">
      <c r="A6932" s="53" t="str">
        <f t="array" ref="A6932">IFERROR(_xlfn.XLOOKUP(B6932, Runs[Run ID], Runs[Track]), "— pick a run —")</f>
        <v>Spider-Man</v>
      </c>
      <c r="B6932" s="54" t="s">
        <v>868</v>
      </c>
      <c r="C6932" s="53" t="str">
        <f t="array" ref="C6932">IFERROR(_xlfn.XLOOKUP(B6932, Runs[Run ID], Runs[Title]), "— pick a run —")</f>
        <v>JMS' Spider-Man</v>
      </c>
      <c r="D6932" s="74" t="s">
        <v>10809</v>
      </c>
      <c r="E6932" s="58" t="b">
        <v>0</v>
      </c>
      <c r="F6932" s="25">
        <f t="shared" si="2"/>
        <v>17</v>
      </c>
      <c r="G6932" s="21" t="s">
        <v>58</v>
      </c>
      <c r="H6932" s="23"/>
      <c r="I6932" s="28"/>
    </row>
    <row r="6933" ht="22.5" customHeight="1">
      <c r="A6933" s="53" t="str">
        <f t="array" ref="A6933">IFERROR(_xlfn.XLOOKUP(B6933, Runs[Run ID], Runs[Track]), "— pick a run —")</f>
        <v>Spider-Man</v>
      </c>
      <c r="B6933" s="54" t="s">
        <v>868</v>
      </c>
      <c r="C6933" s="53" t="str">
        <f t="array" ref="C6933">IFERROR(_xlfn.XLOOKUP(B6933, Runs[Run ID], Runs[Title]), "— pick a run —")</f>
        <v>JMS' Spider-Man</v>
      </c>
      <c r="D6933" s="74" t="s">
        <v>10812</v>
      </c>
      <c r="E6933" s="58" t="b">
        <v>0</v>
      </c>
      <c r="F6933" s="25">
        <f t="shared" si="2"/>
        <v>18</v>
      </c>
      <c r="G6933" s="21" t="s">
        <v>58</v>
      </c>
      <c r="H6933" s="23"/>
      <c r="I6933" s="28"/>
    </row>
    <row r="6934" ht="22.5" customHeight="1">
      <c r="A6934" s="53" t="str">
        <f t="array" ref="A6934">IFERROR(_xlfn.XLOOKUP(B6934, Runs[Run ID], Runs[Track]), "— pick a run —")</f>
        <v>Spider-Man</v>
      </c>
      <c r="B6934" s="54" t="s">
        <v>868</v>
      </c>
      <c r="C6934" s="53" t="str">
        <f t="array" ref="C6934">IFERROR(_xlfn.XLOOKUP(B6934, Runs[Run ID], Runs[Title]), "— pick a run —")</f>
        <v>JMS' Spider-Man</v>
      </c>
      <c r="D6934" s="74" t="s">
        <v>10816</v>
      </c>
      <c r="E6934" s="58" t="b">
        <v>0</v>
      </c>
      <c r="F6934" s="25">
        <f t="shared" si="2"/>
        <v>19</v>
      </c>
      <c r="G6934" s="21" t="s">
        <v>58</v>
      </c>
      <c r="H6934" s="23"/>
      <c r="I6934" s="28"/>
    </row>
    <row r="6935" ht="22.5" customHeight="1">
      <c r="A6935" s="53" t="str">
        <f t="array" ref="A6935">IFERROR(_xlfn.XLOOKUP(B6935, Runs[Run ID], Runs[Track]), "— pick a run —")</f>
        <v>Spider-Man</v>
      </c>
      <c r="B6935" s="54" t="s">
        <v>868</v>
      </c>
      <c r="C6935" s="53" t="str">
        <f t="array" ref="C6935">IFERROR(_xlfn.XLOOKUP(B6935, Runs[Run ID], Runs[Title]), "— pick a run —")</f>
        <v>JMS' Spider-Man</v>
      </c>
      <c r="D6935" s="74" t="s">
        <v>10819</v>
      </c>
      <c r="E6935" s="58" t="b">
        <v>0</v>
      </c>
      <c r="F6935" s="25">
        <f t="shared" si="2"/>
        <v>20</v>
      </c>
      <c r="G6935" s="21" t="s">
        <v>58</v>
      </c>
      <c r="H6935" s="23"/>
      <c r="I6935" s="28"/>
    </row>
    <row r="6936" ht="22.5" customHeight="1">
      <c r="A6936" s="53" t="str">
        <f t="array" ref="A6936">IFERROR(_xlfn.XLOOKUP(B6936, Runs[Run ID], Runs[Track]), "— pick a run —")</f>
        <v>Spider-Man</v>
      </c>
      <c r="B6936" s="54" t="s">
        <v>868</v>
      </c>
      <c r="C6936" s="53" t="str">
        <f t="array" ref="C6936">IFERROR(_xlfn.XLOOKUP(B6936, Runs[Run ID], Runs[Title]), "— pick a run —")</f>
        <v>JMS' Spider-Man</v>
      </c>
      <c r="D6936" s="74" t="s">
        <v>10823</v>
      </c>
      <c r="E6936" s="58" t="b">
        <v>0</v>
      </c>
      <c r="F6936" s="25">
        <f t="shared" si="2"/>
        <v>21</v>
      </c>
      <c r="G6936" s="21" t="s">
        <v>58</v>
      </c>
      <c r="H6936" s="23"/>
      <c r="I6936" s="28"/>
    </row>
    <row r="6937" ht="22.5" customHeight="1">
      <c r="A6937" s="53" t="str">
        <f t="array" ref="A6937">IFERROR(_xlfn.XLOOKUP(B6937, Runs[Run ID], Runs[Track]), "— pick a run —")</f>
        <v>Spider-Man</v>
      </c>
      <c r="B6937" s="54" t="s">
        <v>868</v>
      </c>
      <c r="C6937" s="53" t="str">
        <f t="array" ref="C6937">IFERROR(_xlfn.XLOOKUP(B6937, Runs[Run ID], Runs[Title]), "— pick a run —")</f>
        <v>JMS' Spider-Man</v>
      </c>
      <c r="D6937" s="74" t="s">
        <v>10827</v>
      </c>
      <c r="E6937" s="58" t="b">
        <v>0</v>
      </c>
      <c r="F6937" s="25">
        <f t="shared" si="2"/>
        <v>22</v>
      </c>
      <c r="G6937" s="21" t="s">
        <v>58</v>
      </c>
      <c r="H6937" s="23"/>
      <c r="I6937" s="28"/>
    </row>
    <row r="6938" ht="22.5" customHeight="1">
      <c r="A6938" s="53" t="str">
        <f t="array" ref="A6938">IFERROR(_xlfn.XLOOKUP(B6938, Runs[Run ID], Runs[Track]), "— pick a run —")</f>
        <v>Spider-Man</v>
      </c>
      <c r="B6938" s="54" t="s">
        <v>868</v>
      </c>
      <c r="C6938" s="53" t="str">
        <f t="array" ref="C6938">IFERROR(_xlfn.XLOOKUP(B6938, Runs[Run ID], Runs[Title]), "— pick a run —")</f>
        <v>JMS' Spider-Man</v>
      </c>
      <c r="D6938" s="74" t="s">
        <v>10830</v>
      </c>
      <c r="E6938" s="58" t="b">
        <v>0</v>
      </c>
      <c r="F6938" s="25">
        <f t="shared" si="2"/>
        <v>23</v>
      </c>
      <c r="G6938" s="21" t="s">
        <v>58</v>
      </c>
      <c r="H6938" s="23"/>
      <c r="I6938" s="28"/>
    </row>
    <row r="6939" ht="22.5" customHeight="1">
      <c r="A6939" s="53" t="str">
        <f t="array" ref="A6939">IFERROR(_xlfn.XLOOKUP(B6939, Runs[Run ID], Runs[Track]), "— pick a run —")</f>
        <v>Spider-Man</v>
      </c>
      <c r="B6939" s="54" t="s">
        <v>868</v>
      </c>
      <c r="C6939" s="53" t="str">
        <f t="array" ref="C6939">IFERROR(_xlfn.XLOOKUP(B6939, Runs[Run ID], Runs[Title]), "— pick a run —")</f>
        <v>JMS' Spider-Man</v>
      </c>
      <c r="D6939" s="74" t="s">
        <v>10833</v>
      </c>
      <c r="E6939" s="58" t="b">
        <v>0</v>
      </c>
      <c r="F6939" s="25">
        <f t="shared" si="2"/>
        <v>24</v>
      </c>
      <c r="G6939" s="21" t="s">
        <v>58</v>
      </c>
      <c r="H6939" s="23"/>
      <c r="I6939" s="28"/>
    </row>
    <row r="6940" ht="22.5" customHeight="1">
      <c r="A6940" s="53" t="str">
        <f t="array" ref="A6940">IFERROR(_xlfn.XLOOKUP(B6940, Runs[Run ID], Runs[Track]), "— pick a run —")</f>
        <v>Spider-Man</v>
      </c>
      <c r="B6940" s="54" t="s">
        <v>868</v>
      </c>
      <c r="C6940" s="53" t="str">
        <f t="array" ref="C6940">IFERROR(_xlfn.XLOOKUP(B6940, Runs[Run ID], Runs[Title]), "— pick a run —")</f>
        <v>JMS' Spider-Man</v>
      </c>
      <c r="D6940" s="74" t="s">
        <v>10836</v>
      </c>
      <c r="E6940" s="58" t="b">
        <v>0</v>
      </c>
      <c r="F6940" s="25">
        <f t="shared" si="2"/>
        <v>25</v>
      </c>
      <c r="G6940" s="21" t="s">
        <v>58</v>
      </c>
      <c r="H6940" s="23"/>
      <c r="I6940" s="28"/>
    </row>
    <row r="6941" ht="22.5" customHeight="1">
      <c r="A6941" s="53" t="str">
        <f t="array" ref="A6941">IFERROR(_xlfn.XLOOKUP(B6941, Runs[Run ID], Runs[Track]), "— pick a run —")</f>
        <v>Spider-Man</v>
      </c>
      <c r="B6941" s="54" t="s">
        <v>868</v>
      </c>
      <c r="C6941" s="53" t="str">
        <f t="array" ref="C6941">IFERROR(_xlfn.XLOOKUP(B6941, Runs[Run ID], Runs[Title]), "— pick a run —")</f>
        <v>JMS' Spider-Man</v>
      </c>
      <c r="D6941" s="74" t="s">
        <v>10839</v>
      </c>
      <c r="E6941" s="58" t="b">
        <v>0</v>
      </c>
      <c r="F6941" s="25">
        <f t="shared" si="2"/>
        <v>26</v>
      </c>
      <c r="G6941" s="21" t="s">
        <v>58</v>
      </c>
      <c r="H6941" s="23"/>
      <c r="I6941" s="28"/>
    </row>
    <row r="6942" ht="22.5" customHeight="1">
      <c r="A6942" s="53" t="str">
        <f t="array" ref="A6942">IFERROR(_xlfn.XLOOKUP(B6942, Runs[Run ID], Runs[Track]), "— pick a run —")</f>
        <v>Spider-Man</v>
      </c>
      <c r="B6942" s="54" t="s">
        <v>868</v>
      </c>
      <c r="C6942" s="53" t="str">
        <f t="array" ref="C6942">IFERROR(_xlfn.XLOOKUP(B6942, Runs[Run ID], Runs[Title]), "— pick a run —")</f>
        <v>JMS' Spider-Man</v>
      </c>
      <c r="D6942" s="74" t="s">
        <v>10842</v>
      </c>
      <c r="E6942" s="58" t="b">
        <v>0</v>
      </c>
      <c r="F6942" s="25">
        <f t="shared" si="2"/>
        <v>27</v>
      </c>
      <c r="G6942" s="21" t="s">
        <v>58</v>
      </c>
      <c r="H6942" s="23"/>
      <c r="I6942" s="28"/>
    </row>
    <row r="6943" ht="22.5" customHeight="1">
      <c r="A6943" s="53" t="str">
        <f t="array" ref="A6943">IFERROR(_xlfn.XLOOKUP(B6943, Runs[Run ID], Runs[Track]), "— pick a run —")</f>
        <v>Spider-Man</v>
      </c>
      <c r="B6943" s="54" t="s">
        <v>868</v>
      </c>
      <c r="C6943" s="53" t="str">
        <f t="array" ref="C6943">IFERROR(_xlfn.XLOOKUP(B6943, Runs[Run ID], Runs[Title]), "— pick a run —")</f>
        <v>JMS' Spider-Man</v>
      </c>
      <c r="D6943" s="74" t="s">
        <v>10846</v>
      </c>
      <c r="E6943" s="58" t="b">
        <v>0</v>
      </c>
      <c r="F6943" s="25">
        <f t="shared" si="2"/>
        <v>28</v>
      </c>
      <c r="G6943" s="21" t="s">
        <v>58</v>
      </c>
      <c r="H6943" s="23"/>
      <c r="I6943" s="28"/>
    </row>
    <row r="6944" ht="22.5" customHeight="1">
      <c r="A6944" s="53" t="str">
        <f t="array" ref="A6944">IFERROR(_xlfn.XLOOKUP(B6944, Runs[Run ID], Runs[Track]), "— pick a run —")</f>
        <v>Spider-Man</v>
      </c>
      <c r="B6944" s="54" t="s">
        <v>868</v>
      </c>
      <c r="C6944" s="53" t="str">
        <f t="array" ref="C6944">IFERROR(_xlfn.XLOOKUP(B6944, Runs[Run ID], Runs[Title]), "— pick a run —")</f>
        <v>JMS' Spider-Man</v>
      </c>
      <c r="D6944" s="74" t="s">
        <v>10849</v>
      </c>
      <c r="E6944" s="58" t="b">
        <v>0</v>
      </c>
      <c r="F6944" s="25">
        <f t="shared" si="2"/>
        <v>29</v>
      </c>
      <c r="G6944" s="21" t="s">
        <v>58</v>
      </c>
      <c r="H6944" s="23"/>
      <c r="I6944" s="28"/>
    </row>
    <row r="6945" ht="22.5" customHeight="1">
      <c r="A6945" s="53" t="str">
        <f t="array" ref="A6945">IFERROR(_xlfn.XLOOKUP(B6945, Runs[Run ID], Runs[Track]), "— pick a run —")</f>
        <v>Spider-Man</v>
      </c>
      <c r="B6945" s="54" t="s">
        <v>868</v>
      </c>
      <c r="C6945" s="53" t="str">
        <f t="array" ref="C6945">IFERROR(_xlfn.XLOOKUP(B6945, Runs[Run ID], Runs[Title]), "— pick a run —")</f>
        <v>JMS' Spider-Man</v>
      </c>
      <c r="D6945" s="74" t="s">
        <v>10854</v>
      </c>
      <c r="E6945" s="58" t="b">
        <v>0</v>
      </c>
      <c r="F6945" s="25">
        <f t="shared" si="2"/>
        <v>30</v>
      </c>
      <c r="G6945" s="21" t="s">
        <v>58</v>
      </c>
      <c r="H6945" s="23" t="s">
        <v>15668</v>
      </c>
      <c r="I6945" s="28"/>
    </row>
    <row r="6946" ht="22.5" customHeight="1">
      <c r="A6946" s="53" t="str">
        <f t="array" ref="A6946">IFERROR(_xlfn.XLOOKUP(B6946, Runs[Run ID], Runs[Track]), "— pick a run —")</f>
        <v>Spider-Man</v>
      </c>
      <c r="B6946" s="54" t="s">
        <v>868</v>
      </c>
      <c r="C6946" s="53" t="str">
        <f t="array" ref="C6946">IFERROR(_xlfn.XLOOKUP(B6946, Runs[Run ID], Runs[Title]), "— pick a run —")</f>
        <v>JMS' Spider-Man</v>
      </c>
      <c r="D6946" s="74" t="s">
        <v>10859</v>
      </c>
      <c r="E6946" s="58" t="b">
        <v>0</v>
      </c>
      <c r="F6946" s="25">
        <f t="shared" si="2"/>
        <v>31</v>
      </c>
      <c r="G6946" s="21" t="s">
        <v>58</v>
      </c>
      <c r="H6946" s="23"/>
      <c r="I6946" s="28"/>
    </row>
    <row r="6947" ht="22.5" customHeight="1">
      <c r="A6947" s="53" t="str">
        <f t="array" ref="A6947">IFERROR(_xlfn.XLOOKUP(B6947, Runs[Run ID], Runs[Track]), "— pick a run —")</f>
        <v>Spider-Man</v>
      </c>
      <c r="B6947" s="54" t="s">
        <v>868</v>
      </c>
      <c r="C6947" s="53" t="str">
        <f t="array" ref="C6947">IFERROR(_xlfn.XLOOKUP(B6947, Runs[Run ID], Runs[Title]), "— pick a run —")</f>
        <v>JMS' Spider-Man</v>
      </c>
      <c r="D6947" s="74" t="s">
        <v>10864</v>
      </c>
      <c r="E6947" s="58" t="b">
        <v>0</v>
      </c>
      <c r="F6947" s="25">
        <f t="shared" si="2"/>
        <v>32</v>
      </c>
      <c r="G6947" s="21" t="s">
        <v>58</v>
      </c>
      <c r="H6947" s="23"/>
      <c r="I6947" s="28"/>
    </row>
    <row r="6948" ht="22.5" customHeight="1">
      <c r="A6948" s="53" t="str">
        <f t="array" ref="A6948">IFERROR(_xlfn.XLOOKUP(B6948, Runs[Run ID], Runs[Track]), "— pick a run —")</f>
        <v>Spider-Man</v>
      </c>
      <c r="B6948" s="54" t="s">
        <v>868</v>
      </c>
      <c r="C6948" s="53" t="str">
        <f t="array" ref="C6948">IFERROR(_xlfn.XLOOKUP(B6948, Runs[Run ID], Runs[Title]), "— pick a run —")</f>
        <v>JMS' Spider-Man</v>
      </c>
      <c r="D6948" s="74" t="s">
        <v>10869</v>
      </c>
      <c r="E6948" s="58" t="b">
        <v>0</v>
      </c>
      <c r="F6948" s="25">
        <f t="shared" si="2"/>
        <v>33</v>
      </c>
      <c r="G6948" s="21" t="s">
        <v>58</v>
      </c>
      <c r="H6948" s="23"/>
      <c r="I6948" s="28"/>
    </row>
    <row r="6949" ht="22.5" customHeight="1">
      <c r="A6949" s="53" t="str">
        <f t="array" ref="A6949">IFERROR(_xlfn.XLOOKUP(B6949, Runs[Run ID], Runs[Track]), "— pick a run —")</f>
        <v>Spider-Man</v>
      </c>
      <c r="B6949" s="54" t="s">
        <v>868</v>
      </c>
      <c r="C6949" s="53" t="str">
        <f t="array" ref="C6949">IFERROR(_xlfn.XLOOKUP(B6949, Runs[Run ID], Runs[Title]), "— pick a run —")</f>
        <v>JMS' Spider-Man</v>
      </c>
      <c r="D6949" s="74" t="s">
        <v>10875</v>
      </c>
      <c r="E6949" s="58" t="b">
        <v>0</v>
      </c>
      <c r="F6949" s="25">
        <f t="shared" si="2"/>
        <v>34</v>
      </c>
      <c r="G6949" s="21" t="s">
        <v>58</v>
      </c>
      <c r="H6949" s="23"/>
      <c r="I6949" s="28"/>
    </row>
    <row r="6950" ht="22.5" customHeight="1">
      <c r="A6950" s="53" t="str">
        <f t="array" ref="A6950">IFERROR(_xlfn.XLOOKUP(B6950, Runs[Run ID], Runs[Track]), "— pick a run —")</f>
        <v>Spider-Man</v>
      </c>
      <c r="B6950" s="54" t="s">
        <v>868</v>
      </c>
      <c r="C6950" s="53" t="str">
        <f t="array" ref="C6950">IFERROR(_xlfn.XLOOKUP(B6950, Runs[Run ID], Runs[Title]), "— pick a run —")</f>
        <v>JMS' Spider-Man</v>
      </c>
      <c r="D6950" s="74" t="s">
        <v>10882</v>
      </c>
      <c r="E6950" s="58" t="b">
        <v>0</v>
      </c>
      <c r="F6950" s="25">
        <f t="shared" si="2"/>
        <v>35</v>
      </c>
      <c r="G6950" s="21" t="s">
        <v>58</v>
      </c>
      <c r="H6950" s="23"/>
      <c r="I6950" s="28"/>
    </row>
    <row r="6951" ht="22.5" customHeight="1">
      <c r="A6951" s="53" t="str">
        <f t="array" ref="A6951">IFERROR(_xlfn.XLOOKUP(B6951, Runs[Run ID], Runs[Track]), "— pick a run —")</f>
        <v>Spider-Man</v>
      </c>
      <c r="B6951" s="54" t="s">
        <v>868</v>
      </c>
      <c r="C6951" s="53" t="str">
        <f t="array" ref="C6951">IFERROR(_xlfn.XLOOKUP(B6951, Runs[Run ID], Runs[Title]), "— pick a run —")</f>
        <v>JMS' Spider-Man</v>
      </c>
      <c r="D6951" s="74" t="s">
        <v>10888</v>
      </c>
      <c r="E6951" s="58" t="b">
        <v>0</v>
      </c>
      <c r="F6951" s="25">
        <f t="shared" si="2"/>
        <v>36</v>
      </c>
      <c r="G6951" s="21" t="s">
        <v>58</v>
      </c>
      <c r="H6951" s="23"/>
      <c r="I6951" s="28"/>
    </row>
    <row r="6952" ht="22.5" customHeight="1">
      <c r="A6952" s="53" t="str">
        <f t="array" ref="A6952">IFERROR(_xlfn.XLOOKUP(B6952, Runs[Run ID], Runs[Track]), "— pick a run —")</f>
        <v>Spider-Man</v>
      </c>
      <c r="B6952" s="54" t="s">
        <v>868</v>
      </c>
      <c r="C6952" s="53" t="str">
        <f t="array" ref="C6952">IFERROR(_xlfn.XLOOKUP(B6952, Runs[Run ID], Runs[Title]), "— pick a run —")</f>
        <v>JMS' Spider-Man</v>
      </c>
      <c r="D6952" s="74" t="s">
        <v>10892</v>
      </c>
      <c r="E6952" s="58" t="b">
        <v>0</v>
      </c>
      <c r="F6952" s="25">
        <f t="shared" si="2"/>
        <v>37</v>
      </c>
      <c r="G6952" s="21" t="s">
        <v>58</v>
      </c>
      <c r="H6952" s="23"/>
      <c r="I6952" s="28"/>
    </row>
    <row r="6953" ht="22.5" customHeight="1">
      <c r="A6953" s="53" t="str">
        <f t="array" ref="A6953">IFERROR(_xlfn.XLOOKUP(B6953, Runs[Run ID], Runs[Track]), "— pick a run —")</f>
        <v>Spider-Man</v>
      </c>
      <c r="B6953" s="54" t="s">
        <v>868</v>
      </c>
      <c r="C6953" s="53" t="str">
        <f t="array" ref="C6953">IFERROR(_xlfn.XLOOKUP(B6953, Runs[Run ID], Runs[Title]), "— pick a run —")</f>
        <v>JMS' Spider-Man</v>
      </c>
      <c r="D6953" s="74" t="s">
        <v>10897</v>
      </c>
      <c r="E6953" s="58" t="b">
        <v>0</v>
      </c>
      <c r="F6953" s="25">
        <f t="shared" si="2"/>
        <v>38</v>
      </c>
      <c r="G6953" s="21" t="s">
        <v>58</v>
      </c>
      <c r="H6953" s="23"/>
      <c r="I6953" s="28"/>
    </row>
    <row r="6954" ht="22.5" customHeight="1">
      <c r="A6954" s="53" t="str">
        <f t="array" ref="A6954">IFERROR(_xlfn.XLOOKUP(B6954, Runs[Run ID], Runs[Track]), "— pick a run —")</f>
        <v>Spider-Man</v>
      </c>
      <c r="B6954" s="54" t="s">
        <v>868</v>
      </c>
      <c r="C6954" s="53" t="str">
        <f t="array" ref="C6954">IFERROR(_xlfn.XLOOKUP(B6954, Runs[Run ID], Runs[Title]), "— pick a run —")</f>
        <v>JMS' Spider-Man</v>
      </c>
      <c r="D6954" s="74" t="s">
        <v>10903</v>
      </c>
      <c r="E6954" s="58" t="b">
        <v>0</v>
      </c>
      <c r="F6954" s="25">
        <f t="shared" si="2"/>
        <v>39</v>
      </c>
      <c r="G6954" s="21" t="s">
        <v>58</v>
      </c>
      <c r="H6954" s="23"/>
      <c r="I6954" s="28"/>
    </row>
    <row r="6955" ht="22.5" customHeight="1">
      <c r="A6955" s="53" t="str">
        <f t="array" ref="A6955">IFERROR(_xlfn.XLOOKUP(B6955, Runs[Run ID], Runs[Track]), "— pick a run —")</f>
        <v>Spider-Man</v>
      </c>
      <c r="B6955" s="54" t="s">
        <v>868</v>
      </c>
      <c r="C6955" s="53" t="str">
        <f t="array" ref="C6955">IFERROR(_xlfn.XLOOKUP(B6955, Runs[Run ID], Runs[Title]), "— pick a run —")</f>
        <v>JMS' Spider-Man</v>
      </c>
      <c r="D6955" s="74" t="s">
        <v>10908</v>
      </c>
      <c r="E6955" s="58" t="b">
        <v>0</v>
      </c>
      <c r="F6955" s="25">
        <f t="shared" si="2"/>
        <v>40</v>
      </c>
      <c r="G6955" s="21" t="s">
        <v>58</v>
      </c>
      <c r="H6955" s="23"/>
      <c r="I6955" s="28"/>
    </row>
    <row r="6956" ht="22.5" customHeight="1">
      <c r="A6956" s="53" t="str">
        <f t="array" ref="A6956">IFERROR(_xlfn.XLOOKUP(B6956, Runs[Run ID], Runs[Track]), "— pick a run —")</f>
        <v>Spider-Man</v>
      </c>
      <c r="B6956" s="54" t="s">
        <v>868</v>
      </c>
      <c r="C6956" s="53" t="str">
        <f t="array" ref="C6956">IFERROR(_xlfn.XLOOKUP(B6956, Runs[Run ID], Runs[Title]), "— pick a run —")</f>
        <v>JMS' Spider-Man</v>
      </c>
      <c r="D6956" s="74" t="s">
        <v>10913</v>
      </c>
      <c r="E6956" s="58" t="b">
        <v>0</v>
      </c>
      <c r="F6956" s="25">
        <f t="shared" si="2"/>
        <v>41</v>
      </c>
      <c r="G6956" s="21" t="s">
        <v>58</v>
      </c>
      <c r="H6956" s="23"/>
      <c r="I6956" s="28"/>
    </row>
    <row r="6957" ht="22.5" customHeight="1">
      <c r="A6957" s="53" t="str">
        <f t="array" ref="A6957">IFERROR(_xlfn.XLOOKUP(B6957, Runs[Run ID], Runs[Track]), "— pick a run —")</f>
        <v>Spider-Man</v>
      </c>
      <c r="B6957" s="54" t="s">
        <v>868</v>
      </c>
      <c r="C6957" s="53" t="str">
        <f t="array" ref="C6957">IFERROR(_xlfn.XLOOKUP(B6957, Runs[Run ID], Runs[Title]), "— pick a run —")</f>
        <v>JMS' Spider-Man</v>
      </c>
      <c r="D6957" s="74" t="s">
        <v>10918</v>
      </c>
      <c r="E6957" s="58" t="b">
        <v>0</v>
      </c>
      <c r="F6957" s="25">
        <f t="shared" si="2"/>
        <v>42</v>
      </c>
      <c r="G6957" s="21" t="s">
        <v>58</v>
      </c>
      <c r="H6957" s="23"/>
      <c r="I6957" s="28"/>
    </row>
    <row r="6958" ht="22.5" customHeight="1">
      <c r="A6958" s="53" t="str">
        <f t="array" ref="A6958">IFERROR(_xlfn.XLOOKUP(B6958, Runs[Run ID], Runs[Track]), "— pick a run —")</f>
        <v>Spider-Man</v>
      </c>
      <c r="B6958" s="54" t="s">
        <v>868</v>
      </c>
      <c r="C6958" s="53" t="str">
        <f t="array" ref="C6958">IFERROR(_xlfn.XLOOKUP(B6958, Runs[Run ID], Runs[Title]), "— pick a run —")</f>
        <v>JMS' Spider-Man</v>
      </c>
      <c r="D6958" s="74" t="s">
        <v>10924</v>
      </c>
      <c r="E6958" s="58" t="b">
        <v>0</v>
      </c>
      <c r="F6958" s="25">
        <f t="shared" si="2"/>
        <v>43</v>
      </c>
      <c r="G6958" s="21" t="s">
        <v>58</v>
      </c>
      <c r="H6958" s="23"/>
      <c r="I6958" s="28"/>
    </row>
    <row r="6959" ht="22.5" customHeight="1">
      <c r="A6959" s="53" t="str">
        <f t="array" ref="A6959">IFERROR(_xlfn.XLOOKUP(B6959, Runs[Run ID], Runs[Track]), "— pick a run —")</f>
        <v>Spider-Man</v>
      </c>
      <c r="B6959" s="54" t="s">
        <v>868</v>
      </c>
      <c r="C6959" s="53" t="str">
        <f t="array" ref="C6959">IFERROR(_xlfn.XLOOKUP(B6959, Runs[Run ID], Runs[Title]), "— pick a run —")</f>
        <v>JMS' Spider-Man</v>
      </c>
      <c r="D6959" s="74" t="s">
        <v>10929</v>
      </c>
      <c r="E6959" s="58" t="b">
        <v>0</v>
      </c>
      <c r="F6959" s="25">
        <f t="shared" si="2"/>
        <v>44</v>
      </c>
      <c r="G6959" s="21" t="s">
        <v>58</v>
      </c>
      <c r="H6959" s="23"/>
      <c r="I6959" s="28"/>
    </row>
    <row r="6960" ht="22.5" customHeight="1">
      <c r="A6960" s="53" t="str">
        <f t="array" ref="A6960">IFERROR(_xlfn.XLOOKUP(B6960, Runs[Run ID], Runs[Track]), "— pick a run —")</f>
        <v>Spider-Man</v>
      </c>
      <c r="B6960" s="54" t="s">
        <v>868</v>
      </c>
      <c r="C6960" s="53" t="str">
        <f t="array" ref="C6960">IFERROR(_xlfn.XLOOKUP(B6960, Runs[Run ID], Runs[Title]), "— pick a run —")</f>
        <v>JMS' Spider-Man</v>
      </c>
      <c r="D6960" s="74" t="s">
        <v>10934</v>
      </c>
      <c r="E6960" s="58" t="b">
        <v>0</v>
      </c>
      <c r="F6960" s="25">
        <f t="shared" si="2"/>
        <v>45</v>
      </c>
      <c r="G6960" s="21" t="s">
        <v>58</v>
      </c>
      <c r="H6960" s="23"/>
      <c r="I6960" s="28"/>
    </row>
    <row r="6961" ht="22.5" customHeight="1">
      <c r="A6961" s="53" t="str">
        <f t="array" ref="A6961">IFERROR(_xlfn.XLOOKUP(B6961, Runs[Run ID], Runs[Track]), "— pick a run —")</f>
        <v>Spider-Man</v>
      </c>
      <c r="B6961" s="54" t="s">
        <v>868</v>
      </c>
      <c r="C6961" s="53" t="str">
        <f t="array" ref="C6961">IFERROR(_xlfn.XLOOKUP(B6961, Runs[Run ID], Runs[Title]), "— pick a run —")</f>
        <v>JMS' Spider-Man</v>
      </c>
      <c r="D6961" s="74" t="s">
        <v>10939</v>
      </c>
      <c r="E6961" s="58" t="b">
        <v>0</v>
      </c>
      <c r="F6961" s="25">
        <f t="shared" si="2"/>
        <v>46</v>
      </c>
      <c r="G6961" s="21" t="s">
        <v>58</v>
      </c>
      <c r="H6961" s="23"/>
      <c r="I6961" s="28"/>
    </row>
    <row r="6962" ht="22.5" customHeight="1">
      <c r="A6962" s="53" t="str">
        <f t="array" ref="A6962">IFERROR(_xlfn.XLOOKUP(B6962, Runs[Run ID], Runs[Track]), "— pick a run —")</f>
        <v>Spider-Man</v>
      </c>
      <c r="B6962" s="54" t="s">
        <v>868</v>
      </c>
      <c r="C6962" s="53" t="str">
        <f t="array" ref="C6962">IFERROR(_xlfn.XLOOKUP(B6962, Runs[Run ID], Runs[Title]), "— pick a run —")</f>
        <v>JMS' Spider-Man</v>
      </c>
      <c r="D6962" s="74" t="s">
        <v>10944</v>
      </c>
      <c r="E6962" s="58" t="b">
        <v>0</v>
      </c>
      <c r="F6962" s="25">
        <f t="shared" si="2"/>
        <v>47</v>
      </c>
      <c r="G6962" s="21" t="s">
        <v>58</v>
      </c>
      <c r="H6962" s="23"/>
      <c r="I6962" s="28"/>
    </row>
    <row r="6963" ht="22.5" customHeight="1">
      <c r="A6963" s="53" t="str">
        <f t="array" ref="A6963">IFERROR(_xlfn.XLOOKUP(B6963, Runs[Run ID], Runs[Track]), "— pick a run —")</f>
        <v>Spider-Man</v>
      </c>
      <c r="B6963" s="54" t="s">
        <v>868</v>
      </c>
      <c r="C6963" s="53" t="str">
        <f t="array" ref="C6963">IFERROR(_xlfn.XLOOKUP(B6963, Runs[Run ID], Runs[Title]), "— pick a run —")</f>
        <v>JMS' Spider-Man</v>
      </c>
      <c r="D6963" s="74" t="s">
        <v>10949</v>
      </c>
      <c r="E6963" s="58" t="b">
        <v>0</v>
      </c>
      <c r="F6963" s="25">
        <f t="shared" si="2"/>
        <v>48</v>
      </c>
      <c r="G6963" s="21" t="s">
        <v>58</v>
      </c>
      <c r="H6963" s="23"/>
      <c r="I6963" s="28"/>
    </row>
    <row r="6964" ht="22.5" customHeight="1">
      <c r="A6964" s="53" t="str">
        <f t="array" ref="A6964">IFERROR(_xlfn.XLOOKUP(B6964, Runs[Run ID], Runs[Track]), "— pick a run —")</f>
        <v>Spider-Man</v>
      </c>
      <c r="B6964" s="54" t="s">
        <v>868</v>
      </c>
      <c r="C6964" s="53" t="str">
        <f t="array" ref="C6964">IFERROR(_xlfn.XLOOKUP(B6964, Runs[Run ID], Runs[Title]), "— pick a run —")</f>
        <v>JMS' Spider-Man</v>
      </c>
      <c r="D6964" s="74" t="s">
        <v>10954</v>
      </c>
      <c r="E6964" s="58" t="b">
        <v>0</v>
      </c>
      <c r="F6964" s="25">
        <f t="shared" si="2"/>
        <v>49</v>
      </c>
      <c r="G6964" s="21" t="s">
        <v>58</v>
      </c>
      <c r="H6964" s="23"/>
      <c r="I6964" s="28"/>
    </row>
    <row r="6965" ht="22.5" customHeight="1">
      <c r="A6965" s="53" t="str">
        <f t="array" ref="A6965">IFERROR(_xlfn.XLOOKUP(B6965, Runs[Run ID], Runs[Track]), "— pick a run —")</f>
        <v>Spider-Man</v>
      </c>
      <c r="B6965" s="54" t="s">
        <v>868</v>
      </c>
      <c r="C6965" s="53" t="str">
        <f t="array" ref="C6965">IFERROR(_xlfn.XLOOKUP(B6965, Runs[Run ID], Runs[Title]), "— pick a run —")</f>
        <v>JMS' Spider-Man</v>
      </c>
      <c r="D6965" s="74" t="s">
        <v>10959</v>
      </c>
      <c r="E6965" s="58" t="b">
        <v>0</v>
      </c>
      <c r="F6965" s="25">
        <f t="shared" si="2"/>
        <v>50</v>
      </c>
      <c r="G6965" s="21" t="s">
        <v>58</v>
      </c>
      <c r="H6965" s="23"/>
      <c r="I6965" s="28"/>
    </row>
    <row r="6966" ht="22.5" customHeight="1">
      <c r="A6966" s="53" t="str">
        <f t="array" ref="A6966">IFERROR(_xlfn.XLOOKUP(B6966, Runs[Run ID], Runs[Track]), "— pick a run —")</f>
        <v>Spider-Man</v>
      </c>
      <c r="B6966" s="54" t="s">
        <v>868</v>
      </c>
      <c r="C6966" s="53" t="str">
        <f t="array" ref="C6966">IFERROR(_xlfn.XLOOKUP(B6966, Runs[Run ID], Runs[Title]), "— pick a run —")</f>
        <v>JMS' Spider-Man</v>
      </c>
      <c r="D6966" s="74" t="s">
        <v>10964</v>
      </c>
      <c r="E6966" s="58" t="b">
        <v>0</v>
      </c>
      <c r="F6966" s="25">
        <f t="shared" si="2"/>
        <v>51</v>
      </c>
      <c r="G6966" s="21" t="s">
        <v>58</v>
      </c>
      <c r="H6966" s="23"/>
      <c r="I6966" s="28"/>
    </row>
    <row r="6967" ht="22.5" customHeight="1">
      <c r="A6967" s="53" t="str">
        <f t="array" ref="A6967">IFERROR(_xlfn.XLOOKUP(B6967, Runs[Run ID], Runs[Track]), "— pick a run —")</f>
        <v>Spider-Man</v>
      </c>
      <c r="B6967" s="54" t="s">
        <v>868</v>
      </c>
      <c r="C6967" s="53" t="str">
        <f t="array" ref="C6967">IFERROR(_xlfn.XLOOKUP(B6967, Runs[Run ID], Runs[Title]), "— pick a run —")</f>
        <v>JMS' Spider-Man</v>
      </c>
      <c r="D6967" s="74" t="s">
        <v>10969</v>
      </c>
      <c r="E6967" s="58" t="b">
        <v>0</v>
      </c>
      <c r="F6967" s="25">
        <f t="shared" si="2"/>
        <v>52</v>
      </c>
      <c r="G6967" s="21" t="s">
        <v>58</v>
      </c>
      <c r="H6967" s="23"/>
      <c r="I6967" s="28"/>
    </row>
    <row r="6968" ht="22.5" customHeight="1">
      <c r="A6968" s="53" t="str">
        <f t="array" ref="A6968">IFERROR(_xlfn.XLOOKUP(B6968, Runs[Run ID], Runs[Track]), "— pick a run —")</f>
        <v>Spider-Man</v>
      </c>
      <c r="B6968" s="54" t="s">
        <v>868</v>
      </c>
      <c r="C6968" s="53" t="str">
        <f t="array" ref="C6968">IFERROR(_xlfn.XLOOKUP(B6968, Runs[Run ID], Runs[Title]), "— pick a run —")</f>
        <v>JMS' Spider-Man</v>
      </c>
      <c r="D6968" s="74" t="s">
        <v>10975</v>
      </c>
      <c r="E6968" s="58" t="b">
        <v>0</v>
      </c>
      <c r="F6968" s="25">
        <f t="shared" si="2"/>
        <v>53</v>
      </c>
      <c r="G6968" s="21" t="s">
        <v>58</v>
      </c>
      <c r="H6968" s="23"/>
      <c r="I6968" s="28"/>
    </row>
    <row r="6969" ht="22.5" customHeight="1">
      <c r="A6969" s="53" t="str">
        <f t="array" ref="A6969">IFERROR(_xlfn.XLOOKUP(B6969, Runs[Run ID], Runs[Track]), "— pick a run —")</f>
        <v>Spider-Man</v>
      </c>
      <c r="B6969" s="54" t="s">
        <v>868</v>
      </c>
      <c r="C6969" s="53" t="str">
        <f t="array" ref="C6969">IFERROR(_xlfn.XLOOKUP(B6969, Runs[Run ID], Runs[Title]), "— pick a run —")</f>
        <v>JMS' Spider-Man</v>
      </c>
      <c r="D6969" s="74" t="s">
        <v>10979</v>
      </c>
      <c r="E6969" s="58" t="b">
        <v>0</v>
      </c>
      <c r="F6969" s="25">
        <f t="shared" si="2"/>
        <v>54</v>
      </c>
      <c r="G6969" s="21" t="s">
        <v>58</v>
      </c>
      <c r="H6969" s="23"/>
      <c r="I6969" s="28"/>
    </row>
    <row r="6970" ht="22.5" customHeight="1">
      <c r="A6970" s="53" t="str">
        <f t="array" ref="A6970">IFERROR(_xlfn.XLOOKUP(B6970, Runs[Run ID], Runs[Track]), "— pick a run —")</f>
        <v>Spider-Man</v>
      </c>
      <c r="B6970" s="54" t="s">
        <v>868</v>
      </c>
      <c r="C6970" s="53" t="str">
        <f t="array" ref="C6970">IFERROR(_xlfn.XLOOKUP(B6970, Runs[Run ID], Runs[Title]), "— pick a run —")</f>
        <v>JMS' Spider-Man</v>
      </c>
      <c r="D6970" s="74" t="s">
        <v>15669</v>
      </c>
      <c r="E6970" s="58" t="b">
        <v>0</v>
      </c>
      <c r="F6970" s="25">
        <f t="shared" si="2"/>
        <v>55</v>
      </c>
      <c r="G6970" s="21" t="s">
        <v>58</v>
      </c>
      <c r="H6970" s="23" t="s">
        <v>15670</v>
      </c>
      <c r="I6970" s="28"/>
    </row>
    <row r="6971" ht="22.5" customHeight="1">
      <c r="A6971" s="53" t="str">
        <f t="array" ref="A6971">IFERROR(_xlfn.XLOOKUP(B6971, Runs[Run ID], Runs[Track]), "— pick a run —")</f>
        <v>Spider-Man</v>
      </c>
      <c r="B6971" s="54" t="s">
        <v>868</v>
      </c>
      <c r="C6971" s="53" t="str">
        <f t="array" ref="C6971">IFERROR(_xlfn.XLOOKUP(B6971, Runs[Run ID], Runs[Title]), "— pick a run —")</f>
        <v>JMS' Spider-Man</v>
      </c>
      <c r="D6971" s="74" t="s">
        <v>10986</v>
      </c>
      <c r="E6971" s="58" t="b">
        <v>0</v>
      </c>
      <c r="F6971" s="25">
        <f t="shared" si="2"/>
        <v>56</v>
      </c>
      <c r="G6971" s="21" t="s">
        <v>58</v>
      </c>
      <c r="H6971" s="23"/>
      <c r="I6971" s="28"/>
    </row>
    <row r="6972" ht="22.5" customHeight="1">
      <c r="A6972" s="53" t="str">
        <f t="array" ref="A6972">IFERROR(_xlfn.XLOOKUP(B6972, Runs[Run ID], Runs[Track]), "— pick a run —")</f>
        <v>Spider-Man</v>
      </c>
      <c r="B6972" s="54" t="s">
        <v>868</v>
      </c>
      <c r="C6972" s="53" t="str">
        <f t="array" ref="C6972">IFERROR(_xlfn.XLOOKUP(B6972, Runs[Run ID], Runs[Title]), "— pick a run —")</f>
        <v>JMS' Spider-Man</v>
      </c>
      <c r="D6972" s="74" t="s">
        <v>10990</v>
      </c>
      <c r="E6972" s="58" t="b">
        <v>0</v>
      </c>
      <c r="F6972" s="25">
        <f t="shared" si="2"/>
        <v>57</v>
      </c>
      <c r="G6972" s="21" t="s">
        <v>58</v>
      </c>
      <c r="H6972" s="23"/>
      <c r="I6972" s="28"/>
    </row>
    <row r="6973" ht="22.5" customHeight="1">
      <c r="A6973" s="53" t="str">
        <f t="array" ref="A6973">IFERROR(_xlfn.XLOOKUP(B6973, Runs[Run ID], Runs[Track]), "— pick a run —")</f>
        <v>Spider-Man</v>
      </c>
      <c r="B6973" s="54" t="s">
        <v>868</v>
      </c>
      <c r="C6973" s="53" t="str">
        <f t="array" ref="C6973">IFERROR(_xlfn.XLOOKUP(B6973, Runs[Run ID], Runs[Title]), "— pick a run —")</f>
        <v>JMS' Spider-Man</v>
      </c>
      <c r="D6973" s="74" t="s">
        <v>15671</v>
      </c>
      <c r="E6973" s="58" t="b">
        <v>0</v>
      </c>
      <c r="F6973" s="25">
        <f t="shared" si="2"/>
        <v>58</v>
      </c>
      <c r="G6973" s="21" t="s">
        <v>58</v>
      </c>
      <c r="H6973" s="23"/>
      <c r="I6973" s="28"/>
    </row>
    <row r="6974" ht="22.5" customHeight="1">
      <c r="A6974" s="53" t="str">
        <f t="array" ref="A6974">IFERROR(_xlfn.XLOOKUP(B6974, Runs[Run ID], Runs[Track]), "— pick a run —")</f>
        <v>Spider-Man</v>
      </c>
      <c r="B6974" s="54" t="s">
        <v>868</v>
      </c>
      <c r="C6974" s="53" t="str">
        <f t="array" ref="C6974">IFERROR(_xlfn.XLOOKUP(B6974, Runs[Run ID], Runs[Title]), "— pick a run —")</f>
        <v>JMS' Spider-Man</v>
      </c>
      <c r="D6974" s="74" t="s">
        <v>10998</v>
      </c>
      <c r="E6974" s="58" t="b">
        <v>0</v>
      </c>
      <c r="F6974" s="25">
        <f t="shared" si="2"/>
        <v>59</v>
      </c>
      <c r="G6974" s="21" t="s">
        <v>58</v>
      </c>
      <c r="H6974" s="23"/>
      <c r="I6974" s="28"/>
    </row>
    <row r="6975" ht="22.5" customHeight="1">
      <c r="A6975" s="53" t="str">
        <f t="array" ref="A6975">IFERROR(_xlfn.XLOOKUP(B6975, Runs[Run ID], Runs[Track]), "— pick a run —")</f>
        <v>Spider-Man</v>
      </c>
      <c r="B6975" s="54" t="s">
        <v>868</v>
      </c>
      <c r="C6975" s="53" t="str">
        <f t="array" ref="C6975">IFERROR(_xlfn.XLOOKUP(B6975, Runs[Run ID], Runs[Title]), "— pick a run —")</f>
        <v>JMS' Spider-Man</v>
      </c>
      <c r="D6975" s="74" t="s">
        <v>11003</v>
      </c>
      <c r="E6975" s="58" t="b">
        <v>0</v>
      </c>
      <c r="F6975" s="25">
        <f t="shared" si="2"/>
        <v>60</v>
      </c>
      <c r="G6975" s="21" t="s">
        <v>58</v>
      </c>
      <c r="H6975" s="23"/>
      <c r="I6975" s="28"/>
    </row>
    <row r="6976" ht="22.5" customHeight="1">
      <c r="A6976" s="53" t="str">
        <f t="array" ref="A6976">IFERROR(_xlfn.XLOOKUP(B6976, Runs[Run ID], Runs[Track]), "— pick a run —")</f>
        <v>Spider-Man</v>
      </c>
      <c r="B6976" s="54" t="s">
        <v>868</v>
      </c>
      <c r="C6976" s="53" t="str">
        <f t="array" ref="C6976">IFERROR(_xlfn.XLOOKUP(B6976, Runs[Run ID], Runs[Title]), "— pick a run —")</f>
        <v>JMS' Spider-Man</v>
      </c>
      <c r="D6976" s="74" t="s">
        <v>15672</v>
      </c>
      <c r="E6976" s="58" t="b">
        <v>0</v>
      </c>
      <c r="F6976" s="25">
        <f t="shared" si="2"/>
        <v>61</v>
      </c>
      <c r="G6976" s="21" t="s">
        <v>58</v>
      </c>
      <c r="H6976" s="23"/>
      <c r="I6976" s="28"/>
    </row>
    <row r="6977" ht="22.5" customHeight="1">
      <c r="A6977" s="53" t="str">
        <f t="array" ref="A6977">IFERROR(_xlfn.XLOOKUP(B6977, Runs[Run ID], Runs[Track]), "— pick a run —")</f>
        <v>Spider-Man</v>
      </c>
      <c r="B6977" s="54" t="s">
        <v>868</v>
      </c>
      <c r="C6977" s="53" t="str">
        <f t="array" ref="C6977">IFERROR(_xlfn.XLOOKUP(B6977, Runs[Run ID], Runs[Title]), "— pick a run —")</f>
        <v>JMS' Spider-Man</v>
      </c>
      <c r="D6977" s="74" t="s">
        <v>11015</v>
      </c>
      <c r="E6977" s="58" t="b">
        <v>0</v>
      </c>
      <c r="F6977" s="25">
        <f t="shared" si="2"/>
        <v>62</v>
      </c>
      <c r="G6977" s="21" t="s">
        <v>58</v>
      </c>
      <c r="H6977" s="23"/>
      <c r="I6977" s="28"/>
    </row>
    <row r="6978" ht="22.5" customHeight="1">
      <c r="A6978" s="53" t="str">
        <f t="array" ref="A6978">IFERROR(_xlfn.XLOOKUP(B6978, Runs[Run ID], Runs[Track]), "— pick a run —")</f>
        <v>Spider-Man</v>
      </c>
      <c r="B6978" s="54" t="s">
        <v>868</v>
      </c>
      <c r="C6978" s="53" t="str">
        <f t="array" ref="C6978">IFERROR(_xlfn.XLOOKUP(B6978, Runs[Run ID], Runs[Title]), "— pick a run —")</f>
        <v>JMS' Spider-Man</v>
      </c>
      <c r="D6978" s="74" t="s">
        <v>11022</v>
      </c>
      <c r="E6978" s="58" t="b">
        <v>0</v>
      </c>
      <c r="F6978" s="25">
        <f t="shared" si="2"/>
        <v>63</v>
      </c>
      <c r="G6978" s="21" t="s">
        <v>58</v>
      </c>
      <c r="H6978" s="23"/>
      <c r="I6978" s="28"/>
    </row>
    <row r="6979" ht="22.5" customHeight="1">
      <c r="A6979" s="53" t="str">
        <f t="array" ref="A6979">IFERROR(_xlfn.XLOOKUP(B6979, Runs[Run ID], Runs[Track]), "— pick a run —")</f>
        <v>Spider-Man</v>
      </c>
      <c r="B6979" s="54" t="s">
        <v>868</v>
      </c>
      <c r="C6979" s="53" t="str">
        <f t="array" ref="C6979">IFERROR(_xlfn.XLOOKUP(B6979, Runs[Run ID], Runs[Title]), "— pick a run —")</f>
        <v>JMS' Spider-Man</v>
      </c>
      <c r="D6979" s="74" t="s">
        <v>15673</v>
      </c>
      <c r="E6979" s="58" t="b">
        <v>0</v>
      </c>
      <c r="F6979" s="25">
        <f t="shared" si="2"/>
        <v>64</v>
      </c>
      <c r="G6979" s="21" t="s">
        <v>58</v>
      </c>
      <c r="H6979" s="23"/>
      <c r="I6979" s="28"/>
    </row>
    <row r="6980" ht="22.5" customHeight="1">
      <c r="A6980" s="53" t="str">
        <f t="array" ref="A6980">IFERROR(_xlfn.XLOOKUP(B6980, Runs[Run ID], Runs[Track]), "— pick a run —")</f>
        <v>Spider-Man</v>
      </c>
      <c r="B6980" s="54" t="s">
        <v>868</v>
      </c>
      <c r="C6980" s="53" t="str">
        <f t="array" ref="C6980">IFERROR(_xlfn.XLOOKUP(B6980, Runs[Run ID], Runs[Title]), "— pick a run —")</f>
        <v>JMS' Spider-Man</v>
      </c>
      <c r="D6980" s="74" t="s">
        <v>11032</v>
      </c>
      <c r="E6980" s="58" t="b">
        <v>0</v>
      </c>
      <c r="F6980" s="25">
        <f t="shared" si="2"/>
        <v>65</v>
      </c>
      <c r="G6980" s="21" t="s">
        <v>58</v>
      </c>
      <c r="H6980" s="23"/>
      <c r="I6980" s="28"/>
    </row>
    <row r="6981" ht="22.5" customHeight="1">
      <c r="A6981" s="53" t="str">
        <f t="array" ref="A6981">IFERROR(_xlfn.XLOOKUP(B6981, Runs[Run ID], Runs[Track]), "— pick a run —")</f>
        <v>Spider-Man</v>
      </c>
      <c r="B6981" s="54" t="s">
        <v>868</v>
      </c>
      <c r="C6981" s="53" t="str">
        <f t="array" ref="C6981">IFERROR(_xlfn.XLOOKUP(B6981, Runs[Run ID], Runs[Title]), "— pick a run —")</f>
        <v>JMS' Spider-Man</v>
      </c>
      <c r="D6981" s="74" t="s">
        <v>11036</v>
      </c>
      <c r="E6981" s="58" t="b">
        <v>0</v>
      </c>
      <c r="F6981" s="25">
        <f t="shared" si="2"/>
        <v>66</v>
      </c>
      <c r="G6981" s="21" t="s">
        <v>58</v>
      </c>
      <c r="H6981" s="23"/>
      <c r="I6981" s="28"/>
    </row>
    <row r="6982" ht="22.5" customHeight="1">
      <c r="A6982" s="53" t="str">
        <f t="array" ref="A6982">IFERROR(_xlfn.XLOOKUP(B6982, Runs[Run ID], Runs[Track]), "— pick a run —")</f>
        <v>Spider-Man</v>
      </c>
      <c r="B6982" s="54" t="s">
        <v>868</v>
      </c>
      <c r="C6982" s="53" t="str">
        <f t="array" ref="C6982">IFERROR(_xlfn.XLOOKUP(B6982, Runs[Run ID], Runs[Title]), "— pick a run —")</f>
        <v>JMS' Spider-Man</v>
      </c>
      <c r="D6982" s="74" t="s">
        <v>5322</v>
      </c>
      <c r="E6982" s="58" t="b">
        <v>0</v>
      </c>
      <c r="F6982" s="25">
        <f t="shared" si="2"/>
        <v>67</v>
      </c>
      <c r="G6982" s="21" t="s">
        <v>58</v>
      </c>
      <c r="H6982" s="23" t="s">
        <v>15674</v>
      </c>
      <c r="I6982" s="28"/>
    </row>
    <row r="6983" ht="22.5" customHeight="1">
      <c r="A6983" s="53" t="str">
        <f t="array" ref="A6983">IFERROR(_xlfn.XLOOKUP(B6983, Runs[Run ID], Runs[Track]), "— pick a run —")</f>
        <v>Spider-Man</v>
      </c>
      <c r="B6983" s="54" t="s">
        <v>868</v>
      </c>
      <c r="C6983" s="53" t="str">
        <f t="array" ref="C6983">IFERROR(_xlfn.XLOOKUP(B6983, Runs[Run ID], Runs[Title]), "— pick a run —")</f>
        <v>JMS' Spider-Man</v>
      </c>
      <c r="D6983" s="74" t="s">
        <v>5350</v>
      </c>
      <c r="E6983" s="58" t="b">
        <v>0</v>
      </c>
      <c r="F6983" s="25">
        <f t="shared" si="2"/>
        <v>68</v>
      </c>
      <c r="G6983" s="21" t="s">
        <v>58</v>
      </c>
      <c r="H6983" s="23"/>
      <c r="I6983" s="28"/>
    </row>
    <row r="6984" ht="22.5" customHeight="1">
      <c r="A6984" s="53" t="str">
        <f t="array" ref="A6984">IFERROR(_xlfn.XLOOKUP(B6984, Runs[Run ID], Runs[Track]), "— pick a run —")</f>
        <v>Spider-Man</v>
      </c>
      <c r="B6984" s="54" t="s">
        <v>868</v>
      </c>
      <c r="C6984" s="53" t="str">
        <f t="array" ref="C6984">IFERROR(_xlfn.XLOOKUP(B6984, Runs[Run ID], Runs[Title]), "— pick a run —")</f>
        <v>JMS' Spider-Man</v>
      </c>
      <c r="D6984" s="74" t="s">
        <v>5376</v>
      </c>
      <c r="E6984" s="58" t="b">
        <v>0</v>
      </c>
      <c r="F6984" s="25">
        <f t="shared" si="2"/>
        <v>69</v>
      </c>
      <c r="G6984" s="21" t="s">
        <v>58</v>
      </c>
      <c r="H6984" s="23"/>
      <c r="I6984" s="28"/>
    </row>
    <row r="6985" ht="22.5" customHeight="1">
      <c r="A6985" s="53" t="str">
        <f t="array" ref="A6985">IFERROR(_xlfn.XLOOKUP(B6985, Runs[Run ID], Runs[Track]), "— pick a run —")</f>
        <v>Spider-Man</v>
      </c>
      <c r="B6985" s="54" t="s">
        <v>868</v>
      </c>
      <c r="C6985" s="53" t="str">
        <f t="array" ref="C6985">IFERROR(_xlfn.XLOOKUP(B6985, Runs[Run ID], Runs[Title]), "— pick a run —")</f>
        <v>JMS' Spider-Man</v>
      </c>
      <c r="D6985" s="74" t="s">
        <v>5426</v>
      </c>
      <c r="E6985" s="58" t="b">
        <v>0</v>
      </c>
      <c r="F6985" s="25">
        <f t="shared" si="2"/>
        <v>70</v>
      </c>
      <c r="G6985" s="21" t="s">
        <v>58</v>
      </c>
      <c r="H6985" s="23"/>
      <c r="I6985" s="28"/>
    </row>
    <row r="6986" ht="22.5" customHeight="1">
      <c r="A6986" s="53" t="str">
        <f t="array" ref="A6986">IFERROR(_xlfn.XLOOKUP(B6986, Runs[Run ID], Runs[Track]), "— pick a run —")</f>
        <v>Spider-Man</v>
      </c>
      <c r="B6986" s="54" t="s">
        <v>868</v>
      </c>
      <c r="C6986" s="53" t="str">
        <f t="array" ref="C6986">IFERROR(_xlfn.XLOOKUP(B6986, Runs[Run ID], Runs[Title]), "— pick a run —")</f>
        <v>JMS' Spider-Man</v>
      </c>
      <c r="D6986" s="74" t="s">
        <v>5528</v>
      </c>
      <c r="E6986" s="58" t="b">
        <v>0</v>
      </c>
      <c r="F6986" s="25">
        <f t="shared" si="2"/>
        <v>71</v>
      </c>
      <c r="G6986" s="21" t="s">
        <v>58</v>
      </c>
      <c r="H6986" s="23"/>
      <c r="I6986" s="28"/>
    </row>
    <row r="6987" ht="22.5" customHeight="1">
      <c r="A6987" s="53" t="str">
        <f t="array" ref="A6987">IFERROR(_xlfn.XLOOKUP(B6987, Runs[Run ID], Runs[Track]), "— pick a run —")</f>
        <v>Spider-Man</v>
      </c>
      <c r="B6987" s="54" t="s">
        <v>868</v>
      </c>
      <c r="C6987" s="53" t="str">
        <f t="array" ref="C6987">IFERROR(_xlfn.XLOOKUP(B6987, Runs[Run ID], Runs[Title]), "— pick a run —")</f>
        <v>JMS' Spider-Man</v>
      </c>
      <c r="D6987" s="74" t="s">
        <v>5578</v>
      </c>
      <c r="E6987" s="58" t="b">
        <v>0</v>
      </c>
      <c r="F6987" s="25">
        <f t="shared" si="2"/>
        <v>72</v>
      </c>
      <c r="G6987" s="21" t="s">
        <v>58</v>
      </c>
      <c r="H6987" s="23"/>
      <c r="I6987" s="28"/>
    </row>
    <row r="6988" ht="22.5" customHeight="1">
      <c r="A6988" s="53" t="str">
        <f t="array" ref="A6988">IFERROR(_xlfn.XLOOKUP(B6988, Runs[Run ID], Runs[Track]), "— pick a run —")</f>
        <v>Spider-Man</v>
      </c>
      <c r="B6988" s="54" t="s">
        <v>868</v>
      </c>
      <c r="C6988" s="53" t="str">
        <f t="array" ref="C6988">IFERROR(_xlfn.XLOOKUP(B6988, Runs[Run ID], Runs[Title]), "— pick a run —")</f>
        <v>JMS' Spider-Man</v>
      </c>
      <c r="D6988" s="74" t="s">
        <v>5632</v>
      </c>
      <c r="E6988" s="58" t="b">
        <v>0</v>
      </c>
      <c r="F6988" s="25">
        <f t="shared" si="2"/>
        <v>73</v>
      </c>
      <c r="G6988" s="21" t="s">
        <v>58</v>
      </c>
      <c r="H6988" s="23"/>
      <c r="I6988" s="28"/>
    </row>
    <row r="6989" ht="22.5" customHeight="1">
      <c r="A6989" s="53" t="str">
        <f t="array" ref="A6989">IFERROR(_xlfn.XLOOKUP(B6989, Runs[Run ID], Runs[Track]), "— pick a run —")</f>
        <v>Spider-Man</v>
      </c>
      <c r="B6989" s="54" t="s">
        <v>868</v>
      </c>
      <c r="C6989" s="53" t="str">
        <f t="array" ref="C6989">IFERROR(_xlfn.XLOOKUP(B6989, Runs[Run ID], Runs[Title]), "— pick a run —")</f>
        <v>JMS' Spider-Man</v>
      </c>
      <c r="D6989" s="74" t="s">
        <v>5917</v>
      </c>
      <c r="E6989" s="58" t="b">
        <v>0</v>
      </c>
      <c r="F6989" s="25">
        <f t="shared" si="2"/>
        <v>74</v>
      </c>
      <c r="G6989" s="21" t="s">
        <v>58</v>
      </c>
      <c r="H6989" s="23"/>
      <c r="I6989" s="28"/>
    </row>
    <row r="6990" ht="22.5" customHeight="1">
      <c r="A6990" s="53" t="str">
        <f t="array" ref="A6990">IFERROR(_xlfn.XLOOKUP(B6990, Runs[Run ID], Runs[Track]), "— pick a run —")</f>
        <v>Spider-Man</v>
      </c>
      <c r="B6990" s="54" t="s">
        <v>868</v>
      </c>
      <c r="C6990" s="53" t="str">
        <f t="array" ref="C6990">IFERROR(_xlfn.XLOOKUP(B6990, Runs[Run ID], Runs[Title]), "— pick a run —")</f>
        <v>JMS' Spider-Man</v>
      </c>
      <c r="D6990" s="74" t="s">
        <v>5965</v>
      </c>
      <c r="E6990" s="58" t="b">
        <v>0</v>
      </c>
      <c r="F6990" s="25">
        <f t="shared" si="2"/>
        <v>75</v>
      </c>
      <c r="G6990" s="21" t="s">
        <v>58</v>
      </c>
      <c r="H6990" s="23"/>
      <c r="I6990" s="28"/>
    </row>
    <row r="6991" ht="22.5" customHeight="1">
      <c r="A6991" s="53" t="str">
        <f t="array" ref="A6991">IFERROR(_xlfn.XLOOKUP(B6991, Runs[Run ID], Runs[Track]), "— pick a run —")</f>
        <v>Spider-Man</v>
      </c>
      <c r="B6991" s="54" t="s">
        <v>868</v>
      </c>
      <c r="C6991" s="53" t="str">
        <f t="array" ref="C6991">IFERROR(_xlfn.XLOOKUP(B6991, Runs[Run ID], Runs[Title]), "— pick a run —")</f>
        <v>JMS' Spider-Man</v>
      </c>
      <c r="D6991" s="74" t="s">
        <v>6015</v>
      </c>
      <c r="E6991" s="58" t="b">
        <v>0</v>
      </c>
      <c r="F6991" s="25">
        <f t="shared" si="2"/>
        <v>76</v>
      </c>
      <c r="G6991" s="21" t="s">
        <v>58</v>
      </c>
      <c r="H6991" s="23"/>
      <c r="I6991" s="28"/>
    </row>
    <row r="6992" ht="22.5" customHeight="1">
      <c r="A6992" s="53" t="str">
        <f t="array" ref="A6992">IFERROR(_xlfn.XLOOKUP(B6992, Runs[Run ID], Runs[Track]), "— pick a run —")</f>
        <v>Spider-Man</v>
      </c>
      <c r="B6992" s="54" t="s">
        <v>868</v>
      </c>
      <c r="C6992" s="53" t="str">
        <f t="array" ref="C6992">IFERROR(_xlfn.XLOOKUP(B6992, Runs[Run ID], Runs[Title]), "— pick a run —")</f>
        <v>JMS' Spider-Man</v>
      </c>
      <c r="D6992" s="74" t="s">
        <v>11066</v>
      </c>
      <c r="E6992" s="58" t="b">
        <v>0</v>
      </c>
      <c r="F6992" s="25">
        <f t="shared" si="2"/>
        <v>77</v>
      </c>
      <c r="G6992" s="21" t="s">
        <v>58</v>
      </c>
      <c r="H6992" s="23"/>
      <c r="I6992" s="28"/>
    </row>
    <row r="6993" ht="22.5" customHeight="1">
      <c r="A6993" s="53" t="str">
        <f t="array" ref="A6993">IFERROR(_xlfn.XLOOKUP(B6993, Runs[Run ID], Runs[Track]), "— pick a run —")</f>
        <v>Spider-Man</v>
      </c>
      <c r="B6993" s="54" t="s">
        <v>868</v>
      </c>
      <c r="C6993" s="53" t="str">
        <f t="array" ref="C6993">IFERROR(_xlfn.XLOOKUP(B6993, Runs[Run ID], Runs[Title]), "— pick a run —")</f>
        <v>JMS' Spider-Man</v>
      </c>
      <c r="D6993" s="74" t="s">
        <v>11069</v>
      </c>
      <c r="E6993" s="58" t="b">
        <v>0</v>
      </c>
      <c r="F6993" s="25">
        <f t="shared" si="2"/>
        <v>78</v>
      </c>
      <c r="G6993" s="21" t="s">
        <v>58</v>
      </c>
      <c r="H6993" s="23"/>
      <c r="I6993" s="28"/>
    </row>
    <row r="6994" ht="22.5" customHeight="1">
      <c r="A6994" s="53" t="str">
        <f t="array" ref="A6994">IFERROR(_xlfn.XLOOKUP(B6994, Runs[Run ID], Runs[Track]), "— pick a run —")</f>
        <v>Spider-Man</v>
      </c>
      <c r="B6994" s="54" t="s">
        <v>868</v>
      </c>
      <c r="C6994" s="53" t="str">
        <f t="array" ref="C6994">IFERROR(_xlfn.XLOOKUP(B6994, Runs[Run ID], Runs[Title]), "— pick a run —")</f>
        <v>JMS' Spider-Man</v>
      </c>
      <c r="D6994" s="74" t="s">
        <v>11071</v>
      </c>
      <c r="E6994" s="58" t="b">
        <v>0</v>
      </c>
      <c r="F6994" s="25">
        <f t="shared" si="2"/>
        <v>79</v>
      </c>
      <c r="G6994" s="21" t="s">
        <v>58</v>
      </c>
      <c r="H6994" s="23"/>
      <c r="I6994" s="28"/>
    </row>
    <row r="6995" ht="22.5" customHeight="1">
      <c r="A6995" s="53" t="str">
        <f t="array" ref="A6995">IFERROR(_xlfn.XLOOKUP(B6995, Runs[Run ID], Runs[Track]), "— pick a run —")</f>
        <v>Spider-Man</v>
      </c>
      <c r="B6995" s="54" t="s">
        <v>868</v>
      </c>
      <c r="C6995" s="53" t="str">
        <f t="array" ref="C6995">IFERROR(_xlfn.XLOOKUP(B6995, Runs[Run ID], Runs[Title]), "— pick a run —")</f>
        <v>JMS' Spider-Man</v>
      </c>
      <c r="D6995" s="74" t="s">
        <v>11074</v>
      </c>
      <c r="E6995" s="58" t="b">
        <v>0</v>
      </c>
      <c r="F6995" s="25">
        <f t="shared" si="2"/>
        <v>80</v>
      </c>
      <c r="G6995" s="21" t="s">
        <v>58</v>
      </c>
      <c r="H6995" s="23"/>
      <c r="I6995" s="28"/>
    </row>
    <row r="6996" ht="22.5" customHeight="1">
      <c r="A6996" s="53" t="str">
        <f t="array" ref="A6996">IFERROR(_xlfn.XLOOKUP(B6996, Runs[Run ID], Runs[Track]), "— pick a run —")</f>
        <v>Spider-Man</v>
      </c>
      <c r="B6996" s="54" t="s">
        <v>868</v>
      </c>
      <c r="C6996" s="53" t="str">
        <f t="array" ref="C6996">IFERROR(_xlfn.XLOOKUP(B6996, Runs[Run ID], Runs[Title]), "— pick a run —")</f>
        <v>JMS' Spider-Man</v>
      </c>
      <c r="D6996" s="74" t="s">
        <v>11078</v>
      </c>
      <c r="E6996" s="58" t="b">
        <v>0</v>
      </c>
      <c r="F6996" s="25">
        <f t="shared" si="2"/>
        <v>81</v>
      </c>
      <c r="G6996" s="21" t="s">
        <v>58</v>
      </c>
      <c r="H6996" s="23"/>
      <c r="I6996" s="28"/>
    </row>
    <row r="6997" ht="22.5" customHeight="1">
      <c r="A6997" s="53" t="str">
        <f t="array" ref="A6997">IFERROR(_xlfn.XLOOKUP(B6997, Runs[Run ID], Runs[Track]), "— pick a run —")</f>
        <v>Spider-Man</v>
      </c>
      <c r="B6997" s="54" t="s">
        <v>868</v>
      </c>
      <c r="C6997" s="53" t="str">
        <f t="array" ref="C6997">IFERROR(_xlfn.XLOOKUP(B6997, Runs[Run ID], Runs[Title]), "— pick a run —")</f>
        <v>JMS' Spider-Man</v>
      </c>
      <c r="D6997" s="74" t="s">
        <v>11081</v>
      </c>
      <c r="E6997" s="58" t="b">
        <v>0</v>
      </c>
      <c r="F6997" s="25">
        <f t="shared" si="2"/>
        <v>82</v>
      </c>
      <c r="G6997" s="21" t="s">
        <v>58</v>
      </c>
      <c r="H6997" s="23" t="s">
        <v>15675</v>
      </c>
      <c r="I6997" s="28"/>
    </row>
    <row r="6998" ht="22.5" customHeight="1">
      <c r="A6998" s="53" t="str">
        <f t="array" ref="A6998">IFERROR(_xlfn.XLOOKUP(B6998, Runs[Run ID], Runs[Track]), "— pick a run —")</f>
        <v>Spider-Man</v>
      </c>
      <c r="B6998" s="54" t="s">
        <v>868</v>
      </c>
      <c r="C6998" s="53" t="str">
        <f t="array" ref="C6998">IFERROR(_xlfn.XLOOKUP(B6998, Runs[Run ID], Runs[Title]), "— pick a run —")</f>
        <v>JMS' Spider-Man</v>
      </c>
      <c r="D6998" s="74" t="s">
        <v>15676</v>
      </c>
      <c r="E6998" s="58" t="b">
        <v>0</v>
      </c>
      <c r="F6998" s="25">
        <f t="shared" si="2"/>
        <v>83</v>
      </c>
      <c r="G6998" s="21" t="s">
        <v>58</v>
      </c>
      <c r="H6998" s="23"/>
      <c r="I6998" s="28"/>
    </row>
    <row r="6999" ht="22.5" customHeight="1">
      <c r="A6999" s="53" t="str">
        <f t="array" ref="A6999">IFERROR(_xlfn.XLOOKUP(B6999, Runs[Run ID], Runs[Track]), "— pick a run —")</f>
        <v>Spider-Man</v>
      </c>
      <c r="B6999" s="54" t="s">
        <v>868</v>
      </c>
      <c r="C6999" s="53" t="str">
        <f t="array" ref="C6999">IFERROR(_xlfn.XLOOKUP(B6999, Runs[Run ID], Runs[Title]), "— pick a run —")</f>
        <v>JMS' Spider-Man</v>
      </c>
      <c r="D6999" s="74" t="s">
        <v>15677</v>
      </c>
      <c r="E6999" s="58" t="b">
        <v>0</v>
      </c>
      <c r="F6999" s="25">
        <f t="shared" si="2"/>
        <v>84</v>
      </c>
      <c r="G6999" s="21" t="s">
        <v>58</v>
      </c>
      <c r="H6999" s="23"/>
      <c r="I6999" s="28"/>
    </row>
    <row r="7000" ht="22.5" customHeight="1">
      <c r="A7000" s="53" t="str">
        <f t="array" ref="A7000">IFERROR(_xlfn.XLOOKUP(B7000, Runs[Run ID], Runs[Track]), "— pick a run —")</f>
        <v>Spider-Man</v>
      </c>
      <c r="B7000" s="54" t="s">
        <v>868</v>
      </c>
      <c r="C7000" s="53" t="str">
        <f t="array" ref="C7000">IFERROR(_xlfn.XLOOKUP(B7000, Runs[Run ID], Runs[Title]), "— pick a run —")</f>
        <v>JMS' Spider-Man</v>
      </c>
      <c r="D7000" s="74" t="s">
        <v>11090</v>
      </c>
      <c r="E7000" s="58" t="b">
        <v>0</v>
      </c>
      <c r="F7000" s="25">
        <f t="shared" si="2"/>
        <v>85</v>
      </c>
      <c r="G7000" s="21" t="s">
        <v>58</v>
      </c>
      <c r="H7000" s="23"/>
      <c r="I7000" s="28"/>
    </row>
    <row r="7001" ht="22.5" customHeight="1">
      <c r="A7001" s="53" t="str">
        <f t="array" ref="A7001">IFERROR(_xlfn.XLOOKUP(B7001, Runs[Run ID], Runs[Track]), "— pick a run —")</f>
        <v>Spider-Man</v>
      </c>
      <c r="B7001" s="54" t="s">
        <v>865</v>
      </c>
      <c r="C7001" s="53" t="str">
        <f t="array" ref="C7001">IFERROR(_xlfn.XLOOKUP(B7001, Runs[Run ID], Runs[Title]), "— pick a run —")</f>
        <v>Brand New Day</v>
      </c>
      <c r="D7001" s="74" t="s">
        <v>11095</v>
      </c>
      <c r="E7001" s="58" t="b">
        <v>0</v>
      </c>
      <c r="F7001" s="25">
        <f t="shared" si="2"/>
        <v>1</v>
      </c>
      <c r="G7001" s="21" t="s">
        <v>58</v>
      </c>
      <c r="H7001" s="23"/>
      <c r="I7001" s="28"/>
    </row>
    <row r="7002" ht="22.5" customHeight="1">
      <c r="A7002" s="53" t="str">
        <f t="array" ref="A7002">IFERROR(_xlfn.XLOOKUP(B7002, Runs[Run ID], Runs[Track]), "— pick a run —")</f>
        <v>Spider-Man</v>
      </c>
      <c r="B7002" s="54" t="s">
        <v>865</v>
      </c>
      <c r="C7002" s="53" t="str">
        <f t="array" ref="C7002">IFERROR(_xlfn.XLOOKUP(B7002, Runs[Run ID], Runs[Title]), "— pick a run —")</f>
        <v>Brand New Day</v>
      </c>
      <c r="D7002" s="74" t="s">
        <v>11098</v>
      </c>
      <c r="E7002" s="58" t="b">
        <v>0</v>
      </c>
      <c r="F7002" s="25">
        <f t="shared" si="2"/>
        <v>2</v>
      </c>
      <c r="G7002" s="21" t="s">
        <v>58</v>
      </c>
      <c r="H7002" s="23" t="s">
        <v>15678</v>
      </c>
      <c r="I7002" s="28"/>
    </row>
    <row r="7003" ht="22.5" customHeight="1">
      <c r="A7003" s="53" t="str">
        <f t="array" ref="A7003">IFERROR(_xlfn.XLOOKUP(B7003, Runs[Run ID], Runs[Track]), "— pick a run —")</f>
        <v>Spider-Man</v>
      </c>
      <c r="B7003" s="54" t="s">
        <v>865</v>
      </c>
      <c r="C7003" s="53" t="str">
        <f t="array" ref="C7003">IFERROR(_xlfn.XLOOKUP(B7003, Runs[Run ID], Runs[Title]), "— pick a run —")</f>
        <v>Brand New Day</v>
      </c>
      <c r="D7003" s="74" t="s">
        <v>11100</v>
      </c>
      <c r="E7003" s="58" t="b">
        <v>0</v>
      </c>
      <c r="F7003" s="25">
        <f t="shared" si="2"/>
        <v>3</v>
      </c>
      <c r="G7003" s="21" t="s">
        <v>58</v>
      </c>
      <c r="H7003" s="23"/>
      <c r="I7003" s="28"/>
    </row>
    <row r="7004" ht="22.5" customHeight="1">
      <c r="A7004" s="53" t="str">
        <f t="array" ref="A7004">IFERROR(_xlfn.XLOOKUP(B7004, Runs[Run ID], Runs[Track]), "— pick a run —")</f>
        <v>Spider-Man</v>
      </c>
      <c r="B7004" s="54" t="s">
        <v>865</v>
      </c>
      <c r="C7004" s="53" t="str">
        <f t="array" ref="C7004">IFERROR(_xlfn.XLOOKUP(B7004, Runs[Run ID], Runs[Title]), "— pick a run —")</f>
        <v>Brand New Day</v>
      </c>
      <c r="D7004" s="74" t="s">
        <v>11103</v>
      </c>
      <c r="E7004" s="58" t="b">
        <v>0</v>
      </c>
      <c r="F7004" s="25">
        <f t="shared" si="2"/>
        <v>4</v>
      </c>
      <c r="G7004" s="21" t="s">
        <v>58</v>
      </c>
      <c r="H7004" s="23"/>
      <c r="I7004" s="28"/>
    </row>
    <row r="7005" ht="22.5" customHeight="1">
      <c r="A7005" s="53" t="str">
        <f t="array" ref="A7005">IFERROR(_xlfn.XLOOKUP(B7005, Runs[Run ID], Runs[Track]), "— pick a run —")</f>
        <v>Spider-Man</v>
      </c>
      <c r="B7005" s="54" t="s">
        <v>865</v>
      </c>
      <c r="C7005" s="53" t="str">
        <f t="array" ref="C7005">IFERROR(_xlfn.XLOOKUP(B7005, Runs[Run ID], Runs[Title]), "— pick a run —")</f>
        <v>Brand New Day</v>
      </c>
      <c r="D7005" s="74" t="s">
        <v>11106</v>
      </c>
      <c r="E7005" s="58" t="b">
        <v>0</v>
      </c>
      <c r="F7005" s="25">
        <f t="shared" si="2"/>
        <v>5</v>
      </c>
      <c r="G7005" s="21" t="s">
        <v>58</v>
      </c>
      <c r="H7005" s="23"/>
      <c r="I7005" s="28"/>
    </row>
    <row r="7006" ht="22.5" customHeight="1">
      <c r="A7006" s="53" t="str">
        <f t="array" ref="A7006">IFERROR(_xlfn.XLOOKUP(B7006, Runs[Run ID], Runs[Track]), "— pick a run —")</f>
        <v>Spider-Man</v>
      </c>
      <c r="B7006" s="54" t="s">
        <v>865</v>
      </c>
      <c r="C7006" s="53" t="str">
        <f t="array" ref="C7006">IFERROR(_xlfn.XLOOKUP(B7006, Runs[Run ID], Runs[Title]), "— pick a run —")</f>
        <v>Brand New Day</v>
      </c>
      <c r="D7006" s="74" t="s">
        <v>11109</v>
      </c>
      <c r="E7006" s="58" t="b">
        <v>0</v>
      </c>
      <c r="F7006" s="25">
        <f t="shared" si="2"/>
        <v>6</v>
      </c>
      <c r="G7006" s="21" t="s">
        <v>58</v>
      </c>
      <c r="H7006" s="23"/>
      <c r="I7006" s="28"/>
    </row>
    <row r="7007" ht="22.5" customHeight="1">
      <c r="A7007" s="53" t="str">
        <f t="array" ref="A7007">IFERROR(_xlfn.XLOOKUP(B7007, Runs[Run ID], Runs[Track]), "— pick a run —")</f>
        <v>Spider-Man</v>
      </c>
      <c r="B7007" s="54" t="s">
        <v>865</v>
      </c>
      <c r="C7007" s="53" t="str">
        <f t="array" ref="C7007">IFERROR(_xlfn.XLOOKUP(B7007, Runs[Run ID], Runs[Title]), "— pick a run —")</f>
        <v>Brand New Day</v>
      </c>
      <c r="D7007" s="74" t="s">
        <v>11111</v>
      </c>
      <c r="E7007" s="58" t="b">
        <v>0</v>
      </c>
      <c r="F7007" s="25">
        <f t="shared" si="2"/>
        <v>7</v>
      </c>
      <c r="G7007" s="21" t="s">
        <v>58</v>
      </c>
      <c r="H7007" s="23"/>
      <c r="I7007" s="28"/>
    </row>
    <row r="7008" ht="22.5" customHeight="1">
      <c r="A7008" s="53" t="str">
        <f t="array" ref="A7008">IFERROR(_xlfn.XLOOKUP(B7008, Runs[Run ID], Runs[Track]), "— pick a run —")</f>
        <v>Spider-Man</v>
      </c>
      <c r="B7008" s="54" t="s">
        <v>865</v>
      </c>
      <c r="C7008" s="53" t="str">
        <f t="array" ref="C7008">IFERROR(_xlfn.XLOOKUP(B7008, Runs[Run ID], Runs[Title]), "— pick a run —")</f>
        <v>Brand New Day</v>
      </c>
      <c r="D7008" s="74" t="s">
        <v>11114</v>
      </c>
      <c r="E7008" s="58" t="b">
        <v>0</v>
      </c>
      <c r="F7008" s="25">
        <f t="shared" si="2"/>
        <v>8</v>
      </c>
      <c r="G7008" s="21" t="s">
        <v>58</v>
      </c>
      <c r="H7008" s="23"/>
      <c r="I7008" s="28"/>
    </row>
    <row r="7009" ht="22.5" customHeight="1">
      <c r="A7009" s="53" t="str">
        <f t="array" ref="A7009">IFERROR(_xlfn.XLOOKUP(B7009, Runs[Run ID], Runs[Track]), "— pick a run —")</f>
        <v>Spider-Man</v>
      </c>
      <c r="B7009" s="54" t="s">
        <v>865</v>
      </c>
      <c r="C7009" s="53" t="str">
        <f t="array" ref="C7009">IFERROR(_xlfn.XLOOKUP(B7009, Runs[Run ID], Runs[Title]), "— pick a run —")</f>
        <v>Brand New Day</v>
      </c>
      <c r="D7009" s="74" t="s">
        <v>11116</v>
      </c>
      <c r="E7009" s="58" t="b">
        <v>0</v>
      </c>
      <c r="F7009" s="25">
        <f t="shared" si="2"/>
        <v>9</v>
      </c>
      <c r="G7009" s="21" t="s">
        <v>58</v>
      </c>
      <c r="H7009" s="23"/>
      <c r="I7009" s="28"/>
    </row>
    <row r="7010" ht="22.5" customHeight="1">
      <c r="A7010" s="53" t="str">
        <f t="array" ref="A7010">IFERROR(_xlfn.XLOOKUP(B7010, Runs[Run ID], Runs[Track]), "— pick a run —")</f>
        <v>Spider-Man</v>
      </c>
      <c r="B7010" s="54" t="s">
        <v>865</v>
      </c>
      <c r="C7010" s="53" t="str">
        <f t="array" ref="C7010">IFERROR(_xlfn.XLOOKUP(B7010, Runs[Run ID], Runs[Title]), "— pick a run —")</f>
        <v>Brand New Day</v>
      </c>
      <c r="D7010" s="74" t="s">
        <v>11118</v>
      </c>
      <c r="E7010" s="58" t="b">
        <v>0</v>
      </c>
      <c r="F7010" s="25">
        <f t="shared" si="2"/>
        <v>10</v>
      </c>
      <c r="G7010" s="21" t="s">
        <v>58</v>
      </c>
      <c r="H7010" s="23"/>
      <c r="I7010" s="28"/>
    </row>
    <row r="7011" ht="22.5" customHeight="1">
      <c r="A7011" s="53" t="str">
        <f t="array" ref="A7011">IFERROR(_xlfn.XLOOKUP(B7011, Runs[Run ID], Runs[Track]), "— pick a run —")</f>
        <v>Spider-Man</v>
      </c>
      <c r="B7011" s="54" t="s">
        <v>865</v>
      </c>
      <c r="C7011" s="53" t="str">
        <f t="array" ref="C7011">IFERROR(_xlfn.XLOOKUP(B7011, Runs[Run ID], Runs[Title]), "— pick a run —")</f>
        <v>Brand New Day</v>
      </c>
      <c r="D7011" s="74" t="s">
        <v>11121</v>
      </c>
      <c r="E7011" s="58" t="b">
        <v>0</v>
      </c>
      <c r="F7011" s="25">
        <f t="shared" si="2"/>
        <v>11</v>
      </c>
      <c r="G7011" s="21" t="s">
        <v>58</v>
      </c>
      <c r="H7011" s="23" t="s">
        <v>15679</v>
      </c>
      <c r="I7011" s="28"/>
    </row>
    <row r="7012" ht="22.5" customHeight="1">
      <c r="A7012" s="53" t="str">
        <f t="array" ref="A7012">IFERROR(_xlfn.XLOOKUP(B7012, Runs[Run ID], Runs[Track]), "— pick a run —")</f>
        <v>Spider-Man</v>
      </c>
      <c r="B7012" s="54" t="s">
        <v>865</v>
      </c>
      <c r="C7012" s="53" t="str">
        <f t="array" ref="C7012">IFERROR(_xlfn.XLOOKUP(B7012, Runs[Run ID], Runs[Title]), "— pick a run —")</f>
        <v>Brand New Day</v>
      </c>
      <c r="D7012" s="74" t="s">
        <v>11124</v>
      </c>
      <c r="E7012" s="58" t="b">
        <v>0</v>
      </c>
      <c r="F7012" s="25">
        <f t="shared" si="2"/>
        <v>12</v>
      </c>
      <c r="G7012" s="21" t="s">
        <v>58</v>
      </c>
      <c r="H7012" s="23"/>
      <c r="I7012" s="28"/>
    </row>
    <row r="7013" ht="22.5" customHeight="1">
      <c r="A7013" s="53" t="str">
        <f t="array" ref="A7013">IFERROR(_xlfn.XLOOKUP(B7013, Runs[Run ID], Runs[Track]), "— pick a run —")</f>
        <v>Spider-Man</v>
      </c>
      <c r="B7013" s="54" t="s">
        <v>865</v>
      </c>
      <c r="C7013" s="53" t="str">
        <f t="array" ref="C7013">IFERROR(_xlfn.XLOOKUP(B7013, Runs[Run ID], Runs[Title]), "— pick a run —")</f>
        <v>Brand New Day</v>
      </c>
      <c r="D7013" s="74" t="s">
        <v>11128</v>
      </c>
      <c r="E7013" s="58" t="b">
        <v>0</v>
      </c>
      <c r="F7013" s="25">
        <f t="shared" si="2"/>
        <v>13</v>
      </c>
      <c r="G7013" s="21" t="s">
        <v>58</v>
      </c>
      <c r="H7013" s="23"/>
      <c r="I7013" s="28"/>
    </row>
    <row r="7014" ht="22.5" customHeight="1">
      <c r="A7014" s="53" t="str">
        <f t="array" ref="A7014">IFERROR(_xlfn.XLOOKUP(B7014, Runs[Run ID], Runs[Track]), "— pick a run —")</f>
        <v>Spider-Man</v>
      </c>
      <c r="B7014" s="54" t="s">
        <v>865</v>
      </c>
      <c r="C7014" s="53" t="str">
        <f t="array" ref="C7014">IFERROR(_xlfn.XLOOKUP(B7014, Runs[Run ID], Runs[Title]), "— pick a run —")</f>
        <v>Brand New Day</v>
      </c>
      <c r="D7014" s="74" t="s">
        <v>11131</v>
      </c>
      <c r="E7014" s="58" t="b">
        <v>0</v>
      </c>
      <c r="F7014" s="25">
        <f t="shared" si="2"/>
        <v>14</v>
      </c>
      <c r="G7014" s="21" t="s">
        <v>58</v>
      </c>
      <c r="H7014" s="23"/>
      <c r="I7014" s="28"/>
    </row>
    <row r="7015" ht="22.5" customHeight="1">
      <c r="A7015" s="53" t="str">
        <f t="array" ref="A7015">IFERROR(_xlfn.XLOOKUP(B7015, Runs[Run ID], Runs[Track]), "— pick a run —")</f>
        <v>Spider-Man</v>
      </c>
      <c r="B7015" s="54" t="s">
        <v>865</v>
      </c>
      <c r="C7015" s="53" t="str">
        <f t="array" ref="C7015">IFERROR(_xlfn.XLOOKUP(B7015, Runs[Run ID], Runs[Title]), "— pick a run —")</f>
        <v>Brand New Day</v>
      </c>
      <c r="D7015" s="74" t="s">
        <v>11135</v>
      </c>
      <c r="E7015" s="58" t="b">
        <v>0</v>
      </c>
      <c r="F7015" s="25">
        <f t="shared" si="2"/>
        <v>15</v>
      </c>
      <c r="G7015" s="21" t="s">
        <v>58</v>
      </c>
      <c r="H7015" s="23"/>
      <c r="I7015" s="28"/>
    </row>
    <row r="7016" ht="22.5" customHeight="1">
      <c r="A7016" s="53" t="str">
        <f t="array" ref="A7016">IFERROR(_xlfn.XLOOKUP(B7016, Runs[Run ID], Runs[Track]), "— pick a run —")</f>
        <v>Spider-Man</v>
      </c>
      <c r="B7016" s="54" t="s">
        <v>865</v>
      </c>
      <c r="C7016" s="53" t="str">
        <f t="array" ref="C7016">IFERROR(_xlfn.XLOOKUP(B7016, Runs[Run ID], Runs[Title]), "— pick a run —")</f>
        <v>Brand New Day</v>
      </c>
      <c r="D7016" s="74" t="s">
        <v>11138</v>
      </c>
      <c r="E7016" s="58" t="b">
        <v>0</v>
      </c>
      <c r="F7016" s="25">
        <f t="shared" si="2"/>
        <v>16</v>
      </c>
      <c r="G7016" s="21" t="s">
        <v>58</v>
      </c>
      <c r="H7016" s="23"/>
      <c r="I7016" s="28"/>
    </row>
    <row r="7017" ht="22.5" customHeight="1">
      <c r="A7017" s="53" t="str">
        <f t="array" ref="A7017">IFERROR(_xlfn.XLOOKUP(B7017, Runs[Run ID], Runs[Track]), "— pick a run —")</f>
        <v>Spider-Man</v>
      </c>
      <c r="B7017" s="54" t="s">
        <v>865</v>
      </c>
      <c r="C7017" s="53" t="str">
        <f t="array" ref="C7017">IFERROR(_xlfn.XLOOKUP(B7017, Runs[Run ID], Runs[Title]), "— pick a run —")</f>
        <v>Brand New Day</v>
      </c>
      <c r="D7017" s="74" t="s">
        <v>11142</v>
      </c>
      <c r="E7017" s="58" t="b">
        <v>0</v>
      </c>
      <c r="F7017" s="25">
        <f t="shared" si="2"/>
        <v>17</v>
      </c>
      <c r="G7017" s="21" t="s">
        <v>58</v>
      </c>
      <c r="H7017" s="23"/>
      <c r="I7017" s="28"/>
    </row>
    <row r="7018" ht="22.5" customHeight="1">
      <c r="A7018" s="53" t="str">
        <f t="array" ref="A7018">IFERROR(_xlfn.XLOOKUP(B7018, Runs[Run ID], Runs[Track]), "— pick a run —")</f>
        <v>Spider-Man</v>
      </c>
      <c r="B7018" s="54" t="s">
        <v>865</v>
      </c>
      <c r="C7018" s="53" t="str">
        <f t="array" ref="C7018">IFERROR(_xlfn.XLOOKUP(B7018, Runs[Run ID], Runs[Title]), "— pick a run —")</f>
        <v>Brand New Day</v>
      </c>
      <c r="D7018" s="74" t="s">
        <v>11145</v>
      </c>
      <c r="E7018" s="58" t="b">
        <v>0</v>
      </c>
      <c r="F7018" s="25">
        <f t="shared" si="2"/>
        <v>18</v>
      </c>
      <c r="G7018" s="21" t="s">
        <v>58</v>
      </c>
      <c r="H7018" s="23"/>
      <c r="I7018" s="28"/>
    </row>
    <row r="7019" ht="22.5" customHeight="1">
      <c r="A7019" s="53" t="str">
        <f t="array" ref="A7019">IFERROR(_xlfn.XLOOKUP(B7019, Runs[Run ID], Runs[Track]), "— pick a run —")</f>
        <v>Spider-Man</v>
      </c>
      <c r="B7019" s="54" t="s">
        <v>865</v>
      </c>
      <c r="C7019" s="53" t="str">
        <f t="array" ref="C7019">IFERROR(_xlfn.XLOOKUP(B7019, Runs[Run ID], Runs[Title]), "— pick a run —")</f>
        <v>Brand New Day</v>
      </c>
      <c r="D7019" s="74" t="s">
        <v>11148</v>
      </c>
      <c r="E7019" s="58" t="b">
        <v>0</v>
      </c>
      <c r="F7019" s="25">
        <f t="shared" si="2"/>
        <v>19</v>
      </c>
      <c r="G7019" s="21" t="s">
        <v>58</v>
      </c>
      <c r="H7019" s="23" t="s">
        <v>15680</v>
      </c>
      <c r="I7019" s="28"/>
    </row>
    <row r="7020" ht="22.5" customHeight="1">
      <c r="A7020" s="53" t="str">
        <f t="array" ref="A7020">IFERROR(_xlfn.XLOOKUP(B7020, Runs[Run ID], Runs[Track]), "— pick a run —")</f>
        <v>Spider-Man</v>
      </c>
      <c r="B7020" s="54" t="s">
        <v>865</v>
      </c>
      <c r="C7020" s="53" t="str">
        <f t="array" ref="C7020">IFERROR(_xlfn.XLOOKUP(B7020, Runs[Run ID], Runs[Title]), "— pick a run —")</f>
        <v>Brand New Day</v>
      </c>
      <c r="D7020" s="74" t="s">
        <v>11152</v>
      </c>
      <c r="E7020" s="58" t="b">
        <v>0</v>
      </c>
      <c r="F7020" s="25">
        <f t="shared" si="2"/>
        <v>20</v>
      </c>
      <c r="G7020" s="21" t="s">
        <v>58</v>
      </c>
      <c r="H7020" s="23"/>
      <c r="I7020" s="28"/>
    </row>
    <row r="7021" ht="22.5" customHeight="1">
      <c r="A7021" s="53" t="str">
        <f t="array" ref="A7021">IFERROR(_xlfn.XLOOKUP(B7021, Runs[Run ID], Runs[Track]), "— pick a run —")</f>
        <v>Spider-Man</v>
      </c>
      <c r="B7021" s="54" t="s">
        <v>865</v>
      </c>
      <c r="C7021" s="53" t="str">
        <f t="array" ref="C7021">IFERROR(_xlfn.XLOOKUP(B7021, Runs[Run ID], Runs[Title]), "— pick a run —")</f>
        <v>Brand New Day</v>
      </c>
      <c r="D7021" s="74" t="s">
        <v>11155</v>
      </c>
      <c r="E7021" s="58" t="b">
        <v>0</v>
      </c>
      <c r="F7021" s="25">
        <f t="shared" si="2"/>
        <v>21</v>
      </c>
      <c r="G7021" s="21" t="s">
        <v>58</v>
      </c>
      <c r="H7021" s="23"/>
      <c r="I7021" s="28"/>
    </row>
    <row r="7022" ht="22.5" customHeight="1">
      <c r="A7022" s="53" t="str">
        <f t="array" ref="A7022">IFERROR(_xlfn.XLOOKUP(B7022, Runs[Run ID], Runs[Track]), "— pick a run —")</f>
        <v>Spider-Man</v>
      </c>
      <c r="B7022" s="54" t="s">
        <v>865</v>
      </c>
      <c r="C7022" s="53" t="str">
        <f t="array" ref="C7022">IFERROR(_xlfn.XLOOKUP(B7022, Runs[Run ID], Runs[Title]), "— pick a run —")</f>
        <v>Brand New Day</v>
      </c>
      <c r="D7022" s="74" t="s">
        <v>11158</v>
      </c>
      <c r="E7022" s="58" t="b">
        <v>0</v>
      </c>
      <c r="F7022" s="25">
        <f t="shared" si="2"/>
        <v>22</v>
      </c>
      <c r="G7022" s="21" t="s">
        <v>58</v>
      </c>
      <c r="H7022" s="23"/>
      <c r="I7022" s="28"/>
    </row>
    <row r="7023" ht="22.5" customHeight="1">
      <c r="A7023" s="53" t="str">
        <f t="array" ref="A7023">IFERROR(_xlfn.XLOOKUP(B7023, Runs[Run ID], Runs[Track]), "— pick a run —")</f>
        <v>Spider-Man</v>
      </c>
      <c r="B7023" s="54" t="s">
        <v>865</v>
      </c>
      <c r="C7023" s="53" t="str">
        <f t="array" ref="C7023">IFERROR(_xlfn.XLOOKUP(B7023, Runs[Run ID], Runs[Title]), "— pick a run —")</f>
        <v>Brand New Day</v>
      </c>
      <c r="D7023" s="74" t="s">
        <v>11161</v>
      </c>
      <c r="E7023" s="58" t="b">
        <v>0</v>
      </c>
      <c r="F7023" s="25">
        <f t="shared" si="2"/>
        <v>23</v>
      </c>
      <c r="G7023" s="21" t="s">
        <v>58</v>
      </c>
      <c r="H7023" s="23"/>
      <c r="I7023" s="28"/>
    </row>
    <row r="7024" ht="22.5" customHeight="1">
      <c r="A7024" s="53" t="str">
        <f t="array" ref="A7024">IFERROR(_xlfn.XLOOKUP(B7024, Runs[Run ID], Runs[Track]), "— pick a run —")</f>
        <v>Spider-Man</v>
      </c>
      <c r="B7024" s="54" t="s">
        <v>865</v>
      </c>
      <c r="C7024" s="53" t="str">
        <f t="array" ref="C7024">IFERROR(_xlfn.XLOOKUP(B7024, Runs[Run ID], Runs[Title]), "— pick a run —")</f>
        <v>Brand New Day</v>
      </c>
      <c r="D7024" s="74" t="s">
        <v>11164</v>
      </c>
      <c r="E7024" s="58" t="b">
        <v>0</v>
      </c>
      <c r="F7024" s="25">
        <f t="shared" si="2"/>
        <v>24</v>
      </c>
      <c r="G7024" s="21" t="s">
        <v>58</v>
      </c>
      <c r="H7024" s="23" t="s">
        <v>15681</v>
      </c>
      <c r="I7024" s="28"/>
    </row>
    <row r="7025" ht="22.5" customHeight="1">
      <c r="A7025" s="53" t="str">
        <f t="array" ref="A7025">IFERROR(_xlfn.XLOOKUP(B7025, Runs[Run ID], Runs[Track]), "— pick a run —")</f>
        <v>Spider-Man</v>
      </c>
      <c r="B7025" s="54" t="s">
        <v>865</v>
      </c>
      <c r="C7025" s="53" t="str">
        <f t="array" ref="C7025">IFERROR(_xlfn.XLOOKUP(B7025, Runs[Run ID], Runs[Title]), "— pick a run —")</f>
        <v>Brand New Day</v>
      </c>
      <c r="D7025" s="74" t="s">
        <v>11168</v>
      </c>
      <c r="E7025" s="58" t="b">
        <v>0</v>
      </c>
      <c r="F7025" s="25">
        <f t="shared" si="2"/>
        <v>25</v>
      </c>
      <c r="G7025" s="21" t="s">
        <v>58</v>
      </c>
      <c r="H7025" s="23"/>
      <c r="I7025" s="28"/>
    </row>
    <row r="7026" ht="22.5" customHeight="1">
      <c r="A7026" s="53" t="str">
        <f t="array" ref="A7026">IFERROR(_xlfn.XLOOKUP(B7026, Runs[Run ID], Runs[Track]), "— pick a run —")</f>
        <v>Spider-Man</v>
      </c>
      <c r="B7026" s="54" t="s">
        <v>865</v>
      </c>
      <c r="C7026" s="53" t="str">
        <f t="array" ref="C7026">IFERROR(_xlfn.XLOOKUP(B7026, Runs[Run ID], Runs[Title]), "— pick a run —")</f>
        <v>Brand New Day</v>
      </c>
      <c r="D7026" s="74" t="s">
        <v>11170</v>
      </c>
      <c r="E7026" s="58" t="b">
        <v>0</v>
      </c>
      <c r="F7026" s="25">
        <f t="shared" si="2"/>
        <v>26</v>
      </c>
      <c r="G7026" s="21" t="s">
        <v>58</v>
      </c>
      <c r="H7026" s="23"/>
      <c r="I7026" s="28"/>
    </row>
    <row r="7027" ht="22.5" customHeight="1">
      <c r="A7027" s="53" t="str">
        <f t="array" ref="A7027">IFERROR(_xlfn.XLOOKUP(B7027, Runs[Run ID], Runs[Track]), "— pick a run —")</f>
        <v>Spider-Man</v>
      </c>
      <c r="B7027" s="54" t="s">
        <v>865</v>
      </c>
      <c r="C7027" s="53" t="str">
        <f t="array" ref="C7027">IFERROR(_xlfn.XLOOKUP(B7027, Runs[Run ID], Runs[Title]), "— pick a run —")</f>
        <v>Brand New Day</v>
      </c>
      <c r="D7027" s="74" t="s">
        <v>11172</v>
      </c>
      <c r="E7027" s="58" t="b">
        <v>0</v>
      </c>
      <c r="F7027" s="25">
        <f t="shared" si="2"/>
        <v>27</v>
      </c>
      <c r="G7027" s="21" t="s">
        <v>58</v>
      </c>
      <c r="H7027" s="23"/>
      <c r="I7027" s="28"/>
    </row>
    <row r="7028" ht="22.5" customHeight="1">
      <c r="A7028" s="53" t="str">
        <f t="array" ref="A7028">IFERROR(_xlfn.XLOOKUP(B7028, Runs[Run ID], Runs[Track]), "— pick a run —")</f>
        <v>Spider-Man</v>
      </c>
      <c r="B7028" s="54" t="s">
        <v>865</v>
      </c>
      <c r="C7028" s="53" t="str">
        <f t="array" ref="C7028">IFERROR(_xlfn.XLOOKUP(B7028, Runs[Run ID], Runs[Title]), "— pick a run —")</f>
        <v>Brand New Day</v>
      </c>
      <c r="D7028" s="74" t="s">
        <v>11175</v>
      </c>
      <c r="E7028" s="58" t="b">
        <v>0</v>
      </c>
      <c r="F7028" s="25">
        <f t="shared" si="2"/>
        <v>28</v>
      </c>
      <c r="G7028" s="21" t="s">
        <v>58</v>
      </c>
      <c r="H7028" s="23"/>
      <c r="I7028" s="28"/>
    </row>
    <row r="7029" ht="22.5" customHeight="1">
      <c r="A7029" s="53" t="str">
        <f t="array" ref="A7029">IFERROR(_xlfn.XLOOKUP(B7029, Runs[Run ID], Runs[Track]), "— pick a run —")</f>
        <v>Spider-Man</v>
      </c>
      <c r="B7029" s="54" t="s">
        <v>865</v>
      </c>
      <c r="C7029" s="53" t="str">
        <f t="array" ref="C7029">IFERROR(_xlfn.XLOOKUP(B7029, Runs[Run ID], Runs[Title]), "— pick a run —")</f>
        <v>Brand New Day</v>
      </c>
      <c r="D7029" s="74" t="s">
        <v>11178</v>
      </c>
      <c r="E7029" s="58" t="b">
        <v>0</v>
      </c>
      <c r="F7029" s="25">
        <f t="shared" si="2"/>
        <v>29</v>
      </c>
      <c r="G7029" s="21" t="s">
        <v>58</v>
      </c>
      <c r="H7029" s="23" t="s">
        <v>15682</v>
      </c>
      <c r="I7029" s="28"/>
    </row>
    <row r="7030" ht="22.5" customHeight="1">
      <c r="A7030" s="53" t="str">
        <f t="array" ref="A7030">IFERROR(_xlfn.XLOOKUP(B7030, Runs[Run ID], Runs[Track]), "— pick a run —")</f>
        <v>Spider-Man</v>
      </c>
      <c r="B7030" s="54" t="s">
        <v>865</v>
      </c>
      <c r="C7030" s="53" t="str">
        <f t="array" ref="C7030">IFERROR(_xlfn.XLOOKUP(B7030, Runs[Run ID], Runs[Title]), "— pick a run —")</f>
        <v>Brand New Day</v>
      </c>
      <c r="D7030" s="74" t="s">
        <v>15683</v>
      </c>
      <c r="E7030" s="58" t="b">
        <v>0</v>
      </c>
      <c r="F7030" s="25">
        <f t="shared" si="2"/>
        <v>30</v>
      </c>
      <c r="G7030" s="21" t="s">
        <v>58</v>
      </c>
      <c r="H7030" s="23"/>
      <c r="I7030" s="28"/>
    </row>
    <row r="7031" ht="22.5" customHeight="1">
      <c r="A7031" s="53" t="str">
        <f t="array" ref="A7031">IFERROR(_xlfn.XLOOKUP(B7031, Runs[Run ID], Runs[Track]), "— pick a run —")</f>
        <v>Spider-Man</v>
      </c>
      <c r="B7031" s="54" t="s">
        <v>865</v>
      </c>
      <c r="C7031" s="53" t="str">
        <f t="array" ref="C7031">IFERROR(_xlfn.XLOOKUP(B7031, Runs[Run ID], Runs[Title]), "— pick a run —")</f>
        <v>Brand New Day</v>
      </c>
      <c r="D7031" s="74" t="s">
        <v>11184</v>
      </c>
      <c r="E7031" s="58" t="b">
        <v>0</v>
      </c>
      <c r="F7031" s="25">
        <f t="shared" si="2"/>
        <v>31</v>
      </c>
      <c r="G7031" s="21" t="s">
        <v>58</v>
      </c>
      <c r="H7031" s="23"/>
      <c r="I7031" s="28"/>
    </row>
    <row r="7032" ht="22.5" customHeight="1">
      <c r="A7032" s="53" t="str">
        <f t="array" ref="A7032">IFERROR(_xlfn.XLOOKUP(B7032, Runs[Run ID], Runs[Track]), "— pick a run —")</f>
        <v>Spider-Man</v>
      </c>
      <c r="B7032" s="54" t="s">
        <v>865</v>
      </c>
      <c r="C7032" s="53" t="str">
        <f t="array" ref="C7032">IFERROR(_xlfn.XLOOKUP(B7032, Runs[Run ID], Runs[Title]), "— pick a run —")</f>
        <v>Brand New Day</v>
      </c>
      <c r="D7032" s="74" t="s">
        <v>11190</v>
      </c>
      <c r="E7032" s="58" t="b">
        <v>0</v>
      </c>
      <c r="F7032" s="25">
        <f t="shared" si="2"/>
        <v>32</v>
      </c>
      <c r="G7032" s="21" t="s">
        <v>58</v>
      </c>
      <c r="H7032" s="23" t="s">
        <v>15684</v>
      </c>
      <c r="I7032" s="28"/>
    </row>
    <row r="7033" ht="22.5" customHeight="1">
      <c r="A7033" s="53" t="str">
        <f t="array" ref="A7033">IFERROR(_xlfn.XLOOKUP(B7033, Runs[Run ID], Runs[Track]), "— pick a run —")</f>
        <v>Spider-Man</v>
      </c>
      <c r="B7033" s="54" t="s">
        <v>865</v>
      </c>
      <c r="C7033" s="53" t="str">
        <f t="array" ref="C7033">IFERROR(_xlfn.XLOOKUP(B7033, Runs[Run ID], Runs[Title]), "— pick a run —")</f>
        <v>Brand New Day</v>
      </c>
      <c r="D7033" s="74" t="s">
        <v>11193</v>
      </c>
      <c r="E7033" s="58" t="b">
        <v>0</v>
      </c>
      <c r="F7033" s="25">
        <f t="shared" si="2"/>
        <v>33</v>
      </c>
      <c r="G7033" s="21" t="s">
        <v>58</v>
      </c>
      <c r="H7033" s="23"/>
      <c r="I7033" s="28"/>
    </row>
    <row r="7034" ht="22.5" customHeight="1">
      <c r="A7034" s="53" t="str">
        <f t="array" ref="A7034">IFERROR(_xlfn.XLOOKUP(B7034, Runs[Run ID], Runs[Track]), "— pick a run —")</f>
        <v>Spider-Man</v>
      </c>
      <c r="B7034" s="54" t="s">
        <v>865</v>
      </c>
      <c r="C7034" s="53" t="str">
        <f t="array" ref="C7034">IFERROR(_xlfn.XLOOKUP(B7034, Runs[Run ID], Runs[Title]), "— pick a run —")</f>
        <v>Brand New Day</v>
      </c>
      <c r="D7034" s="74" t="s">
        <v>11196</v>
      </c>
      <c r="E7034" s="58" t="b">
        <v>0</v>
      </c>
      <c r="F7034" s="25">
        <f t="shared" si="2"/>
        <v>34</v>
      </c>
      <c r="G7034" s="21" t="s">
        <v>58</v>
      </c>
      <c r="H7034" s="23"/>
      <c r="I7034" s="28"/>
    </row>
    <row r="7035" ht="22.5" customHeight="1">
      <c r="A7035" s="53" t="str">
        <f t="array" ref="A7035">IFERROR(_xlfn.XLOOKUP(B7035, Runs[Run ID], Runs[Track]), "— pick a run —")</f>
        <v>Spider-Man</v>
      </c>
      <c r="B7035" s="54" t="s">
        <v>865</v>
      </c>
      <c r="C7035" s="53" t="str">
        <f t="array" ref="C7035">IFERROR(_xlfn.XLOOKUP(B7035, Runs[Run ID], Runs[Title]), "— pick a run —")</f>
        <v>Brand New Day</v>
      </c>
      <c r="D7035" s="74" t="s">
        <v>11200</v>
      </c>
      <c r="E7035" s="58" t="b">
        <v>0</v>
      </c>
      <c r="F7035" s="25">
        <f t="shared" si="2"/>
        <v>35</v>
      </c>
      <c r="G7035" s="21" t="s">
        <v>58</v>
      </c>
      <c r="H7035" s="23"/>
      <c r="I7035" s="28"/>
    </row>
    <row r="7036" ht="22.5" customHeight="1">
      <c r="A7036" s="53" t="str">
        <f t="array" ref="A7036">IFERROR(_xlfn.XLOOKUP(B7036, Runs[Run ID], Runs[Track]), "— pick a run —")</f>
        <v>Spider-Man</v>
      </c>
      <c r="B7036" s="54" t="s">
        <v>865</v>
      </c>
      <c r="C7036" s="53" t="str">
        <f t="array" ref="C7036">IFERROR(_xlfn.XLOOKUP(B7036, Runs[Run ID], Runs[Title]), "— pick a run —")</f>
        <v>Brand New Day</v>
      </c>
      <c r="D7036" s="74" t="s">
        <v>11203</v>
      </c>
      <c r="E7036" s="58" t="b">
        <v>0</v>
      </c>
      <c r="F7036" s="25">
        <f t="shared" si="2"/>
        <v>36</v>
      </c>
      <c r="G7036" s="21" t="s">
        <v>58</v>
      </c>
      <c r="H7036" s="23"/>
      <c r="I7036" s="28"/>
    </row>
    <row r="7037" ht="22.5" customHeight="1">
      <c r="A7037" s="53" t="str">
        <f t="array" ref="A7037">IFERROR(_xlfn.XLOOKUP(B7037, Runs[Run ID], Runs[Track]), "— pick a run —")</f>
        <v>Spider-Man</v>
      </c>
      <c r="B7037" s="54" t="s">
        <v>865</v>
      </c>
      <c r="C7037" s="53" t="str">
        <f t="array" ref="C7037">IFERROR(_xlfn.XLOOKUP(B7037, Runs[Run ID], Runs[Title]), "— pick a run —")</f>
        <v>Brand New Day</v>
      </c>
      <c r="D7037" s="74" t="s">
        <v>11206</v>
      </c>
      <c r="E7037" s="58" t="b">
        <v>0</v>
      </c>
      <c r="F7037" s="25">
        <f t="shared" si="2"/>
        <v>37</v>
      </c>
      <c r="G7037" s="21" t="s">
        <v>58</v>
      </c>
      <c r="H7037" s="23"/>
      <c r="I7037" s="28"/>
    </row>
    <row r="7038" ht="22.5" customHeight="1">
      <c r="A7038" s="53" t="str">
        <f t="array" ref="A7038">IFERROR(_xlfn.XLOOKUP(B7038, Runs[Run ID], Runs[Track]), "— pick a run —")</f>
        <v>Spider-Man</v>
      </c>
      <c r="B7038" s="54" t="s">
        <v>865</v>
      </c>
      <c r="C7038" s="53" t="str">
        <f t="array" ref="C7038">IFERROR(_xlfn.XLOOKUP(B7038, Runs[Run ID], Runs[Title]), "— pick a run —")</f>
        <v>Brand New Day</v>
      </c>
      <c r="D7038" s="74" t="s">
        <v>11209</v>
      </c>
      <c r="E7038" s="58" t="b">
        <v>0</v>
      </c>
      <c r="F7038" s="25">
        <f t="shared" si="2"/>
        <v>38</v>
      </c>
      <c r="G7038" s="21" t="s">
        <v>58</v>
      </c>
      <c r="H7038" s="23"/>
      <c r="I7038" s="28"/>
    </row>
    <row r="7039" ht="22.5" customHeight="1">
      <c r="A7039" s="53" t="str">
        <f t="array" ref="A7039">IFERROR(_xlfn.XLOOKUP(B7039, Runs[Run ID], Runs[Track]), "— pick a run —")</f>
        <v>Spider-Man</v>
      </c>
      <c r="B7039" s="54" t="s">
        <v>865</v>
      </c>
      <c r="C7039" s="53" t="str">
        <f t="array" ref="C7039">IFERROR(_xlfn.XLOOKUP(B7039, Runs[Run ID], Runs[Title]), "— pick a run —")</f>
        <v>Brand New Day</v>
      </c>
      <c r="D7039" s="74" t="s">
        <v>11212</v>
      </c>
      <c r="E7039" s="58" t="b">
        <v>0</v>
      </c>
      <c r="F7039" s="25">
        <f t="shared" si="2"/>
        <v>39</v>
      </c>
      <c r="G7039" s="21" t="s">
        <v>58</v>
      </c>
      <c r="H7039" s="23"/>
      <c r="I7039" s="28"/>
    </row>
    <row r="7040" ht="22.5" customHeight="1">
      <c r="A7040" s="53" t="str">
        <f t="array" ref="A7040">IFERROR(_xlfn.XLOOKUP(B7040, Runs[Run ID], Runs[Track]), "— pick a run —")</f>
        <v>Spider-Man</v>
      </c>
      <c r="B7040" s="54" t="s">
        <v>865</v>
      </c>
      <c r="C7040" s="53" t="str">
        <f t="array" ref="C7040">IFERROR(_xlfn.XLOOKUP(B7040, Runs[Run ID], Runs[Title]), "— pick a run —")</f>
        <v>Brand New Day</v>
      </c>
      <c r="D7040" s="74" t="s">
        <v>11215</v>
      </c>
      <c r="E7040" s="58" t="b">
        <v>0</v>
      </c>
      <c r="F7040" s="25">
        <f t="shared" si="2"/>
        <v>40</v>
      </c>
      <c r="G7040" s="21" t="s">
        <v>58</v>
      </c>
      <c r="H7040" s="23"/>
      <c r="I7040" s="28"/>
    </row>
    <row r="7041" ht="22.5" customHeight="1">
      <c r="A7041" s="53" t="str">
        <f t="array" ref="A7041">IFERROR(_xlfn.XLOOKUP(B7041, Runs[Run ID], Runs[Track]), "— pick a run —")</f>
        <v>Spider-Man</v>
      </c>
      <c r="B7041" s="54" t="s">
        <v>865</v>
      </c>
      <c r="C7041" s="53" t="str">
        <f t="array" ref="C7041">IFERROR(_xlfn.XLOOKUP(B7041, Runs[Run ID], Runs[Title]), "— pick a run —")</f>
        <v>Brand New Day</v>
      </c>
      <c r="D7041" s="74" t="s">
        <v>11218</v>
      </c>
      <c r="E7041" s="58" t="b">
        <v>0</v>
      </c>
      <c r="F7041" s="25">
        <f t="shared" si="2"/>
        <v>41</v>
      </c>
      <c r="G7041" s="21" t="s">
        <v>58</v>
      </c>
      <c r="H7041" s="23"/>
      <c r="I7041" s="28"/>
    </row>
    <row r="7042" ht="22.5" customHeight="1">
      <c r="A7042" s="53" t="str">
        <f t="array" ref="A7042">IFERROR(_xlfn.XLOOKUP(B7042, Runs[Run ID], Runs[Track]), "— pick a run —")</f>
        <v>Spider-Man</v>
      </c>
      <c r="B7042" s="54" t="s">
        <v>865</v>
      </c>
      <c r="C7042" s="53" t="str">
        <f t="array" ref="C7042">IFERROR(_xlfn.XLOOKUP(B7042, Runs[Run ID], Runs[Title]), "— pick a run —")</f>
        <v>Brand New Day</v>
      </c>
      <c r="D7042" s="74" t="s">
        <v>15685</v>
      </c>
      <c r="E7042" s="58" t="b">
        <v>0</v>
      </c>
      <c r="F7042" s="25">
        <f t="shared" si="2"/>
        <v>42</v>
      </c>
      <c r="G7042" s="21" t="s">
        <v>58</v>
      </c>
      <c r="H7042" s="23"/>
      <c r="I7042" s="28"/>
    </row>
    <row r="7043" ht="22.5" customHeight="1">
      <c r="A7043" s="53" t="str">
        <f t="array" ref="A7043">IFERROR(_xlfn.XLOOKUP(B7043, Runs[Run ID], Runs[Track]), "— pick a run —")</f>
        <v>Spider-Man</v>
      </c>
      <c r="B7043" s="54" t="s">
        <v>865</v>
      </c>
      <c r="C7043" s="53" t="str">
        <f t="array" ref="C7043">IFERROR(_xlfn.XLOOKUP(B7043, Runs[Run ID], Runs[Title]), "— pick a run —")</f>
        <v>Brand New Day</v>
      </c>
      <c r="D7043" s="74" t="s">
        <v>11221</v>
      </c>
      <c r="E7043" s="58" t="b">
        <v>0</v>
      </c>
      <c r="F7043" s="25">
        <f t="shared" si="2"/>
        <v>43</v>
      </c>
      <c r="G7043" s="21" t="s">
        <v>58</v>
      </c>
      <c r="H7043" s="192" t="s">
        <v>15686</v>
      </c>
      <c r="I7043" s="28"/>
    </row>
    <row r="7044" ht="22.5" customHeight="1">
      <c r="A7044" s="53" t="str">
        <f t="array" ref="A7044">IFERROR(_xlfn.XLOOKUP(B7044, Runs[Run ID], Runs[Track]), "— pick a run —")</f>
        <v>Spider-Man</v>
      </c>
      <c r="B7044" s="54" t="s">
        <v>865</v>
      </c>
      <c r="C7044" s="53" t="str">
        <f t="array" ref="C7044">IFERROR(_xlfn.XLOOKUP(B7044, Runs[Run ID], Runs[Title]), "— pick a run —")</f>
        <v>Brand New Day</v>
      </c>
      <c r="D7044" s="74" t="s">
        <v>11224</v>
      </c>
      <c r="E7044" s="58" t="b">
        <v>0</v>
      </c>
      <c r="F7044" s="25">
        <f t="shared" si="2"/>
        <v>44</v>
      </c>
      <c r="G7044" s="21" t="s">
        <v>58</v>
      </c>
      <c r="H7044" s="23"/>
      <c r="I7044" s="28"/>
    </row>
    <row r="7045" ht="22.5" customHeight="1">
      <c r="A7045" s="53" t="str">
        <f t="array" ref="A7045">IFERROR(_xlfn.XLOOKUP(B7045, Runs[Run ID], Runs[Track]), "— pick a run —")</f>
        <v>Spider-Man</v>
      </c>
      <c r="B7045" s="54" t="s">
        <v>865</v>
      </c>
      <c r="C7045" s="53" t="str">
        <f t="array" ref="C7045">IFERROR(_xlfn.XLOOKUP(B7045, Runs[Run ID], Runs[Title]), "— pick a run —")</f>
        <v>Brand New Day</v>
      </c>
      <c r="D7045" s="74" t="s">
        <v>11228</v>
      </c>
      <c r="E7045" s="58" t="b">
        <v>0</v>
      </c>
      <c r="F7045" s="25">
        <f t="shared" si="2"/>
        <v>45</v>
      </c>
      <c r="G7045" s="21" t="s">
        <v>58</v>
      </c>
      <c r="H7045" s="23"/>
      <c r="I7045" s="28"/>
    </row>
    <row r="7046" ht="22.5" customHeight="1">
      <c r="A7046" s="53" t="str">
        <f t="array" ref="A7046">IFERROR(_xlfn.XLOOKUP(B7046, Runs[Run ID], Runs[Track]), "— pick a run —")</f>
        <v>Spider-Man</v>
      </c>
      <c r="B7046" s="54" t="s">
        <v>865</v>
      </c>
      <c r="C7046" s="53" t="str">
        <f t="array" ref="C7046">IFERROR(_xlfn.XLOOKUP(B7046, Runs[Run ID], Runs[Title]), "— pick a run —")</f>
        <v>Brand New Day</v>
      </c>
      <c r="D7046" s="74" t="s">
        <v>11230</v>
      </c>
      <c r="E7046" s="58" t="b">
        <v>0</v>
      </c>
      <c r="F7046" s="25">
        <f t="shared" si="2"/>
        <v>46</v>
      </c>
      <c r="G7046" s="21" t="s">
        <v>58</v>
      </c>
      <c r="H7046" s="23"/>
      <c r="I7046" s="28"/>
    </row>
    <row r="7047" ht="22.5" customHeight="1">
      <c r="A7047" s="53" t="str">
        <f t="array" ref="A7047">IFERROR(_xlfn.XLOOKUP(B7047, Runs[Run ID], Runs[Track]), "— pick a run —")</f>
        <v>Spider-Man</v>
      </c>
      <c r="B7047" s="54" t="s">
        <v>865</v>
      </c>
      <c r="C7047" s="53" t="str">
        <f t="array" ref="C7047">IFERROR(_xlfn.XLOOKUP(B7047, Runs[Run ID], Runs[Title]), "— pick a run —")</f>
        <v>Brand New Day</v>
      </c>
      <c r="D7047" s="74" t="s">
        <v>11232</v>
      </c>
      <c r="E7047" s="58" t="b">
        <v>0</v>
      </c>
      <c r="F7047" s="25">
        <f t="shared" si="2"/>
        <v>47</v>
      </c>
      <c r="G7047" s="21" t="s">
        <v>58</v>
      </c>
      <c r="H7047" s="23"/>
      <c r="I7047" s="28"/>
    </row>
    <row r="7048" ht="22.5" customHeight="1">
      <c r="A7048" s="53" t="str">
        <f t="array" ref="A7048">IFERROR(_xlfn.XLOOKUP(B7048, Runs[Run ID], Runs[Track]), "— pick a run —")</f>
        <v>Spider-Man</v>
      </c>
      <c r="B7048" s="54" t="s">
        <v>865</v>
      </c>
      <c r="C7048" s="53" t="str">
        <f t="array" ref="C7048">IFERROR(_xlfn.XLOOKUP(B7048, Runs[Run ID], Runs[Title]), "— pick a run —")</f>
        <v>Brand New Day</v>
      </c>
      <c r="D7048" s="74" t="s">
        <v>11234</v>
      </c>
      <c r="E7048" s="58" t="b">
        <v>0</v>
      </c>
      <c r="F7048" s="25">
        <f t="shared" si="2"/>
        <v>48</v>
      </c>
      <c r="G7048" s="21" t="s">
        <v>58</v>
      </c>
      <c r="H7048" s="23"/>
      <c r="I7048" s="28"/>
    </row>
    <row r="7049" ht="22.5" customHeight="1">
      <c r="A7049" s="53" t="str">
        <f t="array" ref="A7049">IFERROR(_xlfn.XLOOKUP(B7049, Runs[Run ID], Runs[Track]), "— pick a run —")</f>
        <v>Spider-Man</v>
      </c>
      <c r="B7049" s="54" t="s">
        <v>865</v>
      </c>
      <c r="C7049" s="53" t="str">
        <f t="array" ref="C7049">IFERROR(_xlfn.XLOOKUP(B7049, Runs[Run ID], Runs[Title]), "— pick a run —")</f>
        <v>Brand New Day</v>
      </c>
      <c r="D7049" s="74" t="s">
        <v>11237</v>
      </c>
      <c r="E7049" s="58" t="b">
        <v>0</v>
      </c>
      <c r="F7049" s="25">
        <f t="shared" si="2"/>
        <v>49</v>
      </c>
      <c r="G7049" s="21" t="s">
        <v>58</v>
      </c>
      <c r="H7049" s="23"/>
      <c r="I7049" s="28"/>
    </row>
    <row r="7050" ht="22.5" customHeight="1">
      <c r="A7050" s="53" t="str">
        <f t="array" ref="A7050">IFERROR(_xlfn.XLOOKUP(B7050, Runs[Run ID], Runs[Track]), "— pick a run —")</f>
        <v>Spider-Man</v>
      </c>
      <c r="B7050" s="54" t="s">
        <v>865</v>
      </c>
      <c r="C7050" s="53" t="str">
        <f t="array" ref="C7050">IFERROR(_xlfn.XLOOKUP(B7050, Runs[Run ID], Runs[Title]), "— pick a run —")</f>
        <v>Brand New Day</v>
      </c>
      <c r="D7050" s="74" t="s">
        <v>11239</v>
      </c>
      <c r="E7050" s="58" t="b">
        <v>0</v>
      </c>
      <c r="F7050" s="25">
        <f t="shared" si="2"/>
        <v>50</v>
      </c>
      <c r="G7050" s="21" t="s">
        <v>58</v>
      </c>
      <c r="H7050" s="23"/>
      <c r="I7050" s="28"/>
    </row>
    <row r="7051" ht="22.5" customHeight="1">
      <c r="A7051" s="53" t="str">
        <f t="array" ref="A7051">IFERROR(_xlfn.XLOOKUP(B7051, Runs[Run ID], Runs[Track]), "— pick a run —")</f>
        <v>Spider-Man</v>
      </c>
      <c r="B7051" s="54" t="s">
        <v>865</v>
      </c>
      <c r="C7051" s="53" t="str">
        <f t="array" ref="C7051">IFERROR(_xlfn.XLOOKUP(B7051, Runs[Run ID], Runs[Title]), "— pick a run —")</f>
        <v>Brand New Day</v>
      </c>
      <c r="D7051" s="74" t="s">
        <v>11242</v>
      </c>
      <c r="E7051" s="58" t="b">
        <v>0</v>
      </c>
      <c r="F7051" s="25">
        <f t="shared" si="2"/>
        <v>51</v>
      </c>
      <c r="G7051" s="21" t="s">
        <v>58</v>
      </c>
      <c r="H7051" s="23"/>
      <c r="I7051" s="28"/>
    </row>
    <row r="7052" ht="22.5" customHeight="1">
      <c r="A7052" s="53" t="str">
        <f t="array" ref="A7052">IFERROR(_xlfn.XLOOKUP(B7052, Runs[Run ID], Runs[Track]), "— pick a run —")</f>
        <v>Spider-Man</v>
      </c>
      <c r="B7052" s="54" t="s">
        <v>865</v>
      </c>
      <c r="C7052" s="53" t="str">
        <f t="array" ref="C7052">IFERROR(_xlfn.XLOOKUP(B7052, Runs[Run ID], Runs[Title]), "— pick a run —")</f>
        <v>Brand New Day</v>
      </c>
      <c r="D7052" s="74" t="s">
        <v>11244</v>
      </c>
      <c r="E7052" s="58" t="b">
        <v>0</v>
      </c>
      <c r="F7052" s="25">
        <f t="shared" si="2"/>
        <v>52</v>
      </c>
      <c r="G7052" s="21" t="s">
        <v>58</v>
      </c>
      <c r="H7052" s="23"/>
      <c r="I7052" s="28"/>
    </row>
    <row r="7053" ht="22.5" customHeight="1">
      <c r="A7053" s="53" t="str">
        <f t="array" ref="A7053">IFERROR(_xlfn.XLOOKUP(B7053, Runs[Run ID], Runs[Track]), "— pick a run —")</f>
        <v>Spider-Man</v>
      </c>
      <c r="B7053" s="54" t="s">
        <v>865</v>
      </c>
      <c r="C7053" s="53" t="str">
        <f t="array" ref="C7053">IFERROR(_xlfn.XLOOKUP(B7053, Runs[Run ID], Runs[Title]), "— pick a run —")</f>
        <v>Brand New Day</v>
      </c>
      <c r="D7053" s="74" t="s">
        <v>11247</v>
      </c>
      <c r="E7053" s="58" t="b">
        <v>0</v>
      </c>
      <c r="F7053" s="25">
        <f t="shared" si="2"/>
        <v>53</v>
      </c>
      <c r="G7053" s="21" t="s">
        <v>58</v>
      </c>
      <c r="H7053" s="23"/>
      <c r="I7053" s="28"/>
    </row>
    <row r="7054" ht="22.5" customHeight="1">
      <c r="A7054" s="53" t="str">
        <f t="array" ref="A7054">IFERROR(_xlfn.XLOOKUP(B7054, Runs[Run ID], Runs[Track]), "— pick a run —")</f>
        <v>Spider-Man</v>
      </c>
      <c r="B7054" s="54" t="s">
        <v>865</v>
      </c>
      <c r="C7054" s="53" t="str">
        <f t="array" ref="C7054">IFERROR(_xlfn.XLOOKUP(B7054, Runs[Run ID], Runs[Title]), "— pick a run —")</f>
        <v>Brand New Day</v>
      </c>
      <c r="D7054" s="74" t="s">
        <v>11250</v>
      </c>
      <c r="E7054" s="58" t="b">
        <v>0</v>
      </c>
      <c r="F7054" s="25">
        <f t="shared" si="2"/>
        <v>54</v>
      </c>
      <c r="G7054" s="21" t="s">
        <v>58</v>
      </c>
      <c r="H7054" s="23"/>
      <c r="I7054" s="28"/>
    </row>
    <row r="7055" ht="22.5" customHeight="1">
      <c r="A7055" s="53" t="str">
        <f t="array" ref="A7055">IFERROR(_xlfn.XLOOKUP(B7055, Runs[Run ID], Runs[Track]), "— pick a run —")</f>
        <v>Spider-Man</v>
      </c>
      <c r="B7055" s="54" t="s">
        <v>865</v>
      </c>
      <c r="C7055" s="53" t="str">
        <f t="array" ref="C7055">IFERROR(_xlfn.XLOOKUP(B7055, Runs[Run ID], Runs[Title]), "— pick a run —")</f>
        <v>Brand New Day</v>
      </c>
      <c r="D7055" s="74" t="s">
        <v>11255</v>
      </c>
      <c r="E7055" s="58" t="b">
        <v>0</v>
      </c>
      <c r="F7055" s="25">
        <f t="shared" si="2"/>
        <v>55</v>
      </c>
      <c r="G7055" s="21" t="s">
        <v>58</v>
      </c>
      <c r="H7055" s="23"/>
      <c r="I7055" s="28"/>
    </row>
    <row r="7056" ht="22.5" customHeight="1">
      <c r="A7056" s="53" t="str">
        <f t="array" ref="A7056">IFERROR(_xlfn.XLOOKUP(B7056, Runs[Run ID], Runs[Track]), "— pick a run —")</f>
        <v>Spider-Man</v>
      </c>
      <c r="B7056" s="54" t="s">
        <v>865</v>
      </c>
      <c r="C7056" s="53" t="str">
        <f t="array" ref="C7056">IFERROR(_xlfn.XLOOKUP(B7056, Runs[Run ID], Runs[Title]), "— pick a run —")</f>
        <v>Brand New Day</v>
      </c>
      <c r="D7056" s="74" t="s">
        <v>11259</v>
      </c>
      <c r="E7056" s="58" t="b">
        <v>0</v>
      </c>
      <c r="F7056" s="25">
        <f t="shared" si="2"/>
        <v>56</v>
      </c>
      <c r="G7056" s="21" t="s">
        <v>58</v>
      </c>
      <c r="H7056" s="23"/>
      <c r="I7056" s="28"/>
    </row>
    <row r="7057" ht="22.5" customHeight="1">
      <c r="A7057" s="53" t="str">
        <f t="array" ref="A7057">IFERROR(_xlfn.XLOOKUP(B7057, Runs[Run ID], Runs[Track]), "— pick a run —")</f>
        <v>Spider-Man</v>
      </c>
      <c r="B7057" s="54" t="s">
        <v>865</v>
      </c>
      <c r="C7057" s="53" t="str">
        <f t="array" ref="C7057">IFERROR(_xlfn.XLOOKUP(B7057, Runs[Run ID], Runs[Title]), "— pick a run —")</f>
        <v>Brand New Day</v>
      </c>
      <c r="D7057" s="74" t="s">
        <v>11261</v>
      </c>
      <c r="E7057" s="58" t="b">
        <v>0</v>
      </c>
      <c r="F7057" s="25">
        <f t="shared" si="2"/>
        <v>57</v>
      </c>
      <c r="G7057" s="21" t="s">
        <v>58</v>
      </c>
      <c r="H7057" s="23"/>
      <c r="I7057" s="28"/>
    </row>
    <row r="7058" ht="22.5" customHeight="1">
      <c r="A7058" s="53" t="str">
        <f t="array" ref="A7058">IFERROR(_xlfn.XLOOKUP(B7058, Runs[Run ID], Runs[Track]), "— pick a run —")</f>
        <v>Spider-Man</v>
      </c>
      <c r="B7058" s="54" t="s">
        <v>865</v>
      </c>
      <c r="C7058" s="53" t="str">
        <f t="array" ref="C7058">IFERROR(_xlfn.XLOOKUP(B7058, Runs[Run ID], Runs[Title]), "— pick a run —")</f>
        <v>Brand New Day</v>
      </c>
      <c r="D7058" s="74" t="s">
        <v>15687</v>
      </c>
      <c r="E7058" s="58" t="b">
        <v>0</v>
      </c>
      <c r="F7058" s="25">
        <f t="shared" si="2"/>
        <v>58</v>
      </c>
      <c r="G7058" s="21" t="s">
        <v>58</v>
      </c>
      <c r="H7058" s="23"/>
      <c r="I7058" s="28"/>
    </row>
    <row r="7059" ht="22.5" customHeight="1">
      <c r="A7059" s="53" t="str">
        <f t="array" ref="A7059">IFERROR(_xlfn.XLOOKUP(B7059, Runs[Run ID], Runs[Track]), "— pick a run —")</f>
        <v>Spider-Man</v>
      </c>
      <c r="B7059" s="54" t="s">
        <v>865</v>
      </c>
      <c r="C7059" s="53" t="str">
        <f t="array" ref="C7059">IFERROR(_xlfn.XLOOKUP(B7059, Runs[Run ID], Runs[Title]), "— pick a run —")</f>
        <v>Brand New Day</v>
      </c>
      <c r="D7059" s="74" t="s">
        <v>11264</v>
      </c>
      <c r="E7059" s="58" t="b">
        <v>0</v>
      </c>
      <c r="F7059" s="25">
        <f t="shared" si="2"/>
        <v>59</v>
      </c>
      <c r="G7059" s="21" t="s">
        <v>58</v>
      </c>
      <c r="H7059" s="23"/>
      <c r="I7059" s="28"/>
    </row>
    <row r="7060" ht="22.5" customHeight="1">
      <c r="A7060" s="53" t="str">
        <f t="array" ref="A7060">IFERROR(_xlfn.XLOOKUP(B7060, Runs[Run ID], Runs[Track]), "— pick a run —")</f>
        <v>Spider-Man</v>
      </c>
      <c r="B7060" s="54" t="s">
        <v>865</v>
      </c>
      <c r="C7060" s="53" t="str">
        <f t="array" ref="C7060">IFERROR(_xlfn.XLOOKUP(B7060, Runs[Run ID], Runs[Title]), "— pick a run —")</f>
        <v>Brand New Day</v>
      </c>
      <c r="D7060" s="74" t="s">
        <v>11266</v>
      </c>
      <c r="E7060" s="58" t="b">
        <v>0</v>
      </c>
      <c r="F7060" s="25">
        <f t="shared" si="2"/>
        <v>60</v>
      </c>
      <c r="G7060" s="21" t="s">
        <v>58</v>
      </c>
      <c r="H7060" s="23"/>
      <c r="I7060" s="28"/>
    </row>
    <row r="7061" ht="22.5" customHeight="1">
      <c r="A7061" s="53" t="str">
        <f t="array" ref="A7061">IFERROR(_xlfn.XLOOKUP(B7061, Runs[Run ID], Runs[Track]), "— pick a run —")</f>
        <v>Spider-Man</v>
      </c>
      <c r="B7061" s="54" t="s">
        <v>865</v>
      </c>
      <c r="C7061" s="53" t="str">
        <f t="array" ref="C7061">IFERROR(_xlfn.XLOOKUP(B7061, Runs[Run ID], Runs[Title]), "— pick a run —")</f>
        <v>Brand New Day</v>
      </c>
      <c r="D7061" s="74" t="s">
        <v>11268</v>
      </c>
      <c r="E7061" s="58" t="b">
        <v>0</v>
      </c>
      <c r="F7061" s="25">
        <f t="shared" si="2"/>
        <v>61</v>
      </c>
      <c r="G7061" s="21" t="s">
        <v>58</v>
      </c>
      <c r="H7061" s="23"/>
      <c r="I7061" s="28"/>
    </row>
    <row r="7062" ht="22.5" customHeight="1">
      <c r="A7062" s="53" t="str">
        <f t="array" ref="A7062">IFERROR(_xlfn.XLOOKUP(B7062, Runs[Run ID], Runs[Track]), "— pick a run —")</f>
        <v>Spider-Man</v>
      </c>
      <c r="B7062" s="54" t="s">
        <v>865</v>
      </c>
      <c r="C7062" s="53" t="str">
        <f t="array" ref="C7062">IFERROR(_xlfn.XLOOKUP(B7062, Runs[Run ID], Runs[Title]), "— pick a run —")</f>
        <v>Brand New Day</v>
      </c>
      <c r="D7062" s="74" t="s">
        <v>11269</v>
      </c>
      <c r="E7062" s="58" t="b">
        <v>0</v>
      </c>
      <c r="F7062" s="25">
        <f t="shared" si="2"/>
        <v>62</v>
      </c>
      <c r="G7062" s="21" t="s">
        <v>58</v>
      </c>
      <c r="H7062" s="23"/>
      <c r="I7062" s="28"/>
    </row>
    <row r="7063" ht="22.5" customHeight="1">
      <c r="A7063" s="53" t="str">
        <f t="array" ref="A7063">IFERROR(_xlfn.XLOOKUP(B7063, Runs[Run ID], Runs[Track]), "— pick a run —")</f>
        <v>Spider-Man</v>
      </c>
      <c r="B7063" s="54" t="s">
        <v>865</v>
      </c>
      <c r="C7063" s="53" t="str">
        <f t="array" ref="C7063">IFERROR(_xlfn.XLOOKUP(B7063, Runs[Run ID], Runs[Title]), "— pick a run —")</f>
        <v>Brand New Day</v>
      </c>
      <c r="D7063" s="74" t="s">
        <v>11271</v>
      </c>
      <c r="E7063" s="58" t="b">
        <v>0</v>
      </c>
      <c r="F7063" s="25">
        <f t="shared" si="2"/>
        <v>63</v>
      </c>
      <c r="G7063" s="21" t="s">
        <v>58</v>
      </c>
      <c r="H7063" s="23"/>
      <c r="I7063" s="28"/>
    </row>
    <row r="7064" ht="22.5" customHeight="1">
      <c r="A7064" s="53" t="str">
        <f t="array" ref="A7064">IFERROR(_xlfn.XLOOKUP(B7064, Runs[Run ID], Runs[Track]), "— pick a run —")</f>
        <v>Spider-Man</v>
      </c>
      <c r="B7064" s="54" t="s">
        <v>865</v>
      </c>
      <c r="C7064" s="53" t="str">
        <f t="array" ref="C7064">IFERROR(_xlfn.XLOOKUP(B7064, Runs[Run ID], Runs[Title]), "— pick a run —")</f>
        <v>Brand New Day</v>
      </c>
      <c r="D7064" s="74" t="s">
        <v>11272</v>
      </c>
      <c r="E7064" s="58" t="b">
        <v>0</v>
      </c>
      <c r="F7064" s="25">
        <f t="shared" si="2"/>
        <v>64</v>
      </c>
      <c r="G7064" s="21" t="s">
        <v>58</v>
      </c>
      <c r="H7064" s="23"/>
      <c r="I7064" s="28"/>
    </row>
    <row r="7065" ht="22.5" customHeight="1">
      <c r="A7065" s="53" t="str">
        <f t="array" ref="A7065">IFERROR(_xlfn.XLOOKUP(B7065, Runs[Run ID], Runs[Track]), "— pick a run —")</f>
        <v>Spider-Man</v>
      </c>
      <c r="B7065" s="54" t="s">
        <v>865</v>
      </c>
      <c r="C7065" s="53" t="str">
        <f t="array" ref="C7065">IFERROR(_xlfn.XLOOKUP(B7065, Runs[Run ID], Runs[Title]), "— pick a run —")</f>
        <v>Brand New Day</v>
      </c>
      <c r="D7065" s="74" t="s">
        <v>11274</v>
      </c>
      <c r="E7065" s="58" t="b">
        <v>0</v>
      </c>
      <c r="F7065" s="25">
        <f t="shared" si="2"/>
        <v>65</v>
      </c>
      <c r="G7065" s="21" t="s">
        <v>58</v>
      </c>
      <c r="H7065" s="23"/>
      <c r="I7065" s="28"/>
    </row>
    <row r="7066" ht="22.5" customHeight="1">
      <c r="A7066" s="53" t="str">
        <f t="array" ref="A7066">IFERROR(_xlfn.XLOOKUP(B7066, Runs[Run ID], Runs[Track]), "— pick a run —")</f>
        <v>Spider-Man</v>
      </c>
      <c r="B7066" s="54" t="s">
        <v>865</v>
      </c>
      <c r="C7066" s="53" t="str">
        <f t="array" ref="C7066">IFERROR(_xlfn.XLOOKUP(B7066, Runs[Run ID], Runs[Title]), "— pick a run —")</f>
        <v>Brand New Day</v>
      </c>
      <c r="D7066" s="74" t="s">
        <v>15688</v>
      </c>
      <c r="E7066" s="58" t="b">
        <v>0</v>
      </c>
      <c r="F7066" s="25">
        <f t="shared" si="2"/>
        <v>66</v>
      </c>
      <c r="G7066" s="21" t="s">
        <v>443</v>
      </c>
      <c r="H7066" s="23" t="s">
        <v>15689</v>
      </c>
      <c r="I7066" s="28"/>
    </row>
    <row r="7067" ht="22.5" customHeight="1">
      <c r="A7067" s="53" t="str">
        <f t="array" ref="A7067">IFERROR(_xlfn.XLOOKUP(B7067, Runs[Run ID], Runs[Track]), "— pick a run —")</f>
        <v>Spider-Man</v>
      </c>
      <c r="B7067" s="54" t="s">
        <v>865</v>
      </c>
      <c r="C7067" s="53" t="str">
        <f t="array" ref="C7067">IFERROR(_xlfn.XLOOKUP(B7067, Runs[Run ID], Runs[Title]), "— pick a run —")</f>
        <v>Brand New Day</v>
      </c>
      <c r="D7067" s="74" t="s">
        <v>11276</v>
      </c>
      <c r="E7067" s="58" t="b">
        <v>0</v>
      </c>
      <c r="F7067" s="25">
        <f t="shared" si="2"/>
        <v>67</v>
      </c>
      <c r="G7067" s="21" t="s">
        <v>58</v>
      </c>
      <c r="H7067" s="23" t="s">
        <v>15690</v>
      </c>
      <c r="I7067" s="28"/>
    </row>
    <row r="7068" ht="22.5" customHeight="1">
      <c r="A7068" s="53" t="str">
        <f t="array" ref="A7068">IFERROR(_xlfn.XLOOKUP(B7068, Runs[Run ID], Runs[Track]), "— pick a run —")</f>
        <v>Spider-Man</v>
      </c>
      <c r="B7068" s="54" t="s">
        <v>865</v>
      </c>
      <c r="C7068" s="53" t="str">
        <f t="array" ref="C7068">IFERROR(_xlfn.XLOOKUP(B7068, Runs[Run ID], Runs[Title]), "— pick a run —")</f>
        <v>Brand New Day</v>
      </c>
      <c r="D7068" s="74" t="s">
        <v>11277</v>
      </c>
      <c r="E7068" s="58" t="b">
        <v>0</v>
      </c>
      <c r="F7068" s="25">
        <f t="shared" si="2"/>
        <v>68</v>
      </c>
      <c r="G7068" s="21" t="s">
        <v>58</v>
      </c>
      <c r="H7068" s="23"/>
      <c r="I7068" s="28"/>
    </row>
    <row r="7069" ht="22.5" customHeight="1">
      <c r="A7069" s="53" t="str">
        <f t="array" ref="A7069">IFERROR(_xlfn.XLOOKUP(B7069, Runs[Run ID], Runs[Track]), "— pick a run —")</f>
        <v>Spider-Man</v>
      </c>
      <c r="B7069" s="54" t="s">
        <v>865</v>
      </c>
      <c r="C7069" s="53" t="str">
        <f t="array" ref="C7069">IFERROR(_xlfn.XLOOKUP(B7069, Runs[Run ID], Runs[Title]), "— pick a run —")</f>
        <v>Brand New Day</v>
      </c>
      <c r="D7069" s="74" t="s">
        <v>11278</v>
      </c>
      <c r="E7069" s="58" t="b">
        <v>0</v>
      </c>
      <c r="F7069" s="25">
        <f t="shared" si="2"/>
        <v>69</v>
      </c>
      <c r="G7069" s="21" t="s">
        <v>58</v>
      </c>
      <c r="H7069" s="23"/>
      <c r="I7069" s="28"/>
    </row>
    <row r="7070" ht="22.5" customHeight="1">
      <c r="A7070" s="53" t="str">
        <f t="array" ref="A7070">IFERROR(_xlfn.XLOOKUP(B7070, Runs[Run ID], Runs[Track]), "— pick a run —")</f>
        <v>Spider-Man</v>
      </c>
      <c r="B7070" s="54" t="s">
        <v>865</v>
      </c>
      <c r="C7070" s="53" t="str">
        <f t="array" ref="C7070">IFERROR(_xlfn.XLOOKUP(B7070, Runs[Run ID], Runs[Title]), "— pick a run —")</f>
        <v>Brand New Day</v>
      </c>
      <c r="D7070" s="74" t="s">
        <v>11279</v>
      </c>
      <c r="E7070" s="58" t="b">
        <v>0</v>
      </c>
      <c r="F7070" s="25">
        <f t="shared" si="2"/>
        <v>70</v>
      </c>
      <c r="G7070" s="21" t="s">
        <v>58</v>
      </c>
      <c r="H7070" s="23"/>
      <c r="I7070" s="28"/>
    </row>
    <row r="7071" ht="22.5" customHeight="1">
      <c r="A7071" s="53" t="str">
        <f t="array" ref="A7071">IFERROR(_xlfn.XLOOKUP(B7071, Runs[Run ID], Runs[Track]), "— pick a run —")</f>
        <v>Spider-Man</v>
      </c>
      <c r="B7071" s="54" t="s">
        <v>865</v>
      </c>
      <c r="C7071" s="53" t="str">
        <f t="array" ref="C7071">IFERROR(_xlfn.XLOOKUP(B7071, Runs[Run ID], Runs[Title]), "— pick a run —")</f>
        <v>Brand New Day</v>
      </c>
      <c r="D7071" s="74" t="s">
        <v>15691</v>
      </c>
      <c r="E7071" s="58" t="b">
        <v>0</v>
      </c>
      <c r="F7071" s="25">
        <f t="shared" si="2"/>
        <v>71</v>
      </c>
      <c r="G7071" s="21" t="s">
        <v>58</v>
      </c>
      <c r="H7071" s="23" t="s">
        <v>15692</v>
      </c>
      <c r="I7071" s="28"/>
    </row>
    <row r="7072" ht="22.5" customHeight="1">
      <c r="A7072" s="53" t="str">
        <f t="array" ref="A7072">IFERROR(_xlfn.XLOOKUP(B7072, Runs[Run ID], Runs[Track]), "— pick a run —")</f>
        <v>Spider-Man</v>
      </c>
      <c r="B7072" s="54" t="s">
        <v>865</v>
      </c>
      <c r="C7072" s="53" t="str">
        <f t="array" ref="C7072">IFERROR(_xlfn.XLOOKUP(B7072, Runs[Run ID], Runs[Title]), "— pick a run —")</f>
        <v>Brand New Day</v>
      </c>
      <c r="D7072" s="74" t="s">
        <v>15693</v>
      </c>
      <c r="E7072" s="58" t="b">
        <v>0</v>
      </c>
      <c r="F7072" s="25">
        <f t="shared" si="2"/>
        <v>72</v>
      </c>
      <c r="G7072" s="21" t="s">
        <v>58</v>
      </c>
      <c r="H7072" s="23"/>
      <c r="I7072" s="28"/>
    </row>
    <row r="7073" ht="22.5" customHeight="1">
      <c r="A7073" s="53" t="str">
        <f t="array" ref="A7073">IFERROR(_xlfn.XLOOKUP(B7073, Runs[Run ID], Runs[Track]), "— pick a run —")</f>
        <v>Spider-Man</v>
      </c>
      <c r="B7073" s="54" t="s">
        <v>865</v>
      </c>
      <c r="C7073" s="53" t="str">
        <f t="array" ref="C7073">IFERROR(_xlfn.XLOOKUP(B7073, Runs[Run ID], Runs[Title]), "— pick a run —")</f>
        <v>Brand New Day</v>
      </c>
      <c r="D7073" s="74" t="s">
        <v>15694</v>
      </c>
      <c r="E7073" s="58" t="b">
        <v>0</v>
      </c>
      <c r="F7073" s="25">
        <f t="shared" si="2"/>
        <v>73</v>
      </c>
      <c r="G7073" s="21" t="s">
        <v>58</v>
      </c>
      <c r="H7073" s="23"/>
      <c r="I7073" s="28"/>
    </row>
    <row r="7074" ht="22.5" customHeight="1">
      <c r="A7074" s="53" t="str">
        <f t="array" ref="A7074">IFERROR(_xlfn.XLOOKUP(B7074, Runs[Run ID], Runs[Track]), "— pick a run —")</f>
        <v>Spider-Man</v>
      </c>
      <c r="B7074" s="54" t="s">
        <v>865</v>
      </c>
      <c r="C7074" s="53" t="str">
        <f t="array" ref="C7074">IFERROR(_xlfn.XLOOKUP(B7074, Runs[Run ID], Runs[Title]), "— pick a run —")</f>
        <v>Brand New Day</v>
      </c>
      <c r="D7074" s="74" t="s">
        <v>15695</v>
      </c>
      <c r="E7074" s="58" t="b">
        <v>0</v>
      </c>
      <c r="F7074" s="25">
        <f t="shared" si="2"/>
        <v>74</v>
      </c>
      <c r="G7074" s="21" t="s">
        <v>58</v>
      </c>
      <c r="H7074" s="23"/>
      <c r="I7074" s="28"/>
    </row>
    <row r="7075" ht="22.5" customHeight="1">
      <c r="A7075" s="53" t="str">
        <f t="array" ref="A7075">IFERROR(_xlfn.XLOOKUP(B7075, Runs[Run ID], Runs[Track]), "— pick a run —")</f>
        <v>Spider-Man</v>
      </c>
      <c r="B7075" s="54" t="s">
        <v>865</v>
      </c>
      <c r="C7075" s="53" t="str">
        <f t="array" ref="C7075">IFERROR(_xlfn.XLOOKUP(B7075, Runs[Run ID], Runs[Title]), "— pick a run —")</f>
        <v>Brand New Day</v>
      </c>
      <c r="D7075" s="74" t="s">
        <v>11280</v>
      </c>
      <c r="E7075" s="58" t="b">
        <v>0</v>
      </c>
      <c r="F7075" s="25">
        <f t="shared" si="2"/>
        <v>75</v>
      </c>
      <c r="G7075" s="21" t="s">
        <v>58</v>
      </c>
      <c r="H7075" s="23" t="s">
        <v>15696</v>
      </c>
      <c r="I7075" s="28"/>
    </row>
    <row r="7076" ht="22.5" customHeight="1">
      <c r="A7076" s="53" t="str">
        <f t="array" ref="A7076">IFERROR(_xlfn.XLOOKUP(B7076, Runs[Run ID], Runs[Track]), "— pick a run —")</f>
        <v>Spider-Man</v>
      </c>
      <c r="B7076" s="54" t="s">
        <v>865</v>
      </c>
      <c r="C7076" s="53" t="str">
        <f t="array" ref="C7076">IFERROR(_xlfn.XLOOKUP(B7076, Runs[Run ID], Runs[Title]), "— pick a run —")</f>
        <v>Brand New Day</v>
      </c>
      <c r="D7076" s="74" t="s">
        <v>11281</v>
      </c>
      <c r="E7076" s="58" t="b">
        <v>0</v>
      </c>
      <c r="F7076" s="25">
        <f t="shared" si="2"/>
        <v>76</v>
      </c>
      <c r="G7076" s="21" t="s">
        <v>58</v>
      </c>
      <c r="H7076" s="23"/>
      <c r="I7076" s="28"/>
    </row>
    <row r="7077" ht="22.5" customHeight="1">
      <c r="A7077" s="53" t="str">
        <f t="array" ref="A7077">IFERROR(_xlfn.XLOOKUP(B7077, Runs[Run ID], Runs[Track]), "— pick a run —")</f>
        <v>Spider-Man</v>
      </c>
      <c r="B7077" s="54" t="s">
        <v>865</v>
      </c>
      <c r="C7077" s="53" t="str">
        <f t="array" ref="C7077">IFERROR(_xlfn.XLOOKUP(B7077, Runs[Run ID], Runs[Title]), "— pick a run —")</f>
        <v>Brand New Day</v>
      </c>
      <c r="D7077" s="74" t="s">
        <v>11283</v>
      </c>
      <c r="E7077" s="58" t="b">
        <v>0</v>
      </c>
      <c r="F7077" s="25">
        <f t="shared" si="2"/>
        <v>77</v>
      </c>
      <c r="G7077" s="21" t="s">
        <v>58</v>
      </c>
      <c r="H7077" s="23"/>
      <c r="I7077" s="28"/>
    </row>
    <row r="7078" ht="22.5" customHeight="1">
      <c r="A7078" s="53" t="str">
        <f t="array" ref="A7078">IFERROR(_xlfn.XLOOKUP(B7078, Runs[Run ID], Runs[Track]), "— pick a run —")</f>
        <v>Spider-Man</v>
      </c>
      <c r="B7078" s="54" t="s">
        <v>865</v>
      </c>
      <c r="C7078" s="53" t="str">
        <f t="array" ref="C7078">IFERROR(_xlfn.XLOOKUP(B7078, Runs[Run ID], Runs[Title]), "— pick a run —")</f>
        <v>Brand New Day</v>
      </c>
      <c r="D7078" s="74" t="s">
        <v>11284</v>
      </c>
      <c r="E7078" s="58" t="b">
        <v>0</v>
      </c>
      <c r="F7078" s="25">
        <f t="shared" si="2"/>
        <v>78</v>
      </c>
      <c r="G7078" s="21" t="s">
        <v>58</v>
      </c>
      <c r="H7078" s="23"/>
      <c r="I7078" s="28"/>
    </row>
    <row r="7079" ht="22.5" customHeight="1">
      <c r="A7079" s="53" t="str">
        <f t="array" ref="A7079">IFERROR(_xlfn.XLOOKUP(B7079, Runs[Run ID], Runs[Track]), "— pick a run —")</f>
        <v>Spider-Man</v>
      </c>
      <c r="B7079" s="54" t="s">
        <v>865</v>
      </c>
      <c r="C7079" s="53" t="str">
        <f t="array" ref="C7079">IFERROR(_xlfn.XLOOKUP(B7079, Runs[Run ID], Runs[Title]), "— pick a run —")</f>
        <v>Brand New Day</v>
      </c>
      <c r="D7079" s="74" t="s">
        <v>11286</v>
      </c>
      <c r="E7079" s="58" t="b">
        <v>0</v>
      </c>
      <c r="F7079" s="25">
        <f t="shared" si="2"/>
        <v>79</v>
      </c>
      <c r="G7079" s="21" t="s">
        <v>58</v>
      </c>
      <c r="H7079" s="23"/>
      <c r="I7079" s="28"/>
    </row>
    <row r="7080" ht="22.5" customHeight="1">
      <c r="A7080" s="53" t="str">
        <f t="array" ref="A7080">IFERROR(_xlfn.XLOOKUP(B7080, Runs[Run ID], Runs[Track]), "— pick a run —")</f>
        <v>Spider-Man</v>
      </c>
      <c r="B7080" s="54" t="s">
        <v>865</v>
      </c>
      <c r="C7080" s="53" t="str">
        <f t="array" ref="C7080">IFERROR(_xlfn.XLOOKUP(B7080, Runs[Run ID], Runs[Title]), "— pick a run —")</f>
        <v>Brand New Day</v>
      </c>
      <c r="D7080" s="74" t="s">
        <v>11288</v>
      </c>
      <c r="E7080" s="58" t="b">
        <v>0</v>
      </c>
      <c r="F7080" s="25">
        <f t="shared" si="2"/>
        <v>80</v>
      </c>
      <c r="G7080" s="21" t="s">
        <v>58</v>
      </c>
      <c r="H7080" s="23"/>
      <c r="I7080" s="28"/>
    </row>
    <row r="7081" ht="22.5" customHeight="1">
      <c r="A7081" s="53" t="str">
        <f t="array" ref="A7081">IFERROR(_xlfn.XLOOKUP(B7081, Runs[Run ID], Runs[Track]), "— pick a run —")</f>
        <v>Spider-Man</v>
      </c>
      <c r="B7081" s="54" t="s">
        <v>297</v>
      </c>
      <c r="C7081" s="53" t="str">
        <f t="array" ref="C7081">IFERROR(_xlfn.XLOOKUP(B7081, Runs[Run ID], Runs[Title]), "— pick a run —")</f>
        <v>Slott's Big Time</v>
      </c>
      <c r="D7081" s="74" t="s">
        <v>11292</v>
      </c>
      <c r="E7081" s="58" t="b">
        <v>0</v>
      </c>
      <c r="F7081" s="25">
        <f t="shared" si="2"/>
        <v>1</v>
      </c>
      <c r="G7081" s="21" t="s">
        <v>58</v>
      </c>
      <c r="H7081" s="23"/>
      <c r="I7081" s="28"/>
    </row>
    <row r="7082" ht="22.5" customHeight="1">
      <c r="A7082" s="53" t="str">
        <f t="array" ref="A7082">IFERROR(_xlfn.XLOOKUP(B7082, Runs[Run ID], Runs[Track]), "— pick a run —")</f>
        <v>Spider-Man</v>
      </c>
      <c r="B7082" s="54" t="s">
        <v>297</v>
      </c>
      <c r="C7082" s="53" t="str">
        <f t="array" ref="C7082">IFERROR(_xlfn.XLOOKUP(B7082, Runs[Run ID], Runs[Title]), "— pick a run —")</f>
        <v>Slott's Big Time</v>
      </c>
      <c r="D7082" s="74" t="s">
        <v>11294</v>
      </c>
      <c r="E7082" s="58" t="b">
        <v>0</v>
      </c>
      <c r="F7082" s="25">
        <f t="shared" si="2"/>
        <v>2</v>
      </c>
      <c r="G7082" s="21" t="s">
        <v>58</v>
      </c>
      <c r="H7082" s="23"/>
      <c r="I7082" s="28"/>
    </row>
    <row r="7083" ht="22.5" customHeight="1">
      <c r="A7083" s="53" t="str">
        <f t="array" ref="A7083">IFERROR(_xlfn.XLOOKUP(B7083, Runs[Run ID], Runs[Track]), "— pick a run —")</f>
        <v>Spider-Man</v>
      </c>
      <c r="B7083" s="54" t="s">
        <v>297</v>
      </c>
      <c r="C7083" s="53" t="str">
        <f t="array" ref="C7083">IFERROR(_xlfn.XLOOKUP(B7083, Runs[Run ID], Runs[Title]), "— pick a run —")</f>
        <v>Slott's Big Time</v>
      </c>
      <c r="D7083" s="74" t="s">
        <v>11296</v>
      </c>
      <c r="E7083" s="58" t="b">
        <v>0</v>
      </c>
      <c r="F7083" s="25">
        <f t="shared" si="2"/>
        <v>3</v>
      </c>
      <c r="G7083" s="21" t="s">
        <v>58</v>
      </c>
      <c r="H7083" s="23"/>
      <c r="I7083" s="28"/>
    </row>
    <row r="7084" ht="22.5" customHeight="1">
      <c r="A7084" s="53" t="str">
        <f t="array" ref="A7084">IFERROR(_xlfn.XLOOKUP(B7084, Runs[Run ID], Runs[Track]), "— pick a run —")</f>
        <v>Spider-Man</v>
      </c>
      <c r="B7084" s="54" t="s">
        <v>297</v>
      </c>
      <c r="C7084" s="53" t="str">
        <f t="array" ref="C7084">IFERROR(_xlfn.XLOOKUP(B7084, Runs[Run ID], Runs[Title]), "— pick a run —")</f>
        <v>Slott's Big Time</v>
      </c>
      <c r="D7084" s="74" t="s">
        <v>11298</v>
      </c>
      <c r="E7084" s="58" t="b">
        <v>0</v>
      </c>
      <c r="F7084" s="25">
        <f t="shared" si="2"/>
        <v>4</v>
      </c>
      <c r="G7084" s="21" t="s">
        <v>58</v>
      </c>
      <c r="H7084" s="23"/>
      <c r="I7084" s="28"/>
    </row>
    <row r="7085" ht="22.5" customHeight="1">
      <c r="A7085" s="53" t="str">
        <f t="array" ref="A7085">IFERROR(_xlfn.XLOOKUP(B7085, Runs[Run ID], Runs[Track]), "— pick a run —")</f>
        <v>Spider-Man</v>
      </c>
      <c r="B7085" s="54" t="s">
        <v>297</v>
      </c>
      <c r="C7085" s="53" t="str">
        <f t="array" ref="C7085">IFERROR(_xlfn.XLOOKUP(B7085, Runs[Run ID], Runs[Title]), "— pick a run —")</f>
        <v>Slott's Big Time</v>
      </c>
      <c r="D7085" s="74" t="s">
        <v>11299</v>
      </c>
      <c r="E7085" s="58" t="b">
        <v>0</v>
      </c>
      <c r="F7085" s="25">
        <f t="shared" si="2"/>
        <v>5</v>
      </c>
      <c r="G7085" s="21" t="s">
        <v>58</v>
      </c>
      <c r="H7085" s="23"/>
      <c r="I7085" s="28"/>
    </row>
    <row r="7086" ht="22.5" customHeight="1">
      <c r="A7086" s="53" t="str">
        <f t="array" ref="A7086">IFERROR(_xlfn.XLOOKUP(B7086, Runs[Run ID], Runs[Track]), "— pick a run —")</f>
        <v>Spider-Man</v>
      </c>
      <c r="B7086" s="54" t="s">
        <v>297</v>
      </c>
      <c r="C7086" s="53" t="str">
        <f t="array" ref="C7086">IFERROR(_xlfn.XLOOKUP(B7086, Runs[Run ID], Runs[Title]), "— pick a run —")</f>
        <v>Slott's Big Time</v>
      </c>
      <c r="D7086" s="74" t="s">
        <v>11300</v>
      </c>
      <c r="E7086" s="58" t="b">
        <v>0</v>
      </c>
      <c r="F7086" s="25">
        <f t="shared" si="2"/>
        <v>6</v>
      </c>
      <c r="G7086" s="21" t="s">
        <v>58</v>
      </c>
      <c r="H7086" s="23"/>
      <c r="I7086" s="28"/>
    </row>
    <row r="7087" ht="22.5" customHeight="1">
      <c r="A7087" s="53" t="str">
        <f t="array" ref="A7087">IFERROR(_xlfn.XLOOKUP(B7087, Runs[Run ID], Runs[Track]), "— pick a run —")</f>
        <v>Spider-Man</v>
      </c>
      <c r="B7087" s="54" t="s">
        <v>297</v>
      </c>
      <c r="C7087" s="53" t="str">
        <f t="array" ref="C7087">IFERROR(_xlfn.XLOOKUP(B7087, Runs[Run ID], Runs[Title]), "— pick a run —")</f>
        <v>Slott's Big Time</v>
      </c>
      <c r="D7087" s="74" t="s">
        <v>11302</v>
      </c>
      <c r="E7087" s="58" t="b">
        <v>0</v>
      </c>
      <c r="F7087" s="25">
        <f t="shared" si="2"/>
        <v>7</v>
      </c>
      <c r="G7087" s="21" t="s">
        <v>58</v>
      </c>
      <c r="H7087" s="23"/>
      <c r="I7087" s="28"/>
    </row>
    <row r="7088" ht="22.5" customHeight="1">
      <c r="A7088" s="53" t="str">
        <f t="array" ref="A7088">IFERROR(_xlfn.XLOOKUP(B7088, Runs[Run ID], Runs[Track]), "— pick a run —")</f>
        <v>Spider-Man</v>
      </c>
      <c r="B7088" s="54" t="s">
        <v>297</v>
      </c>
      <c r="C7088" s="53" t="str">
        <f t="array" ref="C7088">IFERROR(_xlfn.XLOOKUP(B7088, Runs[Run ID], Runs[Title]), "— pick a run —")</f>
        <v>Slott's Big Time</v>
      </c>
      <c r="D7088" s="74" t="s">
        <v>11303</v>
      </c>
      <c r="E7088" s="58" t="b">
        <v>0</v>
      </c>
      <c r="F7088" s="25">
        <f t="shared" si="2"/>
        <v>8</v>
      </c>
      <c r="G7088" s="21" t="s">
        <v>58</v>
      </c>
      <c r="H7088" s="23"/>
      <c r="I7088" s="28"/>
    </row>
    <row r="7089" ht="22.5" customHeight="1">
      <c r="A7089" s="53" t="str">
        <f t="array" ref="A7089">IFERROR(_xlfn.XLOOKUP(B7089, Runs[Run ID], Runs[Track]), "— pick a run —")</f>
        <v>Spider-Man</v>
      </c>
      <c r="B7089" s="54" t="s">
        <v>297</v>
      </c>
      <c r="C7089" s="53" t="str">
        <f t="array" ref="C7089">IFERROR(_xlfn.XLOOKUP(B7089, Runs[Run ID], Runs[Title]), "— pick a run —")</f>
        <v>Slott's Big Time</v>
      </c>
      <c r="D7089" s="74" t="s">
        <v>11304</v>
      </c>
      <c r="E7089" s="58" t="b">
        <v>0</v>
      </c>
      <c r="F7089" s="25">
        <f t="shared" si="2"/>
        <v>9</v>
      </c>
      <c r="G7089" s="21" t="s">
        <v>58</v>
      </c>
      <c r="H7089" s="23"/>
      <c r="I7089" s="28"/>
    </row>
    <row r="7090" ht="22.5" customHeight="1">
      <c r="A7090" s="53" t="str">
        <f t="array" ref="A7090">IFERROR(_xlfn.XLOOKUP(B7090, Runs[Run ID], Runs[Track]), "— pick a run —")</f>
        <v>Spider-Man</v>
      </c>
      <c r="B7090" s="54" t="s">
        <v>297</v>
      </c>
      <c r="C7090" s="53" t="str">
        <f t="array" ref="C7090">IFERROR(_xlfn.XLOOKUP(B7090, Runs[Run ID], Runs[Title]), "— pick a run —")</f>
        <v>Slott's Big Time</v>
      </c>
      <c r="D7090" s="74" t="s">
        <v>11305</v>
      </c>
      <c r="E7090" s="58" t="b">
        <v>0</v>
      </c>
      <c r="F7090" s="25">
        <f t="shared" si="2"/>
        <v>10</v>
      </c>
      <c r="G7090" s="21" t="s">
        <v>58</v>
      </c>
      <c r="H7090" s="23"/>
      <c r="I7090" s="28"/>
    </row>
    <row r="7091" ht="22.5" customHeight="1">
      <c r="A7091" s="53" t="str">
        <f t="array" ref="A7091">IFERROR(_xlfn.XLOOKUP(B7091, Runs[Run ID], Runs[Track]), "— pick a run —")</f>
        <v>Spider-Man</v>
      </c>
      <c r="B7091" s="54" t="s">
        <v>297</v>
      </c>
      <c r="C7091" s="53" t="str">
        <f t="array" ref="C7091">IFERROR(_xlfn.XLOOKUP(B7091, Runs[Run ID], Runs[Title]), "— pick a run —")</f>
        <v>Slott's Big Time</v>
      </c>
      <c r="D7091" s="74" t="s">
        <v>11306</v>
      </c>
      <c r="E7091" s="58" t="b">
        <v>0</v>
      </c>
      <c r="F7091" s="25">
        <f t="shared" si="2"/>
        <v>11</v>
      </c>
      <c r="G7091" s="21" t="s">
        <v>58</v>
      </c>
      <c r="H7091" s="23"/>
      <c r="I7091" s="28"/>
    </row>
    <row r="7092" ht="22.5" customHeight="1">
      <c r="A7092" s="53" t="str">
        <f t="array" ref="A7092">IFERROR(_xlfn.XLOOKUP(B7092, Runs[Run ID], Runs[Track]), "— pick a run —")</f>
        <v>Spider-Man</v>
      </c>
      <c r="B7092" s="54" t="s">
        <v>297</v>
      </c>
      <c r="C7092" s="53" t="str">
        <f t="array" ref="C7092">IFERROR(_xlfn.XLOOKUP(B7092, Runs[Run ID], Runs[Title]), "— pick a run —")</f>
        <v>Slott's Big Time</v>
      </c>
      <c r="D7092" s="74" t="s">
        <v>11308</v>
      </c>
      <c r="E7092" s="58" t="b">
        <v>0</v>
      </c>
      <c r="F7092" s="25">
        <f t="shared" si="2"/>
        <v>12</v>
      </c>
      <c r="G7092" s="21" t="s">
        <v>58</v>
      </c>
      <c r="H7092" s="23"/>
      <c r="I7092" s="28"/>
    </row>
    <row r="7093" ht="22.5" customHeight="1">
      <c r="A7093" s="53" t="str">
        <f t="array" ref="A7093">IFERROR(_xlfn.XLOOKUP(B7093, Runs[Run ID], Runs[Track]), "— pick a run —")</f>
        <v>Spider-Man</v>
      </c>
      <c r="B7093" s="54" t="s">
        <v>297</v>
      </c>
      <c r="C7093" s="53" t="str">
        <f t="array" ref="C7093">IFERROR(_xlfn.XLOOKUP(B7093, Runs[Run ID], Runs[Title]), "— pick a run —")</f>
        <v>Slott's Big Time</v>
      </c>
      <c r="D7093" s="74" t="s">
        <v>11309</v>
      </c>
      <c r="E7093" s="58" t="b">
        <v>0</v>
      </c>
      <c r="F7093" s="25">
        <f t="shared" si="2"/>
        <v>13</v>
      </c>
      <c r="G7093" s="21" t="s">
        <v>58</v>
      </c>
      <c r="H7093" s="23"/>
      <c r="I7093" s="28"/>
    </row>
    <row r="7094" ht="22.5" customHeight="1">
      <c r="A7094" s="53" t="str">
        <f t="array" ref="A7094">IFERROR(_xlfn.XLOOKUP(B7094, Runs[Run ID], Runs[Track]), "— pick a run —")</f>
        <v>Spider-Man</v>
      </c>
      <c r="B7094" s="54" t="s">
        <v>297</v>
      </c>
      <c r="C7094" s="53" t="str">
        <f t="array" ref="C7094">IFERROR(_xlfn.XLOOKUP(B7094, Runs[Run ID], Runs[Title]), "— pick a run —")</f>
        <v>Slott's Big Time</v>
      </c>
      <c r="D7094" s="74" t="s">
        <v>11310</v>
      </c>
      <c r="E7094" s="58" t="b">
        <v>0</v>
      </c>
      <c r="F7094" s="25">
        <f t="shared" si="2"/>
        <v>14</v>
      </c>
      <c r="G7094" s="21" t="s">
        <v>58</v>
      </c>
      <c r="H7094" s="23"/>
      <c r="I7094" s="28"/>
    </row>
    <row r="7095" ht="22.5" customHeight="1">
      <c r="A7095" s="53" t="str">
        <f t="array" ref="A7095">IFERROR(_xlfn.XLOOKUP(B7095, Runs[Run ID], Runs[Track]), "— pick a run —")</f>
        <v>Spider-Man</v>
      </c>
      <c r="B7095" s="54" t="s">
        <v>297</v>
      </c>
      <c r="C7095" s="53" t="str">
        <f t="array" ref="C7095">IFERROR(_xlfn.XLOOKUP(B7095, Runs[Run ID], Runs[Title]), "— pick a run —")</f>
        <v>Slott's Big Time</v>
      </c>
      <c r="D7095" s="74" t="s">
        <v>9828</v>
      </c>
      <c r="E7095" s="58" t="b">
        <v>0</v>
      </c>
      <c r="F7095" s="25">
        <f t="shared" si="2"/>
        <v>15</v>
      </c>
      <c r="G7095" s="21" t="s">
        <v>58</v>
      </c>
      <c r="H7095" s="23"/>
      <c r="I7095" s="28"/>
    </row>
    <row r="7096" ht="22.5" customHeight="1">
      <c r="A7096" s="53" t="str">
        <f t="array" ref="A7096">IFERROR(_xlfn.XLOOKUP(B7096, Runs[Run ID], Runs[Track]), "— pick a run —")</f>
        <v>Spider-Man</v>
      </c>
      <c r="B7096" s="54" t="s">
        <v>297</v>
      </c>
      <c r="C7096" s="53" t="str">
        <f t="array" ref="C7096">IFERROR(_xlfn.XLOOKUP(B7096, Runs[Run ID], Runs[Title]), "— pick a run —")</f>
        <v>Slott's Big Time</v>
      </c>
      <c r="D7096" s="74" t="s">
        <v>9835</v>
      </c>
      <c r="E7096" s="58" t="b">
        <v>0</v>
      </c>
      <c r="F7096" s="25">
        <f t="shared" si="2"/>
        <v>16</v>
      </c>
      <c r="G7096" s="21" t="s">
        <v>58</v>
      </c>
      <c r="H7096" s="23"/>
      <c r="I7096" s="28"/>
    </row>
    <row r="7097" ht="22.5" customHeight="1">
      <c r="A7097" s="53" t="str">
        <f t="array" ref="A7097">IFERROR(_xlfn.XLOOKUP(B7097, Runs[Run ID], Runs[Track]), "— pick a run —")</f>
        <v>Spider-Man</v>
      </c>
      <c r="B7097" s="54" t="s">
        <v>297</v>
      </c>
      <c r="C7097" s="53" t="str">
        <f t="array" ref="C7097">IFERROR(_xlfn.XLOOKUP(B7097, Runs[Run ID], Runs[Title]), "— pick a run —")</f>
        <v>Slott's Big Time</v>
      </c>
      <c r="D7097" s="74" t="s">
        <v>11314</v>
      </c>
      <c r="E7097" s="58" t="b">
        <v>0</v>
      </c>
      <c r="F7097" s="25">
        <f t="shared" si="2"/>
        <v>17</v>
      </c>
      <c r="G7097" s="21" t="s">
        <v>58</v>
      </c>
      <c r="H7097" s="23"/>
      <c r="I7097" s="28"/>
    </row>
    <row r="7098" ht="22.5" customHeight="1">
      <c r="A7098" s="53" t="str">
        <f t="array" ref="A7098">IFERROR(_xlfn.XLOOKUP(B7098, Runs[Run ID], Runs[Track]), "— pick a run —")</f>
        <v>Spider-Man</v>
      </c>
      <c r="B7098" s="54" t="s">
        <v>297</v>
      </c>
      <c r="C7098" s="53" t="str">
        <f t="array" ref="C7098">IFERROR(_xlfn.XLOOKUP(B7098, Runs[Run ID], Runs[Title]), "— pick a run —")</f>
        <v>Slott's Big Time</v>
      </c>
      <c r="D7098" s="74" t="s">
        <v>11316</v>
      </c>
      <c r="E7098" s="58" t="b">
        <v>0</v>
      </c>
      <c r="F7098" s="25">
        <f t="shared" si="2"/>
        <v>18</v>
      </c>
      <c r="G7098" s="21" t="s">
        <v>58</v>
      </c>
      <c r="H7098" s="23"/>
      <c r="I7098" s="28"/>
    </row>
    <row r="7099" ht="22.5" customHeight="1">
      <c r="A7099" s="53" t="str">
        <f t="array" ref="A7099">IFERROR(_xlfn.XLOOKUP(B7099, Runs[Run ID], Runs[Track]), "— pick a run —")</f>
        <v>Spider-Man</v>
      </c>
      <c r="B7099" s="54" t="s">
        <v>297</v>
      </c>
      <c r="C7099" s="53" t="str">
        <f t="array" ref="C7099">IFERROR(_xlfn.XLOOKUP(B7099, Runs[Run ID], Runs[Title]), "— pick a run —")</f>
        <v>Slott's Big Time</v>
      </c>
      <c r="D7099" s="74" t="s">
        <v>11318</v>
      </c>
      <c r="E7099" s="58" t="b">
        <v>0</v>
      </c>
      <c r="F7099" s="25">
        <f t="shared" si="2"/>
        <v>19</v>
      </c>
      <c r="G7099" s="21" t="s">
        <v>58</v>
      </c>
      <c r="H7099" s="23"/>
      <c r="I7099" s="28"/>
    </row>
    <row r="7100" ht="22.5" customHeight="1">
      <c r="A7100" s="53" t="str">
        <f t="array" ref="A7100">IFERROR(_xlfn.XLOOKUP(B7100, Runs[Run ID], Runs[Track]), "— pick a run —")</f>
        <v>Spider-Man</v>
      </c>
      <c r="B7100" s="54" t="s">
        <v>297</v>
      </c>
      <c r="C7100" s="53" t="str">
        <f t="array" ref="C7100">IFERROR(_xlfn.XLOOKUP(B7100, Runs[Run ID], Runs[Title]), "— pick a run —")</f>
        <v>Slott's Big Time</v>
      </c>
      <c r="D7100" s="74" t="s">
        <v>15697</v>
      </c>
      <c r="E7100" s="58" t="b">
        <v>0</v>
      </c>
      <c r="F7100" s="25">
        <f t="shared" si="2"/>
        <v>20</v>
      </c>
      <c r="G7100" s="21" t="s">
        <v>443</v>
      </c>
      <c r="H7100" s="23" t="s">
        <v>15698</v>
      </c>
      <c r="I7100" s="28"/>
    </row>
    <row r="7101" ht="22.5" customHeight="1">
      <c r="A7101" s="53" t="str">
        <f t="array" ref="A7101">IFERROR(_xlfn.XLOOKUP(B7101, Runs[Run ID], Runs[Track]), "— pick a run —")</f>
        <v>Spider-Man</v>
      </c>
      <c r="B7101" s="54" t="s">
        <v>297</v>
      </c>
      <c r="C7101" s="53" t="str">
        <f t="array" ref="C7101">IFERROR(_xlfn.XLOOKUP(B7101, Runs[Run ID], Runs[Title]), "— pick a run —")</f>
        <v>Slott's Big Time</v>
      </c>
      <c r="D7101" s="74" t="s">
        <v>11321</v>
      </c>
      <c r="E7101" s="58" t="b">
        <v>0</v>
      </c>
      <c r="F7101" s="25">
        <f t="shared" si="2"/>
        <v>21</v>
      </c>
      <c r="G7101" s="21" t="s">
        <v>58</v>
      </c>
      <c r="H7101" s="192" t="s">
        <v>15699</v>
      </c>
      <c r="I7101" s="28"/>
    </row>
    <row r="7102" ht="22.5" customHeight="1">
      <c r="A7102" s="53" t="str">
        <f t="array" ref="A7102">IFERROR(_xlfn.XLOOKUP(B7102, Runs[Run ID], Runs[Track]), "— pick a run —")</f>
        <v>Spider-Man</v>
      </c>
      <c r="B7102" s="54" t="s">
        <v>297</v>
      </c>
      <c r="C7102" s="53" t="str">
        <f t="array" ref="C7102">IFERROR(_xlfn.XLOOKUP(B7102, Runs[Run ID], Runs[Title]), "— pick a run —")</f>
        <v>Slott's Big Time</v>
      </c>
      <c r="D7102" s="74" t="s">
        <v>15700</v>
      </c>
      <c r="E7102" s="58" t="b">
        <v>0</v>
      </c>
      <c r="F7102" s="25">
        <f t="shared" si="2"/>
        <v>22</v>
      </c>
      <c r="G7102" s="21" t="s">
        <v>443</v>
      </c>
      <c r="H7102" s="23" t="s">
        <v>15701</v>
      </c>
      <c r="I7102" s="28"/>
    </row>
    <row r="7103" ht="22.5" customHeight="1">
      <c r="A7103" s="53" t="str">
        <f t="array" ref="A7103">IFERROR(_xlfn.XLOOKUP(B7103, Runs[Run ID], Runs[Track]), "— pick a run —")</f>
        <v>Spider-Man</v>
      </c>
      <c r="B7103" s="54" t="s">
        <v>297</v>
      </c>
      <c r="C7103" s="53" t="str">
        <f t="array" ref="C7103">IFERROR(_xlfn.XLOOKUP(B7103, Runs[Run ID], Runs[Title]), "— pick a run —")</f>
        <v>Slott's Big Time</v>
      </c>
      <c r="D7103" s="74" t="s">
        <v>11323</v>
      </c>
      <c r="E7103" s="58" t="b">
        <v>0</v>
      </c>
      <c r="F7103" s="25">
        <f t="shared" si="2"/>
        <v>23</v>
      </c>
      <c r="G7103" s="21" t="s">
        <v>58</v>
      </c>
      <c r="H7103" s="23"/>
      <c r="I7103" s="28"/>
    </row>
    <row r="7104" ht="22.5" customHeight="1">
      <c r="A7104" s="53" t="str">
        <f t="array" ref="A7104">IFERROR(_xlfn.XLOOKUP(B7104, Runs[Run ID], Runs[Track]), "— pick a run —")</f>
        <v>Spider-Man</v>
      </c>
      <c r="B7104" s="54" t="s">
        <v>297</v>
      </c>
      <c r="C7104" s="53" t="str">
        <f t="array" ref="C7104">IFERROR(_xlfn.XLOOKUP(B7104, Runs[Run ID], Runs[Title]), "— pick a run —")</f>
        <v>Slott's Big Time</v>
      </c>
      <c r="D7104" s="74" t="s">
        <v>15702</v>
      </c>
      <c r="E7104" s="58" t="b">
        <v>0</v>
      </c>
      <c r="F7104" s="25">
        <f t="shared" si="2"/>
        <v>24</v>
      </c>
      <c r="G7104" s="21" t="s">
        <v>443</v>
      </c>
      <c r="H7104" s="23"/>
      <c r="I7104" s="28"/>
    </row>
    <row r="7105" ht="22.5" customHeight="1">
      <c r="A7105" s="53" t="str">
        <f t="array" ref="A7105">IFERROR(_xlfn.XLOOKUP(B7105, Runs[Run ID], Runs[Track]), "— pick a run —")</f>
        <v>Spider-Man</v>
      </c>
      <c r="B7105" s="54" t="s">
        <v>297</v>
      </c>
      <c r="C7105" s="53" t="str">
        <f t="array" ref="C7105">IFERROR(_xlfn.XLOOKUP(B7105, Runs[Run ID], Runs[Title]), "— pick a run —")</f>
        <v>Slott's Big Time</v>
      </c>
      <c r="D7105" s="74" t="s">
        <v>11327</v>
      </c>
      <c r="E7105" s="58" t="b">
        <v>0</v>
      </c>
      <c r="F7105" s="25">
        <f t="shared" si="2"/>
        <v>25</v>
      </c>
      <c r="G7105" s="21" t="s">
        <v>58</v>
      </c>
      <c r="H7105" s="23"/>
      <c r="I7105" s="28"/>
    </row>
    <row r="7106" ht="22.5" customHeight="1">
      <c r="A7106" s="53" t="str">
        <f t="array" ref="A7106">IFERROR(_xlfn.XLOOKUP(B7106, Runs[Run ID], Runs[Track]), "— pick a run —")</f>
        <v>Spider-Man</v>
      </c>
      <c r="B7106" s="54" t="s">
        <v>297</v>
      </c>
      <c r="C7106" s="53" t="str">
        <f t="array" ref="C7106">IFERROR(_xlfn.XLOOKUP(B7106, Runs[Run ID], Runs[Title]), "— pick a run —")</f>
        <v>Slott's Big Time</v>
      </c>
      <c r="D7106" s="74" t="s">
        <v>15703</v>
      </c>
      <c r="E7106" s="58" t="b">
        <v>0</v>
      </c>
      <c r="F7106" s="25">
        <f t="shared" si="2"/>
        <v>26</v>
      </c>
      <c r="G7106" s="21" t="s">
        <v>443</v>
      </c>
      <c r="H7106" s="23"/>
      <c r="I7106" s="28"/>
    </row>
    <row r="7107" ht="22.5" customHeight="1">
      <c r="A7107" s="53" t="str">
        <f t="array" ref="A7107">IFERROR(_xlfn.XLOOKUP(B7107, Runs[Run ID], Runs[Track]), "— pick a run —")</f>
        <v>Spider-Man</v>
      </c>
      <c r="B7107" s="54" t="s">
        <v>297</v>
      </c>
      <c r="C7107" s="53" t="str">
        <f t="array" ref="C7107">IFERROR(_xlfn.XLOOKUP(B7107, Runs[Run ID], Runs[Title]), "— pick a run —")</f>
        <v>Slott's Big Time</v>
      </c>
      <c r="D7107" s="74" t="s">
        <v>11329</v>
      </c>
      <c r="E7107" s="58" t="b">
        <v>0</v>
      </c>
      <c r="F7107" s="25">
        <f t="shared" si="2"/>
        <v>27</v>
      </c>
      <c r="G7107" s="21" t="s">
        <v>58</v>
      </c>
      <c r="H7107" s="23"/>
      <c r="I7107" s="28"/>
    </row>
    <row r="7108" ht="22.5" customHeight="1">
      <c r="A7108" s="53" t="str">
        <f t="array" ref="A7108">IFERROR(_xlfn.XLOOKUP(B7108, Runs[Run ID], Runs[Track]), "— pick a run —")</f>
        <v>Spider-Man</v>
      </c>
      <c r="B7108" s="54" t="s">
        <v>297</v>
      </c>
      <c r="C7108" s="53" t="str">
        <f t="array" ref="C7108">IFERROR(_xlfn.XLOOKUP(B7108, Runs[Run ID], Runs[Title]), "— pick a run —")</f>
        <v>Slott's Big Time</v>
      </c>
      <c r="D7108" s="74" t="s">
        <v>15704</v>
      </c>
      <c r="E7108" s="58" t="b">
        <v>0</v>
      </c>
      <c r="F7108" s="25">
        <f t="shared" si="2"/>
        <v>28</v>
      </c>
      <c r="G7108" s="21" t="s">
        <v>443</v>
      </c>
      <c r="H7108" s="23"/>
      <c r="I7108" s="28"/>
    </row>
    <row r="7109" ht="22.5" customHeight="1">
      <c r="A7109" s="53" t="str">
        <f t="array" ref="A7109">IFERROR(_xlfn.XLOOKUP(B7109, Runs[Run ID], Runs[Track]), "— pick a run —")</f>
        <v>Spider-Man</v>
      </c>
      <c r="B7109" s="54" t="s">
        <v>297</v>
      </c>
      <c r="C7109" s="53" t="str">
        <f t="array" ref="C7109">IFERROR(_xlfn.XLOOKUP(B7109, Runs[Run ID], Runs[Title]), "— pick a run —")</f>
        <v>Slott's Big Time</v>
      </c>
      <c r="D7109" s="74" t="s">
        <v>15705</v>
      </c>
      <c r="E7109" s="58" t="b">
        <v>0</v>
      </c>
      <c r="F7109" s="25">
        <f t="shared" si="2"/>
        <v>29</v>
      </c>
      <c r="G7109" s="21" t="s">
        <v>1002</v>
      </c>
      <c r="H7109" s="23"/>
      <c r="I7109" s="28"/>
    </row>
    <row r="7110" ht="22.5" customHeight="1">
      <c r="A7110" s="53" t="str">
        <f t="array" ref="A7110">IFERROR(_xlfn.XLOOKUP(B7110, Runs[Run ID], Runs[Track]), "— pick a run —")</f>
        <v>Spider-Man</v>
      </c>
      <c r="B7110" s="54" t="s">
        <v>297</v>
      </c>
      <c r="C7110" s="53" t="str">
        <f t="array" ref="C7110">IFERROR(_xlfn.XLOOKUP(B7110, Runs[Run ID], Runs[Title]), "— pick a run —")</f>
        <v>Slott's Big Time</v>
      </c>
      <c r="D7110" s="74" t="s">
        <v>11334</v>
      </c>
      <c r="E7110" s="58" t="b">
        <v>0</v>
      </c>
      <c r="F7110" s="25">
        <f t="shared" si="2"/>
        <v>30</v>
      </c>
      <c r="G7110" s="21" t="s">
        <v>58</v>
      </c>
      <c r="H7110" s="23"/>
      <c r="I7110" s="28"/>
    </row>
    <row r="7111" ht="22.5" customHeight="1">
      <c r="A7111" s="53" t="str">
        <f t="array" ref="A7111">IFERROR(_xlfn.XLOOKUP(B7111, Runs[Run ID], Runs[Track]), "— pick a run —")</f>
        <v>Spider-Man</v>
      </c>
      <c r="B7111" s="54" t="s">
        <v>297</v>
      </c>
      <c r="C7111" s="53" t="str">
        <f t="array" ref="C7111">IFERROR(_xlfn.XLOOKUP(B7111, Runs[Run ID], Runs[Title]), "— pick a run —")</f>
        <v>Slott's Big Time</v>
      </c>
      <c r="D7111" s="74" t="s">
        <v>11336</v>
      </c>
      <c r="E7111" s="58" t="b">
        <v>0</v>
      </c>
      <c r="F7111" s="25">
        <f t="shared" si="2"/>
        <v>31</v>
      </c>
      <c r="G7111" s="21" t="s">
        <v>58</v>
      </c>
      <c r="H7111" s="23"/>
      <c r="I7111" s="28"/>
    </row>
    <row r="7112" ht="22.5" customHeight="1">
      <c r="A7112" s="53" t="str">
        <f t="array" ref="A7112">IFERROR(_xlfn.XLOOKUP(B7112, Runs[Run ID], Runs[Track]), "— pick a run —")</f>
        <v>Spider-Man</v>
      </c>
      <c r="B7112" s="54" t="s">
        <v>297</v>
      </c>
      <c r="C7112" s="53" t="str">
        <f t="array" ref="C7112">IFERROR(_xlfn.XLOOKUP(B7112, Runs[Run ID], Runs[Title]), "— pick a run —")</f>
        <v>Slott's Big Time</v>
      </c>
      <c r="D7112" s="74" t="s">
        <v>11340</v>
      </c>
      <c r="E7112" s="58" t="b">
        <v>0</v>
      </c>
      <c r="F7112" s="25">
        <f t="shared" si="2"/>
        <v>32</v>
      </c>
      <c r="G7112" s="21" t="s">
        <v>58</v>
      </c>
      <c r="H7112" s="23"/>
      <c r="I7112" s="28"/>
    </row>
    <row r="7113" ht="22.5" customHeight="1">
      <c r="A7113" s="53" t="str">
        <f t="array" ref="A7113">IFERROR(_xlfn.XLOOKUP(B7113, Runs[Run ID], Runs[Track]), "— pick a run —")</f>
        <v>Spider-Man</v>
      </c>
      <c r="B7113" s="54" t="s">
        <v>297</v>
      </c>
      <c r="C7113" s="53" t="str">
        <f t="array" ref="C7113">IFERROR(_xlfn.XLOOKUP(B7113, Runs[Run ID], Runs[Title]), "— pick a run —")</f>
        <v>Slott's Big Time</v>
      </c>
      <c r="D7113" s="74" t="s">
        <v>11342</v>
      </c>
      <c r="E7113" s="58" t="b">
        <v>0</v>
      </c>
      <c r="F7113" s="25">
        <f t="shared" si="2"/>
        <v>33</v>
      </c>
      <c r="G7113" s="21" t="s">
        <v>58</v>
      </c>
      <c r="H7113" s="23"/>
      <c r="I7113" s="28"/>
    </row>
    <row r="7114" ht="22.5" customHeight="1">
      <c r="A7114" s="53" t="str">
        <f t="array" ref="A7114">IFERROR(_xlfn.XLOOKUP(B7114, Runs[Run ID], Runs[Track]), "— pick a run —")</f>
        <v>Spider-Man</v>
      </c>
      <c r="B7114" s="54" t="s">
        <v>297</v>
      </c>
      <c r="C7114" s="53" t="str">
        <f t="array" ref="C7114">IFERROR(_xlfn.XLOOKUP(B7114, Runs[Run ID], Runs[Title]), "— pick a run —")</f>
        <v>Slott's Big Time</v>
      </c>
      <c r="D7114" s="74" t="s">
        <v>11344</v>
      </c>
      <c r="E7114" s="58" t="b">
        <v>0</v>
      </c>
      <c r="F7114" s="25">
        <f t="shared" si="2"/>
        <v>34</v>
      </c>
      <c r="G7114" s="21" t="s">
        <v>58</v>
      </c>
      <c r="H7114" s="23"/>
      <c r="I7114" s="28"/>
    </row>
    <row r="7115" ht="22.5" customHeight="1">
      <c r="A7115" s="53" t="str">
        <f t="array" ref="A7115">IFERROR(_xlfn.XLOOKUP(B7115, Runs[Run ID], Runs[Track]), "— pick a run —")</f>
        <v>Spider-Man</v>
      </c>
      <c r="B7115" s="54" t="s">
        <v>297</v>
      </c>
      <c r="C7115" s="53" t="str">
        <f t="array" ref="C7115">IFERROR(_xlfn.XLOOKUP(B7115, Runs[Run ID], Runs[Title]), "— pick a run —")</f>
        <v>Slott's Big Time</v>
      </c>
      <c r="D7115" s="74" t="s">
        <v>11346</v>
      </c>
      <c r="E7115" s="58" t="b">
        <v>0</v>
      </c>
      <c r="F7115" s="25">
        <f t="shared" si="2"/>
        <v>35</v>
      </c>
      <c r="G7115" s="21" t="s">
        <v>58</v>
      </c>
      <c r="H7115" s="23"/>
      <c r="I7115" s="28"/>
    </row>
    <row r="7116" ht="22.5" customHeight="1">
      <c r="A7116" s="53" t="str">
        <f t="array" ref="A7116">IFERROR(_xlfn.XLOOKUP(B7116, Runs[Run ID], Runs[Track]), "— pick a run —")</f>
        <v>Spider-Man</v>
      </c>
      <c r="B7116" s="54" t="s">
        <v>297</v>
      </c>
      <c r="C7116" s="53" t="str">
        <f t="array" ref="C7116">IFERROR(_xlfn.XLOOKUP(B7116, Runs[Run ID], Runs[Title]), "— pick a run —")</f>
        <v>Slott's Big Time</v>
      </c>
      <c r="D7116" s="74" t="s">
        <v>11348</v>
      </c>
      <c r="E7116" s="58" t="b">
        <v>0</v>
      </c>
      <c r="F7116" s="25">
        <f t="shared" si="2"/>
        <v>36</v>
      </c>
      <c r="G7116" s="21" t="s">
        <v>58</v>
      </c>
      <c r="H7116" s="23"/>
      <c r="I7116" s="28"/>
    </row>
    <row r="7117" ht="22.5" customHeight="1">
      <c r="A7117" s="53" t="str">
        <f t="array" ref="A7117">IFERROR(_xlfn.XLOOKUP(B7117, Runs[Run ID], Runs[Track]), "— pick a run —")</f>
        <v>Spider-Man</v>
      </c>
      <c r="B7117" s="54" t="s">
        <v>297</v>
      </c>
      <c r="C7117" s="53" t="str">
        <f t="array" ref="C7117">IFERROR(_xlfn.XLOOKUP(B7117, Runs[Run ID], Runs[Title]), "— pick a run —")</f>
        <v>Slott's Big Time</v>
      </c>
      <c r="D7117" s="74" t="s">
        <v>11349</v>
      </c>
      <c r="E7117" s="58" t="b">
        <v>0</v>
      </c>
      <c r="F7117" s="25">
        <f t="shared" si="2"/>
        <v>37</v>
      </c>
      <c r="G7117" s="21" t="s">
        <v>58</v>
      </c>
      <c r="H7117" s="23"/>
      <c r="I7117" s="28"/>
    </row>
    <row r="7118" ht="22.5" customHeight="1">
      <c r="A7118" s="53" t="str">
        <f t="array" ref="A7118">IFERROR(_xlfn.XLOOKUP(B7118, Runs[Run ID], Runs[Track]), "— pick a run —")</f>
        <v>Spider-Man</v>
      </c>
      <c r="B7118" s="54" t="s">
        <v>297</v>
      </c>
      <c r="C7118" s="53" t="str">
        <f t="array" ref="C7118">IFERROR(_xlfn.XLOOKUP(B7118, Runs[Run ID], Runs[Title]), "— pick a run —")</f>
        <v>Slott's Big Time</v>
      </c>
      <c r="D7118" s="74" t="s">
        <v>7003</v>
      </c>
      <c r="E7118" s="58" t="b">
        <v>0</v>
      </c>
      <c r="F7118" s="25">
        <f t="shared" si="2"/>
        <v>38</v>
      </c>
      <c r="G7118" s="21" t="s">
        <v>58</v>
      </c>
      <c r="H7118" s="23"/>
      <c r="I7118" s="28"/>
    </row>
    <row r="7119" ht="22.5" customHeight="1">
      <c r="A7119" s="53" t="str">
        <f t="array" ref="A7119">IFERROR(_xlfn.XLOOKUP(B7119, Runs[Run ID], Runs[Track]), "— pick a run —")</f>
        <v>Spider-Man</v>
      </c>
      <c r="B7119" s="54" t="s">
        <v>297</v>
      </c>
      <c r="C7119" s="53" t="str">
        <f t="array" ref="C7119">IFERROR(_xlfn.XLOOKUP(B7119, Runs[Run ID], Runs[Title]), "— pick a run —")</f>
        <v>Slott's Big Time</v>
      </c>
      <c r="D7119" s="74" t="s">
        <v>11351</v>
      </c>
      <c r="E7119" s="58" t="b">
        <v>0</v>
      </c>
      <c r="F7119" s="25">
        <f t="shared" si="2"/>
        <v>39</v>
      </c>
      <c r="G7119" s="21" t="s">
        <v>58</v>
      </c>
      <c r="H7119" s="23"/>
      <c r="I7119" s="28"/>
    </row>
    <row r="7120" ht="22.5" customHeight="1">
      <c r="A7120" s="53" t="str">
        <f t="array" ref="A7120">IFERROR(_xlfn.XLOOKUP(B7120, Runs[Run ID], Runs[Track]), "— pick a run —")</f>
        <v>Spider-Man</v>
      </c>
      <c r="B7120" s="54" t="s">
        <v>297</v>
      </c>
      <c r="C7120" s="53" t="str">
        <f t="array" ref="C7120">IFERROR(_xlfn.XLOOKUP(B7120, Runs[Run ID], Runs[Title]), "— pick a run —")</f>
        <v>Slott's Big Time</v>
      </c>
      <c r="D7120" s="74" t="s">
        <v>11352</v>
      </c>
      <c r="E7120" s="58" t="b">
        <v>0</v>
      </c>
      <c r="F7120" s="25">
        <f t="shared" si="2"/>
        <v>40</v>
      </c>
      <c r="G7120" s="21" t="s">
        <v>58</v>
      </c>
      <c r="H7120" s="23"/>
      <c r="I7120" s="28"/>
    </row>
    <row r="7121" ht="22.5" customHeight="1">
      <c r="A7121" s="53" t="str">
        <f t="array" ref="A7121">IFERROR(_xlfn.XLOOKUP(B7121, Runs[Run ID], Runs[Track]), "— pick a run —")</f>
        <v>Spider-Man</v>
      </c>
      <c r="B7121" s="54" t="s">
        <v>297</v>
      </c>
      <c r="C7121" s="53" t="str">
        <f t="array" ref="C7121">IFERROR(_xlfn.XLOOKUP(B7121, Runs[Run ID], Runs[Title]), "— pick a run —")</f>
        <v>Slott's Big Time</v>
      </c>
      <c r="D7121" s="74" t="s">
        <v>11353</v>
      </c>
      <c r="E7121" s="58" t="b">
        <v>0</v>
      </c>
      <c r="F7121" s="25">
        <f t="shared" si="2"/>
        <v>41</v>
      </c>
      <c r="G7121" s="21" t="s">
        <v>58</v>
      </c>
      <c r="H7121" s="23"/>
      <c r="I7121" s="28"/>
    </row>
    <row r="7122" ht="22.5" customHeight="1">
      <c r="A7122" s="53" t="str">
        <f t="array" ref="A7122">IFERROR(_xlfn.XLOOKUP(B7122, Runs[Run ID], Runs[Track]), "— pick a run —")</f>
        <v>Spider-Man</v>
      </c>
      <c r="B7122" s="54" t="s">
        <v>297</v>
      </c>
      <c r="C7122" s="53" t="str">
        <f t="array" ref="C7122">IFERROR(_xlfn.XLOOKUP(B7122, Runs[Run ID], Runs[Title]), "— pick a run —")</f>
        <v>Slott's Big Time</v>
      </c>
      <c r="D7122" s="74" t="s">
        <v>11354</v>
      </c>
      <c r="E7122" s="58" t="b">
        <v>0</v>
      </c>
      <c r="F7122" s="25">
        <f t="shared" si="2"/>
        <v>42</v>
      </c>
      <c r="G7122" s="21" t="s">
        <v>58</v>
      </c>
      <c r="H7122" s="23"/>
      <c r="I7122" s="28"/>
    </row>
    <row r="7123" ht="22.5" customHeight="1">
      <c r="A7123" s="53" t="str">
        <f t="array" ref="A7123">IFERROR(_xlfn.XLOOKUP(B7123, Runs[Run ID], Runs[Track]), "— pick a run —")</f>
        <v>Spider-Man</v>
      </c>
      <c r="B7123" s="54" t="s">
        <v>297</v>
      </c>
      <c r="C7123" s="53" t="str">
        <f t="array" ref="C7123">IFERROR(_xlfn.XLOOKUP(B7123, Runs[Run ID], Runs[Title]), "— pick a run —")</f>
        <v>Slott's Big Time</v>
      </c>
      <c r="D7123" s="74" t="s">
        <v>11356</v>
      </c>
      <c r="E7123" s="58" t="b">
        <v>0</v>
      </c>
      <c r="F7123" s="25">
        <f t="shared" si="2"/>
        <v>43</v>
      </c>
      <c r="G7123" s="21" t="s">
        <v>58</v>
      </c>
      <c r="H7123" s="23"/>
      <c r="I7123" s="28"/>
    </row>
    <row r="7124" ht="22.5" customHeight="1">
      <c r="A7124" s="53" t="str">
        <f t="array" ref="A7124">IFERROR(_xlfn.XLOOKUP(B7124, Runs[Run ID], Runs[Track]), "— pick a run —")</f>
        <v>Spider-Man</v>
      </c>
      <c r="B7124" s="54" t="s">
        <v>297</v>
      </c>
      <c r="C7124" s="53" t="str">
        <f t="array" ref="C7124">IFERROR(_xlfn.XLOOKUP(B7124, Runs[Run ID], Runs[Title]), "— pick a run —")</f>
        <v>Slott's Big Time</v>
      </c>
      <c r="D7124" s="74" t="s">
        <v>7081</v>
      </c>
      <c r="E7124" s="58" t="b">
        <v>0</v>
      </c>
      <c r="F7124" s="25">
        <f t="shared" si="2"/>
        <v>44</v>
      </c>
      <c r="G7124" s="21" t="s">
        <v>443</v>
      </c>
      <c r="H7124" s="23"/>
      <c r="I7124" s="28"/>
    </row>
    <row r="7125" ht="22.5" customHeight="1">
      <c r="A7125" s="53" t="str">
        <f t="array" ref="A7125">IFERROR(_xlfn.XLOOKUP(B7125, Runs[Run ID], Runs[Track]), "— pick a run —")</f>
        <v>Spider-Man</v>
      </c>
      <c r="B7125" s="54" t="s">
        <v>297</v>
      </c>
      <c r="C7125" s="53" t="str">
        <f t="array" ref="C7125">IFERROR(_xlfn.XLOOKUP(B7125, Runs[Run ID], Runs[Title]), "— pick a run —")</f>
        <v>Slott's Big Time</v>
      </c>
      <c r="D7125" s="74" t="s">
        <v>7102</v>
      </c>
      <c r="E7125" s="58" t="b">
        <v>0</v>
      </c>
      <c r="F7125" s="25">
        <f t="shared" si="2"/>
        <v>45</v>
      </c>
      <c r="G7125" s="21" t="s">
        <v>443</v>
      </c>
      <c r="H7125" s="23"/>
      <c r="I7125" s="28"/>
    </row>
    <row r="7126" ht="22.5" customHeight="1">
      <c r="A7126" s="53" t="str">
        <f t="array" ref="A7126">IFERROR(_xlfn.XLOOKUP(B7126, Runs[Run ID], Runs[Track]), "— pick a run —")</f>
        <v>Spider-Man</v>
      </c>
      <c r="B7126" s="54" t="s">
        <v>297</v>
      </c>
      <c r="C7126" s="53" t="str">
        <f t="array" ref="C7126">IFERROR(_xlfn.XLOOKUP(B7126, Runs[Run ID], Runs[Title]), "— pick a run —")</f>
        <v>Slott's Big Time</v>
      </c>
      <c r="D7126" s="74" t="s">
        <v>7122</v>
      </c>
      <c r="E7126" s="58" t="b">
        <v>0</v>
      </c>
      <c r="F7126" s="25">
        <f t="shared" si="2"/>
        <v>46</v>
      </c>
      <c r="G7126" s="21" t="s">
        <v>443</v>
      </c>
      <c r="H7126" s="23"/>
      <c r="I7126" s="28"/>
    </row>
    <row r="7127" ht="22.5" customHeight="1">
      <c r="A7127" s="53" t="str">
        <f t="array" ref="A7127">IFERROR(_xlfn.XLOOKUP(B7127, Runs[Run ID], Runs[Track]), "— pick a run —")</f>
        <v>Spider-Man</v>
      </c>
      <c r="B7127" s="54" t="s">
        <v>297</v>
      </c>
      <c r="C7127" s="53" t="str">
        <f t="array" ref="C7127">IFERROR(_xlfn.XLOOKUP(B7127, Runs[Run ID], Runs[Title]), "— pick a run —")</f>
        <v>Slott's Big Time</v>
      </c>
      <c r="D7127" s="74" t="s">
        <v>11357</v>
      </c>
      <c r="E7127" s="58" t="b">
        <v>0</v>
      </c>
      <c r="F7127" s="25">
        <f t="shared" si="2"/>
        <v>47</v>
      </c>
      <c r="G7127" s="21" t="s">
        <v>58</v>
      </c>
      <c r="H7127" s="23"/>
      <c r="I7127" s="28"/>
    </row>
    <row r="7128" ht="22.5" customHeight="1">
      <c r="A7128" s="53" t="str">
        <f t="array" ref="A7128">IFERROR(_xlfn.XLOOKUP(B7128, Runs[Run ID], Runs[Track]), "— pick a run —")</f>
        <v>Spider-Man</v>
      </c>
      <c r="B7128" s="54" t="s">
        <v>297</v>
      </c>
      <c r="C7128" s="53" t="str">
        <f t="array" ref="C7128">IFERROR(_xlfn.XLOOKUP(B7128, Runs[Run ID], Runs[Title]), "— pick a run —")</f>
        <v>Slott's Big Time</v>
      </c>
      <c r="D7128" s="74" t="s">
        <v>11358</v>
      </c>
      <c r="E7128" s="58" t="b">
        <v>0</v>
      </c>
      <c r="F7128" s="25">
        <f t="shared" si="2"/>
        <v>48</v>
      </c>
      <c r="G7128" s="21" t="s">
        <v>58</v>
      </c>
      <c r="H7128" s="23"/>
      <c r="I7128" s="28"/>
    </row>
    <row r="7129" ht="22.5" customHeight="1">
      <c r="A7129" s="53" t="str">
        <f t="array" ref="A7129">IFERROR(_xlfn.XLOOKUP(B7129, Runs[Run ID], Runs[Track]), "— pick a run —")</f>
        <v>Spider-Man</v>
      </c>
      <c r="B7129" s="54" t="s">
        <v>297</v>
      </c>
      <c r="C7129" s="53" t="str">
        <f t="array" ref="C7129">IFERROR(_xlfn.XLOOKUP(B7129, Runs[Run ID], Runs[Title]), "— pick a run —")</f>
        <v>Slott's Big Time</v>
      </c>
      <c r="D7129" s="74" t="s">
        <v>11359</v>
      </c>
      <c r="E7129" s="58" t="b">
        <v>0</v>
      </c>
      <c r="F7129" s="25">
        <f t="shared" si="2"/>
        <v>49</v>
      </c>
      <c r="G7129" s="21" t="s">
        <v>58</v>
      </c>
      <c r="H7129" s="23"/>
      <c r="I7129" s="28"/>
    </row>
    <row r="7130" ht="22.5" customHeight="1">
      <c r="A7130" s="53" t="str">
        <f t="array" ref="A7130">IFERROR(_xlfn.XLOOKUP(B7130, Runs[Run ID], Runs[Track]), "— pick a run —")</f>
        <v>Spider-Man</v>
      </c>
      <c r="B7130" s="54" t="s">
        <v>297</v>
      </c>
      <c r="C7130" s="53" t="str">
        <f t="array" ref="C7130">IFERROR(_xlfn.XLOOKUP(B7130, Runs[Run ID], Runs[Title]), "— pick a run —")</f>
        <v>Slott's Big Time</v>
      </c>
      <c r="D7130" s="74" t="s">
        <v>11362</v>
      </c>
      <c r="E7130" s="58" t="b">
        <v>0</v>
      </c>
      <c r="F7130" s="25">
        <f t="shared" si="2"/>
        <v>50</v>
      </c>
      <c r="G7130" s="21" t="s">
        <v>58</v>
      </c>
      <c r="H7130" s="23"/>
      <c r="I7130" s="28"/>
    </row>
    <row r="7131" ht="22.5" customHeight="1">
      <c r="A7131" s="53" t="str">
        <f t="array" ref="A7131">IFERROR(_xlfn.XLOOKUP(B7131, Runs[Run ID], Runs[Track]), "— pick a run —")</f>
        <v>Spider-Man</v>
      </c>
      <c r="B7131" s="54" t="s">
        <v>297</v>
      </c>
      <c r="C7131" s="53" t="str">
        <f t="array" ref="C7131">IFERROR(_xlfn.XLOOKUP(B7131, Runs[Run ID], Runs[Title]), "— pick a run —")</f>
        <v>Slott's Big Time</v>
      </c>
      <c r="D7131" s="74" t="s">
        <v>11361</v>
      </c>
      <c r="E7131" s="58" t="b">
        <v>0</v>
      </c>
      <c r="F7131" s="25">
        <f t="shared" si="2"/>
        <v>51</v>
      </c>
      <c r="G7131" s="21" t="s">
        <v>58</v>
      </c>
      <c r="H7131" s="23"/>
      <c r="I7131" s="28"/>
    </row>
    <row r="7132" ht="22.5" customHeight="1">
      <c r="A7132" s="53" t="str">
        <f t="array" ref="A7132">IFERROR(_xlfn.XLOOKUP(B7132, Runs[Run ID], Runs[Track]), "— pick a run —")</f>
        <v>Spider-Man</v>
      </c>
      <c r="B7132" s="54" t="s">
        <v>297</v>
      </c>
      <c r="C7132" s="53" t="str">
        <f t="array" ref="C7132">IFERROR(_xlfn.XLOOKUP(B7132, Runs[Run ID], Runs[Title]), "— pick a run —")</f>
        <v>Slott's Big Time</v>
      </c>
      <c r="D7132" s="74" t="s">
        <v>11363</v>
      </c>
      <c r="E7132" s="58" t="b">
        <v>0</v>
      </c>
      <c r="F7132" s="25">
        <f t="shared" si="2"/>
        <v>52</v>
      </c>
      <c r="G7132" s="21" t="s">
        <v>58</v>
      </c>
      <c r="H7132" s="23"/>
      <c r="I7132" s="28"/>
    </row>
    <row r="7133" ht="22.5" customHeight="1">
      <c r="A7133" s="53" t="str">
        <f t="array" ref="A7133">IFERROR(_xlfn.XLOOKUP(B7133, Runs[Run ID], Runs[Track]), "— pick a run —")</f>
        <v>Spider-Man</v>
      </c>
      <c r="B7133" s="54" t="s">
        <v>297</v>
      </c>
      <c r="C7133" s="53" t="str">
        <f t="array" ref="C7133">IFERROR(_xlfn.XLOOKUP(B7133, Runs[Run ID], Runs[Title]), "— pick a run —")</f>
        <v>Slott's Big Time</v>
      </c>
      <c r="D7133" s="74" t="s">
        <v>11364</v>
      </c>
      <c r="E7133" s="58" t="b">
        <v>0</v>
      </c>
      <c r="F7133" s="25">
        <f t="shared" si="2"/>
        <v>53</v>
      </c>
      <c r="G7133" s="21" t="s">
        <v>58</v>
      </c>
      <c r="H7133" s="23"/>
      <c r="I7133" s="28"/>
    </row>
    <row r="7134" ht="22.5" customHeight="1">
      <c r="A7134" s="53" t="str">
        <f t="array" ref="A7134">IFERROR(_xlfn.XLOOKUP(B7134, Runs[Run ID], Runs[Track]), "— pick a run —")</f>
        <v>Spider-Man</v>
      </c>
      <c r="B7134" s="54" t="s">
        <v>297</v>
      </c>
      <c r="C7134" s="53" t="str">
        <f t="array" ref="C7134">IFERROR(_xlfn.XLOOKUP(B7134, Runs[Run ID], Runs[Title]), "— pick a run —")</f>
        <v>Slott's Big Time</v>
      </c>
      <c r="D7134" s="74" t="s">
        <v>15706</v>
      </c>
      <c r="E7134" s="58" t="b">
        <v>0</v>
      </c>
      <c r="F7134" s="25">
        <f t="shared" si="2"/>
        <v>54</v>
      </c>
      <c r="G7134" s="21" t="s">
        <v>58</v>
      </c>
      <c r="H7134" s="23"/>
      <c r="I7134" s="28"/>
    </row>
    <row r="7135" ht="22.5" customHeight="1">
      <c r="A7135" s="53" t="str">
        <f t="array" ref="A7135">IFERROR(_xlfn.XLOOKUP(B7135, Runs[Run ID], Runs[Track]), "— pick a run —")</f>
        <v>Spider-Man</v>
      </c>
      <c r="B7135" s="54" t="s">
        <v>297</v>
      </c>
      <c r="C7135" s="53" t="str">
        <f t="array" ref="C7135">IFERROR(_xlfn.XLOOKUP(B7135, Runs[Run ID], Runs[Title]), "— pick a run —")</f>
        <v>Slott's Big Time</v>
      </c>
      <c r="D7135" s="74" t="s">
        <v>11365</v>
      </c>
      <c r="E7135" s="58" t="b">
        <v>0</v>
      </c>
      <c r="F7135" s="25">
        <f t="shared" si="2"/>
        <v>55</v>
      </c>
      <c r="G7135" s="21" t="s">
        <v>58</v>
      </c>
      <c r="H7135" s="23"/>
      <c r="I7135" s="28"/>
    </row>
    <row r="7136" ht="22.5" customHeight="1">
      <c r="A7136" s="53" t="str">
        <f t="array" ref="A7136">IFERROR(_xlfn.XLOOKUP(B7136, Runs[Run ID], Runs[Track]), "— pick a run —")</f>
        <v>Spider-Man</v>
      </c>
      <c r="B7136" s="54" t="s">
        <v>297</v>
      </c>
      <c r="C7136" s="53" t="str">
        <f t="array" ref="C7136">IFERROR(_xlfn.XLOOKUP(B7136, Runs[Run ID], Runs[Title]), "— pick a run —")</f>
        <v>Slott's Big Time</v>
      </c>
      <c r="D7136" s="74" t="s">
        <v>11366</v>
      </c>
      <c r="E7136" s="58" t="b">
        <v>0</v>
      </c>
      <c r="F7136" s="25">
        <f t="shared" si="2"/>
        <v>56</v>
      </c>
      <c r="G7136" s="21" t="s">
        <v>58</v>
      </c>
      <c r="H7136" s="23"/>
      <c r="I7136" s="28"/>
    </row>
    <row r="7137" ht="22.5" customHeight="1">
      <c r="A7137" s="53" t="str">
        <f t="array" ref="A7137">IFERROR(_xlfn.XLOOKUP(B7137, Runs[Run ID], Runs[Track]), "— pick a run —")</f>
        <v>Spider-Man</v>
      </c>
      <c r="B7137" s="54" t="s">
        <v>297</v>
      </c>
      <c r="C7137" s="53" t="str">
        <f t="array" ref="C7137">IFERROR(_xlfn.XLOOKUP(B7137, Runs[Run ID], Runs[Title]), "— pick a run —")</f>
        <v>Slott's Big Time</v>
      </c>
      <c r="D7137" s="74" t="s">
        <v>11367</v>
      </c>
      <c r="E7137" s="58" t="b">
        <v>0</v>
      </c>
      <c r="F7137" s="25">
        <f t="shared" si="2"/>
        <v>57</v>
      </c>
      <c r="G7137" s="21" t="s">
        <v>58</v>
      </c>
      <c r="H7137" s="23"/>
      <c r="I7137" s="28"/>
    </row>
    <row r="7138" ht="22.5" customHeight="1">
      <c r="A7138" s="53" t="str">
        <f t="array" ref="A7138">IFERROR(_xlfn.XLOOKUP(B7138, Runs[Run ID], Runs[Track]), "— pick a run —")</f>
        <v>Spider-Man</v>
      </c>
      <c r="B7138" s="54" t="s">
        <v>297</v>
      </c>
      <c r="C7138" s="53" t="str">
        <f t="array" ref="C7138">IFERROR(_xlfn.XLOOKUP(B7138, Runs[Run ID], Runs[Title]), "— pick a run —")</f>
        <v>Slott's Big Time</v>
      </c>
      <c r="D7138" s="74" t="s">
        <v>11368</v>
      </c>
      <c r="E7138" s="58" t="b">
        <v>0</v>
      </c>
      <c r="F7138" s="25">
        <f t="shared" si="2"/>
        <v>58</v>
      </c>
      <c r="G7138" s="21" t="s">
        <v>58</v>
      </c>
      <c r="H7138" s="23"/>
      <c r="I7138" s="28"/>
    </row>
    <row r="7139" ht="22.5" customHeight="1">
      <c r="A7139" s="53" t="str">
        <f t="array" ref="A7139">IFERROR(_xlfn.XLOOKUP(B7139, Runs[Run ID], Runs[Track]), "— pick a run —")</f>
        <v>Spider-Man</v>
      </c>
      <c r="B7139" s="54" t="s">
        <v>297</v>
      </c>
      <c r="C7139" s="53" t="str">
        <f t="array" ref="C7139">IFERROR(_xlfn.XLOOKUP(B7139, Runs[Run ID], Runs[Title]), "— pick a run —")</f>
        <v>Slott's Big Time</v>
      </c>
      <c r="D7139" s="74" t="s">
        <v>11370</v>
      </c>
      <c r="E7139" s="58" t="b">
        <v>0</v>
      </c>
      <c r="F7139" s="25">
        <f t="shared" si="2"/>
        <v>59</v>
      </c>
      <c r="G7139" s="21" t="s">
        <v>58</v>
      </c>
      <c r="H7139" s="23"/>
      <c r="I7139" s="28"/>
    </row>
    <row r="7140" ht="22.5" customHeight="1">
      <c r="A7140" s="53" t="str">
        <f t="array" ref="A7140">IFERROR(_xlfn.XLOOKUP(B7140, Runs[Run ID], Runs[Track]), "— pick a run —")</f>
        <v>Spider-Man</v>
      </c>
      <c r="B7140" s="54" t="s">
        <v>297</v>
      </c>
      <c r="C7140" s="53" t="str">
        <f t="array" ref="C7140">IFERROR(_xlfn.XLOOKUP(B7140, Runs[Run ID], Runs[Title]), "— pick a run —")</f>
        <v>Slott's Big Time</v>
      </c>
      <c r="D7140" s="74" t="s">
        <v>11371</v>
      </c>
      <c r="E7140" s="58" t="b">
        <v>0</v>
      </c>
      <c r="F7140" s="25">
        <f t="shared" si="2"/>
        <v>60</v>
      </c>
      <c r="G7140" s="21" t="s">
        <v>58</v>
      </c>
      <c r="H7140" s="23"/>
      <c r="I7140" s="28"/>
    </row>
    <row r="7141" ht="22.5" customHeight="1">
      <c r="A7141" s="53" t="str">
        <f t="array" ref="A7141">IFERROR(_xlfn.XLOOKUP(B7141, Runs[Run ID], Runs[Track]), "— pick a run —")</f>
        <v>Spider-Man</v>
      </c>
      <c r="B7141" s="54" t="s">
        <v>297</v>
      </c>
      <c r="C7141" s="53" t="str">
        <f t="array" ref="C7141">IFERROR(_xlfn.XLOOKUP(B7141, Runs[Run ID], Runs[Title]), "— pick a run —")</f>
        <v>Slott's Big Time</v>
      </c>
      <c r="D7141" s="74" t="s">
        <v>11373</v>
      </c>
      <c r="E7141" s="58" t="b">
        <v>0</v>
      </c>
      <c r="F7141" s="25">
        <f t="shared" si="2"/>
        <v>61</v>
      </c>
      <c r="G7141" s="21" t="s">
        <v>58</v>
      </c>
      <c r="H7141" s="23"/>
      <c r="I7141" s="28"/>
    </row>
    <row r="7142" ht="22.5" customHeight="1">
      <c r="A7142" s="53" t="str">
        <f t="array" ref="A7142">IFERROR(_xlfn.XLOOKUP(B7142, Runs[Run ID], Runs[Track]), "— pick a run —")</f>
        <v>Spider-Man</v>
      </c>
      <c r="B7142" s="54" t="s">
        <v>297</v>
      </c>
      <c r="C7142" s="53" t="str">
        <f t="array" ref="C7142">IFERROR(_xlfn.XLOOKUP(B7142, Runs[Run ID], Runs[Title]), "— pick a run —")</f>
        <v>Slott's Big Time</v>
      </c>
      <c r="D7142" s="74" t="s">
        <v>11374</v>
      </c>
      <c r="E7142" s="58" t="b">
        <v>0</v>
      </c>
      <c r="F7142" s="25">
        <f t="shared" si="2"/>
        <v>62</v>
      </c>
      <c r="G7142" s="21" t="s">
        <v>58</v>
      </c>
      <c r="H7142" s="23"/>
      <c r="I7142" s="28"/>
    </row>
    <row r="7143" ht="22.5" customHeight="1">
      <c r="A7143" s="53" t="str">
        <f t="array" ref="A7143">IFERROR(_xlfn.XLOOKUP(B7143, Runs[Run ID], Runs[Track]), "— pick a run —")</f>
        <v>Spider-Man</v>
      </c>
      <c r="B7143" s="54" t="s">
        <v>297</v>
      </c>
      <c r="C7143" s="53" t="str">
        <f t="array" ref="C7143">IFERROR(_xlfn.XLOOKUP(B7143, Runs[Run ID], Runs[Title]), "— pick a run —")</f>
        <v>Slott's Big Time</v>
      </c>
      <c r="D7143" s="74" t="s">
        <v>11375</v>
      </c>
      <c r="E7143" s="58" t="b">
        <v>0</v>
      </c>
      <c r="F7143" s="25">
        <f t="shared" si="2"/>
        <v>63</v>
      </c>
      <c r="G7143" s="21" t="s">
        <v>58</v>
      </c>
      <c r="H7143" s="23"/>
      <c r="I7143" s="28"/>
    </row>
    <row r="7144" ht="22.5" customHeight="1">
      <c r="A7144" s="53" t="str">
        <f t="array" ref="A7144">IFERROR(_xlfn.XLOOKUP(B7144, Runs[Run ID], Runs[Track]), "— pick a run —")</f>
        <v>Spider-Man</v>
      </c>
      <c r="B7144" s="54" t="s">
        <v>297</v>
      </c>
      <c r="C7144" s="53" t="str">
        <f t="array" ref="C7144">IFERROR(_xlfn.XLOOKUP(B7144, Runs[Run ID], Runs[Title]), "— pick a run —")</f>
        <v>Slott's Big Time</v>
      </c>
      <c r="D7144" s="74" t="s">
        <v>11376</v>
      </c>
      <c r="E7144" s="58" t="b">
        <v>0</v>
      </c>
      <c r="F7144" s="25">
        <f t="shared" si="2"/>
        <v>64</v>
      </c>
      <c r="G7144" s="21" t="s">
        <v>58</v>
      </c>
      <c r="H7144" s="23"/>
      <c r="I7144" s="28"/>
    </row>
    <row r="7145" ht="22.5" customHeight="1">
      <c r="A7145" s="53" t="str">
        <f t="array" ref="A7145">IFERROR(_xlfn.XLOOKUP(B7145, Runs[Run ID], Runs[Track]), "— pick a run —")</f>
        <v>Spider-Man</v>
      </c>
      <c r="B7145" s="54" t="s">
        <v>297</v>
      </c>
      <c r="C7145" s="53" t="str">
        <f t="array" ref="C7145">IFERROR(_xlfn.XLOOKUP(B7145, Runs[Run ID], Runs[Title]), "— pick a run —")</f>
        <v>Slott's Big Time</v>
      </c>
      <c r="D7145" s="74" t="s">
        <v>11378</v>
      </c>
      <c r="E7145" s="58" t="b">
        <v>0</v>
      </c>
      <c r="F7145" s="25">
        <f t="shared" si="2"/>
        <v>65</v>
      </c>
      <c r="G7145" s="21" t="s">
        <v>58</v>
      </c>
      <c r="H7145" s="23"/>
      <c r="I7145" s="28"/>
    </row>
    <row r="7146" ht="22.5" customHeight="1">
      <c r="A7146" s="53" t="str">
        <f t="array" ref="A7146">IFERROR(_xlfn.XLOOKUP(B7146, Runs[Run ID], Runs[Track]), "— pick a run —")</f>
        <v>Spider-Man</v>
      </c>
      <c r="B7146" s="54" t="s">
        <v>297</v>
      </c>
      <c r="C7146" s="53" t="str">
        <f t="array" ref="C7146">IFERROR(_xlfn.XLOOKUP(B7146, Runs[Run ID], Runs[Title]), "— pick a run —")</f>
        <v>Slott's Big Time</v>
      </c>
      <c r="D7146" s="74" t="s">
        <v>11379</v>
      </c>
      <c r="E7146" s="58" t="b">
        <v>0</v>
      </c>
      <c r="F7146" s="25">
        <f t="shared" si="2"/>
        <v>66</v>
      </c>
      <c r="G7146" s="21" t="s">
        <v>58</v>
      </c>
      <c r="H7146" s="23"/>
      <c r="I7146" s="28"/>
    </row>
    <row r="7147" ht="22.5" customHeight="1">
      <c r="A7147" s="53" t="str">
        <f t="array" ref="A7147">IFERROR(_xlfn.XLOOKUP(B7147, Runs[Run ID], Runs[Track]), "— pick a run —")</f>
        <v>Spider-Man</v>
      </c>
      <c r="B7147" s="54" t="s">
        <v>297</v>
      </c>
      <c r="C7147" s="53" t="str">
        <f t="array" ref="C7147">IFERROR(_xlfn.XLOOKUP(B7147, Runs[Run ID], Runs[Title]), "— pick a run —")</f>
        <v>Slott's Big Time</v>
      </c>
      <c r="D7147" s="74" t="s">
        <v>11380</v>
      </c>
      <c r="E7147" s="58" t="b">
        <v>0</v>
      </c>
      <c r="F7147" s="25">
        <f t="shared" si="2"/>
        <v>67</v>
      </c>
      <c r="G7147" s="21" t="s">
        <v>58</v>
      </c>
      <c r="H7147" s="23"/>
      <c r="I7147" s="28"/>
    </row>
    <row r="7148" ht="22.5" customHeight="1">
      <c r="A7148" s="53" t="str">
        <f t="array" ref="A7148">IFERROR(_xlfn.XLOOKUP(B7148, Runs[Run ID], Runs[Track]), "— pick a run —")</f>
        <v>Spider-Man</v>
      </c>
      <c r="B7148" s="54" t="s">
        <v>297</v>
      </c>
      <c r="C7148" s="53" t="str">
        <f t="array" ref="C7148">IFERROR(_xlfn.XLOOKUP(B7148, Runs[Run ID], Runs[Title]), "— pick a run —")</f>
        <v>Slott's Big Time</v>
      </c>
      <c r="D7148" s="74" t="s">
        <v>11381</v>
      </c>
      <c r="E7148" s="58" t="b">
        <v>0</v>
      </c>
      <c r="F7148" s="25">
        <f t="shared" si="2"/>
        <v>68</v>
      </c>
      <c r="G7148" s="21" t="s">
        <v>58</v>
      </c>
      <c r="H7148" s="23"/>
      <c r="I7148" s="28"/>
    </row>
    <row r="7149" ht="22.5" customHeight="1">
      <c r="A7149" s="53" t="str">
        <f t="array" ref="A7149">IFERROR(_xlfn.XLOOKUP(B7149, Runs[Run ID], Runs[Track]), "— pick a run —")</f>
        <v>Spider-Man</v>
      </c>
      <c r="B7149" s="54" t="s">
        <v>900</v>
      </c>
      <c r="C7149" s="53" t="str">
        <f t="array" ref="C7149">IFERROR(_xlfn.XLOOKUP(B7149, Runs[Run ID], Runs[Title]), "— pick a run —")</f>
        <v>Superior Spider-Man</v>
      </c>
      <c r="D7149" s="74" t="s">
        <v>15707</v>
      </c>
      <c r="E7149" s="58" t="b">
        <v>0</v>
      </c>
      <c r="F7149" s="25">
        <f t="shared" si="2"/>
        <v>1</v>
      </c>
      <c r="G7149" s="21" t="s">
        <v>58</v>
      </c>
      <c r="H7149" s="23"/>
      <c r="I7149" s="28"/>
    </row>
    <row r="7150" ht="22.5" customHeight="1">
      <c r="A7150" s="53" t="str">
        <f t="array" ref="A7150">IFERROR(_xlfn.XLOOKUP(B7150, Runs[Run ID], Runs[Track]), "— pick a run —")</f>
        <v>Spider-Man</v>
      </c>
      <c r="B7150" s="54" t="s">
        <v>900</v>
      </c>
      <c r="C7150" s="53" t="str">
        <f t="array" ref="C7150">IFERROR(_xlfn.XLOOKUP(B7150, Runs[Run ID], Runs[Title]), "— pick a run —")</f>
        <v>Superior Spider-Man</v>
      </c>
      <c r="D7150" s="74" t="s">
        <v>15708</v>
      </c>
      <c r="E7150" s="58" t="b">
        <v>0</v>
      </c>
      <c r="F7150" s="25">
        <f t="shared" si="2"/>
        <v>2</v>
      </c>
      <c r="G7150" s="21" t="s">
        <v>58</v>
      </c>
      <c r="H7150" s="23"/>
      <c r="I7150" s="28"/>
    </row>
    <row r="7151" ht="22.5" customHeight="1">
      <c r="A7151" s="53" t="str">
        <f t="array" ref="A7151">IFERROR(_xlfn.XLOOKUP(B7151, Runs[Run ID], Runs[Track]), "— pick a run —")</f>
        <v>Spider-Man</v>
      </c>
      <c r="B7151" s="54" t="s">
        <v>900</v>
      </c>
      <c r="C7151" s="53" t="str">
        <f t="array" ref="C7151">IFERROR(_xlfn.XLOOKUP(B7151, Runs[Run ID], Runs[Title]), "— pick a run —")</f>
        <v>Superior Spider-Man</v>
      </c>
      <c r="D7151" s="74" t="s">
        <v>11386</v>
      </c>
      <c r="E7151" s="58" t="b">
        <v>0</v>
      </c>
      <c r="F7151" s="25">
        <f t="shared" si="2"/>
        <v>3</v>
      </c>
      <c r="G7151" s="21" t="s">
        <v>58</v>
      </c>
      <c r="H7151" s="23"/>
      <c r="I7151" s="28"/>
    </row>
    <row r="7152" ht="22.5" customHeight="1">
      <c r="A7152" s="53" t="str">
        <f t="array" ref="A7152">IFERROR(_xlfn.XLOOKUP(B7152, Runs[Run ID], Runs[Track]), "— pick a run —")</f>
        <v>Spider-Man</v>
      </c>
      <c r="B7152" s="54" t="s">
        <v>900</v>
      </c>
      <c r="C7152" s="53" t="str">
        <f t="array" ref="C7152">IFERROR(_xlfn.XLOOKUP(B7152, Runs[Run ID], Runs[Title]), "— pick a run —")</f>
        <v>Superior Spider-Man</v>
      </c>
      <c r="D7152" s="74" t="s">
        <v>15709</v>
      </c>
      <c r="E7152" s="58" t="b">
        <v>0</v>
      </c>
      <c r="F7152" s="25">
        <f t="shared" si="2"/>
        <v>4</v>
      </c>
      <c r="G7152" s="21" t="s">
        <v>58</v>
      </c>
      <c r="H7152" s="23"/>
      <c r="I7152" s="28"/>
    </row>
    <row r="7153" ht="22.5" customHeight="1">
      <c r="A7153" s="53" t="str">
        <f t="array" ref="A7153">IFERROR(_xlfn.XLOOKUP(B7153, Runs[Run ID], Runs[Track]), "— pick a run —")</f>
        <v>Spider-Man</v>
      </c>
      <c r="B7153" s="54" t="s">
        <v>900</v>
      </c>
      <c r="C7153" s="53" t="str">
        <f t="array" ref="C7153">IFERROR(_xlfn.XLOOKUP(B7153, Runs[Run ID], Runs[Title]), "— pick a run —")</f>
        <v>Superior Spider-Man</v>
      </c>
      <c r="D7153" s="74" t="s">
        <v>15710</v>
      </c>
      <c r="E7153" s="58" t="b">
        <v>0</v>
      </c>
      <c r="F7153" s="25">
        <f t="shared" si="2"/>
        <v>5</v>
      </c>
      <c r="G7153" s="21" t="s">
        <v>58</v>
      </c>
      <c r="H7153" s="23"/>
      <c r="I7153" s="28"/>
    </row>
    <row r="7154" ht="22.5" customHeight="1">
      <c r="A7154" s="53" t="str">
        <f t="array" ref="A7154">IFERROR(_xlfn.XLOOKUP(B7154, Runs[Run ID], Runs[Track]), "— pick a run —")</f>
        <v>Spider-Man</v>
      </c>
      <c r="B7154" s="54" t="s">
        <v>900</v>
      </c>
      <c r="C7154" s="53" t="str">
        <f t="array" ref="C7154">IFERROR(_xlfn.XLOOKUP(B7154, Runs[Run ID], Runs[Title]), "— pick a run —")</f>
        <v>Superior Spider-Man</v>
      </c>
      <c r="D7154" s="74" t="s">
        <v>15711</v>
      </c>
      <c r="E7154" s="58" t="b">
        <v>0</v>
      </c>
      <c r="F7154" s="25">
        <f t="shared" si="2"/>
        <v>6</v>
      </c>
      <c r="G7154" s="21" t="s">
        <v>58</v>
      </c>
      <c r="H7154" s="23"/>
      <c r="I7154" s="28"/>
    </row>
    <row r="7155" ht="22.5" customHeight="1">
      <c r="A7155" s="53" t="str">
        <f t="array" ref="A7155">IFERROR(_xlfn.XLOOKUP(B7155, Runs[Run ID], Runs[Track]), "— pick a run —")</f>
        <v>Spider-Man</v>
      </c>
      <c r="B7155" s="54" t="s">
        <v>900</v>
      </c>
      <c r="C7155" s="53" t="str">
        <f t="array" ref="C7155">IFERROR(_xlfn.XLOOKUP(B7155, Runs[Run ID], Runs[Title]), "— pick a run —")</f>
        <v>Superior Spider-Man</v>
      </c>
      <c r="D7155" s="74" t="s">
        <v>15712</v>
      </c>
      <c r="E7155" s="58" t="b">
        <v>0</v>
      </c>
      <c r="F7155" s="25">
        <f t="shared" si="2"/>
        <v>7</v>
      </c>
      <c r="G7155" s="21" t="s">
        <v>1002</v>
      </c>
      <c r="H7155" s="23" t="s">
        <v>15713</v>
      </c>
      <c r="I7155" s="28"/>
    </row>
    <row r="7156" ht="22.5" customHeight="1">
      <c r="A7156" s="53" t="str">
        <f t="array" ref="A7156">IFERROR(_xlfn.XLOOKUP(B7156, Runs[Run ID], Runs[Track]), "— pick a run —")</f>
        <v>Spider-Man</v>
      </c>
      <c r="B7156" s="54" t="s">
        <v>900</v>
      </c>
      <c r="C7156" s="53" t="str">
        <f t="array" ref="C7156">IFERROR(_xlfn.XLOOKUP(B7156, Runs[Run ID], Runs[Title]), "— pick a run —")</f>
        <v>Superior Spider-Man</v>
      </c>
      <c r="D7156" s="74" t="s">
        <v>15714</v>
      </c>
      <c r="E7156" s="58" t="b">
        <v>0</v>
      </c>
      <c r="F7156" s="25">
        <f t="shared" si="2"/>
        <v>8</v>
      </c>
      <c r="G7156" s="21" t="s">
        <v>1002</v>
      </c>
      <c r="H7156" s="23"/>
      <c r="I7156" s="28"/>
    </row>
    <row r="7157" ht="22.5" customHeight="1">
      <c r="A7157" s="53" t="str">
        <f t="array" ref="A7157">IFERROR(_xlfn.XLOOKUP(B7157, Runs[Run ID], Runs[Track]), "— pick a run —")</f>
        <v>Spider-Man</v>
      </c>
      <c r="B7157" s="54" t="s">
        <v>900</v>
      </c>
      <c r="C7157" s="53" t="str">
        <f t="array" ref="C7157">IFERROR(_xlfn.XLOOKUP(B7157, Runs[Run ID], Runs[Title]), "— pick a run —")</f>
        <v>Superior Spider-Man</v>
      </c>
      <c r="D7157" s="74" t="s">
        <v>15715</v>
      </c>
      <c r="E7157" s="58" t="b">
        <v>0</v>
      </c>
      <c r="F7157" s="25">
        <f t="shared" si="2"/>
        <v>9</v>
      </c>
      <c r="G7157" s="21" t="s">
        <v>1002</v>
      </c>
      <c r="H7157" s="23"/>
      <c r="I7157" s="28"/>
    </row>
    <row r="7158" ht="22.5" customHeight="1">
      <c r="A7158" s="53" t="str">
        <f t="array" ref="A7158">IFERROR(_xlfn.XLOOKUP(B7158, Runs[Run ID], Runs[Track]), "— pick a run —")</f>
        <v>Spider-Man</v>
      </c>
      <c r="B7158" s="54" t="s">
        <v>900</v>
      </c>
      <c r="C7158" s="53" t="str">
        <f t="array" ref="C7158">IFERROR(_xlfn.XLOOKUP(B7158, Runs[Run ID], Runs[Title]), "— pick a run —")</f>
        <v>Superior Spider-Man</v>
      </c>
      <c r="D7158" s="74" t="s">
        <v>15716</v>
      </c>
      <c r="E7158" s="58" t="b">
        <v>0</v>
      </c>
      <c r="F7158" s="25">
        <f t="shared" si="2"/>
        <v>10</v>
      </c>
      <c r="G7158" s="21" t="s">
        <v>1002</v>
      </c>
      <c r="H7158" s="23"/>
      <c r="I7158" s="28"/>
    </row>
    <row r="7159" ht="22.5" customHeight="1">
      <c r="A7159" s="53" t="str">
        <f t="array" ref="A7159">IFERROR(_xlfn.XLOOKUP(B7159, Runs[Run ID], Runs[Track]), "— pick a run —")</f>
        <v>Spider-Man</v>
      </c>
      <c r="B7159" s="54" t="s">
        <v>900</v>
      </c>
      <c r="C7159" s="53" t="str">
        <f t="array" ref="C7159">IFERROR(_xlfn.XLOOKUP(B7159, Runs[Run ID], Runs[Title]), "— pick a run —")</f>
        <v>Superior Spider-Man</v>
      </c>
      <c r="D7159" s="74" t="s">
        <v>15717</v>
      </c>
      <c r="E7159" s="58" t="b">
        <v>0</v>
      </c>
      <c r="F7159" s="25">
        <f t="shared" si="2"/>
        <v>11</v>
      </c>
      <c r="G7159" s="21" t="s">
        <v>1002</v>
      </c>
      <c r="H7159" s="23"/>
      <c r="I7159" s="28"/>
    </row>
    <row r="7160" ht="22.5" customHeight="1">
      <c r="A7160" s="53" t="str">
        <f t="array" ref="A7160">IFERROR(_xlfn.XLOOKUP(B7160, Runs[Run ID], Runs[Track]), "— pick a run —")</f>
        <v>Spider-Man</v>
      </c>
      <c r="B7160" s="54" t="s">
        <v>900</v>
      </c>
      <c r="C7160" s="53" t="str">
        <f t="array" ref="C7160">IFERROR(_xlfn.XLOOKUP(B7160, Runs[Run ID], Runs[Title]), "— pick a run —")</f>
        <v>Superior Spider-Man</v>
      </c>
      <c r="D7160" s="74" t="s">
        <v>15718</v>
      </c>
      <c r="E7160" s="58" t="b">
        <v>0</v>
      </c>
      <c r="F7160" s="25">
        <f t="shared" si="2"/>
        <v>12</v>
      </c>
      <c r="G7160" s="21" t="s">
        <v>1002</v>
      </c>
      <c r="H7160" s="23"/>
      <c r="I7160" s="28"/>
    </row>
    <row r="7161" ht="22.5" customHeight="1">
      <c r="A7161" s="53" t="str">
        <f t="array" ref="A7161">IFERROR(_xlfn.XLOOKUP(B7161, Runs[Run ID], Runs[Track]), "— pick a run —")</f>
        <v>Spider-Man</v>
      </c>
      <c r="B7161" s="54" t="s">
        <v>900</v>
      </c>
      <c r="C7161" s="53" t="str">
        <f t="array" ref="C7161">IFERROR(_xlfn.XLOOKUP(B7161, Runs[Run ID], Runs[Title]), "— pick a run —")</f>
        <v>Superior Spider-Man</v>
      </c>
      <c r="D7161" s="74" t="s">
        <v>15719</v>
      </c>
      <c r="E7161" s="58" t="b">
        <v>0</v>
      </c>
      <c r="F7161" s="25">
        <f t="shared" si="2"/>
        <v>13</v>
      </c>
      <c r="G7161" s="21" t="s">
        <v>1002</v>
      </c>
      <c r="H7161" s="23"/>
      <c r="I7161" s="28"/>
    </row>
    <row r="7162" ht="22.5" customHeight="1">
      <c r="A7162" s="53" t="str">
        <f t="array" ref="A7162">IFERROR(_xlfn.XLOOKUP(B7162, Runs[Run ID], Runs[Track]), "— pick a run —")</f>
        <v>Spider-Man</v>
      </c>
      <c r="B7162" s="54" t="s">
        <v>900</v>
      </c>
      <c r="C7162" s="53" t="str">
        <f t="array" ref="C7162">IFERROR(_xlfn.XLOOKUP(B7162, Runs[Run ID], Runs[Title]), "— pick a run —")</f>
        <v>Superior Spider-Man</v>
      </c>
      <c r="D7162" s="74" t="s">
        <v>15720</v>
      </c>
      <c r="E7162" s="58" t="b">
        <v>0</v>
      </c>
      <c r="F7162" s="25">
        <f t="shared" si="2"/>
        <v>14</v>
      </c>
      <c r="G7162" s="21" t="s">
        <v>58</v>
      </c>
      <c r="H7162" s="23"/>
      <c r="I7162" s="28"/>
    </row>
    <row r="7163" ht="22.5" customHeight="1">
      <c r="A7163" s="53" t="str">
        <f t="array" ref="A7163">IFERROR(_xlfn.XLOOKUP(B7163, Runs[Run ID], Runs[Track]), "— pick a run —")</f>
        <v>Spider-Man</v>
      </c>
      <c r="B7163" s="54" t="s">
        <v>900</v>
      </c>
      <c r="C7163" s="53" t="str">
        <f t="array" ref="C7163">IFERROR(_xlfn.XLOOKUP(B7163, Runs[Run ID], Runs[Title]), "— pick a run —")</f>
        <v>Superior Spider-Man</v>
      </c>
      <c r="D7163" s="74" t="s">
        <v>15721</v>
      </c>
      <c r="E7163" s="58" t="b">
        <v>0</v>
      </c>
      <c r="F7163" s="25">
        <f t="shared" si="2"/>
        <v>15</v>
      </c>
      <c r="G7163" s="21" t="s">
        <v>58</v>
      </c>
      <c r="H7163" s="23" t="s">
        <v>15722</v>
      </c>
      <c r="I7163" s="28"/>
    </row>
    <row r="7164" ht="22.5" customHeight="1">
      <c r="A7164" s="53" t="str">
        <f t="array" ref="A7164">IFERROR(_xlfn.XLOOKUP(B7164, Runs[Run ID], Runs[Track]), "— pick a run —")</f>
        <v>Spider-Man</v>
      </c>
      <c r="B7164" s="54" t="s">
        <v>900</v>
      </c>
      <c r="C7164" s="53" t="str">
        <f t="array" ref="C7164">IFERROR(_xlfn.XLOOKUP(B7164, Runs[Run ID], Runs[Title]), "— pick a run —")</f>
        <v>Superior Spider-Man</v>
      </c>
      <c r="D7164" s="74" t="s">
        <v>15723</v>
      </c>
      <c r="E7164" s="58" t="b">
        <v>0</v>
      </c>
      <c r="F7164" s="25">
        <f t="shared" si="2"/>
        <v>16</v>
      </c>
      <c r="G7164" s="21" t="s">
        <v>58</v>
      </c>
      <c r="H7164" s="23"/>
      <c r="I7164" s="28"/>
    </row>
    <row r="7165" ht="22.5" customHeight="1">
      <c r="A7165" s="53" t="str">
        <f t="array" ref="A7165">IFERROR(_xlfn.XLOOKUP(B7165, Runs[Run ID], Runs[Track]), "— pick a run —")</f>
        <v>Spider-Man</v>
      </c>
      <c r="B7165" s="54" t="s">
        <v>900</v>
      </c>
      <c r="C7165" s="53" t="str">
        <f t="array" ref="C7165">IFERROR(_xlfn.XLOOKUP(B7165, Runs[Run ID], Runs[Title]), "— pick a run —")</f>
        <v>Superior Spider-Man</v>
      </c>
      <c r="D7165" s="74" t="s">
        <v>15724</v>
      </c>
      <c r="E7165" s="58" t="b">
        <v>0</v>
      </c>
      <c r="F7165" s="25">
        <f t="shared" si="2"/>
        <v>17</v>
      </c>
      <c r="G7165" s="21" t="s">
        <v>58</v>
      </c>
      <c r="H7165" s="23"/>
      <c r="I7165" s="28"/>
    </row>
    <row r="7166" ht="22.5" customHeight="1">
      <c r="A7166" s="53" t="str">
        <f t="array" ref="A7166">IFERROR(_xlfn.XLOOKUP(B7166, Runs[Run ID], Runs[Track]), "— pick a run —")</f>
        <v>Spider-Man</v>
      </c>
      <c r="B7166" s="54" t="s">
        <v>900</v>
      </c>
      <c r="C7166" s="53" t="str">
        <f t="array" ref="C7166">IFERROR(_xlfn.XLOOKUP(B7166, Runs[Run ID], Runs[Title]), "— pick a run —")</f>
        <v>Superior Spider-Man</v>
      </c>
      <c r="D7166" s="74" t="s">
        <v>15725</v>
      </c>
      <c r="E7166" s="58" t="b">
        <v>0</v>
      </c>
      <c r="F7166" s="25">
        <f t="shared" si="2"/>
        <v>18</v>
      </c>
      <c r="G7166" s="21" t="s">
        <v>58</v>
      </c>
      <c r="H7166" s="23"/>
      <c r="I7166" s="28"/>
    </row>
    <row r="7167" ht="22.5" customHeight="1">
      <c r="A7167" s="53" t="str">
        <f t="array" ref="A7167">IFERROR(_xlfn.XLOOKUP(B7167, Runs[Run ID], Runs[Track]), "— pick a run —")</f>
        <v>Spider-Man</v>
      </c>
      <c r="B7167" s="54" t="s">
        <v>900</v>
      </c>
      <c r="C7167" s="53" t="str">
        <f t="array" ref="C7167">IFERROR(_xlfn.XLOOKUP(B7167, Runs[Run ID], Runs[Title]), "— pick a run —")</f>
        <v>Superior Spider-Man</v>
      </c>
      <c r="D7167" s="74" t="s">
        <v>15726</v>
      </c>
      <c r="E7167" s="58" t="b">
        <v>0</v>
      </c>
      <c r="F7167" s="25">
        <f t="shared" si="2"/>
        <v>19</v>
      </c>
      <c r="G7167" s="21" t="s">
        <v>58</v>
      </c>
      <c r="H7167" s="23"/>
      <c r="I7167" s="28"/>
    </row>
    <row r="7168" ht="22.5" customHeight="1">
      <c r="A7168" s="53" t="str">
        <f t="array" ref="A7168">IFERROR(_xlfn.XLOOKUP(B7168, Runs[Run ID], Runs[Track]), "— pick a run —")</f>
        <v>Spider-Man</v>
      </c>
      <c r="B7168" s="54" t="s">
        <v>900</v>
      </c>
      <c r="C7168" s="53" t="str">
        <f t="array" ref="C7168">IFERROR(_xlfn.XLOOKUP(B7168, Runs[Run ID], Runs[Title]), "— pick a run —")</f>
        <v>Superior Spider-Man</v>
      </c>
      <c r="D7168" s="74" t="s">
        <v>15727</v>
      </c>
      <c r="E7168" s="58" t="b">
        <v>0</v>
      </c>
      <c r="F7168" s="25">
        <f t="shared" si="2"/>
        <v>20</v>
      </c>
      <c r="G7168" s="21" t="s">
        <v>58</v>
      </c>
      <c r="H7168" s="23"/>
      <c r="I7168" s="28"/>
    </row>
    <row r="7169" ht="22.5" customHeight="1">
      <c r="A7169" s="53" t="str">
        <f t="array" ref="A7169">IFERROR(_xlfn.XLOOKUP(B7169, Runs[Run ID], Runs[Track]), "— pick a run —")</f>
        <v>Spider-Man</v>
      </c>
      <c r="B7169" s="54" t="s">
        <v>900</v>
      </c>
      <c r="C7169" s="53" t="str">
        <f t="array" ref="C7169">IFERROR(_xlfn.XLOOKUP(B7169, Runs[Run ID], Runs[Title]), "— pick a run —")</f>
        <v>Superior Spider-Man</v>
      </c>
      <c r="D7169" s="74" t="s">
        <v>15728</v>
      </c>
      <c r="E7169" s="58" t="b">
        <v>0</v>
      </c>
      <c r="F7169" s="25">
        <f t="shared" si="2"/>
        <v>21</v>
      </c>
      <c r="G7169" s="21" t="s">
        <v>58</v>
      </c>
      <c r="H7169" s="23"/>
      <c r="I7169" s="28"/>
    </row>
    <row r="7170" ht="22.5" customHeight="1">
      <c r="A7170" s="53" t="str">
        <f t="array" ref="A7170">IFERROR(_xlfn.XLOOKUP(B7170, Runs[Run ID], Runs[Track]), "— pick a run —")</f>
        <v>Spider-Man</v>
      </c>
      <c r="B7170" s="54" t="s">
        <v>900</v>
      </c>
      <c r="C7170" s="53" t="str">
        <f t="array" ref="C7170">IFERROR(_xlfn.XLOOKUP(B7170, Runs[Run ID], Runs[Title]), "— pick a run —")</f>
        <v>Superior Spider-Man</v>
      </c>
      <c r="D7170" s="74" t="s">
        <v>15729</v>
      </c>
      <c r="E7170" s="58" t="b">
        <v>0</v>
      </c>
      <c r="F7170" s="25">
        <f t="shared" si="2"/>
        <v>22</v>
      </c>
      <c r="G7170" s="21" t="s">
        <v>58</v>
      </c>
      <c r="H7170" s="23"/>
      <c r="I7170" s="28"/>
    </row>
    <row r="7171" ht="22.5" customHeight="1">
      <c r="A7171" s="53" t="str">
        <f t="array" ref="A7171">IFERROR(_xlfn.XLOOKUP(B7171, Runs[Run ID], Runs[Track]), "— pick a run —")</f>
        <v>Spider-Man</v>
      </c>
      <c r="B7171" s="54" t="s">
        <v>900</v>
      </c>
      <c r="C7171" s="53" t="str">
        <f t="array" ref="C7171">IFERROR(_xlfn.XLOOKUP(B7171, Runs[Run ID], Runs[Title]), "— pick a run —")</f>
        <v>Superior Spider-Man</v>
      </c>
      <c r="D7171" s="74" t="s">
        <v>15730</v>
      </c>
      <c r="E7171" s="58" t="b">
        <v>0</v>
      </c>
      <c r="F7171" s="25">
        <f t="shared" si="2"/>
        <v>23</v>
      </c>
      <c r="G7171" s="21" t="s">
        <v>58</v>
      </c>
      <c r="H7171" s="23"/>
      <c r="I7171" s="28"/>
    </row>
    <row r="7172" ht="22.5" customHeight="1">
      <c r="A7172" s="53" t="str">
        <f t="array" ref="A7172">IFERROR(_xlfn.XLOOKUP(B7172, Runs[Run ID], Runs[Track]), "— pick a run —")</f>
        <v>Spider-Man</v>
      </c>
      <c r="B7172" s="54" t="s">
        <v>900</v>
      </c>
      <c r="C7172" s="53" t="str">
        <f t="array" ref="C7172">IFERROR(_xlfn.XLOOKUP(B7172, Runs[Run ID], Runs[Title]), "— pick a run —")</f>
        <v>Superior Spider-Man</v>
      </c>
      <c r="D7172" s="74" t="s">
        <v>15731</v>
      </c>
      <c r="E7172" s="58" t="b">
        <v>0</v>
      </c>
      <c r="F7172" s="25">
        <f t="shared" si="2"/>
        <v>24</v>
      </c>
      <c r="G7172" s="21" t="s">
        <v>58</v>
      </c>
      <c r="H7172" s="23"/>
      <c r="I7172" s="28"/>
    </row>
    <row r="7173" ht="22.5" customHeight="1">
      <c r="A7173" s="53" t="str">
        <f t="array" ref="A7173">IFERROR(_xlfn.XLOOKUP(B7173, Runs[Run ID], Runs[Track]), "— pick a run —")</f>
        <v>Spider-Man</v>
      </c>
      <c r="B7173" s="54" t="s">
        <v>900</v>
      </c>
      <c r="C7173" s="53" t="str">
        <f t="array" ref="C7173">IFERROR(_xlfn.XLOOKUP(B7173, Runs[Run ID], Runs[Title]), "— pick a run —")</f>
        <v>Superior Spider-Man</v>
      </c>
      <c r="D7173" s="74" t="s">
        <v>15732</v>
      </c>
      <c r="E7173" s="58" t="b">
        <v>0</v>
      </c>
      <c r="F7173" s="25">
        <f t="shared" si="2"/>
        <v>25</v>
      </c>
      <c r="G7173" s="21" t="s">
        <v>58</v>
      </c>
      <c r="H7173" s="23"/>
      <c r="I7173" s="28"/>
    </row>
    <row r="7174" ht="22.5" customHeight="1">
      <c r="A7174" s="53" t="str">
        <f t="array" ref="A7174">IFERROR(_xlfn.XLOOKUP(B7174, Runs[Run ID], Runs[Track]), "— pick a run —")</f>
        <v>Spider-Man</v>
      </c>
      <c r="B7174" s="54" t="s">
        <v>900</v>
      </c>
      <c r="C7174" s="53" t="str">
        <f t="array" ref="C7174">IFERROR(_xlfn.XLOOKUP(B7174, Runs[Run ID], Runs[Title]), "— pick a run —")</f>
        <v>Superior Spider-Man</v>
      </c>
      <c r="D7174" s="74" t="s">
        <v>15733</v>
      </c>
      <c r="E7174" s="58" t="b">
        <v>0</v>
      </c>
      <c r="F7174" s="25">
        <f t="shared" si="2"/>
        <v>26</v>
      </c>
      <c r="G7174" s="21" t="s">
        <v>443</v>
      </c>
      <c r="H7174" s="23"/>
      <c r="I7174" s="28"/>
    </row>
    <row r="7175" ht="22.5" customHeight="1">
      <c r="A7175" s="53" t="str">
        <f t="array" ref="A7175">IFERROR(_xlfn.XLOOKUP(B7175, Runs[Run ID], Runs[Track]), "— pick a run —")</f>
        <v>Spider-Man</v>
      </c>
      <c r="B7175" s="54" t="s">
        <v>900</v>
      </c>
      <c r="C7175" s="53" t="str">
        <f t="array" ref="C7175">IFERROR(_xlfn.XLOOKUP(B7175, Runs[Run ID], Runs[Title]), "— pick a run —")</f>
        <v>Superior Spider-Man</v>
      </c>
      <c r="D7175" s="74" t="s">
        <v>15734</v>
      </c>
      <c r="E7175" s="58" t="b">
        <v>0</v>
      </c>
      <c r="F7175" s="25">
        <f t="shared" si="2"/>
        <v>27</v>
      </c>
      <c r="G7175" s="21" t="s">
        <v>443</v>
      </c>
      <c r="H7175" s="23" t="s">
        <v>15735</v>
      </c>
      <c r="I7175" s="28"/>
    </row>
    <row r="7176" ht="22.5" customHeight="1">
      <c r="A7176" s="53" t="str">
        <f t="array" ref="A7176">IFERROR(_xlfn.XLOOKUP(B7176, Runs[Run ID], Runs[Track]), "— pick a run —")</f>
        <v>Spider-Man</v>
      </c>
      <c r="B7176" s="54" t="s">
        <v>900</v>
      </c>
      <c r="C7176" s="53" t="str">
        <f t="array" ref="C7176">IFERROR(_xlfn.XLOOKUP(B7176, Runs[Run ID], Runs[Title]), "— pick a run —")</f>
        <v>Superior Spider-Man</v>
      </c>
      <c r="D7176" s="74" t="s">
        <v>11402</v>
      </c>
      <c r="E7176" s="58" t="b">
        <v>0</v>
      </c>
      <c r="F7176" s="25">
        <f t="shared" si="2"/>
        <v>28</v>
      </c>
      <c r="G7176" s="21" t="s">
        <v>443</v>
      </c>
      <c r="H7176" s="23" t="s">
        <v>15736</v>
      </c>
      <c r="I7176" s="28"/>
    </row>
    <row r="7177" ht="22.5" customHeight="1">
      <c r="A7177" s="53" t="str">
        <f t="array" ref="A7177">IFERROR(_xlfn.XLOOKUP(B7177, Runs[Run ID], Runs[Track]), "— pick a run —")</f>
        <v>Spider-Man</v>
      </c>
      <c r="B7177" s="54" t="s">
        <v>900</v>
      </c>
      <c r="C7177" s="53" t="str">
        <f t="array" ref="C7177">IFERROR(_xlfn.XLOOKUP(B7177, Runs[Run ID], Runs[Title]), "— pick a run —")</f>
        <v>Superior Spider-Man</v>
      </c>
      <c r="D7177" s="74" t="s">
        <v>15737</v>
      </c>
      <c r="E7177" s="58" t="b">
        <v>0</v>
      </c>
      <c r="F7177" s="25">
        <f t="shared" si="2"/>
        <v>29</v>
      </c>
      <c r="G7177" s="21" t="s">
        <v>443</v>
      </c>
      <c r="H7177" s="23" t="s">
        <v>15738</v>
      </c>
      <c r="I7177" s="28"/>
    </row>
    <row r="7178" ht="22.5" customHeight="1">
      <c r="A7178" s="53" t="str">
        <f t="array" ref="A7178">IFERROR(_xlfn.XLOOKUP(B7178, Runs[Run ID], Runs[Track]), "— pick a run —")</f>
        <v>Spider-Man</v>
      </c>
      <c r="B7178" s="54" t="s">
        <v>900</v>
      </c>
      <c r="C7178" s="53" t="str">
        <f t="array" ref="C7178">IFERROR(_xlfn.XLOOKUP(B7178, Runs[Run ID], Runs[Title]), "— pick a run —")</f>
        <v>Superior Spider-Man</v>
      </c>
      <c r="D7178" s="74" t="s">
        <v>15739</v>
      </c>
      <c r="E7178" s="58" t="b">
        <v>0</v>
      </c>
      <c r="F7178" s="25">
        <f t="shared" si="2"/>
        <v>30</v>
      </c>
      <c r="G7178" s="21" t="s">
        <v>443</v>
      </c>
      <c r="H7178" s="23" t="s">
        <v>15740</v>
      </c>
      <c r="I7178" s="28"/>
    </row>
    <row r="7179" ht="22.5" customHeight="1">
      <c r="A7179" s="53" t="str">
        <f t="array" ref="A7179">IFERROR(_xlfn.XLOOKUP(B7179, Runs[Run ID], Runs[Track]), "— pick a run —")</f>
        <v>Spider-Man</v>
      </c>
      <c r="B7179" s="54" t="s">
        <v>900</v>
      </c>
      <c r="C7179" s="53" t="str">
        <f t="array" ref="C7179">IFERROR(_xlfn.XLOOKUP(B7179, Runs[Run ID], Runs[Title]), "— pick a run —")</f>
        <v>Superior Spider-Man</v>
      </c>
      <c r="D7179" s="74" t="s">
        <v>15741</v>
      </c>
      <c r="E7179" s="58" t="b">
        <v>0</v>
      </c>
      <c r="F7179" s="25">
        <f t="shared" si="2"/>
        <v>31</v>
      </c>
      <c r="G7179" s="21" t="s">
        <v>443</v>
      </c>
      <c r="H7179" s="23" t="s">
        <v>15742</v>
      </c>
      <c r="I7179" s="28"/>
    </row>
    <row r="7180" ht="22.5" customHeight="1">
      <c r="A7180" s="53" t="str">
        <f t="array" ref="A7180">IFERROR(_xlfn.XLOOKUP(B7180, Runs[Run ID], Runs[Track]), "— pick a run —")</f>
        <v>Spider-Man</v>
      </c>
      <c r="B7180" s="54" t="s">
        <v>900</v>
      </c>
      <c r="C7180" s="53" t="str">
        <f t="array" ref="C7180">IFERROR(_xlfn.XLOOKUP(B7180, Runs[Run ID], Runs[Title]), "— pick a run —")</f>
        <v>Superior Spider-Man</v>
      </c>
      <c r="D7180" s="74" t="s">
        <v>15743</v>
      </c>
      <c r="E7180" s="58" t="b">
        <v>0</v>
      </c>
      <c r="F7180" s="25">
        <f t="shared" si="2"/>
        <v>32</v>
      </c>
      <c r="G7180" s="21" t="s">
        <v>443</v>
      </c>
      <c r="H7180" s="23"/>
      <c r="I7180" s="28"/>
    </row>
    <row r="7181" ht="22.5" customHeight="1">
      <c r="A7181" s="53" t="str">
        <f t="array" ref="A7181">IFERROR(_xlfn.XLOOKUP(B7181, Runs[Run ID], Runs[Track]), "— pick a run —")</f>
        <v>Spider-Man</v>
      </c>
      <c r="B7181" s="54" t="s">
        <v>900</v>
      </c>
      <c r="C7181" s="53" t="str">
        <f t="array" ref="C7181">IFERROR(_xlfn.XLOOKUP(B7181, Runs[Run ID], Runs[Title]), "— pick a run —")</f>
        <v>Superior Spider-Man</v>
      </c>
      <c r="D7181" s="74" t="s">
        <v>15744</v>
      </c>
      <c r="E7181" s="58" t="b">
        <v>0</v>
      </c>
      <c r="F7181" s="25">
        <f t="shared" si="2"/>
        <v>33</v>
      </c>
      <c r="G7181" s="21" t="s">
        <v>443</v>
      </c>
      <c r="H7181" s="23"/>
      <c r="I7181" s="28"/>
    </row>
    <row r="7182" ht="22.5" customHeight="1">
      <c r="A7182" s="53" t="str">
        <f t="array" ref="A7182">IFERROR(_xlfn.XLOOKUP(B7182, Runs[Run ID], Runs[Track]), "— pick a run —")</f>
        <v>Spider-Man</v>
      </c>
      <c r="B7182" s="54" t="s">
        <v>900</v>
      </c>
      <c r="C7182" s="53" t="str">
        <f t="array" ref="C7182">IFERROR(_xlfn.XLOOKUP(B7182, Runs[Run ID], Runs[Title]), "— pick a run —")</f>
        <v>Superior Spider-Man</v>
      </c>
      <c r="D7182" s="74" t="s">
        <v>15745</v>
      </c>
      <c r="E7182" s="58" t="b">
        <v>0</v>
      </c>
      <c r="F7182" s="25">
        <f t="shared" si="2"/>
        <v>34</v>
      </c>
      <c r="G7182" s="21" t="s">
        <v>58</v>
      </c>
      <c r="H7182" s="23"/>
      <c r="I7182" s="28"/>
    </row>
    <row r="7183" ht="22.5" customHeight="1">
      <c r="A7183" s="53" t="str">
        <f t="array" ref="A7183">IFERROR(_xlfn.XLOOKUP(B7183, Runs[Run ID], Runs[Track]), "— pick a run —")</f>
        <v>Spider-Man</v>
      </c>
      <c r="B7183" s="54" t="s">
        <v>900</v>
      </c>
      <c r="C7183" s="53" t="str">
        <f t="array" ref="C7183">IFERROR(_xlfn.XLOOKUP(B7183, Runs[Run ID], Runs[Title]), "— pick a run —")</f>
        <v>Superior Spider-Man</v>
      </c>
      <c r="D7183" s="74" t="s">
        <v>15746</v>
      </c>
      <c r="E7183" s="58" t="b">
        <v>0</v>
      </c>
      <c r="F7183" s="25">
        <f t="shared" si="2"/>
        <v>35</v>
      </c>
      <c r="G7183" s="21" t="s">
        <v>58</v>
      </c>
      <c r="H7183" s="23"/>
      <c r="I7183" s="28"/>
    </row>
    <row r="7184" ht="22.5" customHeight="1">
      <c r="A7184" s="53" t="str">
        <f t="array" ref="A7184">IFERROR(_xlfn.XLOOKUP(B7184, Runs[Run ID], Runs[Track]), "— pick a run —")</f>
        <v>Spider-Man</v>
      </c>
      <c r="B7184" s="54" t="s">
        <v>900</v>
      </c>
      <c r="C7184" s="53" t="str">
        <f t="array" ref="C7184">IFERROR(_xlfn.XLOOKUP(B7184, Runs[Run ID], Runs[Title]), "— pick a run —")</f>
        <v>Superior Spider-Man</v>
      </c>
      <c r="D7184" s="74" t="s">
        <v>15747</v>
      </c>
      <c r="E7184" s="58" t="b">
        <v>0</v>
      </c>
      <c r="F7184" s="25">
        <f t="shared" si="2"/>
        <v>36</v>
      </c>
      <c r="G7184" s="21" t="s">
        <v>58</v>
      </c>
      <c r="H7184" s="23"/>
      <c r="I7184" s="28"/>
    </row>
    <row r="7185" ht="22.5" customHeight="1">
      <c r="A7185" s="53" t="str">
        <f t="array" ref="A7185">IFERROR(_xlfn.XLOOKUP(B7185, Runs[Run ID], Runs[Track]), "— pick a run —")</f>
        <v>Spider-Man</v>
      </c>
      <c r="B7185" s="54" t="s">
        <v>900</v>
      </c>
      <c r="C7185" s="53" t="str">
        <f t="array" ref="C7185">IFERROR(_xlfn.XLOOKUP(B7185, Runs[Run ID], Runs[Title]), "— pick a run —")</f>
        <v>Superior Spider-Man</v>
      </c>
      <c r="D7185" s="74" t="s">
        <v>15748</v>
      </c>
      <c r="E7185" s="58" t="b">
        <v>0</v>
      </c>
      <c r="F7185" s="25">
        <f t="shared" si="2"/>
        <v>37</v>
      </c>
      <c r="G7185" s="21" t="s">
        <v>58</v>
      </c>
      <c r="H7185" s="23"/>
      <c r="I7185" s="28"/>
    </row>
    <row r="7186" ht="22.5" customHeight="1">
      <c r="A7186" s="53" t="str">
        <f t="array" ref="A7186">IFERROR(_xlfn.XLOOKUP(B7186, Runs[Run ID], Runs[Track]), "— pick a run —")</f>
        <v>Spider-Man</v>
      </c>
      <c r="B7186" s="54" t="s">
        <v>900</v>
      </c>
      <c r="C7186" s="53" t="str">
        <f t="array" ref="C7186">IFERROR(_xlfn.XLOOKUP(B7186, Runs[Run ID], Runs[Title]), "— pick a run —")</f>
        <v>Superior Spider-Man</v>
      </c>
      <c r="D7186" s="74" t="s">
        <v>15749</v>
      </c>
      <c r="E7186" s="58" t="b">
        <v>0</v>
      </c>
      <c r="F7186" s="25">
        <f t="shared" si="2"/>
        <v>38</v>
      </c>
      <c r="G7186" s="21" t="s">
        <v>58</v>
      </c>
      <c r="H7186" s="23"/>
      <c r="I7186" s="28"/>
    </row>
    <row r="7187" ht="22.5" customHeight="1">
      <c r="A7187" s="53" t="str">
        <f t="array" ref="A7187">IFERROR(_xlfn.XLOOKUP(B7187, Runs[Run ID], Runs[Track]), "— pick a run —")</f>
        <v>Spider-Man</v>
      </c>
      <c r="B7187" s="54" t="s">
        <v>900</v>
      </c>
      <c r="C7187" s="53" t="str">
        <f t="array" ref="C7187">IFERROR(_xlfn.XLOOKUP(B7187, Runs[Run ID], Runs[Title]), "— pick a run —")</f>
        <v>Superior Spider-Man</v>
      </c>
      <c r="D7187" s="74" t="s">
        <v>15750</v>
      </c>
      <c r="E7187" s="58" t="b">
        <v>0</v>
      </c>
      <c r="F7187" s="25">
        <f t="shared" si="2"/>
        <v>39</v>
      </c>
      <c r="G7187" s="21" t="s">
        <v>58</v>
      </c>
      <c r="H7187" s="23"/>
      <c r="I7187" s="28"/>
    </row>
    <row r="7188" ht="22.5" customHeight="1">
      <c r="A7188" s="53" t="str">
        <f t="array" ref="A7188">IFERROR(_xlfn.XLOOKUP(B7188, Runs[Run ID], Runs[Track]), "— pick a run —")</f>
        <v>Spider-Man</v>
      </c>
      <c r="B7188" s="54" t="s">
        <v>900</v>
      </c>
      <c r="C7188" s="53" t="str">
        <f t="array" ref="C7188">IFERROR(_xlfn.XLOOKUP(B7188, Runs[Run ID], Runs[Title]), "— pick a run —")</f>
        <v>Superior Spider-Man</v>
      </c>
      <c r="D7188" s="74" t="s">
        <v>15751</v>
      </c>
      <c r="E7188" s="58" t="b">
        <v>0</v>
      </c>
      <c r="F7188" s="25">
        <f t="shared" si="2"/>
        <v>40</v>
      </c>
      <c r="G7188" s="21" t="s">
        <v>443</v>
      </c>
      <c r="H7188" s="23"/>
      <c r="I7188" s="28"/>
    </row>
    <row r="7189" ht="22.5" customHeight="1">
      <c r="A7189" s="53" t="str">
        <f t="array" ref="A7189">IFERROR(_xlfn.XLOOKUP(B7189, Runs[Run ID], Runs[Track]), "— pick a run —")</f>
        <v>Spider-Man</v>
      </c>
      <c r="B7189" s="54" t="s">
        <v>900</v>
      </c>
      <c r="C7189" s="53" t="str">
        <f t="array" ref="C7189">IFERROR(_xlfn.XLOOKUP(B7189, Runs[Run ID], Runs[Title]), "— pick a run —")</f>
        <v>Superior Spider-Man</v>
      </c>
      <c r="D7189" s="74" t="s">
        <v>15752</v>
      </c>
      <c r="E7189" s="58" t="b">
        <v>0</v>
      </c>
      <c r="F7189" s="25">
        <f t="shared" si="2"/>
        <v>41</v>
      </c>
      <c r="G7189" s="21" t="s">
        <v>443</v>
      </c>
      <c r="H7189" s="23"/>
      <c r="I7189" s="28"/>
    </row>
    <row r="7190" ht="22.5" customHeight="1">
      <c r="A7190" s="53" t="str">
        <f t="array" ref="A7190">IFERROR(_xlfn.XLOOKUP(B7190, Runs[Run ID], Runs[Track]), "— pick a run —")</f>
        <v>Spider-Man</v>
      </c>
      <c r="B7190" s="54" t="s">
        <v>900</v>
      </c>
      <c r="C7190" s="53" t="str">
        <f t="array" ref="C7190">IFERROR(_xlfn.XLOOKUP(B7190, Runs[Run ID], Runs[Title]), "— pick a run —")</f>
        <v>Superior Spider-Man</v>
      </c>
      <c r="D7190" s="74" t="s">
        <v>15753</v>
      </c>
      <c r="E7190" s="58" t="b">
        <v>0</v>
      </c>
      <c r="F7190" s="25">
        <f t="shared" si="2"/>
        <v>42</v>
      </c>
      <c r="G7190" s="21" t="s">
        <v>443</v>
      </c>
      <c r="H7190" s="23"/>
      <c r="I7190" s="28"/>
    </row>
    <row r="7191" ht="22.5" customHeight="1">
      <c r="A7191" s="53" t="str">
        <f t="array" ref="A7191">IFERROR(_xlfn.XLOOKUP(B7191, Runs[Run ID], Runs[Track]), "— pick a run —")</f>
        <v>Spider-Man</v>
      </c>
      <c r="B7191" s="54" t="s">
        <v>900</v>
      </c>
      <c r="C7191" s="53" t="str">
        <f t="array" ref="C7191">IFERROR(_xlfn.XLOOKUP(B7191, Runs[Run ID], Runs[Title]), "— pick a run —")</f>
        <v>Superior Spider-Man</v>
      </c>
      <c r="D7191" s="74" t="s">
        <v>15754</v>
      </c>
      <c r="E7191" s="58" t="b">
        <v>0</v>
      </c>
      <c r="F7191" s="25">
        <f t="shared" si="2"/>
        <v>43</v>
      </c>
      <c r="G7191" s="21" t="s">
        <v>443</v>
      </c>
      <c r="H7191" s="23"/>
      <c r="I7191" s="28"/>
    </row>
    <row r="7192" ht="22.5" customHeight="1">
      <c r="A7192" s="53" t="str">
        <f t="array" ref="A7192">IFERROR(_xlfn.XLOOKUP(B7192, Runs[Run ID], Runs[Track]), "— pick a run —")</f>
        <v>Spider-Man</v>
      </c>
      <c r="B7192" s="54" t="s">
        <v>900</v>
      </c>
      <c r="C7192" s="53" t="str">
        <f t="array" ref="C7192">IFERROR(_xlfn.XLOOKUP(B7192, Runs[Run ID], Runs[Title]), "— pick a run —")</f>
        <v>Superior Spider-Man</v>
      </c>
      <c r="D7192" s="74" t="s">
        <v>15755</v>
      </c>
      <c r="E7192" s="58" t="b">
        <v>0</v>
      </c>
      <c r="F7192" s="25">
        <f t="shared" si="2"/>
        <v>44</v>
      </c>
      <c r="G7192" s="21" t="s">
        <v>58</v>
      </c>
      <c r="H7192" s="23"/>
      <c r="I7192" s="28"/>
    </row>
    <row r="7193" ht="22.5" customHeight="1">
      <c r="A7193" s="53" t="str">
        <f t="array" ref="A7193">IFERROR(_xlfn.XLOOKUP(B7193, Runs[Run ID], Runs[Track]), "— pick a run —")</f>
        <v>Spider-Man</v>
      </c>
      <c r="B7193" s="54" t="s">
        <v>900</v>
      </c>
      <c r="C7193" s="53" t="str">
        <f t="array" ref="C7193">IFERROR(_xlfn.XLOOKUP(B7193, Runs[Run ID], Runs[Title]), "— pick a run —")</f>
        <v>Superior Spider-Man</v>
      </c>
      <c r="D7193" s="74" t="s">
        <v>15756</v>
      </c>
      <c r="E7193" s="58" t="b">
        <v>0</v>
      </c>
      <c r="F7193" s="25">
        <f t="shared" si="2"/>
        <v>45</v>
      </c>
      <c r="G7193" s="21" t="s">
        <v>1002</v>
      </c>
      <c r="H7193" s="23"/>
      <c r="I7193" s="28"/>
    </row>
    <row r="7194" ht="22.5" customHeight="1">
      <c r="A7194" s="53" t="str">
        <f t="array" ref="A7194">IFERROR(_xlfn.XLOOKUP(B7194, Runs[Run ID], Runs[Track]), "— pick a run —")</f>
        <v>Spider-Man</v>
      </c>
      <c r="B7194" s="54" t="s">
        <v>900</v>
      </c>
      <c r="C7194" s="53" t="str">
        <f t="array" ref="C7194">IFERROR(_xlfn.XLOOKUP(B7194, Runs[Run ID], Runs[Title]), "— pick a run —")</f>
        <v>Superior Spider-Man</v>
      </c>
      <c r="D7194" s="74" t="s">
        <v>15757</v>
      </c>
      <c r="E7194" s="58" t="b">
        <v>0</v>
      </c>
      <c r="F7194" s="25">
        <f t="shared" si="2"/>
        <v>46</v>
      </c>
      <c r="G7194" s="21" t="s">
        <v>1002</v>
      </c>
      <c r="H7194" s="23"/>
      <c r="I7194" s="28"/>
    </row>
    <row r="7195" ht="22.5" customHeight="1">
      <c r="A7195" s="53" t="str">
        <f t="array" ref="A7195">IFERROR(_xlfn.XLOOKUP(B7195, Runs[Run ID], Runs[Track]), "— pick a run —")</f>
        <v>Spider-Man</v>
      </c>
      <c r="B7195" s="54" t="s">
        <v>900</v>
      </c>
      <c r="C7195" s="53" t="str">
        <f t="array" ref="C7195">IFERROR(_xlfn.XLOOKUP(B7195, Runs[Run ID], Runs[Title]), "— pick a run —")</f>
        <v>Superior Spider-Man</v>
      </c>
      <c r="D7195" s="74" t="s">
        <v>15758</v>
      </c>
      <c r="E7195" s="58" t="b">
        <v>0</v>
      </c>
      <c r="F7195" s="25">
        <f t="shared" si="2"/>
        <v>47</v>
      </c>
      <c r="G7195" s="21" t="s">
        <v>1002</v>
      </c>
      <c r="H7195" s="23"/>
      <c r="I7195" s="28"/>
    </row>
    <row r="7196" ht="22.5" customHeight="1">
      <c r="A7196" s="53" t="str">
        <f t="array" ref="A7196">IFERROR(_xlfn.XLOOKUP(B7196, Runs[Run ID], Runs[Track]), "— pick a run —")</f>
        <v>Spider-Man</v>
      </c>
      <c r="B7196" s="54" t="s">
        <v>900</v>
      </c>
      <c r="C7196" s="53" t="str">
        <f t="array" ref="C7196">IFERROR(_xlfn.XLOOKUP(B7196, Runs[Run ID], Runs[Title]), "— pick a run —")</f>
        <v>Superior Spider-Man</v>
      </c>
      <c r="D7196" s="74" t="s">
        <v>15759</v>
      </c>
      <c r="E7196" s="58" t="b">
        <v>0</v>
      </c>
      <c r="F7196" s="25">
        <f t="shared" si="2"/>
        <v>48</v>
      </c>
      <c r="G7196" s="21" t="s">
        <v>1002</v>
      </c>
      <c r="H7196" s="23"/>
      <c r="I7196" s="28"/>
    </row>
    <row r="7197" ht="22.5" customHeight="1">
      <c r="A7197" s="53" t="str">
        <f t="array" ref="A7197">IFERROR(_xlfn.XLOOKUP(B7197, Runs[Run ID], Runs[Track]), "— pick a run —")</f>
        <v>Spider-Man</v>
      </c>
      <c r="B7197" s="54" t="s">
        <v>900</v>
      </c>
      <c r="C7197" s="53" t="str">
        <f t="array" ref="C7197">IFERROR(_xlfn.XLOOKUP(B7197, Runs[Run ID], Runs[Title]), "— pick a run —")</f>
        <v>Superior Spider-Man</v>
      </c>
      <c r="D7197" s="74" t="s">
        <v>15760</v>
      </c>
      <c r="E7197" s="58" t="b">
        <v>0</v>
      </c>
      <c r="F7197" s="25">
        <f t="shared" si="2"/>
        <v>49</v>
      </c>
      <c r="G7197" s="21" t="s">
        <v>1002</v>
      </c>
      <c r="H7197" s="23"/>
      <c r="I7197" s="28"/>
    </row>
    <row r="7198" ht="22.5" customHeight="1">
      <c r="A7198" s="53" t="str">
        <f t="array" ref="A7198">IFERROR(_xlfn.XLOOKUP(B7198, Runs[Run ID], Runs[Track]), "— pick a run —")</f>
        <v>Spider-Man</v>
      </c>
      <c r="B7198" s="54" t="s">
        <v>900</v>
      </c>
      <c r="C7198" s="53" t="str">
        <f t="array" ref="C7198">IFERROR(_xlfn.XLOOKUP(B7198, Runs[Run ID], Runs[Title]), "— pick a run —")</f>
        <v>Superior Spider-Man</v>
      </c>
      <c r="D7198" s="74" t="s">
        <v>15761</v>
      </c>
      <c r="E7198" s="58" t="b">
        <v>0</v>
      </c>
      <c r="F7198" s="25">
        <f t="shared" si="2"/>
        <v>50</v>
      </c>
      <c r="G7198" s="21" t="s">
        <v>1002</v>
      </c>
      <c r="H7198" s="23"/>
      <c r="I7198" s="28"/>
    </row>
    <row r="7199" ht="22.5" customHeight="1">
      <c r="A7199" s="53" t="str">
        <f t="array" ref="A7199">IFERROR(_xlfn.XLOOKUP(B7199, Runs[Run ID], Runs[Track]), "— pick a run —")</f>
        <v>Spider-Man</v>
      </c>
      <c r="B7199" s="54" t="s">
        <v>900</v>
      </c>
      <c r="C7199" s="53" t="str">
        <f t="array" ref="C7199">IFERROR(_xlfn.XLOOKUP(B7199, Runs[Run ID], Runs[Title]), "— pick a run —")</f>
        <v>Superior Spider-Man</v>
      </c>
      <c r="D7199" s="74" t="s">
        <v>15762</v>
      </c>
      <c r="E7199" s="58" t="b">
        <v>0</v>
      </c>
      <c r="F7199" s="25">
        <f t="shared" si="2"/>
        <v>51</v>
      </c>
      <c r="G7199" s="21" t="s">
        <v>58</v>
      </c>
      <c r="H7199" s="23"/>
      <c r="I7199" s="28"/>
    </row>
    <row r="7200" ht="22.5" customHeight="1">
      <c r="A7200" s="53" t="str">
        <f t="array" ref="A7200">IFERROR(_xlfn.XLOOKUP(B7200, Runs[Run ID], Runs[Track]), "— pick a run —")</f>
        <v>Spider-Man</v>
      </c>
      <c r="B7200" s="54" t="s">
        <v>900</v>
      </c>
      <c r="C7200" s="53" t="str">
        <f t="array" ref="C7200">IFERROR(_xlfn.XLOOKUP(B7200, Runs[Run ID], Runs[Title]), "— pick a run —")</f>
        <v>Superior Spider-Man</v>
      </c>
      <c r="D7200" s="74" t="s">
        <v>15763</v>
      </c>
      <c r="E7200" s="58" t="b">
        <v>0</v>
      </c>
      <c r="F7200" s="25">
        <f t="shared" si="2"/>
        <v>52</v>
      </c>
      <c r="G7200" s="21" t="s">
        <v>58</v>
      </c>
      <c r="H7200" s="23"/>
      <c r="I7200" s="28"/>
    </row>
    <row r="7201" ht="22.5" customHeight="1">
      <c r="A7201" s="53" t="str">
        <f t="array" ref="A7201">IFERROR(_xlfn.XLOOKUP(B7201, Runs[Run ID], Runs[Track]), "— pick a run —")</f>
        <v>Spider-Man</v>
      </c>
      <c r="B7201" s="54" t="s">
        <v>900</v>
      </c>
      <c r="C7201" s="53" t="str">
        <f t="array" ref="C7201">IFERROR(_xlfn.XLOOKUP(B7201, Runs[Run ID], Runs[Title]), "— pick a run —")</f>
        <v>Superior Spider-Man</v>
      </c>
      <c r="D7201" s="74" t="s">
        <v>15764</v>
      </c>
      <c r="E7201" s="58" t="b">
        <v>0</v>
      </c>
      <c r="F7201" s="25">
        <f t="shared" si="2"/>
        <v>53</v>
      </c>
      <c r="G7201" s="21" t="s">
        <v>58</v>
      </c>
      <c r="H7201" s="23"/>
      <c r="I7201" s="28"/>
    </row>
    <row r="7202" ht="22.5" customHeight="1">
      <c r="A7202" s="53" t="str">
        <f t="array" ref="A7202">IFERROR(_xlfn.XLOOKUP(B7202, Runs[Run ID], Runs[Track]), "— pick a run —")</f>
        <v>Spider-Man</v>
      </c>
      <c r="B7202" s="54" t="s">
        <v>900</v>
      </c>
      <c r="C7202" s="53" t="str">
        <f t="array" ref="C7202">IFERROR(_xlfn.XLOOKUP(B7202, Runs[Run ID], Runs[Title]), "— pick a run —")</f>
        <v>Superior Spider-Man</v>
      </c>
      <c r="D7202" s="74" t="s">
        <v>15765</v>
      </c>
      <c r="E7202" s="58" t="b">
        <v>0</v>
      </c>
      <c r="F7202" s="25">
        <f t="shared" si="2"/>
        <v>54</v>
      </c>
      <c r="G7202" s="21" t="s">
        <v>58</v>
      </c>
      <c r="H7202" s="23"/>
      <c r="I7202" s="28"/>
    </row>
    <row r="7203" ht="22.5" customHeight="1">
      <c r="A7203" s="53" t="str">
        <f t="array" ref="A7203">IFERROR(_xlfn.XLOOKUP(B7203, Runs[Run ID], Runs[Track]), "— pick a run —")</f>
        <v>Spider-Man</v>
      </c>
      <c r="B7203" s="54" t="s">
        <v>900</v>
      </c>
      <c r="C7203" s="53" t="str">
        <f t="array" ref="C7203">IFERROR(_xlfn.XLOOKUP(B7203, Runs[Run ID], Runs[Title]), "— pick a run —")</f>
        <v>Superior Spider-Man</v>
      </c>
      <c r="D7203" s="74" t="s">
        <v>15766</v>
      </c>
      <c r="E7203" s="58" t="b">
        <v>0</v>
      </c>
      <c r="F7203" s="25">
        <f t="shared" si="2"/>
        <v>55</v>
      </c>
      <c r="G7203" s="21" t="s">
        <v>443</v>
      </c>
      <c r="H7203" s="23"/>
      <c r="I7203" s="28"/>
    </row>
    <row r="7204" ht="22.5" customHeight="1">
      <c r="A7204" s="53" t="str">
        <f t="array" ref="A7204">IFERROR(_xlfn.XLOOKUP(B7204, Runs[Run ID], Runs[Track]), "— pick a run —")</f>
        <v>Spider-Man</v>
      </c>
      <c r="B7204" s="54" t="s">
        <v>900</v>
      </c>
      <c r="C7204" s="53" t="str">
        <f t="array" ref="C7204">IFERROR(_xlfn.XLOOKUP(B7204, Runs[Run ID], Runs[Title]), "— pick a run —")</f>
        <v>Superior Spider-Man</v>
      </c>
      <c r="D7204" s="74" t="s">
        <v>15767</v>
      </c>
      <c r="E7204" s="58" t="b">
        <v>0</v>
      </c>
      <c r="F7204" s="25">
        <f t="shared" si="2"/>
        <v>56</v>
      </c>
      <c r="G7204" s="21" t="s">
        <v>443</v>
      </c>
      <c r="H7204" s="23"/>
      <c r="I7204" s="28"/>
    </row>
    <row r="7205" ht="22.5" customHeight="1">
      <c r="A7205" s="53" t="str">
        <f t="array" ref="A7205">IFERROR(_xlfn.XLOOKUP(B7205, Runs[Run ID], Runs[Track]), "— pick a run —")</f>
        <v>Spider-Man</v>
      </c>
      <c r="B7205" s="54" t="s">
        <v>900</v>
      </c>
      <c r="C7205" s="53" t="str">
        <f t="array" ref="C7205">IFERROR(_xlfn.XLOOKUP(B7205, Runs[Run ID], Runs[Title]), "— pick a run —")</f>
        <v>Superior Spider-Man</v>
      </c>
      <c r="D7205" s="74" t="s">
        <v>15768</v>
      </c>
      <c r="E7205" s="58" t="b">
        <v>0</v>
      </c>
      <c r="F7205" s="25">
        <f t="shared" si="2"/>
        <v>57</v>
      </c>
      <c r="G7205" s="21" t="s">
        <v>58</v>
      </c>
      <c r="H7205" s="23"/>
      <c r="I7205" s="28"/>
    </row>
    <row r="7206" ht="22.5" customHeight="1">
      <c r="A7206" s="53" t="str">
        <f t="array" ref="A7206">IFERROR(_xlfn.XLOOKUP(B7206, Runs[Run ID], Runs[Track]), "— pick a run —")</f>
        <v>Spider-Man</v>
      </c>
      <c r="B7206" s="54" t="s">
        <v>900</v>
      </c>
      <c r="C7206" s="53" t="str">
        <f t="array" ref="C7206">IFERROR(_xlfn.XLOOKUP(B7206, Runs[Run ID], Runs[Title]), "— pick a run —")</f>
        <v>Superior Spider-Man</v>
      </c>
      <c r="D7206" s="74" t="s">
        <v>15769</v>
      </c>
      <c r="E7206" s="58" t="b">
        <v>0</v>
      </c>
      <c r="F7206" s="25">
        <f t="shared" si="2"/>
        <v>58</v>
      </c>
      <c r="G7206" s="21" t="s">
        <v>58</v>
      </c>
      <c r="H7206" s="23"/>
      <c r="I7206" s="28"/>
    </row>
    <row r="7207" ht="22.5" customHeight="1">
      <c r="A7207" s="53" t="str">
        <f t="array" ref="A7207">IFERROR(_xlfn.XLOOKUP(B7207, Runs[Run ID], Runs[Track]), "— pick a run —")</f>
        <v>Spider-Man</v>
      </c>
      <c r="B7207" s="54" t="s">
        <v>900</v>
      </c>
      <c r="C7207" s="53" t="str">
        <f t="array" ref="C7207">IFERROR(_xlfn.XLOOKUP(B7207, Runs[Run ID], Runs[Title]), "— pick a run —")</f>
        <v>Superior Spider-Man</v>
      </c>
      <c r="D7207" s="74" t="s">
        <v>15770</v>
      </c>
      <c r="E7207" s="58" t="b">
        <v>0</v>
      </c>
      <c r="F7207" s="25">
        <f t="shared" si="2"/>
        <v>59</v>
      </c>
      <c r="G7207" s="21" t="s">
        <v>58</v>
      </c>
      <c r="H7207" s="23"/>
      <c r="I7207" s="28"/>
    </row>
    <row r="7208" ht="22.5" customHeight="1">
      <c r="A7208" s="53" t="str">
        <f t="array" ref="A7208">IFERROR(_xlfn.XLOOKUP(B7208, Runs[Run ID], Runs[Track]), "— pick a run —")</f>
        <v>Spider-Man</v>
      </c>
      <c r="B7208" s="54" t="s">
        <v>900</v>
      </c>
      <c r="C7208" s="53" t="str">
        <f t="array" ref="C7208">IFERROR(_xlfn.XLOOKUP(B7208, Runs[Run ID], Runs[Title]), "— pick a run —")</f>
        <v>Superior Spider-Man</v>
      </c>
      <c r="D7208" s="74" t="s">
        <v>15771</v>
      </c>
      <c r="E7208" s="58" t="b">
        <v>0</v>
      </c>
      <c r="F7208" s="25">
        <f t="shared" si="2"/>
        <v>60</v>
      </c>
      <c r="G7208" s="21" t="s">
        <v>58</v>
      </c>
      <c r="H7208" s="23"/>
      <c r="I7208" s="28"/>
    </row>
    <row r="7209" ht="22.5" customHeight="1">
      <c r="A7209" s="53" t="str">
        <f t="array" ref="A7209">IFERROR(_xlfn.XLOOKUP(B7209, Runs[Run ID], Runs[Track]), "— pick a run —")</f>
        <v>Spider-Man</v>
      </c>
      <c r="B7209" s="54" t="s">
        <v>900</v>
      </c>
      <c r="C7209" s="53" t="str">
        <f t="array" ref="C7209">IFERROR(_xlfn.XLOOKUP(B7209, Runs[Run ID], Runs[Title]), "— pick a run —")</f>
        <v>Superior Spider-Man</v>
      </c>
      <c r="D7209" s="74" t="s">
        <v>15772</v>
      </c>
      <c r="E7209" s="58" t="b">
        <v>0</v>
      </c>
      <c r="F7209" s="25">
        <f t="shared" si="2"/>
        <v>61</v>
      </c>
      <c r="G7209" s="21" t="s">
        <v>58</v>
      </c>
      <c r="H7209" s="23"/>
      <c r="I7209" s="28"/>
    </row>
    <row r="7210" ht="22.5" customHeight="1">
      <c r="A7210" s="53" t="str">
        <f t="array" ref="A7210">IFERROR(_xlfn.XLOOKUP(B7210, Runs[Run ID], Runs[Track]), "— pick a run —")</f>
        <v>Spider-Man</v>
      </c>
      <c r="B7210" s="54" t="s">
        <v>900</v>
      </c>
      <c r="C7210" s="53" t="str">
        <f t="array" ref="C7210">IFERROR(_xlfn.XLOOKUP(B7210, Runs[Run ID], Runs[Title]), "— pick a run —")</f>
        <v>Superior Spider-Man</v>
      </c>
      <c r="D7210" s="74" t="s">
        <v>15773</v>
      </c>
      <c r="E7210" s="58" t="b">
        <v>0</v>
      </c>
      <c r="F7210" s="25">
        <f t="shared" si="2"/>
        <v>62</v>
      </c>
      <c r="G7210" s="21" t="s">
        <v>443</v>
      </c>
      <c r="H7210" s="23"/>
      <c r="I7210" s="28"/>
    </row>
    <row r="7211" ht="22.5" customHeight="1">
      <c r="A7211" s="53" t="str">
        <f t="array" ref="A7211">IFERROR(_xlfn.XLOOKUP(B7211, Runs[Run ID], Runs[Track]), "— pick a run —")</f>
        <v>Spider-Man</v>
      </c>
      <c r="B7211" s="54" t="s">
        <v>900</v>
      </c>
      <c r="C7211" s="53" t="str">
        <f t="array" ref="C7211">IFERROR(_xlfn.XLOOKUP(B7211, Runs[Run ID], Runs[Title]), "— pick a run —")</f>
        <v>Superior Spider-Man</v>
      </c>
      <c r="D7211" s="74" t="s">
        <v>15774</v>
      </c>
      <c r="E7211" s="58" t="b">
        <v>0</v>
      </c>
      <c r="F7211" s="25">
        <f t="shared" si="2"/>
        <v>63</v>
      </c>
      <c r="G7211" s="21" t="s">
        <v>58</v>
      </c>
      <c r="H7211" s="23"/>
      <c r="I7211" s="28"/>
    </row>
    <row r="7212" ht="22.5" customHeight="1">
      <c r="A7212" s="53" t="str">
        <f t="array" ref="A7212">IFERROR(_xlfn.XLOOKUP(B7212, Runs[Run ID], Runs[Track]), "— pick a run —")</f>
        <v>Spider-Man</v>
      </c>
      <c r="B7212" s="54" t="s">
        <v>900</v>
      </c>
      <c r="C7212" s="53" t="str">
        <f t="array" ref="C7212">IFERROR(_xlfn.XLOOKUP(B7212, Runs[Run ID], Runs[Title]), "— pick a run —")</f>
        <v>Superior Spider-Man</v>
      </c>
      <c r="D7212" s="74" t="s">
        <v>15775</v>
      </c>
      <c r="E7212" s="58" t="b">
        <v>0</v>
      </c>
      <c r="F7212" s="25">
        <f t="shared" si="2"/>
        <v>64</v>
      </c>
      <c r="G7212" s="21" t="s">
        <v>58</v>
      </c>
      <c r="H7212" s="23"/>
      <c r="I7212" s="28"/>
    </row>
    <row r="7213" ht="22.5" customHeight="1">
      <c r="A7213" s="53" t="str">
        <f t="array" ref="A7213">IFERROR(_xlfn.XLOOKUP(B7213, Runs[Run ID], Runs[Track]), "— pick a run —")</f>
        <v>Spider-Man</v>
      </c>
      <c r="B7213" s="54" t="s">
        <v>900</v>
      </c>
      <c r="C7213" s="53" t="str">
        <f t="array" ref="C7213">IFERROR(_xlfn.XLOOKUP(B7213, Runs[Run ID], Runs[Title]), "— pick a run —")</f>
        <v>Superior Spider-Man</v>
      </c>
      <c r="D7213" s="74" t="s">
        <v>11422</v>
      </c>
      <c r="E7213" s="58" t="b">
        <v>0</v>
      </c>
      <c r="F7213" s="25">
        <f t="shared" si="2"/>
        <v>65</v>
      </c>
      <c r="G7213" s="21" t="s">
        <v>58</v>
      </c>
      <c r="H7213" s="23"/>
      <c r="I7213" s="28"/>
    </row>
    <row r="7214" ht="22.5" customHeight="1">
      <c r="A7214" s="53" t="str">
        <f t="array" ref="A7214">IFERROR(_xlfn.XLOOKUP(B7214, Runs[Run ID], Runs[Track]), "— pick a run —")</f>
        <v>Spider-Man</v>
      </c>
      <c r="B7214" s="54" t="s">
        <v>900</v>
      </c>
      <c r="C7214" s="53" t="str">
        <f t="array" ref="C7214">IFERROR(_xlfn.XLOOKUP(B7214, Runs[Run ID], Runs[Title]), "— pick a run —")</f>
        <v>Superior Spider-Man</v>
      </c>
      <c r="D7214" s="74" t="s">
        <v>11423</v>
      </c>
      <c r="E7214" s="58" t="b">
        <v>0</v>
      </c>
      <c r="F7214" s="25">
        <f t="shared" si="2"/>
        <v>66</v>
      </c>
      <c r="G7214" s="21" t="s">
        <v>58</v>
      </c>
      <c r="H7214" s="23"/>
      <c r="I7214" s="28"/>
    </row>
    <row r="7215" ht="22.5" customHeight="1">
      <c r="A7215" s="53" t="str">
        <f t="array" ref="A7215">IFERROR(_xlfn.XLOOKUP(B7215, Runs[Run ID], Runs[Track]), "— pick a run —")</f>
        <v>Spider-Man</v>
      </c>
      <c r="B7215" s="54" t="s">
        <v>900</v>
      </c>
      <c r="C7215" s="53" t="str">
        <f t="array" ref="C7215">IFERROR(_xlfn.XLOOKUP(B7215, Runs[Run ID], Runs[Title]), "— pick a run —")</f>
        <v>Superior Spider-Man</v>
      </c>
      <c r="D7215" s="74" t="s">
        <v>11424</v>
      </c>
      <c r="E7215" s="58" t="b">
        <v>0</v>
      </c>
      <c r="F7215" s="25">
        <f t="shared" si="2"/>
        <v>67</v>
      </c>
      <c r="G7215" s="21" t="s">
        <v>58</v>
      </c>
      <c r="H7215" s="23"/>
      <c r="I7215" s="28"/>
    </row>
    <row r="7216" ht="22.5" customHeight="1">
      <c r="A7216" s="53" t="str">
        <f t="array" ref="A7216">IFERROR(_xlfn.XLOOKUP(B7216, Runs[Run ID], Runs[Track]), "— pick a run —")</f>
        <v>Spider-Man</v>
      </c>
      <c r="B7216" s="54" t="s">
        <v>900</v>
      </c>
      <c r="C7216" s="53" t="str">
        <f t="array" ref="C7216">IFERROR(_xlfn.XLOOKUP(B7216, Runs[Run ID], Runs[Title]), "— pick a run —")</f>
        <v>Superior Spider-Man</v>
      </c>
      <c r="D7216" s="74" t="s">
        <v>11425</v>
      </c>
      <c r="E7216" s="58" t="b">
        <v>0</v>
      </c>
      <c r="F7216" s="25">
        <f t="shared" si="2"/>
        <v>68</v>
      </c>
      <c r="G7216" s="21" t="s">
        <v>58</v>
      </c>
      <c r="H7216" s="23"/>
      <c r="I7216" s="28"/>
    </row>
    <row r="7217" ht="22.5" customHeight="1">
      <c r="A7217" s="53" t="str">
        <f t="array" ref="A7217">IFERROR(_xlfn.XLOOKUP(B7217, Runs[Run ID], Runs[Track]), "— pick a run —")</f>
        <v>Spider-Man</v>
      </c>
      <c r="B7217" s="54" t="s">
        <v>900</v>
      </c>
      <c r="C7217" s="53" t="str">
        <f t="array" ref="C7217">IFERROR(_xlfn.XLOOKUP(B7217, Runs[Run ID], Runs[Title]), "— pick a run —")</f>
        <v>Superior Spider-Man</v>
      </c>
      <c r="D7217" s="74" t="s">
        <v>11427</v>
      </c>
      <c r="E7217" s="58" t="b">
        <v>0</v>
      </c>
      <c r="F7217" s="25">
        <f t="shared" si="2"/>
        <v>69</v>
      </c>
      <c r="G7217" s="21" t="s">
        <v>58</v>
      </c>
      <c r="H7217" s="23"/>
      <c r="I7217" s="28"/>
    </row>
    <row r="7218" ht="22.5" customHeight="1">
      <c r="A7218" s="53" t="str">
        <f t="array" ref="A7218">IFERROR(_xlfn.XLOOKUP(B7218, Runs[Run ID], Runs[Track]), "— pick a run —")</f>
        <v>Spider-Man</v>
      </c>
      <c r="B7218" s="54" t="s">
        <v>900</v>
      </c>
      <c r="C7218" s="53" t="str">
        <f t="array" ref="C7218">IFERROR(_xlfn.XLOOKUP(B7218, Runs[Run ID], Runs[Title]), "— pick a run —")</f>
        <v>Superior Spider-Man</v>
      </c>
      <c r="D7218" s="74" t="s">
        <v>11428</v>
      </c>
      <c r="E7218" s="58" t="b">
        <v>0</v>
      </c>
      <c r="F7218" s="25">
        <f t="shared" si="2"/>
        <v>70</v>
      </c>
      <c r="G7218" s="21" t="s">
        <v>58</v>
      </c>
      <c r="H7218" s="23"/>
      <c r="I7218" s="28"/>
    </row>
    <row r="7219" ht="22.5" customHeight="1">
      <c r="A7219" s="53" t="str">
        <f t="array" ref="A7219">IFERROR(_xlfn.XLOOKUP(B7219, Runs[Run ID], Runs[Track]), "— pick a run —")</f>
        <v>Spider-Man</v>
      </c>
      <c r="B7219" s="54" t="s">
        <v>900</v>
      </c>
      <c r="C7219" s="53" t="str">
        <f t="array" ref="C7219">IFERROR(_xlfn.XLOOKUP(B7219, Runs[Run ID], Runs[Title]), "— pick a run —")</f>
        <v>Superior Spider-Man</v>
      </c>
      <c r="D7219" s="74" t="s">
        <v>11429</v>
      </c>
      <c r="E7219" s="58" t="b">
        <v>0</v>
      </c>
      <c r="F7219" s="25">
        <f t="shared" si="2"/>
        <v>71</v>
      </c>
      <c r="G7219" s="21" t="s">
        <v>58</v>
      </c>
      <c r="H7219" s="23"/>
      <c r="I7219" s="28"/>
    </row>
    <row r="7220" ht="22.5" customHeight="1">
      <c r="A7220" s="53" t="str">
        <f t="array" ref="A7220">IFERROR(_xlfn.XLOOKUP(B7220, Runs[Run ID], Runs[Track]), "— pick a run —")</f>
        <v>Spider-Man</v>
      </c>
      <c r="B7220" s="54" t="s">
        <v>900</v>
      </c>
      <c r="C7220" s="53" t="str">
        <f t="array" ref="C7220">IFERROR(_xlfn.XLOOKUP(B7220, Runs[Run ID], Runs[Title]), "— pick a run —")</f>
        <v>Superior Spider-Man</v>
      </c>
      <c r="D7220" s="74" t="s">
        <v>11430</v>
      </c>
      <c r="E7220" s="58" t="b">
        <v>0</v>
      </c>
      <c r="F7220" s="25">
        <f t="shared" si="2"/>
        <v>72</v>
      </c>
      <c r="G7220" s="21" t="s">
        <v>58</v>
      </c>
      <c r="H7220" s="23"/>
      <c r="I7220" s="28"/>
    </row>
    <row r="7221" ht="22.5" customHeight="1">
      <c r="A7221" s="53" t="str">
        <f t="array" ref="A7221">IFERROR(_xlfn.XLOOKUP(B7221, Runs[Run ID], Runs[Track]), "— pick a run —")</f>
        <v>Spider-Man</v>
      </c>
      <c r="B7221" s="54" t="s">
        <v>900</v>
      </c>
      <c r="C7221" s="53" t="str">
        <f t="array" ref="C7221">IFERROR(_xlfn.XLOOKUP(B7221, Runs[Run ID], Runs[Title]), "— pick a run —")</f>
        <v>Superior Spider-Man</v>
      </c>
      <c r="D7221" s="74" t="s">
        <v>11432</v>
      </c>
      <c r="E7221" s="58" t="b">
        <v>0</v>
      </c>
      <c r="F7221" s="25">
        <f t="shared" si="2"/>
        <v>73</v>
      </c>
      <c r="G7221" s="21" t="s">
        <v>58</v>
      </c>
      <c r="H7221" s="23"/>
      <c r="I7221" s="28"/>
    </row>
    <row r="7222" ht="22.5" customHeight="1">
      <c r="A7222" s="53" t="str">
        <f t="array" ref="A7222">IFERROR(_xlfn.XLOOKUP(B7222, Runs[Run ID], Runs[Track]), "— pick a run —")</f>
        <v>Spider-Man</v>
      </c>
      <c r="B7222" s="54" t="s">
        <v>900</v>
      </c>
      <c r="C7222" s="53" t="str">
        <f t="array" ref="C7222">IFERROR(_xlfn.XLOOKUP(B7222, Runs[Run ID], Runs[Title]), "— pick a run —")</f>
        <v>Superior Spider-Man</v>
      </c>
      <c r="D7222" s="74" t="s">
        <v>11433</v>
      </c>
      <c r="E7222" s="58" t="b">
        <v>0</v>
      </c>
      <c r="F7222" s="25">
        <f t="shared" si="2"/>
        <v>74</v>
      </c>
      <c r="G7222" s="21" t="s">
        <v>58</v>
      </c>
      <c r="H7222" s="23"/>
      <c r="I7222" s="28"/>
    </row>
    <row r="7223" ht="22.5" customHeight="1">
      <c r="A7223" s="53" t="str">
        <f t="array" ref="A7223">IFERROR(_xlfn.XLOOKUP(B7223, Runs[Run ID], Runs[Track]), "— pick a run —")</f>
        <v>Spider-Man</v>
      </c>
      <c r="B7223" s="54" t="s">
        <v>900</v>
      </c>
      <c r="C7223" s="53" t="str">
        <f t="array" ref="C7223">IFERROR(_xlfn.XLOOKUP(B7223, Runs[Run ID], Runs[Title]), "— pick a run —")</f>
        <v>Superior Spider-Man</v>
      </c>
      <c r="D7223" s="74" t="s">
        <v>11434</v>
      </c>
      <c r="E7223" s="58" t="b">
        <v>0</v>
      </c>
      <c r="F7223" s="25">
        <f t="shared" si="2"/>
        <v>75</v>
      </c>
      <c r="G7223" s="21" t="s">
        <v>58</v>
      </c>
      <c r="H7223" s="23"/>
      <c r="I7223" s="28"/>
    </row>
    <row r="7224" ht="22.5" customHeight="1">
      <c r="A7224" s="53" t="str">
        <f t="array" ref="A7224">IFERROR(_xlfn.XLOOKUP(B7224, Runs[Run ID], Runs[Track]), "— pick a run —")</f>
        <v>Spider-Man</v>
      </c>
      <c r="B7224" s="54" t="s">
        <v>900</v>
      </c>
      <c r="C7224" s="53" t="str">
        <f t="array" ref="C7224">IFERROR(_xlfn.XLOOKUP(B7224, Runs[Run ID], Runs[Title]), "— pick a run —")</f>
        <v>Superior Spider-Man</v>
      </c>
      <c r="D7224" s="74" t="s">
        <v>11435</v>
      </c>
      <c r="E7224" s="58" t="b">
        <v>0</v>
      </c>
      <c r="F7224" s="25">
        <f t="shared" si="2"/>
        <v>76</v>
      </c>
      <c r="G7224" s="21" t="s">
        <v>58</v>
      </c>
      <c r="H7224" s="23"/>
      <c r="I7224" s="28"/>
    </row>
    <row r="7225" ht="22.5" customHeight="1">
      <c r="A7225" s="53" t="str">
        <f t="array" ref="A7225">IFERROR(_xlfn.XLOOKUP(B7225, Runs[Run ID], Runs[Track]), "— pick a run —")</f>
        <v>Spider-Man</v>
      </c>
      <c r="B7225" s="54" t="s">
        <v>900</v>
      </c>
      <c r="C7225" s="53" t="str">
        <f t="array" ref="C7225">IFERROR(_xlfn.XLOOKUP(B7225, Runs[Run ID], Runs[Title]), "— pick a run —")</f>
        <v>Superior Spider-Man</v>
      </c>
      <c r="D7225" s="74" t="s">
        <v>11437</v>
      </c>
      <c r="E7225" s="58" t="b">
        <v>0</v>
      </c>
      <c r="F7225" s="25">
        <f t="shared" si="2"/>
        <v>77</v>
      </c>
      <c r="G7225" s="21" t="s">
        <v>58</v>
      </c>
      <c r="H7225" s="23"/>
      <c r="I7225" s="28"/>
    </row>
    <row r="7226" ht="22.5" customHeight="1">
      <c r="A7226" s="53" t="str">
        <f t="array" ref="A7226">IFERROR(_xlfn.XLOOKUP(B7226, Runs[Run ID], Runs[Track]), "— pick a run —")</f>
        <v>Spider-Man</v>
      </c>
      <c r="B7226" s="54" t="s">
        <v>900</v>
      </c>
      <c r="C7226" s="53" t="str">
        <f t="array" ref="C7226">IFERROR(_xlfn.XLOOKUP(B7226, Runs[Run ID], Runs[Title]), "— pick a run —")</f>
        <v>Superior Spider-Man</v>
      </c>
      <c r="D7226" s="74" t="s">
        <v>11438</v>
      </c>
      <c r="E7226" s="58" t="b">
        <v>0</v>
      </c>
      <c r="F7226" s="25">
        <f t="shared" si="2"/>
        <v>78</v>
      </c>
      <c r="G7226" s="21" t="s">
        <v>58</v>
      </c>
      <c r="H7226" s="23"/>
      <c r="I7226" s="28"/>
    </row>
    <row r="7227" ht="22.5" customHeight="1">
      <c r="A7227" s="53" t="str">
        <f t="array" ref="A7227">IFERROR(_xlfn.XLOOKUP(B7227, Runs[Run ID], Runs[Track]), "— pick a run —")</f>
        <v>Spider-Man</v>
      </c>
      <c r="B7227" s="54" t="s">
        <v>900</v>
      </c>
      <c r="C7227" s="53" t="str">
        <f t="array" ref="C7227">IFERROR(_xlfn.XLOOKUP(B7227, Runs[Run ID], Runs[Title]), "— pick a run —")</f>
        <v>Superior Spider-Man</v>
      </c>
      <c r="D7227" s="74" t="s">
        <v>11440</v>
      </c>
      <c r="E7227" s="58" t="b">
        <v>0</v>
      </c>
      <c r="F7227" s="25">
        <f t="shared" si="2"/>
        <v>79</v>
      </c>
      <c r="G7227" s="21" t="s">
        <v>58</v>
      </c>
      <c r="H7227" s="23"/>
      <c r="I7227" s="28"/>
    </row>
    <row r="7228" ht="22.5" customHeight="1">
      <c r="A7228" s="53" t="str">
        <f t="array" ref="A7228">IFERROR(_xlfn.XLOOKUP(B7228, Runs[Run ID], Runs[Track]), "— pick a run —")</f>
        <v>Spider-Man</v>
      </c>
      <c r="B7228" s="54" t="s">
        <v>900</v>
      </c>
      <c r="C7228" s="53" t="str">
        <f t="array" ref="C7228">IFERROR(_xlfn.XLOOKUP(B7228, Runs[Run ID], Runs[Title]), "— pick a run —")</f>
        <v>Superior Spider-Man</v>
      </c>
      <c r="D7228" s="74" t="s">
        <v>11441</v>
      </c>
      <c r="E7228" s="58" t="b">
        <v>0</v>
      </c>
      <c r="F7228" s="25">
        <f t="shared" si="2"/>
        <v>80</v>
      </c>
      <c r="G7228" s="21" t="s">
        <v>58</v>
      </c>
      <c r="H7228" s="23"/>
      <c r="I7228" s="28"/>
    </row>
    <row r="7229" ht="22.5" customHeight="1">
      <c r="A7229" s="53" t="str">
        <f t="array" ref="A7229">IFERROR(_xlfn.XLOOKUP(B7229, Runs[Run ID], Runs[Track]), "— pick a run —")</f>
        <v>Spider-Man</v>
      </c>
      <c r="B7229" s="54" t="s">
        <v>900</v>
      </c>
      <c r="C7229" s="53" t="str">
        <f t="array" ref="C7229">IFERROR(_xlfn.XLOOKUP(B7229, Runs[Run ID], Runs[Title]), "— pick a run —")</f>
        <v>Superior Spider-Man</v>
      </c>
      <c r="D7229" s="74" t="s">
        <v>11442</v>
      </c>
      <c r="E7229" s="58" t="b">
        <v>0</v>
      </c>
      <c r="F7229" s="25">
        <f t="shared" si="2"/>
        <v>81</v>
      </c>
      <c r="G7229" s="21" t="s">
        <v>58</v>
      </c>
      <c r="H7229" s="23"/>
      <c r="I7229" s="28"/>
    </row>
    <row r="7230" ht="22.5" customHeight="1">
      <c r="A7230" s="53" t="str">
        <f t="array" ref="A7230">IFERROR(_xlfn.XLOOKUP(B7230, Runs[Run ID], Runs[Track]), "— pick a run —")</f>
        <v>Spider-Man</v>
      </c>
      <c r="B7230" s="54" t="s">
        <v>970</v>
      </c>
      <c r="C7230" s="53" t="str">
        <f t="array" ref="C7230">IFERROR(_xlfn.XLOOKUP(B7230, Runs[Run ID], Runs[Title]), "— pick a run —")</f>
        <v>Spider-Verse</v>
      </c>
      <c r="D7230" s="74" t="s">
        <v>11444</v>
      </c>
      <c r="E7230" s="58" t="b">
        <v>0</v>
      </c>
      <c r="F7230" s="25">
        <f t="shared" si="2"/>
        <v>1</v>
      </c>
      <c r="G7230" s="21" t="s">
        <v>58</v>
      </c>
      <c r="H7230" s="23"/>
      <c r="I7230" s="28"/>
    </row>
    <row r="7231" ht="22.5" customHeight="1">
      <c r="A7231" s="53" t="str">
        <f t="array" ref="A7231">IFERROR(_xlfn.XLOOKUP(B7231, Runs[Run ID], Runs[Track]), "— pick a run —")</f>
        <v>Spider-Man</v>
      </c>
      <c r="B7231" s="54" t="s">
        <v>970</v>
      </c>
      <c r="C7231" s="53" t="str">
        <f t="array" ref="C7231">IFERROR(_xlfn.XLOOKUP(B7231, Runs[Run ID], Runs[Title]), "— pick a run —")</f>
        <v>Spider-Verse</v>
      </c>
      <c r="D7231" s="74" t="s">
        <v>11445</v>
      </c>
      <c r="E7231" s="58" t="b">
        <v>0</v>
      </c>
      <c r="F7231" s="25">
        <f t="shared" si="2"/>
        <v>2</v>
      </c>
      <c r="G7231" s="21" t="s">
        <v>58</v>
      </c>
      <c r="H7231" s="23"/>
      <c r="I7231" s="28"/>
    </row>
    <row r="7232" ht="22.5" customHeight="1">
      <c r="A7232" s="53" t="str">
        <f t="array" ref="A7232">IFERROR(_xlfn.XLOOKUP(B7232, Runs[Run ID], Runs[Track]), "— pick a run —")</f>
        <v>Spider-Man</v>
      </c>
      <c r="B7232" s="54" t="s">
        <v>970</v>
      </c>
      <c r="C7232" s="53" t="str">
        <f t="array" ref="C7232">IFERROR(_xlfn.XLOOKUP(B7232, Runs[Run ID], Runs[Title]), "— pick a run —")</f>
        <v>Spider-Verse</v>
      </c>
      <c r="D7232" s="74" t="s">
        <v>11446</v>
      </c>
      <c r="E7232" s="58" t="b">
        <v>0</v>
      </c>
      <c r="F7232" s="25">
        <f t="shared" si="2"/>
        <v>3</v>
      </c>
      <c r="G7232" s="21" t="s">
        <v>58</v>
      </c>
      <c r="H7232" s="23"/>
      <c r="I7232" s="28"/>
    </row>
    <row r="7233" ht="22.5" customHeight="1">
      <c r="A7233" s="53" t="str">
        <f t="array" ref="A7233">IFERROR(_xlfn.XLOOKUP(B7233, Runs[Run ID], Runs[Track]), "— pick a run —")</f>
        <v>Spider-Man</v>
      </c>
      <c r="B7233" s="54" t="s">
        <v>970</v>
      </c>
      <c r="C7233" s="53" t="str">
        <f t="array" ref="C7233">IFERROR(_xlfn.XLOOKUP(B7233, Runs[Run ID], Runs[Title]), "— pick a run —")</f>
        <v>Spider-Verse</v>
      </c>
      <c r="D7233" s="74" t="s">
        <v>11447</v>
      </c>
      <c r="E7233" s="58" t="b">
        <v>0</v>
      </c>
      <c r="F7233" s="25">
        <f t="shared" si="2"/>
        <v>4</v>
      </c>
      <c r="G7233" s="21" t="s">
        <v>58</v>
      </c>
      <c r="H7233" s="23"/>
      <c r="I7233" s="28"/>
    </row>
    <row r="7234" ht="22.5" customHeight="1">
      <c r="A7234" s="53" t="str">
        <f t="array" ref="A7234">IFERROR(_xlfn.XLOOKUP(B7234, Runs[Run ID], Runs[Track]), "— pick a run —")</f>
        <v>Spider-Man</v>
      </c>
      <c r="B7234" s="54" t="s">
        <v>970</v>
      </c>
      <c r="C7234" s="53" t="str">
        <f t="array" ref="C7234">IFERROR(_xlfn.XLOOKUP(B7234, Runs[Run ID], Runs[Title]), "— pick a run —")</f>
        <v>Spider-Verse</v>
      </c>
      <c r="D7234" s="74" t="s">
        <v>11448</v>
      </c>
      <c r="E7234" s="58" t="b">
        <v>0</v>
      </c>
      <c r="F7234" s="25">
        <f t="shared" si="2"/>
        <v>5</v>
      </c>
      <c r="G7234" s="21" t="s">
        <v>58</v>
      </c>
      <c r="H7234" s="23"/>
      <c r="I7234" s="28"/>
    </row>
    <row r="7235" ht="22.5" customHeight="1">
      <c r="A7235" s="53" t="str">
        <f t="array" ref="A7235">IFERROR(_xlfn.XLOOKUP(B7235, Runs[Run ID], Runs[Track]), "— pick a run —")</f>
        <v>Spider-Man</v>
      </c>
      <c r="B7235" s="54" t="s">
        <v>970</v>
      </c>
      <c r="C7235" s="53" t="str">
        <f t="array" ref="C7235">IFERROR(_xlfn.XLOOKUP(B7235, Runs[Run ID], Runs[Title]), "— pick a run —")</f>
        <v>Spider-Verse</v>
      </c>
      <c r="D7235" s="74" t="s">
        <v>11449</v>
      </c>
      <c r="E7235" s="58" t="b">
        <v>0</v>
      </c>
      <c r="F7235" s="25">
        <f t="shared" si="2"/>
        <v>6</v>
      </c>
      <c r="G7235" s="21" t="s">
        <v>58</v>
      </c>
      <c r="H7235" s="23"/>
      <c r="I7235" s="28"/>
    </row>
    <row r="7236" ht="22.5" customHeight="1">
      <c r="A7236" s="53" t="str">
        <f t="array" ref="A7236">IFERROR(_xlfn.XLOOKUP(B7236, Runs[Run ID], Runs[Track]), "— pick a run —")</f>
        <v>Spider-Man</v>
      </c>
      <c r="B7236" s="54" t="s">
        <v>970</v>
      </c>
      <c r="C7236" s="53" t="str">
        <f t="array" ref="C7236">IFERROR(_xlfn.XLOOKUP(B7236, Runs[Run ID], Runs[Title]), "— pick a run —")</f>
        <v>Spider-Verse</v>
      </c>
      <c r="D7236" s="74" t="s">
        <v>11450</v>
      </c>
      <c r="E7236" s="58" t="b">
        <v>0</v>
      </c>
      <c r="F7236" s="25">
        <f t="shared" si="2"/>
        <v>7</v>
      </c>
      <c r="G7236" s="21" t="s">
        <v>58</v>
      </c>
      <c r="H7236" s="23"/>
      <c r="I7236" s="28"/>
    </row>
    <row r="7237" ht="22.5" customHeight="1">
      <c r="A7237" s="53" t="str">
        <f t="array" ref="A7237">IFERROR(_xlfn.XLOOKUP(B7237, Runs[Run ID], Runs[Track]), "— pick a run —")</f>
        <v>Spider-Man</v>
      </c>
      <c r="B7237" s="54" t="s">
        <v>970</v>
      </c>
      <c r="C7237" s="53" t="str">
        <f t="array" ref="C7237">IFERROR(_xlfn.XLOOKUP(B7237, Runs[Run ID], Runs[Title]), "— pick a run —")</f>
        <v>Spider-Verse</v>
      </c>
      <c r="D7237" s="74" t="s">
        <v>11451</v>
      </c>
      <c r="E7237" s="58" t="b">
        <v>0</v>
      </c>
      <c r="F7237" s="25">
        <f t="shared" si="2"/>
        <v>8</v>
      </c>
      <c r="G7237" s="21" t="s">
        <v>58</v>
      </c>
      <c r="H7237" s="23"/>
      <c r="I7237" s="28"/>
    </row>
    <row r="7238" ht="22.5" customHeight="1">
      <c r="A7238" s="53" t="str">
        <f t="array" ref="A7238">IFERROR(_xlfn.XLOOKUP(B7238, Runs[Run ID], Runs[Track]), "— pick a run —")</f>
        <v>Spider-Man</v>
      </c>
      <c r="B7238" s="54" t="s">
        <v>970</v>
      </c>
      <c r="C7238" s="53" t="str">
        <f t="array" ref="C7238">IFERROR(_xlfn.XLOOKUP(B7238, Runs[Run ID], Runs[Title]), "— pick a run —")</f>
        <v>Spider-Verse</v>
      </c>
      <c r="D7238" s="74" t="s">
        <v>11452</v>
      </c>
      <c r="E7238" s="58" t="b">
        <v>0</v>
      </c>
      <c r="F7238" s="25">
        <f t="shared" si="2"/>
        <v>9</v>
      </c>
      <c r="G7238" s="21" t="s">
        <v>58</v>
      </c>
      <c r="H7238" s="23"/>
      <c r="I7238" s="28"/>
    </row>
    <row r="7239" ht="22.5" customHeight="1">
      <c r="A7239" s="53" t="str">
        <f t="array" ref="A7239">IFERROR(_xlfn.XLOOKUP(B7239, Runs[Run ID], Runs[Track]), "— pick a run —")</f>
        <v>Spider-Man</v>
      </c>
      <c r="B7239" s="54" t="s">
        <v>970</v>
      </c>
      <c r="C7239" s="53" t="str">
        <f t="array" ref="C7239">IFERROR(_xlfn.XLOOKUP(B7239, Runs[Run ID], Runs[Title]), "— pick a run —")</f>
        <v>Spider-Verse</v>
      </c>
      <c r="D7239" s="74" t="s">
        <v>11453</v>
      </c>
      <c r="E7239" s="58" t="b">
        <v>0</v>
      </c>
      <c r="F7239" s="25">
        <f t="shared" si="2"/>
        <v>10</v>
      </c>
      <c r="G7239" s="21" t="s">
        <v>58</v>
      </c>
      <c r="H7239" s="23"/>
      <c r="I7239" s="28"/>
    </row>
    <row r="7240" ht="22.5" customHeight="1">
      <c r="A7240" s="53" t="str">
        <f t="array" ref="A7240">IFERROR(_xlfn.XLOOKUP(B7240, Runs[Run ID], Runs[Track]), "— pick a run —")</f>
        <v>Spider-Man</v>
      </c>
      <c r="B7240" s="54" t="s">
        <v>970</v>
      </c>
      <c r="C7240" s="53" t="str">
        <f t="array" ref="C7240">IFERROR(_xlfn.XLOOKUP(B7240, Runs[Run ID], Runs[Title]), "— pick a run —")</f>
        <v>Spider-Verse</v>
      </c>
      <c r="D7240" s="74" t="s">
        <v>11454</v>
      </c>
      <c r="E7240" s="58" t="b">
        <v>0</v>
      </c>
      <c r="F7240" s="25">
        <f t="shared" si="2"/>
        <v>11</v>
      </c>
      <c r="G7240" s="21" t="s">
        <v>58</v>
      </c>
      <c r="H7240" s="23"/>
      <c r="I7240" s="28"/>
    </row>
    <row r="7241" ht="22.5" customHeight="1">
      <c r="A7241" s="53" t="str">
        <f t="array" ref="A7241">IFERROR(_xlfn.XLOOKUP(B7241, Runs[Run ID], Runs[Track]), "— pick a run —")</f>
        <v>Spider-Man</v>
      </c>
      <c r="B7241" s="54" t="s">
        <v>970</v>
      </c>
      <c r="C7241" s="53" t="str">
        <f t="array" ref="C7241">IFERROR(_xlfn.XLOOKUP(B7241, Runs[Run ID], Runs[Title]), "— pick a run —")</f>
        <v>Spider-Verse</v>
      </c>
      <c r="D7241" s="74" t="s">
        <v>15776</v>
      </c>
      <c r="E7241" s="58" t="b">
        <v>0</v>
      </c>
      <c r="F7241" s="25">
        <f t="shared" si="2"/>
        <v>12</v>
      </c>
      <c r="G7241" s="21" t="s">
        <v>1002</v>
      </c>
      <c r="H7241" s="23" t="s">
        <v>15777</v>
      </c>
      <c r="I7241" s="28"/>
    </row>
    <row r="7242" ht="22.5" customHeight="1">
      <c r="A7242" s="53" t="str">
        <f t="array" ref="A7242">IFERROR(_xlfn.XLOOKUP(B7242, Runs[Run ID], Runs[Track]), "— pick a run —")</f>
        <v>Spider-Man</v>
      </c>
      <c r="B7242" s="54" t="s">
        <v>970</v>
      </c>
      <c r="C7242" s="53" t="str">
        <f t="array" ref="C7242">IFERROR(_xlfn.XLOOKUP(B7242, Runs[Run ID], Runs[Title]), "— pick a run —")</f>
        <v>Spider-Verse</v>
      </c>
      <c r="D7242" s="74" t="s">
        <v>15778</v>
      </c>
      <c r="E7242" s="58" t="b">
        <v>0</v>
      </c>
      <c r="F7242" s="25">
        <f t="shared" si="2"/>
        <v>13</v>
      </c>
      <c r="G7242" s="21" t="s">
        <v>58</v>
      </c>
      <c r="H7242" s="23"/>
      <c r="I7242" s="28"/>
    </row>
    <row r="7243" ht="22.5" customHeight="1">
      <c r="A7243" s="53" t="str">
        <f t="array" ref="A7243">IFERROR(_xlfn.XLOOKUP(B7243, Runs[Run ID], Runs[Track]), "— pick a run —")</f>
        <v>Spider-Man</v>
      </c>
      <c r="B7243" s="54" t="s">
        <v>970</v>
      </c>
      <c r="C7243" s="53" t="str">
        <f t="array" ref="C7243">IFERROR(_xlfn.XLOOKUP(B7243, Runs[Run ID], Runs[Title]), "— pick a run —")</f>
        <v>Spider-Verse</v>
      </c>
      <c r="D7243" s="74" t="s">
        <v>15779</v>
      </c>
      <c r="E7243" s="58" t="b">
        <v>0</v>
      </c>
      <c r="F7243" s="25">
        <f t="shared" si="2"/>
        <v>14</v>
      </c>
      <c r="G7243" s="21" t="s">
        <v>58</v>
      </c>
      <c r="H7243" s="23"/>
      <c r="I7243" s="28"/>
    </row>
    <row r="7244" ht="22.5" customHeight="1">
      <c r="A7244" s="53" t="str">
        <f t="array" ref="A7244">IFERROR(_xlfn.XLOOKUP(B7244, Runs[Run ID], Runs[Track]), "— pick a run —")</f>
        <v>Spider-Man</v>
      </c>
      <c r="B7244" s="54" t="s">
        <v>970</v>
      </c>
      <c r="C7244" s="53" t="str">
        <f t="array" ref="C7244">IFERROR(_xlfn.XLOOKUP(B7244, Runs[Run ID], Runs[Title]), "— pick a run —")</f>
        <v>Spider-Verse</v>
      </c>
      <c r="D7244" s="74" t="s">
        <v>15780</v>
      </c>
      <c r="E7244" s="58" t="b">
        <v>0</v>
      </c>
      <c r="F7244" s="25">
        <f t="shared" si="2"/>
        <v>15</v>
      </c>
      <c r="G7244" s="21" t="s">
        <v>58</v>
      </c>
      <c r="H7244" s="23"/>
      <c r="I7244" s="28"/>
    </row>
    <row r="7245" ht="22.5" customHeight="1">
      <c r="A7245" s="53" t="str">
        <f t="array" ref="A7245">IFERROR(_xlfn.XLOOKUP(B7245, Runs[Run ID], Runs[Track]), "— pick a run —")</f>
        <v>Spider-Man</v>
      </c>
      <c r="B7245" s="54" t="s">
        <v>970</v>
      </c>
      <c r="C7245" s="53" t="str">
        <f t="array" ref="C7245">IFERROR(_xlfn.XLOOKUP(B7245, Runs[Run ID], Runs[Title]), "— pick a run —")</f>
        <v>Spider-Verse</v>
      </c>
      <c r="D7245" s="74" t="s">
        <v>15781</v>
      </c>
      <c r="E7245" s="58" t="b">
        <v>0</v>
      </c>
      <c r="F7245" s="25">
        <f t="shared" si="2"/>
        <v>16</v>
      </c>
      <c r="G7245" s="21" t="s">
        <v>58</v>
      </c>
      <c r="H7245" s="23"/>
      <c r="I7245" s="28"/>
    </row>
    <row r="7246" ht="22.5" customHeight="1">
      <c r="A7246" s="53" t="str">
        <f t="array" ref="A7246">IFERROR(_xlfn.XLOOKUP(B7246, Runs[Run ID], Runs[Track]), "— pick a run —")</f>
        <v>Spider-Man</v>
      </c>
      <c r="B7246" s="54" t="s">
        <v>970</v>
      </c>
      <c r="C7246" s="53" t="str">
        <f t="array" ref="C7246">IFERROR(_xlfn.XLOOKUP(B7246, Runs[Run ID], Runs[Title]), "— pick a run —")</f>
        <v>Spider-Verse</v>
      </c>
      <c r="D7246" s="74" t="s">
        <v>15782</v>
      </c>
      <c r="E7246" s="58" t="b">
        <v>0</v>
      </c>
      <c r="F7246" s="25">
        <f t="shared" si="2"/>
        <v>17</v>
      </c>
      <c r="G7246" s="21" t="s">
        <v>58</v>
      </c>
      <c r="H7246" s="23"/>
      <c r="I7246" s="28"/>
    </row>
    <row r="7247" ht="22.5" customHeight="1">
      <c r="A7247" s="53" t="str">
        <f t="array" ref="A7247">IFERROR(_xlfn.XLOOKUP(B7247, Runs[Run ID], Runs[Track]), "— pick a run —")</f>
        <v>Spider-Man</v>
      </c>
      <c r="B7247" s="54" t="s">
        <v>970</v>
      </c>
      <c r="C7247" s="53" t="str">
        <f t="array" ref="C7247">IFERROR(_xlfn.XLOOKUP(B7247, Runs[Run ID], Runs[Title]), "— pick a run —")</f>
        <v>Spider-Verse</v>
      </c>
      <c r="D7247" s="74" t="s">
        <v>15783</v>
      </c>
      <c r="E7247" s="58" t="b">
        <v>0</v>
      </c>
      <c r="F7247" s="25">
        <f t="shared" si="2"/>
        <v>18</v>
      </c>
      <c r="G7247" s="21" t="s">
        <v>58</v>
      </c>
      <c r="H7247" s="23"/>
      <c r="I7247" s="28"/>
    </row>
    <row r="7248" ht="22.5" customHeight="1">
      <c r="A7248" s="53" t="str">
        <f t="array" ref="A7248">IFERROR(_xlfn.XLOOKUP(B7248, Runs[Run ID], Runs[Track]), "— pick a run —")</f>
        <v>Spider-Man</v>
      </c>
      <c r="B7248" s="54" t="s">
        <v>970</v>
      </c>
      <c r="C7248" s="53" t="str">
        <f t="array" ref="C7248">IFERROR(_xlfn.XLOOKUP(B7248, Runs[Run ID], Runs[Title]), "— pick a run —")</f>
        <v>Spider-Verse</v>
      </c>
      <c r="D7248" s="74" t="s">
        <v>11461</v>
      </c>
      <c r="E7248" s="58" t="b">
        <v>0</v>
      </c>
      <c r="F7248" s="25">
        <f t="shared" si="2"/>
        <v>19</v>
      </c>
      <c r="G7248" s="21" t="s">
        <v>58</v>
      </c>
      <c r="H7248" s="23"/>
      <c r="I7248" s="28"/>
    </row>
    <row r="7249" ht="22.5" customHeight="1">
      <c r="A7249" s="53" t="str">
        <f t="array" ref="A7249">IFERROR(_xlfn.XLOOKUP(B7249, Runs[Run ID], Runs[Track]), "— pick a run —")</f>
        <v>Spider-Man</v>
      </c>
      <c r="B7249" s="54" t="s">
        <v>970</v>
      </c>
      <c r="C7249" s="53" t="str">
        <f t="array" ref="C7249">IFERROR(_xlfn.XLOOKUP(B7249, Runs[Run ID], Runs[Title]), "— pick a run —")</f>
        <v>Spider-Verse</v>
      </c>
      <c r="D7249" s="74" t="s">
        <v>15784</v>
      </c>
      <c r="E7249" s="58" t="b">
        <v>0</v>
      </c>
      <c r="F7249" s="25">
        <f t="shared" si="2"/>
        <v>20</v>
      </c>
      <c r="G7249" s="21" t="s">
        <v>58</v>
      </c>
      <c r="H7249" s="23"/>
      <c r="I7249" s="28"/>
    </row>
    <row r="7250" ht="22.5" customHeight="1">
      <c r="A7250" s="53" t="str">
        <f t="array" ref="A7250">IFERROR(_xlfn.XLOOKUP(B7250, Runs[Run ID], Runs[Track]), "— pick a run —")</f>
        <v>Spider-Man</v>
      </c>
      <c r="B7250" s="54" t="s">
        <v>970</v>
      </c>
      <c r="C7250" s="53" t="str">
        <f t="array" ref="C7250">IFERROR(_xlfn.XLOOKUP(B7250, Runs[Run ID], Runs[Title]), "— pick a run —")</f>
        <v>Spider-Verse</v>
      </c>
      <c r="D7250" s="74" t="s">
        <v>15785</v>
      </c>
      <c r="E7250" s="58" t="b">
        <v>0</v>
      </c>
      <c r="F7250" s="25">
        <f t="shared" si="2"/>
        <v>21</v>
      </c>
      <c r="G7250" s="21" t="s">
        <v>58</v>
      </c>
      <c r="H7250" s="23"/>
      <c r="I7250" s="28"/>
    </row>
    <row r="7251" ht="22.5" customHeight="1">
      <c r="A7251" s="53" t="str">
        <f t="array" ref="A7251">IFERROR(_xlfn.XLOOKUP(B7251, Runs[Run ID], Runs[Track]), "— pick a run —")</f>
        <v>Spider-Man</v>
      </c>
      <c r="B7251" s="54" t="s">
        <v>970</v>
      </c>
      <c r="C7251" s="53" t="str">
        <f t="array" ref="C7251">IFERROR(_xlfn.XLOOKUP(B7251, Runs[Run ID], Runs[Title]), "— pick a run —")</f>
        <v>Spider-Verse</v>
      </c>
      <c r="D7251" s="74" t="s">
        <v>11464</v>
      </c>
      <c r="E7251" s="58" t="b">
        <v>0</v>
      </c>
      <c r="F7251" s="25">
        <f t="shared" si="2"/>
        <v>22</v>
      </c>
      <c r="G7251" s="21" t="s">
        <v>58</v>
      </c>
      <c r="H7251" s="23"/>
      <c r="I7251" s="28"/>
    </row>
    <row r="7252" ht="22.5" customHeight="1">
      <c r="A7252" s="53" t="str">
        <f t="array" ref="A7252">IFERROR(_xlfn.XLOOKUP(B7252, Runs[Run ID], Runs[Track]), "— pick a run —")</f>
        <v>Spider-Man</v>
      </c>
      <c r="B7252" s="54" t="s">
        <v>970</v>
      </c>
      <c r="C7252" s="53" t="str">
        <f t="array" ref="C7252">IFERROR(_xlfn.XLOOKUP(B7252, Runs[Run ID], Runs[Title]), "— pick a run —")</f>
        <v>Spider-Verse</v>
      </c>
      <c r="D7252" s="74" t="s">
        <v>15786</v>
      </c>
      <c r="E7252" s="58" t="b">
        <v>0</v>
      </c>
      <c r="F7252" s="25">
        <f t="shared" si="2"/>
        <v>23</v>
      </c>
      <c r="G7252" s="21" t="s">
        <v>58</v>
      </c>
      <c r="H7252" s="23"/>
      <c r="I7252" s="28"/>
    </row>
    <row r="7253" ht="22.5" customHeight="1">
      <c r="A7253" s="53" t="str">
        <f t="array" ref="A7253">IFERROR(_xlfn.XLOOKUP(B7253, Runs[Run ID], Runs[Track]), "— pick a run —")</f>
        <v>Spider-Man</v>
      </c>
      <c r="B7253" s="54" t="s">
        <v>970</v>
      </c>
      <c r="C7253" s="53" t="str">
        <f t="array" ref="C7253">IFERROR(_xlfn.XLOOKUP(B7253, Runs[Run ID], Runs[Title]), "— pick a run —")</f>
        <v>Spider-Verse</v>
      </c>
      <c r="D7253" s="74" t="s">
        <v>11465</v>
      </c>
      <c r="E7253" s="58" t="b">
        <v>0</v>
      </c>
      <c r="F7253" s="25">
        <f t="shared" si="2"/>
        <v>24</v>
      </c>
      <c r="G7253" s="21" t="s">
        <v>58</v>
      </c>
      <c r="H7253" s="23"/>
      <c r="I7253" s="28"/>
    </row>
    <row r="7254" ht="22.5" customHeight="1">
      <c r="A7254" s="53" t="str">
        <f t="array" ref="A7254">IFERROR(_xlfn.XLOOKUP(B7254, Runs[Run ID], Runs[Track]), "— pick a run —")</f>
        <v>Spider-Man</v>
      </c>
      <c r="B7254" s="54" t="s">
        <v>970</v>
      </c>
      <c r="C7254" s="53" t="str">
        <f t="array" ref="C7254">IFERROR(_xlfn.XLOOKUP(B7254, Runs[Run ID], Runs[Title]), "— pick a run —")</f>
        <v>Spider-Verse</v>
      </c>
      <c r="D7254" s="74" t="s">
        <v>11467</v>
      </c>
      <c r="E7254" s="58" t="b">
        <v>0</v>
      </c>
      <c r="F7254" s="25">
        <f t="shared" si="2"/>
        <v>25</v>
      </c>
      <c r="G7254" s="21" t="s">
        <v>58</v>
      </c>
      <c r="H7254" s="23"/>
      <c r="I7254" s="28"/>
    </row>
    <row r="7255" ht="22.5" customHeight="1">
      <c r="A7255" s="53" t="str">
        <f t="array" ref="A7255">IFERROR(_xlfn.XLOOKUP(B7255, Runs[Run ID], Runs[Track]), "— pick a run —")</f>
        <v>Spider-Man</v>
      </c>
      <c r="B7255" s="54" t="s">
        <v>970</v>
      </c>
      <c r="C7255" s="53" t="str">
        <f t="array" ref="C7255">IFERROR(_xlfn.XLOOKUP(B7255, Runs[Run ID], Runs[Title]), "— pick a run —")</f>
        <v>Spider-Verse</v>
      </c>
      <c r="D7255" s="74" t="s">
        <v>15787</v>
      </c>
      <c r="E7255" s="58" t="b">
        <v>0</v>
      </c>
      <c r="F7255" s="25">
        <f t="shared" si="2"/>
        <v>26</v>
      </c>
      <c r="G7255" s="21" t="s">
        <v>58</v>
      </c>
      <c r="H7255" s="23"/>
      <c r="I7255" s="28"/>
    </row>
    <row r="7256" ht="22.5" customHeight="1">
      <c r="A7256" s="53" t="str">
        <f t="array" ref="A7256">IFERROR(_xlfn.XLOOKUP(B7256, Runs[Run ID], Runs[Track]), "— pick a run —")</f>
        <v>Spider-Man</v>
      </c>
      <c r="B7256" s="54" t="s">
        <v>970</v>
      </c>
      <c r="C7256" s="53" t="str">
        <f t="array" ref="C7256">IFERROR(_xlfn.XLOOKUP(B7256, Runs[Run ID], Runs[Title]), "— pick a run —")</f>
        <v>Spider-Verse</v>
      </c>
      <c r="D7256" s="74" t="s">
        <v>15788</v>
      </c>
      <c r="E7256" s="58" t="b">
        <v>0</v>
      </c>
      <c r="F7256" s="25">
        <f t="shared" si="2"/>
        <v>27</v>
      </c>
      <c r="G7256" s="21" t="s">
        <v>58</v>
      </c>
      <c r="H7256" s="23"/>
      <c r="I7256" s="28"/>
    </row>
    <row r="7257" ht="22.5" customHeight="1">
      <c r="A7257" s="53" t="str">
        <f t="array" ref="A7257">IFERROR(_xlfn.XLOOKUP(B7257, Runs[Run ID], Runs[Track]), "— pick a run —")</f>
        <v>Spider-Man</v>
      </c>
      <c r="B7257" s="54" t="s">
        <v>970</v>
      </c>
      <c r="C7257" s="53" t="str">
        <f t="array" ref="C7257">IFERROR(_xlfn.XLOOKUP(B7257, Runs[Run ID], Runs[Title]), "— pick a run —")</f>
        <v>Spider-Verse</v>
      </c>
      <c r="D7257" s="74" t="s">
        <v>11468</v>
      </c>
      <c r="E7257" s="58" t="b">
        <v>0</v>
      </c>
      <c r="F7257" s="25">
        <f t="shared" si="2"/>
        <v>28</v>
      </c>
      <c r="G7257" s="21" t="s">
        <v>58</v>
      </c>
      <c r="H7257" s="23"/>
      <c r="I7257" s="28"/>
    </row>
    <row r="7258" ht="22.5" customHeight="1">
      <c r="A7258" s="53" t="str">
        <f t="array" ref="A7258">IFERROR(_xlfn.XLOOKUP(B7258, Runs[Run ID], Runs[Track]), "— pick a run —")</f>
        <v>Spider-Man</v>
      </c>
      <c r="B7258" s="54" t="s">
        <v>970</v>
      </c>
      <c r="C7258" s="53" t="str">
        <f t="array" ref="C7258">IFERROR(_xlfn.XLOOKUP(B7258, Runs[Run ID], Runs[Title]), "— pick a run —")</f>
        <v>Spider-Verse</v>
      </c>
      <c r="D7258" s="74" t="s">
        <v>11469</v>
      </c>
      <c r="E7258" s="58" t="b">
        <v>0</v>
      </c>
      <c r="F7258" s="25">
        <f t="shared" si="2"/>
        <v>29</v>
      </c>
      <c r="G7258" s="21" t="s">
        <v>58</v>
      </c>
      <c r="H7258" s="23"/>
      <c r="I7258" s="28"/>
    </row>
    <row r="7259" ht="22.5" customHeight="1">
      <c r="A7259" s="53" t="str">
        <f t="array" ref="A7259">IFERROR(_xlfn.XLOOKUP(B7259, Runs[Run ID], Runs[Track]), "— pick a run —")</f>
        <v>Spider-Man</v>
      </c>
      <c r="B7259" s="54" t="s">
        <v>970</v>
      </c>
      <c r="C7259" s="53" t="str">
        <f t="array" ref="C7259">IFERROR(_xlfn.XLOOKUP(B7259, Runs[Run ID], Runs[Title]), "— pick a run —")</f>
        <v>Spider-Verse</v>
      </c>
      <c r="D7259" s="74" t="s">
        <v>15789</v>
      </c>
      <c r="E7259" s="58" t="b">
        <v>0</v>
      </c>
      <c r="F7259" s="25">
        <f t="shared" si="2"/>
        <v>30</v>
      </c>
      <c r="G7259" s="21" t="s">
        <v>58</v>
      </c>
      <c r="H7259" s="23"/>
      <c r="I7259" s="28"/>
    </row>
    <row r="7260" ht="22.5" customHeight="1">
      <c r="A7260" s="53" t="str">
        <f t="array" ref="A7260">IFERROR(_xlfn.XLOOKUP(B7260, Runs[Run ID], Runs[Track]), "— pick a run —")</f>
        <v>Spider-Man</v>
      </c>
      <c r="B7260" s="54" t="s">
        <v>970</v>
      </c>
      <c r="C7260" s="53" t="str">
        <f t="array" ref="C7260">IFERROR(_xlfn.XLOOKUP(B7260, Runs[Run ID], Runs[Title]), "— pick a run —")</f>
        <v>Spider-Verse</v>
      </c>
      <c r="D7260" s="74" t="s">
        <v>15790</v>
      </c>
      <c r="E7260" s="58" t="b">
        <v>0</v>
      </c>
      <c r="F7260" s="25">
        <f t="shared" si="2"/>
        <v>31</v>
      </c>
      <c r="G7260" s="21" t="s">
        <v>58</v>
      </c>
      <c r="H7260" s="23"/>
      <c r="I7260" s="28"/>
    </row>
    <row r="7261" ht="22.5" customHeight="1">
      <c r="A7261" s="53" t="str">
        <f t="array" ref="A7261">IFERROR(_xlfn.XLOOKUP(B7261, Runs[Run ID], Runs[Track]), "— pick a run —")</f>
        <v>Spider-Man</v>
      </c>
      <c r="B7261" s="54" t="s">
        <v>970</v>
      </c>
      <c r="C7261" s="53" t="str">
        <f t="array" ref="C7261">IFERROR(_xlfn.XLOOKUP(B7261, Runs[Run ID], Runs[Title]), "— pick a run —")</f>
        <v>Spider-Verse</v>
      </c>
      <c r="D7261" s="74" t="s">
        <v>11472</v>
      </c>
      <c r="E7261" s="58" t="b">
        <v>0</v>
      </c>
      <c r="F7261" s="25">
        <f t="shared" si="2"/>
        <v>32</v>
      </c>
      <c r="G7261" s="21" t="s">
        <v>58</v>
      </c>
      <c r="H7261" s="23"/>
      <c r="I7261" s="28"/>
    </row>
    <row r="7262" ht="22.5" customHeight="1">
      <c r="A7262" s="53" t="str">
        <f t="array" ref="A7262">IFERROR(_xlfn.XLOOKUP(B7262, Runs[Run ID], Runs[Track]), "— pick a run —")</f>
        <v>Spider-Man</v>
      </c>
      <c r="B7262" s="54" t="s">
        <v>970</v>
      </c>
      <c r="C7262" s="53" t="str">
        <f t="array" ref="C7262">IFERROR(_xlfn.XLOOKUP(B7262, Runs[Run ID], Runs[Title]), "— pick a run —")</f>
        <v>Spider-Verse</v>
      </c>
      <c r="D7262" s="74" t="s">
        <v>11473</v>
      </c>
      <c r="E7262" s="58" t="b">
        <v>0</v>
      </c>
      <c r="F7262" s="25">
        <f t="shared" si="2"/>
        <v>33</v>
      </c>
      <c r="G7262" s="21" t="s">
        <v>58</v>
      </c>
      <c r="H7262" s="23"/>
      <c r="I7262" s="28"/>
    </row>
    <row r="7263" ht="22.5" customHeight="1">
      <c r="A7263" s="53" t="str">
        <f t="array" ref="A7263">IFERROR(_xlfn.XLOOKUP(B7263, Runs[Run ID], Runs[Track]), "— pick a run —")</f>
        <v>Spider-Man</v>
      </c>
      <c r="B7263" s="54" t="s">
        <v>970</v>
      </c>
      <c r="C7263" s="53" t="str">
        <f t="array" ref="C7263">IFERROR(_xlfn.XLOOKUP(B7263, Runs[Run ID], Runs[Title]), "— pick a run —")</f>
        <v>Spider-Verse</v>
      </c>
      <c r="D7263" s="74" t="s">
        <v>11474</v>
      </c>
      <c r="E7263" s="58" t="b">
        <v>0</v>
      </c>
      <c r="F7263" s="25">
        <f t="shared" si="2"/>
        <v>34</v>
      </c>
      <c r="G7263" s="21" t="s">
        <v>58</v>
      </c>
      <c r="H7263" s="23"/>
      <c r="I7263" s="28"/>
    </row>
    <row r="7264" ht="22.5" customHeight="1">
      <c r="A7264" s="53" t="str">
        <f t="array" ref="A7264">IFERROR(_xlfn.XLOOKUP(B7264, Runs[Run ID], Runs[Track]), "— pick a run —")</f>
        <v>Spider-Man</v>
      </c>
      <c r="B7264" s="54" t="s">
        <v>970</v>
      </c>
      <c r="C7264" s="53" t="str">
        <f t="array" ref="C7264">IFERROR(_xlfn.XLOOKUP(B7264, Runs[Run ID], Runs[Title]), "— pick a run —")</f>
        <v>Spider-Verse</v>
      </c>
      <c r="D7264" s="74" t="s">
        <v>15791</v>
      </c>
      <c r="E7264" s="58" t="b">
        <v>0</v>
      </c>
      <c r="F7264" s="25">
        <f t="shared" si="2"/>
        <v>35</v>
      </c>
      <c r="G7264" s="21" t="s">
        <v>58</v>
      </c>
      <c r="H7264" s="23"/>
      <c r="I7264" s="28"/>
    </row>
    <row r="7265" ht="22.5" customHeight="1">
      <c r="A7265" s="53" t="str">
        <f t="array" ref="A7265">IFERROR(_xlfn.XLOOKUP(B7265, Runs[Run ID], Runs[Track]), "— pick a run —")</f>
        <v>Spider-Man</v>
      </c>
      <c r="B7265" s="54" t="s">
        <v>970</v>
      </c>
      <c r="C7265" s="53" t="str">
        <f t="array" ref="C7265">IFERROR(_xlfn.XLOOKUP(B7265, Runs[Run ID], Runs[Title]), "— pick a run —")</f>
        <v>Spider-Verse</v>
      </c>
      <c r="D7265" s="74" t="s">
        <v>11478</v>
      </c>
      <c r="E7265" s="58" t="b">
        <v>0</v>
      </c>
      <c r="F7265" s="25">
        <f t="shared" si="2"/>
        <v>36</v>
      </c>
      <c r="G7265" s="21" t="s">
        <v>58</v>
      </c>
      <c r="H7265" s="23"/>
      <c r="I7265" s="28"/>
    </row>
    <row r="7266" ht="22.5" customHeight="1">
      <c r="A7266" s="53" t="str">
        <f t="array" ref="A7266">IFERROR(_xlfn.XLOOKUP(B7266, Runs[Run ID], Runs[Track]), "— pick a run —")</f>
        <v>Spider-Man</v>
      </c>
      <c r="B7266" s="54" t="s">
        <v>970</v>
      </c>
      <c r="C7266" s="53" t="str">
        <f t="array" ref="C7266">IFERROR(_xlfn.XLOOKUP(B7266, Runs[Run ID], Runs[Title]), "— pick a run —")</f>
        <v>Spider-Verse</v>
      </c>
      <c r="D7266" s="74" t="s">
        <v>15792</v>
      </c>
      <c r="E7266" s="58" t="b">
        <v>0</v>
      </c>
      <c r="F7266" s="25">
        <f t="shared" si="2"/>
        <v>37</v>
      </c>
      <c r="G7266" s="21" t="s">
        <v>58</v>
      </c>
      <c r="H7266" s="23"/>
      <c r="I7266" s="28"/>
    </row>
    <row r="7267" ht="22.5" customHeight="1">
      <c r="A7267" s="53" t="str">
        <f t="array" ref="A7267">IFERROR(_xlfn.XLOOKUP(B7267, Runs[Run ID], Runs[Track]), "— pick a run —")</f>
        <v>Spider-Man</v>
      </c>
      <c r="B7267" s="54" t="s">
        <v>970</v>
      </c>
      <c r="C7267" s="53" t="str">
        <f t="array" ref="C7267">IFERROR(_xlfn.XLOOKUP(B7267, Runs[Run ID], Runs[Title]), "— pick a run —")</f>
        <v>Spider-Verse</v>
      </c>
      <c r="D7267" s="74" t="s">
        <v>11480</v>
      </c>
      <c r="E7267" s="58" t="b">
        <v>0</v>
      </c>
      <c r="F7267" s="25">
        <f t="shared" si="2"/>
        <v>38</v>
      </c>
      <c r="G7267" s="21" t="s">
        <v>58</v>
      </c>
      <c r="H7267" s="23"/>
      <c r="I7267" s="28"/>
    </row>
    <row r="7268" ht="22.5" customHeight="1">
      <c r="A7268" s="53" t="str">
        <f t="array" ref="A7268">IFERROR(_xlfn.XLOOKUP(B7268, Runs[Run ID], Runs[Track]), "— pick a run —")</f>
        <v>Spider-Man</v>
      </c>
      <c r="B7268" s="54" t="s">
        <v>970</v>
      </c>
      <c r="C7268" s="53" t="str">
        <f t="array" ref="C7268">IFERROR(_xlfn.XLOOKUP(B7268, Runs[Run ID], Runs[Title]), "— pick a run —")</f>
        <v>Spider-Verse</v>
      </c>
      <c r="D7268" s="74" t="s">
        <v>15793</v>
      </c>
      <c r="E7268" s="58" t="b">
        <v>0</v>
      </c>
      <c r="F7268" s="25">
        <f t="shared" si="2"/>
        <v>39</v>
      </c>
      <c r="G7268" s="21" t="s">
        <v>58</v>
      </c>
      <c r="H7268" s="23"/>
      <c r="I7268" s="28"/>
    </row>
    <row r="7269" ht="22.5" customHeight="1">
      <c r="A7269" s="53" t="str">
        <f t="array" ref="A7269">IFERROR(_xlfn.XLOOKUP(B7269, Runs[Run ID], Runs[Track]), "— pick a run —")</f>
        <v>Spider-Man</v>
      </c>
      <c r="B7269" s="54" t="s">
        <v>970</v>
      </c>
      <c r="C7269" s="53" t="str">
        <f t="array" ref="C7269">IFERROR(_xlfn.XLOOKUP(B7269, Runs[Run ID], Runs[Title]), "— pick a run —")</f>
        <v>Spider-Verse</v>
      </c>
      <c r="D7269" s="74" t="s">
        <v>11484</v>
      </c>
      <c r="E7269" s="58" t="b">
        <v>0</v>
      </c>
      <c r="F7269" s="25">
        <f t="shared" si="2"/>
        <v>40</v>
      </c>
      <c r="G7269" s="21" t="s">
        <v>58</v>
      </c>
      <c r="H7269" s="23"/>
      <c r="I7269" s="28"/>
    </row>
    <row r="7270" ht="22.5" customHeight="1">
      <c r="A7270" s="53" t="str">
        <f t="array" ref="A7270">IFERROR(_xlfn.XLOOKUP(B7270, Runs[Run ID], Runs[Track]), "— pick a run —")</f>
        <v>Spider-Man</v>
      </c>
      <c r="B7270" s="54" t="s">
        <v>970</v>
      </c>
      <c r="C7270" s="53" t="str">
        <f t="array" ref="C7270">IFERROR(_xlfn.XLOOKUP(B7270, Runs[Run ID], Runs[Title]), "— pick a run —")</f>
        <v>Spider-Verse</v>
      </c>
      <c r="D7270" s="74" t="s">
        <v>11485</v>
      </c>
      <c r="E7270" s="58" t="b">
        <v>0</v>
      </c>
      <c r="F7270" s="25">
        <f t="shared" si="2"/>
        <v>41</v>
      </c>
      <c r="G7270" s="21" t="s">
        <v>58</v>
      </c>
      <c r="H7270" s="23"/>
      <c r="I7270" s="28"/>
    </row>
    <row r="7271" ht="22.5" customHeight="1">
      <c r="A7271" s="53" t="str">
        <f t="array" ref="A7271">IFERROR(_xlfn.XLOOKUP(B7271, Runs[Run ID], Runs[Track]), "— pick a run —")</f>
        <v>Spider-Man</v>
      </c>
      <c r="B7271" s="54" t="s">
        <v>970</v>
      </c>
      <c r="C7271" s="53" t="str">
        <f t="array" ref="C7271">IFERROR(_xlfn.XLOOKUP(B7271, Runs[Run ID], Runs[Title]), "— pick a run —")</f>
        <v>Spider-Verse</v>
      </c>
      <c r="D7271" s="74" t="s">
        <v>15794</v>
      </c>
      <c r="E7271" s="58" t="b">
        <v>0</v>
      </c>
      <c r="F7271" s="25">
        <f t="shared" si="2"/>
        <v>42</v>
      </c>
      <c r="G7271" s="21" t="s">
        <v>58</v>
      </c>
      <c r="H7271" s="23"/>
      <c r="I7271" s="28"/>
    </row>
    <row r="7272" ht="22.5" customHeight="1">
      <c r="A7272" s="53" t="str">
        <f t="array" ref="A7272">IFERROR(_xlfn.XLOOKUP(B7272, Runs[Run ID], Runs[Track]), "— pick a run —")</f>
        <v>Spider-Man</v>
      </c>
      <c r="B7272" s="54" t="s">
        <v>970</v>
      </c>
      <c r="C7272" s="53" t="str">
        <f t="array" ref="C7272">IFERROR(_xlfn.XLOOKUP(B7272, Runs[Run ID], Runs[Title]), "— pick a run —")</f>
        <v>Spider-Verse</v>
      </c>
      <c r="D7272" s="74" t="s">
        <v>11487</v>
      </c>
      <c r="E7272" s="58" t="b">
        <v>0</v>
      </c>
      <c r="F7272" s="25">
        <f t="shared" si="2"/>
        <v>43</v>
      </c>
      <c r="G7272" s="21" t="s">
        <v>58</v>
      </c>
      <c r="H7272" s="23"/>
      <c r="I7272" s="28"/>
    </row>
    <row r="7273" ht="22.5" customHeight="1">
      <c r="A7273" s="53" t="str">
        <f t="array" ref="A7273">IFERROR(_xlfn.XLOOKUP(B7273, Runs[Run ID], Runs[Track]), "— pick a run —")</f>
        <v>Spider-Man</v>
      </c>
      <c r="B7273" s="54" t="s">
        <v>970</v>
      </c>
      <c r="C7273" s="53" t="str">
        <f t="array" ref="C7273">IFERROR(_xlfn.XLOOKUP(B7273, Runs[Run ID], Runs[Title]), "— pick a run —")</f>
        <v>Spider-Verse</v>
      </c>
      <c r="D7273" s="74" t="s">
        <v>15795</v>
      </c>
      <c r="E7273" s="58" t="b">
        <v>0</v>
      </c>
      <c r="F7273" s="25">
        <f t="shared" si="2"/>
        <v>44</v>
      </c>
      <c r="G7273" s="21" t="s">
        <v>58</v>
      </c>
      <c r="H7273" s="23"/>
      <c r="I7273" s="28"/>
    </row>
    <row r="7274" ht="22.5" customHeight="1">
      <c r="A7274" s="53" t="str">
        <f t="array" ref="A7274">IFERROR(_xlfn.XLOOKUP(B7274, Runs[Run ID], Runs[Track]), "— pick a run —")</f>
        <v>Spider-Man</v>
      </c>
      <c r="B7274" s="54" t="s">
        <v>970</v>
      </c>
      <c r="C7274" s="53" t="str">
        <f t="array" ref="C7274">IFERROR(_xlfn.XLOOKUP(B7274, Runs[Run ID], Runs[Title]), "— pick a run —")</f>
        <v>Spider-Verse</v>
      </c>
      <c r="D7274" s="74" t="s">
        <v>11489</v>
      </c>
      <c r="E7274" s="58" t="b">
        <v>0</v>
      </c>
      <c r="F7274" s="25">
        <f t="shared" si="2"/>
        <v>45</v>
      </c>
      <c r="G7274" s="21" t="s">
        <v>58</v>
      </c>
      <c r="H7274" s="23"/>
      <c r="I7274" s="28"/>
    </row>
    <row r="7275" ht="22.5" customHeight="1">
      <c r="A7275" s="53" t="str">
        <f t="array" ref="A7275">IFERROR(_xlfn.XLOOKUP(B7275, Runs[Run ID], Runs[Track]), "— pick a run —")</f>
        <v>Spider-Man</v>
      </c>
      <c r="B7275" s="54" t="s">
        <v>970</v>
      </c>
      <c r="C7275" s="53" t="str">
        <f t="array" ref="C7275">IFERROR(_xlfn.XLOOKUP(B7275, Runs[Run ID], Runs[Title]), "— pick a run —")</f>
        <v>Spider-Verse</v>
      </c>
      <c r="D7275" s="74" t="s">
        <v>15796</v>
      </c>
      <c r="E7275" s="58" t="b">
        <v>0</v>
      </c>
      <c r="F7275" s="25">
        <f t="shared" si="2"/>
        <v>46</v>
      </c>
      <c r="G7275" s="21" t="s">
        <v>1002</v>
      </c>
      <c r="H7275" s="23" t="s">
        <v>15797</v>
      </c>
      <c r="I7275" s="28"/>
    </row>
    <row r="7276" ht="22.5" customHeight="1">
      <c r="A7276" s="53" t="str">
        <f t="array" ref="A7276">IFERROR(_xlfn.XLOOKUP(B7276, Runs[Run ID], Runs[Track]), "— pick a run —")</f>
        <v>Spider-Man</v>
      </c>
      <c r="B7276" s="54" t="s">
        <v>969</v>
      </c>
      <c r="C7276" s="53" t="str">
        <f t="array" ref="C7276">IFERROR(_xlfn.XLOOKUP(B7276, Runs[Run ID], Runs[Title]), "— pick a run —")</f>
        <v>Spider-Man: Worldwide </v>
      </c>
      <c r="D7276" s="74" t="s">
        <v>11494</v>
      </c>
      <c r="E7276" s="58" t="b">
        <v>0</v>
      </c>
      <c r="F7276" s="25">
        <f t="shared" si="2"/>
        <v>1</v>
      </c>
      <c r="G7276" s="21" t="s">
        <v>443</v>
      </c>
      <c r="H7276" s="23" t="s">
        <v>15798</v>
      </c>
      <c r="I7276" s="28"/>
    </row>
    <row r="7277" ht="22.5" customHeight="1">
      <c r="A7277" s="53" t="str">
        <f t="array" ref="A7277">IFERROR(_xlfn.XLOOKUP(B7277, Runs[Run ID], Runs[Track]), "— pick a run —")</f>
        <v>Spider-Man</v>
      </c>
      <c r="B7277" s="54" t="s">
        <v>969</v>
      </c>
      <c r="C7277" s="53" t="str">
        <f t="array" ref="C7277">IFERROR(_xlfn.XLOOKUP(B7277, Runs[Run ID], Runs[Title]), "— pick a run —")</f>
        <v>Spider-Man: Worldwide </v>
      </c>
      <c r="D7277" s="74" t="s">
        <v>11496</v>
      </c>
      <c r="E7277" s="58" t="b">
        <v>0</v>
      </c>
      <c r="F7277" s="25">
        <f t="shared" si="2"/>
        <v>2</v>
      </c>
      <c r="G7277" s="21" t="s">
        <v>443</v>
      </c>
      <c r="H7277" s="23"/>
      <c r="I7277" s="28"/>
    </row>
    <row r="7278" ht="22.5" customHeight="1">
      <c r="A7278" s="53" t="str">
        <f t="array" ref="A7278">IFERROR(_xlfn.XLOOKUP(B7278, Runs[Run ID], Runs[Track]), "— pick a run —")</f>
        <v>Spider-Man</v>
      </c>
      <c r="B7278" s="54" t="s">
        <v>969</v>
      </c>
      <c r="C7278" s="53" t="str">
        <f t="array" ref="C7278">IFERROR(_xlfn.XLOOKUP(B7278, Runs[Run ID], Runs[Title]), "— pick a run —")</f>
        <v>Spider-Man: Worldwide </v>
      </c>
      <c r="D7278" s="74" t="s">
        <v>11498</v>
      </c>
      <c r="E7278" s="58" t="b">
        <v>0</v>
      </c>
      <c r="F7278" s="25">
        <f t="shared" si="2"/>
        <v>3</v>
      </c>
      <c r="G7278" s="21" t="s">
        <v>443</v>
      </c>
      <c r="H7278" s="23"/>
      <c r="I7278" s="28"/>
    </row>
    <row r="7279" ht="22.5" customHeight="1">
      <c r="A7279" s="53" t="str">
        <f t="array" ref="A7279">IFERROR(_xlfn.XLOOKUP(B7279, Runs[Run ID], Runs[Track]), "— pick a run —")</f>
        <v>Spider-Man</v>
      </c>
      <c r="B7279" s="54" t="s">
        <v>969</v>
      </c>
      <c r="C7279" s="53" t="str">
        <f t="array" ref="C7279">IFERROR(_xlfn.XLOOKUP(B7279, Runs[Run ID], Runs[Title]), "— pick a run —")</f>
        <v>Spider-Man: Worldwide </v>
      </c>
      <c r="D7279" s="74" t="s">
        <v>11500</v>
      </c>
      <c r="E7279" s="58" t="b">
        <v>0</v>
      </c>
      <c r="F7279" s="25">
        <f t="shared" si="2"/>
        <v>4</v>
      </c>
      <c r="G7279" s="21" t="s">
        <v>443</v>
      </c>
      <c r="H7279" s="23"/>
      <c r="I7279" s="28"/>
    </row>
    <row r="7280" ht="22.5" customHeight="1">
      <c r="A7280" s="53" t="str">
        <f t="array" ref="A7280">IFERROR(_xlfn.XLOOKUP(B7280, Runs[Run ID], Runs[Track]), "— pick a run —")</f>
        <v>Spider-Man</v>
      </c>
      <c r="B7280" s="54" t="s">
        <v>969</v>
      </c>
      <c r="C7280" s="53" t="str">
        <f t="array" ref="C7280">IFERROR(_xlfn.XLOOKUP(B7280, Runs[Run ID], Runs[Title]), "— pick a run —")</f>
        <v>Spider-Man: Worldwide </v>
      </c>
      <c r="D7280" s="74" t="s">
        <v>11501</v>
      </c>
      <c r="E7280" s="58" t="b">
        <v>0</v>
      </c>
      <c r="F7280" s="25">
        <f t="shared" si="2"/>
        <v>5</v>
      </c>
      <c r="G7280" s="21" t="s">
        <v>443</v>
      </c>
      <c r="H7280" s="23"/>
      <c r="I7280" s="28"/>
    </row>
    <row r="7281" ht="22.5" customHeight="1">
      <c r="A7281" s="53" t="str">
        <f t="array" ref="A7281">IFERROR(_xlfn.XLOOKUP(B7281, Runs[Run ID], Runs[Track]), "— pick a run —")</f>
        <v>Spider-Man</v>
      </c>
      <c r="B7281" s="54" t="s">
        <v>969</v>
      </c>
      <c r="C7281" s="53" t="str">
        <f t="array" ref="C7281">IFERROR(_xlfn.XLOOKUP(B7281, Runs[Run ID], Runs[Title]), "— pick a run —")</f>
        <v>Spider-Man: Worldwide </v>
      </c>
      <c r="D7281" s="74" t="s">
        <v>11493</v>
      </c>
      <c r="E7281" s="58" t="b">
        <v>0</v>
      </c>
      <c r="F7281" s="25">
        <f t="shared" si="2"/>
        <v>6</v>
      </c>
      <c r="G7281" s="21" t="s">
        <v>58</v>
      </c>
      <c r="H7281" s="23"/>
      <c r="I7281" s="28"/>
    </row>
    <row r="7282" ht="22.5" customHeight="1">
      <c r="A7282" s="53" t="str">
        <f t="array" ref="A7282">IFERROR(_xlfn.XLOOKUP(B7282, Runs[Run ID], Runs[Track]), "— pick a run —")</f>
        <v>Spider-Man</v>
      </c>
      <c r="B7282" s="54" t="s">
        <v>969</v>
      </c>
      <c r="C7282" s="53" t="str">
        <f t="array" ref="C7282">IFERROR(_xlfn.XLOOKUP(B7282, Runs[Run ID], Runs[Title]), "— pick a run —")</f>
        <v>Spider-Man: Worldwide </v>
      </c>
      <c r="D7282" s="74" t="s">
        <v>11495</v>
      </c>
      <c r="E7282" s="58" t="b">
        <v>0</v>
      </c>
      <c r="F7282" s="25">
        <f t="shared" si="2"/>
        <v>7</v>
      </c>
      <c r="G7282" s="21" t="s">
        <v>58</v>
      </c>
      <c r="H7282" s="23"/>
      <c r="I7282" s="28"/>
    </row>
    <row r="7283" ht="22.5" customHeight="1">
      <c r="A7283" s="53" t="str">
        <f t="array" ref="A7283">IFERROR(_xlfn.XLOOKUP(B7283, Runs[Run ID], Runs[Track]), "— pick a run —")</f>
        <v>Spider-Man</v>
      </c>
      <c r="B7283" s="54" t="s">
        <v>969</v>
      </c>
      <c r="C7283" s="53" t="str">
        <f t="array" ref="C7283">IFERROR(_xlfn.XLOOKUP(B7283, Runs[Run ID], Runs[Title]), "— pick a run —")</f>
        <v>Spider-Man: Worldwide </v>
      </c>
      <c r="D7283" s="74" t="s">
        <v>11497</v>
      </c>
      <c r="E7283" s="58" t="b">
        <v>0</v>
      </c>
      <c r="F7283" s="25">
        <f t="shared" si="2"/>
        <v>8</v>
      </c>
      <c r="G7283" s="21" t="s">
        <v>58</v>
      </c>
      <c r="H7283" s="23"/>
      <c r="I7283" s="28"/>
    </row>
    <row r="7284" ht="22.5" customHeight="1">
      <c r="A7284" s="53" t="str">
        <f t="array" ref="A7284">IFERROR(_xlfn.XLOOKUP(B7284, Runs[Run ID], Runs[Track]), "— pick a run —")</f>
        <v>Spider-Man</v>
      </c>
      <c r="B7284" s="54" t="s">
        <v>969</v>
      </c>
      <c r="C7284" s="53" t="str">
        <f t="array" ref="C7284">IFERROR(_xlfn.XLOOKUP(B7284, Runs[Run ID], Runs[Title]), "— pick a run —")</f>
        <v>Spider-Man: Worldwide </v>
      </c>
      <c r="D7284" s="74" t="s">
        <v>15799</v>
      </c>
      <c r="E7284" s="58" t="b">
        <v>0</v>
      </c>
      <c r="F7284" s="25">
        <f t="shared" si="2"/>
        <v>9</v>
      </c>
      <c r="G7284" s="21" t="s">
        <v>58</v>
      </c>
      <c r="H7284" s="23"/>
      <c r="I7284" s="28"/>
    </row>
    <row r="7285" ht="22.5" customHeight="1">
      <c r="A7285" s="53" t="str">
        <f t="array" ref="A7285">IFERROR(_xlfn.XLOOKUP(B7285, Runs[Run ID], Runs[Track]), "— pick a run —")</f>
        <v>Spider-Man</v>
      </c>
      <c r="B7285" s="54" t="s">
        <v>969</v>
      </c>
      <c r="C7285" s="53" t="str">
        <f t="array" ref="C7285">IFERROR(_xlfn.XLOOKUP(B7285, Runs[Run ID], Runs[Title]), "— pick a run —")</f>
        <v>Spider-Man: Worldwide </v>
      </c>
      <c r="D7285" s="74" t="s">
        <v>15800</v>
      </c>
      <c r="E7285" s="58" t="b">
        <v>0</v>
      </c>
      <c r="F7285" s="25">
        <f t="shared" si="2"/>
        <v>10</v>
      </c>
      <c r="G7285" s="21" t="s">
        <v>58</v>
      </c>
      <c r="H7285" s="23"/>
      <c r="I7285" s="28"/>
    </row>
    <row r="7286" ht="22.5" customHeight="1">
      <c r="A7286" s="53" t="str">
        <f t="array" ref="A7286">IFERROR(_xlfn.XLOOKUP(B7286, Runs[Run ID], Runs[Track]), "— pick a run —")</f>
        <v>Spider-Man</v>
      </c>
      <c r="B7286" s="54" t="s">
        <v>969</v>
      </c>
      <c r="C7286" s="53" t="str">
        <f t="array" ref="C7286">IFERROR(_xlfn.XLOOKUP(B7286, Runs[Run ID], Runs[Title]), "— pick a run —")</f>
        <v>Spider-Man: Worldwide </v>
      </c>
      <c r="D7286" s="74" t="s">
        <v>15801</v>
      </c>
      <c r="E7286" s="58" t="b">
        <v>0</v>
      </c>
      <c r="F7286" s="25">
        <f t="shared" si="2"/>
        <v>11</v>
      </c>
      <c r="G7286" s="21" t="s">
        <v>58</v>
      </c>
      <c r="H7286" s="23"/>
      <c r="I7286" s="28"/>
    </row>
    <row r="7287" ht="22.5" customHeight="1">
      <c r="A7287" s="53" t="str">
        <f t="array" ref="A7287">IFERROR(_xlfn.XLOOKUP(B7287, Runs[Run ID], Runs[Track]), "— pick a run —")</f>
        <v>Spider-Man</v>
      </c>
      <c r="B7287" s="54" t="s">
        <v>969</v>
      </c>
      <c r="C7287" s="53" t="str">
        <f t="array" ref="C7287">IFERROR(_xlfn.XLOOKUP(B7287, Runs[Run ID], Runs[Title]), "— pick a run —")</f>
        <v>Spider-Man: Worldwide </v>
      </c>
      <c r="D7287" s="74" t="s">
        <v>15802</v>
      </c>
      <c r="E7287" s="58" t="b">
        <v>0</v>
      </c>
      <c r="F7287" s="25">
        <f t="shared" si="2"/>
        <v>12</v>
      </c>
      <c r="G7287" s="21" t="s">
        <v>58</v>
      </c>
      <c r="H7287" s="23"/>
      <c r="I7287" s="28"/>
    </row>
    <row r="7288" ht="22.5" customHeight="1">
      <c r="A7288" s="53" t="str">
        <f t="array" ref="A7288">IFERROR(_xlfn.XLOOKUP(B7288, Runs[Run ID], Runs[Track]), "— pick a run —")</f>
        <v>Spider-Man</v>
      </c>
      <c r="B7288" s="54" t="s">
        <v>969</v>
      </c>
      <c r="C7288" s="53" t="str">
        <f t="array" ref="C7288">IFERROR(_xlfn.XLOOKUP(B7288, Runs[Run ID], Runs[Title]), "— pick a run —")</f>
        <v>Spider-Man: Worldwide </v>
      </c>
      <c r="D7288" s="74" t="s">
        <v>15803</v>
      </c>
      <c r="E7288" s="58" t="b">
        <v>0</v>
      </c>
      <c r="F7288" s="25">
        <f t="shared" si="2"/>
        <v>13</v>
      </c>
      <c r="G7288" s="21" t="s">
        <v>58</v>
      </c>
      <c r="H7288" s="23"/>
      <c r="I7288" s="28"/>
    </row>
    <row r="7289" ht="22.5" customHeight="1">
      <c r="A7289" s="53" t="str">
        <f t="array" ref="A7289">IFERROR(_xlfn.XLOOKUP(B7289, Runs[Run ID], Runs[Track]), "— pick a run —")</f>
        <v>Spider-Man</v>
      </c>
      <c r="B7289" s="54" t="s">
        <v>969</v>
      </c>
      <c r="C7289" s="53" t="str">
        <f t="array" ref="C7289">IFERROR(_xlfn.XLOOKUP(B7289, Runs[Run ID], Runs[Title]), "— pick a run —")</f>
        <v>Spider-Man: Worldwide </v>
      </c>
      <c r="D7289" s="74" t="s">
        <v>11507</v>
      </c>
      <c r="E7289" s="58" t="b">
        <v>0</v>
      </c>
      <c r="F7289" s="25">
        <f t="shared" si="2"/>
        <v>14</v>
      </c>
      <c r="G7289" s="21" t="s">
        <v>58</v>
      </c>
      <c r="H7289" s="23"/>
      <c r="I7289" s="28"/>
    </row>
    <row r="7290" ht="22.5" customHeight="1">
      <c r="A7290" s="53" t="str">
        <f t="array" ref="A7290">IFERROR(_xlfn.XLOOKUP(B7290, Runs[Run ID], Runs[Track]), "— pick a run —")</f>
        <v>Spider-Man</v>
      </c>
      <c r="B7290" s="54" t="s">
        <v>969</v>
      </c>
      <c r="C7290" s="53" t="str">
        <f t="array" ref="C7290">IFERROR(_xlfn.XLOOKUP(B7290, Runs[Run ID], Runs[Title]), "— pick a run —")</f>
        <v>Spider-Man: Worldwide </v>
      </c>
      <c r="D7290" s="74" t="s">
        <v>11508</v>
      </c>
      <c r="E7290" s="58" t="b">
        <v>0</v>
      </c>
      <c r="F7290" s="25">
        <f t="shared" si="2"/>
        <v>15</v>
      </c>
      <c r="G7290" s="21" t="s">
        <v>58</v>
      </c>
      <c r="H7290" s="23"/>
      <c r="I7290" s="28"/>
    </row>
    <row r="7291" ht="22.5" customHeight="1">
      <c r="A7291" s="53" t="str">
        <f t="array" ref="A7291">IFERROR(_xlfn.XLOOKUP(B7291, Runs[Run ID], Runs[Track]), "— pick a run —")</f>
        <v>Spider-Man</v>
      </c>
      <c r="B7291" s="54" t="s">
        <v>969</v>
      </c>
      <c r="C7291" s="53" t="str">
        <f t="array" ref="C7291">IFERROR(_xlfn.XLOOKUP(B7291, Runs[Run ID], Runs[Title]), "— pick a run —")</f>
        <v>Spider-Man: Worldwide </v>
      </c>
      <c r="D7291" s="74" t="s">
        <v>11509</v>
      </c>
      <c r="E7291" s="58" t="b">
        <v>0</v>
      </c>
      <c r="F7291" s="25">
        <f t="shared" si="2"/>
        <v>16</v>
      </c>
      <c r="G7291" s="21" t="s">
        <v>58</v>
      </c>
      <c r="H7291" s="23"/>
      <c r="I7291" s="28"/>
    </row>
    <row r="7292" ht="22.5" customHeight="1">
      <c r="A7292" s="53" t="str">
        <f t="array" ref="A7292">IFERROR(_xlfn.XLOOKUP(B7292, Runs[Run ID], Runs[Track]), "— pick a run —")</f>
        <v>Spider-Man</v>
      </c>
      <c r="B7292" s="54" t="s">
        <v>969</v>
      </c>
      <c r="C7292" s="53" t="str">
        <f t="array" ref="C7292">IFERROR(_xlfn.XLOOKUP(B7292, Runs[Run ID], Runs[Title]), "— pick a run —")</f>
        <v>Spider-Man: Worldwide </v>
      </c>
      <c r="D7292" s="74" t="s">
        <v>11510</v>
      </c>
      <c r="E7292" s="58" t="b">
        <v>0</v>
      </c>
      <c r="F7292" s="25">
        <f t="shared" si="2"/>
        <v>17</v>
      </c>
      <c r="G7292" s="21" t="s">
        <v>58</v>
      </c>
      <c r="H7292" s="23"/>
      <c r="I7292" s="28"/>
    </row>
    <row r="7293" ht="22.5" customHeight="1">
      <c r="A7293" s="53" t="str">
        <f t="array" ref="A7293">IFERROR(_xlfn.XLOOKUP(B7293, Runs[Run ID], Runs[Track]), "— pick a run —")</f>
        <v>Spider-Man</v>
      </c>
      <c r="B7293" s="54" t="s">
        <v>969</v>
      </c>
      <c r="C7293" s="53" t="str">
        <f t="array" ref="C7293">IFERROR(_xlfn.XLOOKUP(B7293, Runs[Run ID], Runs[Title]), "— pick a run —")</f>
        <v>Spider-Man: Worldwide </v>
      </c>
      <c r="D7293" s="74" t="s">
        <v>11511</v>
      </c>
      <c r="E7293" s="58" t="b">
        <v>0</v>
      </c>
      <c r="F7293" s="25">
        <f t="shared" si="2"/>
        <v>18</v>
      </c>
      <c r="G7293" s="21" t="s">
        <v>58</v>
      </c>
      <c r="H7293" s="23"/>
      <c r="I7293" s="28"/>
    </row>
    <row r="7294" ht="22.5" customHeight="1">
      <c r="A7294" s="53" t="str">
        <f t="array" ref="A7294">IFERROR(_xlfn.XLOOKUP(B7294, Runs[Run ID], Runs[Track]), "— pick a run —")</f>
        <v>Spider-Man</v>
      </c>
      <c r="B7294" s="54" t="s">
        <v>969</v>
      </c>
      <c r="C7294" s="53" t="str">
        <f t="array" ref="C7294">IFERROR(_xlfn.XLOOKUP(B7294, Runs[Run ID], Runs[Title]), "— pick a run —")</f>
        <v>Spider-Man: Worldwide </v>
      </c>
      <c r="D7294" s="74" t="s">
        <v>11512</v>
      </c>
      <c r="E7294" s="58" t="b">
        <v>0</v>
      </c>
      <c r="F7294" s="25">
        <f t="shared" si="2"/>
        <v>19</v>
      </c>
      <c r="G7294" s="21" t="s">
        <v>58</v>
      </c>
      <c r="H7294" s="23"/>
      <c r="I7294" s="28"/>
    </row>
    <row r="7295" ht="22.5" customHeight="1">
      <c r="A7295" s="53" t="str">
        <f t="array" ref="A7295">IFERROR(_xlfn.XLOOKUP(B7295, Runs[Run ID], Runs[Track]), "— pick a run —")</f>
        <v>Spider-Man</v>
      </c>
      <c r="B7295" s="54" t="s">
        <v>969</v>
      </c>
      <c r="C7295" s="53" t="str">
        <f t="array" ref="C7295">IFERROR(_xlfn.XLOOKUP(B7295, Runs[Run ID], Runs[Title]), "— pick a run —")</f>
        <v>Spider-Man: Worldwide </v>
      </c>
      <c r="D7295" s="74" t="s">
        <v>11513</v>
      </c>
      <c r="E7295" s="58" t="b">
        <v>0</v>
      </c>
      <c r="F7295" s="25">
        <f t="shared" si="2"/>
        <v>20</v>
      </c>
      <c r="G7295" s="21" t="s">
        <v>58</v>
      </c>
      <c r="H7295" s="23"/>
      <c r="I7295" s="28"/>
    </row>
    <row r="7296" ht="22.5" customHeight="1">
      <c r="A7296" s="53" t="str">
        <f t="array" ref="A7296">IFERROR(_xlfn.XLOOKUP(B7296, Runs[Run ID], Runs[Track]), "— pick a run —")</f>
        <v>Spider-Man</v>
      </c>
      <c r="B7296" s="54" t="s">
        <v>969</v>
      </c>
      <c r="C7296" s="53" t="str">
        <f t="array" ref="C7296">IFERROR(_xlfn.XLOOKUP(B7296, Runs[Run ID], Runs[Title]), "— pick a run —")</f>
        <v>Spider-Man: Worldwide </v>
      </c>
      <c r="D7296" s="74" t="s">
        <v>11514</v>
      </c>
      <c r="E7296" s="58" t="b">
        <v>0</v>
      </c>
      <c r="F7296" s="25">
        <f t="shared" si="2"/>
        <v>21</v>
      </c>
      <c r="G7296" s="21" t="s">
        <v>58</v>
      </c>
      <c r="H7296" s="23"/>
      <c r="I7296" s="28"/>
    </row>
    <row r="7297" ht="22.5" customHeight="1">
      <c r="A7297" s="53" t="str">
        <f t="array" ref="A7297">IFERROR(_xlfn.XLOOKUP(B7297, Runs[Run ID], Runs[Track]), "— pick a run —")</f>
        <v>Spider-Man</v>
      </c>
      <c r="B7297" s="54" t="s">
        <v>969</v>
      </c>
      <c r="C7297" s="53" t="str">
        <f t="array" ref="C7297">IFERROR(_xlfn.XLOOKUP(B7297, Runs[Run ID], Runs[Title]), "— pick a run —")</f>
        <v>Spider-Man: Worldwide </v>
      </c>
      <c r="D7297" s="74" t="s">
        <v>11515</v>
      </c>
      <c r="E7297" s="58" t="b">
        <v>0</v>
      </c>
      <c r="F7297" s="25">
        <f t="shared" si="2"/>
        <v>22</v>
      </c>
      <c r="G7297" s="21" t="s">
        <v>58</v>
      </c>
      <c r="H7297" s="23"/>
      <c r="I7297" s="28"/>
    </row>
    <row r="7298" ht="22.5" customHeight="1">
      <c r="A7298" s="53" t="str">
        <f t="array" ref="A7298">IFERROR(_xlfn.XLOOKUP(B7298, Runs[Run ID], Runs[Track]), "— pick a run —")</f>
        <v>Spider-Man</v>
      </c>
      <c r="B7298" s="54" t="s">
        <v>969</v>
      </c>
      <c r="C7298" s="53" t="str">
        <f t="array" ref="C7298">IFERROR(_xlfn.XLOOKUP(B7298, Runs[Run ID], Runs[Title]), "— pick a run —")</f>
        <v>Spider-Man: Worldwide </v>
      </c>
      <c r="D7298" s="74" t="s">
        <v>11516</v>
      </c>
      <c r="E7298" s="58" t="b">
        <v>0</v>
      </c>
      <c r="F7298" s="25">
        <f t="shared" si="2"/>
        <v>23</v>
      </c>
      <c r="G7298" s="21" t="s">
        <v>58</v>
      </c>
      <c r="H7298" s="23"/>
      <c r="I7298" s="28"/>
    </row>
    <row r="7299" ht="22.5" customHeight="1">
      <c r="A7299" s="53" t="str">
        <f t="array" ref="A7299">IFERROR(_xlfn.XLOOKUP(B7299, Runs[Run ID], Runs[Track]), "— pick a run —")</f>
        <v>Spider-Man</v>
      </c>
      <c r="B7299" s="54" t="s">
        <v>969</v>
      </c>
      <c r="C7299" s="53" t="str">
        <f t="array" ref="C7299">IFERROR(_xlfn.XLOOKUP(B7299, Runs[Run ID], Runs[Title]), "— pick a run —")</f>
        <v>Spider-Man: Worldwide </v>
      </c>
      <c r="D7299" s="74" t="s">
        <v>11517</v>
      </c>
      <c r="E7299" s="58" t="b">
        <v>0</v>
      </c>
      <c r="F7299" s="25">
        <f t="shared" si="2"/>
        <v>24</v>
      </c>
      <c r="G7299" s="21" t="s">
        <v>58</v>
      </c>
      <c r="H7299" s="23"/>
      <c r="I7299" s="28"/>
    </row>
    <row r="7300" ht="22.5" customHeight="1">
      <c r="A7300" s="53" t="str">
        <f t="array" ref="A7300">IFERROR(_xlfn.XLOOKUP(B7300, Runs[Run ID], Runs[Track]), "— pick a run —")</f>
        <v>Spider-Man</v>
      </c>
      <c r="B7300" s="54" t="s">
        <v>969</v>
      </c>
      <c r="C7300" s="53" t="str">
        <f t="array" ref="C7300">IFERROR(_xlfn.XLOOKUP(B7300, Runs[Run ID], Runs[Title]), "— pick a run —")</f>
        <v>Spider-Man: Worldwide </v>
      </c>
      <c r="D7300" s="74" t="s">
        <v>11518</v>
      </c>
      <c r="E7300" s="58" t="b">
        <v>0</v>
      </c>
      <c r="F7300" s="25">
        <f t="shared" si="2"/>
        <v>25</v>
      </c>
      <c r="G7300" s="21" t="s">
        <v>58</v>
      </c>
      <c r="H7300" s="23"/>
      <c r="I7300" s="28"/>
    </row>
    <row r="7301" ht="22.5" customHeight="1">
      <c r="A7301" s="53" t="str">
        <f t="array" ref="A7301">IFERROR(_xlfn.XLOOKUP(B7301, Runs[Run ID], Runs[Track]), "— pick a run —")</f>
        <v>Spider-Man</v>
      </c>
      <c r="B7301" s="54" t="s">
        <v>969</v>
      </c>
      <c r="C7301" s="53" t="str">
        <f t="array" ref="C7301">IFERROR(_xlfn.XLOOKUP(B7301, Runs[Run ID], Runs[Title]), "— pick a run —")</f>
        <v>Spider-Man: Worldwide </v>
      </c>
      <c r="D7301" s="74" t="s">
        <v>11519</v>
      </c>
      <c r="E7301" s="58" t="b">
        <v>0</v>
      </c>
      <c r="F7301" s="25">
        <f t="shared" si="2"/>
        <v>26</v>
      </c>
      <c r="G7301" s="21" t="s">
        <v>58</v>
      </c>
      <c r="H7301" s="23"/>
      <c r="I7301" s="28"/>
    </row>
    <row r="7302" ht="22.5" customHeight="1">
      <c r="A7302" s="53" t="str">
        <f t="array" ref="A7302">IFERROR(_xlfn.XLOOKUP(B7302, Runs[Run ID], Runs[Track]), "— pick a run —")</f>
        <v>Spider-Man</v>
      </c>
      <c r="B7302" s="54" t="s">
        <v>969</v>
      </c>
      <c r="C7302" s="53" t="str">
        <f t="array" ref="C7302">IFERROR(_xlfn.XLOOKUP(B7302, Runs[Run ID], Runs[Title]), "— pick a run —")</f>
        <v>Spider-Man: Worldwide </v>
      </c>
      <c r="D7302" s="74" t="s">
        <v>11520</v>
      </c>
      <c r="E7302" s="58" t="b">
        <v>0</v>
      </c>
      <c r="F7302" s="25">
        <f t="shared" si="2"/>
        <v>27</v>
      </c>
      <c r="G7302" s="21" t="s">
        <v>58</v>
      </c>
      <c r="H7302" s="23"/>
      <c r="I7302" s="28"/>
    </row>
    <row r="7303" ht="22.5" customHeight="1">
      <c r="A7303" s="53" t="str">
        <f t="array" ref="A7303">IFERROR(_xlfn.XLOOKUP(B7303, Runs[Run ID], Runs[Track]), "— pick a run —")</f>
        <v>Spider-Man</v>
      </c>
      <c r="B7303" s="54" t="s">
        <v>969</v>
      </c>
      <c r="C7303" s="53" t="str">
        <f t="array" ref="C7303">IFERROR(_xlfn.XLOOKUP(B7303, Runs[Run ID], Runs[Title]), "— pick a run —")</f>
        <v>Spider-Man: Worldwide </v>
      </c>
      <c r="D7303" s="74" t="s">
        <v>11521</v>
      </c>
      <c r="E7303" s="58" t="b">
        <v>0</v>
      </c>
      <c r="F7303" s="25">
        <f t="shared" si="2"/>
        <v>28</v>
      </c>
      <c r="G7303" s="21" t="s">
        <v>58</v>
      </c>
      <c r="H7303" s="23"/>
      <c r="I7303" s="28"/>
    </row>
    <row r="7304" ht="22.5" customHeight="1">
      <c r="A7304" s="53" t="str">
        <f t="array" ref="A7304">IFERROR(_xlfn.XLOOKUP(B7304, Runs[Run ID], Runs[Track]), "— pick a run —")</f>
        <v>Spider-Man</v>
      </c>
      <c r="B7304" s="54" t="s">
        <v>969</v>
      </c>
      <c r="C7304" s="53" t="str">
        <f t="array" ref="C7304">IFERROR(_xlfn.XLOOKUP(B7304, Runs[Run ID], Runs[Title]), "— pick a run —")</f>
        <v>Spider-Man: Worldwide </v>
      </c>
      <c r="D7304" s="74" t="s">
        <v>11522</v>
      </c>
      <c r="E7304" s="58" t="b">
        <v>0</v>
      </c>
      <c r="F7304" s="25">
        <f t="shared" si="2"/>
        <v>29</v>
      </c>
      <c r="G7304" s="21" t="s">
        <v>58</v>
      </c>
      <c r="H7304" s="23"/>
      <c r="I7304" s="28"/>
    </row>
    <row r="7305" ht="22.5" customHeight="1">
      <c r="A7305" s="53" t="str">
        <f t="array" ref="A7305">IFERROR(_xlfn.XLOOKUP(B7305, Runs[Run ID], Runs[Track]), "— pick a run —")</f>
        <v>Spider-Man</v>
      </c>
      <c r="B7305" s="54" t="s">
        <v>969</v>
      </c>
      <c r="C7305" s="53" t="str">
        <f t="array" ref="C7305">IFERROR(_xlfn.XLOOKUP(B7305, Runs[Run ID], Runs[Title]), "— pick a run —")</f>
        <v>Spider-Man: Worldwide </v>
      </c>
      <c r="D7305" s="74" t="s">
        <v>11523</v>
      </c>
      <c r="E7305" s="58" t="b">
        <v>0</v>
      </c>
      <c r="F7305" s="25">
        <f t="shared" si="2"/>
        <v>30</v>
      </c>
      <c r="G7305" s="21" t="s">
        <v>58</v>
      </c>
      <c r="H7305" s="23"/>
      <c r="I7305" s="28"/>
    </row>
    <row r="7306" ht="22.5" customHeight="1">
      <c r="A7306" s="53" t="str">
        <f t="array" ref="A7306">IFERROR(_xlfn.XLOOKUP(B7306, Runs[Run ID], Runs[Track]), "— pick a run —")</f>
        <v>Spider-Man</v>
      </c>
      <c r="B7306" s="54" t="s">
        <v>969</v>
      </c>
      <c r="C7306" s="53" t="str">
        <f t="array" ref="C7306">IFERROR(_xlfn.XLOOKUP(B7306, Runs[Run ID], Runs[Title]), "— pick a run —")</f>
        <v>Spider-Man: Worldwide </v>
      </c>
      <c r="D7306" s="74" t="s">
        <v>11524</v>
      </c>
      <c r="E7306" s="58" t="b">
        <v>0</v>
      </c>
      <c r="F7306" s="25">
        <f t="shared" si="2"/>
        <v>31</v>
      </c>
      <c r="G7306" s="21" t="s">
        <v>58</v>
      </c>
      <c r="H7306" s="23"/>
      <c r="I7306" s="28"/>
    </row>
    <row r="7307" ht="22.5" customHeight="1">
      <c r="A7307" s="53" t="str">
        <f t="array" ref="A7307">IFERROR(_xlfn.XLOOKUP(B7307, Runs[Run ID], Runs[Track]), "— pick a run —")</f>
        <v>Spider-Man</v>
      </c>
      <c r="B7307" s="54" t="s">
        <v>969</v>
      </c>
      <c r="C7307" s="53" t="str">
        <f t="array" ref="C7307">IFERROR(_xlfn.XLOOKUP(B7307, Runs[Run ID], Runs[Title]), "— pick a run —")</f>
        <v>Spider-Man: Worldwide </v>
      </c>
      <c r="D7307" s="74" t="s">
        <v>11526</v>
      </c>
      <c r="E7307" s="58" t="b">
        <v>0</v>
      </c>
      <c r="F7307" s="25">
        <f t="shared" si="2"/>
        <v>32</v>
      </c>
      <c r="G7307" s="21" t="s">
        <v>58</v>
      </c>
      <c r="H7307" s="23"/>
      <c r="I7307" s="28"/>
    </row>
    <row r="7308" ht="22.5" customHeight="1">
      <c r="A7308" s="53" t="str">
        <f t="array" ref="A7308">IFERROR(_xlfn.XLOOKUP(B7308, Runs[Run ID], Runs[Track]), "— pick a run —")</f>
        <v>Spider-Man</v>
      </c>
      <c r="B7308" s="54" t="s">
        <v>969</v>
      </c>
      <c r="C7308" s="53" t="str">
        <f t="array" ref="C7308">IFERROR(_xlfn.XLOOKUP(B7308, Runs[Run ID], Runs[Title]), "— pick a run —")</f>
        <v>Spider-Man: Worldwide </v>
      </c>
      <c r="D7308" s="74" t="s">
        <v>15804</v>
      </c>
      <c r="E7308" s="58" t="b">
        <v>0</v>
      </c>
      <c r="F7308" s="25">
        <f t="shared" si="2"/>
        <v>33</v>
      </c>
      <c r="G7308" s="21" t="s">
        <v>58</v>
      </c>
      <c r="H7308" s="23"/>
      <c r="I7308" s="28"/>
    </row>
    <row r="7309" ht="22.5" customHeight="1">
      <c r="A7309" s="53" t="str">
        <f t="array" ref="A7309">IFERROR(_xlfn.XLOOKUP(B7309, Runs[Run ID], Runs[Track]), "— pick a run —")</f>
        <v>Spider-Man</v>
      </c>
      <c r="B7309" s="54" t="s">
        <v>969</v>
      </c>
      <c r="C7309" s="53" t="str">
        <f t="array" ref="C7309">IFERROR(_xlfn.XLOOKUP(B7309, Runs[Run ID], Runs[Title]), "— pick a run —")</f>
        <v>Spider-Man: Worldwide </v>
      </c>
      <c r="D7309" s="74" t="s">
        <v>11528</v>
      </c>
      <c r="E7309" s="58" t="b">
        <v>0</v>
      </c>
      <c r="F7309" s="25">
        <f t="shared" si="2"/>
        <v>34</v>
      </c>
      <c r="G7309" s="21" t="s">
        <v>58</v>
      </c>
      <c r="H7309" s="23"/>
      <c r="I7309" s="28"/>
    </row>
    <row r="7310" ht="22.5" customHeight="1">
      <c r="A7310" s="53" t="str">
        <f t="array" ref="A7310">IFERROR(_xlfn.XLOOKUP(B7310, Runs[Run ID], Runs[Track]), "— pick a run —")</f>
        <v>Spider-Man</v>
      </c>
      <c r="B7310" s="54" t="s">
        <v>969</v>
      </c>
      <c r="C7310" s="53" t="str">
        <f t="array" ref="C7310">IFERROR(_xlfn.XLOOKUP(B7310, Runs[Run ID], Runs[Title]), "— pick a run —")</f>
        <v>Spider-Man: Worldwide </v>
      </c>
      <c r="D7310" s="74" t="s">
        <v>11529</v>
      </c>
      <c r="E7310" s="58" t="b">
        <v>0</v>
      </c>
      <c r="F7310" s="25">
        <f t="shared" si="2"/>
        <v>35</v>
      </c>
      <c r="G7310" s="21" t="s">
        <v>58</v>
      </c>
      <c r="H7310" s="23"/>
      <c r="I7310" s="28"/>
    </row>
    <row r="7311" ht="22.5" customHeight="1">
      <c r="A7311" s="53" t="str">
        <f t="array" ref="A7311">IFERROR(_xlfn.XLOOKUP(B7311, Runs[Run ID], Runs[Track]), "— pick a run —")</f>
        <v>Spider-Man</v>
      </c>
      <c r="B7311" s="54" t="s">
        <v>969</v>
      </c>
      <c r="C7311" s="53" t="str">
        <f t="array" ref="C7311">IFERROR(_xlfn.XLOOKUP(B7311, Runs[Run ID], Runs[Title]), "— pick a run —")</f>
        <v>Spider-Man: Worldwide </v>
      </c>
      <c r="D7311" s="74" t="s">
        <v>11530</v>
      </c>
      <c r="E7311" s="58" t="b">
        <v>0</v>
      </c>
      <c r="F7311" s="25">
        <f t="shared" si="2"/>
        <v>36</v>
      </c>
      <c r="G7311" s="21" t="s">
        <v>58</v>
      </c>
      <c r="H7311" s="23"/>
      <c r="I7311" s="28"/>
    </row>
    <row r="7312" ht="22.5" customHeight="1">
      <c r="A7312" s="53" t="str">
        <f t="array" ref="A7312">IFERROR(_xlfn.XLOOKUP(B7312, Runs[Run ID], Runs[Track]), "— pick a run —")</f>
        <v>Spider-Man</v>
      </c>
      <c r="B7312" s="54" t="s">
        <v>969</v>
      </c>
      <c r="C7312" s="53" t="str">
        <f t="array" ref="C7312">IFERROR(_xlfn.XLOOKUP(B7312, Runs[Run ID], Runs[Title]), "— pick a run —")</f>
        <v>Spider-Man: Worldwide </v>
      </c>
      <c r="D7312" s="74" t="s">
        <v>11531</v>
      </c>
      <c r="E7312" s="58" t="b">
        <v>0</v>
      </c>
      <c r="F7312" s="25">
        <f t="shared" si="2"/>
        <v>37</v>
      </c>
      <c r="G7312" s="21" t="s">
        <v>58</v>
      </c>
      <c r="H7312" s="23"/>
      <c r="I7312" s="28"/>
    </row>
    <row r="7313" ht="22.5" customHeight="1">
      <c r="A7313" s="53" t="str">
        <f t="array" ref="A7313">IFERROR(_xlfn.XLOOKUP(B7313, Runs[Run ID], Runs[Track]), "— pick a run —")</f>
        <v>Spider-Man</v>
      </c>
      <c r="B7313" s="54" t="s">
        <v>969</v>
      </c>
      <c r="C7313" s="53" t="str">
        <f t="array" ref="C7313">IFERROR(_xlfn.XLOOKUP(B7313, Runs[Run ID], Runs[Title]), "— pick a run —")</f>
        <v>Spider-Man: Worldwide </v>
      </c>
      <c r="D7313" s="74" t="s">
        <v>15805</v>
      </c>
      <c r="E7313" s="58" t="b">
        <v>0</v>
      </c>
      <c r="F7313" s="25">
        <f t="shared" si="2"/>
        <v>38</v>
      </c>
      <c r="G7313" s="21" t="s">
        <v>443</v>
      </c>
      <c r="H7313" s="23"/>
      <c r="I7313" s="28"/>
    </row>
    <row r="7314" ht="22.5" customHeight="1">
      <c r="A7314" s="53" t="str">
        <f t="array" ref="A7314">IFERROR(_xlfn.XLOOKUP(B7314, Runs[Run ID], Runs[Track]), "— pick a run —")</f>
        <v>Spider-Man</v>
      </c>
      <c r="B7314" s="54" t="s">
        <v>969</v>
      </c>
      <c r="C7314" s="53" t="str">
        <f t="array" ref="C7314">IFERROR(_xlfn.XLOOKUP(B7314, Runs[Run ID], Runs[Title]), "— pick a run —")</f>
        <v>Spider-Man: Worldwide </v>
      </c>
      <c r="D7314" s="74" t="s">
        <v>15806</v>
      </c>
      <c r="E7314" s="58" t="b">
        <v>0</v>
      </c>
      <c r="F7314" s="25">
        <f t="shared" si="2"/>
        <v>39</v>
      </c>
      <c r="G7314" s="21" t="s">
        <v>443</v>
      </c>
      <c r="H7314" s="23"/>
      <c r="I7314" s="28"/>
    </row>
    <row r="7315" ht="22.5" customHeight="1">
      <c r="A7315" s="53" t="str">
        <f t="array" ref="A7315">IFERROR(_xlfn.XLOOKUP(B7315, Runs[Run ID], Runs[Track]), "— pick a run —")</f>
        <v>Spider-Man</v>
      </c>
      <c r="B7315" s="54" t="s">
        <v>969</v>
      </c>
      <c r="C7315" s="53" t="str">
        <f t="array" ref="C7315">IFERROR(_xlfn.XLOOKUP(B7315, Runs[Run ID], Runs[Title]), "— pick a run —")</f>
        <v>Spider-Man: Worldwide </v>
      </c>
      <c r="D7315" s="74" t="s">
        <v>11535</v>
      </c>
      <c r="E7315" s="58" t="b">
        <v>0</v>
      </c>
      <c r="F7315" s="25">
        <f t="shared" si="2"/>
        <v>40</v>
      </c>
      <c r="G7315" s="21" t="s">
        <v>58</v>
      </c>
      <c r="H7315" s="23"/>
      <c r="I7315" s="28"/>
    </row>
    <row r="7316" ht="22.5" customHeight="1">
      <c r="A7316" s="53" t="str">
        <f t="array" ref="A7316">IFERROR(_xlfn.XLOOKUP(B7316, Runs[Run ID], Runs[Track]), "— pick a run —")</f>
        <v>Spider-Man</v>
      </c>
      <c r="B7316" s="54" t="s">
        <v>969</v>
      </c>
      <c r="C7316" s="53" t="str">
        <f t="array" ref="C7316">IFERROR(_xlfn.XLOOKUP(B7316, Runs[Run ID], Runs[Title]), "— pick a run —")</f>
        <v>Spider-Man: Worldwide </v>
      </c>
      <c r="D7316" s="74" t="s">
        <v>11536</v>
      </c>
      <c r="E7316" s="58" t="b">
        <v>0</v>
      </c>
      <c r="F7316" s="25">
        <f t="shared" si="2"/>
        <v>41</v>
      </c>
      <c r="G7316" s="21" t="s">
        <v>58</v>
      </c>
      <c r="H7316" s="23"/>
      <c r="I7316" s="28"/>
    </row>
    <row r="7317" ht="22.5" customHeight="1">
      <c r="A7317" s="53" t="str">
        <f t="array" ref="A7317">IFERROR(_xlfn.XLOOKUP(B7317, Runs[Run ID], Runs[Track]), "— pick a run —")</f>
        <v>Spider-Man</v>
      </c>
      <c r="B7317" s="54" t="s">
        <v>969</v>
      </c>
      <c r="C7317" s="53" t="str">
        <f t="array" ref="C7317">IFERROR(_xlfn.XLOOKUP(B7317, Runs[Run ID], Runs[Title]), "— pick a run —")</f>
        <v>Spider-Man: Worldwide </v>
      </c>
      <c r="D7317" s="74" t="s">
        <v>15807</v>
      </c>
      <c r="E7317" s="58" t="b">
        <v>0</v>
      </c>
      <c r="F7317" s="25">
        <f t="shared" si="2"/>
        <v>42</v>
      </c>
      <c r="G7317" s="21" t="s">
        <v>443</v>
      </c>
      <c r="H7317" s="23"/>
      <c r="I7317" s="28"/>
    </row>
    <row r="7318" ht="22.5" customHeight="1">
      <c r="A7318" s="53" t="str">
        <f t="array" ref="A7318">IFERROR(_xlfn.XLOOKUP(B7318, Runs[Run ID], Runs[Track]), "— pick a run —")</f>
        <v>Spider-Man</v>
      </c>
      <c r="B7318" s="54" t="s">
        <v>969</v>
      </c>
      <c r="C7318" s="53" t="str">
        <f t="array" ref="C7318">IFERROR(_xlfn.XLOOKUP(B7318, Runs[Run ID], Runs[Title]), "— pick a run —")</f>
        <v>Spider-Man: Worldwide </v>
      </c>
      <c r="D7318" s="74" t="s">
        <v>15808</v>
      </c>
      <c r="E7318" s="58" t="b">
        <v>0</v>
      </c>
      <c r="F7318" s="25">
        <f t="shared" si="2"/>
        <v>43</v>
      </c>
      <c r="G7318" s="21" t="s">
        <v>443</v>
      </c>
      <c r="H7318" s="23"/>
      <c r="I7318" s="28"/>
    </row>
    <row r="7319" ht="22.5" customHeight="1">
      <c r="A7319" s="53" t="str">
        <f t="array" ref="A7319">IFERROR(_xlfn.XLOOKUP(B7319, Runs[Run ID], Runs[Track]), "— pick a run —")</f>
        <v>Spider-Man</v>
      </c>
      <c r="B7319" s="54" t="s">
        <v>969</v>
      </c>
      <c r="C7319" s="53" t="str">
        <f t="array" ref="C7319">IFERROR(_xlfn.XLOOKUP(B7319, Runs[Run ID], Runs[Title]), "— pick a run —")</f>
        <v>Spider-Man: Worldwide </v>
      </c>
      <c r="D7319" s="74" t="s">
        <v>15809</v>
      </c>
      <c r="E7319" s="58" t="b">
        <v>0</v>
      </c>
      <c r="F7319" s="25">
        <f t="shared" si="2"/>
        <v>44</v>
      </c>
      <c r="G7319" s="21" t="s">
        <v>443</v>
      </c>
      <c r="H7319" s="23"/>
      <c r="I7319" s="28"/>
    </row>
    <row r="7320" ht="22.5" customHeight="1">
      <c r="A7320" s="53" t="str">
        <f t="array" ref="A7320">IFERROR(_xlfn.XLOOKUP(B7320, Runs[Run ID], Runs[Track]), "— pick a run —")</f>
        <v>Spider-Man</v>
      </c>
      <c r="B7320" s="54" t="s">
        <v>969</v>
      </c>
      <c r="C7320" s="53" t="str">
        <f t="array" ref="C7320">IFERROR(_xlfn.XLOOKUP(B7320, Runs[Run ID], Runs[Title]), "— pick a run —")</f>
        <v>Spider-Man: Worldwide </v>
      </c>
      <c r="D7320" s="74" t="s">
        <v>15810</v>
      </c>
      <c r="E7320" s="58" t="b">
        <v>0</v>
      </c>
      <c r="F7320" s="25">
        <f t="shared" si="2"/>
        <v>45</v>
      </c>
      <c r="G7320" s="21" t="s">
        <v>443</v>
      </c>
      <c r="H7320" s="23"/>
      <c r="I7320" s="28"/>
    </row>
    <row r="7321" ht="22.5" customHeight="1">
      <c r="A7321" s="53" t="str">
        <f t="array" ref="A7321">IFERROR(_xlfn.XLOOKUP(B7321, Runs[Run ID], Runs[Track]), "— pick a run —")</f>
        <v>Spider-Man</v>
      </c>
      <c r="B7321" s="54" t="s">
        <v>969</v>
      </c>
      <c r="C7321" s="53" t="str">
        <f t="array" ref="C7321">IFERROR(_xlfn.XLOOKUP(B7321, Runs[Run ID], Runs[Title]), "— pick a run —")</f>
        <v>Spider-Man: Worldwide </v>
      </c>
      <c r="D7321" s="74" t="s">
        <v>11541</v>
      </c>
      <c r="E7321" s="58" t="b">
        <v>0</v>
      </c>
      <c r="F7321" s="25">
        <f t="shared" si="2"/>
        <v>46</v>
      </c>
      <c r="G7321" s="21" t="s">
        <v>58</v>
      </c>
      <c r="H7321" s="23"/>
      <c r="I7321" s="28"/>
    </row>
    <row r="7322" ht="22.5" customHeight="1">
      <c r="A7322" s="53" t="str">
        <f t="array" ref="A7322">IFERROR(_xlfn.XLOOKUP(B7322, Runs[Run ID], Runs[Track]), "— pick a run —")</f>
        <v>Spider-Man</v>
      </c>
      <c r="B7322" s="54" t="s">
        <v>969</v>
      </c>
      <c r="C7322" s="53" t="str">
        <f t="array" ref="C7322">IFERROR(_xlfn.XLOOKUP(B7322, Runs[Run ID], Runs[Title]), "— pick a run —")</f>
        <v>Spider-Man: Worldwide </v>
      </c>
      <c r="D7322" s="74" t="s">
        <v>11542</v>
      </c>
      <c r="E7322" s="58" t="b">
        <v>0</v>
      </c>
      <c r="F7322" s="25">
        <f t="shared" si="2"/>
        <v>47</v>
      </c>
      <c r="G7322" s="21" t="s">
        <v>58</v>
      </c>
      <c r="H7322" s="23"/>
      <c r="I7322" s="28"/>
    </row>
    <row r="7323" ht="22.5" customHeight="1">
      <c r="A7323" s="53" t="str">
        <f t="array" ref="A7323">IFERROR(_xlfn.XLOOKUP(B7323, Runs[Run ID], Runs[Track]), "— pick a run —")</f>
        <v>Spider-Man</v>
      </c>
      <c r="B7323" s="54" t="s">
        <v>969</v>
      </c>
      <c r="C7323" s="53" t="str">
        <f t="array" ref="C7323">IFERROR(_xlfn.XLOOKUP(B7323, Runs[Run ID], Runs[Title]), "— pick a run —")</f>
        <v>Spider-Man: Worldwide </v>
      </c>
      <c r="D7323" s="74" t="s">
        <v>15811</v>
      </c>
      <c r="E7323" s="58" t="b">
        <v>0</v>
      </c>
      <c r="F7323" s="25">
        <f t="shared" si="2"/>
        <v>48</v>
      </c>
      <c r="G7323" s="21" t="s">
        <v>443</v>
      </c>
      <c r="H7323" s="23"/>
      <c r="I7323" s="28"/>
    </row>
    <row r="7324" ht="22.5" customHeight="1">
      <c r="A7324" s="53" t="str">
        <f t="array" ref="A7324">IFERROR(_xlfn.XLOOKUP(B7324, Runs[Run ID], Runs[Track]), "— pick a run —")</f>
        <v>Spider-Man</v>
      </c>
      <c r="B7324" s="54" t="s">
        <v>969</v>
      </c>
      <c r="C7324" s="53" t="str">
        <f t="array" ref="C7324">IFERROR(_xlfn.XLOOKUP(B7324, Runs[Run ID], Runs[Title]), "— pick a run —")</f>
        <v>Spider-Man: Worldwide </v>
      </c>
      <c r="D7324" s="74" t="s">
        <v>11544</v>
      </c>
      <c r="E7324" s="58" t="b">
        <v>0</v>
      </c>
      <c r="F7324" s="25">
        <f t="shared" si="2"/>
        <v>49</v>
      </c>
      <c r="G7324" s="21" t="s">
        <v>58</v>
      </c>
      <c r="H7324" s="23"/>
      <c r="I7324" s="28"/>
    </row>
    <row r="7325" ht="22.5" customHeight="1">
      <c r="A7325" s="53" t="str">
        <f t="array" ref="A7325">IFERROR(_xlfn.XLOOKUP(B7325, Runs[Run ID], Runs[Track]), "— pick a run —")</f>
        <v>Spider-Man</v>
      </c>
      <c r="B7325" s="54" t="s">
        <v>969</v>
      </c>
      <c r="C7325" s="53" t="str">
        <f t="array" ref="C7325">IFERROR(_xlfn.XLOOKUP(B7325, Runs[Run ID], Runs[Title]), "— pick a run —")</f>
        <v>Spider-Man: Worldwide </v>
      </c>
      <c r="D7325" s="74" t="s">
        <v>15812</v>
      </c>
      <c r="E7325" s="58" t="b">
        <v>0</v>
      </c>
      <c r="F7325" s="25">
        <f t="shared" si="2"/>
        <v>50</v>
      </c>
      <c r="G7325" s="21" t="s">
        <v>443</v>
      </c>
      <c r="H7325" s="23"/>
      <c r="I7325" s="28"/>
    </row>
    <row r="7326" ht="22.5" customHeight="1">
      <c r="A7326" s="53" t="str">
        <f t="array" ref="A7326">IFERROR(_xlfn.XLOOKUP(B7326, Runs[Run ID], Runs[Track]), "— pick a run —")</f>
        <v>Spider-Man</v>
      </c>
      <c r="B7326" s="54" t="s">
        <v>969</v>
      </c>
      <c r="C7326" s="53" t="str">
        <f t="array" ref="C7326">IFERROR(_xlfn.XLOOKUP(B7326, Runs[Run ID], Runs[Title]), "— pick a run —")</f>
        <v>Spider-Man: Worldwide </v>
      </c>
      <c r="D7326" s="74" t="s">
        <v>11545</v>
      </c>
      <c r="E7326" s="58" t="b">
        <v>0</v>
      </c>
      <c r="F7326" s="25">
        <f t="shared" si="2"/>
        <v>51</v>
      </c>
      <c r="G7326" s="21" t="s">
        <v>58</v>
      </c>
      <c r="H7326" s="23"/>
      <c r="I7326" s="28"/>
    </row>
    <row r="7327" ht="22.5" customHeight="1">
      <c r="A7327" s="53" t="str">
        <f t="array" ref="A7327">IFERROR(_xlfn.XLOOKUP(B7327, Runs[Run ID], Runs[Track]), "— pick a run —")</f>
        <v>Spider-Man</v>
      </c>
      <c r="B7327" s="54" t="s">
        <v>969</v>
      </c>
      <c r="C7327" s="53" t="str">
        <f t="array" ref="C7327">IFERROR(_xlfn.XLOOKUP(B7327, Runs[Run ID], Runs[Title]), "— pick a run —")</f>
        <v>Spider-Man: Worldwide </v>
      </c>
      <c r="D7327" s="74" t="s">
        <v>15813</v>
      </c>
      <c r="E7327" s="58" t="b">
        <v>0</v>
      </c>
      <c r="F7327" s="25">
        <f t="shared" si="2"/>
        <v>52</v>
      </c>
      <c r="G7327" s="21" t="s">
        <v>443</v>
      </c>
      <c r="H7327" s="23"/>
      <c r="I7327" s="28"/>
    </row>
    <row r="7328" ht="22.5" customHeight="1">
      <c r="A7328" s="53" t="str">
        <f t="array" ref="A7328">IFERROR(_xlfn.XLOOKUP(B7328, Runs[Run ID], Runs[Track]), "— pick a run —")</f>
        <v>Spider-Man</v>
      </c>
      <c r="B7328" s="54" t="s">
        <v>969</v>
      </c>
      <c r="C7328" s="53" t="str">
        <f t="array" ref="C7328">IFERROR(_xlfn.XLOOKUP(B7328, Runs[Run ID], Runs[Title]), "— pick a run —")</f>
        <v>Spider-Man: Worldwide </v>
      </c>
      <c r="D7328" s="74" t="s">
        <v>15814</v>
      </c>
      <c r="E7328" s="58" t="b">
        <v>0</v>
      </c>
      <c r="F7328" s="25">
        <f t="shared" si="2"/>
        <v>53</v>
      </c>
      <c r="G7328" s="21" t="s">
        <v>58</v>
      </c>
      <c r="H7328" s="23"/>
      <c r="I7328" s="28"/>
    </row>
    <row r="7329" ht="22.5" customHeight="1">
      <c r="A7329" s="53" t="str">
        <f t="array" ref="A7329">IFERROR(_xlfn.XLOOKUP(B7329, Runs[Run ID], Runs[Track]), "— pick a run —")</f>
        <v>Spider-Man</v>
      </c>
      <c r="B7329" s="54" t="s">
        <v>969</v>
      </c>
      <c r="C7329" s="53" t="str">
        <f t="array" ref="C7329">IFERROR(_xlfn.XLOOKUP(B7329, Runs[Run ID], Runs[Title]), "— pick a run —")</f>
        <v>Spider-Man: Worldwide </v>
      </c>
      <c r="D7329" s="74" t="s">
        <v>15815</v>
      </c>
      <c r="E7329" s="58" t="b">
        <v>0</v>
      </c>
      <c r="F7329" s="25">
        <f t="shared" si="2"/>
        <v>54</v>
      </c>
      <c r="G7329" s="21" t="s">
        <v>443</v>
      </c>
      <c r="H7329" s="23"/>
      <c r="I7329" s="28"/>
    </row>
    <row r="7330" ht="22.5" customHeight="1">
      <c r="A7330" s="53" t="str">
        <f t="array" ref="A7330">IFERROR(_xlfn.XLOOKUP(B7330, Runs[Run ID], Runs[Track]), "— pick a run —")</f>
        <v>Spider-Man</v>
      </c>
      <c r="B7330" s="54" t="s">
        <v>969</v>
      </c>
      <c r="C7330" s="53" t="str">
        <f t="array" ref="C7330">IFERROR(_xlfn.XLOOKUP(B7330, Runs[Run ID], Runs[Title]), "— pick a run —")</f>
        <v>Spider-Man: Worldwide </v>
      </c>
      <c r="D7330" s="74" t="s">
        <v>15816</v>
      </c>
      <c r="E7330" s="58" t="b">
        <v>0</v>
      </c>
      <c r="F7330" s="25">
        <f t="shared" si="2"/>
        <v>55</v>
      </c>
      <c r="G7330" s="21" t="s">
        <v>443</v>
      </c>
      <c r="H7330" s="23"/>
      <c r="I7330" s="28"/>
    </row>
    <row r="7331" ht="22.5" customHeight="1">
      <c r="A7331" s="53" t="str">
        <f t="array" ref="A7331">IFERROR(_xlfn.XLOOKUP(B7331, Runs[Run ID], Runs[Track]), "— pick a run —")</f>
        <v>Spider-Man</v>
      </c>
      <c r="B7331" s="54" t="s">
        <v>969</v>
      </c>
      <c r="C7331" s="53" t="str">
        <f t="array" ref="C7331">IFERROR(_xlfn.XLOOKUP(B7331, Runs[Run ID], Runs[Title]), "— pick a run —")</f>
        <v>Spider-Man: Worldwide </v>
      </c>
      <c r="D7331" s="74" t="s">
        <v>15817</v>
      </c>
      <c r="E7331" s="58" t="b">
        <v>0</v>
      </c>
      <c r="F7331" s="25">
        <f t="shared" si="2"/>
        <v>56</v>
      </c>
      <c r="G7331" s="21" t="s">
        <v>443</v>
      </c>
      <c r="H7331" s="23"/>
      <c r="I7331" s="28"/>
    </row>
    <row r="7332" ht="22.5" customHeight="1">
      <c r="A7332" s="53" t="str">
        <f t="array" ref="A7332">IFERROR(_xlfn.XLOOKUP(B7332, Runs[Run ID], Runs[Track]), "— pick a run —")</f>
        <v>Spider-Man</v>
      </c>
      <c r="B7332" s="54" t="s">
        <v>969</v>
      </c>
      <c r="C7332" s="53" t="str">
        <f t="array" ref="C7332">IFERROR(_xlfn.XLOOKUP(B7332, Runs[Run ID], Runs[Title]), "— pick a run —")</f>
        <v>Spider-Man: Worldwide </v>
      </c>
      <c r="D7332" s="74" t="s">
        <v>15818</v>
      </c>
      <c r="E7332" s="58" t="b">
        <v>0</v>
      </c>
      <c r="F7332" s="25">
        <f t="shared" si="2"/>
        <v>57</v>
      </c>
      <c r="G7332" s="21" t="s">
        <v>58</v>
      </c>
      <c r="H7332" s="23"/>
      <c r="I7332" s="28"/>
    </row>
    <row r="7333" ht="22.5" customHeight="1">
      <c r="A7333" s="53" t="str">
        <f t="array" ref="A7333">IFERROR(_xlfn.XLOOKUP(B7333, Runs[Run ID], Runs[Track]), "— pick a run —")</f>
        <v>Spider-Man</v>
      </c>
      <c r="B7333" s="54" t="s">
        <v>969</v>
      </c>
      <c r="C7333" s="53" t="str">
        <f t="array" ref="C7333">IFERROR(_xlfn.XLOOKUP(B7333, Runs[Run ID], Runs[Title]), "— pick a run —")</f>
        <v>Spider-Man: Worldwide </v>
      </c>
      <c r="D7333" s="74" t="s">
        <v>11548</v>
      </c>
      <c r="E7333" s="58" t="b">
        <v>0</v>
      </c>
      <c r="F7333" s="25">
        <f t="shared" si="2"/>
        <v>58</v>
      </c>
      <c r="G7333" s="21" t="s">
        <v>58</v>
      </c>
      <c r="H7333" s="23"/>
      <c r="I7333" s="28"/>
    </row>
    <row r="7334" ht="22.5" customHeight="1">
      <c r="A7334" s="53" t="str">
        <f t="array" ref="A7334">IFERROR(_xlfn.XLOOKUP(B7334, Runs[Run ID], Runs[Track]), "— pick a run —")</f>
        <v>Spider-Man</v>
      </c>
      <c r="B7334" s="54" t="s">
        <v>969</v>
      </c>
      <c r="C7334" s="53" t="str">
        <f t="array" ref="C7334">IFERROR(_xlfn.XLOOKUP(B7334, Runs[Run ID], Runs[Title]), "— pick a run —")</f>
        <v>Spider-Man: Worldwide </v>
      </c>
      <c r="D7334" s="74" t="s">
        <v>11549</v>
      </c>
      <c r="E7334" s="58" t="b">
        <v>0</v>
      </c>
      <c r="F7334" s="25">
        <f t="shared" si="2"/>
        <v>59</v>
      </c>
      <c r="G7334" s="21" t="s">
        <v>58</v>
      </c>
      <c r="H7334" s="23"/>
      <c r="I7334" s="28"/>
    </row>
    <row r="7335" ht="22.5" customHeight="1">
      <c r="A7335" s="53" t="str">
        <f t="array" ref="A7335">IFERROR(_xlfn.XLOOKUP(B7335, Runs[Run ID], Runs[Track]), "— pick a run —")</f>
        <v>Spider-Man</v>
      </c>
      <c r="B7335" s="54" t="s">
        <v>969</v>
      </c>
      <c r="C7335" s="53" t="str">
        <f t="array" ref="C7335">IFERROR(_xlfn.XLOOKUP(B7335, Runs[Run ID], Runs[Title]), "— pick a run —")</f>
        <v>Spider-Man: Worldwide </v>
      </c>
      <c r="D7335" s="74" t="s">
        <v>11550</v>
      </c>
      <c r="E7335" s="58" t="b">
        <v>0</v>
      </c>
      <c r="F7335" s="25">
        <f t="shared" si="2"/>
        <v>60</v>
      </c>
      <c r="G7335" s="21" t="s">
        <v>58</v>
      </c>
      <c r="H7335" s="23"/>
      <c r="I7335" s="28"/>
    </row>
    <row r="7336" ht="22.5" customHeight="1">
      <c r="A7336" s="53" t="str">
        <f t="array" ref="A7336">IFERROR(_xlfn.XLOOKUP(B7336, Runs[Run ID], Runs[Track]), "— pick a run —")</f>
        <v>Spider-Man</v>
      </c>
      <c r="B7336" s="54" t="s">
        <v>969</v>
      </c>
      <c r="C7336" s="53" t="str">
        <f t="array" ref="C7336">IFERROR(_xlfn.XLOOKUP(B7336, Runs[Run ID], Runs[Title]), "— pick a run —")</f>
        <v>Spider-Man: Worldwide </v>
      </c>
      <c r="D7336" s="74" t="s">
        <v>11551</v>
      </c>
      <c r="E7336" s="58" t="b">
        <v>0</v>
      </c>
      <c r="F7336" s="25">
        <f t="shared" si="2"/>
        <v>61</v>
      </c>
      <c r="G7336" s="21" t="s">
        <v>58</v>
      </c>
      <c r="H7336" s="23"/>
      <c r="I7336" s="28"/>
    </row>
    <row r="7337" ht="22.5" customHeight="1">
      <c r="A7337" s="53" t="str">
        <f t="array" ref="A7337">IFERROR(_xlfn.XLOOKUP(B7337, Runs[Run ID], Runs[Track]), "— pick a run —")</f>
        <v>Spider-Man</v>
      </c>
      <c r="B7337" s="54" t="s">
        <v>969</v>
      </c>
      <c r="C7337" s="53" t="str">
        <f t="array" ref="C7337">IFERROR(_xlfn.XLOOKUP(B7337, Runs[Run ID], Runs[Title]), "— pick a run —")</f>
        <v>Spider-Man: Worldwide </v>
      </c>
      <c r="D7337" s="74" t="s">
        <v>11552</v>
      </c>
      <c r="E7337" s="58" t="b">
        <v>0</v>
      </c>
      <c r="F7337" s="25">
        <f t="shared" si="2"/>
        <v>62</v>
      </c>
      <c r="G7337" s="21" t="s">
        <v>58</v>
      </c>
      <c r="H7337" s="23"/>
      <c r="I7337" s="28"/>
    </row>
    <row r="7338" ht="22.5" customHeight="1">
      <c r="A7338" s="53" t="str">
        <f t="array" ref="A7338">IFERROR(_xlfn.XLOOKUP(B7338, Runs[Run ID], Runs[Track]), "— pick a run —")</f>
        <v>Spider-Man</v>
      </c>
      <c r="B7338" s="54" t="s">
        <v>969</v>
      </c>
      <c r="C7338" s="53" t="str">
        <f t="array" ref="C7338">IFERROR(_xlfn.XLOOKUP(B7338, Runs[Run ID], Runs[Title]), "— pick a run —")</f>
        <v>Spider-Man: Worldwide </v>
      </c>
      <c r="D7338" s="74" t="s">
        <v>11553</v>
      </c>
      <c r="E7338" s="58" t="b">
        <v>0</v>
      </c>
      <c r="F7338" s="25">
        <f t="shared" si="2"/>
        <v>63</v>
      </c>
      <c r="G7338" s="21" t="s">
        <v>58</v>
      </c>
      <c r="H7338" s="23"/>
      <c r="I7338" s="28"/>
    </row>
    <row r="7339" ht="22.5" customHeight="1">
      <c r="A7339" s="53" t="str">
        <f t="array" ref="A7339">IFERROR(_xlfn.XLOOKUP(B7339, Runs[Run ID], Runs[Track]), "— pick a run —")</f>
        <v>Spider-Man</v>
      </c>
      <c r="B7339" s="54" t="s">
        <v>969</v>
      </c>
      <c r="C7339" s="53" t="str">
        <f t="array" ref="C7339">IFERROR(_xlfn.XLOOKUP(B7339, Runs[Run ID], Runs[Title]), "— pick a run —")</f>
        <v>Spider-Man: Worldwide </v>
      </c>
      <c r="D7339" s="74" t="s">
        <v>11554</v>
      </c>
      <c r="E7339" s="58" t="b">
        <v>0</v>
      </c>
      <c r="F7339" s="25">
        <f t="shared" si="2"/>
        <v>64</v>
      </c>
      <c r="G7339" s="21" t="s">
        <v>58</v>
      </c>
      <c r="H7339" s="23"/>
      <c r="I7339" s="28"/>
    </row>
    <row r="7340" ht="22.5" customHeight="1">
      <c r="A7340" s="53" t="str">
        <f t="array" ref="A7340">IFERROR(_xlfn.XLOOKUP(B7340, Runs[Run ID], Runs[Track]), "— pick a run —")</f>
        <v>Spider-Man</v>
      </c>
      <c r="B7340" s="54" t="s">
        <v>969</v>
      </c>
      <c r="C7340" s="53" t="str">
        <f t="array" ref="C7340">IFERROR(_xlfn.XLOOKUP(B7340, Runs[Run ID], Runs[Title]), "— pick a run —")</f>
        <v>Spider-Man: Worldwide </v>
      </c>
      <c r="D7340" s="74" t="s">
        <v>11555</v>
      </c>
      <c r="E7340" s="58" t="b">
        <v>0</v>
      </c>
      <c r="F7340" s="25">
        <f t="shared" si="2"/>
        <v>65</v>
      </c>
      <c r="G7340" s="21" t="s">
        <v>58</v>
      </c>
      <c r="H7340" s="23"/>
      <c r="I7340" s="28"/>
    </row>
    <row r="7341" ht="22.5" customHeight="1">
      <c r="A7341" s="53" t="str">
        <f t="array" ref="A7341">IFERROR(_xlfn.XLOOKUP(B7341, Runs[Run ID], Runs[Track]), "— pick a run —")</f>
        <v>Spider-Man</v>
      </c>
      <c r="B7341" s="54" t="s">
        <v>969</v>
      </c>
      <c r="C7341" s="53" t="str">
        <f t="array" ref="C7341">IFERROR(_xlfn.XLOOKUP(B7341, Runs[Run ID], Runs[Title]), "— pick a run —")</f>
        <v>Spider-Man: Worldwide </v>
      </c>
      <c r="D7341" s="74" t="s">
        <v>11556</v>
      </c>
      <c r="E7341" s="58" t="b">
        <v>0</v>
      </c>
      <c r="F7341" s="25">
        <f t="shared" si="2"/>
        <v>66</v>
      </c>
      <c r="G7341" s="21" t="s">
        <v>58</v>
      </c>
      <c r="H7341" s="23"/>
      <c r="I7341" s="28"/>
    </row>
    <row r="7342" ht="22.5" customHeight="1">
      <c r="A7342" s="53" t="str">
        <f t="array" ref="A7342">IFERROR(_xlfn.XLOOKUP(B7342, Runs[Run ID], Runs[Track]), "— pick a run —")</f>
        <v>Spider-Man</v>
      </c>
      <c r="B7342" s="54" t="s">
        <v>969</v>
      </c>
      <c r="C7342" s="53" t="str">
        <f t="array" ref="C7342">IFERROR(_xlfn.XLOOKUP(B7342, Runs[Run ID], Runs[Title]), "— pick a run —")</f>
        <v>Spider-Man: Worldwide </v>
      </c>
      <c r="D7342" s="74" t="s">
        <v>11557</v>
      </c>
      <c r="E7342" s="58" t="b">
        <v>0</v>
      </c>
      <c r="F7342" s="25">
        <f t="shared" si="2"/>
        <v>67</v>
      </c>
      <c r="G7342" s="21" t="s">
        <v>58</v>
      </c>
      <c r="H7342" s="23"/>
      <c r="I7342" s="28"/>
    </row>
    <row r="7343" ht="22.5" customHeight="1">
      <c r="A7343" s="53" t="str">
        <f t="array" ref="A7343">IFERROR(_xlfn.XLOOKUP(B7343, Runs[Run ID], Runs[Track]), "— pick a run —")</f>
        <v>Spider-Man</v>
      </c>
      <c r="B7343" s="54" t="s">
        <v>969</v>
      </c>
      <c r="C7343" s="53" t="str">
        <f t="array" ref="C7343">IFERROR(_xlfn.XLOOKUP(B7343, Runs[Run ID], Runs[Title]), "— pick a run —")</f>
        <v>Spider-Man: Worldwide </v>
      </c>
      <c r="D7343" s="74" t="s">
        <v>11558</v>
      </c>
      <c r="E7343" s="58" t="b">
        <v>0</v>
      </c>
      <c r="F7343" s="25">
        <f t="shared" si="2"/>
        <v>68</v>
      </c>
      <c r="G7343" s="21" t="s">
        <v>58</v>
      </c>
      <c r="H7343" s="23"/>
      <c r="I7343" s="28"/>
    </row>
    <row r="7344" ht="22.5" customHeight="1">
      <c r="A7344" s="53" t="str">
        <f t="array" ref="A7344">IFERROR(_xlfn.XLOOKUP(B7344, Runs[Run ID], Runs[Track]), "— pick a run —")</f>
        <v>Spider-Man</v>
      </c>
      <c r="B7344" s="54" t="s">
        <v>969</v>
      </c>
      <c r="C7344" s="53" t="str">
        <f t="array" ref="C7344">IFERROR(_xlfn.XLOOKUP(B7344, Runs[Run ID], Runs[Title]), "— pick a run —")</f>
        <v>Spider-Man: Worldwide </v>
      </c>
      <c r="D7344" s="74" t="s">
        <v>15819</v>
      </c>
      <c r="E7344" s="58" t="b">
        <v>0</v>
      </c>
      <c r="F7344" s="25">
        <f t="shared" si="2"/>
        <v>69</v>
      </c>
      <c r="G7344" s="21" t="s">
        <v>58</v>
      </c>
      <c r="H7344" s="23"/>
      <c r="I7344" s="28"/>
    </row>
    <row r="7345" ht="22.5" customHeight="1">
      <c r="A7345" s="53" t="str">
        <f t="array" ref="A7345">IFERROR(_xlfn.XLOOKUP(B7345, Runs[Run ID], Runs[Track]), "— pick a run —")</f>
        <v>Spider-Man</v>
      </c>
      <c r="B7345" s="54" t="s">
        <v>969</v>
      </c>
      <c r="C7345" s="53" t="str">
        <f t="array" ref="C7345">IFERROR(_xlfn.XLOOKUP(B7345, Runs[Run ID], Runs[Title]), "— pick a run —")</f>
        <v>Spider-Man: Worldwide </v>
      </c>
      <c r="D7345" s="74" t="s">
        <v>11560</v>
      </c>
      <c r="E7345" s="58" t="b">
        <v>0</v>
      </c>
      <c r="F7345" s="25">
        <f t="shared" si="2"/>
        <v>70</v>
      </c>
      <c r="G7345" s="21" t="s">
        <v>58</v>
      </c>
      <c r="H7345" s="23"/>
      <c r="I7345" s="28"/>
    </row>
    <row r="7346" ht="22.5" customHeight="1">
      <c r="A7346" s="53" t="str">
        <f t="array" ref="A7346">IFERROR(_xlfn.XLOOKUP(B7346, Runs[Run ID], Runs[Track]), "— pick a run —")</f>
        <v>Spider-Man</v>
      </c>
      <c r="B7346" s="54" t="s">
        <v>969</v>
      </c>
      <c r="C7346" s="53" t="str">
        <f t="array" ref="C7346">IFERROR(_xlfn.XLOOKUP(B7346, Runs[Run ID], Runs[Title]), "— pick a run —")</f>
        <v>Spider-Man: Worldwide </v>
      </c>
      <c r="D7346" s="74" t="s">
        <v>11562</v>
      </c>
      <c r="E7346" s="58" t="b">
        <v>0</v>
      </c>
      <c r="F7346" s="25">
        <f t="shared" si="2"/>
        <v>71</v>
      </c>
      <c r="G7346" s="21" t="s">
        <v>58</v>
      </c>
      <c r="H7346" s="23"/>
      <c r="I7346" s="28"/>
    </row>
    <row r="7347" ht="22.5" customHeight="1">
      <c r="A7347" s="53" t="str">
        <f t="array" ref="A7347">IFERROR(_xlfn.XLOOKUP(B7347, Runs[Run ID], Runs[Track]), "— pick a run —")</f>
        <v>Spider-Man</v>
      </c>
      <c r="B7347" s="54" t="s">
        <v>969</v>
      </c>
      <c r="C7347" s="53" t="str">
        <f t="array" ref="C7347">IFERROR(_xlfn.XLOOKUP(B7347, Runs[Run ID], Runs[Title]), "— pick a run —")</f>
        <v>Spider-Man: Worldwide </v>
      </c>
      <c r="D7347" s="74" t="s">
        <v>11563</v>
      </c>
      <c r="E7347" s="58" t="b">
        <v>0</v>
      </c>
      <c r="F7347" s="25">
        <f t="shared" si="2"/>
        <v>72</v>
      </c>
      <c r="G7347" s="21" t="s">
        <v>58</v>
      </c>
      <c r="H7347" s="23"/>
      <c r="I7347" s="28"/>
    </row>
    <row r="7348" ht="22.5" customHeight="1">
      <c r="A7348" s="53" t="str">
        <f t="array" ref="A7348">IFERROR(_xlfn.XLOOKUP(B7348, Runs[Run ID], Runs[Track]), "— pick a run —")</f>
        <v>Spider-Man</v>
      </c>
      <c r="B7348" s="54" t="s">
        <v>969</v>
      </c>
      <c r="C7348" s="53" t="str">
        <f t="array" ref="C7348">IFERROR(_xlfn.XLOOKUP(B7348, Runs[Run ID], Runs[Title]), "— pick a run —")</f>
        <v>Spider-Man: Worldwide </v>
      </c>
      <c r="D7348" s="74" t="s">
        <v>11564</v>
      </c>
      <c r="E7348" s="58" t="b">
        <v>0</v>
      </c>
      <c r="F7348" s="25">
        <f t="shared" si="2"/>
        <v>73</v>
      </c>
      <c r="G7348" s="21" t="s">
        <v>58</v>
      </c>
      <c r="H7348" s="23"/>
      <c r="I7348" s="28"/>
    </row>
    <row r="7349" ht="22.5" customHeight="1">
      <c r="A7349" s="53" t="str">
        <f t="array" ref="A7349">IFERROR(_xlfn.XLOOKUP(B7349, Runs[Run ID], Runs[Track]), "— pick a run —")</f>
        <v>Spider-Man</v>
      </c>
      <c r="B7349" s="54" t="s">
        <v>969</v>
      </c>
      <c r="C7349" s="53" t="str">
        <f t="array" ref="C7349">IFERROR(_xlfn.XLOOKUP(B7349, Runs[Run ID], Runs[Title]), "— pick a run —")</f>
        <v>Spider-Man: Worldwide </v>
      </c>
      <c r="D7349" s="74" t="s">
        <v>15820</v>
      </c>
      <c r="E7349" s="58" t="b">
        <v>0</v>
      </c>
      <c r="F7349" s="25">
        <f t="shared" si="2"/>
        <v>74</v>
      </c>
      <c r="G7349" s="21" t="s">
        <v>58</v>
      </c>
      <c r="H7349" s="23"/>
      <c r="I7349" s="28"/>
    </row>
    <row r="7350" ht="22.5" customHeight="1">
      <c r="A7350" s="53" t="str">
        <f t="array" ref="A7350">IFERROR(_xlfn.XLOOKUP(B7350, Runs[Run ID], Runs[Track]), "— pick a run —")</f>
        <v>Spider-Man</v>
      </c>
      <c r="B7350" s="54" t="s">
        <v>969</v>
      </c>
      <c r="C7350" s="53" t="str">
        <f t="array" ref="C7350">IFERROR(_xlfn.XLOOKUP(B7350, Runs[Run ID], Runs[Title]), "— pick a run —")</f>
        <v>Spider-Man: Worldwide </v>
      </c>
      <c r="D7350" s="74" t="s">
        <v>11567</v>
      </c>
      <c r="E7350" s="58" t="b">
        <v>0</v>
      </c>
      <c r="F7350" s="25">
        <f t="shared" si="2"/>
        <v>75</v>
      </c>
      <c r="G7350" s="21" t="s">
        <v>58</v>
      </c>
      <c r="H7350" s="23"/>
      <c r="I7350" s="28"/>
    </row>
    <row r="7351" ht="22.5" customHeight="1">
      <c r="A7351" s="53" t="str">
        <f t="array" ref="A7351">IFERROR(_xlfn.XLOOKUP(B7351, Runs[Run ID], Runs[Track]), "— pick a run —")</f>
        <v>Spider-Man</v>
      </c>
      <c r="B7351" s="54" t="s">
        <v>969</v>
      </c>
      <c r="C7351" s="53" t="str">
        <f t="array" ref="C7351">IFERROR(_xlfn.XLOOKUP(B7351, Runs[Run ID], Runs[Title]), "— pick a run —")</f>
        <v>Spider-Man: Worldwide </v>
      </c>
      <c r="D7351" s="74" t="s">
        <v>15821</v>
      </c>
      <c r="E7351" s="58" t="b">
        <v>0</v>
      </c>
      <c r="F7351" s="25">
        <f t="shared" si="2"/>
        <v>76</v>
      </c>
      <c r="G7351" s="21" t="s">
        <v>58</v>
      </c>
      <c r="H7351" s="23"/>
      <c r="I7351" s="28"/>
    </row>
    <row r="7352" ht="22.5" customHeight="1">
      <c r="A7352" s="53" t="str">
        <f t="array" ref="A7352">IFERROR(_xlfn.XLOOKUP(B7352, Runs[Run ID], Runs[Track]), "— pick a run —")</f>
        <v>Spider-Man</v>
      </c>
      <c r="B7352" s="54" t="s">
        <v>969</v>
      </c>
      <c r="C7352" s="53" t="str">
        <f t="array" ref="C7352">IFERROR(_xlfn.XLOOKUP(B7352, Runs[Run ID], Runs[Title]), "— pick a run —")</f>
        <v>Spider-Man: Worldwide </v>
      </c>
      <c r="D7352" s="74" t="s">
        <v>11568</v>
      </c>
      <c r="E7352" s="58" t="b">
        <v>0</v>
      </c>
      <c r="F7352" s="25">
        <f t="shared" si="2"/>
        <v>77</v>
      </c>
      <c r="G7352" s="21" t="s">
        <v>58</v>
      </c>
      <c r="H7352" s="23"/>
      <c r="I7352" s="28"/>
    </row>
    <row r="7353" ht="22.5" customHeight="1">
      <c r="A7353" s="53" t="str">
        <f t="array" ref="A7353">IFERROR(_xlfn.XLOOKUP(B7353, Runs[Run ID], Runs[Track]), "— pick a run —")</f>
        <v>Spider-Man</v>
      </c>
      <c r="B7353" s="54" t="s">
        <v>969</v>
      </c>
      <c r="C7353" s="53" t="str">
        <f t="array" ref="C7353">IFERROR(_xlfn.XLOOKUP(B7353, Runs[Run ID], Runs[Title]), "— pick a run —")</f>
        <v>Spider-Man: Worldwide </v>
      </c>
      <c r="D7353" s="74" t="s">
        <v>11570</v>
      </c>
      <c r="E7353" s="58" t="b">
        <v>0</v>
      </c>
      <c r="F7353" s="25">
        <f t="shared" si="2"/>
        <v>78</v>
      </c>
      <c r="G7353" s="21" t="s">
        <v>58</v>
      </c>
      <c r="H7353" s="23"/>
      <c r="I7353" s="28"/>
    </row>
    <row r="7354" ht="22.5" customHeight="1">
      <c r="A7354" s="53" t="str">
        <f t="array" ref="A7354">IFERROR(_xlfn.XLOOKUP(B7354, Runs[Run ID], Runs[Track]), "— pick a run —")</f>
        <v>Spider-Man</v>
      </c>
      <c r="B7354" s="54" t="s">
        <v>969</v>
      </c>
      <c r="C7354" s="53" t="str">
        <f t="array" ref="C7354">IFERROR(_xlfn.XLOOKUP(B7354, Runs[Run ID], Runs[Title]), "— pick a run —")</f>
        <v>Spider-Man: Worldwide </v>
      </c>
      <c r="D7354" s="74" t="s">
        <v>11571</v>
      </c>
      <c r="E7354" s="58" t="b">
        <v>0</v>
      </c>
      <c r="F7354" s="25">
        <f t="shared" si="2"/>
        <v>79</v>
      </c>
      <c r="G7354" s="21" t="s">
        <v>58</v>
      </c>
      <c r="H7354" s="23"/>
      <c r="I7354" s="28"/>
    </row>
    <row r="7355" ht="22.5" customHeight="1">
      <c r="A7355" s="53" t="str">
        <f t="array" ref="A7355">IFERROR(_xlfn.XLOOKUP(B7355, Runs[Run ID], Runs[Track]), "— pick a run —")</f>
        <v>Spider-Man</v>
      </c>
      <c r="B7355" s="54" t="s">
        <v>969</v>
      </c>
      <c r="C7355" s="53" t="str">
        <f t="array" ref="C7355">IFERROR(_xlfn.XLOOKUP(B7355, Runs[Run ID], Runs[Title]), "— pick a run —")</f>
        <v>Spider-Man: Worldwide </v>
      </c>
      <c r="D7355" s="74" t="s">
        <v>11572</v>
      </c>
      <c r="E7355" s="58" t="b">
        <v>0</v>
      </c>
      <c r="F7355" s="25">
        <f t="shared" si="2"/>
        <v>80</v>
      </c>
      <c r="G7355" s="21" t="s">
        <v>58</v>
      </c>
      <c r="H7355" s="23"/>
      <c r="I7355" s="28"/>
    </row>
    <row r="7356" ht="22.5" customHeight="1">
      <c r="A7356" s="53" t="str">
        <f t="array" ref="A7356">IFERROR(_xlfn.XLOOKUP(B7356, Runs[Run ID], Runs[Track]), "— pick a run —")</f>
        <v>Spider-Man</v>
      </c>
      <c r="B7356" s="54" t="s">
        <v>969</v>
      </c>
      <c r="C7356" s="53" t="str">
        <f t="array" ref="C7356">IFERROR(_xlfn.XLOOKUP(B7356, Runs[Run ID], Runs[Title]), "— pick a run —")</f>
        <v>Spider-Man: Worldwide </v>
      </c>
      <c r="D7356" s="74" t="s">
        <v>11573</v>
      </c>
      <c r="E7356" s="58" t="b">
        <v>0</v>
      </c>
      <c r="F7356" s="25">
        <f t="shared" si="2"/>
        <v>81</v>
      </c>
      <c r="G7356" s="21" t="s">
        <v>58</v>
      </c>
      <c r="H7356" s="23"/>
      <c r="I7356" s="28"/>
    </row>
    <row r="7357" ht="22.5" customHeight="1">
      <c r="A7357" s="53" t="str">
        <f t="array" ref="A7357">IFERROR(_xlfn.XLOOKUP(B7357, Runs[Run ID], Runs[Track]), "— pick a run —")</f>
        <v>Spider-Man</v>
      </c>
      <c r="B7357" s="54" t="s">
        <v>969</v>
      </c>
      <c r="C7357" s="53" t="str">
        <f t="array" ref="C7357">IFERROR(_xlfn.XLOOKUP(B7357, Runs[Run ID], Runs[Title]), "— pick a run —")</f>
        <v>Spider-Man: Worldwide </v>
      </c>
      <c r="D7357" s="74" t="s">
        <v>11574</v>
      </c>
      <c r="E7357" s="58" t="b">
        <v>0</v>
      </c>
      <c r="F7357" s="25">
        <f t="shared" si="2"/>
        <v>82</v>
      </c>
      <c r="G7357" s="21" t="s">
        <v>58</v>
      </c>
      <c r="H7357" s="23"/>
      <c r="I7357" s="28"/>
    </row>
    <row r="7358" ht="22.5" customHeight="1">
      <c r="A7358" s="53" t="str">
        <f t="array" ref="A7358">IFERROR(_xlfn.XLOOKUP(B7358, Runs[Run ID], Runs[Track]), "— pick a run —")</f>
        <v>Spider-Man</v>
      </c>
      <c r="B7358" s="54" t="s">
        <v>969</v>
      </c>
      <c r="C7358" s="53" t="str">
        <f t="array" ref="C7358">IFERROR(_xlfn.XLOOKUP(B7358, Runs[Run ID], Runs[Title]), "— pick a run —")</f>
        <v>Spider-Man: Worldwide </v>
      </c>
      <c r="D7358" s="74" t="s">
        <v>11575</v>
      </c>
      <c r="E7358" s="58" t="b">
        <v>0</v>
      </c>
      <c r="F7358" s="25">
        <f t="shared" si="2"/>
        <v>83</v>
      </c>
      <c r="G7358" s="21" t="s">
        <v>58</v>
      </c>
      <c r="H7358" s="23"/>
      <c r="I7358" s="28"/>
    </row>
    <row r="7359" ht="22.5" customHeight="1">
      <c r="A7359" s="53" t="str">
        <f t="array" ref="A7359">IFERROR(_xlfn.XLOOKUP(B7359, Runs[Run ID], Runs[Track]), "— pick a run —")</f>
        <v>Spider-Man</v>
      </c>
      <c r="B7359" s="54" t="s">
        <v>969</v>
      </c>
      <c r="C7359" s="53" t="str">
        <f t="array" ref="C7359">IFERROR(_xlfn.XLOOKUP(B7359, Runs[Run ID], Runs[Title]), "— pick a run —")</f>
        <v>Spider-Man: Worldwide </v>
      </c>
      <c r="D7359" s="74" t="s">
        <v>15822</v>
      </c>
      <c r="E7359" s="58" t="b">
        <v>0</v>
      </c>
      <c r="F7359" s="25">
        <f t="shared" si="2"/>
        <v>84</v>
      </c>
      <c r="G7359" s="21" t="s">
        <v>443</v>
      </c>
      <c r="H7359" s="23"/>
      <c r="I7359" s="28"/>
    </row>
    <row r="7360" ht="22.5" customHeight="1">
      <c r="A7360" s="53" t="str">
        <f t="array" ref="A7360">IFERROR(_xlfn.XLOOKUP(B7360, Runs[Run ID], Runs[Track]), "— pick a run —")</f>
        <v>Spider-Man</v>
      </c>
      <c r="B7360" s="54" t="s">
        <v>988</v>
      </c>
      <c r="C7360" s="53" t="str">
        <f t="array" ref="C7360">IFERROR(_xlfn.XLOOKUP(B7360, Runs[Run ID], Runs[Title]), "— pick a run —")</f>
        <v>Zdarsky's Spider-Man </v>
      </c>
      <c r="D7360" s="74" t="s">
        <v>11577</v>
      </c>
      <c r="E7360" s="58" t="b">
        <v>0</v>
      </c>
      <c r="F7360" s="25">
        <f t="shared" si="2"/>
        <v>1</v>
      </c>
      <c r="G7360" s="21" t="s">
        <v>58</v>
      </c>
      <c r="H7360" s="23"/>
      <c r="I7360" s="28"/>
    </row>
    <row r="7361" ht="22.5" customHeight="1">
      <c r="A7361" s="53" t="str">
        <f t="array" ref="A7361">IFERROR(_xlfn.XLOOKUP(B7361, Runs[Run ID], Runs[Track]), "— pick a run —")</f>
        <v>Spider-Man</v>
      </c>
      <c r="B7361" s="54" t="s">
        <v>988</v>
      </c>
      <c r="C7361" s="53" t="str">
        <f t="array" ref="C7361">IFERROR(_xlfn.XLOOKUP(B7361, Runs[Run ID], Runs[Title]), "— pick a run —")</f>
        <v>Zdarsky's Spider-Man </v>
      </c>
      <c r="D7361" s="74" t="s">
        <v>11579</v>
      </c>
      <c r="E7361" s="58" t="b">
        <v>0</v>
      </c>
      <c r="F7361" s="25">
        <f t="shared" si="2"/>
        <v>2</v>
      </c>
      <c r="G7361" s="21" t="s">
        <v>58</v>
      </c>
      <c r="H7361" s="23"/>
      <c r="I7361" s="28"/>
    </row>
    <row r="7362" ht="22.5" customHeight="1">
      <c r="A7362" s="53" t="str">
        <f t="array" ref="A7362">IFERROR(_xlfn.XLOOKUP(B7362, Runs[Run ID], Runs[Track]), "— pick a run —")</f>
        <v>Spider-Man</v>
      </c>
      <c r="B7362" s="54" t="s">
        <v>988</v>
      </c>
      <c r="C7362" s="53" t="str">
        <f t="array" ref="C7362">IFERROR(_xlfn.XLOOKUP(B7362, Runs[Run ID], Runs[Title]), "— pick a run —")</f>
        <v>Zdarsky's Spider-Man </v>
      </c>
      <c r="D7362" s="74" t="s">
        <v>11581</v>
      </c>
      <c r="E7362" s="58" t="b">
        <v>0</v>
      </c>
      <c r="F7362" s="25">
        <f t="shared" si="2"/>
        <v>3</v>
      </c>
      <c r="G7362" s="21" t="s">
        <v>58</v>
      </c>
      <c r="H7362" s="23"/>
      <c r="I7362" s="28"/>
    </row>
    <row r="7363" ht="22.5" customHeight="1">
      <c r="A7363" s="53" t="str">
        <f t="array" ref="A7363">IFERROR(_xlfn.XLOOKUP(B7363, Runs[Run ID], Runs[Track]), "— pick a run —")</f>
        <v>Spider-Man</v>
      </c>
      <c r="B7363" s="54" t="s">
        <v>988</v>
      </c>
      <c r="C7363" s="53" t="str">
        <f t="array" ref="C7363">IFERROR(_xlfn.XLOOKUP(B7363, Runs[Run ID], Runs[Title]), "— pick a run —")</f>
        <v>Zdarsky's Spider-Man </v>
      </c>
      <c r="D7363" s="74" t="s">
        <v>11582</v>
      </c>
      <c r="E7363" s="58" t="b">
        <v>0</v>
      </c>
      <c r="F7363" s="25">
        <f t="shared" si="2"/>
        <v>4</v>
      </c>
      <c r="G7363" s="21" t="s">
        <v>58</v>
      </c>
      <c r="H7363" s="23"/>
      <c r="I7363" s="28"/>
    </row>
    <row r="7364" ht="22.5" customHeight="1">
      <c r="A7364" s="53" t="str">
        <f t="array" ref="A7364">IFERROR(_xlfn.XLOOKUP(B7364, Runs[Run ID], Runs[Track]), "— pick a run —")</f>
        <v>Spider-Man</v>
      </c>
      <c r="B7364" s="54" t="s">
        <v>988</v>
      </c>
      <c r="C7364" s="53" t="str">
        <f t="array" ref="C7364">IFERROR(_xlfn.XLOOKUP(B7364, Runs[Run ID], Runs[Title]), "— pick a run —")</f>
        <v>Zdarsky's Spider-Man </v>
      </c>
      <c r="D7364" s="74" t="s">
        <v>11583</v>
      </c>
      <c r="E7364" s="58" t="b">
        <v>0</v>
      </c>
      <c r="F7364" s="25">
        <f t="shared" si="2"/>
        <v>5</v>
      </c>
      <c r="G7364" s="21" t="s">
        <v>58</v>
      </c>
      <c r="H7364" s="23"/>
      <c r="I7364" s="28"/>
    </row>
    <row r="7365" ht="22.5" customHeight="1">
      <c r="A7365" s="53" t="str">
        <f t="array" ref="A7365">IFERROR(_xlfn.XLOOKUP(B7365, Runs[Run ID], Runs[Track]), "— pick a run —")</f>
        <v>Spider-Man</v>
      </c>
      <c r="B7365" s="54" t="s">
        <v>988</v>
      </c>
      <c r="C7365" s="53" t="str">
        <f t="array" ref="C7365">IFERROR(_xlfn.XLOOKUP(B7365, Runs[Run ID], Runs[Title]), "— pick a run —")</f>
        <v>Zdarsky's Spider-Man </v>
      </c>
      <c r="D7365" s="74" t="s">
        <v>11584</v>
      </c>
      <c r="E7365" s="58" t="b">
        <v>0</v>
      </c>
      <c r="F7365" s="25">
        <f t="shared" si="2"/>
        <v>6</v>
      </c>
      <c r="G7365" s="21" t="s">
        <v>58</v>
      </c>
      <c r="H7365" s="23"/>
      <c r="I7365" s="28"/>
    </row>
    <row r="7366" ht="22.5" customHeight="1">
      <c r="A7366" s="53" t="str">
        <f t="array" ref="A7366">IFERROR(_xlfn.XLOOKUP(B7366, Runs[Run ID], Runs[Track]), "— pick a run —")</f>
        <v>Spider-Man</v>
      </c>
      <c r="B7366" s="54" t="s">
        <v>988</v>
      </c>
      <c r="C7366" s="53" t="str">
        <f t="array" ref="C7366">IFERROR(_xlfn.XLOOKUP(B7366, Runs[Run ID], Runs[Title]), "— pick a run —")</f>
        <v>Zdarsky's Spider-Man </v>
      </c>
      <c r="D7366" s="74" t="s">
        <v>11586</v>
      </c>
      <c r="E7366" s="58" t="b">
        <v>0</v>
      </c>
      <c r="F7366" s="25">
        <f t="shared" si="2"/>
        <v>7</v>
      </c>
      <c r="G7366" s="21" t="s">
        <v>58</v>
      </c>
      <c r="H7366" s="23"/>
      <c r="I7366" s="28"/>
    </row>
    <row r="7367" ht="22.5" customHeight="1">
      <c r="A7367" s="53" t="str">
        <f t="array" ref="A7367">IFERROR(_xlfn.XLOOKUP(B7367, Runs[Run ID], Runs[Track]), "— pick a run —")</f>
        <v>Spider-Man</v>
      </c>
      <c r="B7367" s="54" t="s">
        <v>988</v>
      </c>
      <c r="C7367" s="53" t="str">
        <f t="array" ref="C7367">IFERROR(_xlfn.XLOOKUP(B7367, Runs[Run ID], Runs[Title]), "— pick a run —")</f>
        <v>Zdarsky's Spider-Man </v>
      </c>
      <c r="D7367" s="74" t="s">
        <v>11587</v>
      </c>
      <c r="E7367" s="58" t="b">
        <v>0</v>
      </c>
      <c r="F7367" s="25">
        <f t="shared" si="2"/>
        <v>8</v>
      </c>
      <c r="G7367" s="21" t="s">
        <v>58</v>
      </c>
      <c r="H7367" s="23"/>
      <c r="I7367" s="28"/>
    </row>
    <row r="7368" ht="22.5" customHeight="1">
      <c r="A7368" s="53" t="str">
        <f t="array" ref="A7368">IFERROR(_xlfn.XLOOKUP(B7368, Runs[Run ID], Runs[Track]), "— pick a run —")</f>
        <v>Spider-Man</v>
      </c>
      <c r="B7368" s="54" t="s">
        <v>988</v>
      </c>
      <c r="C7368" s="53" t="str">
        <f t="array" ref="C7368">IFERROR(_xlfn.XLOOKUP(B7368, Runs[Run ID], Runs[Title]), "— pick a run —")</f>
        <v>Zdarsky's Spider-Man </v>
      </c>
      <c r="D7368" s="74" t="s">
        <v>11588</v>
      </c>
      <c r="E7368" s="58" t="b">
        <v>0</v>
      </c>
      <c r="F7368" s="25">
        <f t="shared" si="2"/>
        <v>9</v>
      </c>
      <c r="G7368" s="21" t="s">
        <v>58</v>
      </c>
      <c r="H7368" s="23"/>
      <c r="I7368" s="28"/>
    </row>
    <row r="7369" ht="22.5" customHeight="1">
      <c r="A7369" s="53" t="str">
        <f t="array" ref="A7369">IFERROR(_xlfn.XLOOKUP(B7369, Runs[Run ID], Runs[Track]), "— pick a run —")</f>
        <v>Spider-Man</v>
      </c>
      <c r="B7369" s="54" t="s">
        <v>988</v>
      </c>
      <c r="C7369" s="53" t="str">
        <f t="array" ref="C7369">IFERROR(_xlfn.XLOOKUP(B7369, Runs[Run ID], Runs[Title]), "— pick a run —")</f>
        <v>Zdarsky's Spider-Man </v>
      </c>
      <c r="D7369" s="74" t="s">
        <v>11589</v>
      </c>
      <c r="E7369" s="58" t="b">
        <v>0</v>
      </c>
      <c r="F7369" s="25">
        <f t="shared" si="2"/>
        <v>10</v>
      </c>
      <c r="G7369" s="21" t="s">
        <v>58</v>
      </c>
      <c r="H7369" s="23"/>
      <c r="I7369" s="28"/>
    </row>
    <row r="7370" ht="22.5" customHeight="1">
      <c r="A7370" s="53" t="str">
        <f t="array" ref="A7370">IFERROR(_xlfn.XLOOKUP(B7370, Runs[Run ID], Runs[Track]), "— pick a run —")</f>
        <v>Spider-Man</v>
      </c>
      <c r="B7370" s="54" t="s">
        <v>988</v>
      </c>
      <c r="C7370" s="53" t="str">
        <f t="array" ref="C7370">IFERROR(_xlfn.XLOOKUP(B7370, Runs[Run ID], Runs[Title]), "— pick a run —")</f>
        <v>Zdarsky's Spider-Man </v>
      </c>
      <c r="D7370" s="74" t="s">
        <v>11590</v>
      </c>
      <c r="E7370" s="58" t="b">
        <v>0</v>
      </c>
      <c r="F7370" s="25">
        <f t="shared" si="2"/>
        <v>11</v>
      </c>
      <c r="G7370" s="21" t="s">
        <v>58</v>
      </c>
      <c r="H7370" s="23"/>
      <c r="I7370" s="28"/>
    </row>
    <row r="7371" ht="22.5" customHeight="1">
      <c r="A7371" s="53" t="str">
        <f t="array" ref="A7371">IFERROR(_xlfn.XLOOKUP(B7371, Runs[Run ID], Runs[Track]), "— pick a run —")</f>
        <v>Spider-Man</v>
      </c>
      <c r="B7371" s="54" t="s">
        <v>988</v>
      </c>
      <c r="C7371" s="53" t="str">
        <f t="array" ref="C7371">IFERROR(_xlfn.XLOOKUP(B7371, Runs[Run ID], Runs[Title]), "— pick a run —")</f>
        <v>Zdarsky's Spider-Man </v>
      </c>
      <c r="D7371" s="74" t="s">
        <v>11591</v>
      </c>
      <c r="E7371" s="58" t="b">
        <v>0</v>
      </c>
      <c r="F7371" s="25">
        <f t="shared" si="2"/>
        <v>12</v>
      </c>
      <c r="G7371" s="21" t="s">
        <v>58</v>
      </c>
      <c r="H7371" s="23"/>
      <c r="I7371" s="28"/>
    </row>
    <row r="7372" ht="22.5" customHeight="1">
      <c r="A7372" s="53" t="str">
        <f t="array" ref="A7372">IFERROR(_xlfn.XLOOKUP(B7372, Runs[Run ID], Runs[Track]), "— pick a run —")</f>
        <v>Spider-Man</v>
      </c>
      <c r="B7372" s="54" t="s">
        <v>988</v>
      </c>
      <c r="C7372" s="53" t="str">
        <f t="array" ref="C7372">IFERROR(_xlfn.XLOOKUP(B7372, Runs[Run ID], Runs[Title]), "— pick a run —")</f>
        <v>Zdarsky's Spider-Man </v>
      </c>
      <c r="D7372" s="74" t="s">
        <v>11592</v>
      </c>
      <c r="E7372" s="58" t="b">
        <v>0</v>
      </c>
      <c r="F7372" s="25">
        <f t="shared" si="2"/>
        <v>13</v>
      </c>
      <c r="G7372" s="21" t="s">
        <v>58</v>
      </c>
      <c r="H7372" s="23"/>
      <c r="I7372" s="28"/>
    </row>
    <row r="7373" ht="22.5" customHeight="1">
      <c r="A7373" s="53" t="str">
        <f t="array" ref="A7373">IFERROR(_xlfn.XLOOKUP(B7373, Runs[Run ID], Runs[Track]), "— pick a run —")</f>
        <v>Spider-Man</v>
      </c>
      <c r="B7373" s="54" t="s">
        <v>988</v>
      </c>
      <c r="C7373" s="53" t="str">
        <f t="array" ref="C7373">IFERROR(_xlfn.XLOOKUP(B7373, Runs[Run ID], Runs[Title]), "— pick a run —")</f>
        <v>Zdarsky's Spider-Man </v>
      </c>
      <c r="D7373" s="74" t="s">
        <v>15823</v>
      </c>
      <c r="E7373" s="58" t="b">
        <v>0</v>
      </c>
      <c r="F7373" s="25">
        <f t="shared" si="2"/>
        <v>14</v>
      </c>
      <c r="G7373" s="21" t="s">
        <v>58</v>
      </c>
      <c r="H7373" s="23"/>
      <c r="I7373" s="28"/>
    </row>
    <row r="7374" ht="22.5" customHeight="1">
      <c r="A7374" s="53" t="str">
        <f t="array" ref="A7374">IFERROR(_xlfn.XLOOKUP(B7374, Runs[Run ID], Runs[Track]), "— pick a run —")</f>
        <v>Spider-Man</v>
      </c>
      <c r="B7374" s="54" t="s">
        <v>988</v>
      </c>
      <c r="C7374" s="53" t="str">
        <f t="array" ref="C7374">IFERROR(_xlfn.XLOOKUP(B7374, Runs[Run ID], Runs[Title]), "— pick a run —")</f>
        <v>Zdarsky's Spider-Man </v>
      </c>
      <c r="D7374" s="74" t="s">
        <v>11594</v>
      </c>
      <c r="E7374" s="58" t="b">
        <v>0</v>
      </c>
      <c r="F7374" s="25">
        <f t="shared" si="2"/>
        <v>15</v>
      </c>
      <c r="G7374" s="21" t="s">
        <v>58</v>
      </c>
      <c r="H7374" s="23"/>
      <c r="I7374" s="28"/>
    </row>
    <row r="7375" ht="22.5" customHeight="1">
      <c r="A7375" s="53" t="str">
        <f t="array" ref="A7375">IFERROR(_xlfn.XLOOKUP(B7375, Runs[Run ID], Runs[Track]), "— pick a run —")</f>
        <v>Spider-Man</v>
      </c>
      <c r="B7375" s="54" t="s">
        <v>988</v>
      </c>
      <c r="C7375" s="53" t="str">
        <f t="array" ref="C7375">IFERROR(_xlfn.XLOOKUP(B7375, Runs[Run ID], Runs[Title]), "— pick a run —")</f>
        <v>Zdarsky's Spider-Man </v>
      </c>
      <c r="D7375" s="74" t="s">
        <v>11595</v>
      </c>
      <c r="E7375" s="58" t="b">
        <v>0</v>
      </c>
      <c r="F7375" s="25">
        <f t="shared" si="2"/>
        <v>16</v>
      </c>
      <c r="G7375" s="21" t="s">
        <v>58</v>
      </c>
      <c r="H7375" s="23"/>
      <c r="I7375" s="28"/>
    </row>
    <row r="7376" ht="22.5" customHeight="1">
      <c r="A7376" s="53" t="str">
        <f t="array" ref="A7376">IFERROR(_xlfn.XLOOKUP(B7376, Runs[Run ID], Runs[Track]), "— pick a run —")</f>
        <v>Spider-Man</v>
      </c>
      <c r="B7376" s="54" t="s">
        <v>988</v>
      </c>
      <c r="C7376" s="53" t="str">
        <f t="array" ref="C7376">IFERROR(_xlfn.XLOOKUP(B7376, Runs[Run ID], Runs[Title]), "— pick a run —")</f>
        <v>Zdarsky's Spider-Man </v>
      </c>
      <c r="D7376" s="74" t="s">
        <v>11596</v>
      </c>
      <c r="E7376" s="58" t="b">
        <v>0</v>
      </c>
      <c r="F7376" s="25">
        <f t="shared" si="2"/>
        <v>17</v>
      </c>
      <c r="G7376" s="21" t="s">
        <v>58</v>
      </c>
      <c r="H7376" s="23"/>
      <c r="I7376" s="28"/>
    </row>
    <row r="7377" ht="22.5" customHeight="1">
      <c r="A7377" s="53" t="str">
        <f t="array" ref="A7377">IFERROR(_xlfn.XLOOKUP(B7377, Runs[Run ID], Runs[Track]), "— pick a run —")</f>
        <v>Spider-Man</v>
      </c>
      <c r="B7377" s="54" t="s">
        <v>988</v>
      </c>
      <c r="C7377" s="53" t="str">
        <f t="array" ref="C7377">IFERROR(_xlfn.XLOOKUP(B7377, Runs[Run ID], Runs[Title]), "— pick a run —")</f>
        <v>Zdarsky's Spider-Man </v>
      </c>
      <c r="D7377" s="74" t="s">
        <v>11597</v>
      </c>
      <c r="E7377" s="58" t="b">
        <v>0</v>
      </c>
      <c r="F7377" s="25">
        <f t="shared" si="2"/>
        <v>18</v>
      </c>
      <c r="G7377" s="21" t="s">
        <v>58</v>
      </c>
      <c r="H7377" s="23"/>
      <c r="I7377" s="28"/>
    </row>
    <row r="7378" ht="22.5" customHeight="1">
      <c r="A7378" s="53" t="str">
        <f t="array" ref="A7378">IFERROR(_xlfn.XLOOKUP(B7378, Runs[Run ID], Runs[Track]), "— pick a run —")</f>
        <v>Spider-Man</v>
      </c>
      <c r="B7378" s="54" t="s">
        <v>988</v>
      </c>
      <c r="C7378" s="53" t="str">
        <f t="array" ref="C7378">IFERROR(_xlfn.XLOOKUP(B7378, Runs[Run ID], Runs[Title]), "— pick a run —")</f>
        <v>Zdarsky's Spider-Man </v>
      </c>
      <c r="D7378" s="74" t="s">
        <v>11598</v>
      </c>
      <c r="E7378" s="58" t="b">
        <v>0</v>
      </c>
      <c r="F7378" s="25">
        <f t="shared" si="2"/>
        <v>19</v>
      </c>
      <c r="G7378" s="21" t="s">
        <v>58</v>
      </c>
      <c r="H7378" s="23"/>
      <c r="I7378" s="28"/>
    </row>
    <row r="7379" ht="22.5" customHeight="1">
      <c r="A7379" s="53" t="str">
        <f t="array" ref="A7379">IFERROR(_xlfn.XLOOKUP(B7379, Runs[Run ID], Runs[Track]), "— pick a run —")</f>
        <v>Spider-Man</v>
      </c>
      <c r="B7379" s="54" t="s">
        <v>988</v>
      </c>
      <c r="C7379" s="53" t="str">
        <f t="array" ref="C7379">IFERROR(_xlfn.XLOOKUP(B7379, Runs[Run ID], Runs[Title]), "— pick a run —")</f>
        <v>Zdarsky's Spider-Man </v>
      </c>
      <c r="D7379" s="74" t="s">
        <v>11599</v>
      </c>
      <c r="E7379" s="58" t="b">
        <v>0</v>
      </c>
      <c r="F7379" s="25">
        <f t="shared" si="2"/>
        <v>20</v>
      </c>
      <c r="G7379" s="21" t="s">
        <v>58</v>
      </c>
      <c r="H7379" s="23"/>
      <c r="I7379" s="28"/>
    </row>
    <row r="7380" ht="22.5" customHeight="1">
      <c r="A7380" s="53" t="str">
        <f t="array" ref="A7380">IFERROR(_xlfn.XLOOKUP(B7380, Runs[Run ID], Runs[Track]), "— pick a run —")</f>
        <v>Spider-Man</v>
      </c>
      <c r="B7380" s="54" t="s">
        <v>988</v>
      </c>
      <c r="C7380" s="53" t="str">
        <f t="array" ref="C7380">IFERROR(_xlfn.XLOOKUP(B7380, Runs[Run ID], Runs[Title]), "— pick a run —")</f>
        <v>Zdarsky's Spider-Man </v>
      </c>
      <c r="D7380" s="74" t="s">
        <v>11600</v>
      </c>
      <c r="E7380" s="58" t="b">
        <v>0</v>
      </c>
      <c r="F7380" s="25">
        <f t="shared" si="2"/>
        <v>21</v>
      </c>
      <c r="G7380" s="21" t="s">
        <v>58</v>
      </c>
      <c r="H7380" s="23"/>
      <c r="I7380" s="28"/>
    </row>
    <row r="7381" ht="22.5" customHeight="1">
      <c r="A7381" s="53" t="str">
        <f t="array" ref="A7381">IFERROR(_xlfn.XLOOKUP(B7381, Runs[Run ID], Runs[Track]), "— pick a run —")</f>
        <v>Spider-Man</v>
      </c>
      <c r="B7381" s="54" t="s">
        <v>988</v>
      </c>
      <c r="C7381" s="53" t="str">
        <f t="array" ref="C7381">IFERROR(_xlfn.XLOOKUP(B7381, Runs[Run ID], Runs[Title]), "— pick a run —")</f>
        <v>Zdarsky's Spider-Man </v>
      </c>
      <c r="D7381" s="74" t="s">
        <v>11601</v>
      </c>
      <c r="E7381" s="58" t="b">
        <v>0</v>
      </c>
      <c r="F7381" s="25">
        <f t="shared" si="2"/>
        <v>22</v>
      </c>
      <c r="G7381" s="21" t="s">
        <v>58</v>
      </c>
      <c r="H7381" s="23"/>
      <c r="I7381" s="28"/>
    </row>
    <row r="7382" ht="22.5" customHeight="1">
      <c r="A7382" s="53" t="str">
        <f t="array" ref="A7382">IFERROR(_xlfn.XLOOKUP(B7382, Runs[Run ID], Runs[Track]), "— pick a run —")</f>
        <v>Spider-Man</v>
      </c>
      <c r="B7382" s="54" t="s">
        <v>988</v>
      </c>
      <c r="C7382" s="53" t="str">
        <f t="array" ref="C7382">IFERROR(_xlfn.XLOOKUP(B7382, Runs[Run ID], Runs[Title]), "— pick a run —")</f>
        <v>Zdarsky's Spider-Man </v>
      </c>
      <c r="D7382" s="74" t="s">
        <v>11602</v>
      </c>
      <c r="E7382" s="58" t="b">
        <v>0</v>
      </c>
      <c r="F7382" s="25">
        <f t="shared" si="2"/>
        <v>23</v>
      </c>
      <c r="G7382" s="21" t="s">
        <v>58</v>
      </c>
      <c r="H7382" s="23"/>
      <c r="I7382" s="28"/>
    </row>
    <row r="7383" ht="22.5" customHeight="1">
      <c r="A7383" s="53" t="str">
        <f t="array" ref="A7383">IFERROR(_xlfn.XLOOKUP(B7383, Runs[Run ID], Runs[Track]), "— pick a run —")</f>
        <v>Spider-Man</v>
      </c>
      <c r="B7383" s="54" t="s">
        <v>988</v>
      </c>
      <c r="C7383" s="53" t="str">
        <f t="array" ref="C7383">IFERROR(_xlfn.XLOOKUP(B7383, Runs[Run ID], Runs[Title]), "— pick a run —")</f>
        <v>Zdarsky's Spider-Man </v>
      </c>
      <c r="D7383" s="74" t="s">
        <v>11603</v>
      </c>
      <c r="E7383" s="58" t="b">
        <v>0</v>
      </c>
      <c r="F7383" s="25">
        <f t="shared" si="2"/>
        <v>24</v>
      </c>
      <c r="G7383" s="21" t="s">
        <v>58</v>
      </c>
      <c r="H7383" s="23"/>
      <c r="I7383" s="28"/>
    </row>
    <row r="7384" ht="22.5" customHeight="1">
      <c r="A7384" s="53" t="str">
        <f t="array" ref="A7384">IFERROR(_xlfn.XLOOKUP(B7384, Runs[Run ID], Runs[Track]), "— pick a run —")</f>
        <v>Spider-Man</v>
      </c>
      <c r="B7384" s="54" t="s">
        <v>988</v>
      </c>
      <c r="C7384" s="53" t="str">
        <f t="array" ref="C7384">IFERROR(_xlfn.XLOOKUP(B7384, Runs[Run ID], Runs[Title]), "— pick a run —")</f>
        <v>Zdarsky's Spider-Man </v>
      </c>
      <c r="D7384" s="74" t="s">
        <v>11604</v>
      </c>
      <c r="E7384" s="58" t="b">
        <v>0</v>
      </c>
      <c r="F7384" s="25">
        <f t="shared" si="2"/>
        <v>25</v>
      </c>
      <c r="G7384" s="21" t="s">
        <v>58</v>
      </c>
      <c r="H7384" s="23"/>
      <c r="I7384" s="28"/>
    </row>
    <row r="7385" ht="22.5" customHeight="1">
      <c r="A7385" s="53" t="str">
        <f t="array" ref="A7385">IFERROR(_xlfn.XLOOKUP(B7385, Runs[Run ID], Runs[Track]), "— pick a run —")</f>
        <v>Spider-Man</v>
      </c>
      <c r="B7385" s="54" t="s">
        <v>988</v>
      </c>
      <c r="C7385" s="53" t="str">
        <f t="array" ref="C7385">IFERROR(_xlfn.XLOOKUP(B7385, Runs[Run ID], Runs[Title]), "— pick a run —")</f>
        <v>Zdarsky's Spider-Man </v>
      </c>
      <c r="D7385" s="74" t="s">
        <v>11605</v>
      </c>
      <c r="E7385" s="58" t="b">
        <v>0</v>
      </c>
      <c r="F7385" s="25">
        <f t="shared" si="2"/>
        <v>26</v>
      </c>
      <c r="G7385" s="21" t="s">
        <v>58</v>
      </c>
      <c r="H7385" s="23"/>
      <c r="I7385" s="28"/>
    </row>
    <row r="7386" ht="22.5" customHeight="1">
      <c r="A7386" s="53" t="str">
        <f t="array" ref="A7386">IFERROR(_xlfn.XLOOKUP(B7386, Runs[Run ID], Runs[Track]), "— pick a run —")</f>
        <v>Spider-Man</v>
      </c>
      <c r="B7386" s="54" t="s">
        <v>988</v>
      </c>
      <c r="C7386" s="53" t="str">
        <f t="array" ref="C7386">IFERROR(_xlfn.XLOOKUP(B7386, Runs[Run ID], Runs[Title]), "— pick a run —")</f>
        <v>Zdarsky's Spider-Man </v>
      </c>
      <c r="D7386" s="74" t="s">
        <v>11606</v>
      </c>
      <c r="E7386" s="58" t="b">
        <v>0</v>
      </c>
      <c r="F7386" s="25">
        <f t="shared" si="2"/>
        <v>27</v>
      </c>
      <c r="G7386" s="21" t="s">
        <v>58</v>
      </c>
      <c r="H7386" s="23"/>
      <c r="I7386" s="28"/>
    </row>
    <row r="7387" ht="22.5" customHeight="1">
      <c r="A7387" s="53" t="str">
        <f t="array" ref="A7387">IFERROR(_xlfn.XLOOKUP(B7387, Runs[Run ID], Runs[Track]), "— pick a run —")</f>
        <v>Spider-Man</v>
      </c>
      <c r="B7387" s="54" t="s">
        <v>988</v>
      </c>
      <c r="C7387" s="53" t="str">
        <f t="array" ref="C7387">IFERROR(_xlfn.XLOOKUP(B7387, Runs[Run ID], Runs[Title]), "— pick a run —")</f>
        <v>Zdarsky's Spider-Man </v>
      </c>
      <c r="D7387" s="74" t="s">
        <v>11607</v>
      </c>
      <c r="E7387" s="58" t="b">
        <v>0</v>
      </c>
      <c r="F7387" s="25">
        <f t="shared" si="2"/>
        <v>28</v>
      </c>
      <c r="G7387" s="21" t="s">
        <v>443</v>
      </c>
      <c r="H7387" s="23"/>
      <c r="I7387" s="28"/>
    </row>
    <row r="7388" ht="22.5" customHeight="1">
      <c r="A7388" s="53" t="str">
        <f t="array" ref="A7388">IFERROR(_xlfn.XLOOKUP(B7388, Runs[Run ID], Runs[Track]), "— pick a run —")</f>
        <v>Spider-Man</v>
      </c>
      <c r="B7388" s="54" t="s">
        <v>1020</v>
      </c>
      <c r="C7388" s="53" t="str">
        <f t="array" ref="C7388">IFERROR(_xlfn.XLOOKUP(B7388, Runs[Run ID], Runs[Title]), "— pick a run —")</f>
        <v>Nick Spencer's Spider-Man</v>
      </c>
      <c r="D7388" s="74" t="s">
        <v>15824</v>
      </c>
      <c r="E7388" s="58" t="b">
        <v>0</v>
      </c>
      <c r="F7388" s="25">
        <f t="shared" si="2"/>
        <v>1</v>
      </c>
      <c r="G7388" s="21" t="s">
        <v>58</v>
      </c>
      <c r="H7388" s="23"/>
      <c r="I7388" s="28"/>
    </row>
    <row r="7389" ht="22.5" customHeight="1">
      <c r="A7389" s="53" t="str">
        <f t="array" ref="A7389">IFERROR(_xlfn.XLOOKUP(B7389, Runs[Run ID], Runs[Track]), "— pick a run —")</f>
        <v>Spider-Man</v>
      </c>
      <c r="B7389" s="54" t="s">
        <v>1020</v>
      </c>
      <c r="C7389" s="53" t="str">
        <f t="array" ref="C7389">IFERROR(_xlfn.XLOOKUP(B7389, Runs[Run ID], Runs[Title]), "— pick a run —")</f>
        <v>Nick Spencer's Spider-Man</v>
      </c>
      <c r="D7389" s="74" t="s">
        <v>11609</v>
      </c>
      <c r="E7389" s="58" t="b">
        <v>0</v>
      </c>
      <c r="F7389" s="25">
        <f t="shared" si="2"/>
        <v>2</v>
      </c>
      <c r="G7389" s="21" t="s">
        <v>58</v>
      </c>
      <c r="H7389" s="23"/>
      <c r="I7389" s="28"/>
    </row>
    <row r="7390" ht="22.5" customHeight="1">
      <c r="A7390" s="53" t="str">
        <f t="array" ref="A7390">IFERROR(_xlfn.XLOOKUP(B7390, Runs[Run ID], Runs[Track]), "— pick a run —")</f>
        <v>Spider-Man</v>
      </c>
      <c r="B7390" s="54" t="s">
        <v>1020</v>
      </c>
      <c r="C7390" s="53" t="str">
        <f t="array" ref="C7390">IFERROR(_xlfn.XLOOKUP(B7390, Runs[Run ID], Runs[Title]), "— pick a run —")</f>
        <v>Nick Spencer's Spider-Man</v>
      </c>
      <c r="D7390" s="74" t="s">
        <v>11610</v>
      </c>
      <c r="E7390" s="58" t="b">
        <v>0</v>
      </c>
      <c r="F7390" s="25">
        <f t="shared" si="2"/>
        <v>3</v>
      </c>
      <c r="G7390" s="21" t="s">
        <v>58</v>
      </c>
      <c r="H7390" s="23"/>
      <c r="I7390" s="28"/>
    </row>
    <row r="7391" ht="22.5" customHeight="1">
      <c r="A7391" s="53" t="str">
        <f t="array" ref="A7391">IFERROR(_xlfn.XLOOKUP(B7391, Runs[Run ID], Runs[Track]), "— pick a run —")</f>
        <v>Spider-Man</v>
      </c>
      <c r="B7391" s="54" t="s">
        <v>1020</v>
      </c>
      <c r="C7391" s="53" t="str">
        <f t="array" ref="C7391">IFERROR(_xlfn.XLOOKUP(B7391, Runs[Run ID], Runs[Title]), "— pick a run —")</f>
        <v>Nick Spencer's Spider-Man</v>
      </c>
      <c r="D7391" s="74" t="s">
        <v>11611</v>
      </c>
      <c r="E7391" s="58" t="b">
        <v>0</v>
      </c>
      <c r="F7391" s="25">
        <f t="shared" si="2"/>
        <v>4</v>
      </c>
      <c r="G7391" s="21" t="s">
        <v>58</v>
      </c>
      <c r="H7391" s="23"/>
      <c r="I7391" s="28"/>
    </row>
    <row r="7392" ht="22.5" customHeight="1">
      <c r="A7392" s="53" t="str">
        <f t="array" ref="A7392">IFERROR(_xlfn.XLOOKUP(B7392, Runs[Run ID], Runs[Track]), "— pick a run —")</f>
        <v>Spider-Man</v>
      </c>
      <c r="B7392" s="54" t="s">
        <v>1020</v>
      </c>
      <c r="C7392" s="53" t="str">
        <f t="array" ref="C7392">IFERROR(_xlfn.XLOOKUP(B7392, Runs[Run ID], Runs[Title]), "— pick a run —")</f>
        <v>Nick Spencer's Spider-Man</v>
      </c>
      <c r="D7392" s="74" t="s">
        <v>11612</v>
      </c>
      <c r="E7392" s="58" t="b">
        <v>0</v>
      </c>
      <c r="F7392" s="25">
        <f t="shared" si="2"/>
        <v>5</v>
      </c>
      <c r="G7392" s="21" t="s">
        <v>58</v>
      </c>
      <c r="H7392" s="23"/>
      <c r="I7392" s="28"/>
    </row>
    <row r="7393" ht="22.5" customHeight="1">
      <c r="A7393" s="53" t="str">
        <f t="array" ref="A7393">IFERROR(_xlfn.XLOOKUP(B7393, Runs[Run ID], Runs[Track]), "— pick a run —")</f>
        <v>Spider-Man</v>
      </c>
      <c r="B7393" s="54" t="s">
        <v>1020</v>
      </c>
      <c r="C7393" s="53" t="str">
        <f t="array" ref="C7393">IFERROR(_xlfn.XLOOKUP(B7393, Runs[Run ID], Runs[Title]), "— pick a run —")</f>
        <v>Nick Spencer's Spider-Man</v>
      </c>
      <c r="D7393" s="74" t="s">
        <v>11613</v>
      </c>
      <c r="E7393" s="58" t="b">
        <v>0</v>
      </c>
      <c r="F7393" s="25">
        <f t="shared" si="2"/>
        <v>6</v>
      </c>
      <c r="G7393" s="21" t="s">
        <v>58</v>
      </c>
      <c r="H7393" s="23"/>
      <c r="I7393" s="28"/>
    </row>
    <row r="7394" ht="22.5" customHeight="1">
      <c r="A7394" s="53" t="str">
        <f t="array" ref="A7394">IFERROR(_xlfn.XLOOKUP(B7394, Runs[Run ID], Runs[Track]), "— pick a run —")</f>
        <v>Spider-Man</v>
      </c>
      <c r="B7394" s="54" t="s">
        <v>1020</v>
      </c>
      <c r="C7394" s="53" t="str">
        <f t="array" ref="C7394">IFERROR(_xlfn.XLOOKUP(B7394, Runs[Run ID], Runs[Title]), "— pick a run —")</f>
        <v>Nick Spencer's Spider-Man</v>
      </c>
      <c r="D7394" s="74" t="s">
        <v>11614</v>
      </c>
      <c r="E7394" s="58" t="b">
        <v>0</v>
      </c>
      <c r="F7394" s="25">
        <f t="shared" si="2"/>
        <v>7</v>
      </c>
      <c r="G7394" s="21" t="s">
        <v>58</v>
      </c>
      <c r="H7394" s="23"/>
      <c r="I7394" s="28"/>
    </row>
    <row r="7395" ht="22.5" customHeight="1">
      <c r="A7395" s="53" t="str">
        <f t="array" ref="A7395">IFERROR(_xlfn.XLOOKUP(B7395, Runs[Run ID], Runs[Track]), "— pick a run —")</f>
        <v>Spider-Man</v>
      </c>
      <c r="B7395" s="54" t="s">
        <v>1020</v>
      </c>
      <c r="C7395" s="53" t="str">
        <f t="array" ref="C7395">IFERROR(_xlfn.XLOOKUP(B7395, Runs[Run ID], Runs[Title]), "— pick a run —")</f>
        <v>Nick Spencer's Spider-Man</v>
      </c>
      <c r="D7395" s="74" t="s">
        <v>11615</v>
      </c>
      <c r="E7395" s="58" t="b">
        <v>0</v>
      </c>
      <c r="F7395" s="25">
        <f t="shared" si="2"/>
        <v>8</v>
      </c>
      <c r="G7395" s="21" t="s">
        <v>58</v>
      </c>
      <c r="H7395" s="23"/>
      <c r="I7395" s="28"/>
    </row>
    <row r="7396" ht="22.5" customHeight="1">
      <c r="A7396" s="53" t="str">
        <f t="array" ref="A7396">IFERROR(_xlfn.XLOOKUP(B7396, Runs[Run ID], Runs[Track]), "— pick a run —")</f>
        <v>Spider-Man</v>
      </c>
      <c r="B7396" s="54" t="s">
        <v>1020</v>
      </c>
      <c r="C7396" s="53" t="str">
        <f t="array" ref="C7396">IFERROR(_xlfn.XLOOKUP(B7396, Runs[Run ID], Runs[Title]), "— pick a run —")</f>
        <v>Nick Spencer's Spider-Man</v>
      </c>
      <c r="D7396" s="74" t="s">
        <v>11616</v>
      </c>
      <c r="E7396" s="58" t="b">
        <v>0</v>
      </c>
      <c r="F7396" s="25">
        <f t="shared" si="2"/>
        <v>9</v>
      </c>
      <c r="G7396" s="21" t="s">
        <v>58</v>
      </c>
      <c r="H7396" s="23"/>
      <c r="I7396" s="28"/>
    </row>
    <row r="7397" ht="22.5" customHeight="1">
      <c r="A7397" s="53" t="str">
        <f t="array" ref="A7397">IFERROR(_xlfn.XLOOKUP(B7397, Runs[Run ID], Runs[Track]), "— pick a run —")</f>
        <v>Spider-Man</v>
      </c>
      <c r="B7397" s="54" t="s">
        <v>1020</v>
      </c>
      <c r="C7397" s="53" t="str">
        <f t="array" ref="C7397">IFERROR(_xlfn.XLOOKUP(B7397, Runs[Run ID], Runs[Title]), "— pick a run —")</f>
        <v>Nick Spencer's Spider-Man</v>
      </c>
      <c r="D7397" s="74" t="s">
        <v>11617</v>
      </c>
      <c r="E7397" s="58" t="b">
        <v>0</v>
      </c>
      <c r="F7397" s="25">
        <f t="shared" si="2"/>
        <v>10</v>
      </c>
      <c r="G7397" s="21" t="s">
        <v>58</v>
      </c>
      <c r="H7397" s="23"/>
      <c r="I7397" s="28"/>
    </row>
    <row r="7398" ht="22.5" customHeight="1">
      <c r="A7398" s="53" t="str">
        <f t="array" ref="A7398">IFERROR(_xlfn.XLOOKUP(B7398, Runs[Run ID], Runs[Track]), "— pick a run —")</f>
        <v>Spider-Man</v>
      </c>
      <c r="B7398" s="54" t="s">
        <v>1020</v>
      </c>
      <c r="C7398" s="53" t="str">
        <f t="array" ref="C7398">IFERROR(_xlfn.XLOOKUP(B7398, Runs[Run ID], Runs[Title]), "— pick a run —")</f>
        <v>Nick Spencer's Spider-Man</v>
      </c>
      <c r="D7398" s="74" t="s">
        <v>11618</v>
      </c>
      <c r="E7398" s="58" t="b">
        <v>0</v>
      </c>
      <c r="F7398" s="25">
        <f t="shared" si="2"/>
        <v>11</v>
      </c>
      <c r="G7398" s="21" t="s">
        <v>58</v>
      </c>
      <c r="H7398" s="23"/>
      <c r="I7398" s="28"/>
    </row>
    <row r="7399" ht="22.5" customHeight="1">
      <c r="A7399" s="53" t="str">
        <f t="array" ref="A7399">IFERROR(_xlfn.XLOOKUP(B7399, Runs[Run ID], Runs[Track]), "— pick a run —")</f>
        <v>Spider-Man</v>
      </c>
      <c r="B7399" s="54" t="s">
        <v>1020</v>
      </c>
      <c r="C7399" s="53" t="str">
        <f t="array" ref="C7399">IFERROR(_xlfn.XLOOKUP(B7399, Runs[Run ID], Runs[Title]), "— pick a run —")</f>
        <v>Nick Spencer's Spider-Man</v>
      </c>
      <c r="D7399" s="74" t="s">
        <v>11619</v>
      </c>
      <c r="E7399" s="58" t="b">
        <v>0</v>
      </c>
      <c r="F7399" s="25">
        <f t="shared" si="2"/>
        <v>12</v>
      </c>
      <c r="G7399" s="21" t="s">
        <v>58</v>
      </c>
      <c r="H7399" s="23"/>
      <c r="I7399" s="28"/>
    </row>
    <row r="7400" ht="22.5" customHeight="1">
      <c r="A7400" s="53" t="str">
        <f t="array" ref="A7400">IFERROR(_xlfn.XLOOKUP(B7400, Runs[Run ID], Runs[Track]), "— pick a run —")</f>
        <v>Spider-Man</v>
      </c>
      <c r="B7400" s="54" t="s">
        <v>1020</v>
      </c>
      <c r="C7400" s="53" t="str">
        <f t="array" ref="C7400">IFERROR(_xlfn.XLOOKUP(B7400, Runs[Run ID], Runs[Title]), "— pick a run —")</f>
        <v>Nick Spencer's Spider-Man</v>
      </c>
      <c r="D7400" s="74" t="s">
        <v>11620</v>
      </c>
      <c r="E7400" s="58" t="b">
        <v>0</v>
      </c>
      <c r="F7400" s="25">
        <f t="shared" si="2"/>
        <v>13</v>
      </c>
      <c r="G7400" s="21" t="s">
        <v>58</v>
      </c>
      <c r="H7400" s="23"/>
      <c r="I7400" s="28"/>
    </row>
    <row r="7401" ht="22.5" customHeight="1">
      <c r="A7401" s="53" t="str">
        <f t="array" ref="A7401">IFERROR(_xlfn.XLOOKUP(B7401, Runs[Run ID], Runs[Track]), "— pick a run —")</f>
        <v>Spider-Man</v>
      </c>
      <c r="B7401" s="54" t="s">
        <v>1020</v>
      </c>
      <c r="C7401" s="53" t="str">
        <f t="array" ref="C7401">IFERROR(_xlfn.XLOOKUP(B7401, Runs[Run ID], Runs[Title]), "— pick a run —")</f>
        <v>Nick Spencer's Spider-Man</v>
      </c>
      <c r="D7401" s="74" t="s">
        <v>11621</v>
      </c>
      <c r="E7401" s="58" t="b">
        <v>0</v>
      </c>
      <c r="F7401" s="25">
        <f t="shared" si="2"/>
        <v>14</v>
      </c>
      <c r="G7401" s="21" t="s">
        <v>58</v>
      </c>
      <c r="H7401" s="23"/>
      <c r="I7401" s="28"/>
    </row>
    <row r="7402" ht="22.5" customHeight="1">
      <c r="A7402" s="53" t="str">
        <f t="array" ref="A7402">IFERROR(_xlfn.XLOOKUP(B7402, Runs[Run ID], Runs[Track]), "— pick a run —")</f>
        <v>Spider-Man</v>
      </c>
      <c r="B7402" s="54" t="s">
        <v>1020</v>
      </c>
      <c r="C7402" s="53" t="str">
        <f t="array" ref="C7402">IFERROR(_xlfn.XLOOKUP(B7402, Runs[Run ID], Runs[Title]), "— pick a run —")</f>
        <v>Nick Spencer's Spider-Man</v>
      </c>
      <c r="D7402" s="74" t="s">
        <v>11622</v>
      </c>
      <c r="E7402" s="58" t="b">
        <v>0</v>
      </c>
      <c r="F7402" s="25">
        <f t="shared" si="2"/>
        <v>15</v>
      </c>
      <c r="G7402" s="21" t="s">
        <v>58</v>
      </c>
      <c r="H7402" s="23"/>
      <c r="I7402" s="28"/>
    </row>
    <row r="7403" ht="22.5" customHeight="1">
      <c r="A7403" s="53" t="str">
        <f t="array" ref="A7403">IFERROR(_xlfn.XLOOKUP(B7403, Runs[Run ID], Runs[Track]), "— pick a run —")</f>
        <v>Spider-Man</v>
      </c>
      <c r="B7403" s="54" t="s">
        <v>1020</v>
      </c>
      <c r="C7403" s="53" t="str">
        <f t="array" ref="C7403">IFERROR(_xlfn.XLOOKUP(B7403, Runs[Run ID], Runs[Title]), "— pick a run —")</f>
        <v>Nick Spencer's Spider-Man</v>
      </c>
      <c r="D7403" s="74" t="s">
        <v>11623</v>
      </c>
      <c r="E7403" s="58" t="b">
        <v>0</v>
      </c>
      <c r="F7403" s="25">
        <f t="shared" si="2"/>
        <v>16</v>
      </c>
      <c r="G7403" s="21" t="s">
        <v>58</v>
      </c>
      <c r="H7403" s="23"/>
      <c r="I7403" s="28"/>
    </row>
    <row r="7404" ht="22.5" customHeight="1">
      <c r="A7404" s="53" t="str">
        <f t="array" ref="A7404">IFERROR(_xlfn.XLOOKUP(B7404, Runs[Run ID], Runs[Track]), "— pick a run —")</f>
        <v>Spider-Man</v>
      </c>
      <c r="B7404" s="54" t="s">
        <v>1020</v>
      </c>
      <c r="C7404" s="53" t="str">
        <f t="array" ref="C7404">IFERROR(_xlfn.XLOOKUP(B7404, Runs[Run ID], Runs[Title]), "— pick a run —")</f>
        <v>Nick Spencer's Spider-Man</v>
      </c>
      <c r="D7404" s="74" t="s">
        <v>11624</v>
      </c>
      <c r="E7404" s="58" t="b">
        <v>0</v>
      </c>
      <c r="F7404" s="25">
        <f t="shared" si="2"/>
        <v>17</v>
      </c>
      <c r="G7404" s="21" t="s">
        <v>58</v>
      </c>
      <c r="H7404" s="23" t="s">
        <v>15825</v>
      </c>
      <c r="I7404" s="28"/>
    </row>
    <row r="7405" ht="22.5" customHeight="1">
      <c r="A7405" s="53" t="str">
        <f t="array" ref="A7405">IFERROR(_xlfn.XLOOKUP(B7405, Runs[Run ID], Runs[Track]), "— pick a run —")</f>
        <v>Spider-Man</v>
      </c>
      <c r="B7405" s="54" t="s">
        <v>1020</v>
      </c>
      <c r="C7405" s="53" t="str">
        <f t="array" ref="C7405">IFERROR(_xlfn.XLOOKUP(B7405, Runs[Run ID], Runs[Title]), "— pick a run —")</f>
        <v>Nick Spencer's Spider-Man</v>
      </c>
      <c r="D7405" s="74" t="s">
        <v>11625</v>
      </c>
      <c r="E7405" s="58" t="b">
        <v>0</v>
      </c>
      <c r="F7405" s="25">
        <f t="shared" si="2"/>
        <v>18</v>
      </c>
      <c r="G7405" s="21" t="s">
        <v>58</v>
      </c>
      <c r="H7405" s="23"/>
      <c r="I7405" s="28"/>
    </row>
    <row r="7406" ht="22.5" customHeight="1">
      <c r="A7406" s="53" t="str">
        <f t="array" ref="A7406">IFERROR(_xlfn.XLOOKUP(B7406, Runs[Run ID], Runs[Track]), "— pick a run —")</f>
        <v>Spider-Man</v>
      </c>
      <c r="B7406" s="54" t="s">
        <v>1020</v>
      </c>
      <c r="C7406" s="53" t="str">
        <f t="array" ref="C7406">IFERROR(_xlfn.XLOOKUP(B7406, Runs[Run ID], Runs[Title]), "— pick a run —")</f>
        <v>Nick Spencer's Spider-Man</v>
      </c>
      <c r="D7406" s="74" t="s">
        <v>11627</v>
      </c>
      <c r="E7406" s="58" t="b">
        <v>0</v>
      </c>
      <c r="F7406" s="25">
        <f t="shared" si="2"/>
        <v>19</v>
      </c>
      <c r="G7406" s="21" t="s">
        <v>58</v>
      </c>
      <c r="H7406" s="23"/>
      <c r="I7406" s="28"/>
    </row>
    <row r="7407" ht="22.5" customHeight="1">
      <c r="A7407" s="53" t="str">
        <f t="array" ref="A7407">IFERROR(_xlfn.XLOOKUP(B7407, Runs[Run ID], Runs[Track]), "— pick a run —")</f>
        <v>Spider-Man</v>
      </c>
      <c r="B7407" s="54" t="s">
        <v>1020</v>
      </c>
      <c r="C7407" s="53" t="str">
        <f t="array" ref="C7407">IFERROR(_xlfn.XLOOKUP(B7407, Runs[Run ID], Runs[Title]), "— pick a run —")</f>
        <v>Nick Spencer's Spider-Man</v>
      </c>
      <c r="D7407" s="74" t="s">
        <v>11628</v>
      </c>
      <c r="E7407" s="58" t="b">
        <v>0</v>
      </c>
      <c r="F7407" s="25">
        <f t="shared" si="2"/>
        <v>20</v>
      </c>
      <c r="G7407" s="21" t="s">
        <v>58</v>
      </c>
      <c r="H7407" s="23"/>
      <c r="I7407" s="28"/>
    </row>
    <row r="7408" ht="22.5" customHeight="1">
      <c r="A7408" s="53" t="str">
        <f t="array" ref="A7408">IFERROR(_xlfn.XLOOKUP(B7408, Runs[Run ID], Runs[Track]), "— pick a run —")</f>
        <v>Spider-Man</v>
      </c>
      <c r="B7408" s="54" t="s">
        <v>1020</v>
      </c>
      <c r="C7408" s="53" t="str">
        <f t="array" ref="C7408">IFERROR(_xlfn.XLOOKUP(B7408, Runs[Run ID], Runs[Title]), "— pick a run —")</f>
        <v>Nick Spencer's Spider-Man</v>
      </c>
      <c r="D7408" s="74" t="s">
        <v>11629</v>
      </c>
      <c r="E7408" s="58" t="b">
        <v>0</v>
      </c>
      <c r="F7408" s="25">
        <f t="shared" si="2"/>
        <v>21</v>
      </c>
      <c r="G7408" s="21" t="s">
        <v>58</v>
      </c>
      <c r="H7408" s="23"/>
      <c r="I7408" s="28"/>
    </row>
    <row r="7409" ht="22.5" customHeight="1">
      <c r="A7409" s="53" t="str">
        <f t="array" ref="A7409">IFERROR(_xlfn.XLOOKUP(B7409, Runs[Run ID], Runs[Track]), "— pick a run —")</f>
        <v>Spider-Man</v>
      </c>
      <c r="B7409" s="54" t="s">
        <v>1020</v>
      </c>
      <c r="C7409" s="53" t="str">
        <f t="array" ref="C7409">IFERROR(_xlfn.XLOOKUP(B7409, Runs[Run ID], Runs[Title]), "— pick a run —")</f>
        <v>Nick Spencer's Spider-Man</v>
      </c>
      <c r="D7409" s="74" t="s">
        <v>11630</v>
      </c>
      <c r="E7409" s="58" t="b">
        <v>0</v>
      </c>
      <c r="F7409" s="25">
        <f t="shared" si="2"/>
        <v>22</v>
      </c>
      <c r="G7409" s="21" t="s">
        <v>58</v>
      </c>
      <c r="H7409" s="23"/>
      <c r="I7409" s="28"/>
    </row>
    <row r="7410" ht="22.5" customHeight="1">
      <c r="A7410" s="53" t="str">
        <f t="array" ref="A7410">IFERROR(_xlfn.XLOOKUP(B7410, Runs[Run ID], Runs[Track]), "— pick a run —")</f>
        <v>Spider-Man</v>
      </c>
      <c r="B7410" s="54" t="s">
        <v>1020</v>
      </c>
      <c r="C7410" s="53" t="str">
        <f t="array" ref="C7410">IFERROR(_xlfn.XLOOKUP(B7410, Runs[Run ID], Runs[Title]), "— pick a run —")</f>
        <v>Nick Spencer's Spider-Man</v>
      </c>
      <c r="D7410" s="74" t="s">
        <v>11631</v>
      </c>
      <c r="E7410" s="58" t="b">
        <v>0</v>
      </c>
      <c r="F7410" s="25">
        <f t="shared" si="2"/>
        <v>23</v>
      </c>
      <c r="G7410" s="21" t="s">
        <v>58</v>
      </c>
      <c r="H7410" s="23"/>
      <c r="I7410" s="28"/>
    </row>
    <row r="7411" ht="22.5" customHeight="1">
      <c r="A7411" s="53" t="str">
        <f t="array" ref="A7411">IFERROR(_xlfn.XLOOKUP(B7411, Runs[Run ID], Runs[Track]), "— pick a run —")</f>
        <v>Spider-Man</v>
      </c>
      <c r="B7411" s="54" t="s">
        <v>1020</v>
      </c>
      <c r="C7411" s="53" t="str">
        <f t="array" ref="C7411">IFERROR(_xlfn.XLOOKUP(B7411, Runs[Run ID], Runs[Title]), "— pick a run —")</f>
        <v>Nick Spencer's Spider-Man</v>
      </c>
      <c r="D7411" s="74" t="s">
        <v>11633</v>
      </c>
      <c r="E7411" s="58" t="b">
        <v>0</v>
      </c>
      <c r="F7411" s="25">
        <f t="shared" si="2"/>
        <v>24</v>
      </c>
      <c r="G7411" s="21" t="s">
        <v>58</v>
      </c>
      <c r="H7411" s="23"/>
      <c r="I7411" s="28"/>
    </row>
    <row r="7412" ht="22.5" customHeight="1">
      <c r="A7412" s="53" t="str">
        <f t="array" ref="A7412">IFERROR(_xlfn.XLOOKUP(B7412, Runs[Run ID], Runs[Track]), "— pick a run —")</f>
        <v>Spider-Man</v>
      </c>
      <c r="B7412" s="54" t="s">
        <v>1020</v>
      </c>
      <c r="C7412" s="53" t="str">
        <f t="array" ref="C7412">IFERROR(_xlfn.XLOOKUP(B7412, Runs[Run ID], Runs[Title]), "— pick a run —")</f>
        <v>Nick Spencer's Spider-Man</v>
      </c>
      <c r="D7412" s="74" t="s">
        <v>11634</v>
      </c>
      <c r="E7412" s="58" t="b">
        <v>0</v>
      </c>
      <c r="F7412" s="25">
        <f t="shared" si="2"/>
        <v>25</v>
      </c>
      <c r="G7412" s="21" t="s">
        <v>58</v>
      </c>
      <c r="H7412" s="23"/>
      <c r="I7412" s="28"/>
    </row>
    <row r="7413" ht="22.5" customHeight="1">
      <c r="A7413" s="53" t="str">
        <f t="array" ref="A7413">IFERROR(_xlfn.XLOOKUP(B7413, Runs[Run ID], Runs[Track]), "— pick a run —")</f>
        <v>Spider-Man</v>
      </c>
      <c r="B7413" s="54" t="s">
        <v>1020</v>
      </c>
      <c r="C7413" s="53" t="str">
        <f t="array" ref="C7413">IFERROR(_xlfn.XLOOKUP(B7413, Runs[Run ID], Runs[Title]), "— pick a run —")</f>
        <v>Nick Spencer's Spider-Man</v>
      </c>
      <c r="D7413" s="74" t="s">
        <v>11635</v>
      </c>
      <c r="E7413" s="58" t="b">
        <v>0</v>
      </c>
      <c r="F7413" s="25">
        <f t="shared" si="2"/>
        <v>26</v>
      </c>
      <c r="G7413" s="21" t="s">
        <v>58</v>
      </c>
      <c r="H7413" s="23"/>
      <c r="I7413" s="28"/>
    </row>
    <row r="7414" ht="22.5" customHeight="1">
      <c r="A7414" s="53" t="str">
        <f t="array" ref="A7414">IFERROR(_xlfn.XLOOKUP(B7414, Runs[Run ID], Runs[Track]), "— pick a run —")</f>
        <v>Spider-Man</v>
      </c>
      <c r="B7414" s="54" t="s">
        <v>1020</v>
      </c>
      <c r="C7414" s="53" t="str">
        <f t="array" ref="C7414">IFERROR(_xlfn.XLOOKUP(B7414, Runs[Run ID], Runs[Title]), "— pick a run —")</f>
        <v>Nick Spencer's Spider-Man</v>
      </c>
      <c r="D7414" s="74" t="s">
        <v>11636</v>
      </c>
      <c r="E7414" s="58" t="b">
        <v>0</v>
      </c>
      <c r="F7414" s="25">
        <f t="shared" si="2"/>
        <v>27</v>
      </c>
      <c r="G7414" s="21" t="s">
        <v>58</v>
      </c>
      <c r="H7414" s="23"/>
      <c r="I7414" s="28"/>
    </row>
    <row r="7415" ht="22.5" customHeight="1">
      <c r="A7415" s="53" t="str">
        <f t="array" ref="A7415">IFERROR(_xlfn.XLOOKUP(B7415, Runs[Run ID], Runs[Track]), "— pick a run —")</f>
        <v>Spider-Man</v>
      </c>
      <c r="B7415" s="54" t="s">
        <v>1020</v>
      </c>
      <c r="C7415" s="53" t="str">
        <f t="array" ref="C7415">IFERROR(_xlfn.XLOOKUP(B7415, Runs[Run ID], Runs[Title]), "— pick a run —")</f>
        <v>Nick Spencer's Spider-Man</v>
      </c>
      <c r="D7415" s="74" t="s">
        <v>11637</v>
      </c>
      <c r="E7415" s="58" t="b">
        <v>0</v>
      </c>
      <c r="F7415" s="25">
        <f t="shared" si="2"/>
        <v>28</v>
      </c>
      <c r="G7415" s="21" t="s">
        <v>58</v>
      </c>
      <c r="H7415" s="23"/>
      <c r="I7415" s="28"/>
    </row>
    <row r="7416" ht="22.5" customHeight="1">
      <c r="A7416" s="53" t="str">
        <f t="array" ref="A7416">IFERROR(_xlfn.XLOOKUP(B7416, Runs[Run ID], Runs[Track]), "— pick a run —")</f>
        <v>Spider-Man</v>
      </c>
      <c r="B7416" s="54" t="s">
        <v>1020</v>
      </c>
      <c r="C7416" s="53" t="str">
        <f t="array" ref="C7416">IFERROR(_xlfn.XLOOKUP(B7416, Runs[Run ID], Runs[Title]), "— pick a run —")</f>
        <v>Nick Spencer's Spider-Man</v>
      </c>
      <c r="D7416" s="74" t="s">
        <v>11638</v>
      </c>
      <c r="E7416" s="58" t="b">
        <v>0</v>
      </c>
      <c r="F7416" s="25">
        <f t="shared" si="2"/>
        <v>29</v>
      </c>
      <c r="G7416" s="21" t="s">
        <v>58</v>
      </c>
      <c r="H7416" s="23"/>
      <c r="I7416" s="28"/>
    </row>
    <row r="7417" ht="22.5" customHeight="1">
      <c r="A7417" s="53" t="str">
        <f t="array" ref="A7417">IFERROR(_xlfn.XLOOKUP(B7417, Runs[Run ID], Runs[Track]), "— pick a run —")</f>
        <v>Spider-Man</v>
      </c>
      <c r="B7417" s="54" t="s">
        <v>1020</v>
      </c>
      <c r="C7417" s="53" t="str">
        <f t="array" ref="C7417">IFERROR(_xlfn.XLOOKUP(B7417, Runs[Run ID], Runs[Title]), "— pick a run —")</f>
        <v>Nick Spencer's Spider-Man</v>
      </c>
      <c r="D7417" s="74" t="s">
        <v>15826</v>
      </c>
      <c r="E7417" s="58" t="b">
        <v>0</v>
      </c>
      <c r="F7417" s="25">
        <f t="shared" si="2"/>
        <v>30</v>
      </c>
      <c r="G7417" s="21" t="s">
        <v>1002</v>
      </c>
      <c r="H7417" s="23" t="s">
        <v>15827</v>
      </c>
      <c r="I7417" s="28"/>
    </row>
    <row r="7418" ht="22.5" customHeight="1">
      <c r="A7418" s="53" t="str">
        <f t="array" ref="A7418">IFERROR(_xlfn.XLOOKUP(B7418, Runs[Run ID], Runs[Track]), "— pick a run —")</f>
        <v>Spider-Man</v>
      </c>
      <c r="B7418" s="54" t="s">
        <v>1020</v>
      </c>
      <c r="C7418" s="53" t="str">
        <f t="array" ref="C7418">IFERROR(_xlfn.XLOOKUP(B7418, Runs[Run ID], Runs[Title]), "— pick a run —")</f>
        <v>Nick Spencer's Spider-Man</v>
      </c>
      <c r="D7418" s="74" t="s">
        <v>15828</v>
      </c>
      <c r="E7418" s="58" t="b">
        <v>0</v>
      </c>
      <c r="F7418" s="25">
        <f t="shared" si="2"/>
        <v>31</v>
      </c>
      <c r="G7418" s="21" t="s">
        <v>1002</v>
      </c>
      <c r="H7418" s="23"/>
      <c r="I7418" s="28"/>
    </row>
    <row r="7419" ht="22.5" customHeight="1">
      <c r="A7419" s="53" t="str">
        <f t="array" ref="A7419">IFERROR(_xlfn.XLOOKUP(B7419, Runs[Run ID], Runs[Track]), "— pick a run —")</f>
        <v>Spider-Man</v>
      </c>
      <c r="B7419" s="54" t="s">
        <v>1020</v>
      </c>
      <c r="C7419" s="53" t="str">
        <f t="array" ref="C7419">IFERROR(_xlfn.XLOOKUP(B7419, Runs[Run ID], Runs[Title]), "— pick a run —")</f>
        <v>Nick Spencer's Spider-Man</v>
      </c>
      <c r="D7419" s="74" t="s">
        <v>15829</v>
      </c>
      <c r="E7419" s="58" t="b">
        <v>0</v>
      </c>
      <c r="F7419" s="25">
        <f t="shared" si="2"/>
        <v>32</v>
      </c>
      <c r="G7419" s="21" t="s">
        <v>1002</v>
      </c>
      <c r="H7419" s="23"/>
      <c r="I7419" s="28"/>
    </row>
    <row r="7420" ht="22.5" customHeight="1">
      <c r="A7420" s="53" t="str">
        <f t="array" ref="A7420">IFERROR(_xlfn.XLOOKUP(B7420, Runs[Run ID], Runs[Track]), "— pick a run —")</f>
        <v>Spider-Man</v>
      </c>
      <c r="B7420" s="54" t="s">
        <v>1020</v>
      </c>
      <c r="C7420" s="53" t="str">
        <f t="array" ref="C7420">IFERROR(_xlfn.XLOOKUP(B7420, Runs[Run ID], Runs[Title]), "— pick a run —")</f>
        <v>Nick Spencer's Spider-Man</v>
      </c>
      <c r="D7420" s="74" t="s">
        <v>15830</v>
      </c>
      <c r="E7420" s="58" t="b">
        <v>0</v>
      </c>
      <c r="F7420" s="25">
        <f t="shared" si="2"/>
        <v>33</v>
      </c>
      <c r="G7420" s="21" t="s">
        <v>1002</v>
      </c>
      <c r="H7420" s="23" t="s">
        <v>15831</v>
      </c>
      <c r="I7420" s="28"/>
    </row>
    <row r="7421" ht="22.5" customHeight="1">
      <c r="A7421" s="53" t="str">
        <f t="array" ref="A7421">IFERROR(_xlfn.XLOOKUP(B7421, Runs[Run ID], Runs[Track]), "— pick a run —")</f>
        <v>Spider-Man</v>
      </c>
      <c r="B7421" s="54" t="s">
        <v>1020</v>
      </c>
      <c r="C7421" s="53" t="str">
        <f t="array" ref="C7421">IFERROR(_xlfn.XLOOKUP(B7421, Runs[Run ID], Runs[Title]), "— pick a run —")</f>
        <v>Nick Spencer's Spider-Man</v>
      </c>
      <c r="D7421" s="74" t="s">
        <v>15832</v>
      </c>
      <c r="E7421" s="58" t="b">
        <v>0</v>
      </c>
      <c r="F7421" s="25">
        <f t="shared" si="2"/>
        <v>34</v>
      </c>
      <c r="G7421" s="21" t="s">
        <v>1002</v>
      </c>
      <c r="H7421" s="23"/>
      <c r="I7421" s="28"/>
    </row>
    <row r="7422" ht="22.5" customHeight="1">
      <c r="A7422" s="53" t="str">
        <f t="array" ref="A7422">IFERROR(_xlfn.XLOOKUP(B7422, Runs[Run ID], Runs[Track]), "— pick a run —")</f>
        <v>Spider-Man</v>
      </c>
      <c r="B7422" s="54" t="s">
        <v>1020</v>
      </c>
      <c r="C7422" s="53" t="str">
        <f t="array" ref="C7422">IFERROR(_xlfn.XLOOKUP(B7422, Runs[Run ID], Runs[Title]), "— pick a run —")</f>
        <v>Nick Spencer's Spider-Man</v>
      </c>
      <c r="D7422" s="74" t="s">
        <v>15833</v>
      </c>
      <c r="E7422" s="58" t="b">
        <v>0</v>
      </c>
      <c r="F7422" s="25">
        <f t="shared" si="2"/>
        <v>35</v>
      </c>
      <c r="G7422" s="21" t="s">
        <v>1002</v>
      </c>
      <c r="H7422" s="23"/>
      <c r="I7422" s="28"/>
    </row>
    <row r="7423" ht="22.5" customHeight="1">
      <c r="A7423" s="53" t="str">
        <f t="array" ref="A7423">IFERROR(_xlfn.XLOOKUP(B7423, Runs[Run ID], Runs[Track]), "— pick a run —")</f>
        <v>Spider-Man</v>
      </c>
      <c r="B7423" s="54" t="s">
        <v>1020</v>
      </c>
      <c r="C7423" s="53" t="str">
        <f t="array" ref="C7423">IFERROR(_xlfn.XLOOKUP(B7423, Runs[Run ID], Runs[Title]), "— pick a run —")</f>
        <v>Nick Spencer's Spider-Man</v>
      </c>
      <c r="D7423" s="74" t="s">
        <v>15834</v>
      </c>
      <c r="E7423" s="58" t="b">
        <v>0</v>
      </c>
      <c r="F7423" s="25">
        <f t="shared" si="2"/>
        <v>36</v>
      </c>
      <c r="G7423" s="21" t="s">
        <v>1002</v>
      </c>
      <c r="H7423" s="23"/>
      <c r="I7423" s="28"/>
    </row>
    <row r="7424" ht="22.5" customHeight="1">
      <c r="A7424" s="53" t="str">
        <f t="array" ref="A7424">IFERROR(_xlfn.XLOOKUP(B7424, Runs[Run ID], Runs[Track]), "— pick a run —")</f>
        <v>Spider-Man</v>
      </c>
      <c r="B7424" s="54" t="s">
        <v>1020</v>
      </c>
      <c r="C7424" s="53" t="str">
        <f t="array" ref="C7424">IFERROR(_xlfn.XLOOKUP(B7424, Runs[Run ID], Runs[Title]), "— pick a run —")</f>
        <v>Nick Spencer's Spider-Man</v>
      </c>
      <c r="D7424" s="74" t="s">
        <v>15835</v>
      </c>
      <c r="E7424" s="58" t="b">
        <v>0</v>
      </c>
      <c r="F7424" s="25">
        <f t="shared" si="2"/>
        <v>37</v>
      </c>
      <c r="G7424" s="21" t="s">
        <v>1002</v>
      </c>
      <c r="H7424" s="23"/>
      <c r="I7424" s="28"/>
    </row>
    <row r="7425" ht="22.5" customHeight="1">
      <c r="A7425" s="53" t="str">
        <f t="array" ref="A7425">IFERROR(_xlfn.XLOOKUP(B7425, Runs[Run ID], Runs[Track]), "— pick a run —")</f>
        <v>Spider-Man</v>
      </c>
      <c r="B7425" s="54" t="s">
        <v>1020</v>
      </c>
      <c r="C7425" s="53" t="str">
        <f t="array" ref="C7425">IFERROR(_xlfn.XLOOKUP(B7425, Runs[Run ID], Runs[Title]), "— pick a run —")</f>
        <v>Nick Spencer's Spider-Man</v>
      </c>
      <c r="D7425" s="74" t="s">
        <v>15836</v>
      </c>
      <c r="E7425" s="58" t="b">
        <v>0</v>
      </c>
      <c r="F7425" s="25">
        <f t="shared" si="2"/>
        <v>38</v>
      </c>
      <c r="G7425" s="21" t="s">
        <v>1002</v>
      </c>
      <c r="H7425" s="23"/>
      <c r="I7425" s="28"/>
    </row>
    <row r="7426" ht="22.5" customHeight="1">
      <c r="A7426" s="53" t="str">
        <f t="array" ref="A7426">IFERROR(_xlfn.XLOOKUP(B7426, Runs[Run ID], Runs[Track]), "— pick a run —")</f>
        <v>Spider-Man</v>
      </c>
      <c r="B7426" s="54" t="s">
        <v>1020</v>
      </c>
      <c r="C7426" s="53" t="str">
        <f t="array" ref="C7426">IFERROR(_xlfn.XLOOKUP(B7426, Runs[Run ID], Runs[Title]), "— pick a run —")</f>
        <v>Nick Spencer's Spider-Man</v>
      </c>
      <c r="D7426" s="74" t="s">
        <v>15837</v>
      </c>
      <c r="E7426" s="58" t="b">
        <v>0</v>
      </c>
      <c r="F7426" s="25">
        <f t="shared" si="2"/>
        <v>39</v>
      </c>
      <c r="G7426" s="21" t="s">
        <v>1002</v>
      </c>
      <c r="H7426" s="23"/>
      <c r="I7426" s="28"/>
    </row>
    <row r="7427" ht="22.5" customHeight="1">
      <c r="A7427" s="53" t="str">
        <f t="array" ref="A7427">IFERROR(_xlfn.XLOOKUP(B7427, Runs[Run ID], Runs[Track]), "— pick a run —")</f>
        <v>Spider-Man</v>
      </c>
      <c r="B7427" s="54" t="s">
        <v>1020</v>
      </c>
      <c r="C7427" s="53" t="str">
        <f t="array" ref="C7427">IFERROR(_xlfn.XLOOKUP(B7427, Runs[Run ID], Runs[Title]), "— pick a run —")</f>
        <v>Nick Spencer's Spider-Man</v>
      </c>
      <c r="D7427" s="74" t="s">
        <v>15838</v>
      </c>
      <c r="E7427" s="58" t="b">
        <v>0</v>
      </c>
      <c r="F7427" s="25">
        <f t="shared" si="2"/>
        <v>40</v>
      </c>
      <c r="G7427" s="21" t="s">
        <v>1002</v>
      </c>
      <c r="H7427" s="23"/>
      <c r="I7427" s="28"/>
    </row>
    <row r="7428" ht="22.5" customHeight="1">
      <c r="A7428" s="53" t="str">
        <f t="array" ref="A7428">IFERROR(_xlfn.XLOOKUP(B7428, Runs[Run ID], Runs[Track]), "— pick a run —")</f>
        <v>Spider-Man</v>
      </c>
      <c r="B7428" s="54" t="s">
        <v>1020</v>
      </c>
      <c r="C7428" s="53" t="str">
        <f t="array" ref="C7428">IFERROR(_xlfn.XLOOKUP(B7428, Runs[Run ID], Runs[Title]), "— pick a run —")</f>
        <v>Nick Spencer's Spider-Man</v>
      </c>
      <c r="D7428" s="74" t="s">
        <v>15839</v>
      </c>
      <c r="E7428" s="58" t="b">
        <v>0</v>
      </c>
      <c r="F7428" s="25">
        <f t="shared" si="2"/>
        <v>41</v>
      </c>
      <c r="G7428" s="21" t="s">
        <v>58</v>
      </c>
      <c r="H7428" s="23" t="s">
        <v>15840</v>
      </c>
      <c r="I7428" s="28"/>
    </row>
    <row r="7429" ht="22.5" customHeight="1">
      <c r="A7429" s="53" t="str">
        <f t="array" ref="A7429">IFERROR(_xlfn.XLOOKUP(B7429, Runs[Run ID], Runs[Track]), "— pick a run —")</f>
        <v>Spider-Man</v>
      </c>
      <c r="B7429" s="54" t="s">
        <v>1020</v>
      </c>
      <c r="C7429" s="53" t="str">
        <f t="array" ref="C7429">IFERROR(_xlfn.XLOOKUP(B7429, Runs[Run ID], Runs[Title]), "— pick a run —")</f>
        <v>Nick Spencer's Spider-Man</v>
      </c>
      <c r="D7429" s="74" t="s">
        <v>15841</v>
      </c>
      <c r="E7429" s="58" t="b">
        <v>0</v>
      </c>
      <c r="F7429" s="25">
        <f t="shared" si="2"/>
        <v>42</v>
      </c>
      <c r="G7429" s="21" t="s">
        <v>58</v>
      </c>
      <c r="H7429" s="23"/>
      <c r="I7429" s="28"/>
    </row>
    <row r="7430" ht="22.5" customHeight="1">
      <c r="A7430" s="53" t="str">
        <f t="array" ref="A7430">IFERROR(_xlfn.XLOOKUP(B7430, Runs[Run ID], Runs[Track]), "— pick a run —")</f>
        <v>Spider-Man</v>
      </c>
      <c r="B7430" s="54" t="s">
        <v>1020</v>
      </c>
      <c r="C7430" s="53" t="str">
        <f t="array" ref="C7430">IFERROR(_xlfn.XLOOKUP(B7430, Runs[Run ID], Runs[Title]), "— pick a run —")</f>
        <v>Nick Spencer's Spider-Man</v>
      </c>
      <c r="D7430" s="74" t="s">
        <v>15842</v>
      </c>
      <c r="E7430" s="58" t="b">
        <v>0</v>
      </c>
      <c r="F7430" s="25">
        <f t="shared" si="2"/>
        <v>43</v>
      </c>
      <c r="G7430" s="21" t="s">
        <v>58</v>
      </c>
      <c r="H7430" s="23"/>
      <c r="I7430" s="28"/>
    </row>
    <row r="7431" ht="22.5" customHeight="1">
      <c r="A7431" s="53" t="str">
        <f t="array" ref="A7431">IFERROR(_xlfn.XLOOKUP(B7431, Runs[Run ID], Runs[Track]), "— pick a run —")</f>
        <v>Spider-Man</v>
      </c>
      <c r="B7431" s="54" t="s">
        <v>1020</v>
      </c>
      <c r="C7431" s="53" t="str">
        <f t="array" ref="C7431">IFERROR(_xlfn.XLOOKUP(B7431, Runs[Run ID], Runs[Title]), "— pick a run —")</f>
        <v>Nick Spencer's Spider-Man</v>
      </c>
      <c r="D7431" s="74" t="s">
        <v>15843</v>
      </c>
      <c r="E7431" s="58" t="b">
        <v>0</v>
      </c>
      <c r="F7431" s="25">
        <f t="shared" si="2"/>
        <v>44</v>
      </c>
      <c r="G7431" s="21" t="s">
        <v>58</v>
      </c>
      <c r="H7431" s="23"/>
      <c r="I7431" s="28"/>
    </row>
    <row r="7432" ht="22.5" customHeight="1">
      <c r="A7432" s="53" t="str">
        <f t="array" ref="A7432">IFERROR(_xlfn.XLOOKUP(B7432, Runs[Run ID], Runs[Track]), "— pick a run —")</f>
        <v>Spider-Man</v>
      </c>
      <c r="B7432" s="54" t="s">
        <v>1020</v>
      </c>
      <c r="C7432" s="53" t="str">
        <f t="array" ref="C7432">IFERROR(_xlfn.XLOOKUP(B7432, Runs[Run ID], Runs[Title]), "— pick a run —")</f>
        <v>Nick Spencer's Spider-Man</v>
      </c>
      <c r="D7432" s="74" t="s">
        <v>15844</v>
      </c>
      <c r="E7432" s="58" t="b">
        <v>0</v>
      </c>
      <c r="F7432" s="25">
        <f t="shared" si="2"/>
        <v>45</v>
      </c>
      <c r="G7432" s="21" t="s">
        <v>58</v>
      </c>
      <c r="H7432" s="23"/>
      <c r="I7432" s="28"/>
    </row>
    <row r="7433" ht="22.5" customHeight="1">
      <c r="A7433" s="53" t="str">
        <f t="array" ref="A7433">IFERROR(_xlfn.XLOOKUP(B7433, Runs[Run ID], Runs[Track]), "— pick a run —")</f>
        <v>Spider-Man</v>
      </c>
      <c r="B7433" s="54" t="s">
        <v>1020</v>
      </c>
      <c r="C7433" s="53" t="str">
        <f t="array" ref="C7433">IFERROR(_xlfn.XLOOKUP(B7433, Runs[Run ID], Runs[Title]), "— pick a run —")</f>
        <v>Nick Spencer's Spider-Man</v>
      </c>
      <c r="D7433" s="74" t="s">
        <v>15845</v>
      </c>
      <c r="E7433" s="58" t="b">
        <v>0</v>
      </c>
      <c r="F7433" s="25">
        <f t="shared" si="2"/>
        <v>46</v>
      </c>
      <c r="G7433" s="21" t="s">
        <v>58</v>
      </c>
      <c r="H7433" s="23"/>
      <c r="I7433" s="28"/>
    </row>
    <row r="7434" ht="22.5" customHeight="1">
      <c r="A7434" s="53" t="str">
        <f t="array" ref="A7434">IFERROR(_xlfn.XLOOKUP(B7434, Runs[Run ID], Runs[Track]), "— pick a run —")</f>
        <v>Spider-Man</v>
      </c>
      <c r="B7434" s="54" t="s">
        <v>1020</v>
      </c>
      <c r="C7434" s="53" t="str">
        <f t="array" ref="C7434">IFERROR(_xlfn.XLOOKUP(B7434, Runs[Run ID], Runs[Title]), "— pick a run —")</f>
        <v>Nick Spencer's Spider-Man</v>
      </c>
      <c r="D7434" s="74" t="s">
        <v>15846</v>
      </c>
      <c r="E7434" s="58" t="b">
        <v>0</v>
      </c>
      <c r="F7434" s="25">
        <f t="shared" si="2"/>
        <v>47</v>
      </c>
      <c r="G7434" s="21" t="s">
        <v>58</v>
      </c>
      <c r="H7434" s="23"/>
      <c r="I7434" s="28"/>
    </row>
    <row r="7435" ht="22.5" customHeight="1">
      <c r="A7435" s="53" t="str">
        <f t="array" ref="A7435">IFERROR(_xlfn.XLOOKUP(B7435, Runs[Run ID], Runs[Track]), "— pick a run —")</f>
        <v>Spider-Man</v>
      </c>
      <c r="B7435" s="54" t="s">
        <v>1020</v>
      </c>
      <c r="C7435" s="53" t="str">
        <f t="array" ref="C7435">IFERROR(_xlfn.XLOOKUP(B7435, Runs[Run ID], Runs[Title]), "— pick a run —")</f>
        <v>Nick Spencer's Spider-Man</v>
      </c>
      <c r="D7435" s="74" t="s">
        <v>11639</v>
      </c>
      <c r="E7435" s="58" t="b">
        <v>0</v>
      </c>
      <c r="F7435" s="25">
        <f t="shared" si="2"/>
        <v>48</v>
      </c>
      <c r="G7435" s="21" t="s">
        <v>58</v>
      </c>
      <c r="H7435" s="23"/>
      <c r="I7435" s="28"/>
    </row>
    <row r="7436" ht="22.5" customHeight="1">
      <c r="A7436" s="53" t="str">
        <f t="array" ref="A7436">IFERROR(_xlfn.XLOOKUP(B7436, Runs[Run ID], Runs[Track]), "— pick a run —")</f>
        <v>Spider-Man</v>
      </c>
      <c r="B7436" s="54" t="s">
        <v>1020</v>
      </c>
      <c r="C7436" s="53" t="str">
        <f t="array" ref="C7436">IFERROR(_xlfn.XLOOKUP(B7436, Runs[Run ID], Runs[Title]), "— pick a run —")</f>
        <v>Nick Spencer's Spider-Man</v>
      </c>
      <c r="D7436" s="74" t="s">
        <v>15847</v>
      </c>
      <c r="E7436" s="58" t="b">
        <v>0</v>
      </c>
      <c r="F7436" s="25">
        <f t="shared" si="2"/>
        <v>49</v>
      </c>
      <c r="G7436" s="21" t="s">
        <v>58</v>
      </c>
      <c r="H7436" s="23"/>
      <c r="I7436" s="28"/>
    </row>
    <row r="7437" ht="22.5" customHeight="1">
      <c r="A7437" s="53" t="str">
        <f t="array" ref="A7437">IFERROR(_xlfn.XLOOKUP(B7437, Runs[Run ID], Runs[Track]), "— pick a run —")</f>
        <v>Spider-Man</v>
      </c>
      <c r="B7437" s="54" t="s">
        <v>1020</v>
      </c>
      <c r="C7437" s="53" t="str">
        <f t="array" ref="C7437">IFERROR(_xlfn.XLOOKUP(B7437, Runs[Run ID], Runs[Title]), "— pick a run —")</f>
        <v>Nick Spencer's Spider-Man</v>
      </c>
      <c r="D7437" s="74" t="s">
        <v>11642</v>
      </c>
      <c r="E7437" s="58" t="b">
        <v>0</v>
      </c>
      <c r="F7437" s="25">
        <f t="shared" si="2"/>
        <v>50</v>
      </c>
      <c r="G7437" s="21" t="s">
        <v>58</v>
      </c>
      <c r="H7437" s="23"/>
      <c r="I7437" s="28"/>
    </row>
    <row r="7438" ht="22.5" customHeight="1">
      <c r="A7438" s="53" t="str">
        <f t="array" ref="A7438">IFERROR(_xlfn.XLOOKUP(B7438, Runs[Run ID], Runs[Track]), "— pick a run —")</f>
        <v>Spider-Man</v>
      </c>
      <c r="B7438" s="54" t="s">
        <v>1020</v>
      </c>
      <c r="C7438" s="53" t="str">
        <f t="array" ref="C7438">IFERROR(_xlfn.XLOOKUP(B7438, Runs[Run ID], Runs[Title]), "— pick a run —")</f>
        <v>Nick Spencer's Spider-Man</v>
      </c>
      <c r="D7438" s="74" t="s">
        <v>11643</v>
      </c>
      <c r="E7438" s="58" t="b">
        <v>0</v>
      </c>
      <c r="F7438" s="25">
        <f t="shared" si="2"/>
        <v>51</v>
      </c>
      <c r="G7438" s="21" t="s">
        <v>58</v>
      </c>
      <c r="H7438" s="23"/>
      <c r="I7438" s="28"/>
    </row>
    <row r="7439" ht="22.5" customHeight="1">
      <c r="A7439" s="53" t="str">
        <f t="array" ref="A7439">IFERROR(_xlfn.XLOOKUP(B7439, Runs[Run ID], Runs[Track]), "— pick a run —")</f>
        <v>Spider-Man</v>
      </c>
      <c r="B7439" s="54" t="s">
        <v>1020</v>
      </c>
      <c r="C7439" s="53" t="str">
        <f t="array" ref="C7439">IFERROR(_xlfn.XLOOKUP(B7439, Runs[Run ID], Runs[Title]), "— pick a run —")</f>
        <v>Nick Spencer's Spider-Man</v>
      </c>
      <c r="D7439" s="74" t="s">
        <v>11644</v>
      </c>
      <c r="E7439" s="58" t="b">
        <v>0</v>
      </c>
      <c r="F7439" s="25">
        <f t="shared" si="2"/>
        <v>52</v>
      </c>
      <c r="G7439" s="21" t="s">
        <v>58</v>
      </c>
      <c r="H7439" s="23"/>
      <c r="I7439" s="28"/>
    </row>
    <row r="7440" ht="22.5" customHeight="1">
      <c r="A7440" s="53" t="str">
        <f t="array" ref="A7440">IFERROR(_xlfn.XLOOKUP(B7440, Runs[Run ID], Runs[Track]), "— pick a run —")</f>
        <v>Spider-Man</v>
      </c>
      <c r="B7440" s="54" t="s">
        <v>1020</v>
      </c>
      <c r="C7440" s="53" t="str">
        <f t="array" ref="C7440">IFERROR(_xlfn.XLOOKUP(B7440, Runs[Run ID], Runs[Title]), "— pick a run —")</f>
        <v>Nick Spencer's Spider-Man</v>
      </c>
      <c r="D7440" s="74" t="s">
        <v>11645</v>
      </c>
      <c r="E7440" s="58" t="b">
        <v>0</v>
      </c>
      <c r="F7440" s="25">
        <f t="shared" si="2"/>
        <v>53</v>
      </c>
      <c r="G7440" s="21" t="s">
        <v>58</v>
      </c>
      <c r="H7440" s="23"/>
      <c r="I7440" s="28"/>
    </row>
    <row r="7441" ht="22.5" customHeight="1">
      <c r="A7441" s="53" t="str">
        <f t="array" ref="A7441">IFERROR(_xlfn.XLOOKUP(B7441, Runs[Run ID], Runs[Track]), "— pick a run —")</f>
        <v>Spider-Man</v>
      </c>
      <c r="B7441" s="54" t="s">
        <v>1020</v>
      </c>
      <c r="C7441" s="53" t="str">
        <f t="array" ref="C7441">IFERROR(_xlfn.XLOOKUP(B7441, Runs[Run ID], Runs[Title]), "— pick a run —")</f>
        <v>Nick Spencer's Spider-Man</v>
      </c>
      <c r="D7441" s="74" t="s">
        <v>15848</v>
      </c>
      <c r="E7441" s="58" t="b">
        <v>0</v>
      </c>
      <c r="F7441" s="25">
        <f t="shared" si="2"/>
        <v>54</v>
      </c>
      <c r="G7441" s="21" t="s">
        <v>58</v>
      </c>
      <c r="H7441" s="23"/>
      <c r="I7441" s="28"/>
    </row>
    <row r="7442" ht="22.5" customHeight="1">
      <c r="A7442" s="53" t="str">
        <f t="array" ref="A7442">IFERROR(_xlfn.XLOOKUP(B7442, Runs[Run ID], Runs[Track]), "— pick a run —")</f>
        <v>Spider-Man</v>
      </c>
      <c r="B7442" s="54" t="s">
        <v>1020</v>
      </c>
      <c r="C7442" s="53" t="str">
        <f t="array" ref="C7442">IFERROR(_xlfn.XLOOKUP(B7442, Runs[Run ID], Runs[Title]), "— pick a run —")</f>
        <v>Nick Spencer's Spider-Man</v>
      </c>
      <c r="D7442" s="74" t="s">
        <v>11647</v>
      </c>
      <c r="E7442" s="58" t="b">
        <v>0</v>
      </c>
      <c r="F7442" s="25">
        <f t="shared" si="2"/>
        <v>55</v>
      </c>
      <c r="G7442" s="21" t="s">
        <v>58</v>
      </c>
      <c r="H7442" s="23"/>
      <c r="I7442" s="28"/>
    </row>
    <row r="7443" ht="22.5" customHeight="1">
      <c r="A7443" s="53" t="str">
        <f t="array" ref="A7443">IFERROR(_xlfn.XLOOKUP(B7443, Runs[Run ID], Runs[Track]), "— pick a run —")</f>
        <v>Spider-Man</v>
      </c>
      <c r="B7443" s="54" t="s">
        <v>1020</v>
      </c>
      <c r="C7443" s="53" t="str">
        <f t="array" ref="C7443">IFERROR(_xlfn.XLOOKUP(B7443, Runs[Run ID], Runs[Title]), "— pick a run —")</f>
        <v>Nick Spencer's Spider-Man</v>
      </c>
      <c r="D7443" s="74" t="s">
        <v>11649</v>
      </c>
      <c r="E7443" s="58" t="b">
        <v>0</v>
      </c>
      <c r="F7443" s="25">
        <f t="shared" si="2"/>
        <v>56</v>
      </c>
      <c r="G7443" s="21" t="s">
        <v>58</v>
      </c>
      <c r="H7443" s="23" t="s">
        <v>15849</v>
      </c>
      <c r="I7443" s="28"/>
    </row>
    <row r="7444" ht="22.5" customHeight="1">
      <c r="A7444" s="53" t="str">
        <f t="array" ref="A7444">IFERROR(_xlfn.XLOOKUP(B7444, Runs[Run ID], Runs[Track]), "— pick a run —")</f>
        <v>Spider-Man</v>
      </c>
      <c r="B7444" s="54" t="s">
        <v>1020</v>
      </c>
      <c r="C7444" s="53" t="str">
        <f t="array" ref="C7444">IFERROR(_xlfn.XLOOKUP(B7444, Runs[Run ID], Runs[Title]), "— pick a run —")</f>
        <v>Nick Spencer's Spider-Man</v>
      </c>
      <c r="D7444" s="74" t="s">
        <v>11650</v>
      </c>
      <c r="E7444" s="58" t="b">
        <v>0</v>
      </c>
      <c r="F7444" s="25">
        <f t="shared" si="2"/>
        <v>57</v>
      </c>
      <c r="G7444" s="21" t="s">
        <v>58</v>
      </c>
      <c r="H7444" s="23"/>
      <c r="I7444" s="28"/>
    </row>
    <row r="7445" ht="22.5" customHeight="1">
      <c r="A7445" s="53" t="str">
        <f t="array" ref="A7445">IFERROR(_xlfn.XLOOKUP(B7445, Runs[Run ID], Runs[Track]), "— pick a run —")</f>
        <v>Spider-Man</v>
      </c>
      <c r="B7445" s="54" t="s">
        <v>1020</v>
      </c>
      <c r="C7445" s="53" t="str">
        <f t="array" ref="C7445">IFERROR(_xlfn.XLOOKUP(B7445, Runs[Run ID], Runs[Title]), "— pick a run —")</f>
        <v>Nick Spencer's Spider-Man</v>
      </c>
      <c r="D7445" s="74" t="s">
        <v>11651</v>
      </c>
      <c r="E7445" s="58" t="b">
        <v>0</v>
      </c>
      <c r="F7445" s="25">
        <f t="shared" si="2"/>
        <v>58</v>
      </c>
      <c r="G7445" s="21" t="s">
        <v>58</v>
      </c>
      <c r="H7445" s="23"/>
      <c r="I7445" s="28"/>
    </row>
    <row r="7446" ht="22.5" customHeight="1">
      <c r="A7446" s="53" t="str">
        <f t="array" ref="A7446">IFERROR(_xlfn.XLOOKUP(B7446, Runs[Run ID], Runs[Track]), "— pick a run —")</f>
        <v>Spider-Man</v>
      </c>
      <c r="B7446" s="54" t="s">
        <v>1020</v>
      </c>
      <c r="C7446" s="53" t="str">
        <f t="array" ref="C7446">IFERROR(_xlfn.XLOOKUP(B7446, Runs[Run ID], Runs[Title]), "— pick a run —")</f>
        <v>Nick Spencer's Spider-Man</v>
      </c>
      <c r="D7446" s="74" t="s">
        <v>11652</v>
      </c>
      <c r="E7446" s="58" t="b">
        <v>0</v>
      </c>
      <c r="F7446" s="25">
        <f t="shared" si="2"/>
        <v>59</v>
      </c>
      <c r="G7446" s="21" t="s">
        <v>58</v>
      </c>
      <c r="H7446" s="23"/>
      <c r="I7446" s="28"/>
    </row>
    <row r="7447" ht="22.5" customHeight="1">
      <c r="A7447" s="53" t="str">
        <f t="array" ref="A7447">IFERROR(_xlfn.XLOOKUP(B7447, Runs[Run ID], Runs[Track]), "— pick a run —")</f>
        <v>Spider-Man</v>
      </c>
      <c r="B7447" s="54" t="s">
        <v>1020</v>
      </c>
      <c r="C7447" s="53" t="str">
        <f t="array" ref="C7447">IFERROR(_xlfn.XLOOKUP(B7447, Runs[Run ID], Runs[Title]), "— pick a run —")</f>
        <v>Nick Spencer's Spider-Man</v>
      </c>
      <c r="D7447" s="74" t="s">
        <v>11653</v>
      </c>
      <c r="E7447" s="58" t="b">
        <v>0</v>
      </c>
      <c r="F7447" s="25">
        <f t="shared" si="2"/>
        <v>60</v>
      </c>
      <c r="G7447" s="21" t="s">
        <v>58</v>
      </c>
      <c r="H7447" s="23"/>
      <c r="I7447" s="28"/>
    </row>
    <row r="7448" ht="22.5" customHeight="1">
      <c r="A7448" s="53" t="str">
        <f t="array" ref="A7448">IFERROR(_xlfn.XLOOKUP(B7448, Runs[Run ID], Runs[Track]), "— pick a run —")</f>
        <v>Spider-Man</v>
      </c>
      <c r="B7448" s="54" t="s">
        <v>1020</v>
      </c>
      <c r="C7448" s="53" t="str">
        <f t="array" ref="C7448">IFERROR(_xlfn.XLOOKUP(B7448, Runs[Run ID], Runs[Title]), "— pick a run —")</f>
        <v>Nick Spencer's Spider-Man</v>
      </c>
      <c r="D7448" s="74" t="s">
        <v>11654</v>
      </c>
      <c r="E7448" s="58" t="b">
        <v>0</v>
      </c>
      <c r="F7448" s="25">
        <f t="shared" si="2"/>
        <v>61</v>
      </c>
      <c r="G7448" s="21" t="s">
        <v>58</v>
      </c>
      <c r="H7448" s="23"/>
      <c r="I7448" s="28"/>
    </row>
    <row r="7449" ht="22.5" customHeight="1">
      <c r="A7449" s="53" t="str">
        <f t="array" ref="A7449">IFERROR(_xlfn.XLOOKUP(B7449, Runs[Run ID], Runs[Track]), "— pick a run —")</f>
        <v>Spider-Man</v>
      </c>
      <c r="B7449" s="54" t="s">
        <v>1020</v>
      </c>
      <c r="C7449" s="53" t="str">
        <f t="array" ref="C7449">IFERROR(_xlfn.XLOOKUP(B7449, Runs[Run ID], Runs[Title]), "— pick a run —")</f>
        <v>Nick Spencer's Spider-Man</v>
      </c>
      <c r="D7449" s="74" t="s">
        <v>11655</v>
      </c>
      <c r="E7449" s="58" t="b">
        <v>0</v>
      </c>
      <c r="F7449" s="25">
        <f t="shared" si="2"/>
        <v>62</v>
      </c>
      <c r="G7449" s="21" t="s">
        <v>58</v>
      </c>
      <c r="H7449" s="23"/>
      <c r="I7449" s="28"/>
    </row>
    <row r="7450" ht="22.5" customHeight="1">
      <c r="A7450" s="53" t="str">
        <f t="array" ref="A7450">IFERROR(_xlfn.XLOOKUP(B7450, Runs[Run ID], Runs[Track]), "— pick a run —")</f>
        <v>Spider-Man</v>
      </c>
      <c r="B7450" s="54" t="s">
        <v>1020</v>
      </c>
      <c r="C7450" s="53" t="str">
        <f t="array" ref="C7450">IFERROR(_xlfn.XLOOKUP(B7450, Runs[Run ID], Runs[Title]), "— pick a run —")</f>
        <v>Nick Spencer's Spider-Man</v>
      </c>
      <c r="D7450" s="74" t="s">
        <v>11656</v>
      </c>
      <c r="E7450" s="58" t="b">
        <v>0</v>
      </c>
      <c r="F7450" s="25">
        <f t="shared" si="2"/>
        <v>63</v>
      </c>
      <c r="G7450" s="21" t="s">
        <v>58</v>
      </c>
      <c r="H7450" s="23"/>
      <c r="I7450" s="28"/>
    </row>
    <row r="7451" ht="22.5" customHeight="1">
      <c r="A7451" s="53" t="str">
        <f t="array" ref="A7451">IFERROR(_xlfn.XLOOKUP(B7451, Runs[Run ID], Runs[Track]), "— pick a run —")</f>
        <v>Spider-Man</v>
      </c>
      <c r="B7451" s="54" t="s">
        <v>1020</v>
      </c>
      <c r="C7451" s="53" t="str">
        <f t="array" ref="C7451">IFERROR(_xlfn.XLOOKUP(B7451, Runs[Run ID], Runs[Title]), "— pick a run —")</f>
        <v>Nick Spencer's Spider-Man</v>
      </c>
      <c r="D7451" s="74" t="s">
        <v>11657</v>
      </c>
      <c r="E7451" s="58" t="b">
        <v>0</v>
      </c>
      <c r="F7451" s="25">
        <f t="shared" si="2"/>
        <v>64</v>
      </c>
      <c r="G7451" s="21" t="s">
        <v>58</v>
      </c>
      <c r="H7451" s="23"/>
      <c r="I7451" s="28"/>
    </row>
    <row r="7452" ht="22.5" customHeight="1">
      <c r="A7452" s="53" t="str">
        <f t="array" ref="A7452">IFERROR(_xlfn.XLOOKUP(B7452, Runs[Run ID], Runs[Track]), "— pick a run —")</f>
        <v>Spider-Man</v>
      </c>
      <c r="B7452" s="54" t="s">
        <v>1020</v>
      </c>
      <c r="C7452" s="53" t="str">
        <f t="array" ref="C7452">IFERROR(_xlfn.XLOOKUP(B7452, Runs[Run ID], Runs[Title]), "— pick a run —")</f>
        <v>Nick Spencer's Spider-Man</v>
      </c>
      <c r="D7452" s="74" t="s">
        <v>11658</v>
      </c>
      <c r="E7452" s="58" t="b">
        <v>0</v>
      </c>
      <c r="F7452" s="25">
        <f t="shared" si="2"/>
        <v>65</v>
      </c>
      <c r="G7452" s="21" t="s">
        <v>58</v>
      </c>
      <c r="H7452" s="23"/>
      <c r="I7452" s="28"/>
    </row>
    <row r="7453" ht="22.5" customHeight="1">
      <c r="A7453" s="53" t="str">
        <f t="array" ref="A7453">IFERROR(_xlfn.XLOOKUP(B7453, Runs[Run ID], Runs[Track]), "— pick a run —")</f>
        <v>Spider-Man</v>
      </c>
      <c r="B7453" s="54" t="s">
        <v>1020</v>
      </c>
      <c r="C7453" s="53" t="str">
        <f t="array" ref="C7453">IFERROR(_xlfn.XLOOKUP(B7453, Runs[Run ID], Runs[Title]), "— pick a run —")</f>
        <v>Nick Spencer's Spider-Man</v>
      </c>
      <c r="D7453" s="74" t="s">
        <v>11659</v>
      </c>
      <c r="E7453" s="58" t="b">
        <v>0</v>
      </c>
      <c r="F7453" s="25">
        <f t="shared" si="2"/>
        <v>66</v>
      </c>
      <c r="G7453" s="21" t="s">
        <v>58</v>
      </c>
      <c r="H7453" s="23"/>
      <c r="I7453" s="28"/>
    </row>
    <row r="7454" ht="22.5" customHeight="1">
      <c r="A7454" s="53" t="str">
        <f t="array" ref="A7454">IFERROR(_xlfn.XLOOKUP(B7454, Runs[Run ID], Runs[Track]), "— pick a run —")</f>
        <v>Spider-Man</v>
      </c>
      <c r="B7454" s="54" t="s">
        <v>1020</v>
      </c>
      <c r="C7454" s="53" t="str">
        <f t="array" ref="C7454">IFERROR(_xlfn.XLOOKUP(B7454, Runs[Run ID], Runs[Title]), "— pick a run —")</f>
        <v>Nick Spencer's Spider-Man</v>
      </c>
      <c r="D7454" s="74" t="s">
        <v>11660</v>
      </c>
      <c r="E7454" s="58" t="b">
        <v>0</v>
      </c>
      <c r="F7454" s="25">
        <f t="shared" si="2"/>
        <v>67</v>
      </c>
      <c r="G7454" s="21" t="s">
        <v>58</v>
      </c>
      <c r="H7454" s="23"/>
      <c r="I7454" s="28"/>
    </row>
    <row r="7455" ht="22.5" customHeight="1">
      <c r="A7455" s="53" t="str">
        <f t="array" ref="A7455">IFERROR(_xlfn.XLOOKUP(B7455, Runs[Run ID], Runs[Track]), "— pick a run —")</f>
        <v>Spider-Man</v>
      </c>
      <c r="B7455" s="54" t="s">
        <v>1020</v>
      </c>
      <c r="C7455" s="53" t="str">
        <f t="array" ref="C7455">IFERROR(_xlfn.XLOOKUP(B7455, Runs[Run ID], Runs[Title]), "— pick a run —")</f>
        <v>Nick Spencer's Spider-Man</v>
      </c>
      <c r="D7455" s="74" t="s">
        <v>11661</v>
      </c>
      <c r="E7455" s="58" t="b">
        <v>0</v>
      </c>
      <c r="F7455" s="25">
        <f t="shared" si="2"/>
        <v>68</v>
      </c>
      <c r="G7455" s="21" t="s">
        <v>58</v>
      </c>
      <c r="H7455" s="23"/>
      <c r="I7455" s="28"/>
    </row>
    <row r="7456" ht="22.5" customHeight="1">
      <c r="A7456" s="53" t="str">
        <f t="array" ref="A7456">IFERROR(_xlfn.XLOOKUP(B7456, Runs[Run ID], Runs[Track]), "— pick a run —")</f>
        <v>Spider-Man</v>
      </c>
      <c r="B7456" s="54" t="s">
        <v>1020</v>
      </c>
      <c r="C7456" s="53" t="str">
        <f t="array" ref="C7456">IFERROR(_xlfn.XLOOKUP(B7456, Runs[Run ID], Runs[Title]), "— pick a run —")</f>
        <v>Nick Spencer's Spider-Man</v>
      </c>
      <c r="D7456" s="74" t="s">
        <v>15850</v>
      </c>
      <c r="E7456" s="58" t="b">
        <v>0</v>
      </c>
      <c r="F7456" s="25">
        <f t="shared" si="2"/>
        <v>69</v>
      </c>
      <c r="G7456" s="21" t="s">
        <v>443</v>
      </c>
      <c r="H7456" s="23"/>
      <c r="I7456" s="28"/>
    </row>
    <row r="7457" ht="22.5" customHeight="1">
      <c r="A7457" s="53" t="str">
        <f t="array" ref="A7457">IFERROR(_xlfn.XLOOKUP(B7457, Runs[Run ID], Runs[Track]), "— pick a run —")</f>
        <v>Spider-Man</v>
      </c>
      <c r="B7457" s="54" t="s">
        <v>1020</v>
      </c>
      <c r="C7457" s="53" t="str">
        <f t="array" ref="C7457">IFERROR(_xlfn.XLOOKUP(B7457, Runs[Run ID], Runs[Title]), "— pick a run —")</f>
        <v>Nick Spencer's Spider-Man</v>
      </c>
      <c r="D7457" s="74" t="s">
        <v>15851</v>
      </c>
      <c r="E7457" s="58" t="b">
        <v>0</v>
      </c>
      <c r="F7457" s="25">
        <f t="shared" si="2"/>
        <v>70</v>
      </c>
      <c r="G7457" s="21" t="s">
        <v>443</v>
      </c>
      <c r="H7457" s="23"/>
      <c r="I7457" s="28"/>
    </row>
    <row r="7458" ht="22.5" customHeight="1">
      <c r="A7458" s="53" t="str">
        <f t="array" ref="A7458">IFERROR(_xlfn.XLOOKUP(B7458, Runs[Run ID], Runs[Track]), "— pick a run —")</f>
        <v>Spider-Man</v>
      </c>
      <c r="B7458" s="54" t="s">
        <v>1020</v>
      </c>
      <c r="C7458" s="53" t="str">
        <f t="array" ref="C7458">IFERROR(_xlfn.XLOOKUP(B7458, Runs[Run ID], Runs[Title]), "— pick a run —")</f>
        <v>Nick Spencer's Spider-Man</v>
      </c>
      <c r="D7458" s="74" t="s">
        <v>15852</v>
      </c>
      <c r="E7458" s="58" t="b">
        <v>0</v>
      </c>
      <c r="F7458" s="25">
        <f t="shared" si="2"/>
        <v>71</v>
      </c>
      <c r="G7458" s="21" t="s">
        <v>443</v>
      </c>
      <c r="H7458" s="23"/>
      <c r="I7458" s="28"/>
    </row>
    <row r="7459" ht="22.5" customHeight="1">
      <c r="A7459" s="53" t="str">
        <f t="array" ref="A7459">IFERROR(_xlfn.XLOOKUP(B7459, Runs[Run ID], Runs[Track]), "— pick a run —")</f>
        <v>Spider-Man</v>
      </c>
      <c r="B7459" s="54" t="s">
        <v>1020</v>
      </c>
      <c r="C7459" s="53" t="str">
        <f t="array" ref="C7459">IFERROR(_xlfn.XLOOKUP(B7459, Runs[Run ID], Runs[Title]), "— pick a run —")</f>
        <v>Nick Spencer's Spider-Man</v>
      </c>
      <c r="D7459" s="74" t="s">
        <v>15853</v>
      </c>
      <c r="E7459" s="58" t="b">
        <v>0</v>
      </c>
      <c r="F7459" s="25">
        <f t="shared" si="2"/>
        <v>72</v>
      </c>
      <c r="G7459" s="21" t="s">
        <v>443</v>
      </c>
      <c r="H7459" s="23" t="s">
        <v>15854</v>
      </c>
      <c r="I7459" s="28"/>
    </row>
    <row r="7460" ht="22.5" customHeight="1">
      <c r="A7460" s="53" t="str">
        <f t="array" ref="A7460">IFERROR(_xlfn.XLOOKUP(B7460, Runs[Run ID], Runs[Track]), "— pick a run —")</f>
        <v>Spider-Man</v>
      </c>
      <c r="B7460" s="54" t="s">
        <v>1020</v>
      </c>
      <c r="C7460" s="53" t="str">
        <f t="array" ref="C7460">IFERROR(_xlfn.XLOOKUP(B7460, Runs[Run ID], Runs[Title]), "— pick a run —")</f>
        <v>Nick Spencer's Spider-Man</v>
      </c>
      <c r="D7460" s="74" t="s">
        <v>15855</v>
      </c>
      <c r="E7460" s="58" t="b">
        <v>0</v>
      </c>
      <c r="F7460" s="25">
        <f t="shared" si="2"/>
        <v>73</v>
      </c>
      <c r="G7460" s="21" t="s">
        <v>443</v>
      </c>
      <c r="H7460" s="23"/>
      <c r="I7460" s="28"/>
    </row>
    <row r="7461" ht="22.5" customHeight="1">
      <c r="A7461" s="53" t="str">
        <f t="array" ref="A7461">IFERROR(_xlfn.XLOOKUP(B7461, Runs[Run ID], Runs[Track]), "— pick a run —")</f>
        <v>Spider-Man</v>
      </c>
      <c r="B7461" s="54" t="s">
        <v>1020</v>
      </c>
      <c r="C7461" s="53" t="str">
        <f t="array" ref="C7461">IFERROR(_xlfn.XLOOKUP(B7461, Runs[Run ID], Runs[Title]), "— pick a run —")</f>
        <v>Nick Spencer's Spider-Man</v>
      </c>
      <c r="D7461" s="74" t="s">
        <v>15856</v>
      </c>
      <c r="E7461" s="58" t="b">
        <v>0</v>
      </c>
      <c r="F7461" s="25">
        <f t="shared" si="2"/>
        <v>74</v>
      </c>
      <c r="G7461" s="21" t="s">
        <v>443</v>
      </c>
      <c r="H7461" s="23"/>
      <c r="I7461" s="28"/>
    </row>
    <row r="7462" ht="22.5" customHeight="1">
      <c r="A7462" s="53" t="str">
        <f t="array" ref="A7462">IFERROR(_xlfn.XLOOKUP(B7462, Runs[Run ID], Runs[Track]), "— pick a run —")</f>
        <v>Spider-Man</v>
      </c>
      <c r="B7462" s="54" t="s">
        <v>1020</v>
      </c>
      <c r="C7462" s="53" t="str">
        <f t="array" ref="C7462">IFERROR(_xlfn.XLOOKUP(B7462, Runs[Run ID], Runs[Title]), "— pick a run —")</f>
        <v>Nick Spencer's Spider-Man</v>
      </c>
      <c r="D7462" s="74" t="s">
        <v>15857</v>
      </c>
      <c r="E7462" s="58" t="b">
        <v>0</v>
      </c>
      <c r="F7462" s="25">
        <f t="shared" si="2"/>
        <v>75</v>
      </c>
      <c r="G7462" s="21" t="s">
        <v>443</v>
      </c>
      <c r="H7462" s="23"/>
      <c r="I7462" s="28"/>
    </row>
    <row r="7463" ht="22.5" customHeight="1">
      <c r="A7463" s="53" t="str">
        <f t="array" ref="A7463">IFERROR(_xlfn.XLOOKUP(B7463, Runs[Run ID], Runs[Track]), "— pick a run —")</f>
        <v>Spider-Man</v>
      </c>
      <c r="B7463" s="54" t="s">
        <v>1020</v>
      </c>
      <c r="C7463" s="53" t="str">
        <f t="array" ref="C7463">IFERROR(_xlfn.XLOOKUP(B7463, Runs[Run ID], Runs[Title]), "— pick a run —")</f>
        <v>Nick Spencer's Spider-Man</v>
      </c>
      <c r="D7463" s="74" t="s">
        <v>15858</v>
      </c>
      <c r="E7463" s="58" t="b">
        <v>0</v>
      </c>
      <c r="F7463" s="25">
        <f t="shared" si="2"/>
        <v>76</v>
      </c>
      <c r="G7463" s="21" t="s">
        <v>443</v>
      </c>
      <c r="H7463" s="23"/>
      <c r="I7463" s="28"/>
    </row>
    <row r="7464" ht="22.5" customHeight="1">
      <c r="A7464" s="53" t="str">
        <f t="array" ref="A7464">IFERROR(_xlfn.XLOOKUP(B7464, Runs[Run ID], Runs[Track]), "— pick a run —")</f>
        <v>Spider-Man</v>
      </c>
      <c r="B7464" s="54" t="s">
        <v>1020</v>
      </c>
      <c r="C7464" s="53" t="str">
        <f t="array" ref="C7464">IFERROR(_xlfn.XLOOKUP(B7464, Runs[Run ID], Runs[Title]), "— pick a run —")</f>
        <v>Nick Spencer's Spider-Man</v>
      </c>
      <c r="D7464" s="74" t="s">
        <v>15859</v>
      </c>
      <c r="E7464" s="58" t="b">
        <v>0</v>
      </c>
      <c r="F7464" s="25">
        <f t="shared" si="2"/>
        <v>77</v>
      </c>
      <c r="G7464" s="21" t="s">
        <v>443</v>
      </c>
      <c r="H7464" s="23"/>
      <c r="I7464" s="28"/>
    </row>
    <row r="7465" ht="22.5" customHeight="1">
      <c r="A7465" s="53" t="str">
        <f t="array" ref="A7465">IFERROR(_xlfn.XLOOKUP(B7465, Runs[Run ID], Runs[Track]), "— pick a run —")</f>
        <v>Spider-Man</v>
      </c>
      <c r="B7465" s="54" t="s">
        <v>1020</v>
      </c>
      <c r="C7465" s="53" t="str">
        <f t="array" ref="C7465">IFERROR(_xlfn.XLOOKUP(B7465, Runs[Run ID], Runs[Title]), "— pick a run —")</f>
        <v>Nick Spencer's Spider-Man</v>
      </c>
      <c r="D7465" s="74" t="s">
        <v>15860</v>
      </c>
      <c r="E7465" s="58" t="b">
        <v>0</v>
      </c>
      <c r="F7465" s="25">
        <f t="shared" si="2"/>
        <v>78</v>
      </c>
      <c r="G7465" s="21" t="s">
        <v>443</v>
      </c>
      <c r="H7465" s="23" t="s">
        <v>15861</v>
      </c>
      <c r="I7465" s="28"/>
    </row>
    <row r="7466" ht="22.5" customHeight="1">
      <c r="A7466" s="53" t="str">
        <f t="array" ref="A7466">IFERROR(_xlfn.XLOOKUP(B7466, Runs[Run ID], Runs[Track]), "— pick a run —")</f>
        <v>Spider-Man</v>
      </c>
      <c r="B7466" s="54" t="s">
        <v>1020</v>
      </c>
      <c r="C7466" s="53" t="str">
        <f t="array" ref="C7466">IFERROR(_xlfn.XLOOKUP(B7466, Runs[Run ID], Runs[Title]), "— pick a run —")</f>
        <v>Nick Spencer's Spider-Man</v>
      </c>
      <c r="D7466" s="74" t="s">
        <v>15862</v>
      </c>
      <c r="E7466" s="58" t="b">
        <v>0</v>
      </c>
      <c r="F7466" s="25">
        <f t="shared" si="2"/>
        <v>79</v>
      </c>
      <c r="G7466" s="21" t="s">
        <v>443</v>
      </c>
      <c r="H7466" s="23"/>
      <c r="I7466" s="28"/>
    </row>
    <row r="7467" ht="22.5" customHeight="1">
      <c r="A7467" s="53" t="str">
        <f t="array" ref="A7467">IFERROR(_xlfn.XLOOKUP(B7467, Runs[Run ID], Runs[Track]), "— pick a run —")</f>
        <v>Spider-Man</v>
      </c>
      <c r="B7467" s="54" t="s">
        <v>1020</v>
      </c>
      <c r="C7467" s="53" t="str">
        <f t="array" ref="C7467">IFERROR(_xlfn.XLOOKUP(B7467, Runs[Run ID], Runs[Title]), "— pick a run —")</f>
        <v>Nick Spencer's Spider-Man</v>
      </c>
      <c r="D7467" s="74" t="s">
        <v>15863</v>
      </c>
      <c r="E7467" s="58" t="b">
        <v>0</v>
      </c>
      <c r="F7467" s="25">
        <f t="shared" si="2"/>
        <v>80</v>
      </c>
      <c r="G7467" s="21" t="s">
        <v>443</v>
      </c>
      <c r="H7467" s="23"/>
      <c r="I7467" s="28"/>
    </row>
    <row r="7468" ht="22.5" customHeight="1">
      <c r="A7468" s="53" t="str">
        <f t="array" ref="A7468">IFERROR(_xlfn.XLOOKUP(B7468, Runs[Run ID], Runs[Track]), "— pick a run —")</f>
        <v>Spider-Man</v>
      </c>
      <c r="B7468" s="54" t="s">
        <v>1020</v>
      </c>
      <c r="C7468" s="53" t="str">
        <f t="array" ref="C7468">IFERROR(_xlfn.XLOOKUP(B7468, Runs[Run ID], Runs[Title]), "— pick a run —")</f>
        <v>Nick Spencer's Spider-Man</v>
      </c>
      <c r="D7468" s="74" t="s">
        <v>15864</v>
      </c>
      <c r="E7468" s="58" t="b">
        <v>0</v>
      </c>
      <c r="F7468" s="25">
        <f t="shared" si="2"/>
        <v>81</v>
      </c>
      <c r="G7468" s="21" t="s">
        <v>443</v>
      </c>
      <c r="H7468" s="23"/>
      <c r="I7468" s="28"/>
    </row>
    <row r="7469" ht="22.5" customHeight="1">
      <c r="A7469" s="53" t="str">
        <f t="array" ref="A7469">IFERROR(_xlfn.XLOOKUP(B7469, Runs[Run ID], Runs[Track]), "— pick a run —")</f>
        <v>Spider-Man</v>
      </c>
      <c r="B7469" s="54" t="s">
        <v>1020</v>
      </c>
      <c r="C7469" s="53" t="str">
        <f t="array" ref="C7469">IFERROR(_xlfn.XLOOKUP(B7469, Runs[Run ID], Runs[Title]), "— pick a run —")</f>
        <v>Nick Spencer's Spider-Man</v>
      </c>
      <c r="D7469" s="10" t="s">
        <v>15865</v>
      </c>
      <c r="E7469" s="58" t="b">
        <v>0</v>
      </c>
      <c r="F7469" s="25">
        <f t="shared" si="2"/>
        <v>82</v>
      </c>
      <c r="G7469" s="21" t="s">
        <v>443</v>
      </c>
      <c r="H7469" s="23"/>
      <c r="I7469" s="28"/>
    </row>
    <row r="7470" ht="22.5" customHeight="1">
      <c r="A7470" s="53" t="str">
        <f t="array" ref="A7470">IFERROR(_xlfn.XLOOKUP(B7470, Runs[Run ID], Runs[Track]), "— pick a run —")</f>
        <v>Spider-Man</v>
      </c>
      <c r="B7470" s="54" t="s">
        <v>1020</v>
      </c>
      <c r="C7470" s="53" t="str">
        <f t="array" ref="C7470">IFERROR(_xlfn.XLOOKUP(B7470, Runs[Run ID], Runs[Title]), "— pick a run —")</f>
        <v>Nick Spencer's Spider-Man</v>
      </c>
      <c r="D7470" s="74" t="s">
        <v>11662</v>
      </c>
      <c r="E7470" s="58" t="b">
        <v>0</v>
      </c>
      <c r="F7470" s="25">
        <f t="shared" si="2"/>
        <v>83</v>
      </c>
      <c r="G7470" s="21" t="s">
        <v>58</v>
      </c>
      <c r="H7470" s="23" t="s">
        <v>15866</v>
      </c>
      <c r="I7470" s="28"/>
    </row>
    <row r="7471" ht="22.5" customHeight="1">
      <c r="A7471" s="53" t="str">
        <f t="array" ref="A7471">IFERROR(_xlfn.XLOOKUP(B7471, Runs[Run ID], Runs[Track]), "— pick a run —")</f>
        <v>Spider-Man</v>
      </c>
      <c r="B7471" s="54" t="s">
        <v>1020</v>
      </c>
      <c r="C7471" s="53" t="str">
        <f t="array" ref="C7471">IFERROR(_xlfn.XLOOKUP(B7471, Runs[Run ID], Runs[Title]), "— pick a run —")</f>
        <v>Nick Spencer's Spider-Man</v>
      </c>
      <c r="D7471" s="74" t="s">
        <v>11663</v>
      </c>
      <c r="E7471" s="58" t="b">
        <v>0</v>
      </c>
      <c r="F7471" s="25">
        <f t="shared" si="2"/>
        <v>84</v>
      </c>
      <c r="G7471" s="21" t="s">
        <v>58</v>
      </c>
      <c r="H7471" s="23"/>
      <c r="I7471" s="28"/>
    </row>
    <row r="7472" ht="22.5" customHeight="1">
      <c r="A7472" s="53" t="str">
        <f t="array" ref="A7472">IFERROR(_xlfn.XLOOKUP(B7472, Runs[Run ID], Runs[Track]), "— pick a run —")</f>
        <v>Spider-Man</v>
      </c>
      <c r="B7472" s="54" t="s">
        <v>1020</v>
      </c>
      <c r="C7472" s="53" t="str">
        <f t="array" ref="C7472">IFERROR(_xlfn.XLOOKUP(B7472, Runs[Run ID], Runs[Title]), "— pick a run —")</f>
        <v>Nick Spencer's Spider-Man</v>
      </c>
      <c r="D7472" s="74" t="s">
        <v>11664</v>
      </c>
      <c r="E7472" s="58" t="b">
        <v>0</v>
      </c>
      <c r="F7472" s="25">
        <f t="shared" si="2"/>
        <v>85</v>
      </c>
      <c r="G7472" s="21" t="s">
        <v>58</v>
      </c>
      <c r="H7472" s="23"/>
      <c r="I7472" s="28"/>
    </row>
    <row r="7473" ht="22.5" customHeight="1">
      <c r="A7473" s="53" t="str">
        <f t="array" ref="A7473">IFERROR(_xlfn.XLOOKUP(B7473, Runs[Run ID], Runs[Track]), "— pick a run —")</f>
        <v>Spider-Man</v>
      </c>
      <c r="B7473" s="54" t="s">
        <v>1020</v>
      </c>
      <c r="C7473" s="53" t="str">
        <f t="array" ref="C7473">IFERROR(_xlfn.XLOOKUP(B7473, Runs[Run ID], Runs[Title]), "— pick a run —")</f>
        <v>Nick Spencer's Spider-Man</v>
      </c>
      <c r="D7473" s="74" t="s">
        <v>11665</v>
      </c>
      <c r="E7473" s="58" t="b">
        <v>0</v>
      </c>
      <c r="F7473" s="25">
        <f t="shared" si="2"/>
        <v>86</v>
      </c>
      <c r="G7473" s="21" t="s">
        <v>58</v>
      </c>
      <c r="H7473" s="23"/>
      <c r="I7473" s="28"/>
    </row>
    <row r="7474" ht="22.5" customHeight="1">
      <c r="A7474" s="53" t="str">
        <f t="array" ref="A7474">IFERROR(_xlfn.XLOOKUP(B7474, Runs[Run ID], Runs[Track]), "— pick a run —")</f>
        <v>Spider-Man</v>
      </c>
      <c r="B7474" s="54" t="s">
        <v>1020</v>
      </c>
      <c r="C7474" s="53" t="str">
        <f t="array" ref="C7474">IFERROR(_xlfn.XLOOKUP(B7474, Runs[Run ID], Runs[Title]), "— pick a run —")</f>
        <v>Nick Spencer's Spider-Man</v>
      </c>
      <c r="D7474" s="74" t="s">
        <v>11666</v>
      </c>
      <c r="E7474" s="58" t="b">
        <v>0</v>
      </c>
      <c r="F7474" s="25">
        <f t="shared" si="2"/>
        <v>87</v>
      </c>
      <c r="G7474" s="21" t="s">
        <v>58</v>
      </c>
      <c r="H7474" s="23"/>
      <c r="I7474" s="28"/>
    </row>
    <row r="7475" ht="22.5" customHeight="1">
      <c r="A7475" s="53" t="str">
        <f t="array" ref="A7475">IFERROR(_xlfn.XLOOKUP(B7475, Runs[Run ID], Runs[Track]), "— pick a run —")</f>
        <v>Spider-Man</v>
      </c>
      <c r="B7475" s="54" t="s">
        <v>1020</v>
      </c>
      <c r="C7475" s="53" t="str">
        <f t="array" ref="C7475">IFERROR(_xlfn.XLOOKUP(B7475, Runs[Run ID], Runs[Title]), "— pick a run —")</f>
        <v>Nick Spencer's Spider-Man</v>
      </c>
      <c r="D7475" s="74" t="s">
        <v>11667</v>
      </c>
      <c r="E7475" s="58" t="b">
        <v>0</v>
      </c>
      <c r="F7475" s="25">
        <f t="shared" si="2"/>
        <v>88</v>
      </c>
      <c r="G7475" s="21" t="s">
        <v>58</v>
      </c>
      <c r="H7475" s="23"/>
      <c r="I7475" s="28"/>
    </row>
    <row r="7476" ht="22.5" customHeight="1">
      <c r="A7476" s="53" t="str">
        <f t="array" ref="A7476">IFERROR(_xlfn.XLOOKUP(B7476, Runs[Run ID], Runs[Track]), "— pick a run —")</f>
        <v>Spider-Man</v>
      </c>
      <c r="B7476" s="54" t="s">
        <v>1020</v>
      </c>
      <c r="C7476" s="53" t="str">
        <f t="array" ref="C7476">IFERROR(_xlfn.XLOOKUP(B7476, Runs[Run ID], Runs[Title]), "— pick a run —")</f>
        <v>Nick Spencer's Spider-Man</v>
      </c>
      <c r="D7476" s="74" t="s">
        <v>11668</v>
      </c>
      <c r="E7476" s="58" t="b">
        <v>0</v>
      </c>
      <c r="F7476" s="25">
        <f t="shared" si="2"/>
        <v>89</v>
      </c>
      <c r="G7476" s="21" t="s">
        <v>58</v>
      </c>
      <c r="H7476" s="23"/>
      <c r="I7476" s="28"/>
    </row>
    <row r="7477" ht="22.5" customHeight="1">
      <c r="A7477" s="53" t="str">
        <f t="array" ref="A7477">IFERROR(_xlfn.XLOOKUP(B7477, Runs[Run ID], Runs[Track]), "— pick a run —")</f>
        <v>Spider-Man</v>
      </c>
      <c r="B7477" s="54" t="s">
        <v>1020</v>
      </c>
      <c r="C7477" s="53" t="str">
        <f t="array" ref="C7477">IFERROR(_xlfn.XLOOKUP(B7477, Runs[Run ID], Runs[Title]), "— pick a run —")</f>
        <v>Nick Spencer's Spider-Man</v>
      </c>
      <c r="D7477" s="74" t="s">
        <v>11669</v>
      </c>
      <c r="E7477" s="58" t="b">
        <v>0</v>
      </c>
      <c r="F7477" s="25">
        <f t="shared" si="2"/>
        <v>90</v>
      </c>
      <c r="G7477" s="21" t="s">
        <v>58</v>
      </c>
      <c r="H7477" s="23"/>
      <c r="I7477" s="28"/>
    </row>
    <row r="7478" ht="22.5" customHeight="1">
      <c r="A7478" s="53" t="str">
        <f t="array" ref="A7478">IFERROR(_xlfn.XLOOKUP(B7478, Runs[Run ID], Runs[Track]), "— pick a run —")</f>
        <v>Spider-Man</v>
      </c>
      <c r="B7478" s="54" t="s">
        <v>1020</v>
      </c>
      <c r="C7478" s="53" t="str">
        <f t="array" ref="C7478">IFERROR(_xlfn.XLOOKUP(B7478, Runs[Run ID], Runs[Title]), "— pick a run —")</f>
        <v>Nick Spencer's Spider-Man</v>
      </c>
      <c r="D7478" s="74" t="s">
        <v>11670</v>
      </c>
      <c r="E7478" s="58" t="b">
        <v>0</v>
      </c>
      <c r="F7478" s="25">
        <f t="shared" si="2"/>
        <v>91</v>
      </c>
      <c r="G7478" s="21" t="s">
        <v>58</v>
      </c>
      <c r="H7478" s="23"/>
      <c r="I7478" s="28"/>
    </row>
    <row r="7479" ht="22.5" customHeight="1">
      <c r="A7479" s="53" t="str">
        <f t="array" ref="A7479">IFERROR(_xlfn.XLOOKUP(B7479, Runs[Run ID], Runs[Track]), "— pick a run —")</f>
        <v>Spider-Man</v>
      </c>
      <c r="B7479" s="54" t="s">
        <v>805</v>
      </c>
      <c r="C7479" s="53" t="str">
        <f t="array" ref="C7479">IFERROR(_xlfn.XLOOKUP(B7479, Runs[Run ID], Runs[Title]), "— pick a run —")</f>
        <v>Joe Kelly's Amazing Spider-Man</v>
      </c>
      <c r="D7479" s="74" t="s">
        <v>11671</v>
      </c>
      <c r="E7479" s="58" t="b">
        <v>0</v>
      </c>
      <c r="F7479" s="25">
        <f t="shared" si="2"/>
        <v>1</v>
      </c>
      <c r="G7479" s="21" t="s">
        <v>58</v>
      </c>
      <c r="H7479" s="23"/>
      <c r="I7479" s="28"/>
    </row>
    <row r="7480" ht="22.5" customHeight="1">
      <c r="A7480" s="53" t="str">
        <f t="array" ref="A7480">IFERROR(_xlfn.XLOOKUP(B7480, Runs[Run ID], Runs[Track]), "— pick a run —")</f>
        <v>Spider-Man</v>
      </c>
      <c r="B7480" s="54" t="s">
        <v>805</v>
      </c>
      <c r="C7480" s="53" t="str">
        <f t="array" ref="C7480">IFERROR(_xlfn.XLOOKUP(B7480, Runs[Run ID], Runs[Title]), "— pick a run —")</f>
        <v>Joe Kelly's Amazing Spider-Man</v>
      </c>
      <c r="D7480" s="74" t="s">
        <v>11672</v>
      </c>
      <c r="E7480" s="58" t="b">
        <v>0</v>
      </c>
      <c r="F7480" s="25">
        <f t="shared" si="2"/>
        <v>2</v>
      </c>
      <c r="G7480" s="21" t="s">
        <v>58</v>
      </c>
      <c r="H7480" s="23"/>
      <c r="I7480" s="28"/>
    </row>
    <row r="7481" ht="22.5" customHeight="1">
      <c r="A7481" s="53" t="str">
        <f t="array" ref="A7481">IFERROR(_xlfn.XLOOKUP(B7481, Runs[Run ID], Runs[Track]), "— pick a run —")</f>
        <v>Spider-Man</v>
      </c>
      <c r="B7481" s="54" t="s">
        <v>805</v>
      </c>
      <c r="C7481" s="53" t="str">
        <f t="array" ref="C7481">IFERROR(_xlfn.XLOOKUP(B7481, Runs[Run ID], Runs[Title]), "— pick a run —")</f>
        <v>Joe Kelly's Amazing Spider-Man</v>
      </c>
      <c r="D7481" s="74" t="s">
        <v>11673</v>
      </c>
      <c r="E7481" s="58" t="b">
        <v>0</v>
      </c>
      <c r="F7481" s="25">
        <f t="shared" si="2"/>
        <v>3</v>
      </c>
      <c r="G7481" s="21" t="s">
        <v>58</v>
      </c>
      <c r="H7481" s="23"/>
      <c r="I7481" s="28"/>
    </row>
    <row r="7482" ht="22.5" customHeight="1">
      <c r="A7482" s="53" t="str">
        <f t="array" ref="A7482">IFERROR(_xlfn.XLOOKUP(B7482, Runs[Run ID], Runs[Track]), "— pick a run —")</f>
        <v>Spider-Man</v>
      </c>
      <c r="B7482" s="54" t="s">
        <v>805</v>
      </c>
      <c r="C7482" s="53" t="str">
        <f t="array" ref="C7482">IFERROR(_xlfn.XLOOKUP(B7482, Runs[Run ID], Runs[Title]), "— pick a run —")</f>
        <v>Joe Kelly's Amazing Spider-Man</v>
      </c>
      <c r="D7482" s="74" t="s">
        <v>11674</v>
      </c>
      <c r="E7482" s="58" t="b">
        <v>0</v>
      </c>
      <c r="F7482" s="25">
        <f t="shared" si="2"/>
        <v>4</v>
      </c>
      <c r="G7482" s="21" t="s">
        <v>58</v>
      </c>
      <c r="H7482" s="23"/>
      <c r="I7482" s="28"/>
    </row>
    <row r="7483" ht="22.5" customHeight="1">
      <c r="A7483" s="53" t="str">
        <f t="array" ref="A7483">IFERROR(_xlfn.XLOOKUP(B7483, Runs[Run ID], Runs[Track]), "— pick a run —")</f>
        <v>Spider-Man</v>
      </c>
      <c r="B7483" s="54" t="s">
        <v>805</v>
      </c>
      <c r="C7483" s="53" t="str">
        <f t="array" ref="C7483">IFERROR(_xlfn.XLOOKUP(B7483, Runs[Run ID], Runs[Title]), "— pick a run —")</f>
        <v>Joe Kelly's Amazing Spider-Man</v>
      </c>
      <c r="D7483" s="74" t="s">
        <v>11675</v>
      </c>
      <c r="E7483" s="58" t="b">
        <v>0</v>
      </c>
      <c r="F7483" s="25">
        <f t="shared" si="2"/>
        <v>5</v>
      </c>
      <c r="G7483" s="21" t="s">
        <v>58</v>
      </c>
      <c r="H7483" s="23"/>
      <c r="I7483" s="28"/>
    </row>
    <row r="7484" ht="22.5" customHeight="1">
      <c r="A7484" s="53" t="str">
        <f t="array" ref="A7484">IFERROR(_xlfn.XLOOKUP(B7484, Runs[Run ID], Runs[Track]), "— pick a run —")</f>
        <v>Spider-Man</v>
      </c>
      <c r="B7484" s="54" t="s">
        <v>805</v>
      </c>
      <c r="C7484" s="53" t="str">
        <f t="array" ref="C7484">IFERROR(_xlfn.XLOOKUP(B7484, Runs[Run ID], Runs[Title]), "— pick a run —")</f>
        <v>Joe Kelly's Amazing Spider-Man</v>
      </c>
      <c r="D7484" s="74" t="s">
        <v>11676</v>
      </c>
      <c r="E7484" s="58" t="b">
        <v>0</v>
      </c>
      <c r="F7484" s="25">
        <f t="shared" si="2"/>
        <v>6</v>
      </c>
      <c r="G7484" s="21" t="s">
        <v>58</v>
      </c>
      <c r="H7484" s="23"/>
      <c r="I7484" s="28"/>
    </row>
    <row r="7485" ht="22.5" customHeight="1">
      <c r="A7485" s="53" t="str">
        <f t="array" ref="A7485">IFERROR(_xlfn.XLOOKUP(B7485, Runs[Run ID], Runs[Track]), "— pick a run —")</f>
        <v>Spider-Man</v>
      </c>
      <c r="B7485" s="54" t="s">
        <v>805</v>
      </c>
      <c r="C7485" s="53" t="str">
        <f t="array" ref="C7485">IFERROR(_xlfn.XLOOKUP(B7485, Runs[Run ID], Runs[Title]), "— pick a run —")</f>
        <v>Joe Kelly's Amazing Spider-Man</v>
      </c>
      <c r="D7485" s="74" t="s">
        <v>11677</v>
      </c>
      <c r="E7485" s="58" t="b">
        <v>0</v>
      </c>
      <c r="F7485" s="25">
        <f t="shared" si="2"/>
        <v>7</v>
      </c>
      <c r="G7485" s="21" t="s">
        <v>58</v>
      </c>
      <c r="H7485" s="23"/>
      <c r="I7485" s="28"/>
    </row>
    <row r="7486" ht="22.5" customHeight="1">
      <c r="A7486" s="53" t="str">
        <f t="array" ref="A7486">IFERROR(_xlfn.XLOOKUP(B7486, Runs[Run ID], Runs[Track]), "— pick a run —")</f>
        <v>Spider-Man</v>
      </c>
      <c r="B7486" s="54" t="s">
        <v>805</v>
      </c>
      <c r="C7486" s="53" t="str">
        <f t="array" ref="C7486">IFERROR(_xlfn.XLOOKUP(B7486, Runs[Run ID], Runs[Title]), "— pick a run —")</f>
        <v>Joe Kelly's Amazing Spider-Man</v>
      </c>
      <c r="D7486" s="74" t="s">
        <v>11678</v>
      </c>
      <c r="E7486" s="58" t="b">
        <v>0</v>
      </c>
      <c r="F7486" s="25">
        <f t="shared" si="2"/>
        <v>8</v>
      </c>
      <c r="G7486" s="21" t="s">
        <v>58</v>
      </c>
      <c r="H7486" s="23"/>
      <c r="I7486" s="28"/>
    </row>
    <row r="7487" ht="22.5" customHeight="1">
      <c r="A7487" s="53" t="str">
        <f t="array" ref="A7487">IFERROR(_xlfn.XLOOKUP(B7487, Runs[Run ID], Runs[Track]), "— pick a run —")</f>
        <v>Spider-Man</v>
      </c>
      <c r="B7487" s="54" t="s">
        <v>805</v>
      </c>
      <c r="C7487" s="53" t="str">
        <f t="array" ref="C7487">IFERROR(_xlfn.XLOOKUP(B7487, Runs[Run ID], Runs[Title]), "— pick a run —")</f>
        <v>Joe Kelly's Amazing Spider-Man</v>
      </c>
      <c r="D7487" s="74" t="s">
        <v>11679</v>
      </c>
      <c r="E7487" s="58" t="b">
        <v>0</v>
      </c>
      <c r="F7487" s="25">
        <f t="shared" si="2"/>
        <v>9</v>
      </c>
      <c r="G7487" s="21" t="s">
        <v>58</v>
      </c>
      <c r="H7487" s="23"/>
      <c r="I7487" s="28"/>
    </row>
    <row r="7488" ht="22.5" customHeight="1">
      <c r="A7488" s="53" t="str">
        <f t="array" ref="A7488">IFERROR(_xlfn.XLOOKUP(B7488, Runs[Run ID], Runs[Track]), "— pick a run —")</f>
        <v>Spider-Man</v>
      </c>
      <c r="B7488" s="54" t="s">
        <v>805</v>
      </c>
      <c r="C7488" s="53" t="str">
        <f t="array" ref="C7488">IFERROR(_xlfn.XLOOKUP(B7488, Runs[Run ID], Runs[Title]), "— pick a run —")</f>
        <v>Joe Kelly's Amazing Spider-Man</v>
      </c>
      <c r="D7488" s="74" t="s">
        <v>11680</v>
      </c>
      <c r="E7488" s="58" t="b">
        <v>0</v>
      </c>
      <c r="F7488" s="25">
        <f t="shared" si="2"/>
        <v>10</v>
      </c>
      <c r="G7488" s="21" t="s">
        <v>58</v>
      </c>
      <c r="H7488" s="23"/>
      <c r="I7488" s="28"/>
    </row>
    <row r="7489" ht="22.5" customHeight="1">
      <c r="A7489" s="53" t="str">
        <f t="array" ref="A7489">IFERROR(_xlfn.XLOOKUP(B7489, Runs[Run ID], Runs[Track]), "— pick a run —")</f>
        <v>Spider-Man</v>
      </c>
      <c r="B7489" s="54" t="s">
        <v>805</v>
      </c>
      <c r="C7489" s="53" t="str">
        <f t="array" ref="C7489">IFERROR(_xlfn.XLOOKUP(B7489, Runs[Run ID], Runs[Title]), "— pick a run —")</f>
        <v>Joe Kelly's Amazing Spider-Man</v>
      </c>
      <c r="D7489" s="74" t="s">
        <v>11681</v>
      </c>
      <c r="E7489" s="58" t="b">
        <v>0</v>
      </c>
      <c r="F7489" s="25">
        <f t="shared" si="2"/>
        <v>11</v>
      </c>
      <c r="G7489" s="21" t="s">
        <v>58</v>
      </c>
      <c r="H7489" s="23"/>
      <c r="I7489" s="28"/>
    </row>
    <row r="7490" ht="22.5" customHeight="1">
      <c r="A7490" s="53" t="str">
        <f t="array" ref="A7490">IFERROR(_xlfn.XLOOKUP(B7490, Runs[Run ID], Runs[Track]), "— pick a run —")</f>
        <v>Spider-Man</v>
      </c>
      <c r="B7490" s="54" t="s">
        <v>805</v>
      </c>
      <c r="C7490" s="53" t="str">
        <f t="array" ref="C7490">IFERROR(_xlfn.XLOOKUP(B7490, Runs[Run ID], Runs[Title]), "— pick a run —")</f>
        <v>Joe Kelly's Amazing Spider-Man</v>
      </c>
      <c r="D7490" s="74" t="s">
        <v>11683</v>
      </c>
      <c r="E7490" s="58" t="b">
        <v>0</v>
      </c>
      <c r="F7490" s="25">
        <f t="shared" si="2"/>
        <v>12</v>
      </c>
      <c r="G7490" s="21" t="s">
        <v>58</v>
      </c>
      <c r="H7490" s="23"/>
      <c r="I7490" s="28"/>
    </row>
    <row r="7491" ht="22.5" customHeight="1">
      <c r="A7491" s="53" t="str">
        <f t="array" ref="A7491">IFERROR(_xlfn.XLOOKUP(B7491, Runs[Run ID], Runs[Track]), "— pick a run —")</f>
        <v>Spider-Man</v>
      </c>
      <c r="B7491" s="54" t="s">
        <v>805</v>
      </c>
      <c r="C7491" s="53" t="str">
        <f t="array" ref="C7491">IFERROR(_xlfn.XLOOKUP(B7491, Runs[Run ID], Runs[Title]), "— pick a run —")</f>
        <v>Joe Kelly's Amazing Spider-Man</v>
      </c>
      <c r="D7491" s="74" t="s">
        <v>11684</v>
      </c>
      <c r="E7491" s="58" t="b">
        <v>0</v>
      </c>
      <c r="F7491" s="25">
        <f t="shared" si="2"/>
        <v>13</v>
      </c>
      <c r="G7491" s="21" t="s">
        <v>58</v>
      </c>
      <c r="H7491" s="23"/>
      <c r="I7491" s="28"/>
    </row>
    <row r="7492" ht="22.5" customHeight="1">
      <c r="A7492" s="53" t="str">
        <f t="array" ref="A7492">IFERROR(_xlfn.XLOOKUP(B7492, Runs[Run ID], Runs[Track]), "— pick a run —")</f>
        <v>Spider-Man</v>
      </c>
      <c r="B7492" s="54" t="s">
        <v>805</v>
      </c>
      <c r="C7492" s="53" t="str">
        <f t="array" ref="C7492">IFERROR(_xlfn.XLOOKUP(B7492, Runs[Run ID], Runs[Title]), "— pick a run —")</f>
        <v>Joe Kelly's Amazing Spider-Man</v>
      </c>
      <c r="D7492" s="74" t="s">
        <v>11685</v>
      </c>
      <c r="E7492" s="58" t="b">
        <v>0</v>
      </c>
      <c r="F7492" s="25">
        <f t="shared" si="2"/>
        <v>14</v>
      </c>
      <c r="G7492" s="21" t="s">
        <v>58</v>
      </c>
      <c r="H7492" s="23"/>
      <c r="I7492" s="28"/>
    </row>
    <row r="7493" ht="22.5" customHeight="1">
      <c r="A7493" s="53" t="str">
        <f t="array" ref="A7493">IFERROR(_xlfn.XLOOKUP(B7493, Runs[Run ID], Runs[Track]), "— pick a run —")</f>
        <v>Spider-Man</v>
      </c>
      <c r="B7493" s="54" t="s">
        <v>805</v>
      </c>
      <c r="C7493" s="53" t="str">
        <f t="array" ref="C7493">IFERROR(_xlfn.XLOOKUP(B7493, Runs[Run ID], Runs[Title]), "— pick a run —")</f>
        <v>Joe Kelly's Amazing Spider-Man</v>
      </c>
      <c r="D7493" s="74" t="s">
        <v>11687</v>
      </c>
      <c r="E7493" s="58" t="b">
        <v>0</v>
      </c>
      <c r="F7493" s="25">
        <f t="shared" si="2"/>
        <v>15</v>
      </c>
      <c r="G7493" s="21" t="s">
        <v>58</v>
      </c>
      <c r="H7493" s="23"/>
      <c r="I7493" s="28"/>
    </row>
    <row r="7494" ht="22.5" customHeight="1">
      <c r="A7494" s="53" t="str">
        <f t="array" ref="A7494">IFERROR(_xlfn.XLOOKUP(B7494, Runs[Run ID], Runs[Track]), "— pick a run —")</f>
        <v>Spider-Man</v>
      </c>
      <c r="B7494" s="54" t="s">
        <v>805</v>
      </c>
      <c r="C7494" s="53" t="str">
        <f t="array" ref="C7494">IFERROR(_xlfn.XLOOKUP(B7494, Runs[Run ID], Runs[Title]), "— pick a run —")</f>
        <v>Joe Kelly's Amazing Spider-Man</v>
      </c>
      <c r="D7494" s="74" t="s">
        <v>11689</v>
      </c>
      <c r="E7494" s="58" t="b">
        <v>0</v>
      </c>
      <c r="F7494" s="25">
        <f t="shared" si="2"/>
        <v>16</v>
      </c>
      <c r="G7494" s="21" t="s">
        <v>58</v>
      </c>
      <c r="H7494" s="23"/>
      <c r="I7494" s="28"/>
    </row>
    <row r="7495" ht="22.5" customHeight="1">
      <c r="A7495" s="53" t="str">
        <f t="array" ref="A7495">IFERROR(_xlfn.XLOOKUP(B7495, Runs[Run ID], Runs[Track]), "— pick a run —")</f>
        <v>Spider-Man</v>
      </c>
      <c r="B7495" s="54" t="s">
        <v>805</v>
      </c>
      <c r="C7495" s="53" t="str">
        <f t="array" ref="C7495">IFERROR(_xlfn.XLOOKUP(B7495, Runs[Run ID], Runs[Title]), "— pick a run —")</f>
        <v>Joe Kelly's Amazing Spider-Man</v>
      </c>
      <c r="D7495" s="74" t="s">
        <v>11690</v>
      </c>
      <c r="E7495" s="58" t="b">
        <v>0</v>
      </c>
      <c r="F7495" s="25">
        <f t="shared" si="2"/>
        <v>17</v>
      </c>
      <c r="G7495" s="21" t="s">
        <v>58</v>
      </c>
      <c r="H7495" s="23"/>
      <c r="I7495" s="28"/>
    </row>
    <row r="7496" ht="22.5" customHeight="1">
      <c r="A7496" s="53" t="str">
        <f t="array" ref="A7496">IFERROR(_xlfn.XLOOKUP(B7496, Runs[Run ID], Runs[Track]), "— pick a run —")</f>
        <v>Spider-Man</v>
      </c>
      <c r="B7496" s="54" t="s">
        <v>805</v>
      </c>
      <c r="C7496" s="53" t="str">
        <f t="array" ref="C7496">IFERROR(_xlfn.XLOOKUP(B7496, Runs[Run ID], Runs[Title]), "— pick a run —")</f>
        <v>Joe Kelly's Amazing Spider-Man</v>
      </c>
      <c r="D7496" s="74" t="s">
        <v>11691</v>
      </c>
      <c r="E7496" s="58" t="b">
        <v>0</v>
      </c>
      <c r="F7496" s="25">
        <f t="shared" si="2"/>
        <v>18</v>
      </c>
      <c r="G7496" s="21" t="s">
        <v>58</v>
      </c>
      <c r="H7496" s="23"/>
      <c r="I7496" s="28"/>
    </row>
    <row r="7497" ht="22.5" customHeight="1">
      <c r="A7497" s="53" t="str">
        <f t="array" ref="A7497">IFERROR(_xlfn.XLOOKUP(B7497, Runs[Run ID], Runs[Track]), "— pick a run —")</f>
        <v>Spider-Man</v>
      </c>
      <c r="B7497" s="54" t="s">
        <v>805</v>
      </c>
      <c r="C7497" s="53" t="str">
        <f t="array" ref="C7497">IFERROR(_xlfn.XLOOKUP(B7497, Runs[Run ID], Runs[Title]), "— pick a run —")</f>
        <v>Joe Kelly's Amazing Spider-Man</v>
      </c>
      <c r="D7497" s="74" t="s">
        <v>11692</v>
      </c>
      <c r="E7497" s="58" t="b">
        <v>0</v>
      </c>
      <c r="F7497" s="25">
        <f t="shared" si="2"/>
        <v>19</v>
      </c>
      <c r="G7497" s="21" t="s">
        <v>58</v>
      </c>
      <c r="H7497" s="23"/>
      <c r="I7497" s="28"/>
    </row>
    <row r="7498" ht="22.5" customHeight="1">
      <c r="A7498" s="53" t="str">
        <f t="array" ref="A7498">IFERROR(_xlfn.XLOOKUP(B7498, Runs[Run ID], Runs[Track]), "— pick a run —")</f>
        <v>Spider-Man</v>
      </c>
      <c r="B7498" s="54" t="s">
        <v>805</v>
      </c>
      <c r="C7498" s="53" t="str">
        <f t="array" ref="C7498">IFERROR(_xlfn.XLOOKUP(B7498, Runs[Run ID], Runs[Title]), "— pick a run —")</f>
        <v>Joe Kelly's Amazing Spider-Man</v>
      </c>
      <c r="D7498" s="74" t="s">
        <v>11693</v>
      </c>
      <c r="E7498" s="58" t="b">
        <v>0</v>
      </c>
      <c r="F7498" s="25">
        <f t="shared" si="2"/>
        <v>20</v>
      </c>
      <c r="G7498" s="21" t="s">
        <v>58</v>
      </c>
      <c r="H7498" s="23"/>
      <c r="I7498" s="28"/>
    </row>
    <row r="7499" ht="22.5" customHeight="1">
      <c r="A7499" s="53" t="str">
        <f t="array" ref="A7499">IFERROR(_xlfn.XLOOKUP(B7499, Runs[Run ID], Runs[Track]), "— pick a run —")</f>
        <v>Spider-Man</v>
      </c>
      <c r="B7499" s="54" t="s">
        <v>805</v>
      </c>
      <c r="C7499" s="53" t="str">
        <f t="array" ref="C7499">IFERROR(_xlfn.XLOOKUP(B7499, Runs[Run ID], Runs[Title]), "— pick a run —")</f>
        <v>Joe Kelly's Amazing Spider-Man</v>
      </c>
      <c r="D7499" s="74" t="s">
        <v>11694</v>
      </c>
      <c r="E7499" s="58" t="b">
        <v>0</v>
      </c>
      <c r="F7499" s="25">
        <f t="shared" si="2"/>
        <v>21</v>
      </c>
      <c r="G7499" s="21" t="s">
        <v>58</v>
      </c>
      <c r="H7499" s="23"/>
      <c r="I7499" s="28"/>
    </row>
    <row r="7500" ht="22.5" customHeight="1">
      <c r="A7500" s="53" t="str">
        <f t="array" ref="A7500">IFERROR(_xlfn.XLOOKUP(B7500, Runs[Run ID], Runs[Track]), "— pick a run —")</f>
        <v>Spider-Man</v>
      </c>
      <c r="B7500" s="54" t="s">
        <v>805</v>
      </c>
      <c r="C7500" s="53" t="str">
        <f t="array" ref="C7500">IFERROR(_xlfn.XLOOKUP(B7500, Runs[Run ID], Runs[Title]), "— pick a run —")</f>
        <v>Joe Kelly's Amazing Spider-Man</v>
      </c>
      <c r="D7500" s="74" t="s">
        <v>11695</v>
      </c>
      <c r="E7500" s="58" t="b">
        <v>0</v>
      </c>
      <c r="F7500" s="25">
        <f t="shared" si="2"/>
        <v>22</v>
      </c>
      <c r="G7500" s="21" t="s">
        <v>58</v>
      </c>
      <c r="H7500" s="23"/>
      <c r="I7500" s="28"/>
    </row>
    <row r="7501" ht="22.5" customHeight="1">
      <c r="A7501" s="53" t="str">
        <f t="array" ref="A7501">IFERROR(_xlfn.XLOOKUP(B7501, Runs[Run ID], Runs[Track]), "— pick a run —")</f>
        <v>Spider-Man</v>
      </c>
      <c r="B7501" s="54" t="s">
        <v>805</v>
      </c>
      <c r="C7501" s="53" t="str">
        <f t="array" ref="C7501">IFERROR(_xlfn.XLOOKUP(B7501, Runs[Run ID], Runs[Title]), "— pick a run —")</f>
        <v>Joe Kelly's Amazing Spider-Man</v>
      </c>
      <c r="D7501" s="74" t="s">
        <v>11696</v>
      </c>
      <c r="E7501" s="58" t="b">
        <v>0</v>
      </c>
      <c r="F7501" s="25">
        <f t="shared" si="2"/>
        <v>23</v>
      </c>
      <c r="G7501" s="21" t="s">
        <v>58</v>
      </c>
      <c r="H7501" s="23"/>
      <c r="I7501" s="28"/>
    </row>
    <row r="7502" ht="22.5" customHeight="1">
      <c r="A7502" s="53" t="str">
        <f t="array" ref="A7502">IFERROR(_xlfn.XLOOKUP(B7502, Runs[Run ID], Runs[Track]), "— pick a run —")</f>
        <v>Spider-Man</v>
      </c>
      <c r="B7502" s="54" t="s">
        <v>805</v>
      </c>
      <c r="C7502" s="53" t="str">
        <f t="array" ref="C7502">IFERROR(_xlfn.XLOOKUP(B7502, Runs[Run ID], Runs[Title]), "— pick a run —")</f>
        <v>Joe Kelly's Amazing Spider-Man</v>
      </c>
      <c r="D7502" s="74" t="s">
        <v>11698</v>
      </c>
      <c r="E7502" s="58" t="b">
        <v>0</v>
      </c>
      <c r="F7502" s="25">
        <f t="shared" si="2"/>
        <v>24</v>
      </c>
      <c r="G7502" s="21" t="s">
        <v>58</v>
      </c>
      <c r="H7502" s="23"/>
      <c r="I7502" s="28"/>
    </row>
    <row r="7503" ht="22.5" customHeight="1">
      <c r="A7503" s="53" t="str">
        <f t="array" ref="A7503">IFERROR(_xlfn.XLOOKUP(B7503, Runs[Run ID], Runs[Track]), "— pick a run —")</f>
        <v>Spider-Man</v>
      </c>
      <c r="B7503" s="54" t="s">
        <v>805</v>
      </c>
      <c r="C7503" s="53" t="str">
        <f t="array" ref="C7503">IFERROR(_xlfn.XLOOKUP(B7503, Runs[Run ID], Runs[Title]), "— pick a run —")</f>
        <v>Joe Kelly's Amazing Spider-Man</v>
      </c>
      <c r="D7503" s="74" t="s">
        <v>11699</v>
      </c>
      <c r="E7503" s="58" t="b">
        <v>0</v>
      </c>
      <c r="F7503" s="25">
        <f t="shared" si="2"/>
        <v>25</v>
      </c>
      <c r="G7503" s="21" t="s">
        <v>58</v>
      </c>
      <c r="H7503" s="23"/>
      <c r="I7503" s="28"/>
    </row>
    <row r="7504" ht="22.5" customHeight="1">
      <c r="A7504" s="53" t="str">
        <f t="array" ref="A7504">IFERROR(_xlfn.XLOOKUP(B7504, Runs[Run ID], Runs[Track]), "— pick a run —")</f>
        <v>Spider-Man</v>
      </c>
      <c r="B7504" s="54" t="s">
        <v>805</v>
      </c>
      <c r="C7504" s="53" t="str">
        <f t="array" ref="C7504">IFERROR(_xlfn.XLOOKUP(B7504, Runs[Run ID], Runs[Title]), "— pick a run —")</f>
        <v>Joe Kelly's Amazing Spider-Man</v>
      </c>
      <c r="D7504" s="74" t="s">
        <v>11700</v>
      </c>
      <c r="E7504" s="58" t="b">
        <v>0</v>
      </c>
      <c r="F7504" s="25">
        <f t="shared" si="2"/>
        <v>26</v>
      </c>
      <c r="G7504" s="21" t="s">
        <v>58</v>
      </c>
      <c r="H7504" s="23"/>
      <c r="I7504" s="28"/>
    </row>
    <row r="7505" ht="22.5" customHeight="1">
      <c r="A7505" s="53" t="str">
        <f t="array" ref="A7505">IFERROR(_xlfn.XLOOKUP(B7505, Runs[Run ID], Runs[Track]), "— pick a run —")</f>
        <v>Spider-Man</v>
      </c>
      <c r="B7505" s="54" t="s">
        <v>805</v>
      </c>
      <c r="C7505" s="53" t="str">
        <f t="array" ref="C7505">IFERROR(_xlfn.XLOOKUP(B7505, Runs[Run ID], Runs[Title]), "— pick a run —")</f>
        <v>Joe Kelly's Amazing Spider-Man</v>
      </c>
      <c r="D7505" s="74" t="s">
        <v>11701</v>
      </c>
      <c r="E7505" s="58" t="b">
        <v>0</v>
      </c>
      <c r="F7505" s="25">
        <f t="shared" si="2"/>
        <v>27</v>
      </c>
      <c r="G7505" s="21" t="s">
        <v>58</v>
      </c>
      <c r="H7505" s="23"/>
      <c r="I7505" s="28"/>
    </row>
    <row r="7506" ht="22.5" customHeight="1">
      <c r="A7506" s="53" t="str">
        <f t="array" ref="A7506">IFERROR(_xlfn.XLOOKUP(B7506, Runs[Run ID], Runs[Track]), "— pick a run —")</f>
        <v>Spider-Man</v>
      </c>
      <c r="B7506" s="54" t="s">
        <v>805</v>
      </c>
      <c r="C7506" s="53" t="str">
        <f t="array" ref="C7506">IFERROR(_xlfn.XLOOKUP(B7506, Runs[Run ID], Runs[Title]), "— pick a run —")</f>
        <v>Joe Kelly's Amazing Spider-Man</v>
      </c>
      <c r="D7506" s="74" t="s">
        <v>11702</v>
      </c>
      <c r="E7506" s="58" t="b">
        <v>0</v>
      </c>
      <c r="F7506" s="25">
        <f t="shared" si="2"/>
        <v>28</v>
      </c>
      <c r="G7506" s="21" t="s">
        <v>58</v>
      </c>
      <c r="H7506" s="23"/>
      <c r="I7506" s="28"/>
    </row>
    <row r="7507" ht="22.5" customHeight="1">
      <c r="A7507" s="53" t="str">
        <f t="array" ref="A7507">IFERROR(_xlfn.XLOOKUP(B7507, Runs[Run ID], Runs[Track]), "— pick a run —")</f>
        <v>Spider-Man</v>
      </c>
      <c r="B7507" s="54" t="s">
        <v>805</v>
      </c>
      <c r="C7507" s="53" t="str">
        <f t="array" ref="C7507">IFERROR(_xlfn.XLOOKUP(B7507, Runs[Run ID], Runs[Title]), "— pick a run —")</f>
        <v>Joe Kelly's Amazing Spider-Man</v>
      </c>
      <c r="D7507" s="74" t="s">
        <v>11703</v>
      </c>
      <c r="E7507" s="58" t="b">
        <v>0</v>
      </c>
      <c r="F7507" s="25">
        <f t="shared" si="2"/>
        <v>29</v>
      </c>
      <c r="G7507" s="21" t="s">
        <v>58</v>
      </c>
      <c r="H7507" s="23"/>
      <c r="I7507" s="28"/>
    </row>
    <row r="7508" ht="22.5" customHeight="1">
      <c r="A7508" s="53" t="str">
        <f t="array" ref="A7508">IFERROR(_xlfn.XLOOKUP(B7508, Runs[Run ID], Runs[Track]), "— pick a run —")</f>
        <v>Spider-Man</v>
      </c>
      <c r="B7508" s="54" t="s">
        <v>805</v>
      </c>
      <c r="C7508" s="53" t="str">
        <f t="array" ref="C7508">IFERROR(_xlfn.XLOOKUP(B7508, Runs[Run ID], Runs[Title]), "— pick a run —")</f>
        <v>Joe Kelly's Amazing Spider-Man</v>
      </c>
      <c r="D7508" s="74" t="s">
        <v>11704</v>
      </c>
      <c r="E7508" s="58" t="b">
        <v>0</v>
      </c>
      <c r="F7508" s="25">
        <f t="shared" si="2"/>
        <v>30</v>
      </c>
      <c r="G7508" s="21" t="s">
        <v>58</v>
      </c>
      <c r="H7508" s="23"/>
      <c r="I7508" s="28"/>
    </row>
    <row r="7509" ht="22.5" customHeight="1">
      <c r="A7509" s="53" t="str">
        <f t="array" ref="A7509">IFERROR(_xlfn.XLOOKUP(B7509, Runs[Run ID], Runs[Track]), "— pick a run —")</f>
        <v>Spider-Man</v>
      </c>
      <c r="B7509" s="54" t="s">
        <v>805</v>
      </c>
      <c r="C7509" s="53" t="str">
        <f t="array" ref="C7509">IFERROR(_xlfn.XLOOKUP(B7509, Runs[Run ID], Runs[Title]), "— pick a run —")</f>
        <v>Joe Kelly's Amazing Spider-Man</v>
      </c>
      <c r="D7509" s="74" t="s">
        <v>11706</v>
      </c>
      <c r="E7509" s="58" t="b">
        <v>0</v>
      </c>
      <c r="F7509" s="25">
        <f t="shared" si="2"/>
        <v>31</v>
      </c>
      <c r="G7509" s="21" t="s">
        <v>58</v>
      </c>
      <c r="H7509" s="23"/>
      <c r="I7509" s="28"/>
    </row>
    <row r="7510" ht="22.5" customHeight="1">
      <c r="A7510" s="53" t="str">
        <f t="array" ref="A7510">IFERROR(_xlfn.XLOOKUP(B7510, Runs[Run ID], Runs[Track]), "— pick a run —")</f>
        <v>Spider-Man</v>
      </c>
      <c r="B7510" s="54" t="s">
        <v>805</v>
      </c>
      <c r="C7510" s="53" t="str">
        <f t="array" ref="C7510">IFERROR(_xlfn.XLOOKUP(B7510, Runs[Run ID], Runs[Title]), "— pick a run —")</f>
        <v>Joe Kelly's Amazing Spider-Man</v>
      </c>
      <c r="D7510" s="74" t="s">
        <v>11707</v>
      </c>
      <c r="E7510" s="58" t="b">
        <v>0</v>
      </c>
      <c r="F7510" s="25">
        <f t="shared" si="2"/>
        <v>32</v>
      </c>
      <c r="G7510" s="21" t="s">
        <v>58</v>
      </c>
      <c r="H7510" s="23"/>
      <c r="I7510" s="28"/>
    </row>
    <row r="7511" ht="22.5" customHeight="1">
      <c r="A7511" s="53" t="str">
        <f t="array" ref="A7511">IFERROR(_xlfn.XLOOKUP(B7511, Runs[Run ID], Runs[Track]), "— pick a run —")</f>
        <v>Spider-Man</v>
      </c>
      <c r="B7511" s="54" t="s">
        <v>805</v>
      </c>
      <c r="C7511" s="53" t="str">
        <f t="array" ref="C7511">IFERROR(_xlfn.XLOOKUP(B7511, Runs[Run ID], Runs[Title]), "— pick a run —")</f>
        <v>Joe Kelly's Amazing Spider-Man</v>
      </c>
      <c r="D7511" s="74" t="s">
        <v>11708</v>
      </c>
      <c r="E7511" s="58" t="b">
        <v>0</v>
      </c>
      <c r="F7511" s="25">
        <f t="shared" si="2"/>
        <v>33</v>
      </c>
      <c r="G7511" s="21" t="s">
        <v>58</v>
      </c>
      <c r="H7511" s="23"/>
      <c r="I7511" s="28"/>
    </row>
    <row r="7512" ht="22.5" customHeight="1">
      <c r="A7512" s="53" t="str">
        <f t="array" ref="A7512">IFERROR(_xlfn.XLOOKUP(B7512, Runs[Run ID], Runs[Track]), "— pick a run —")</f>
        <v>Spider-Man</v>
      </c>
      <c r="B7512" s="54" t="s">
        <v>805</v>
      </c>
      <c r="C7512" s="53" t="str">
        <f t="array" ref="C7512">IFERROR(_xlfn.XLOOKUP(B7512, Runs[Run ID], Runs[Title]), "— pick a run —")</f>
        <v>Joe Kelly's Amazing Spider-Man</v>
      </c>
      <c r="D7512" s="74" t="s">
        <v>11710</v>
      </c>
      <c r="E7512" s="58" t="b">
        <v>0</v>
      </c>
      <c r="F7512" s="25">
        <f t="shared" si="2"/>
        <v>34</v>
      </c>
      <c r="G7512" s="21" t="s">
        <v>58</v>
      </c>
      <c r="H7512" s="23"/>
      <c r="I7512" s="28"/>
    </row>
    <row r="7513" ht="22.5" customHeight="1">
      <c r="A7513" s="53" t="str">
        <f t="array" ref="A7513">IFERROR(_xlfn.XLOOKUP(B7513, Runs[Run ID], Runs[Track]), "— pick a run —")</f>
        <v>Spider-Man</v>
      </c>
      <c r="B7513" s="54" t="s">
        <v>805</v>
      </c>
      <c r="C7513" s="53" t="str">
        <f t="array" ref="C7513">IFERROR(_xlfn.XLOOKUP(B7513, Runs[Run ID], Runs[Title]), "— pick a run —")</f>
        <v>Joe Kelly's Amazing Spider-Man</v>
      </c>
      <c r="D7513" s="74" t="s">
        <v>11711</v>
      </c>
      <c r="E7513" s="58" t="b">
        <v>0</v>
      </c>
      <c r="F7513" s="25">
        <f t="shared" si="2"/>
        <v>35</v>
      </c>
      <c r="G7513" s="21" t="s">
        <v>58</v>
      </c>
      <c r="H7513" s="23"/>
      <c r="I7513" s="28"/>
    </row>
    <row r="7514" ht="22.5" customHeight="1">
      <c r="A7514" s="53" t="str">
        <f t="array" ref="A7514">IFERROR(_xlfn.XLOOKUP(B7514, Runs[Run ID], Runs[Track]), "— pick a run —")</f>
        <v>Spider-Man</v>
      </c>
      <c r="B7514" s="54" t="s">
        <v>805</v>
      </c>
      <c r="C7514" s="53" t="str">
        <f t="array" ref="C7514">IFERROR(_xlfn.XLOOKUP(B7514, Runs[Run ID], Runs[Title]), "— pick a run —")</f>
        <v>Joe Kelly's Amazing Spider-Man</v>
      </c>
      <c r="D7514" s="74" t="s">
        <v>15867</v>
      </c>
      <c r="E7514" s="58" t="b">
        <v>0</v>
      </c>
      <c r="F7514" s="25">
        <f t="shared" si="2"/>
        <v>36</v>
      </c>
      <c r="G7514" s="21" t="s">
        <v>58</v>
      </c>
      <c r="H7514" s="23"/>
      <c r="I7514" s="28"/>
    </row>
    <row r="7515" ht="22.5" customHeight="1">
      <c r="A7515" s="53" t="str">
        <f t="array" ref="A7515">IFERROR(_xlfn.XLOOKUP(B7515, Runs[Run ID], Runs[Track]), "— pick a run —")</f>
        <v>Spider-Man</v>
      </c>
      <c r="B7515" s="54" t="s">
        <v>805</v>
      </c>
      <c r="C7515" s="53" t="str">
        <f t="array" ref="C7515">IFERROR(_xlfn.XLOOKUP(B7515, Runs[Run ID], Runs[Title]), "— pick a run —")</f>
        <v>Joe Kelly's Amazing Spider-Man</v>
      </c>
      <c r="D7515" s="74" t="s">
        <v>11713</v>
      </c>
      <c r="E7515" s="58" t="b">
        <v>0</v>
      </c>
      <c r="F7515" s="25">
        <f t="shared" si="2"/>
        <v>37</v>
      </c>
      <c r="G7515" s="21" t="s">
        <v>58</v>
      </c>
      <c r="H7515" s="23"/>
      <c r="I7515" s="28"/>
    </row>
    <row r="7516" ht="22.5" customHeight="1">
      <c r="A7516" s="53" t="str">
        <f t="array" ref="A7516">IFERROR(_xlfn.XLOOKUP(B7516, Runs[Run ID], Runs[Track]), "— pick a run —")</f>
        <v>Spider-Man</v>
      </c>
      <c r="B7516" s="54" t="s">
        <v>805</v>
      </c>
      <c r="C7516" s="53" t="str">
        <f t="array" ref="C7516">IFERROR(_xlfn.XLOOKUP(B7516, Runs[Run ID], Runs[Title]), "— pick a run —")</f>
        <v>Joe Kelly's Amazing Spider-Man</v>
      </c>
      <c r="D7516" s="74" t="s">
        <v>11714</v>
      </c>
      <c r="E7516" s="58" t="b">
        <v>0</v>
      </c>
      <c r="F7516" s="25">
        <f t="shared" si="2"/>
        <v>38</v>
      </c>
      <c r="G7516" s="21" t="s">
        <v>58</v>
      </c>
      <c r="H7516" s="23"/>
      <c r="I7516" s="28"/>
    </row>
    <row r="7517" ht="22.5" customHeight="1">
      <c r="A7517" s="53" t="str">
        <f t="array" ref="A7517">IFERROR(_xlfn.XLOOKUP(B7517, Runs[Run ID], Runs[Track]), "— pick a run —")</f>
        <v>Spider-Man</v>
      </c>
      <c r="B7517" s="54" t="s">
        <v>805</v>
      </c>
      <c r="C7517" s="53" t="str">
        <f t="array" ref="C7517">IFERROR(_xlfn.XLOOKUP(B7517, Runs[Run ID], Runs[Title]), "— pick a run —")</f>
        <v>Joe Kelly's Amazing Spider-Man</v>
      </c>
      <c r="D7517" s="74" t="s">
        <v>11715</v>
      </c>
      <c r="E7517" s="58" t="b">
        <v>0</v>
      </c>
      <c r="F7517" s="25">
        <f t="shared" si="2"/>
        <v>39</v>
      </c>
      <c r="G7517" s="21" t="s">
        <v>58</v>
      </c>
      <c r="H7517" s="23"/>
      <c r="I7517" s="28"/>
    </row>
    <row r="7518" ht="22.5" customHeight="1">
      <c r="A7518" s="53" t="str">
        <f t="array" ref="A7518">IFERROR(_xlfn.XLOOKUP(B7518, Runs[Run ID], Runs[Track]), "— pick a run —")</f>
        <v>Spider-Man</v>
      </c>
      <c r="B7518" s="54" t="s">
        <v>805</v>
      </c>
      <c r="C7518" s="53" t="str">
        <f t="array" ref="C7518">IFERROR(_xlfn.XLOOKUP(B7518, Runs[Run ID], Runs[Title]), "— pick a run —")</f>
        <v>Joe Kelly's Amazing Spider-Man</v>
      </c>
      <c r="D7518" s="74" t="s">
        <v>11716</v>
      </c>
      <c r="E7518" s="58" t="b">
        <v>0</v>
      </c>
      <c r="F7518" s="25">
        <f t="shared" si="2"/>
        <v>40</v>
      </c>
      <c r="G7518" s="21" t="s">
        <v>58</v>
      </c>
      <c r="H7518" s="23"/>
      <c r="I7518" s="28"/>
    </row>
    <row r="7519" ht="22.5" customHeight="1">
      <c r="A7519" s="53" t="str">
        <f t="array" ref="A7519">IFERROR(_xlfn.XLOOKUP(B7519, Runs[Run ID], Runs[Track]), "— pick a run —")</f>
        <v>Spider-Man</v>
      </c>
      <c r="B7519" s="54" t="s">
        <v>805</v>
      </c>
      <c r="C7519" s="53" t="str">
        <f t="array" ref="C7519">IFERROR(_xlfn.XLOOKUP(B7519, Runs[Run ID], Runs[Title]), "— pick a run —")</f>
        <v>Joe Kelly's Amazing Spider-Man</v>
      </c>
      <c r="D7519" s="74" t="s">
        <v>11717</v>
      </c>
      <c r="E7519" s="58" t="b">
        <v>0</v>
      </c>
      <c r="F7519" s="25">
        <f t="shared" si="2"/>
        <v>41</v>
      </c>
      <c r="G7519" s="21" t="s">
        <v>58</v>
      </c>
      <c r="H7519" s="23"/>
      <c r="I7519" s="28"/>
    </row>
    <row r="7520" ht="22.5" customHeight="1">
      <c r="A7520" s="53" t="str">
        <f t="array" ref="A7520">IFERROR(_xlfn.XLOOKUP(B7520, Runs[Run ID], Runs[Track]), "— pick a run —")</f>
        <v>Spider-Man</v>
      </c>
      <c r="B7520" s="54" t="s">
        <v>805</v>
      </c>
      <c r="C7520" s="53" t="str">
        <f t="array" ref="C7520">IFERROR(_xlfn.XLOOKUP(B7520, Runs[Run ID], Runs[Title]), "— pick a run —")</f>
        <v>Joe Kelly's Amazing Spider-Man</v>
      </c>
      <c r="D7520" s="74" t="s">
        <v>11718</v>
      </c>
      <c r="E7520" s="58" t="b">
        <v>0</v>
      </c>
      <c r="F7520" s="25">
        <f t="shared" si="2"/>
        <v>42</v>
      </c>
      <c r="G7520" s="21" t="s">
        <v>58</v>
      </c>
      <c r="H7520" s="23"/>
      <c r="I7520" s="28"/>
    </row>
    <row r="7521" ht="22.5" customHeight="1">
      <c r="A7521" s="53" t="str">
        <f t="array" ref="A7521">IFERROR(_xlfn.XLOOKUP(B7521, Runs[Run ID], Runs[Track]), "— pick a run —")</f>
        <v>Spider-Man</v>
      </c>
      <c r="B7521" s="54" t="s">
        <v>805</v>
      </c>
      <c r="C7521" s="53" t="str">
        <f t="array" ref="C7521">IFERROR(_xlfn.XLOOKUP(B7521, Runs[Run ID], Runs[Title]), "— pick a run —")</f>
        <v>Joe Kelly's Amazing Spider-Man</v>
      </c>
      <c r="D7521" s="74" t="s">
        <v>11719</v>
      </c>
      <c r="E7521" s="58" t="b">
        <v>0</v>
      </c>
      <c r="F7521" s="25">
        <f t="shared" si="2"/>
        <v>43</v>
      </c>
      <c r="G7521" s="21" t="s">
        <v>58</v>
      </c>
      <c r="H7521" s="23"/>
      <c r="I7521" s="28"/>
    </row>
    <row r="7522" ht="22.5" customHeight="1">
      <c r="A7522" s="53" t="str">
        <f t="array" ref="A7522">IFERROR(_xlfn.XLOOKUP(B7522, Runs[Run ID], Runs[Track]), "— pick a run —")</f>
        <v>Spider-Man</v>
      </c>
      <c r="B7522" s="54" t="s">
        <v>805</v>
      </c>
      <c r="C7522" s="53" t="str">
        <f t="array" ref="C7522">IFERROR(_xlfn.XLOOKUP(B7522, Runs[Run ID], Runs[Title]), "— pick a run —")</f>
        <v>Joe Kelly's Amazing Spider-Man</v>
      </c>
      <c r="D7522" s="74" t="s">
        <v>11720</v>
      </c>
      <c r="E7522" s="58" t="b">
        <v>0</v>
      </c>
      <c r="F7522" s="25">
        <f t="shared" si="2"/>
        <v>44</v>
      </c>
      <c r="G7522" s="21" t="s">
        <v>58</v>
      </c>
      <c r="H7522" s="23"/>
      <c r="I7522" s="28"/>
    </row>
    <row r="7523" ht="22.5" customHeight="1">
      <c r="A7523" s="53" t="str">
        <f t="array" ref="A7523">IFERROR(_xlfn.XLOOKUP(B7523, Runs[Run ID], Runs[Track]), "— pick a run —")</f>
        <v>Spider-Man</v>
      </c>
      <c r="B7523" s="54" t="s">
        <v>805</v>
      </c>
      <c r="C7523" s="53" t="str">
        <f t="array" ref="C7523">IFERROR(_xlfn.XLOOKUP(B7523, Runs[Run ID], Runs[Title]), "— pick a run —")</f>
        <v>Joe Kelly's Amazing Spider-Man</v>
      </c>
      <c r="D7523" s="74" t="s">
        <v>15868</v>
      </c>
      <c r="E7523" s="58" t="b">
        <v>0</v>
      </c>
      <c r="F7523" s="25">
        <f t="shared" si="2"/>
        <v>45</v>
      </c>
      <c r="G7523" s="21" t="s">
        <v>58</v>
      </c>
      <c r="H7523" s="23"/>
      <c r="I7523" s="28"/>
    </row>
    <row r="7524" ht="22.5" customHeight="1">
      <c r="A7524" s="53" t="str">
        <f t="array" ref="A7524">IFERROR(_xlfn.XLOOKUP(B7524, Runs[Run ID], Runs[Track]), "— pick a run —")</f>
        <v>Spider-Man</v>
      </c>
      <c r="B7524" s="54" t="s">
        <v>805</v>
      </c>
      <c r="C7524" s="53" t="str">
        <f t="array" ref="C7524">IFERROR(_xlfn.XLOOKUP(B7524, Runs[Run ID], Runs[Title]), "— pick a run —")</f>
        <v>Joe Kelly's Amazing Spider-Man</v>
      </c>
      <c r="D7524" s="74" t="s">
        <v>11722</v>
      </c>
      <c r="E7524" s="58" t="b">
        <v>0</v>
      </c>
      <c r="F7524" s="25">
        <f t="shared" si="2"/>
        <v>46</v>
      </c>
      <c r="G7524" s="21" t="s">
        <v>58</v>
      </c>
      <c r="H7524" s="23"/>
      <c r="I7524" s="28"/>
    </row>
    <row r="7525" ht="22.5" customHeight="1">
      <c r="A7525" s="53" t="str">
        <f t="array" ref="A7525">IFERROR(_xlfn.XLOOKUP(B7525, Runs[Run ID], Runs[Track]), "— pick a run —")</f>
        <v>Spider-Man</v>
      </c>
      <c r="B7525" s="54" t="s">
        <v>805</v>
      </c>
      <c r="C7525" s="53" t="str">
        <f t="array" ref="C7525">IFERROR(_xlfn.XLOOKUP(B7525, Runs[Run ID], Runs[Title]), "— pick a run —")</f>
        <v>Joe Kelly's Amazing Spider-Man</v>
      </c>
      <c r="D7525" s="74" t="s">
        <v>11724</v>
      </c>
      <c r="E7525" s="58" t="b">
        <v>0</v>
      </c>
      <c r="F7525" s="25">
        <f t="shared" si="2"/>
        <v>47</v>
      </c>
      <c r="G7525" s="21" t="s">
        <v>58</v>
      </c>
      <c r="H7525" s="23"/>
      <c r="I7525" s="28"/>
    </row>
    <row r="7526" ht="22.5" customHeight="1">
      <c r="A7526" s="53" t="str">
        <f t="array" ref="A7526">IFERROR(_xlfn.XLOOKUP(B7526, Runs[Run ID], Runs[Track]), "— pick a run —")</f>
        <v>Spider-Man</v>
      </c>
      <c r="B7526" s="54" t="s">
        <v>805</v>
      </c>
      <c r="C7526" s="53" t="str">
        <f t="array" ref="C7526">IFERROR(_xlfn.XLOOKUP(B7526, Runs[Run ID], Runs[Title]), "— pick a run —")</f>
        <v>Joe Kelly's Amazing Spider-Man</v>
      </c>
      <c r="D7526" s="74" t="s">
        <v>11725</v>
      </c>
      <c r="E7526" s="58" t="b">
        <v>0</v>
      </c>
      <c r="F7526" s="25">
        <f t="shared" si="2"/>
        <v>48</v>
      </c>
      <c r="G7526" s="21" t="s">
        <v>58</v>
      </c>
      <c r="H7526" s="23"/>
      <c r="I7526" s="28"/>
    </row>
    <row r="7527" ht="22.5" customHeight="1">
      <c r="A7527" s="53" t="str">
        <f t="array" ref="A7527">IFERROR(_xlfn.XLOOKUP(B7527, Runs[Run ID], Runs[Track]), "— pick a run —")</f>
        <v>Spider-Man</v>
      </c>
      <c r="B7527" s="54" t="s">
        <v>805</v>
      </c>
      <c r="C7527" s="53" t="str">
        <f t="array" ref="C7527">IFERROR(_xlfn.XLOOKUP(B7527, Runs[Run ID], Runs[Title]), "— pick a run —")</f>
        <v>Joe Kelly's Amazing Spider-Man</v>
      </c>
      <c r="D7527" s="74" t="s">
        <v>11726</v>
      </c>
      <c r="E7527" s="58" t="b">
        <v>0</v>
      </c>
      <c r="F7527" s="25">
        <f t="shared" si="2"/>
        <v>49</v>
      </c>
      <c r="G7527" s="21" t="s">
        <v>58</v>
      </c>
      <c r="H7527" s="23"/>
      <c r="I7527" s="28"/>
    </row>
    <row r="7528" ht="22.5" customHeight="1">
      <c r="A7528" s="53" t="str">
        <f t="array" ref="A7528">IFERROR(_xlfn.XLOOKUP(B7528, Runs[Run ID], Runs[Track]), "— pick a run —")</f>
        <v>Spider-Man</v>
      </c>
      <c r="B7528" s="54" t="s">
        <v>805</v>
      </c>
      <c r="C7528" s="53" t="str">
        <f t="array" ref="C7528">IFERROR(_xlfn.XLOOKUP(B7528, Runs[Run ID], Runs[Title]), "— pick a run —")</f>
        <v>Joe Kelly's Amazing Spider-Man</v>
      </c>
      <c r="D7528" s="74" t="s">
        <v>11727</v>
      </c>
      <c r="E7528" s="58" t="b">
        <v>0</v>
      </c>
      <c r="F7528" s="25">
        <f t="shared" si="2"/>
        <v>50</v>
      </c>
      <c r="G7528" s="21" t="s">
        <v>58</v>
      </c>
      <c r="H7528" s="23"/>
      <c r="I7528" s="28"/>
    </row>
    <row r="7529" ht="22.5" customHeight="1">
      <c r="A7529" s="53" t="str">
        <f t="array" ref="A7529">IFERROR(_xlfn.XLOOKUP(B7529, Runs[Run ID], Runs[Track]), "— pick a run —")</f>
        <v>Spider-Man</v>
      </c>
      <c r="B7529" s="54" t="s">
        <v>805</v>
      </c>
      <c r="C7529" s="53" t="str">
        <f t="array" ref="C7529">IFERROR(_xlfn.XLOOKUP(B7529, Runs[Run ID], Runs[Title]), "— pick a run —")</f>
        <v>Joe Kelly's Amazing Spider-Man</v>
      </c>
      <c r="D7529" s="74" t="s">
        <v>11728</v>
      </c>
      <c r="E7529" s="58" t="b">
        <v>0</v>
      </c>
      <c r="F7529" s="25">
        <f t="shared" si="2"/>
        <v>51</v>
      </c>
      <c r="G7529" s="21" t="s">
        <v>58</v>
      </c>
      <c r="H7529" s="23"/>
      <c r="I7529" s="28"/>
    </row>
    <row r="7530" ht="22.5" customHeight="1">
      <c r="A7530" s="53" t="str">
        <f t="array" ref="A7530">IFERROR(_xlfn.XLOOKUP(B7530, Runs[Run ID], Runs[Track]), "— pick a run —")</f>
        <v>Spider-Man</v>
      </c>
      <c r="B7530" s="54" t="s">
        <v>805</v>
      </c>
      <c r="C7530" s="53" t="str">
        <f t="array" ref="C7530">IFERROR(_xlfn.XLOOKUP(B7530, Runs[Run ID], Runs[Title]), "— pick a run —")</f>
        <v>Joe Kelly's Amazing Spider-Man</v>
      </c>
      <c r="D7530" s="74" t="s">
        <v>15869</v>
      </c>
      <c r="E7530" s="58" t="b">
        <v>0</v>
      </c>
      <c r="F7530" s="25">
        <f t="shared" si="2"/>
        <v>52</v>
      </c>
      <c r="G7530" s="21" t="s">
        <v>58</v>
      </c>
      <c r="H7530" s="23"/>
      <c r="I7530" s="28"/>
    </row>
    <row r="7531" ht="22.5" customHeight="1">
      <c r="A7531" s="53" t="str">
        <f t="array" ref="A7531">IFERROR(_xlfn.XLOOKUP(B7531, Runs[Run ID], Runs[Track]), "— pick a run —")</f>
        <v>Spider-Man</v>
      </c>
      <c r="B7531" s="54" t="s">
        <v>805</v>
      </c>
      <c r="C7531" s="53" t="str">
        <f t="array" ref="C7531">IFERROR(_xlfn.XLOOKUP(B7531, Runs[Run ID], Runs[Title]), "— pick a run —")</f>
        <v>Joe Kelly's Amazing Spider-Man</v>
      </c>
      <c r="D7531" s="74" t="s">
        <v>15870</v>
      </c>
      <c r="E7531" s="58" t="b">
        <v>0</v>
      </c>
      <c r="F7531" s="25">
        <f t="shared" si="2"/>
        <v>53</v>
      </c>
      <c r="G7531" s="21" t="s">
        <v>58</v>
      </c>
      <c r="H7531" s="23"/>
      <c r="I7531" s="28"/>
    </row>
    <row r="7532" ht="22.5" customHeight="1">
      <c r="A7532" s="53" t="str">
        <f t="array" ref="A7532">IFERROR(_xlfn.XLOOKUP(B7532, Runs[Run ID], Runs[Track]), "— pick a run —")</f>
        <v>Spider-Man</v>
      </c>
      <c r="B7532" s="54" t="s">
        <v>805</v>
      </c>
      <c r="C7532" s="53" t="str">
        <f t="array" ref="C7532">IFERROR(_xlfn.XLOOKUP(B7532, Runs[Run ID], Runs[Title]), "— pick a run —")</f>
        <v>Joe Kelly's Amazing Spider-Man</v>
      </c>
      <c r="D7532" s="74" t="s">
        <v>15871</v>
      </c>
      <c r="E7532" s="58" t="b">
        <v>0</v>
      </c>
      <c r="F7532" s="25">
        <f t="shared" si="2"/>
        <v>54</v>
      </c>
      <c r="G7532" s="21" t="s">
        <v>58</v>
      </c>
      <c r="H7532" s="23"/>
      <c r="I7532" s="28"/>
    </row>
    <row r="7533" ht="22.5" customHeight="1">
      <c r="A7533" s="53" t="str">
        <f t="array" ref="A7533">IFERROR(_xlfn.XLOOKUP(B7533, Runs[Run ID], Runs[Track]), "— pick a run —")</f>
        <v>Spider-Man</v>
      </c>
      <c r="B7533" s="54" t="s">
        <v>805</v>
      </c>
      <c r="C7533" s="53" t="str">
        <f t="array" ref="C7533">IFERROR(_xlfn.XLOOKUP(B7533, Runs[Run ID], Runs[Title]), "— pick a run —")</f>
        <v>Joe Kelly's Amazing Spider-Man</v>
      </c>
      <c r="D7533" s="74" t="s">
        <v>15872</v>
      </c>
      <c r="E7533" s="58" t="b">
        <v>0</v>
      </c>
      <c r="F7533" s="25">
        <f t="shared" si="2"/>
        <v>55</v>
      </c>
      <c r="G7533" s="21" t="s">
        <v>58</v>
      </c>
      <c r="H7533" s="23"/>
      <c r="I7533" s="28"/>
    </row>
    <row r="7534" ht="22.5" customHeight="1">
      <c r="A7534" s="53" t="str">
        <f t="array" ref="A7534">IFERROR(_xlfn.XLOOKUP(B7534, Runs[Run ID], Runs[Track]), "— pick a run —")</f>
        <v>Standalone</v>
      </c>
      <c r="B7534" s="54" t="s">
        <v>1031</v>
      </c>
      <c r="C7534" s="53" t="str">
        <f t="array" ref="C7534">IFERROR(_xlfn.XLOOKUP(B7534, Runs[Run ID], Runs[Title]), "— pick a run —")</f>
        <v>Byrne's Alpha Flight</v>
      </c>
      <c r="D7534" s="74" t="s">
        <v>15873</v>
      </c>
      <c r="E7534" s="58" t="b">
        <v>0</v>
      </c>
      <c r="F7534" s="25">
        <f t="shared" si="2"/>
        <v>1</v>
      </c>
      <c r="G7534" s="21" t="s">
        <v>443</v>
      </c>
      <c r="H7534" s="23" t="s">
        <v>15874</v>
      </c>
      <c r="I7534" s="28"/>
    </row>
    <row r="7535" ht="22.5" customHeight="1">
      <c r="A7535" s="53" t="str">
        <f t="array" ref="A7535">IFERROR(_xlfn.XLOOKUP(B7535, Runs[Run ID], Runs[Track]), "— pick a run —")</f>
        <v>Standalone</v>
      </c>
      <c r="B7535" s="54" t="s">
        <v>1031</v>
      </c>
      <c r="C7535" s="53" t="str">
        <f t="array" ref="C7535">IFERROR(_xlfn.XLOOKUP(B7535, Runs[Run ID], Runs[Title]), "— pick a run —")</f>
        <v>Byrne's Alpha Flight</v>
      </c>
      <c r="D7535" s="74" t="s">
        <v>15875</v>
      </c>
      <c r="E7535" s="58" t="b">
        <v>0</v>
      </c>
      <c r="F7535" s="25">
        <f t="shared" si="2"/>
        <v>2</v>
      </c>
      <c r="G7535" s="21" t="s">
        <v>443</v>
      </c>
      <c r="H7535" s="23"/>
      <c r="I7535" s="28"/>
    </row>
    <row r="7536" ht="22.5" customHeight="1">
      <c r="A7536" s="53" t="str">
        <f t="array" ref="A7536">IFERROR(_xlfn.XLOOKUP(B7536, Runs[Run ID], Runs[Track]), "— pick a run —")</f>
        <v>Standalone</v>
      </c>
      <c r="B7536" s="54" t="s">
        <v>1031</v>
      </c>
      <c r="C7536" s="53" t="str">
        <f t="array" ref="C7536">IFERROR(_xlfn.XLOOKUP(B7536, Runs[Run ID], Runs[Title]), "— pick a run —")</f>
        <v>Byrne's Alpha Flight</v>
      </c>
      <c r="D7536" s="74" t="s">
        <v>15876</v>
      </c>
      <c r="E7536" s="58" t="b">
        <v>0</v>
      </c>
      <c r="F7536" s="25">
        <f t="shared" si="2"/>
        <v>3</v>
      </c>
      <c r="G7536" s="21" t="s">
        <v>443</v>
      </c>
      <c r="H7536" s="23" t="s">
        <v>15877</v>
      </c>
      <c r="I7536" s="28"/>
    </row>
    <row r="7537" ht="22.5" customHeight="1">
      <c r="A7537" s="53" t="str">
        <f t="array" ref="A7537">IFERROR(_xlfn.XLOOKUP(B7537, Runs[Run ID], Runs[Track]), "— pick a run —")</f>
        <v>Standalone</v>
      </c>
      <c r="B7537" s="54" t="s">
        <v>1031</v>
      </c>
      <c r="C7537" s="53" t="str">
        <f t="array" ref="C7537">IFERROR(_xlfn.XLOOKUP(B7537, Runs[Run ID], Runs[Title]), "— pick a run —")</f>
        <v>Byrne's Alpha Flight</v>
      </c>
      <c r="D7537" s="74" t="s">
        <v>15878</v>
      </c>
      <c r="E7537" s="58" t="b">
        <v>0</v>
      </c>
      <c r="F7537" s="25">
        <f t="shared" si="2"/>
        <v>4</v>
      </c>
      <c r="G7537" s="21" t="s">
        <v>443</v>
      </c>
      <c r="H7537" s="23"/>
      <c r="I7537" s="28"/>
    </row>
    <row r="7538" ht="22.5" customHeight="1">
      <c r="A7538" s="53" t="str">
        <f t="array" ref="A7538">IFERROR(_xlfn.XLOOKUP(B7538, Runs[Run ID], Runs[Track]), "— pick a run —")</f>
        <v>Standalone</v>
      </c>
      <c r="B7538" s="54" t="s">
        <v>1031</v>
      </c>
      <c r="C7538" s="53" t="str">
        <f t="array" ref="C7538">IFERROR(_xlfn.XLOOKUP(B7538, Runs[Run ID], Runs[Title]), "— pick a run —")</f>
        <v>Byrne's Alpha Flight</v>
      </c>
      <c r="D7538" s="74" t="s">
        <v>15879</v>
      </c>
      <c r="E7538" s="58" t="b">
        <v>0</v>
      </c>
      <c r="F7538" s="25">
        <f t="shared" si="2"/>
        <v>5</v>
      </c>
      <c r="G7538" s="21" t="s">
        <v>58</v>
      </c>
      <c r="H7538" s="23"/>
      <c r="I7538" s="28"/>
    </row>
    <row r="7539" ht="22.5" customHeight="1">
      <c r="A7539" s="53" t="str">
        <f t="array" ref="A7539">IFERROR(_xlfn.XLOOKUP(B7539, Runs[Run ID], Runs[Track]), "— pick a run —")</f>
        <v>Standalone</v>
      </c>
      <c r="B7539" s="54" t="s">
        <v>1031</v>
      </c>
      <c r="C7539" s="53" t="str">
        <f t="array" ref="C7539">IFERROR(_xlfn.XLOOKUP(B7539, Runs[Run ID], Runs[Title]), "— pick a run —")</f>
        <v>Byrne's Alpha Flight</v>
      </c>
      <c r="D7539" s="74" t="s">
        <v>15880</v>
      </c>
      <c r="E7539" s="58" t="b">
        <v>0</v>
      </c>
      <c r="F7539" s="25">
        <f t="shared" si="2"/>
        <v>6</v>
      </c>
      <c r="G7539" s="21" t="s">
        <v>58</v>
      </c>
      <c r="H7539" s="23"/>
      <c r="I7539" s="28"/>
    </row>
    <row r="7540" ht="22.5" customHeight="1">
      <c r="A7540" s="53" t="str">
        <f t="array" ref="A7540">IFERROR(_xlfn.XLOOKUP(B7540, Runs[Run ID], Runs[Track]), "— pick a run —")</f>
        <v>Standalone</v>
      </c>
      <c r="B7540" s="54" t="s">
        <v>1031</v>
      </c>
      <c r="C7540" s="53" t="str">
        <f t="array" ref="C7540">IFERROR(_xlfn.XLOOKUP(B7540, Runs[Run ID], Runs[Title]), "— pick a run —")</f>
        <v>Byrne's Alpha Flight</v>
      </c>
      <c r="D7540" s="74" t="s">
        <v>15881</v>
      </c>
      <c r="E7540" s="58" t="b">
        <v>0</v>
      </c>
      <c r="F7540" s="25">
        <f t="shared" si="2"/>
        <v>7</v>
      </c>
      <c r="G7540" s="21" t="s">
        <v>58</v>
      </c>
      <c r="H7540" s="23"/>
      <c r="I7540" s="28"/>
    </row>
    <row r="7541" ht="22.5" customHeight="1">
      <c r="A7541" s="53" t="str">
        <f t="array" ref="A7541">IFERROR(_xlfn.XLOOKUP(B7541, Runs[Run ID], Runs[Track]), "— pick a run —")</f>
        <v>Standalone</v>
      </c>
      <c r="B7541" s="54" t="s">
        <v>1031</v>
      </c>
      <c r="C7541" s="53" t="str">
        <f t="array" ref="C7541">IFERROR(_xlfn.XLOOKUP(B7541, Runs[Run ID], Runs[Title]), "— pick a run —")</f>
        <v>Byrne's Alpha Flight</v>
      </c>
      <c r="D7541" s="74" t="s">
        <v>14335</v>
      </c>
      <c r="E7541" s="58" t="b">
        <v>0</v>
      </c>
      <c r="F7541" s="25">
        <f t="shared" si="2"/>
        <v>8</v>
      </c>
      <c r="G7541" s="21" t="s">
        <v>58</v>
      </c>
      <c r="H7541" s="23"/>
      <c r="I7541" s="28"/>
    </row>
    <row r="7542" ht="22.5" customHeight="1">
      <c r="A7542" s="53" t="str">
        <f t="array" ref="A7542">IFERROR(_xlfn.XLOOKUP(B7542, Runs[Run ID], Runs[Track]), "— pick a run —")</f>
        <v>Standalone</v>
      </c>
      <c r="B7542" s="54" t="s">
        <v>1031</v>
      </c>
      <c r="C7542" s="53" t="str">
        <f t="array" ref="C7542">IFERROR(_xlfn.XLOOKUP(B7542, Runs[Run ID], Runs[Title]), "— pick a run —")</f>
        <v>Byrne's Alpha Flight</v>
      </c>
      <c r="D7542" s="74" t="s">
        <v>15882</v>
      </c>
      <c r="E7542" s="58" t="b">
        <v>0</v>
      </c>
      <c r="F7542" s="25">
        <f t="shared" si="2"/>
        <v>9</v>
      </c>
      <c r="G7542" s="21" t="s">
        <v>58</v>
      </c>
      <c r="H7542" s="23"/>
      <c r="I7542" s="28"/>
    </row>
    <row r="7543" ht="22.5" customHeight="1">
      <c r="A7543" s="53" t="str">
        <f t="array" ref="A7543">IFERROR(_xlfn.XLOOKUP(B7543, Runs[Run ID], Runs[Track]), "— pick a run —")</f>
        <v>Standalone</v>
      </c>
      <c r="B7543" s="54" t="s">
        <v>1031</v>
      </c>
      <c r="C7543" s="53" t="str">
        <f t="array" ref="C7543">IFERROR(_xlfn.XLOOKUP(B7543, Runs[Run ID], Runs[Title]), "— pick a run —")</f>
        <v>Byrne's Alpha Flight</v>
      </c>
      <c r="D7543" s="74" t="s">
        <v>15883</v>
      </c>
      <c r="E7543" s="58" t="b">
        <v>0</v>
      </c>
      <c r="F7543" s="25">
        <f t="shared" si="2"/>
        <v>10</v>
      </c>
      <c r="G7543" s="21" t="s">
        <v>58</v>
      </c>
      <c r="H7543" s="23"/>
      <c r="I7543" s="28"/>
    </row>
    <row r="7544" ht="22.5" customHeight="1">
      <c r="A7544" s="53" t="str">
        <f t="array" ref="A7544">IFERROR(_xlfn.XLOOKUP(B7544, Runs[Run ID], Runs[Track]), "— pick a run —")</f>
        <v>Standalone</v>
      </c>
      <c r="B7544" s="54" t="s">
        <v>1031</v>
      </c>
      <c r="C7544" s="53" t="str">
        <f t="array" ref="C7544">IFERROR(_xlfn.XLOOKUP(B7544, Runs[Run ID], Runs[Title]), "— pick a run —")</f>
        <v>Byrne's Alpha Flight</v>
      </c>
      <c r="D7544" s="74" t="s">
        <v>15884</v>
      </c>
      <c r="E7544" s="58" t="b">
        <v>0</v>
      </c>
      <c r="F7544" s="25">
        <f t="shared" si="2"/>
        <v>11</v>
      </c>
      <c r="G7544" s="21" t="s">
        <v>58</v>
      </c>
      <c r="H7544" s="23" t="s">
        <v>15885</v>
      </c>
      <c r="I7544" s="28"/>
    </row>
    <row r="7545" ht="22.5" customHeight="1">
      <c r="A7545" s="53" t="str">
        <f t="array" ref="A7545">IFERROR(_xlfn.XLOOKUP(B7545, Runs[Run ID], Runs[Track]), "— pick a run —")</f>
        <v>Standalone</v>
      </c>
      <c r="B7545" s="54" t="s">
        <v>1031</v>
      </c>
      <c r="C7545" s="53" t="str">
        <f t="array" ref="C7545">IFERROR(_xlfn.XLOOKUP(B7545, Runs[Run ID], Runs[Title]), "— pick a run —")</f>
        <v>Byrne's Alpha Flight</v>
      </c>
      <c r="D7545" s="74" t="s">
        <v>15886</v>
      </c>
      <c r="E7545" s="58" t="b">
        <v>0</v>
      </c>
      <c r="F7545" s="25">
        <f t="shared" si="2"/>
        <v>12</v>
      </c>
      <c r="G7545" s="21" t="s">
        <v>58</v>
      </c>
      <c r="H7545" s="23"/>
      <c r="I7545" s="28"/>
    </row>
    <row r="7546" ht="22.5" customHeight="1">
      <c r="A7546" s="53" t="str">
        <f t="array" ref="A7546">IFERROR(_xlfn.XLOOKUP(B7546, Runs[Run ID], Runs[Track]), "— pick a run —")</f>
        <v>Standalone</v>
      </c>
      <c r="B7546" s="54" t="s">
        <v>1031</v>
      </c>
      <c r="C7546" s="53" t="str">
        <f t="array" ref="C7546">IFERROR(_xlfn.XLOOKUP(B7546, Runs[Run ID], Runs[Title]), "— pick a run —")</f>
        <v>Byrne's Alpha Flight</v>
      </c>
      <c r="D7546" s="74" t="s">
        <v>15887</v>
      </c>
      <c r="E7546" s="58" t="b">
        <v>0</v>
      </c>
      <c r="F7546" s="25">
        <f t="shared" si="2"/>
        <v>13</v>
      </c>
      <c r="G7546" s="21" t="s">
        <v>58</v>
      </c>
      <c r="H7546" s="23"/>
      <c r="I7546" s="28"/>
    </row>
    <row r="7547" ht="22.5" customHeight="1">
      <c r="A7547" s="53" t="str">
        <f t="array" ref="A7547">IFERROR(_xlfn.XLOOKUP(B7547, Runs[Run ID], Runs[Track]), "— pick a run —")</f>
        <v>Standalone</v>
      </c>
      <c r="B7547" s="54" t="s">
        <v>1031</v>
      </c>
      <c r="C7547" s="53" t="str">
        <f t="array" ref="C7547">IFERROR(_xlfn.XLOOKUP(B7547, Runs[Run ID], Runs[Title]), "— pick a run —")</f>
        <v>Byrne's Alpha Flight</v>
      </c>
      <c r="D7547" s="74" t="s">
        <v>15888</v>
      </c>
      <c r="E7547" s="58" t="b">
        <v>0</v>
      </c>
      <c r="F7547" s="25">
        <f t="shared" si="2"/>
        <v>14</v>
      </c>
      <c r="G7547" s="21" t="s">
        <v>58</v>
      </c>
      <c r="H7547" s="23"/>
      <c r="I7547" s="28"/>
    </row>
    <row r="7548" ht="22.5" customHeight="1">
      <c r="A7548" s="53" t="str">
        <f t="array" ref="A7548">IFERROR(_xlfn.XLOOKUP(B7548, Runs[Run ID], Runs[Track]), "— pick a run —")</f>
        <v>Standalone</v>
      </c>
      <c r="B7548" s="54" t="s">
        <v>1031</v>
      </c>
      <c r="C7548" s="53" t="str">
        <f t="array" ref="C7548">IFERROR(_xlfn.XLOOKUP(B7548, Runs[Run ID], Runs[Title]), "— pick a run —")</f>
        <v>Byrne's Alpha Flight</v>
      </c>
      <c r="D7548" s="74" t="s">
        <v>15889</v>
      </c>
      <c r="E7548" s="58" t="b">
        <v>0</v>
      </c>
      <c r="F7548" s="25">
        <f t="shared" si="2"/>
        <v>15</v>
      </c>
      <c r="G7548" s="21" t="s">
        <v>58</v>
      </c>
      <c r="H7548" s="23"/>
      <c r="I7548" s="28"/>
    </row>
    <row r="7549" ht="22.5" customHeight="1">
      <c r="A7549" s="53" t="str">
        <f t="array" ref="A7549">IFERROR(_xlfn.XLOOKUP(B7549, Runs[Run ID], Runs[Track]), "— pick a run —")</f>
        <v>Standalone</v>
      </c>
      <c r="B7549" s="54" t="s">
        <v>1031</v>
      </c>
      <c r="C7549" s="53" t="str">
        <f t="array" ref="C7549">IFERROR(_xlfn.XLOOKUP(B7549, Runs[Run ID], Runs[Title]), "— pick a run —")</f>
        <v>Byrne's Alpha Flight</v>
      </c>
      <c r="D7549" s="74" t="s">
        <v>15890</v>
      </c>
      <c r="E7549" s="58" t="b">
        <v>0</v>
      </c>
      <c r="F7549" s="25">
        <f t="shared" si="2"/>
        <v>16</v>
      </c>
      <c r="G7549" s="21" t="s">
        <v>58</v>
      </c>
      <c r="H7549" s="23"/>
      <c r="I7549" s="28"/>
    </row>
    <row r="7550" ht="22.5" customHeight="1">
      <c r="A7550" s="53" t="str">
        <f t="array" ref="A7550">IFERROR(_xlfn.XLOOKUP(B7550, Runs[Run ID], Runs[Track]), "— pick a run —")</f>
        <v>Standalone</v>
      </c>
      <c r="B7550" s="54" t="s">
        <v>1031</v>
      </c>
      <c r="C7550" s="53" t="str">
        <f t="array" ref="C7550">IFERROR(_xlfn.XLOOKUP(B7550, Runs[Run ID], Runs[Title]), "— pick a run —")</f>
        <v>Byrne's Alpha Flight</v>
      </c>
      <c r="D7550" s="74" t="s">
        <v>15891</v>
      </c>
      <c r="E7550" s="58" t="b">
        <v>0</v>
      </c>
      <c r="F7550" s="25">
        <f t="shared" si="2"/>
        <v>17</v>
      </c>
      <c r="G7550" s="21" t="s">
        <v>58</v>
      </c>
      <c r="H7550" s="23"/>
      <c r="I7550" s="28"/>
    </row>
    <row r="7551" ht="22.5" customHeight="1">
      <c r="A7551" s="53" t="str">
        <f t="array" ref="A7551">IFERROR(_xlfn.XLOOKUP(B7551, Runs[Run ID], Runs[Track]), "— pick a run —")</f>
        <v>Standalone</v>
      </c>
      <c r="B7551" s="54" t="s">
        <v>1031</v>
      </c>
      <c r="C7551" s="53" t="str">
        <f t="array" ref="C7551">IFERROR(_xlfn.XLOOKUP(B7551, Runs[Run ID], Runs[Title]), "— pick a run —")</f>
        <v>Byrne's Alpha Flight</v>
      </c>
      <c r="D7551" s="74" t="s">
        <v>15892</v>
      </c>
      <c r="E7551" s="58" t="b">
        <v>0</v>
      </c>
      <c r="F7551" s="25">
        <f t="shared" si="2"/>
        <v>18</v>
      </c>
      <c r="G7551" s="21" t="s">
        <v>58</v>
      </c>
      <c r="H7551" s="23"/>
      <c r="I7551" s="28"/>
    </row>
    <row r="7552" ht="22.5" customHeight="1">
      <c r="A7552" s="53" t="str">
        <f t="array" ref="A7552">IFERROR(_xlfn.XLOOKUP(B7552, Runs[Run ID], Runs[Track]), "— pick a run —")</f>
        <v>Standalone</v>
      </c>
      <c r="B7552" s="54" t="s">
        <v>1031</v>
      </c>
      <c r="C7552" s="53" t="str">
        <f t="array" ref="C7552">IFERROR(_xlfn.XLOOKUP(B7552, Runs[Run ID], Runs[Title]), "— pick a run —")</f>
        <v>Byrne's Alpha Flight</v>
      </c>
      <c r="D7552" s="74" t="s">
        <v>15893</v>
      </c>
      <c r="E7552" s="58" t="b">
        <v>0</v>
      </c>
      <c r="F7552" s="25">
        <f t="shared" si="2"/>
        <v>19</v>
      </c>
      <c r="G7552" s="21" t="s">
        <v>58</v>
      </c>
      <c r="H7552" s="23"/>
      <c r="I7552" s="28"/>
    </row>
    <row r="7553" ht="22.5" customHeight="1">
      <c r="A7553" s="53" t="str">
        <f t="array" ref="A7553">IFERROR(_xlfn.XLOOKUP(B7553, Runs[Run ID], Runs[Track]), "— pick a run —")</f>
        <v>Standalone</v>
      </c>
      <c r="B7553" s="54" t="s">
        <v>1031</v>
      </c>
      <c r="C7553" s="53" t="str">
        <f t="array" ref="C7553">IFERROR(_xlfn.XLOOKUP(B7553, Runs[Run ID], Runs[Title]), "— pick a run —")</f>
        <v>Byrne's Alpha Flight</v>
      </c>
      <c r="D7553" s="74" t="s">
        <v>15894</v>
      </c>
      <c r="E7553" s="58" t="b">
        <v>0</v>
      </c>
      <c r="F7553" s="25">
        <f t="shared" si="2"/>
        <v>20</v>
      </c>
      <c r="G7553" s="21" t="s">
        <v>58</v>
      </c>
      <c r="H7553" s="23"/>
      <c r="I7553" s="28"/>
    </row>
    <row r="7554" ht="22.5" customHeight="1">
      <c r="A7554" s="53" t="str">
        <f t="array" ref="A7554">IFERROR(_xlfn.XLOOKUP(B7554, Runs[Run ID], Runs[Track]), "— pick a run —")</f>
        <v>Standalone</v>
      </c>
      <c r="B7554" s="54" t="s">
        <v>1031</v>
      </c>
      <c r="C7554" s="53" t="str">
        <f t="array" ref="C7554">IFERROR(_xlfn.XLOOKUP(B7554, Runs[Run ID], Runs[Title]), "— pick a run —")</f>
        <v>Byrne's Alpha Flight</v>
      </c>
      <c r="D7554" s="74" t="s">
        <v>15895</v>
      </c>
      <c r="E7554" s="58" t="b">
        <v>0</v>
      </c>
      <c r="F7554" s="25">
        <f t="shared" si="2"/>
        <v>21</v>
      </c>
      <c r="G7554" s="21" t="s">
        <v>58</v>
      </c>
      <c r="H7554" s="23"/>
      <c r="I7554" s="28"/>
    </row>
    <row r="7555" ht="22.5" customHeight="1">
      <c r="A7555" s="53" t="str">
        <f t="array" ref="A7555">IFERROR(_xlfn.XLOOKUP(B7555, Runs[Run ID], Runs[Track]), "— pick a run —")</f>
        <v>Standalone</v>
      </c>
      <c r="B7555" s="54" t="s">
        <v>1031</v>
      </c>
      <c r="C7555" s="53" t="str">
        <f t="array" ref="C7555">IFERROR(_xlfn.XLOOKUP(B7555, Runs[Run ID], Runs[Title]), "— pick a run —")</f>
        <v>Byrne's Alpha Flight</v>
      </c>
      <c r="D7555" s="74" t="s">
        <v>15896</v>
      </c>
      <c r="E7555" s="58" t="b">
        <v>0</v>
      </c>
      <c r="F7555" s="25">
        <f t="shared" si="2"/>
        <v>22</v>
      </c>
      <c r="G7555" s="21" t="s">
        <v>58</v>
      </c>
      <c r="H7555" s="23"/>
      <c r="I7555" s="28"/>
    </row>
    <row r="7556" ht="22.5" customHeight="1">
      <c r="A7556" s="53" t="str">
        <f t="array" ref="A7556">IFERROR(_xlfn.XLOOKUP(B7556, Runs[Run ID], Runs[Track]), "— pick a run —")</f>
        <v>Standalone</v>
      </c>
      <c r="B7556" s="54" t="s">
        <v>1031</v>
      </c>
      <c r="C7556" s="53" t="str">
        <f t="array" ref="C7556">IFERROR(_xlfn.XLOOKUP(B7556, Runs[Run ID], Runs[Title]), "— pick a run —")</f>
        <v>Byrne's Alpha Flight</v>
      </c>
      <c r="D7556" s="74" t="s">
        <v>15897</v>
      </c>
      <c r="E7556" s="58" t="b">
        <v>0</v>
      </c>
      <c r="F7556" s="25">
        <f t="shared" si="2"/>
        <v>23</v>
      </c>
      <c r="G7556" s="21" t="s">
        <v>58</v>
      </c>
      <c r="H7556" s="23"/>
      <c r="I7556" s="28"/>
    </row>
    <row r="7557" ht="22.5" customHeight="1">
      <c r="A7557" s="53" t="str">
        <f t="array" ref="A7557">IFERROR(_xlfn.XLOOKUP(B7557, Runs[Run ID], Runs[Track]), "— pick a run —")</f>
        <v>Standalone</v>
      </c>
      <c r="B7557" s="54" t="s">
        <v>1031</v>
      </c>
      <c r="C7557" s="53" t="str">
        <f t="array" ref="C7557">IFERROR(_xlfn.XLOOKUP(B7557, Runs[Run ID], Runs[Title]), "— pick a run —")</f>
        <v>Byrne's Alpha Flight</v>
      </c>
      <c r="D7557" s="74" t="s">
        <v>15898</v>
      </c>
      <c r="E7557" s="58" t="b">
        <v>0</v>
      </c>
      <c r="F7557" s="25">
        <f t="shared" si="2"/>
        <v>24</v>
      </c>
      <c r="G7557" s="21" t="s">
        <v>58</v>
      </c>
      <c r="H7557" s="23"/>
      <c r="I7557" s="28"/>
    </row>
    <row r="7558" ht="22.5" customHeight="1">
      <c r="A7558" s="53" t="str">
        <f t="array" ref="A7558">IFERROR(_xlfn.XLOOKUP(B7558, Runs[Run ID], Runs[Track]), "— pick a run —")</f>
        <v>Standalone</v>
      </c>
      <c r="B7558" s="54" t="s">
        <v>1031</v>
      </c>
      <c r="C7558" s="53" t="str">
        <f t="array" ref="C7558">IFERROR(_xlfn.XLOOKUP(B7558, Runs[Run ID], Runs[Title]), "— pick a run —")</f>
        <v>Byrne's Alpha Flight</v>
      </c>
      <c r="D7558" s="74" t="s">
        <v>15899</v>
      </c>
      <c r="E7558" s="58" t="b">
        <v>0</v>
      </c>
      <c r="F7558" s="25">
        <f t="shared" si="2"/>
        <v>25</v>
      </c>
      <c r="G7558" s="21" t="s">
        <v>58</v>
      </c>
      <c r="H7558" s="23"/>
      <c r="I7558" s="28"/>
    </row>
    <row r="7559" ht="22.5" customHeight="1">
      <c r="A7559" s="53" t="str">
        <f t="array" ref="A7559">IFERROR(_xlfn.XLOOKUP(B7559, Runs[Run ID], Runs[Track]), "— pick a run —")</f>
        <v>Standalone</v>
      </c>
      <c r="B7559" s="54" t="s">
        <v>1031</v>
      </c>
      <c r="C7559" s="53" t="str">
        <f t="array" ref="C7559">IFERROR(_xlfn.XLOOKUP(B7559, Runs[Run ID], Runs[Title]), "— pick a run —")</f>
        <v>Byrne's Alpha Flight</v>
      </c>
      <c r="D7559" s="74" t="s">
        <v>15900</v>
      </c>
      <c r="E7559" s="58" t="b">
        <v>0</v>
      </c>
      <c r="F7559" s="25">
        <f t="shared" si="2"/>
        <v>26</v>
      </c>
      <c r="G7559" s="21" t="s">
        <v>58</v>
      </c>
      <c r="H7559" s="23"/>
      <c r="I7559" s="28"/>
    </row>
    <row r="7560" ht="22.5" customHeight="1">
      <c r="A7560" s="53" t="str">
        <f t="array" ref="A7560">IFERROR(_xlfn.XLOOKUP(B7560, Runs[Run ID], Runs[Track]), "— pick a run —")</f>
        <v>Standalone</v>
      </c>
      <c r="B7560" s="54" t="s">
        <v>1031</v>
      </c>
      <c r="C7560" s="53" t="str">
        <f t="array" ref="C7560">IFERROR(_xlfn.XLOOKUP(B7560, Runs[Run ID], Runs[Title]), "— pick a run —")</f>
        <v>Byrne's Alpha Flight</v>
      </c>
      <c r="D7560" s="74" t="s">
        <v>15901</v>
      </c>
      <c r="E7560" s="58" t="b">
        <v>0</v>
      </c>
      <c r="F7560" s="25">
        <f t="shared" si="2"/>
        <v>27</v>
      </c>
      <c r="G7560" s="21" t="s">
        <v>58</v>
      </c>
      <c r="H7560" s="23"/>
      <c r="I7560" s="28"/>
    </row>
    <row r="7561" ht="22.5" customHeight="1">
      <c r="A7561" s="53" t="str">
        <f t="array" ref="A7561">IFERROR(_xlfn.XLOOKUP(B7561, Runs[Run ID], Runs[Track]), "— pick a run —")</f>
        <v>Standalone</v>
      </c>
      <c r="B7561" s="54" t="s">
        <v>1031</v>
      </c>
      <c r="C7561" s="53" t="str">
        <f t="array" ref="C7561">IFERROR(_xlfn.XLOOKUP(B7561, Runs[Run ID], Runs[Title]), "— pick a run —")</f>
        <v>Byrne's Alpha Flight</v>
      </c>
      <c r="D7561" s="74" t="s">
        <v>15902</v>
      </c>
      <c r="E7561" s="58" t="b">
        <v>0</v>
      </c>
      <c r="F7561" s="25">
        <f t="shared" si="2"/>
        <v>28</v>
      </c>
      <c r="G7561" s="21" t="s">
        <v>58</v>
      </c>
      <c r="H7561" s="23"/>
      <c r="I7561" s="28"/>
    </row>
    <row r="7562" ht="22.5" customHeight="1">
      <c r="A7562" s="53" t="str">
        <f t="array" ref="A7562">IFERROR(_xlfn.XLOOKUP(B7562, Runs[Run ID], Runs[Track]), "— pick a run —")</f>
        <v>Standalone</v>
      </c>
      <c r="B7562" s="54" t="s">
        <v>1031</v>
      </c>
      <c r="C7562" s="53" t="str">
        <f t="array" ref="C7562">IFERROR(_xlfn.XLOOKUP(B7562, Runs[Run ID], Runs[Title]), "— pick a run —")</f>
        <v>Byrne's Alpha Flight</v>
      </c>
      <c r="D7562" s="74" t="s">
        <v>15903</v>
      </c>
      <c r="E7562" s="58" t="b">
        <v>0</v>
      </c>
      <c r="F7562" s="25">
        <f t="shared" si="2"/>
        <v>29</v>
      </c>
      <c r="G7562" s="21" t="s">
        <v>58</v>
      </c>
      <c r="H7562" s="23"/>
      <c r="I7562" s="28"/>
    </row>
    <row r="7563" ht="22.5" customHeight="1">
      <c r="A7563" s="53" t="str">
        <f t="array" ref="A7563">IFERROR(_xlfn.XLOOKUP(B7563, Runs[Run ID], Runs[Track]), "— pick a run —")</f>
        <v>Standalone</v>
      </c>
      <c r="B7563" s="54" t="s">
        <v>1031</v>
      </c>
      <c r="C7563" s="53" t="str">
        <f t="array" ref="C7563">IFERROR(_xlfn.XLOOKUP(B7563, Runs[Run ID], Runs[Title]), "— pick a run —")</f>
        <v>Byrne's Alpha Flight</v>
      </c>
      <c r="D7563" s="74" t="s">
        <v>15904</v>
      </c>
      <c r="E7563" s="58" t="b">
        <v>0</v>
      </c>
      <c r="F7563" s="25">
        <f t="shared" si="2"/>
        <v>30</v>
      </c>
      <c r="G7563" s="21" t="s">
        <v>58</v>
      </c>
      <c r="H7563" s="23"/>
      <c r="I7563" s="28"/>
    </row>
    <row r="7564" ht="22.5" customHeight="1">
      <c r="A7564" s="53" t="str">
        <f t="array" ref="A7564">IFERROR(_xlfn.XLOOKUP(B7564, Runs[Run ID], Runs[Track]), "— pick a run —")</f>
        <v>Standalone</v>
      </c>
      <c r="B7564" s="54" t="s">
        <v>1031</v>
      </c>
      <c r="C7564" s="53" t="str">
        <f t="array" ref="C7564">IFERROR(_xlfn.XLOOKUP(B7564, Runs[Run ID], Runs[Title]), "— pick a run —")</f>
        <v>Byrne's Alpha Flight</v>
      </c>
      <c r="D7564" s="74" t="s">
        <v>15905</v>
      </c>
      <c r="E7564" s="58" t="b">
        <v>0</v>
      </c>
      <c r="F7564" s="25">
        <f t="shared" si="2"/>
        <v>31</v>
      </c>
      <c r="G7564" s="21" t="s">
        <v>58</v>
      </c>
      <c r="H7564" s="23"/>
      <c r="I7564" s="28"/>
    </row>
    <row r="7565" ht="22.5" customHeight="1">
      <c r="A7565" s="53" t="str">
        <f t="array" ref="A7565">IFERROR(_xlfn.XLOOKUP(B7565, Runs[Run ID], Runs[Track]), "— pick a run —")</f>
        <v>Standalone</v>
      </c>
      <c r="B7565" s="54" t="s">
        <v>1031</v>
      </c>
      <c r="C7565" s="53" t="str">
        <f t="array" ref="C7565">IFERROR(_xlfn.XLOOKUP(B7565, Runs[Run ID], Runs[Title]), "— pick a run —")</f>
        <v>Byrne's Alpha Flight</v>
      </c>
      <c r="D7565" s="74" t="s">
        <v>15906</v>
      </c>
      <c r="E7565" s="58" t="b">
        <v>0</v>
      </c>
      <c r="F7565" s="25">
        <f t="shared" si="2"/>
        <v>32</v>
      </c>
      <c r="G7565" s="21" t="s">
        <v>58</v>
      </c>
      <c r="H7565" s="23" t="s">
        <v>15907</v>
      </c>
      <c r="I7565" s="28"/>
    </row>
    <row r="7566" ht="22.5" customHeight="1">
      <c r="A7566" s="53" t="str">
        <f t="array" ref="A7566">IFERROR(_xlfn.XLOOKUP(B7566, Runs[Run ID], Runs[Track]), "— pick a run —")</f>
        <v>Standalone</v>
      </c>
      <c r="B7566" s="54" t="s">
        <v>1067</v>
      </c>
      <c r="C7566" s="53" t="str">
        <f t="array" ref="C7566">IFERROR(_xlfn.XLOOKUP(B7566, Runs[Run ID], Runs[Title]), "— pick a run —")</f>
        <v>Squadron Supreme</v>
      </c>
      <c r="D7566" s="74" t="s">
        <v>15908</v>
      </c>
      <c r="E7566" s="58" t="b">
        <v>0</v>
      </c>
      <c r="F7566" s="25">
        <f t="shared" si="2"/>
        <v>1</v>
      </c>
      <c r="G7566" s="21" t="s">
        <v>58</v>
      </c>
      <c r="H7566" s="23" t="s">
        <v>15909</v>
      </c>
      <c r="I7566" s="28"/>
    </row>
    <row r="7567" ht="22.5" customHeight="1">
      <c r="A7567" s="53" t="str">
        <f t="array" ref="A7567">IFERROR(_xlfn.XLOOKUP(B7567, Runs[Run ID], Runs[Track]), "— pick a run —")</f>
        <v>Standalone</v>
      </c>
      <c r="B7567" s="54" t="s">
        <v>1067</v>
      </c>
      <c r="C7567" s="53" t="str">
        <f t="array" ref="C7567">IFERROR(_xlfn.XLOOKUP(B7567, Runs[Run ID], Runs[Title]), "— pick a run —")</f>
        <v>Squadron Supreme</v>
      </c>
      <c r="D7567" s="74" t="s">
        <v>15910</v>
      </c>
      <c r="E7567" s="58" t="b">
        <v>0</v>
      </c>
      <c r="F7567" s="25">
        <f t="shared" si="2"/>
        <v>2</v>
      </c>
      <c r="G7567" s="21" t="s">
        <v>58</v>
      </c>
      <c r="H7567" s="23"/>
      <c r="I7567" s="28"/>
    </row>
    <row r="7568" ht="22.5" customHeight="1">
      <c r="A7568" s="53" t="str">
        <f t="array" ref="A7568">IFERROR(_xlfn.XLOOKUP(B7568, Runs[Run ID], Runs[Track]), "— pick a run —")</f>
        <v>Standalone</v>
      </c>
      <c r="B7568" s="54" t="s">
        <v>1067</v>
      </c>
      <c r="C7568" s="53" t="str">
        <f t="array" ref="C7568">IFERROR(_xlfn.XLOOKUP(B7568, Runs[Run ID], Runs[Title]), "— pick a run —")</f>
        <v>Squadron Supreme</v>
      </c>
      <c r="D7568" s="74" t="s">
        <v>15911</v>
      </c>
      <c r="E7568" s="58" t="b">
        <v>0</v>
      </c>
      <c r="F7568" s="25">
        <f t="shared" si="2"/>
        <v>3</v>
      </c>
      <c r="G7568" s="21" t="s">
        <v>58</v>
      </c>
      <c r="H7568" s="23"/>
      <c r="I7568" s="28"/>
    </row>
    <row r="7569" ht="22.5" customHeight="1">
      <c r="A7569" s="53" t="str">
        <f t="array" ref="A7569">IFERROR(_xlfn.XLOOKUP(B7569, Runs[Run ID], Runs[Track]), "— pick a run —")</f>
        <v>Standalone</v>
      </c>
      <c r="B7569" s="54" t="s">
        <v>1067</v>
      </c>
      <c r="C7569" s="53" t="str">
        <f t="array" ref="C7569">IFERROR(_xlfn.XLOOKUP(B7569, Runs[Run ID], Runs[Title]), "— pick a run —")</f>
        <v>Squadron Supreme</v>
      </c>
      <c r="D7569" s="74" t="s">
        <v>15912</v>
      </c>
      <c r="E7569" s="58" t="b">
        <v>0</v>
      </c>
      <c r="F7569" s="25">
        <f t="shared" si="2"/>
        <v>4</v>
      </c>
      <c r="G7569" s="21" t="s">
        <v>58</v>
      </c>
      <c r="H7569" s="23"/>
      <c r="I7569" s="28"/>
    </row>
    <row r="7570" ht="22.5" customHeight="1">
      <c r="A7570" s="53" t="str">
        <f t="array" ref="A7570">IFERROR(_xlfn.XLOOKUP(B7570, Runs[Run ID], Runs[Track]), "— pick a run —")</f>
        <v>Standalone</v>
      </c>
      <c r="B7570" s="54" t="s">
        <v>1067</v>
      </c>
      <c r="C7570" s="53" t="str">
        <f t="array" ref="C7570">IFERROR(_xlfn.XLOOKUP(B7570, Runs[Run ID], Runs[Title]), "— pick a run —")</f>
        <v>Squadron Supreme</v>
      </c>
      <c r="D7570" s="74" t="s">
        <v>15913</v>
      </c>
      <c r="E7570" s="58" t="b">
        <v>0</v>
      </c>
      <c r="F7570" s="25">
        <f t="shared" si="2"/>
        <v>5</v>
      </c>
      <c r="G7570" s="21" t="s">
        <v>58</v>
      </c>
      <c r="H7570" s="23"/>
      <c r="I7570" s="28"/>
    </row>
    <row r="7571" ht="22.5" customHeight="1">
      <c r="A7571" s="53" t="str">
        <f t="array" ref="A7571">IFERROR(_xlfn.XLOOKUP(B7571, Runs[Run ID], Runs[Track]), "— pick a run —")</f>
        <v>Standalone</v>
      </c>
      <c r="B7571" s="54" t="s">
        <v>1067</v>
      </c>
      <c r="C7571" s="53" t="str">
        <f t="array" ref="C7571">IFERROR(_xlfn.XLOOKUP(B7571, Runs[Run ID], Runs[Title]), "— pick a run —")</f>
        <v>Squadron Supreme</v>
      </c>
      <c r="D7571" s="74" t="s">
        <v>15914</v>
      </c>
      <c r="E7571" s="58" t="b">
        <v>0</v>
      </c>
      <c r="F7571" s="25">
        <f t="shared" si="2"/>
        <v>6</v>
      </c>
      <c r="G7571" s="21" t="s">
        <v>58</v>
      </c>
      <c r="H7571" s="23"/>
      <c r="I7571" s="28"/>
    </row>
    <row r="7572" ht="22.5" customHeight="1">
      <c r="A7572" s="53" t="str">
        <f t="array" ref="A7572">IFERROR(_xlfn.XLOOKUP(B7572, Runs[Run ID], Runs[Track]), "— pick a run —")</f>
        <v>Standalone</v>
      </c>
      <c r="B7572" s="54" t="s">
        <v>1067</v>
      </c>
      <c r="C7572" s="53" t="str">
        <f t="array" ref="C7572">IFERROR(_xlfn.XLOOKUP(B7572, Runs[Run ID], Runs[Title]), "— pick a run —")</f>
        <v>Squadron Supreme</v>
      </c>
      <c r="D7572" s="74" t="s">
        <v>15915</v>
      </c>
      <c r="E7572" s="58" t="b">
        <v>0</v>
      </c>
      <c r="F7572" s="25">
        <f t="shared" si="2"/>
        <v>7</v>
      </c>
      <c r="G7572" s="21" t="s">
        <v>58</v>
      </c>
      <c r="H7572" s="23"/>
      <c r="I7572" s="28"/>
    </row>
    <row r="7573" ht="22.5" customHeight="1">
      <c r="A7573" s="53" t="str">
        <f t="array" ref="A7573">IFERROR(_xlfn.XLOOKUP(B7573, Runs[Run ID], Runs[Track]), "— pick a run —")</f>
        <v>Standalone</v>
      </c>
      <c r="B7573" s="54" t="s">
        <v>1067</v>
      </c>
      <c r="C7573" s="53" t="str">
        <f t="array" ref="C7573">IFERROR(_xlfn.XLOOKUP(B7573, Runs[Run ID], Runs[Title]), "— pick a run —")</f>
        <v>Squadron Supreme</v>
      </c>
      <c r="D7573" s="74" t="s">
        <v>15916</v>
      </c>
      <c r="E7573" s="58" t="b">
        <v>0</v>
      </c>
      <c r="F7573" s="25">
        <f t="shared" si="2"/>
        <v>8</v>
      </c>
      <c r="G7573" s="21" t="s">
        <v>58</v>
      </c>
      <c r="H7573" s="23"/>
      <c r="I7573" s="28"/>
    </row>
    <row r="7574" ht="22.5" customHeight="1">
      <c r="A7574" s="53" t="str">
        <f t="array" ref="A7574">IFERROR(_xlfn.XLOOKUP(B7574, Runs[Run ID], Runs[Track]), "— pick a run —")</f>
        <v>Standalone</v>
      </c>
      <c r="B7574" s="54" t="s">
        <v>1067</v>
      </c>
      <c r="C7574" s="53" t="str">
        <f t="array" ref="C7574">IFERROR(_xlfn.XLOOKUP(B7574, Runs[Run ID], Runs[Title]), "— pick a run —")</f>
        <v>Squadron Supreme</v>
      </c>
      <c r="D7574" s="74" t="s">
        <v>15917</v>
      </c>
      <c r="E7574" s="58" t="b">
        <v>0</v>
      </c>
      <c r="F7574" s="25">
        <f t="shared" si="2"/>
        <v>9</v>
      </c>
      <c r="G7574" s="21" t="s">
        <v>58</v>
      </c>
      <c r="H7574" s="23"/>
      <c r="I7574" s="28"/>
    </row>
    <row r="7575" ht="22.5" customHeight="1">
      <c r="A7575" s="53" t="str">
        <f t="array" ref="A7575">IFERROR(_xlfn.XLOOKUP(B7575, Runs[Run ID], Runs[Track]), "— pick a run —")</f>
        <v>Standalone</v>
      </c>
      <c r="B7575" s="54" t="s">
        <v>1067</v>
      </c>
      <c r="C7575" s="53" t="str">
        <f t="array" ref="C7575">IFERROR(_xlfn.XLOOKUP(B7575, Runs[Run ID], Runs[Title]), "— pick a run —")</f>
        <v>Squadron Supreme</v>
      </c>
      <c r="D7575" s="74" t="s">
        <v>15918</v>
      </c>
      <c r="E7575" s="58" t="b">
        <v>0</v>
      </c>
      <c r="F7575" s="25">
        <f t="shared" si="2"/>
        <v>10</v>
      </c>
      <c r="G7575" s="21" t="s">
        <v>58</v>
      </c>
      <c r="H7575" s="23"/>
      <c r="I7575" s="28"/>
    </row>
    <row r="7576" ht="22.5" customHeight="1">
      <c r="A7576" s="53" t="str">
        <f t="array" ref="A7576">IFERROR(_xlfn.XLOOKUP(B7576, Runs[Run ID], Runs[Track]), "— pick a run —")</f>
        <v>Standalone</v>
      </c>
      <c r="B7576" s="54" t="s">
        <v>1067</v>
      </c>
      <c r="C7576" s="53" t="str">
        <f t="array" ref="C7576">IFERROR(_xlfn.XLOOKUP(B7576, Runs[Run ID], Runs[Title]), "— pick a run —")</f>
        <v>Squadron Supreme</v>
      </c>
      <c r="D7576" s="74" t="s">
        <v>15919</v>
      </c>
      <c r="E7576" s="58" t="b">
        <v>0</v>
      </c>
      <c r="F7576" s="25">
        <f t="shared" si="2"/>
        <v>11</v>
      </c>
      <c r="G7576" s="21" t="s">
        <v>58</v>
      </c>
      <c r="H7576" s="23"/>
      <c r="I7576" s="28"/>
    </row>
    <row r="7577" ht="22.5" customHeight="1">
      <c r="A7577" s="53" t="str">
        <f t="array" ref="A7577">IFERROR(_xlfn.XLOOKUP(B7577, Runs[Run ID], Runs[Track]), "— pick a run —")</f>
        <v>Standalone</v>
      </c>
      <c r="B7577" s="54" t="s">
        <v>1067</v>
      </c>
      <c r="C7577" s="53" t="str">
        <f t="array" ref="C7577">IFERROR(_xlfn.XLOOKUP(B7577, Runs[Run ID], Runs[Title]), "— pick a run —")</f>
        <v>Squadron Supreme</v>
      </c>
      <c r="D7577" s="74" t="s">
        <v>15920</v>
      </c>
      <c r="E7577" s="58" t="b">
        <v>0</v>
      </c>
      <c r="F7577" s="25">
        <f t="shared" si="2"/>
        <v>12</v>
      </c>
      <c r="G7577" s="21" t="s">
        <v>58</v>
      </c>
      <c r="H7577" s="23"/>
      <c r="I7577" s="28"/>
    </row>
    <row r="7578" ht="22.5" customHeight="1">
      <c r="A7578" s="53" t="str">
        <f t="array" ref="A7578">IFERROR(_xlfn.XLOOKUP(B7578, Runs[Run ID], Runs[Track]), "— pick a run —")</f>
        <v>Standalone</v>
      </c>
      <c r="B7578" s="54" t="s">
        <v>1067</v>
      </c>
      <c r="C7578" s="53" t="str">
        <f t="array" ref="C7578">IFERROR(_xlfn.XLOOKUP(B7578, Runs[Run ID], Runs[Title]), "— pick a run —")</f>
        <v>Squadron Supreme</v>
      </c>
      <c r="D7578" s="74" t="s">
        <v>15921</v>
      </c>
      <c r="E7578" s="58" t="b">
        <v>0</v>
      </c>
      <c r="F7578" s="25">
        <f t="shared" si="2"/>
        <v>13</v>
      </c>
      <c r="G7578" s="21" t="s">
        <v>443</v>
      </c>
      <c r="H7578" s="23" t="s">
        <v>15922</v>
      </c>
      <c r="I7578" s="28"/>
    </row>
    <row r="7579" ht="22.5" customHeight="1">
      <c r="A7579" s="53" t="str">
        <f t="array" ref="A7579">IFERROR(_xlfn.XLOOKUP(B7579, Runs[Run ID], Runs[Track]), "— pick a run —")</f>
        <v>Standalone</v>
      </c>
      <c r="B7579" s="54" t="s">
        <v>11808</v>
      </c>
      <c r="C7579" s="53" t="str">
        <f t="array" ref="C7579">IFERROR(_xlfn.XLOOKUP(B7579, Runs[Run ID], Runs[Title]), "— pick a run —")</f>
        <v>Marvels</v>
      </c>
      <c r="D7579" s="74" t="s">
        <v>15923</v>
      </c>
      <c r="E7579" s="58" t="b">
        <v>0</v>
      </c>
      <c r="F7579" s="25">
        <f t="shared" si="2"/>
        <v>1</v>
      </c>
      <c r="G7579" s="21" t="s">
        <v>58</v>
      </c>
      <c r="H7579" s="23" t="s">
        <v>15924</v>
      </c>
      <c r="I7579" s="28"/>
    </row>
    <row r="7580" ht="22.5" customHeight="1">
      <c r="A7580" s="53" t="str">
        <f t="array" ref="A7580">IFERROR(_xlfn.XLOOKUP(B7580, Runs[Run ID], Runs[Track]), "— pick a run —")</f>
        <v>Standalone</v>
      </c>
      <c r="B7580" s="54" t="s">
        <v>11808</v>
      </c>
      <c r="C7580" s="53" t="str">
        <f t="array" ref="C7580">IFERROR(_xlfn.XLOOKUP(B7580, Runs[Run ID], Runs[Title]), "— pick a run —")</f>
        <v>Marvels</v>
      </c>
      <c r="D7580" s="74" t="s">
        <v>15925</v>
      </c>
      <c r="E7580" s="58" t="b">
        <v>0</v>
      </c>
      <c r="F7580" s="25">
        <f t="shared" si="2"/>
        <v>2</v>
      </c>
      <c r="G7580" s="21" t="s">
        <v>58</v>
      </c>
      <c r="H7580" s="23"/>
      <c r="I7580" s="28"/>
    </row>
    <row r="7581" ht="22.5" customHeight="1">
      <c r="A7581" s="53" t="str">
        <f t="array" ref="A7581">IFERROR(_xlfn.XLOOKUP(B7581, Runs[Run ID], Runs[Track]), "— pick a run —")</f>
        <v>Standalone</v>
      </c>
      <c r="B7581" s="54" t="s">
        <v>11808</v>
      </c>
      <c r="C7581" s="53" t="str">
        <f t="array" ref="C7581">IFERROR(_xlfn.XLOOKUP(B7581, Runs[Run ID], Runs[Title]), "— pick a run —")</f>
        <v>Marvels</v>
      </c>
      <c r="D7581" s="74" t="s">
        <v>15926</v>
      </c>
      <c r="E7581" s="58" t="b">
        <v>0</v>
      </c>
      <c r="F7581" s="25">
        <f t="shared" si="2"/>
        <v>3</v>
      </c>
      <c r="G7581" s="21" t="s">
        <v>58</v>
      </c>
      <c r="H7581" s="23"/>
      <c r="I7581" s="28"/>
    </row>
    <row r="7582" ht="22.5" customHeight="1">
      <c r="A7582" s="53" t="str">
        <f t="array" ref="A7582">IFERROR(_xlfn.XLOOKUP(B7582, Runs[Run ID], Runs[Track]), "— pick a run —")</f>
        <v>Standalone</v>
      </c>
      <c r="B7582" s="54" t="s">
        <v>11808</v>
      </c>
      <c r="C7582" s="53" t="str">
        <f t="array" ref="C7582">IFERROR(_xlfn.XLOOKUP(B7582, Runs[Run ID], Runs[Title]), "— pick a run —")</f>
        <v>Marvels</v>
      </c>
      <c r="D7582" s="74" t="s">
        <v>15927</v>
      </c>
      <c r="E7582" s="58" t="b">
        <v>0</v>
      </c>
      <c r="F7582" s="25">
        <f t="shared" si="2"/>
        <v>4</v>
      </c>
      <c r="G7582" s="21" t="s">
        <v>58</v>
      </c>
      <c r="H7582" s="23"/>
      <c r="I7582" s="28"/>
    </row>
    <row r="7583" ht="22.5" customHeight="1">
      <c r="A7583" s="53" t="str">
        <f t="array" ref="A7583">IFERROR(_xlfn.XLOOKUP(B7583, Runs[Run ID], Runs[Track]), "— pick a run —")</f>
        <v>Standalone</v>
      </c>
      <c r="B7583" s="54" t="s">
        <v>11808</v>
      </c>
      <c r="C7583" s="53" t="str">
        <f t="array" ref="C7583">IFERROR(_xlfn.XLOOKUP(B7583, Runs[Run ID], Runs[Title]), "— pick a run —")</f>
        <v>Marvels</v>
      </c>
      <c r="D7583" s="74" t="s">
        <v>15928</v>
      </c>
      <c r="E7583" s="58" t="b">
        <v>0</v>
      </c>
      <c r="F7583" s="25">
        <f t="shared" si="2"/>
        <v>5</v>
      </c>
      <c r="G7583" s="21" t="s">
        <v>58</v>
      </c>
      <c r="H7583" s="23"/>
      <c r="I7583" s="28"/>
    </row>
    <row r="7584" ht="22.5" customHeight="1">
      <c r="A7584" s="53" t="str">
        <f t="array" ref="A7584">IFERROR(_xlfn.XLOOKUP(B7584, Runs[Run ID], Runs[Track]), "— pick a run —")</f>
        <v>Standalone</v>
      </c>
      <c r="B7584" s="54" t="s">
        <v>11808</v>
      </c>
      <c r="C7584" s="53" t="str">
        <f t="array" ref="C7584">IFERROR(_xlfn.XLOOKUP(B7584, Runs[Run ID], Runs[Title]), "— pick a run —")</f>
        <v>Marvels</v>
      </c>
      <c r="D7584" s="74" t="s">
        <v>15929</v>
      </c>
      <c r="E7584" s="58" t="b">
        <v>0</v>
      </c>
      <c r="F7584" s="25">
        <f t="shared" si="2"/>
        <v>6</v>
      </c>
      <c r="G7584" s="21" t="s">
        <v>443</v>
      </c>
      <c r="H7584" s="23" t="s">
        <v>15930</v>
      </c>
      <c r="I7584" s="28"/>
    </row>
    <row r="7585" ht="22.5" customHeight="1">
      <c r="A7585" s="53" t="str">
        <f t="array" ref="A7585">IFERROR(_xlfn.XLOOKUP(B7585, Runs[Run ID], Runs[Track]), "— pick a run —")</f>
        <v>Standalone</v>
      </c>
      <c r="B7585" s="54" t="s">
        <v>11808</v>
      </c>
      <c r="C7585" s="53" t="str">
        <f t="array" ref="C7585">IFERROR(_xlfn.XLOOKUP(B7585, Runs[Run ID], Runs[Title]), "— pick a run —")</f>
        <v>Marvels</v>
      </c>
      <c r="D7585" s="74" t="s">
        <v>15931</v>
      </c>
      <c r="E7585" s="58" t="b">
        <v>0</v>
      </c>
      <c r="F7585" s="25">
        <f t="shared" si="2"/>
        <v>7</v>
      </c>
      <c r="G7585" s="21" t="s">
        <v>443</v>
      </c>
      <c r="H7585" s="23"/>
      <c r="I7585" s="28"/>
    </row>
    <row r="7586" ht="22.5" customHeight="1">
      <c r="A7586" s="53" t="str">
        <f t="array" ref="A7586">IFERROR(_xlfn.XLOOKUP(B7586, Runs[Run ID], Runs[Track]), "— pick a run —")</f>
        <v>Standalone</v>
      </c>
      <c r="B7586" s="54" t="s">
        <v>11808</v>
      </c>
      <c r="C7586" s="53" t="str">
        <f t="array" ref="C7586">IFERROR(_xlfn.XLOOKUP(B7586, Runs[Run ID], Runs[Title]), "— pick a run —")</f>
        <v>Marvels</v>
      </c>
      <c r="D7586" s="74" t="s">
        <v>15932</v>
      </c>
      <c r="E7586" s="58" t="b">
        <v>0</v>
      </c>
      <c r="F7586" s="25">
        <f t="shared" si="2"/>
        <v>8</v>
      </c>
      <c r="G7586" s="21" t="s">
        <v>443</v>
      </c>
      <c r="H7586" s="23"/>
      <c r="I7586" s="28"/>
    </row>
    <row r="7587" ht="22.5" customHeight="1">
      <c r="A7587" s="53" t="str">
        <f t="array" ref="A7587">IFERROR(_xlfn.XLOOKUP(B7587, Runs[Run ID], Runs[Track]), "— pick a run —")</f>
        <v>Standalone</v>
      </c>
      <c r="B7587" s="54" t="s">
        <v>11808</v>
      </c>
      <c r="C7587" s="53" t="str">
        <f t="array" ref="C7587">IFERROR(_xlfn.XLOOKUP(B7587, Runs[Run ID], Runs[Title]), "— pick a run —")</f>
        <v>Marvels</v>
      </c>
      <c r="D7587" s="74" t="s">
        <v>15933</v>
      </c>
      <c r="E7587" s="58" t="b">
        <v>0</v>
      </c>
      <c r="F7587" s="25">
        <f t="shared" si="2"/>
        <v>9</v>
      </c>
      <c r="G7587" s="21" t="s">
        <v>443</v>
      </c>
      <c r="H7587" s="23"/>
      <c r="I7587" s="28"/>
    </row>
    <row r="7588" ht="22.5" customHeight="1">
      <c r="A7588" s="53" t="str">
        <f t="array" ref="A7588">IFERROR(_xlfn.XLOOKUP(B7588, Runs[Run ID], Runs[Track]), "— pick a run —")</f>
        <v>Standalone</v>
      </c>
      <c r="B7588" s="54" t="s">
        <v>11808</v>
      </c>
      <c r="C7588" s="53" t="str">
        <f t="array" ref="C7588">IFERROR(_xlfn.XLOOKUP(B7588, Runs[Run ID], Runs[Title]), "— pick a run —")</f>
        <v>Marvels</v>
      </c>
      <c r="D7588" s="74" t="s">
        <v>15934</v>
      </c>
      <c r="E7588" s="58" t="b">
        <v>0</v>
      </c>
      <c r="F7588" s="25">
        <f t="shared" si="2"/>
        <v>10</v>
      </c>
      <c r="G7588" s="21" t="s">
        <v>443</v>
      </c>
      <c r="H7588" s="23"/>
      <c r="I7588" s="28"/>
    </row>
    <row r="7589" ht="22.5" customHeight="1">
      <c r="A7589" s="53" t="str">
        <f t="array" ref="A7589">IFERROR(_xlfn.XLOOKUP(B7589, Runs[Run ID], Runs[Track]), "— pick a run —")</f>
        <v>Standalone</v>
      </c>
      <c r="B7589" s="54" t="s">
        <v>11808</v>
      </c>
      <c r="C7589" s="53" t="str">
        <f t="array" ref="C7589">IFERROR(_xlfn.XLOOKUP(B7589, Runs[Run ID], Runs[Title]), "— pick a run —")</f>
        <v>Marvels</v>
      </c>
      <c r="D7589" s="74" t="s">
        <v>15935</v>
      </c>
      <c r="E7589" s="58" t="b">
        <v>0</v>
      </c>
      <c r="F7589" s="25">
        <f t="shared" si="2"/>
        <v>11</v>
      </c>
      <c r="G7589" s="21" t="s">
        <v>443</v>
      </c>
      <c r="H7589" s="23"/>
      <c r="I7589" s="28"/>
    </row>
    <row r="7590" ht="22.5" customHeight="1">
      <c r="A7590" s="53" t="str">
        <f t="array" ref="A7590">IFERROR(_xlfn.XLOOKUP(B7590, Runs[Run ID], Runs[Track]), "— pick a run —")</f>
        <v>Standalone</v>
      </c>
      <c r="B7590" s="54" t="s">
        <v>11808</v>
      </c>
      <c r="C7590" s="53" t="str">
        <f t="array" ref="C7590">IFERROR(_xlfn.XLOOKUP(B7590, Runs[Run ID], Runs[Title]), "— pick a run —")</f>
        <v>Marvels</v>
      </c>
      <c r="D7590" s="74" t="s">
        <v>15936</v>
      </c>
      <c r="E7590" s="58" t="b">
        <v>0</v>
      </c>
      <c r="F7590" s="25">
        <f t="shared" si="2"/>
        <v>12</v>
      </c>
      <c r="G7590" s="21" t="s">
        <v>443</v>
      </c>
      <c r="H7590" s="23" t="s">
        <v>15937</v>
      </c>
      <c r="I7590" s="28"/>
    </row>
    <row r="7591" ht="22.5" customHeight="1">
      <c r="A7591" s="53" t="str">
        <f t="array" ref="A7591">IFERROR(_xlfn.XLOOKUP(B7591, Runs[Run ID], Runs[Track]), "— pick a run —")</f>
        <v>Standalone</v>
      </c>
      <c r="B7591" s="54" t="s">
        <v>11808</v>
      </c>
      <c r="C7591" s="53" t="str">
        <f t="array" ref="C7591">IFERROR(_xlfn.XLOOKUP(B7591, Runs[Run ID], Runs[Title]), "— pick a run —")</f>
        <v>Marvels</v>
      </c>
      <c r="D7591" s="74" t="s">
        <v>15938</v>
      </c>
      <c r="E7591" s="58" t="b">
        <v>0</v>
      </c>
      <c r="F7591" s="25">
        <f t="shared" si="2"/>
        <v>13</v>
      </c>
      <c r="G7591" s="21" t="s">
        <v>1002</v>
      </c>
      <c r="H7591" s="23" t="s">
        <v>15939</v>
      </c>
      <c r="I7591" s="28"/>
    </row>
    <row r="7592" ht="22.5" customHeight="1">
      <c r="A7592" s="53" t="str">
        <f t="array" ref="A7592">IFERROR(_xlfn.XLOOKUP(B7592, Runs[Run ID], Runs[Track]), "— pick a run —")</f>
        <v>Standalone</v>
      </c>
      <c r="B7592" s="54" t="s">
        <v>11808</v>
      </c>
      <c r="C7592" s="53" t="str">
        <f t="array" ref="C7592">IFERROR(_xlfn.XLOOKUP(B7592, Runs[Run ID], Runs[Title]), "— pick a run —")</f>
        <v>Marvels</v>
      </c>
      <c r="D7592" s="74" t="s">
        <v>15940</v>
      </c>
      <c r="E7592" s="58" t="b">
        <v>0</v>
      </c>
      <c r="F7592" s="25">
        <f t="shared" si="2"/>
        <v>14</v>
      </c>
      <c r="G7592" s="21" t="s">
        <v>1002</v>
      </c>
      <c r="H7592" s="23"/>
      <c r="I7592" s="28"/>
    </row>
    <row r="7593" ht="22.5" customHeight="1">
      <c r="A7593" s="53" t="str">
        <f t="array" ref="A7593">IFERROR(_xlfn.XLOOKUP(B7593, Runs[Run ID], Runs[Track]), "— pick a run —")</f>
        <v>Standalone</v>
      </c>
      <c r="B7593" s="54" t="s">
        <v>11808</v>
      </c>
      <c r="C7593" s="53" t="str">
        <f t="array" ref="C7593">IFERROR(_xlfn.XLOOKUP(B7593, Runs[Run ID], Runs[Title]), "— pick a run —")</f>
        <v>Marvels</v>
      </c>
      <c r="D7593" s="74" t="s">
        <v>15941</v>
      </c>
      <c r="E7593" s="58" t="b">
        <v>0</v>
      </c>
      <c r="F7593" s="25">
        <f t="shared" si="2"/>
        <v>15</v>
      </c>
      <c r="G7593" s="21" t="s">
        <v>1002</v>
      </c>
      <c r="H7593" s="23"/>
      <c r="I7593" s="28"/>
    </row>
    <row r="7594" ht="22.5" customHeight="1">
      <c r="A7594" s="53" t="str">
        <f t="array" ref="A7594">IFERROR(_xlfn.XLOOKUP(B7594, Runs[Run ID], Runs[Track]), "— pick a run —")</f>
        <v>Standalone</v>
      </c>
      <c r="B7594" s="54" t="s">
        <v>11808</v>
      </c>
      <c r="C7594" s="53" t="str">
        <f t="array" ref="C7594">IFERROR(_xlfn.XLOOKUP(B7594, Runs[Run ID], Runs[Title]), "— pick a run —")</f>
        <v>Marvels</v>
      </c>
      <c r="D7594" s="74" t="s">
        <v>15942</v>
      </c>
      <c r="E7594" s="58" t="b">
        <v>0</v>
      </c>
      <c r="F7594" s="25">
        <f t="shared" si="2"/>
        <v>16</v>
      </c>
      <c r="G7594" s="21" t="s">
        <v>1002</v>
      </c>
      <c r="H7594" s="23"/>
      <c r="I7594" s="28"/>
    </row>
    <row r="7595" ht="22.5" customHeight="1">
      <c r="A7595" s="53" t="str">
        <f t="array" ref="A7595">IFERROR(_xlfn.XLOOKUP(B7595, Runs[Run ID], Runs[Track]), "— pick a run —")</f>
        <v>Standalone</v>
      </c>
      <c r="B7595" s="54" t="s">
        <v>11808</v>
      </c>
      <c r="C7595" s="53" t="str">
        <f t="array" ref="C7595">IFERROR(_xlfn.XLOOKUP(B7595, Runs[Run ID], Runs[Title]), "— pick a run —")</f>
        <v>Marvels</v>
      </c>
      <c r="D7595" s="74" t="s">
        <v>15943</v>
      </c>
      <c r="E7595" s="58" t="b">
        <v>0</v>
      </c>
      <c r="F7595" s="25">
        <f t="shared" si="2"/>
        <v>17</v>
      </c>
      <c r="G7595" s="21" t="s">
        <v>1002</v>
      </c>
      <c r="H7595" s="23"/>
      <c r="I7595" s="28"/>
    </row>
    <row r="7596" ht="22.5" customHeight="1">
      <c r="A7596" s="53" t="str">
        <f t="array" ref="A7596">IFERROR(_xlfn.XLOOKUP(B7596, Runs[Run ID], Runs[Track]), "— pick a run —")</f>
        <v>Standalone</v>
      </c>
      <c r="B7596" s="54" t="s">
        <v>11808</v>
      </c>
      <c r="C7596" s="53" t="str">
        <f t="array" ref="C7596">IFERROR(_xlfn.XLOOKUP(B7596, Runs[Run ID], Runs[Title]), "— pick a run —")</f>
        <v>Marvels</v>
      </c>
      <c r="D7596" s="74" t="s">
        <v>15944</v>
      </c>
      <c r="E7596" s="58" t="b">
        <v>0</v>
      </c>
      <c r="F7596" s="25">
        <f t="shared" si="2"/>
        <v>18</v>
      </c>
      <c r="G7596" s="21" t="s">
        <v>1002</v>
      </c>
      <c r="H7596" s="23"/>
      <c r="I7596" s="28"/>
    </row>
    <row r="7597" ht="22.5" customHeight="1">
      <c r="A7597" s="53" t="str">
        <f t="array" ref="A7597">IFERROR(_xlfn.XLOOKUP(B7597, Runs[Run ID], Runs[Track]), "— pick a run —")</f>
        <v>Standalone</v>
      </c>
      <c r="B7597" s="54" t="s">
        <v>11808</v>
      </c>
      <c r="C7597" s="53" t="str">
        <f t="array" ref="C7597">IFERROR(_xlfn.XLOOKUP(B7597, Runs[Run ID], Runs[Title]), "— pick a run —")</f>
        <v>Marvels</v>
      </c>
      <c r="D7597" s="74" t="s">
        <v>15945</v>
      </c>
      <c r="E7597" s="58" t="b">
        <v>0</v>
      </c>
      <c r="F7597" s="25">
        <f t="shared" si="2"/>
        <v>19</v>
      </c>
      <c r="G7597" s="21" t="s">
        <v>58</v>
      </c>
      <c r="H7597" s="23"/>
      <c r="I7597" s="28"/>
    </row>
    <row r="7598" ht="22.5" customHeight="1">
      <c r="A7598" s="53" t="str">
        <f t="array" ref="A7598">IFERROR(_xlfn.XLOOKUP(B7598, Runs[Run ID], Runs[Track]), "— pick a run —")</f>
        <v>Standalone</v>
      </c>
      <c r="B7598" s="54" t="s">
        <v>11808</v>
      </c>
      <c r="C7598" s="53" t="str">
        <f t="array" ref="C7598">IFERROR(_xlfn.XLOOKUP(B7598, Runs[Run ID], Runs[Title]), "— pick a run —")</f>
        <v>Marvels</v>
      </c>
      <c r="D7598" s="74" t="s">
        <v>15946</v>
      </c>
      <c r="E7598" s="58" t="b">
        <v>0</v>
      </c>
      <c r="F7598" s="25">
        <f t="shared" si="2"/>
        <v>20</v>
      </c>
      <c r="G7598" s="21" t="s">
        <v>58</v>
      </c>
      <c r="H7598" s="23"/>
      <c r="I7598" s="28"/>
    </row>
    <row r="7599" ht="22.5" customHeight="1">
      <c r="A7599" s="53" t="str">
        <f t="array" ref="A7599">IFERROR(_xlfn.XLOOKUP(B7599, Runs[Run ID], Runs[Track]), "— pick a run —")</f>
        <v>Standalone</v>
      </c>
      <c r="B7599" s="54" t="s">
        <v>11808</v>
      </c>
      <c r="C7599" s="53" t="str">
        <f t="array" ref="C7599">IFERROR(_xlfn.XLOOKUP(B7599, Runs[Run ID], Runs[Title]), "— pick a run —")</f>
        <v>Marvels</v>
      </c>
      <c r="D7599" s="74" t="s">
        <v>15947</v>
      </c>
      <c r="E7599" s="58" t="b">
        <v>0</v>
      </c>
      <c r="F7599" s="25">
        <f t="shared" si="2"/>
        <v>21</v>
      </c>
      <c r="G7599" s="21" t="s">
        <v>58</v>
      </c>
      <c r="H7599" s="23"/>
      <c r="I7599" s="28"/>
    </row>
    <row r="7600" ht="22.5" customHeight="1">
      <c r="A7600" s="53" t="str">
        <f t="array" ref="A7600">IFERROR(_xlfn.XLOOKUP(B7600, Runs[Run ID], Runs[Track]), "— pick a run —")</f>
        <v>Standalone</v>
      </c>
      <c r="B7600" s="54" t="s">
        <v>11808</v>
      </c>
      <c r="C7600" s="53" t="str">
        <f t="array" ref="C7600">IFERROR(_xlfn.XLOOKUP(B7600, Runs[Run ID], Runs[Title]), "— pick a run —")</f>
        <v>Marvels</v>
      </c>
      <c r="D7600" s="74" t="s">
        <v>15948</v>
      </c>
      <c r="E7600" s="58" t="b">
        <v>0</v>
      </c>
      <c r="F7600" s="25">
        <f t="shared" si="2"/>
        <v>22</v>
      </c>
      <c r="G7600" s="21" t="s">
        <v>58</v>
      </c>
      <c r="H7600" s="23"/>
      <c r="I7600" s="28"/>
    </row>
    <row r="7601" ht="22.5" customHeight="1">
      <c r="A7601" s="53" t="str">
        <f t="array" ref="A7601">IFERROR(_xlfn.XLOOKUP(B7601, Runs[Run ID], Runs[Track]), "— pick a run —")</f>
        <v>Standalone</v>
      </c>
      <c r="B7601" s="54" t="s">
        <v>11808</v>
      </c>
      <c r="C7601" s="53" t="str">
        <f t="array" ref="C7601">IFERROR(_xlfn.XLOOKUP(B7601, Runs[Run ID], Runs[Title]), "— pick a run —")</f>
        <v>Marvels</v>
      </c>
      <c r="D7601" s="74" t="s">
        <v>15949</v>
      </c>
      <c r="E7601" s="58" t="b">
        <v>0</v>
      </c>
      <c r="F7601" s="25">
        <f t="shared" si="2"/>
        <v>23</v>
      </c>
      <c r="G7601" s="21" t="s">
        <v>58</v>
      </c>
      <c r="H7601" s="23"/>
      <c r="I7601" s="28"/>
    </row>
    <row r="7602" ht="22.5" customHeight="1">
      <c r="A7602" s="53" t="str">
        <f t="array" ref="A7602">IFERROR(_xlfn.XLOOKUP(B7602, Runs[Run ID], Runs[Track]), "— pick a run —")</f>
        <v>Standalone</v>
      </c>
      <c r="B7602" s="54" t="s">
        <v>11808</v>
      </c>
      <c r="C7602" s="53" t="str">
        <f t="array" ref="C7602">IFERROR(_xlfn.XLOOKUP(B7602, Runs[Run ID], Runs[Title]), "— pick a run —")</f>
        <v>Marvels</v>
      </c>
      <c r="D7602" s="74" t="s">
        <v>15950</v>
      </c>
      <c r="E7602" s="58" t="b">
        <v>0</v>
      </c>
      <c r="F7602" s="25">
        <f t="shared" si="2"/>
        <v>24</v>
      </c>
      <c r="G7602" s="21" t="s">
        <v>58</v>
      </c>
      <c r="H7602" s="23"/>
      <c r="I7602" s="28"/>
    </row>
    <row r="7603" ht="22.5" customHeight="1">
      <c r="A7603" s="53" t="str">
        <f t="array" ref="A7603">IFERROR(_xlfn.XLOOKUP(B7603, Runs[Run ID], Runs[Track]), "— pick a run —")</f>
        <v>Standalone</v>
      </c>
      <c r="B7603" s="54" t="s">
        <v>11808</v>
      </c>
      <c r="C7603" s="53" t="str">
        <f t="array" ref="C7603">IFERROR(_xlfn.XLOOKUP(B7603, Runs[Run ID], Runs[Title]), "— pick a run —")</f>
        <v>Marvels</v>
      </c>
      <c r="D7603" s="74" t="s">
        <v>15951</v>
      </c>
      <c r="E7603" s="58" t="b">
        <v>0</v>
      </c>
      <c r="F7603" s="25">
        <f t="shared" si="2"/>
        <v>25</v>
      </c>
      <c r="G7603" s="21" t="s">
        <v>58</v>
      </c>
      <c r="H7603" s="23"/>
      <c r="I7603" s="28"/>
    </row>
    <row r="7604" ht="22.5" customHeight="1">
      <c r="A7604" s="53" t="str">
        <f t="array" ref="A7604">IFERROR(_xlfn.XLOOKUP(B7604, Runs[Run ID], Runs[Track]), "— pick a run —")</f>
        <v>Standalone</v>
      </c>
      <c r="B7604" s="54" t="s">
        <v>11808</v>
      </c>
      <c r="C7604" s="53" t="str">
        <f t="array" ref="C7604">IFERROR(_xlfn.XLOOKUP(B7604, Runs[Run ID], Runs[Title]), "— pick a run —")</f>
        <v>Marvels</v>
      </c>
      <c r="D7604" s="74" t="s">
        <v>15952</v>
      </c>
      <c r="E7604" s="58" t="b">
        <v>0</v>
      </c>
      <c r="F7604" s="25">
        <f t="shared" si="2"/>
        <v>26</v>
      </c>
      <c r="G7604" s="21" t="s">
        <v>58</v>
      </c>
      <c r="H7604" s="23"/>
      <c r="I7604" s="28"/>
    </row>
    <row r="7605" ht="22.5" customHeight="1">
      <c r="A7605" s="53" t="str">
        <f t="array" ref="A7605">IFERROR(_xlfn.XLOOKUP(B7605, Runs[Run ID], Runs[Track]), "— pick a run —")</f>
        <v>Standalone</v>
      </c>
      <c r="B7605" s="54" t="s">
        <v>11808</v>
      </c>
      <c r="C7605" s="53" t="str">
        <f t="array" ref="C7605">IFERROR(_xlfn.XLOOKUP(B7605, Runs[Run ID], Runs[Title]), "— pick a run —")</f>
        <v>Marvels</v>
      </c>
      <c r="D7605" s="74" t="s">
        <v>15953</v>
      </c>
      <c r="E7605" s="58" t="b">
        <v>0</v>
      </c>
      <c r="F7605" s="25">
        <f t="shared" si="2"/>
        <v>27</v>
      </c>
      <c r="G7605" s="21" t="s">
        <v>58</v>
      </c>
      <c r="H7605" s="23"/>
      <c r="I7605" s="28"/>
    </row>
    <row r="7606" ht="22.5" customHeight="1">
      <c r="A7606" s="53" t="str">
        <f t="array" ref="A7606">IFERROR(_xlfn.XLOOKUP(B7606, Runs[Run ID], Runs[Track]), "— pick a run —")</f>
        <v>Standalone</v>
      </c>
      <c r="B7606" s="54" t="s">
        <v>11808</v>
      </c>
      <c r="C7606" s="53" t="str">
        <f t="array" ref="C7606">IFERROR(_xlfn.XLOOKUP(B7606, Runs[Run ID], Runs[Title]), "— pick a run —")</f>
        <v>Marvels</v>
      </c>
      <c r="D7606" s="74" t="s">
        <v>15954</v>
      </c>
      <c r="E7606" s="58" t="b">
        <v>0</v>
      </c>
      <c r="F7606" s="25">
        <f t="shared" si="2"/>
        <v>28</v>
      </c>
      <c r="G7606" s="21" t="s">
        <v>58</v>
      </c>
      <c r="H7606" s="23"/>
      <c r="I7606" s="28"/>
    </row>
    <row r="7607" ht="22.5" customHeight="1">
      <c r="A7607" s="53" t="str">
        <f t="array" ref="A7607">IFERROR(_xlfn.XLOOKUP(B7607, Runs[Run ID], Runs[Track]), "— pick a run —")</f>
        <v>Standalone</v>
      </c>
      <c r="B7607" s="54" t="s">
        <v>11808</v>
      </c>
      <c r="C7607" s="53" t="str">
        <f t="array" ref="C7607">IFERROR(_xlfn.XLOOKUP(B7607, Runs[Run ID], Runs[Title]), "— pick a run —")</f>
        <v>Marvels</v>
      </c>
      <c r="D7607" s="74" t="s">
        <v>15955</v>
      </c>
      <c r="E7607" s="58" t="b">
        <v>0</v>
      </c>
      <c r="F7607" s="25">
        <f t="shared" si="2"/>
        <v>29</v>
      </c>
      <c r="G7607" s="21" t="s">
        <v>58</v>
      </c>
      <c r="H7607" s="23"/>
      <c r="I7607" s="28"/>
    </row>
    <row r="7608" ht="22.5" customHeight="1">
      <c r="A7608" s="53" t="str">
        <f t="array" ref="A7608">IFERROR(_xlfn.XLOOKUP(B7608, Runs[Run ID], Runs[Track]), "— pick a run —")</f>
        <v>Standalone</v>
      </c>
      <c r="B7608" s="54" t="s">
        <v>11808</v>
      </c>
      <c r="C7608" s="53" t="str">
        <f t="array" ref="C7608">IFERROR(_xlfn.XLOOKUP(B7608, Runs[Run ID], Runs[Title]), "— pick a run —")</f>
        <v>Marvels</v>
      </c>
      <c r="D7608" s="74" t="s">
        <v>15956</v>
      </c>
      <c r="E7608" s="58" t="b">
        <v>0</v>
      </c>
      <c r="F7608" s="25">
        <f t="shared" si="2"/>
        <v>30</v>
      </c>
      <c r="G7608" s="21" t="s">
        <v>58</v>
      </c>
      <c r="H7608" s="23"/>
      <c r="I7608" s="28"/>
    </row>
    <row r="7609" ht="22.5" customHeight="1">
      <c r="A7609" s="53" t="str">
        <f t="array" ref="A7609">IFERROR(_xlfn.XLOOKUP(B7609, Runs[Run ID], Runs[Track]), "— pick a run —")</f>
        <v>Standalone</v>
      </c>
      <c r="B7609" s="54" t="s">
        <v>11808</v>
      </c>
      <c r="C7609" s="53" t="str">
        <f t="array" ref="C7609">IFERROR(_xlfn.XLOOKUP(B7609, Runs[Run ID], Runs[Title]), "— pick a run —")</f>
        <v>Marvels</v>
      </c>
      <c r="D7609" s="74" t="s">
        <v>15957</v>
      </c>
      <c r="E7609" s="58" t="b">
        <v>0</v>
      </c>
      <c r="F7609" s="25">
        <f t="shared" si="2"/>
        <v>31</v>
      </c>
      <c r="G7609" s="21" t="s">
        <v>1002</v>
      </c>
      <c r="H7609" s="23" t="s">
        <v>15958</v>
      </c>
      <c r="I7609" s="28"/>
    </row>
    <row r="7610" ht="22.5" customHeight="1">
      <c r="A7610" s="53" t="str">
        <f t="array" ref="A7610">IFERROR(_xlfn.XLOOKUP(B7610, Runs[Run ID], Runs[Track]), "— pick a run —")</f>
        <v>Standalone</v>
      </c>
      <c r="B7610" s="54" t="s">
        <v>11808</v>
      </c>
      <c r="C7610" s="53" t="str">
        <f t="array" ref="C7610">IFERROR(_xlfn.XLOOKUP(B7610, Runs[Run ID], Runs[Title]), "— pick a run —")</f>
        <v>Marvels</v>
      </c>
      <c r="D7610" s="74" t="s">
        <v>15959</v>
      </c>
      <c r="E7610" s="58" t="b">
        <v>0</v>
      </c>
      <c r="F7610" s="25">
        <f t="shared" si="2"/>
        <v>32</v>
      </c>
      <c r="G7610" s="21" t="s">
        <v>1002</v>
      </c>
      <c r="H7610" s="23"/>
      <c r="I7610" s="28"/>
    </row>
    <row r="7611" ht="22.5" customHeight="1">
      <c r="A7611" s="53" t="str">
        <f t="array" ref="A7611">IFERROR(_xlfn.XLOOKUP(B7611, Runs[Run ID], Runs[Track]), "— pick a run —")</f>
        <v>Standalone</v>
      </c>
      <c r="B7611" s="54" t="s">
        <v>11817</v>
      </c>
      <c r="C7611" s="53" t="str">
        <f t="array" ref="C7611">IFERROR(_xlfn.XLOOKUP(B7611, Runs[Run ID], Runs[Title]), "— pick a run —")</f>
        <v>Vaughan's Runaways</v>
      </c>
      <c r="D7611" s="74" t="s">
        <v>15960</v>
      </c>
      <c r="E7611" s="58" t="b">
        <v>0</v>
      </c>
      <c r="F7611" s="25">
        <f t="shared" si="2"/>
        <v>1</v>
      </c>
      <c r="G7611" s="21" t="s">
        <v>58</v>
      </c>
      <c r="H7611" s="23" t="s">
        <v>15961</v>
      </c>
      <c r="I7611" s="28"/>
    </row>
    <row r="7612" ht="22.5" customHeight="1">
      <c r="A7612" s="53" t="str">
        <f t="array" ref="A7612">IFERROR(_xlfn.XLOOKUP(B7612, Runs[Run ID], Runs[Track]), "— pick a run —")</f>
        <v>Standalone</v>
      </c>
      <c r="B7612" s="54" t="s">
        <v>11817</v>
      </c>
      <c r="C7612" s="53" t="str">
        <f t="array" ref="C7612">IFERROR(_xlfn.XLOOKUP(B7612, Runs[Run ID], Runs[Title]), "— pick a run —")</f>
        <v>Vaughan's Runaways</v>
      </c>
      <c r="D7612" s="74" t="s">
        <v>15962</v>
      </c>
      <c r="E7612" s="58" t="b">
        <v>0</v>
      </c>
      <c r="F7612" s="25">
        <f t="shared" si="2"/>
        <v>2</v>
      </c>
      <c r="G7612" s="21" t="s">
        <v>58</v>
      </c>
      <c r="H7612" s="23"/>
      <c r="I7612" s="28"/>
    </row>
    <row r="7613" ht="22.5" customHeight="1">
      <c r="A7613" s="53" t="str">
        <f t="array" ref="A7613">IFERROR(_xlfn.XLOOKUP(B7613, Runs[Run ID], Runs[Track]), "— pick a run —")</f>
        <v>Standalone</v>
      </c>
      <c r="B7613" s="54" t="s">
        <v>11817</v>
      </c>
      <c r="C7613" s="53" t="str">
        <f t="array" ref="C7613">IFERROR(_xlfn.XLOOKUP(B7613, Runs[Run ID], Runs[Title]), "— pick a run —")</f>
        <v>Vaughan's Runaways</v>
      </c>
      <c r="D7613" s="74" t="s">
        <v>15963</v>
      </c>
      <c r="E7613" s="58" t="b">
        <v>0</v>
      </c>
      <c r="F7613" s="25">
        <f t="shared" si="2"/>
        <v>3</v>
      </c>
      <c r="G7613" s="21" t="s">
        <v>58</v>
      </c>
      <c r="H7613" s="23"/>
      <c r="I7613" s="28"/>
    </row>
    <row r="7614" ht="22.5" customHeight="1">
      <c r="A7614" s="53" t="str">
        <f t="array" ref="A7614">IFERROR(_xlfn.XLOOKUP(B7614, Runs[Run ID], Runs[Track]), "— pick a run —")</f>
        <v>Standalone</v>
      </c>
      <c r="B7614" s="54" t="s">
        <v>11817</v>
      </c>
      <c r="C7614" s="53" t="str">
        <f t="array" ref="C7614">IFERROR(_xlfn.XLOOKUP(B7614, Runs[Run ID], Runs[Title]), "— pick a run —")</f>
        <v>Vaughan's Runaways</v>
      </c>
      <c r="D7614" s="74" t="s">
        <v>15964</v>
      </c>
      <c r="E7614" s="58" t="b">
        <v>0</v>
      </c>
      <c r="F7614" s="25">
        <f t="shared" si="2"/>
        <v>4</v>
      </c>
      <c r="G7614" s="21" t="s">
        <v>58</v>
      </c>
      <c r="H7614" s="23"/>
      <c r="I7614" s="28"/>
    </row>
    <row r="7615" ht="22.5" customHeight="1">
      <c r="A7615" s="53" t="str">
        <f t="array" ref="A7615">IFERROR(_xlfn.XLOOKUP(B7615, Runs[Run ID], Runs[Track]), "— pick a run —")</f>
        <v>Standalone</v>
      </c>
      <c r="B7615" s="54" t="s">
        <v>11817</v>
      </c>
      <c r="C7615" s="53" t="str">
        <f t="array" ref="C7615">IFERROR(_xlfn.XLOOKUP(B7615, Runs[Run ID], Runs[Title]), "— pick a run —")</f>
        <v>Vaughan's Runaways</v>
      </c>
      <c r="D7615" s="74" t="s">
        <v>15965</v>
      </c>
      <c r="E7615" s="58" t="b">
        <v>0</v>
      </c>
      <c r="F7615" s="25">
        <f t="shared" si="2"/>
        <v>5</v>
      </c>
      <c r="G7615" s="21" t="s">
        <v>58</v>
      </c>
      <c r="H7615" s="23"/>
      <c r="I7615" s="28"/>
    </row>
    <row r="7616" ht="22.5" customHeight="1">
      <c r="A7616" s="53" t="str">
        <f t="array" ref="A7616">IFERROR(_xlfn.XLOOKUP(B7616, Runs[Run ID], Runs[Track]), "— pick a run —")</f>
        <v>Standalone</v>
      </c>
      <c r="B7616" s="54" t="s">
        <v>11817</v>
      </c>
      <c r="C7616" s="53" t="str">
        <f t="array" ref="C7616">IFERROR(_xlfn.XLOOKUP(B7616, Runs[Run ID], Runs[Title]), "— pick a run —")</f>
        <v>Vaughan's Runaways</v>
      </c>
      <c r="D7616" s="74" t="s">
        <v>15966</v>
      </c>
      <c r="E7616" s="58" t="b">
        <v>0</v>
      </c>
      <c r="F7616" s="25">
        <f t="shared" si="2"/>
        <v>6</v>
      </c>
      <c r="G7616" s="21" t="s">
        <v>58</v>
      </c>
      <c r="H7616" s="23"/>
      <c r="I7616" s="28"/>
    </row>
    <row r="7617" ht="22.5" customHeight="1">
      <c r="A7617" s="53" t="str">
        <f t="array" ref="A7617">IFERROR(_xlfn.XLOOKUP(B7617, Runs[Run ID], Runs[Track]), "— pick a run —")</f>
        <v>Standalone</v>
      </c>
      <c r="B7617" s="54" t="s">
        <v>11817</v>
      </c>
      <c r="C7617" s="53" t="str">
        <f t="array" ref="C7617">IFERROR(_xlfn.XLOOKUP(B7617, Runs[Run ID], Runs[Title]), "— pick a run —")</f>
        <v>Vaughan's Runaways</v>
      </c>
      <c r="D7617" s="74" t="s">
        <v>15967</v>
      </c>
      <c r="E7617" s="58" t="b">
        <v>0</v>
      </c>
      <c r="F7617" s="25">
        <f t="shared" si="2"/>
        <v>7</v>
      </c>
      <c r="G7617" s="21" t="s">
        <v>58</v>
      </c>
      <c r="H7617" s="23"/>
      <c r="I7617" s="28"/>
    </row>
    <row r="7618" ht="22.5" customHeight="1">
      <c r="A7618" s="53" t="str">
        <f t="array" ref="A7618">IFERROR(_xlfn.XLOOKUP(B7618, Runs[Run ID], Runs[Track]), "— pick a run —")</f>
        <v>Standalone</v>
      </c>
      <c r="B7618" s="54" t="s">
        <v>11817</v>
      </c>
      <c r="C7618" s="53" t="str">
        <f t="array" ref="C7618">IFERROR(_xlfn.XLOOKUP(B7618, Runs[Run ID], Runs[Title]), "— pick a run —")</f>
        <v>Vaughan's Runaways</v>
      </c>
      <c r="D7618" s="74" t="s">
        <v>15968</v>
      </c>
      <c r="E7618" s="58" t="b">
        <v>0</v>
      </c>
      <c r="F7618" s="25">
        <f t="shared" si="2"/>
        <v>8</v>
      </c>
      <c r="G7618" s="21" t="s">
        <v>58</v>
      </c>
      <c r="H7618" s="23"/>
      <c r="I7618" s="28"/>
    </row>
    <row r="7619" ht="22.5" customHeight="1">
      <c r="A7619" s="53" t="str">
        <f t="array" ref="A7619">IFERROR(_xlfn.XLOOKUP(B7619, Runs[Run ID], Runs[Track]), "— pick a run —")</f>
        <v>Standalone</v>
      </c>
      <c r="B7619" s="54" t="s">
        <v>11817</v>
      </c>
      <c r="C7619" s="53" t="str">
        <f t="array" ref="C7619">IFERROR(_xlfn.XLOOKUP(B7619, Runs[Run ID], Runs[Title]), "— pick a run —")</f>
        <v>Vaughan's Runaways</v>
      </c>
      <c r="D7619" s="74" t="s">
        <v>15969</v>
      </c>
      <c r="E7619" s="58" t="b">
        <v>0</v>
      </c>
      <c r="F7619" s="25">
        <f t="shared" si="2"/>
        <v>9</v>
      </c>
      <c r="G7619" s="21" t="s">
        <v>58</v>
      </c>
      <c r="H7619" s="23"/>
      <c r="I7619" s="28"/>
    </row>
    <row r="7620" ht="22.5" customHeight="1">
      <c r="A7620" s="53" t="str">
        <f t="array" ref="A7620">IFERROR(_xlfn.XLOOKUP(B7620, Runs[Run ID], Runs[Track]), "— pick a run —")</f>
        <v>Standalone</v>
      </c>
      <c r="B7620" s="54" t="s">
        <v>11817</v>
      </c>
      <c r="C7620" s="53" t="str">
        <f t="array" ref="C7620">IFERROR(_xlfn.XLOOKUP(B7620, Runs[Run ID], Runs[Title]), "— pick a run —")</f>
        <v>Vaughan's Runaways</v>
      </c>
      <c r="D7620" s="74" t="s">
        <v>15970</v>
      </c>
      <c r="E7620" s="58" t="b">
        <v>0</v>
      </c>
      <c r="F7620" s="25">
        <f t="shared" si="2"/>
        <v>10</v>
      </c>
      <c r="G7620" s="21" t="s">
        <v>58</v>
      </c>
      <c r="H7620" s="23"/>
      <c r="I7620" s="28"/>
    </row>
    <row r="7621" ht="22.5" customHeight="1">
      <c r="A7621" s="53" t="str">
        <f t="array" ref="A7621">IFERROR(_xlfn.XLOOKUP(B7621, Runs[Run ID], Runs[Track]), "— pick a run —")</f>
        <v>Standalone</v>
      </c>
      <c r="B7621" s="54" t="s">
        <v>11817</v>
      </c>
      <c r="C7621" s="53" t="str">
        <f t="array" ref="C7621">IFERROR(_xlfn.XLOOKUP(B7621, Runs[Run ID], Runs[Title]), "— pick a run —")</f>
        <v>Vaughan's Runaways</v>
      </c>
      <c r="D7621" s="74" t="s">
        <v>15971</v>
      </c>
      <c r="E7621" s="58" t="b">
        <v>0</v>
      </c>
      <c r="F7621" s="25">
        <f t="shared" si="2"/>
        <v>11</v>
      </c>
      <c r="G7621" s="21" t="s">
        <v>58</v>
      </c>
      <c r="H7621" s="23"/>
      <c r="I7621" s="28"/>
    </row>
    <row r="7622" ht="22.5" customHeight="1">
      <c r="A7622" s="53" t="str">
        <f t="array" ref="A7622">IFERROR(_xlfn.XLOOKUP(B7622, Runs[Run ID], Runs[Track]), "— pick a run —")</f>
        <v>Standalone</v>
      </c>
      <c r="B7622" s="54" t="s">
        <v>11817</v>
      </c>
      <c r="C7622" s="53" t="str">
        <f t="array" ref="C7622">IFERROR(_xlfn.XLOOKUP(B7622, Runs[Run ID], Runs[Title]), "— pick a run —")</f>
        <v>Vaughan's Runaways</v>
      </c>
      <c r="D7622" s="74" t="s">
        <v>15972</v>
      </c>
      <c r="E7622" s="58" t="b">
        <v>0</v>
      </c>
      <c r="F7622" s="25">
        <f t="shared" si="2"/>
        <v>12</v>
      </c>
      <c r="G7622" s="21" t="s">
        <v>58</v>
      </c>
      <c r="H7622" s="23"/>
      <c r="I7622" s="28"/>
    </row>
    <row r="7623" ht="22.5" customHeight="1">
      <c r="A7623" s="53" t="str">
        <f t="array" ref="A7623">IFERROR(_xlfn.XLOOKUP(B7623, Runs[Run ID], Runs[Track]), "— pick a run —")</f>
        <v>Standalone</v>
      </c>
      <c r="B7623" s="54" t="s">
        <v>11817</v>
      </c>
      <c r="C7623" s="53" t="str">
        <f t="array" ref="C7623">IFERROR(_xlfn.XLOOKUP(B7623, Runs[Run ID], Runs[Title]), "— pick a run —")</f>
        <v>Vaughan's Runaways</v>
      </c>
      <c r="D7623" s="74" t="s">
        <v>15973</v>
      </c>
      <c r="E7623" s="58" t="b">
        <v>0</v>
      </c>
      <c r="F7623" s="25">
        <f t="shared" si="2"/>
        <v>13</v>
      </c>
      <c r="G7623" s="21" t="s">
        <v>58</v>
      </c>
      <c r="H7623" s="23"/>
      <c r="I7623" s="28"/>
    </row>
    <row r="7624" ht="22.5" customHeight="1">
      <c r="A7624" s="53" t="str">
        <f t="array" ref="A7624">IFERROR(_xlfn.XLOOKUP(B7624, Runs[Run ID], Runs[Track]), "— pick a run —")</f>
        <v>Standalone</v>
      </c>
      <c r="B7624" s="54" t="s">
        <v>11817</v>
      </c>
      <c r="C7624" s="53" t="str">
        <f t="array" ref="C7624">IFERROR(_xlfn.XLOOKUP(B7624, Runs[Run ID], Runs[Title]), "— pick a run —")</f>
        <v>Vaughan's Runaways</v>
      </c>
      <c r="D7624" s="74" t="s">
        <v>15974</v>
      </c>
      <c r="E7624" s="58" t="b">
        <v>0</v>
      </c>
      <c r="F7624" s="25">
        <f t="shared" si="2"/>
        <v>14</v>
      </c>
      <c r="G7624" s="21" t="s">
        <v>58</v>
      </c>
      <c r="H7624" s="23"/>
      <c r="I7624" s="28"/>
    </row>
    <row r="7625" ht="22.5" customHeight="1">
      <c r="A7625" s="53" t="str">
        <f t="array" ref="A7625">IFERROR(_xlfn.XLOOKUP(B7625, Runs[Run ID], Runs[Track]), "— pick a run —")</f>
        <v>Standalone</v>
      </c>
      <c r="B7625" s="54" t="s">
        <v>11817</v>
      </c>
      <c r="C7625" s="53" t="str">
        <f t="array" ref="C7625">IFERROR(_xlfn.XLOOKUP(B7625, Runs[Run ID], Runs[Title]), "— pick a run —")</f>
        <v>Vaughan's Runaways</v>
      </c>
      <c r="D7625" s="74" t="s">
        <v>15975</v>
      </c>
      <c r="E7625" s="58" t="b">
        <v>0</v>
      </c>
      <c r="F7625" s="25">
        <f t="shared" si="2"/>
        <v>15</v>
      </c>
      <c r="G7625" s="21" t="s">
        <v>58</v>
      </c>
      <c r="H7625" s="23"/>
      <c r="I7625" s="28"/>
    </row>
    <row r="7626" ht="22.5" customHeight="1">
      <c r="A7626" s="53" t="str">
        <f t="array" ref="A7626">IFERROR(_xlfn.XLOOKUP(B7626, Runs[Run ID], Runs[Track]), "— pick a run —")</f>
        <v>Standalone</v>
      </c>
      <c r="B7626" s="54" t="s">
        <v>11817</v>
      </c>
      <c r="C7626" s="53" t="str">
        <f t="array" ref="C7626">IFERROR(_xlfn.XLOOKUP(B7626, Runs[Run ID], Runs[Title]), "— pick a run —")</f>
        <v>Vaughan's Runaways</v>
      </c>
      <c r="D7626" s="74" t="s">
        <v>15976</v>
      </c>
      <c r="E7626" s="58" t="b">
        <v>0</v>
      </c>
      <c r="F7626" s="25">
        <f t="shared" si="2"/>
        <v>16</v>
      </c>
      <c r="G7626" s="21" t="s">
        <v>58</v>
      </c>
      <c r="H7626" s="23"/>
      <c r="I7626" s="28"/>
    </row>
    <row r="7627" ht="22.5" customHeight="1">
      <c r="A7627" s="53" t="str">
        <f t="array" ref="A7627">IFERROR(_xlfn.XLOOKUP(B7627, Runs[Run ID], Runs[Track]), "— pick a run —")</f>
        <v>Standalone</v>
      </c>
      <c r="B7627" s="54" t="s">
        <v>11817</v>
      </c>
      <c r="C7627" s="53" t="str">
        <f t="array" ref="C7627">IFERROR(_xlfn.XLOOKUP(B7627, Runs[Run ID], Runs[Title]), "— pick a run —")</f>
        <v>Vaughan's Runaways</v>
      </c>
      <c r="D7627" s="74" t="s">
        <v>15977</v>
      </c>
      <c r="E7627" s="58" t="b">
        <v>0</v>
      </c>
      <c r="F7627" s="25">
        <f t="shared" si="2"/>
        <v>17</v>
      </c>
      <c r="G7627" s="21" t="s">
        <v>58</v>
      </c>
      <c r="H7627" s="23"/>
      <c r="I7627" s="28"/>
    </row>
    <row r="7628" ht="22.5" customHeight="1">
      <c r="A7628" s="53" t="str">
        <f t="array" ref="A7628">IFERROR(_xlfn.XLOOKUP(B7628, Runs[Run ID], Runs[Track]), "— pick a run —")</f>
        <v>Standalone</v>
      </c>
      <c r="B7628" s="54" t="s">
        <v>11817</v>
      </c>
      <c r="C7628" s="53" t="str">
        <f t="array" ref="C7628">IFERROR(_xlfn.XLOOKUP(B7628, Runs[Run ID], Runs[Title]), "— pick a run —")</f>
        <v>Vaughan's Runaways</v>
      </c>
      <c r="D7628" s="74" t="s">
        <v>15978</v>
      </c>
      <c r="E7628" s="58" t="b">
        <v>0</v>
      </c>
      <c r="F7628" s="25">
        <f t="shared" si="2"/>
        <v>18</v>
      </c>
      <c r="G7628" s="21" t="s">
        <v>58</v>
      </c>
      <c r="H7628" s="23"/>
      <c r="I7628" s="28"/>
    </row>
    <row r="7629" ht="22.5" customHeight="1">
      <c r="A7629" s="53" t="str">
        <f t="array" ref="A7629">IFERROR(_xlfn.XLOOKUP(B7629, Runs[Run ID], Runs[Track]), "— pick a run —")</f>
        <v>Standalone</v>
      </c>
      <c r="B7629" s="54" t="s">
        <v>11817</v>
      </c>
      <c r="C7629" s="53" t="str">
        <f t="array" ref="C7629">IFERROR(_xlfn.XLOOKUP(B7629, Runs[Run ID], Runs[Title]), "— pick a run —")</f>
        <v>Vaughan's Runaways</v>
      </c>
      <c r="D7629" s="74" t="s">
        <v>15979</v>
      </c>
      <c r="E7629" s="58" t="b">
        <v>0</v>
      </c>
      <c r="F7629" s="25">
        <f t="shared" si="2"/>
        <v>19</v>
      </c>
      <c r="G7629" s="21" t="s">
        <v>58</v>
      </c>
      <c r="H7629" s="23" t="s">
        <v>15980</v>
      </c>
      <c r="I7629" s="28"/>
    </row>
    <row r="7630" ht="22.5" customHeight="1">
      <c r="A7630" s="53" t="str">
        <f t="array" ref="A7630">IFERROR(_xlfn.XLOOKUP(B7630, Runs[Run ID], Runs[Track]), "— pick a run —")</f>
        <v>Standalone</v>
      </c>
      <c r="B7630" s="54" t="s">
        <v>11817</v>
      </c>
      <c r="C7630" s="53" t="str">
        <f t="array" ref="C7630">IFERROR(_xlfn.XLOOKUP(B7630, Runs[Run ID], Runs[Title]), "— pick a run —")</f>
        <v>Vaughan's Runaways</v>
      </c>
      <c r="D7630" s="74" t="s">
        <v>15981</v>
      </c>
      <c r="E7630" s="58" t="b">
        <v>0</v>
      </c>
      <c r="F7630" s="25">
        <f t="shared" si="2"/>
        <v>20</v>
      </c>
      <c r="G7630" s="21" t="s">
        <v>58</v>
      </c>
      <c r="H7630" s="23"/>
      <c r="I7630" s="28"/>
    </row>
    <row r="7631" ht="22.5" customHeight="1">
      <c r="A7631" s="53" t="str">
        <f t="array" ref="A7631">IFERROR(_xlfn.XLOOKUP(B7631, Runs[Run ID], Runs[Track]), "— pick a run —")</f>
        <v>Standalone</v>
      </c>
      <c r="B7631" s="54" t="s">
        <v>11817</v>
      </c>
      <c r="C7631" s="53" t="str">
        <f t="array" ref="C7631">IFERROR(_xlfn.XLOOKUP(B7631, Runs[Run ID], Runs[Title]), "— pick a run —")</f>
        <v>Vaughan's Runaways</v>
      </c>
      <c r="D7631" s="74" t="s">
        <v>15982</v>
      </c>
      <c r="E7631" s="58" t="b">
        <v>0</v>
      </c>
      <c r="F7631" s="25">
        <f t="shared" si="2"/>
        <v>21</v>
      </c>
      <c r="G7631" s="21" t="s">
        <v>58</v>
      </c>
      <c r="H7631" s="23"/>
      <c r="I7631" s="28"/>
    </row>
    <row r="7632" ht="22.5" customHeight="1">
      <c r="A7632" s="53" t="str">
        <f t="array" ref="A7632">IFERROR(_xlfn.XLOOKUP(B7632, Runs[Run ID], Runs[Track]), "— pick a run —")</f>
        <v>Standalone</v>
      </c>
      <c r="B7632" s="54" t="s">
        <v>11817</v>
      </c>
      <c r="C7632" s="53" t="str">
        <f t="array" ref="C7632">IFERROR(_xlfn.XLOOKUP(B7632, Runs[Run ID], Runs[Title]), "— pick a run —")</f>
        <v>Vaughan's Runaways</v>
      </c>
      <c r="D7632" s="74" t="s">
        <v>15983</v>
      </c>
      <c r="E7632" s="58" t="b">
        <v>0</v>
      </c>
      <c r="F7632" s="25">
        <f t="shared" si="2"/>
        <v>22</v>
      </c>
      <c r="G7632" s="21" t="s">
        <v>58</v>
      </c>
      <c r="H7632" s="23"/>
      <c r="I7632" s="28"/>
    </row>
    <row r="7633" ht="22.5" customHeight="1">
      <c r="A7633" s="53" t="str">
        <f t="array" ref="A7633">IFERROR(_xlfn.XLOOKUP(B7633, Runs[Run ID], Runs[Track]), "— pick a run —")</f>
        <v>Standalone</v>
      </c>
      <c r="B7633" s="54" t="s">
        <v>11817</v>
      </c>
      <c r="C7633" s="53" t="str">
        <f t="array" ref="C7633">IFERROR(_xlfn.XLOOKUP(B7633, Runs[Run ID], Runs[Title]), "— pick a run —")</f>
        <v>Vaughan's Runaways</v>
      </c>
      <c r="D7633" s="74" t="s">
        <v>15984</v>
      </c>
      <c r="E7633" s="58" t="b">
        <v>0</v>
      </c>
      <c r="F7633" s="25">
        <f t="shared" si="2"/>
        <v>23</v>
      </c>
      <c r="G7633" s="21" t="s">
        <v>58</v>
      </c>
      <c r="H7633" s="23"/>
      <c r="I7633" s="28"/>
    </row>
    <row r="7634" ht="22.5" customHeight="1">
      <c r="A7634" s="53" t="str">
        <f t="array" ref="A7634">IFERROR(_xlfn.XLOOKUP(B7634, Runs[Run ID], Runs[Track]), "— pick a run —")</f>
        <v>Standalone</v>
      </c>
      <c r="B7634" s="54" t="s">
        <v>11817</v>
      </c>
      <c r="C7634" s="53" t="str">
        <f t="array" ref="C7634">IFERROR(_xlfn.XLOOKUP(B7634, Runs[Run ID], Runs[Title]), "— pick a run —")</f>
        <v>Vaughan's Runaways</v>
      </c>
      <c r="D7634" s="74" t="s">
        <v>15985</v>
      </c>
      <c r="E7634" s="58" t="b">
        <v>0</v>
      </c>
      <c r="F7634" s="25">
        <f t="shared" si="2"/>
        <v>24</v>
      </c>
      <c r="G7634" s="21" t="s">
        <v>58</v>
      </c>
      <c r="H7634" s="23"/>
      <c r="I7634" s="28"/>
    </row>
    <row r="7635" ht="22.5" customHeight="1">
      <c r="A7635" s="53" t="str">
        <f t="array" ref="A7635">IFERROR(_xlfn.XLOOKUP(B7635, Runs[Run ID], Runs[Track]), "— pick a run —")</f>
        <v>Standalone</v>
      </c>
      <c r="B7635" s="54" t="s">
        <v>11817</v>
      </c>
      <c r="C7635" s="53" t="str">
        <f t="array" ref="C7635">IFERROR(_xlfn.XLOOKUP(B7635, Runs[Run ID], Runs[Title]), "— pick a run —")</f>
        <v>Vaughan's Runaways</v>
      </c>
      <c r="D7635" s="74" t="s">
        <v>15986</v>
      </c>
      <c r="E7635" s="58" t="b">
        <v>0</v>
      </c>
      <c r="F7635" s="25">
        <f t="shared" si="2"/>
        <v>25</v>
      </c>
      <c r="G7635" s="21" t="s">
        <v>58</v>
      </c>
      <c r="H7635" s="23"/>
      <c r="I7635" s="28"/>
    </row>
    <row r="7636" ht="22.5" customHeight="1">
      <c r="A7636" s="53" t="str">
        <f t="array" ref="A7636">IFERROR(_xlfn.XLOOKUP(B7636, Runs[Run ID], Runs[Track]), "— pick a run —")</f>
        <v>Standalone</v>
      </c>
      <c r="B7636" s="54" t="s">
        <v>11817</v>
      </c>
      <c r="C7636" s="53" t="str">
        <f t="array" ref="C7636">IFERROR(_xlfn.XLOOKUP(B7636, Runs[Run ID], Runs[Title]), "— pick a run —")</f>
        <v>Vaughan's Runaways</v>
      </c>
      <c r="D7636" s="74" t="s">
        <v>15987</v>
      </c>
      <c r="E7636" s="58" t="b">
        <v>0</v>
      </c>
      <c r="F7636" s="25">
        <f t="shared" si="2"/>
        <v>26</v>
      </c>
      <c r="G7636" s="21" t="s">
        <v>58</v>
      </c>
      <c r="H7636" s="23"/>
      <c r="I7636" s="28"/>
    </row>
    <row r="7637" ht="22.5" customHeight="1">
      <c r="A7637" s="53" t="str">
        <f t="array" ref="A7637">IFERROR(_xlfn.XLOOKUP(B7637, Runs[Run ID], Runs[Track]), "— pick a run —")</f>
        <v>Standalone</v>
      </c>
      <c r="B7637" s="54" t="s">
        <v>11817</v>
      </c>
      <c r="C7637" s="53" t="str">
        <f t="array" ref="C7637">IFERROR(_xlfn.XLOOKUP(B7637, Runs[Run ID], Runs[Title]), "— pick a run —")</f>
        <v>Vaughan's Runaways</v>
      </c>
      <c r="D7637" s="74" t="s">
        <v>15988</v>
      </c>
      <c r="E7637" s="58" t="b">
        <v>0</v>
      </c>
      <c r="F7637" s="25">
        <f t="shared" si="2"/>
        <v>27</v>
      </c>
      <c r="G7637" s="21" t="s">
        <v>58</v>
      </c>
      <c r="H7637" s="23"/>
      <c r="I7637" s="28"/>
    </row>
    <row r="7638" ht="22.5" customHeight="1">
      <c r="A7638" s="53" t="str">
        <f t="array" ref="A7638">IFERROR(_xlfn.XLOOKUP(B7638, Runs[Run ID], Runs[Track]), "— pick a run —")</f>
        <v>Standalone</v>
      </c>
      <c r="B7638" s="54" t="s">
        <v>11817</v>
      </c>
      <c r="C7638" s="53" t="str">
        <f t="array" ref="C7638">IFERROR(_xlfn.XLOOKUP(B7638, Runs[Run ID], Runs[Title]), "— pick a run —")</f>
        <v>Vaughan's Runaways</v>
      </c>
      <c r="D7638" s="74" t="s">
        <v>15989</v>
      </c>
      <c r="E7638" s="58" t="b">
        <v>0</v>
      </c>
      <c r="F7638" s="25">
        <f t="shared" si="2"/>
        <v>28</v>
      </c>
      <c r="G7638" s="21" t="s">
        <v>58</v>
      </c>
      <c r="H7638" s="23"/>
      <c r="I7638" s="28"/>
    </row>
    <row r="7639" ht="22.5" customHeight="1">
      <c r="A7639" s="53" t="str">
        <f t="array" ref="A7639">IFERROR(_xlfn.XLOOKUP(B7639, Runs[Run ID], Runs[Track]), "— pick a run —")</f>
        <v>Standalone</v>
      </c>
      <c r="B7639" s="54" t="s">
        <v>11817</v>
      </c>
      <c r="C7639" s="53" t="str">
        <f t="array" ref="C7639">IFERROR(_xlfn.XLOOKUP(B7639, Runs[Run ID], Runs[Title]), "— pick a run —")</f>
        <v>Vaughan's Runaways</v>
      </c>
      <c r="D7639" s="74" t="s">
        <v>15990</v>
      </c>
      <c r="E7639" s="58" t="b">
        <v>0</v>
      </c>
      <c r="F7639" s="25">
        <f t="shared" si="2"/>
        <v>29</v>
      </c>
      <c r="G7639" s="21" t="s">
        <v>58</v>
      </c>
      <c r="H7639" s="23"/>
      <c r="I7639" s="28"/>
    </row>
    <row r="7640" ht="22.5" customHeight="1">
      <c r="A7640" s="53" t="str">
        <f t="array" ref="A7640">IFERROR(_xlfn.XLOOKUP(B7640, Runs[Run ID], Runs[Track]), "— pick a run —")</f>
        <v>Standalone</v>
      </c>
      <c r="B7640" s="54" t="s">
        <v>11817</v>
      </c>
      <c r="C7640" s="53" t="str">
        <f t="array" ref="C7640">IFERROR(_xlfn.XLOOKUP(B7640, Runs[Run ID], Runs[Title]), "— pick a run —")</f>
        <v>Vaughan's Runaways</v>
      </c>
      <c r="D7640" s="74" t="s">
        <v>15991</v>
      </c>
      <c r="E7640" s="58" t="b">
        <v>0</v>
      </c>
      <c r="F7640" s="25">
        <f t="shared" si="2"/>
        <v>30</v>
      </c>
      <c r="G7640" s="21" t="s">
        <v>58</v>
      </c>
      <c r="H7640" s="23"/>
      <c r="I7640" s="28"/>
    </row>
    <row r="7641" ht="22.5" customHeight="1">
      <c r="A7641" s="53" t="str">
        <f t="array" ref="A7641">IFERROR(_xlfn.XLOOKUP(B7641, Runs[Run ID], Runs[Track]), "— pick a run —")</f>
        <v>Standalone</v>
      </c>
      <c r="B7641" s="54" t="s">
        <v>11817</v>
      </c>
      <c r="C7641" s="53" t="str">
        <f t="array" ref="C7641">IFERROR(_xlfn.XLOOKUP(B7641, Runs[Run ID], Runs[Title]), "— pick a run —")</f>
        <v>Vaughan's Runaways</v>
      </c>
      <c r="D7641" s="74" t="s">
        <v>15992</v>
      </c>
      <c r="E7641" s="58" t="b">
        <v>0</v>
      </c>
      <c r="F7641" s="25">
        <f t="shared" si="2"/>
        <v>31</v>
      </c>
      <c r="G7641" s="21" t="s">
        <v>58</v>
      </c>
      <c r="H7641" s="23"/>
      <c r="I7641" s="28"/>
    </row>
    <row r="7642" ht="22.5" customHeight="1">
      <c r="A7642" s="53" t="str">
        <f t="array" ref="A7642">IFERROR(_xlfn.XLOOKUP(B7642, Runs[Run ID], Runs[Track]), "— pick a run —")</f>
        <v>Standalone</v>
      </c>
      <c r="B7642" s="54" t="s">
        <v>11817</v>
      </c>
      <c r="C7642" s="53" t="str">
        <f t="array" ref="C7642">IFERROR(_xlfn.XLOOKUP(B7642, Runs[Run ID], Runs[Title]), "— pick a run —")</f>
        <v>Vaughan's Runaways</v>
      </c>
      <c r="D7642" s="74" t="s">
        <v>15993</v>
      </c>
      <c r="E7642" s="58" t="b">
        <v>0</v>
      </c>
      <c r="F7642" s="25">
        <f t="shared" si="2"/>
        <v>32</v>
      </c>
      <c r="G7642" s="21" t="s">
        <v>58</v>
      </c>
      <c r="H7642" s="23"/>
      <c r="I7642" s="28"/>
    </row>
    <row r="7643" ht="22.5" customHeight="1">
      <c r="A7643" s="53" t="str">
        <f t="array" ref="A7643">IFERROR(_xlfn.XLOOKUP(B7643, Runs[Run ID], Runs[Track]), "— pick a run —")</f>
        <v>Standalone</v>
      </c>
      <c r="B7643" s="54" t="s">
        <v>11817</v>
      </c>
      <c r="C7643" s="53" t="str">
        <f t="array" ref="C7643">IFERROR(_xlfn.XLOOKUP(B7643, Runs[Run ID], Runs[Title]), "— pick a run —")</f>
        <v>Vaughan's Runaways</v>
      </c>
      <c r="D7643" s="74" t="s">
        <v>15994</v>
      </c>
      <c r="E7643" s="58" t="b">
        <v>0</v>
      </c>
      <c r="F7643" s="25">
        <f t="shared" si="2"/>
        <v>33</v>
      </c>
      <c r="G7643" s="21" t="s">
        <v>58</v>
      </c>
      <c r="H7643" s="23"/>
      <c r="I7643" s="28"/>
    </row>
    <row r="7644" ht="22.5" customHeight="1">
      <c r="A7644" s="53" t="str">
        <f t="array" ref="A7644">IFERROR(_xlfn.XLOOKUP(B7644, Runs[Run ID], Runs[Track]), "— pick a run —")</f>
        <v>Standalone</v>
      </c>
      <c r="B7644" s="54" t="s">
        <v>11817</v>
      </c>
      <c r="C7644" s="53" t="str">
        <f t="array" ref="C7644">IFERROR(_xlfn.XLOOKUP(B7644, Runs[Run ID], Runs[Title]), "— pick a run —")</f>
        <v>Vaughan's Runaways</v>
      </c>
      <c r="D7644" s="74" t="s">
        <v>15995</v>
      </c>
      <c r="E7644" s="58" t="b">
        <v>0</v>
      </c>
      <c r="F7644" s="25">
        <f t="shared" si="2"/>
        <v>34</v>
      </c>
      <c r="G7644" s="21" t="s">
        <v>58</v>
      </c>
      <c r="H7644" s="23"/>
      <c r="I7644" s="28"/>
    </row>
    <row r="7645" ht="22.5" customHeight="1">
      <c r="A7645" s="53" t="str">
        <f t="array" ref="A7645">IFERROR(_xlfn.XLOOKUP(B7645, Runs[Run ID], Runs[Track]), "— pick a run —")</f>
        <v>Standalone</v>
      </c>
      <c r="B7645" s="54" t="s">
        <v>11817</v>
      </c>
      <c r="C7645" s="53" t="str">
        <f t="array" ref="C7645">IFERROR(_xlfn.XLOOKUP(B7645, Runs[Run ID], Runs[Title]), "— pick a run —")</f>
        <v>Vaughan's Runaways</v>
      </c>
      <c r="D7645" s="74" t="s">
        <v>15996</v>
      </c>
      <c r="E7645" s="58" t="b">
        <v>0</v>
      </c>
      <c r="F7645" s="25">
        <f t="shared" si="2"/>
        <v>35</v>
      </c>
      <c r="G7645" s="21" t="s">
        <v>58</v>
      </c>
      <c r="H7645" s="23"/>
      <c r="I7645" s="28"/>
    </row>
    <row r="7646" ht="22.5" customHeight="1">
      <c r="A7646" s="53" t="str">
        <f t="array" ref="A7646">IFERROR(_xlfn.XLOOKUP(B7646, Runs[Run ID], Runs[Track]), "— pick a run —")</f>
        <v>Standalone</v>
      </c>
      <c r="B7646" s="54" t="s">
        <v>11817</v>
      </c>
      <c r="C7646" s="53" t="str">
        <f t="array" ref="C7646">IFERROR(_xlfn.XLOOKUP(B7646, Runs[Run ID], Runs[Title]), "— pick a run —")</f>
        <v>Vaughan's Runaways</v>
      </c>
      <c r="D7646" s="74" t="s">
        <v>15997</v>
      </c>
      <c r="E7646" s="58" t="b">
        <v>0</v>
      </c>
      <c r="F7646" s="25">
        <f t="shared" si="2"/>
        <v>36</v>
      </c>
      <c r="G7646" s="21" t="s">
        <v>58</v>
      </c>
      <c r="H7646" s="23"/>
      <c r="I7646" s="28"/>
    </row>
    <row r="7647" ht="22.5" customHeight="1">
      <c r="A7647" s="53" t="str">
        <f t="array" ref="A7647">IFERROR(_xlfn.XLOOKUP(B7647, Runs[Run ID], Runs[Track]), "— pick a run —")</f>
        <v>Standalone</v>
      </c>
      <c r="B7647" s="54" t="s">
        <v>11817</v>
      </c>
      <c r="C7647" s="53" t="str">
        <f t="array" ref="C7647">IFERROR(_xlfn.XLOOKUP(B7647, Runs[Run ID], Runs[Title]), "— pick a run —")</f>
        <v>Vaughan's Runaways</v>
      </c>
      <c r="D7647" s="74" t="s">
        <v>15998</v>
      </c>
      <c r="E7647" s="58" t="b">
        <v>0</v>
      </c>
      <c r="F7647" s="25">
        <f t="shared" si="2"/>
        <v>37</v>
      </c>
      <c r="G7647" s="21" t="s">
        <v>58</v>
      </c>
      <c r="H7647" s="23"/>
      <c r="I7647" s="28"/>
    </row>
    <row r="7648" ht="22.5" customHeight="1">
      <c r="A7648" s="53" t="str">
        <f t="array" ref="A7648">IFERROR(_xlfn.XLOOKUP(B7648, Runs[Run ID], Runs[Track]), "— pick a run —")</f>
        <v>Standalone</v>
      </c>
      <c r="B7648" s="54" t="s">
        <v>11817</v>
      </c>
      <c r="C7648" s="53" t="str">
        <f t="array" ref="C7648">IFERROR(_xlfn.XLOOKUP(B7648, Runs[Run ID], Runs[Title]), "— pick a run —")</f>
        <v>Vaughan's Runaways</v>
      </c>
      <c r="D7648" s="74" t="s">
        <v>15999</v>
      </c>
      <c r="E7648" s="58" t="b">
        <v>0</v>
      </c>
      <c r="F7648" s="25">
        <f t="shared" si="2"/>
        <v>38</v>
      </c>
      <c r="G7648" s="21" t="s">
        <v>58</v>
      </c>
      <c r="H7648" s="23"/>
      <c r="I7648" s="28"/>
    </row>
    <row r="7649" ht="22.5" customHeight="1">
      <c r="A7649" s="53" t="str">
        <f t="array" ref="A7649">IFERROR(_xlfn.XLOOKUP(B7649, Runs[Run ID], Runs[Track]), "— pick a run —")</f>
        <v>Standalone</v>
      </c>
      <c r="B7649" s="54" t="s">
        <v>11817</v>
      </c>
      <c r="C7649" s="53" t="str">
        <f t="array" ref="C7649">IFERROR(_xlfn.XLOOKUP(B7649, Runs[Run ID], Runs[Title]), "— pick a run —")</f>
        <v>Vaughan's Runaways</v>
      </c>
      <c r="D7649" s="74" t="s">
        <v>16000</v>
      </c>
      <c r="E7649" s="58" t="b">
        <v>0</v>
      </c>
      <c r="F7649" s="25">
        <f t="shared" si="2"/>
        <v>39</v>
      </c>
      <c r="G7649" s="21" t="s">
        <v>58</v>
      </c>
      <c r="H7649" s="23"/>
      <c r="I7649" s="28"/>
    </row>
    <row r="7650" ht="22.5" customHeight="1">
      <c r="A7650" s="53" t="str">
        <f t="array" ref="A7650">IFERROR(_xlfn.XLOOKUP(B7650, Runs[Run ID], Runs[Track]), "— pick a run —")</f>
        <v>Standalone</v>
      </c>
      <c r="B7650" s="54" t="s">
        <v>11817</v>
      </c>
      <c r="C7650" s="53" t="str">
        <f t="array" ref="C7650">IFERROR(_xlfn.XLOOKUP(B7650, Runs[Run ID], Runs[Title]), "— pick a run —")</f>
        <v>Vaughan's Runaways</v>
      </c>
      <c r="D7650" s="74" t="s">
        <v>16001</v>
      </c>
      <c r="E7650" s="58" t="b">
        <v>0</v>
      </c>
      <c r="F7650" s="25">
        <f t="shared" si="2"/>
        <v>40</v>
      </c>
      <c r="G7650" s="21" t="s">
        <v>58</v>
      </c>
      <c r="H7650" s="23"/>
      <c r="I7650" s="28"/>
    </row>
    <row r="7651" ht="22.5" customHeight="1">
      <c r="A7651" s="53" t="str">
        <f t="array" ref="A7651">IFERROR(_xlfn.XLOOKUP(B7651, Runs[Run ID], Runs[Track]), "— pick a run —")</f>
        <v>Standalone</v>
      </c>
      <c r="B7651" s="54" t="s">
        <v>11817</v>
      </c>
      <c r="C7651" s="53" t="str">
        <f t="array" ref="C7651">IFERROR(_xlfn.XLOOKUP(B7651, Runs[Run ID], Runs[Title]), "— pick a run —")</f>
        <v>Vaughan's Runaways</v>
      </c>
      <c r="D7651" s="74" t="s">
        <v>16002</v>
      </c>
      <c r="E7651" s="58" t="b">
        <v>0</v>
      </c>
      <c r="F7651" s="25">
        <f t="shared" si="2"/>
        <v>41</v>
      </c>
      <c r="G7651" s="21" t="s">
        <v>58</v>
      </c>
      <c r="H7651" s="23"/>
      <c r="I7651" s="28"/>
    </row>
    <row r="7652" ht="22.5" customHeight="1">
      <c r="A7652" s="53" t="str">
        <f t="array" ref="A7652">IFERROR(_xlfn.XLOOKUP(B7652, Runs[Run ID], Runs[Track]), "— pick a run —")</f>
        <v>Standalone</v>
      </c>
      <c r="B7652" s="54" t="s">
        <v>11817</v>
      </c>
      <c r="C7652" s="53" t="str">
        <f t="array" ref="C7652">IFERROR(_xlfn.XLOOKUP(B7652, Runs[Run ID], Runs[Title]), "— pick a run —")</f>
        <v>Vaughan's Runaways</v>
      </c>
      <c r="D7652" s="74" t="s">
        <v>16003</v>
      </c>
      <c r="E7652" s="58" t="b">
        <v>0</v>
      </c>
      <c r="F7652" s="25">
        <f t="shared" si="2"/>
        <v>42</v>
      </c>
      <c r="G7652" s="21" t="s">
        <v>58</v>
      </c>
      <c r="H7652" s="23"/>
      <c r="I7652" s="28"/>
    </row>
    <row r="7653" ht="22.5" customHeight="1">
      <c r="A7653" s="53" t="str">
        <f t="array" ref="A7653">IFERROR(_xlfn.XLOOKUP(B7653, Runs[Run ID], Runs[Track]), "— pick a run —")</f>
        <v>Standalone</v>
      </c>
      <c r="B7653" s="54" t="s">
        <v>11821</v>
      </c>
      <c r="C7653" s="53" t="str">
        <f t="array" ref="C7653">IFERROR(_xlfn.XLOOKUP(B7653, Runs[Run ID], Runs[Title]), "— pick a run —")</f>
        <v>Marvel 1602</v>
      </c>
      <c r="D7653" s="74" t="s">
        <v>2746</v>
      </c>
      <c r="E7653" s="58" t="b">
        <v>0</v>
      </c>
      <c r="F7653" s="25">
        <f t="shared" si="2"/>
        <v>1</v>
      </c>
      <c r="G7653" s="21" t="s">
        <v>58</v>
      </c>
      <c r="H7653" s="23" t="s">
        <v>16004</v>
      </c>
      <c r="I7653" s="28"/>
    </row>
    <row r="7654" ht="22.5" customHeight="1">
      <c r="A7654" s="53" t="str">
        <f t="array" ref="A7654">IFERROR(_xlfn.XLOOKUP(B7654, Runs[Run ID], Runs[Track]), "— pick a run —")</f>
        <v>Standalone</v>
      </c>
      <c r="B7654" s="54" t="s">
        <v>11821</v>
      </c>
      <c r="C7654" s="53" t="str">
        <f t="array" ref="C7654">IFERROR(_xlfn.XLOOKUP(B7654, Runs[Run ID], Runs[Title]), "— pick a run —")</f>
        <v>Marvel 1602</v>
      </c>
      <c r="D7654" s="74" t="s">
        <v>2776</v>
      </c>
      <c r="E7654" s="58" t="b">
        <v>0</v>
      </c>
      <c r="F7654" s="25">
        <f t="shared" si="2"/>
        <v>2</v>
      </c>
      <c r="G7654" s="21" t="s">
        <v>58</v>
      </c>
      <c r="H7654" s="23"/>
      <c r="I7654" s="28"/>
    </row>
    <row r="7655" ht="22.5" customHeight="1">
      <c r="A7655" s="53" t="str">
        <f t="array" ref="A7655">IFERROR(_xlfn.XLOOKUP(B7655, Runs[Run ID], Runs[Track]), "— pick a run —")</f>
        <v>Standalone</v>
      </c>
      <c r="B7655" s="54" t="s">
        <v>11821</v>
      </c>
      <c r="C7655" s="53" t="str">
        <f t="array" ref="C7655">IFERROR(_xlfn.XLOOKUP(B7655, Runs[Run ID], Runs[Title]), "— pick a run —")</f>
        <v>Marvel 1602</v>
      </c>
      <c r="D7655" s="74" t="s">
        <v>2806</v>
      </c>
      <c r="E7655" s="58" t="b">
        <v>0</v>
      </c>
      <c r="F7655" s="25">
        <f t="shared" si="2"/>
        <v>3</v>
      </c>
      <c r="G7655" s="21" t="s">
        <v>58</v>
      </c>
      <c r="H7655" s="23"/>
      <c r="I7655" s="28"/>
    </row>
    <row r="7656" ht="22.5" customHeight="1">
      <c r="A7656" s="53" t="str">
        <f t="array" ref="A7656">IFERROR(_xlfn.XLOOKUP(B7656, Runs[Run ID], Runs[Track]), "— pick a run —")</f>
        <v>Standalone</v>
      </c>
      <c r="B7656" s="54" t="s">
        <v>11821</v>
      </c>
      <c r="C7656" s="53" t="str">
        <f t="array" ref="C7656">IFERROR(_xlfn.XLOOKUP(B7656, Runs[Run ID], Runs[Title]), "— pick a run —")</f>
        <v>Marvel 1602</v>
      </c>
      <c r="D7656" s="74" t="s">
        <v>2834</v>
      </c>
      <c r="E7656" s="58" t="b">
        <v>0</v>
      </c>
      <c r="F7656" s="25">
        <f t="shared" si="2"/>
        <v>4</v>
      </c>
      <c r="G7656" s="21" t="s">
        <v>58</v>
      </c>
      <c r="H7656" s="23"/>
      <c r="I7656" s="28"/>
    </row>
    <row r="7657" ht="22.5" customHeight="1">
      <c r="A7657" s="53" t="str">
        <f t="array" ref="A7657">IFERROR(_xlfn.XLOOKUP(B7657, Runs[Run ID], Runs[Track]), "— pick a run —")</f>
        <v>Standalone</v>
      </c>
      <c r="B7657" s="54" t="s">
        <v>11821</v>
      </c>
      <c r="C7657" s="53" t="str">
        <f t="array" ref="C7657">IFERROR(_xlfn.XLOOKUP(B7657, Runs[Run ID], Runs[Title]), "— pick a run —")</f>
        <v>Marvel 1602</v>
      </c>
      <c r="D7657" s="74" t="s">
        <v>2863</v>
      </c>
      <c r="E7657" s="58" t="b">
        <v>0</v>
      </c>
      <c r="F7657" s="25">
        <f t="shared" si="2"/>
        <v>5</v>
      </c>
      <c r="G7657" s="21" t="s">
        <v>58</v>
      </c>
      <c r="H7657" s="23"/>
      <c r="I7657" s="28"/>
    </row>
    <row r="7658" ht="22.5" customHeight="1">
      <c r="A7658" s="53" t="str">
        <f t="array" ref="A7658">IFERROR(_xlfn.XLOOKUP(B7658, Runs[Run ID], Runs[Track]), "— pick a run —")</f>
        <v>Standalone</v>
      </c>
      <c r="B7658" s="54" t="s">
        <v>11821</v>
      </c>
      <c r="C7658" s="53" t="str">
        <f t="array" ref="C7658">IFERROR(_xlfn.XLOOKUP(B7658, Runs[Run ID], Runs[Title]), "— pick a run —")</f>
        <v>Marvel 1602</v>
      </c>
      <c r="D7658" s="74" t="s">
        <v>2891</v>
      </c>
      <c r="E7658" s="58" t="b">
        <v>0</v>
      </c>
      <c r="F7658" s="25">
        <f t="shared" si="2"/>
        <v>6</v>
      </c>
      <c r="G7658" s="21" t="s">
        <v>58</v>
      </c>
      <c r="H7658" s="23"/>
      <c r="I7658" s="28"/>
    </row>
    <row r="7659" ht="22.5" customHeight="1">
      <c r="A7659" s="53" t="str">
        <f t="array" ref="A7659">IFERROR(_xlfn.XLOOKUP(B7659, Runs[Run ID], Runs[Track]), "— pick a run —")</f>
        <v>Standalone</v>
      </c>
      <c r="B7659" s="54" t="s">
        <v>11821</v>
      </c>
      <c r="C7659" s="53" t="str">
        <f t="array" ref="C7659">IFERROR(_xlfn.XLOOKUP(B7659, Runs[Run ID], Runs[Title]), "— pick a run —")</f>
        <v>Marvel 1602</v>
      </c>
      <c r="D7659" s="74" t="s">
        <v>2922</v>
      </c>
      <c r="E7659" s="58" t="b">
        <v>0</v>
      </c>
      <c r="F7659" s="25">
        <f t="shared" si="2"/>
        <v>7</v>
      </c>
      <c r="G7659" s="21" t="s">
        <v>58</v>
      </c>
      <c r="H7659" s="23"/>
      <c r="I7659" s="28"/>
    </row>
    <row r="7660" ht="22.5" customHeight="1">
      <c r="A7660" s="53" t="str">
        <f t="array" ref="A7660">IFERROR(_xlfn.XLOOKUP(B7660, Runs[Run ID], Runs[Track]), "— pick a run —")</f>
        <v>Standalone</v>
      </c>
      <c r="B7660" s="54" t="s">
        <v>11821</v>
      </c>
      <c r="C7660" s="53" t="str">
        <f t="array" ref="C7660">IFERROR(_xlfn.XLOOKUP(B7660, Runs[Run ID], Runs[Title]), "— pick a run —")</f>
        <v>Marvel 1602</v>
      </c>
      <c r="D7660" s="74" t="s">
        <v>2953</v>
      </c>
      <c r="E7660" s="58" t="b">
        <v>0</v>
      </c>
      <c r="F7660" s="25">
        <f t="shared" si="2"/>
        <v>8</v>
      </c>
      <c r="G7660" s="21" t="s">
        <v>58</v>
      </c>
      <c r="H7660" s="23"/>
      <c r="I7660" s="28"/>
    </row>
    <row r="7661" ht="22.5" customHeight="1">
      <c r="A7661" s="53" t="str">
        <f t="array" ref="A7661">IFERROR(_xlfn.XLOOKUP(B7661, Runs[Run ID], Runs[Track]), "— pick a run —")</f>
        <v>Standalone</v>
      </c>
      <c r="B7661" s="54" t="s">
        <v>11821</v>
      </c>
      <c r="C7661" s="53" t="str">
        <f t="array" ref="C7661">IFERROR(_xlfn.XLOOKUP(B7661, Runs[Run ID], Runs[Title]), "— pick a run —")</f>
        <v>Marvel 1602</v>
      </c>
      <c r="D7661" s="74" t="s">
        <v>16005</v>
      </c>
      <c r="E7661" s="58" t="b">
        <v>0</v>
      </c>
      <c r="F7661" s="25">
        <f t="shared" si="2"/>
        <v>9</v>
      </c>
      <c r="G7661" s="21" t="s">
        <v>1002</v>
      </c>
      <c r="H7661" s="23" t="s">
        <v>16006</v>
      </c>
      <c r="I7661" s="28"/>
    </row>
    <row r="7662" ht="22.5" customHeight="1">
      <c r="A7662" s="53" t="str">
        <f t="array" ref="A7662">IFERROR(_xlfn.XLOOKUP(B7662, Runs[Run ID], Runs[Track]), "— pick a run —")</f>
        <v>Standalone</v>
      </c>
      <c r="B7662" s="54" t="s">
        <v>11821</v>
      </c>
      <c r="C7662" s="53" t="str">
        <f t="array" ref="C7662">IFERROR(_xlfn.XLOOKUP(B7662, Runs[Run ID], Runs[Title]), "— pick a run —")</f>
        <v>Marvel 1602</v>
      </c>
      <c r="D7662" s="74" t="s">
        <v>16007</v>
      </c>
      <c r="E7662" s="58" t="b">
        <v>0</v>
      </c>
      <c r="F7662" s="25">
        <f t="shared" si="2"/>
        <v>10</v>
      </c>
      <c r="G7662" s="21" t="s">
        <v>1002</v>
      </c>
      <c r="H7662" s="23"/>
      <c r="I7662" s="28"/>
    </row>
    <row r="7663" ht="22.5" customHeight="1">
      <c r="A7663" s="53" t="str">
        <f t="array" ref="A7663">IFERROR(_xlfn.XLOOKUP(B7663, Runs[Run ID], Runs[Track]), "— pick a run —")</f>
        <v>Standalone</v>
      </c>
      <c r="B7663" s="54" t="s">
        <v>11821</v>
      </c>
      <c r="C7663" s="53" t="str">
        <f t="array" ref="C7663">IFERROR(_xlfn.XLOOKUP(B7663, Runs[Run ID], Runs[Title]), "— pick a run —")</f>
        <v>Marvel 1602</v>
      </c>
      <c r="D7663" s="74" t="s">
        <v>16008</v>
      </c>
      <c r="E7663" s="58" t="b">
        <v>0</v>
      </c>
      <c r="F7663" s="25">
        <f t="shared" si="2"/>
        <v>11</v>
      </c>
      <c r="G7663" s="21" t="s">
        <v>1002</v>
      </c>
      <c r="H7663" s="23"/>
      <c r="I7663" s="28"/>
    </row>
    <row r="7664" ht="22.5" customHeight="1">
      <c r="A7664" s="53" t="str">
        <f t="array" ref="A7664">IFERROR(_xlfn.XLOOKUP(B7664, Runs[Run ID], Runs[Track]), "— pick a run —")</f>
        <v>Standalone</v>
      </c>
      <c r="B7664" s="54" t="s">
        <v>11821</v>
      </c>
      <c r="C7664" s="53" t="str">
        <f t="array" ref="C7664">IFERROR(_xlfn.XLOOKUP(B7664, Runs[Run ID], Runs[Title]), "— pick a run —")</f>
        <v>Marvel 1602</v>
      </c>
      <c r="D7664" s="74" t="s">
        <v>16009</v>
      </c>
      <c r="E7664" s="58" t="b">
        <v>0</v>
      </c>
      <c r="F7664" s="25">
        <f t="shared" si="2"/>
        <v>12</v>
      </c>
      <c r="G7664" s="21" t="s">
        <v>1002</v>
      </c>
      <c r="H7664" s="23"/>
      <c r="I7664" s="28"/>
    </row>
    <row r="7665" ht="22.5" customHeight="1">
      <c r="A7665" s="53" t="str">
        <f t="array" ref="A7665">IFERROR(_xlfn.XLOOKUP(B7665, Runs[Run ID], Runs[Track]), "— pick a run —")</f>
        <v>Standalone</v>
      </c>
      <c r="B7665" s="54" t="s">
        <v>11821</v>
      </c>
      <c r="C7665" s="53" t="str">
        <f t="array" ref="C7665">IFERROR(_xlfn.XLOOKUP(B7665, Runs[Run ID], Runs[Title]), "— pick a run —")</f>
        <v>Marvel 1602</v>
      </c>
      <c r="D7665" s="74" t="s">
        <v>16010</v>
      </c>
      <c r="E7665" s="58" t="b">
        <v>0</v>
      </c>
      <c r="F7665" s="25">
        <f t="shared" si="2"/>
        <v>13</v>
      </c>
      <c r="G7665" s="21" t="s">
        <v>1002</v>
      </c>
      <c r="H7665" s="23"/>
      <c r="I7665" s="28"/>
    </row>
    <row r="7666" ht="22.5" customHeight="1">
      <c r="A7666" s="53" t="str">
        <f t="array" ref="A7666">IFERROR(_xlfn.XLOOKUP(B7666, Runs[Run ID], Runs[Track]), "— pick a run —")</f>
        <v>Standalone</v>
      </c>
      <c r="B7666" s="54" t="s">
        <v>1479</v>
      </c>
      <c r="C7666" s="74" t="s">
        <v>16011</v>
      </c>
      <c r="D7666" s="74" t="s">
        <v>16012</v>
      </c>
      <c r="E7666" s="58" t="b">
        <v>0</v>
      </c>
      <c r="F7666" s="25">
        <f t="shared" si="2"/>
        <v>1</v>
      </c>
      <c r="G7666" s="21" t="s">
        <v>58</v>
      </c>
      <c r="H7666" s="23" t="s">
        <v>16013</v>
      </c>
      <c r="I7666" s="28"/>
    </row>
    <row r="7667" ht="22.5" customHeight="1">
      <c r="A7667" s="53" t="str">
        <f t="array" ref="A7667">IFERROR(_xlfn.XLOOKUP(B7667, Runs[Run ID], Runs[Track]), "— pick a run —")</f>
        <v>Standalone</v>
      </c>
      <c r="B7667" s="54" t="s">
        <v>1479</v>
      </c>
      <c r="C7667" s="53" t="str">
        <f t="array" ref="C7667">IFERROR(_xlfn.XLOOKUP(B7667, Runs[Run ID], Runs[Title]), "— pick a run —")</f>
        <v>Grevioux Blue Marvel</v>
      </c>
      <c r="D7667" s="74" t="s">
        <v>16014</v>
      </c>
      <c r="E7667" s="58" t="b">
        <v>0</v>
      </c>
      <c r="F7667" s="25">
        <f t="shared" si="2"/>
        <v>2</v>
      </c>
      <c r="G7667" s="21" t="s">
        <v>58</v>
      </c>
      <c r="H7667" s="23"/>
      <c r="I7667" s="28"/>
    </row>
    <row r="7668" ht="22.5" customHeight="1">
      <c r="A7668" s="53" t="str">
        <f t="array" ref="A7668">IFERROR(_xlfn.XLOOKUP(B7668, Runs[Run ID], Runs[Track]), "— pick a run —")</f>
        <v>Standalone</v>
      </c>
      <c r="B7668" s="54" t="s">
        <v>1479</v>
      </c>
      <c r="C7668" s="53" t="str">
        <f t="array" ref="C7668">IFERROR(_xlfn.XLOOKUP(B7668, Runs[Run ID], Runs[Title]), "— pick a run —")</f>
        <v>Grevioux Blue Marvel</v>
      </c>
      <c r="D7668" s="74" t="s">
        <v>16015</v>
      </c>
      <c r="E7668" s="58" t="b">
        <v>0</v>
      </c>
      <c r="F7668" s="25">
        <f t="shared" si="2"/>
        <v>3</v>
      </c>
      <c r="G7668" s="21" t="s">
        <v>58</v>
      </c>
      <c r="H7668" s="23"/>
      <c r="I7668" s="28"/>
    </row>
    <row r="7669" ht="22.5" customHeight="1">
      <c r="A7669" s="53" t="str">
        <f t="array" ref="A7669">IFERROR(_xlfn.XLOOKUP(B7669, Runs[Run ID], Runs[Track]), "— pick a run —")</f>
        <v>Standalone</v>
      </c>
      <c r="B7669" s="54" t="s">
        <v>1479</v>
      </c>
      <c r="C7669" s="53" t="str">
        <f t="array" ref="C7669">IFERROR(_xlfn.XLOOKUP(B7669, Runs[Run ID], Runs[Title]), "— pick a run —")</f>
        <v>Grevioux Blue Marvel</v>
      </c>
      <c r="D7669" s="74" t="s">
        <v>16016</v>
      </c>
      <c r="E7669" s="58" t="b">
        <v>0</v>
      </c>
      <c r="F7669" s="25">
        <f t="shared" si="2"/>
        <v>4</v>
      </c>
      <c r="G7669" s="21" t="s">
        <v>58</v>
      </c>
      <c r="H7669" s="23"/>
      <c r="I7669" s="28"/>
    </row>
    <row r="7670" ht="22.5" customHeight="1">
      <c r="A7670" s="53" t="str">
        <f t="array" ref="A7670">IFERROR(_xlfn.XLOOKUP(B7670, Runs[Run ID], Runs[Track]), "— pick a run —")</f>
        <v>Standalone</v>
      </c>
      <c r="B7670" s="54" t="s">
        <v>1479</v>
      </c>
      <c r="C7670" s="53" t="str">
        <f t="array" ref="C7670">IFERROR(_xlfn.XLOOKUP(B7670, Runs[Run ID], Runs[Title]), "— pick a run —")</f>
        <v>Grevioux Blue Marvel</v>
      </c>
      <c r="D7670" s="74" t="s">
        <v>16017</v>
      </c>
      <c r="E7670" s="58" t="b">
        <v>0</v>
      </c>
      <c r="F7670" s="25">
        <f t="shared" si="2"/>
        <v>5</v>
      </c>
      <c r="G7670" s="21" t="s">
        <v>58</v>
      </c>
      <c r="H7670" s="23"/>
      <c r="I7670" s="28"/>
    </row>
    <row r="7671" ht="22.5" customHeight="1">
      <c r="A7671" s="53" t="str">
        <f t="array" ref="A7671">IFERROR(_xlfn.XLOOKUP(B7671, Runs[Run ID], Runs[Track]), "— pick a run —")</f>
        <v>Standalone</v>
      </c>
      <c r="B7671" s="54" t="s">
        <v>11830</v>
      </c>
      <c r="C7671" s="53" t="str">
        <f t="array" ref="C7671">IFERROR(_xlfn.XLOOKUP(B7671, Runs[Run ID], Runs[Title]), "— pick a run —")</f>
        <v>Black Bolt</v>
      </c>
      <c r="D7671" s="74" t="s">
        <v>8979</v>
      </c>
      <c r="E7671" s="58" t="b">
        <v>0</v>
      </c>
      <c r="F7671" s="25">
        <f t="shared" si="2"/>
        <v>1</v>
      </c>
      <c r="G7671" s="21" t="s">
        <v>58</v>
      </c>
      <c r="H7671" s="23" t="s">
        <v>16018</v>
      </c>
      <c r="I7671" s="28"/>
    </row>
    <row r="7672" ht="22.5" customHeight="1">
      <c r="A7672" s="53" t="str">
        <f t="array" ref="A7672">IFERROR(_xlfn.XLOOKUP(B7672, Runs[Run ID], Runs[Track]), "— pick a run —")</f>
        <v>Standalone</v>
      </c>
      <c r="B7672" s="54" t="s">
        <v>11830</v>
      </c>
      <c r="C7672" s="53" t="str">
        <f t="array" ref="C7672">IFERROR(_xlfn.XLOOKUP(B7672, Runs[Run ID], Runs[Title]), "— pick a run —")</f>
        <v>Black Bolt</v>
      </c>
      <c r="D7672" s="74" t="s">
        <v>8991</v>
      </c>
      <c r="E7672" s="58" t="b">
        <v>0</v>
      </c>
      <c r="F7672" s="25">
        <f t="shared" si="2"/>
        <v>2</v>
      </c>
      <c r="G7672" s="21" t="s">
        <v>58</v>
      </c>
      <c r="H7672" s="23"/>
      <c r="I7672" s="28"/>
    </row>
    <row r="7673" ht="22.5" customHeight="1">
      <c r="A7673" s="53" t="str">
        <f t="array" ref="A7673">IFERROR(_xlfn.XLOOKUP(B7673, Runs[Run ID], Runs[Track]), "— pick a run —")</f>
        <v>Standalone</v>
      </c>
      <c r="B7673" s="54" t="s">
        <v>11830</v>
      </c>
      <c r="C7673" s="53" t="str">
        <f t="array" ref="C7673">IFERROR(_xlfn.XLOOKUP(B7673, Runs[Run ID], Runs[Title]), "— pick a run —")</f>
        <v>Black Bolt</v>
      </c>
      <c r="D7673" s="74" t="s">
        <v>9005</v>
      </c>
      <c r="E7673" s="58" t="b">
        <v>0</v>
      </c>
      <c r="F7673" s="25">
        <f t="shared" si="2"/>
        <v>3</v>
      </c>
      <c r="G7673" s="21" t="s">
        <v>58</v>
      </c>
      <c r="H7673" s="23"/>
      <c r="I7673" s="28"/>
    </row>
    <row r="7674" ht="22.5" customHeight="1">
      <c r="A7674" s="53" t="str">
        <f t="array" ref="A7674">IFERROR(_xlfn.XLOOKUP(B7674, Runs[Run ID], Runs[Track]), "— pick a run —")</f>
        <v>Standalone</v>
      </c>
      <c r="B7674" s="54" t="s">
        <v>11830</v>
      </c>
      <c r="C7674" s="53" t="str">
        <f t="array" ref="C7674">IFERROR(_xlfn.XLOOKUP(B7674, Runs[Run ID], Runs[Title]), "— pick a run —")</f>
        <v>Black Bolt</v>
      </c>
      <c r="D7674" s="74" t="s">
        <v>9018</v>
      </c>
      <c r="E7674" s="58" t="b">
        <v>0</v>
      </c>
      <c r="F7674" s="25">
        <f t="shared" si="2"/>
        <v>4</v>
      </c>
      <c r="G7674" s="21" t="s">
        <v>58</v>
      </c>
      <c r="H7674" s="23"/>
      <c r="I7674" s="28"/>
    </row>
    <row r="7675" ht="22.5" customHeight="1">
      <c r="A7675" s="53" t="str">
        <f t="array" ref="A7675">IFERROR(_xlfn.XLOOKUP(B7675, Runs[Run ID], Runs[Track]), "— pick a run —")</f>
        <v>Standalone</v>
      </c>
      <c r="B7675" s="54" t="s">
        <v>11830</v>
      </c>
      <c r="C7675" s="53" t="str">
        <f t="array" ref="C7675">IFERROR(_xlfn.XLOOKUP(B7675, Runs[Run ID], Runs[Title]), "— pick a run —")</f>
        <v>Black Bolt</v>
      </c>
      <c r="D7675" s="74" t="s">
        <v>9029</v>
      </c>
      <c r="E7675" s="58" t="b">
        <v>0</v>
      </c>
      <c r="F7675" s="25">
        <f t="shared" si="2"/>
        <v>5</v>
      </c>
      <c r="G7675" s="21" t="s">
        <v>58</v>
      </c>
      <c r="H7675" s="23"/>
      <c r="I7675" s="28"/>
    </row>
    <row r="7676" ht="22.5" customHeight="1">
      <c r="A7676" s="53" t="str">
        <f t="array" ref="A7676">IFERROR(_xlfn.XLOOKUP(B7676, Runs[Run ID], Runs[Track]), "— pick a run —")</f>
        <v>Standalone</v>
      </c>
      <c r="B7676" s="54" t="s">
        <v>11830</v>
      </c>
      <c r="C7676" s="53" t="str">
        <f t="array" ref="C7676">IFERROR(_xlfn.XLOOKUP(B7676, Runs[Run ID], Runs[Title]), "— pick a run —")</f>
        <v>Black Bolt</v>
      </c>
      <c r="D7676" s="74" t="s">
        <v>9040</v>
      </c>
      <c r="E7676" s="58" t="b">
        <v>0</v>
      </c>
      <c r="F7676" s="25">
        <f t="shared" si="2"/>
        <v>6</v>
      </c>
      <c r="G7676" s="21" t="s">
        <v>58</v>
      </c>
      <c r="H7676" s="23"/>
      <c r="I7676" s="28"/>
    </row>
    <row r="7677" ht="22.5" customHeight="1">
      <c r="A7677" s="53" t="str">
        <f t="array" ref="A7677">IFERROR(_xlfn.XLOOKUP(B7677, Runs[Run ID], Runs[Track]), "— pick a run —")</f>
        <v>Standalone</v>
      </c>
      <c r="B7677" s="54" t="s">
        <v>11830</v>
      </c>
      <c r="C7677" s="53" t="str">
        <f t="array" ref="C7677">IFERROR(_xlfn.XLOOKUP(B7677, Runs[Run ID], Runs[Title]), "— pick a run —")</f>
        <v>Black Bolt</v>
      </c>
      <c r="D7677" s="74" t="s">
        <v>9050</v>
      </c>
      <c r="E7677" s="58" t="b">
        <v>0</v>
      </c>
      <c r="F7677" s="25">
        <f t="shared" si="2"/>
        <v>7</v>
      </c>
      <c r="G7677" s="21" t="s">
        <v>58</v>
      </c>
      <c r="H7677" s="23"/>
      <c r="I7677" s="28"/>
    </row>
    <row r="7678" ht="22.5" customHeight="1">
      <c r="A7678" s="53" t="str">
        <f t="array" ref="A7678">IFERROR(_xlfn.XLOOKUP(B7678, Runs[Run ID], Runs[Track]), "— pick a run —")</f>
        <v>Standalone</v>
      </c>
      <c r="B7678" s="54" t="s">
        <v>11830</v>
      </c>
      <c r="C7678" s="53" t="str">
        <f t="array" ref="C7678">IFERROR(_xlfn.XLOOKUP(B7678, Runs[Run ID], Runs[Title]), "— pick a run —")</f>
        <v>Black Bolt</v>
      </c>
      <c r="D7678" s="74" t="s">
        <v>9060</v>
      </c>
      <c r="E7678" s="58" t="b">
        <v>0</v>
      </c>
      <c r="F7678" s="25">
        <f t="shared" si="2"/>
        <v>8</v>
      </c>
      <c r="G7678" s="21" t="s">
        <v>58</v>
      </c>
      <c r="H7678" s="23"/>
      <c r="I7678" s="28"/>
    </row>
    <row r="7679" ht="22.5" customHeight="1">
      <c r="A7679" s="53" t="str">
        <f t="array" ref="A7679">IFERROR(_xlfn.XLOOKUP(B7679, Runs[Run ID], Runs[Track]), "— pick a run —")</f>
        <v>Standalone</v>
      </c>
      <c r="B7679" s="54" t="s">
        <v>11830</v>
      </c>
      <c r="C7679" s="53" t="str">
        <f t="array" ref="C7679">IFERROR(_xlfn.XLOOKUP(B7679, Runs[Run ID], Runs[Title]), "— pick a run —")</f>
        <v>Black Bolt</v>
      </c>
      <c r="D7679" s="74" t="s">
        <v>9069</v>
      </c>
      <c r="E7679" s="58" t="b">
        <v>0</v>
      </c>
      <c r="F7679" s="25">
        <f t="shared" si="2"/>
        <v>9</v>
      </c>
      <c r="G7679" s="21" t="s">
        <v>58</v>
      </c>
      <c r="H7679" s="23"/>
      <c r="I7679" s="28"/>
    </row>
    <row r="7680" ht="22.5" customHeight="1">
      <c r="A7680" s="53" t="str">
        <f t="array" ref="A7680">IFERROR(_xlfn.XLOOKUP(B7680, Runs[Run ID], Runs[Track]), "— pick a run —")</f>
        <v>Standalone</v>
      </c>
      <c r="B7680" s="54" t="s">
        <v>11830</v>
      </c>
      <c r="C7680" s="53" t="str">
        <f t="array" ref="C7680">IFERROR(_xlfn.XLOOKUP(B7680, Runs[Run ID], Runs[Title]), "— pick a run —")</f>
        <v>Black Bolt</v>
      </c>
      <c r="D7680" s="74" t="s">
        <v>9080</v>
      </c>
      <c r="E7680" s="58" t="b">
        <v>0</v>
      </c>
      <c r="F7680" s="25">
        <f t="shared" si="2"/>
        <v>10</v>
      </c>
      <c r="G7680" s="21" t="s">
        <v>58</v>
      </c>
      <c r="H7680" s="23"/>
      <c r="I7680" s="28"/>
    </row>
    <row r="7681" ht="22.5" customHeight="1">
      <c r="A7681" s="53" t="str">
        <f t="array" ref="A7681">IFERROR(_xlfn.XLOOKUP(B7681, Runs[Run ID], Runs[Track]), "— pick a run —")</f>
        <v>Standalone</v>
      </c>
      <c r="B7681" s="54" t="s">
        <v>11830</v>
      </c>
      <c r="C7681" s="53" t="str">
        <f t="array" ref="C7681">IFERROR(_xlfn.XLOOKUP(B7681, Runs[Run ID], Runs[Title]), "— pick a run —")</f>
        <v>Black Bolt</v>
      </c>
      <c r="D7681" s="74" t="s">
        <v>9092</v>
      </c>
      <c r="E7681" s="58" t="b">
        <v>0</v>
      </c>
      <c r="F7681" s="25">
        <f t="shared" si="2"/>
        <v>11</v>
      </c>
      <c r="G7681" s="21" t="s">
        <v>58</v>
      </c>
      <c r="H7681" s="23"/>
      <c r="I7681" s="28"/>
    </row>
    <row r="7682" ht="22.5" customHeight="1">
      <c r="A7682" s="53" t="str">
        <f t="array" ref="A7682">IFERROR(_xlfn.XLOOKUP(B7682, Runs[Run ID], Runs[Track]), "— pick a run —")</f>
        <v>Standalone</v>
      </c>
      <c r="B7682" s="54" t="s">
        <v>11830</v>
      </c>
      <c r="C7682" s="53" t="str">
        <f t="array" ref="C7682">IFERROR(_xlfn.XLOOKUP(B7682, Runs[Run ID], Runs[Title]), "— pick a run —")</f>
        <v>Black Bolt</v>
      </c>
      <c r="D7682" s="74" t="s">
        <v>9107</v>
      </c>
      <c r="E7682" s="58" t="b">
        <v>0</v>
      </c>
      <c r="F7682" s="25">
        <f t="shared" si="2"/>
        <v>12</v>
      </c>
      <c r="G7682" s="21" t="s">
        <v>58</v>
      </c>
      <c r="H7682" s="23"/>
      <c r="I7682" s="28"/>
    </row>
    <row r="7683" ht="22.5" customHeight="1">
      <c r="A7683" s="53" t="str">
        <f t="array" ref="A7683">IFERROR(_xlfn.XLOOKUP(B7683, Runs[Run ID], Runs[Track]), "— pick a run —")</f>
        <v>Standalone</v>
      </c>
      <c r="B7683" s="54" t="s">
        <v>1205</v>
      </c>
      <c r="C7683" s="53" t="str">
        <f t="array" ref="C7683">IFERROR(_xlfn.XLOOKUP(B7683, Runs[Run ID], Runs[Title]), "— pick a run —")</f>
        <v>MacKay's Black Cat</v>
      </c>
      <c r="D7683" s="74" t="s">
        <v>16019</v>
      </c>
      <c r="E7683" s="58" t="b">
        <v>0</v>
      </c>
      <c r="F7683" s="25">
        <f t="shared" si="2"/>
        <v>1</v>
      </c>
      <c r="G7683" s="21" t="s">
        <v>58</v>
      </c>
      <c r="H7683" s="23"/>
      <c r="I7683" s="28"/>
    </row>
    <row r="7684" ht="22.5" customHeight="1">
      <c r="A7684" s="53" t="str">
        <f t="array" ref="A7684">IFERROR(_xlfn.XLOOKUP(B7684, Runs[Run ID], Runs[Track]), "— pick a run —")</f>
        <v>Standalone</v>
      </c>
      <c r="B7684" s="54" t="s">
        <v>1205</v>
      </c>
      <c r="C7684" s="53" t="str">
        <f t="array" ref="C7684">IFERROR(_xlfn.XLOOKUP(B7684, Runs[Run ID], Runs[Title]), "— pick a run —")</f>
        <v>MacKay's Black Cat</v>
      </c>
      <c r="D7684" s="74" t="s">
        <v>16020</v>
      </c>
      <c r="E7684" s="58" t="b">
        <v>0</v>
      </c>
      <c r="F7684" s="25">
        <f t="shared" si="2"/>
        <v>2</v>
      </c>
      <c r="G7684" s="21" t="s">
        <v>58</v>
      </c>
      <c r="H7684" s="23"/>
      <c r="I7684" s="28"/>
    </row>
    <row r="7685" ht="22.5" customHeight="1">
      <c r="A7685" s="53" t="str">
        <f t="array" ref="A7685">IFERROR(_xlfn.XLOOKUP(B7685, Runs[Run ID], Runs[Track]), "— pick a run —")</f>
        <v>Standalone</v>
      </c>
      <c r="B7685" s="54" t="s">
        <v>1205</v>
      </c>
      <c r="C7685" s="53" t="str">
        <f t="array" ref="C7685">IFERROR(_xlfn.XLOOKUP(B7685, Runs[Run ID], Runs[Title]), "— pick a run —")</f>
        <v>MacKay's Black Cat</v>
      </c>
      <c r="D7685" s="74" t="s">
        <v>16021</v>
      </c>
      <c r="E7685" s="58" t="b">
        <v>0</v>
      </c>
      <c r="F7685" s="25">
        <f t="shared" si="2"/>
        <v>3</v>
      </c>
      <c r="G7685" s="21" t="s">
        <v>58</v>
      </c>
      <c r="H7685" s="23"/>
      <c r="I7685" s="28"/>
    </row>
    <row r="7686" ht="22.5" customHeight="1">
      <c r="A7686" s="53" t="str">
        <f t="array" ref="A7686">IFERROR(_xlfn.XLOOKUP(B7686, Runs[Run ID], Runs[Track]), "— pick a run —")</f>
        <v>Standalone</v>
      </c>
      <c r="B7686" s="54" t="s">
        <v>1205</v>
      </c>
      <c r="C7686" s="53" t="str">
        <f t="array" ref="C7686">IFERROR(_xlfn.XLOOKUP(B7686, Runs[Run ID], Runs[Title]), "— pick a run —")</f>
        <v>MacKay's Black Cat</v>
      </c>
      <c r="D7686" s="74" t="s">
        <v>16022</v>
      </c>
      <c r="E7686" s="58" t="b">
        <v>0</v>
      </c>
      <c r="F7686" s="25">
        <f t="shared" si="2"/>
        <v>4</v>
      </c>
      <c r="G7686" s="21" t="s">
        <v>58</v>
      </c>
      <c r="H7686" s="23"/>
      <c r="I7686" s="28"/>
    </row>
    <row r="7687" ht="22.5" customHeight="1">
      <c r="A7687" s="53" t="str">
        <f t="array" ref="A7687">IFERROR(_xlfn.XLOOKUP(B7687, Runs[Run ID], Runs[Track]), "— pick a run —")</f>
        <v>Standalone</v>
      </c>
      <c r="B7687" s="54" t="s">
        <v>1205</v>
      </c>
      <c r="C7687" s="53" t="str">
        <f t="array" ref="C7687">IFERROR(_xlfn.XLOOKUP(B7687, Runs[Run ID], Runs[Title]), "— pick a run —")</f>
        <v>MacKay's Black Cat</v>
      </c>
      <c r="D7687" s="74" t="s">
        <v>16023</v>
      </c>
      <c r="E7687" s="58" t="b">
        <v>0</v>
      </c>
      <c r="F7687" s="25">
        <f t="shared" si="2"/>
        <v>5</v>
      </c>
      <c r="G7687" s="21" t="s">
        <v>58</v>
      </c>
      <c r="H7687" s="23"/>
      <c r="I7687" s="28"/>
    </row>
    <row r="7688" ht="22.5" customHeight="1">
      <c r="A7688" s="53" t="str">
        <f t="array" ref="A7688">IFERROR(_xlfn.XLOOKUP(B7688, Runs[Run ID], Runs[Track]), "— pick a run —")</f>
        <v>Standalone</v>
      </c>
      <c r="B7688" s="54" t="s">
        <v>1205</v>
      </c>
      <c r="C7688" s="53" t="str">
        <f t="array" ref="C7688">IFERROR(_xlfn.XLOOKUP(B7688, Runs[Run ID], Runs[Title]), "— pick a run —")</f>
        <v>MacKay's Black Cat</v>
      </c>
      <c r="D7688" s="74" t="s">
        <v>16024</v>
      </c>
      <c r="E7688" s="58" t="b">
        <v>0</v>
      </c>
      <c r="F7688" s="25">
        <f t="shared" si="2"/>
        <v>6</v>
      </c>
      <c r="G7688" s="21" t="s">
        <v>58</v>
      </c>
      <c r="H7688" s="23"/>
      <c r="I7688" s="28"/>
    </row>
    <row r="7689" ht="22.5" customHeight="1">
      <c r="A7689" s="53" t="str">
        <f t="array" ref="A7689">IFERROR(_xlfn.XLOOKUP(B7689, Runs[Run ID], Runs[Track]), "— pick a run —")</f>
        <v>Standalone</v>
      </c>
      <c r="B7689" s="54" t="s">
        <v>1205</v>
      </c>
      <c r="C7689" s="53" t="str">
        <f t="array" ref="C7689">IFERROR(_xlfn.XLOOKUP(B7689, Runs[Run ID], Runs[Title]), "— pick a run —")</f>
        <v>MacKay's Black Cat</v>
      </c>
      <c r="D7689" s="74" t="s">
        <v>16025</v>
      </c>
      <c r="E7689" s="58" t="b">
        <v>0</v>
      </c>
      <c r="F7689" s="25">
        <f t="shared" si="2"/>
        <v>7</v>
      </c>
      <c r="G7689" s="21" t="s">
        <v>58</v>
      </c>
      <c r="H7689" s="23"/>
      <c r="I7689" s="28"/>
    </row>
    <row r="7690" ht="22.5" customHeight="1">
      <c r="A7690" s="53" t="str">
        <f t="array" ref="A7690">IFERROR(_xlfn.XLOOKUP(B7690, Runs[Run ID], Runs[Track]), "— pick a run —")</f>
        <v>Standalone</v>
      </c>
      <c r="B7690" s="54" t="s">
        <v>1205</v>
      </c>
      <c r="C7690" s="53" t="str">
        <f t="array" ref="C7690">IFERROR(_xlfn.XLOOKUP(B7690, Runs[Run ID], Runs[Title]), "— pick a run —")</f>
        <v>MacKay's Black Cat</v>
      </c>
      <c r="D7690" s="74" t="s">
        <v>16026</v>
      </c>
      <c r="E7690" s="58" t="b">
        <v>0</v>
      </c>
      <c r="F7690" s="25">
        <f t="shared" si="2"/>
        <v>8</v>
      </c>
      <c r="G7690" s="21" t="s">
        <v>58</v>
      </c>
      <c r="H7690" s="23"/>
      <c r="I7690" s="28"/>
    </row>
    <row r="7691" ht="22.5" customHeight="1">
      <c r="A7691" s="53" t="str">
        <f t="array" ref="A7691">IFERROR(_xlfn.XLOOKUP(B7691, Runs[Run ID], Runs[Track]), "— pick a run —")</f>
        <v>Standalone</v>
      </c>
      <c r="B7691" s="54" t="s">
        <v>1205</v>
      </c>
      <c r="C7691" s="53" t="str">
        <f t="array" ref="C7691">IFERROR(_xlfn.XLOOKUP(B7691, Runs[Run ID], Runs[Title]), "— pick a run —")</f>
        <v>MacKay's Black Cat</v>
      </c>
      <c r="D7691" s="74" t="s">
        <v>16027</v>
      </c>
      <c r="E7691" s="58" t="b">
        <v>0</v>
      </c>
      <c r="F7691" s="25">
        <f t="shared" si="2"/>
        <v>9</v>
      </c>
      <c r="G7691" s="21" t="s">
        <v>58</v>
      </c>
      <c r="H7691" s="23"/>
      <c r="I7691" s="28"/>
    </row>
    <row r="7692" ht="22.5" customHeight="1">
      <c r="A7692" s="53" t="str">
        <f t="array" ref="A7692">IFERROR(_xlfn.XLOOKUP(B7692, Runs[Run ID], Runs[Track]), "— pick a run —")</f>
        <v>Standalone</v>
      </c>
      <c r="B7692" s="54" t="s">
        <v>1205</v>
      </c>
      <c r="C7692" s="53" t="str">
        <f t="array" ref="C7692">IFERROR(_xlfn.XLOOKUP(B7692, Runs[Run ID], Runs[Title]), "— pick a run —")</f>
        <v>MacKay's Black Cat</v>
      </c>
      <c r="D7692" s="74" t="s">
        <v>16028</v>
      </c>
      <c r="E7692" s="58" t="b">
        <v>0</v>
      </c>
      <c r="F7692" s="25">
        <f t="shared" si="2"/>
        <v>10</v>
      </c>
      <c r="G7692" s="21" t="s">
        <v>58</v>
      </c>
      <c r="H7692" s="23"/>
      <c r="I7692" s="28"/>
    </row>
    <row r="7693" ht="22.5" customHeight="1">
      <c r="A7693" s="53" t="str">
        <f t="array" ref="A7693">IFERROR(_xlfn.XLOOKUP(B7693, Runs[Run ID], Runs[Track]), "— pick a run —")</f>
        <v>Standalone</v>
      </c>
      <c r="B7693" s="54" t="s">
        <v>1205</v>
      </c>
      <c r="C7693" s="53" t="str">
        <f t="array" ref="C7693">IFERROR(_xlfn.XLOOKUP(B7693, Runs[Run ID], Runs[Title]), "— pick a run —")</f>
        <v>MacKay's Black Cat</v>
      </c>
      <c r="D7693" s="74" t="s">
        <v>16029</v>
      </c>
      <c r="E7693" s="58" t="b">
        <v>0</v>
      </c>
      <c r="F7693" s="25">
        <f t="shared" si="2"/>
        <v>11</v>
      </c>
      <c r="G7693" s="21" t="s">
        <v>58</v>
      </c>
      <c r="H7693" s="23"/>
      <c r="I7693" s="28"/>
    </row>
    <row r="7694" ht="22.5" customHeight="1">
      <c r="A7694" s="53" t="str">
        <f t="array" ref="A7694">IFERROR(_xlfn.XLOOKUP(B7694, Runs[Run ID], Runs[Track]), "— pick a run —")</f>
        <v>Standalone</v>
      </c>
      <c r="B7694" s="54" t="s">
        <v>1205</v>
      </c>
      <c r="C7694" s="53" t="str">
        <f t="array" ref="C7694">IFERROR(_xlfn.XLOOKUP(B7694, Runs[Run ID], Runs[Title]), "— pick a run —")</f>
        <v>MacKay's Black Cat</v>
      </c>
      <c r="D7694" s="74" t="s">
        <v>16030</v>
      </c>
      <c r="E7694" s="58" t="b">
        <v>0</v>
      </c>
      <c r="F7694" s="25">
        <f t="shared" si="2"/>
        <v>12</v>
      </c>
      <c r="G7694" s="21" t="s">
        <v>58</v>
      </c>
      <c r="H7694" s="23"/>
      <c r="I7694" s="28"/>
    </row>
    <row r="7695" ht="22.5" customHeight="1">
      <c r="A7695" s="53" t="str">
        <f t="array" ref="A7695">IFERROR(_xlfn.XLOOKUP(B7695, Runs[Run ID], Runs[Track]), "— pick a run —")</f>
        <v>Standalone</v>
      </c>
      <c r="B7695" s="54" t="s">
        <v>1205</v>
      </c>
      <c r="C7695" s="53" t="str">
        <f t="array" ref="C7695">IFERROR(_xlfn.XLOOKUP(B7695, Runs[Run ID], Runs[Title]), "— pick a run —")</f>
        <v>MacKay's Black Cat</v>
      </c>
      <c r="D7695" s="74" t="s">
        <v>16031</v>
      </c>
      <c r="E7695" s="58" t="b">
        <v>0</v>
      </c>
      <c r="F7695" s="25">
        <f t="shared" si="2"/>
        <v>13</v>
      </c>
      <c r="G7695" s="21" t="s">
        <v>58</v>
      </c>
      <c r="H7695" s="23"/>
      <c r="I7695" s="28"/>
    </row>
    <row r="7696" ht="22.5" customHeight="1">
      <c r="A7696" s="53" t="str">
        <f t="array" ref="A7696">IFERROR(_xlfn.XLOOKUP(B7696, Runs[Run ID], Runs[Track]), "— pick a run —")</f>
        <v>Standalone</v>
      </c>
      <c r="B7696" s="54" t="s">
        <v>1205</v>
      </c>
      <c r="C7696" s="53" t="str">
        <f t="array" ref="C7696">IFERROR(_xlfn.XLOOKUP(B7696, Runs[Run ID], Runs[Title]), "— pick a run —")</f>
        <v>MacKay's Black Cat</v>
      </c>
      <c r="D7696" s="74" t="s">
        <v>10589</v>
      </c>
      <c r="E7696" s="58" t="b">
        <v>0</v>
      </c>
      <c r="F7696" s="25">
        <f t="shared" si="2"/>
        <v>14</v>
      </c>
      <c r="G7696" s="21" t="s">
        <v>443</v>
      </c>
      <c r="H7696" s="23"/>
      <c r="I7696" s="28"/>
    </row>
    <row r="7697" ht="22.5" customHeight="1">
      <c r="A7697" s="53" t="str">
        <f t="array" ref="A7697">IFERROR(_xlfn.XLOOKUP(B7697, Runs[Run ID], Runs[Track]), "— pick a run —")</f>
        <v>Standalone</v>
      </c>
      <c r="B7697" s="54" t="s">
        <v>1205</v>
      </c>
      <c r="C7697" s="53" t="str">
        <f t="array" ref="C7697">IFERROR(_xlfn.XLOOKUP(B7697, Runs[Run ID], Runs[Title]), "— pick a run —")</f>
        <v>MacKay's Black Cat</v>
      </c>
      <c r="D7697" s="74" t="s">
        <v>16032</v>
      </c>
      <c r="E7697" s="58" t="b">
        <v>0</v>
      </c>
      <c r="F7697" s="25">
        <f t="shared" si="2"/>
        <v>15</v>
      </c>
      <c r="G7697" s="21" t="s">
        <v>58</v>
      </c>
      <c r="H7697" s="23"/>
      <c r="I7697" s="28"/>
    </row>
    <row r="7698" ht="22.5" customHeight="1">
      <c r="A7698" s="53" t="str">
        <f t="array" ref="A7698">IFERROR(_xlfn.XLOOKUP(B7698, Runs[Run ID], Runs[Track]), "— pick a run —")</f>
        <v>Standalone</v>
      </c>
      <c r="B7698" s="54" t="s">
        <v>1205</v>
      </c>
      <c r="C7698" s="53" t="str">
        <f t="array" ref="C7698">IFERROR(_xlfn.XLOOKUP(B7698, Runs[Run ID], Runs[Title]), "— pick a run —")</f>
        <v>MacKay's Black Cat</v>
      </c>
      <c r="D7698" s="74" t="s">
        <v>16033</v>
      </c>
      <c r="E7698" s="58" t="b">
        <v>0</v>
      </c>
      <c r="F7698" s="25">
        <f t="shared" si="2"/>
        <v>16</v>
      </c>
      <c r="G7698" s="21" t="s">
        <v>58</v>
      </c>
      <c r="H7698" s="23"/>
      <c r="I7698" s="28"/>
    </row>
    <row r="7699" ht="22.5" customHeight="1">
      <c r="A7699" s="53" t="str">
        <f t="array" ref="A7699">IFERROR(_xlfn.XLOOKUP(B7699, Runs[Run ID], Runs[Track]), "— pick a run —")</f>
        <v>Standalone</v>
      </c>
      <c r="B7699" s="54" t="s">
        <v>1205</v>
      </c>
      <c r="C7699" s="53" t="str">
        <f t="array" ref="C7699">IFERROR(_xlfn.XLOOKUP(B7699, Runs[Run ID], Runs[Title]), "— pick a run —")</f>
        <v>MacKay's Black Cat</v>
      </c>
      <c r="D7699" s="74" t="s">
        <v>16034</v>
      </c>
      <c r="E7699" s="58" t="b">
        <v>0</v>
      </c>
      <c r="F7699" s="25">
        <f t="shared" si="2"/>
        <v>17</v>
      </c>
      <c r="G7699" s="21" t="s">
        <v>58</v>
      </c>
      <c r="H7699" s="23"/>
      <c r="I7699" s="28"/>
    </row>
    <row r="7700" ht="22.5" customHeight="1">
      <c r="A7700" s="53" t="str">
        <f t="array" ref="A7700">IFERROR(_xlfn.XLOOKUP(B7700, Runs[Run ID], Runs[Track]), "— pick a run —")</f>
        <v>Standalone</v>
      </c>
      <c r="B7700" s="54" t="s">
        <v>1205</v>
      </c>
      <c r="C7700" s="53" t="str">
        <f t="array" ref="C7700">IFERROR(_xlfn.XLOOKUP(B7700, Runs[Run ID], Runs[Title]), "— pick a run —")</f>
        <v>MacKay's Black Cat</v>
      </c>
      <c r="D7700" s="74" t="s">
        <v>16035</v>
      </c>
      <c r="E7700" s="58" t="b">
        <v>0</v>
      </c>
      <c r="F7700" s="25">
        <f t="shared" si="2"/>
        <v>18</v>
      </c>
      <c r="G7700" s="21" t="s">
        <v>58</v>
      </c>
      <c r="H7700" s="23"/>
      <c r="I7700" s="28"/>
    </row>
    <row r="7701" ht="22.5" customHeight="1">
      <c r="A7701" s="53" t="str">
        <f t="array" ref="A7701">IFERROR(_xlfn.XLOOKUP(B7701, Runs[Run ID], Runs[Track]), "— pick a run —")</f>
        <v>Standalone</v>
      </c>
      <c r="B7701" s="54" t="s">
        <v>1205</v>
      </c>
      <c r="C7701" s="53" t="str">
        <f t="array" ref="C7701">IFERROR(_xlfn.XLOOKUP(B7701, Runs[Run ID], Runs[Title]), "— pick a run —")</f>
        <v>MacKay's Black Cat</v>
      </c>
      <c r="D7701" s="74" t="s">
        <v>16036</v>
      </c>
      <c r="E7701" s="58" t="b">
        <v>0</v>
      </c>
      <c r="F7701" s="25">
        <f t="shared" si="2"/>
        <v>19</v>
      </c>
      <c r="G7701" s="21" t="s">
        <v>58</v>
      </c>
      <c r="H7701" s="23"/>
      <c r="I7701" s="28"/>
    </row>
    <row r="7702" ht="22.5" customHeight="1">
      <c r="A7702" s="53" t="str">
        <f t="array" ref="A7702">IFERROR(_xlfn.XLOOKUP(B7702, Runs[Run ID], Runs[Track]), "— pick a run —")</f>
        <v>Standalone</v>
      </c>
      <c r="B7702" s="54" t="s">
        <v>1205</v>
      </c>
      <c r="C7702" s="53" t="str">
        <f t="array" ref="C7702">IFERROR(_xlfn.XLOOKUP(B7702, Runs[Run ID], Runs[Title]), "— pick a run —")</f>
        <v>MacKay's Black Cat</v>
      </c>
      <c r="D7702" s="74" t="s">
        <v>16037</v>
      </c>
      <c r="E7702" s="58" t="b">
        <v>0</v>
      </c>
      <c r="F7702" s="25">
        <f t="shared" si="2"/>
        <v>20</v>
      </c>
      <c r="G7702" s="21" t="s">
        <v>58</v>
      </c>
      <c r="H7702" s="23"/>
      <c r="I7702" s="28"/>
    </row>
    <row r="7703" ht="22.5" customHeight="1">
      <c r="A7703" s="53" t="str">
        <f t="array" ref="A7703">IFERROR(_xlfn.XLOOKUP(B7703, Runs[Run ID], Runs[Track]), "— pick a run —")</f>
        <v>Standalone</v>
      </c>
      <c r="B7703" s="54" t="s">
        <v>1205</v>
      </c>
      <c r="C7703" s="53" t="str">
        <f t="array" ref="C7703">IFERROR(_xlfn.XLOOKUP(B7703, Runs[Run ID], Runs[Title]), "— pick a run —")</f>
        <v>MacKay's Black Cat</v>
      </c>
      <c r="D7703" s="74" t="s">
        <v>16038</v>
      </c>
      <c r="E7703" s="58" t="b">
        <v>0</v>
      </c>
      <c r="F7703" s="25">
        <f t="shared" si="2"/>
        <v>21</v>
      </c>
      <c r="G7703" s="21" t="s">
        <v>58</v>
      </c>
      <c r="H7703" s="23"/>
      <c r="I7703" s="28"/>
    </row>
    <row r="7704" ht="22.5" customHeight="1">
      <c r="A7704" s="53" t="str">
        <f t="array" ref="A7704">IFERROR(_xlfn.XLOOKUP(B7704, Runs[Run ID], Runs[Track]), "— pick a run —")</f>
        <v>Standalone</v>
      </c>
      <c r="B7704" s="54" t="s">
        <v>1205</v>
      </c>
      <c r="C7704" s="53" t="str">
        <f t="array" ref="C7704">IFERROR(_xlfn.XLOOKUP(B7704, Runs[Run ID], Runs[Title]), "— pick a run —")</f>
        <v>MacKay's Black Cat</v>
      </c>
      <c r="D7704" s="74" t="s">
        <v>16039</v>
      </c>
      <c r="E7704" s="58" t="b">
        <v>0</v>
      </c>
      <c r="F7704" s="25">
        <f t="shared" si="2"/>
        <v>22</v>
      </c>
      <c r="G7704" s="21" t="s">
        <v>58</v>
      </c>
      <c r="H7704" s="23"/>
      <c r="I7704" s="28"/>
    </row>
    <row r="7705" ht="22.5" customHeight="1">
      <c r="A7705" s="53" t="str">
        <f t="array" ref="A7705">IFERROR(_xlfn.XLOOKUP(B7705, Runs[Run ID], Runs[Track]), "— pick a run —")</f>
        <v>Standalone</v>
      </c>
      <c r="B7705" s="54" t="s">
        <v>1205</v>
      </c>
      <c r="C7705" s="53" t="str">
        <f t="array" ref="C7705">IFERROR(_xlfn.XLOOKUP(B7705, Runs[Run ID], Runs[Title]), "— pick a run —")</f>
        <v>MacKay's Black Cat</v>
      </c>
      <c r="D7705" s="74" t="s">
        <v>16040</v>
      </c>
      <c r="E7705" s="58" t="b">
        <v>0</v>
      </c>
      <c r="F7705" s="25">
        <f t="shared" si="2"/>
        <v>23</v>
      </c>
      <c r="G7705" s="21" t="s">
        <v>58</v>
      </c>
      <c r="H7705" s="23"/>
      <c r="I7705" s="28"/>
    </row>
    <row r="7706" ht="22.5" customHeight="1">
      <c r="A7706" s="53" t="str">
        <f t="array" ref="A7706">IFERROR(_xlfn.XLOOKUP(B7706, Runs[Run ID], Runs[Track]), "— pick a run —")</f>
        <v>Standalone</v>
      </c>
      <c r="B7706" s="54" t="s">
        <v>1205</v>
      </c>
      <c r="C7706" s="53" t="str">
        <f t="array" ref="C7706">IFERROR(_xlfn.XLOOKUP(B7706, Runs[Run ID], Runs[Title]), "— pick a run —")</f>
        <v>MacKay's Black Cat</v>
      </c>
      <c r="D7706" s="74" t="s">
        <v>16041</v>
      </c>
      <c r="E7706" s="58" t="b">
        <v>0</v>
      </c>
      <c r="F7706" s="25">
        <f t="shared" si="2"/>
        <v>24</v>
      </c>
      <c r="G7706" s="21" t="s">
        <v>58</v>
      </c>
      <c r="H7706" s="23"/>
      <c r="I7706" s="28"/>
    </row>
    <row r="7707" ht="22.5" customHeight="1">
      <c r="A7707" s="53" t="str">
        <f t="array" ref="A7707">IFERROR(_xlfn.XLOOKUP(B7707, Runs[Run ID], Runs[Track]), "— pick a run —")</f>
        <v>Standalone</v>
      </c>
      <c r="B7707" s="54" t="s">
        <v>1205</v>
      </c>
      <c r="C7707" s="53" t="str">
        <f t="array" ref="C7707">IFERROR(_xlfn.XLOOKUP(B7707, Runs[Run ID], Runs[Title]), "— pick a run —")</f>
        <v>MacKay's Black Cat</v>
      </c>
      <c r="D7707" s="74" t="s">
        <v>16042</v>
      </c>
      <c r="E7707" s="58" t="b">
        <v>0</v>
      </c>
      <c r="F7707" s="25">
        <f t="shared" si="2"/>
        <v>25</v>
      </c>
      <c r="G7707" s="21" t="s">
        <v>58</v>
      </c>
      <c r="H7707" s="23"/>
      <c r="I7707" s="28"/>
    </row>
    <row r="7708" ht="22.5" customHeight="1">
      <c r="A7708" s="53" t="str">
        <f t="array" ref="A7708">IFERROR(_xlfn.XLOOKUP(B7708, Runs[Run ID], Runs[Track]), "— pick a run —")</f>
        <v>Standalone</v>
      </c>
      <c r="B7708" s="54" t="s">
        <v>1205</v>
      </c>
      <c r="C7708" s="53" t="str">
        <f t="array" ref="C7708">IFERROR(_xlfn.XLOOKUP(B7708, Runs[Run ID], Runs[Title]), "— pick a run —")</f>
        <v>MacKay's Black Cat</v>
      </c>
      <c r="D7708" s="74" t="s">
        <v>5258</v>
      </c>
      <c r="E7708" s="58" t="b">
        <v>0</v>
      </c>
      <c r="F7708" s="25">
        <f t="shared" si="2"/>
        <v>26</v>
      </c>
      <c r="G7708" s="21" t="s">
        <v>443</v>
      </c>
      <c r="H7708" s="23"/>
      <c r="I7708" s="28"/>
    </row>
    <row r="7709" ht="22.5" customHeight="1">
      <c r="A7709" s="53" t="str">
        <f t="array" ref="A7709">IFERROR(_xlfn.XLOOKUP(B7709, Runs[Run ID], Runs[Track]), "— pick a run —")</f>
        <v>Standalone</v>
      </c>
      <c r="B7709" s="54" t="s">
        <v>1205</v>
      </c>
      <c r="C7709" s="53" t="str">
        <f t="array" ref="C7709">IFERROR(_xlfn.XLOOKUP(B7709, Runs[Run ID], Runs[Title]), "— pick a run —")</f>
        <v>MacKay's Black Cat</v>
      </c>
      <c r="D7709" s="74" t="s">
        <v>5284</v>
      </c>
      <c r="E7709" s="58" t="b">
        <v>0</v>
      </c>
      <c r="F7709" s="25">
        <f t="shared" si="2"/>
        <v>27</v>
      </c>
      <c r="G7709" s="21" t="s">
        <v>58</v>
      </c>
      <c r="H7709" s="23" t="s">
        <v>16043</v>
      </c>
      <c r="I7709" s="28"/>
    </row>
    <row r="7710" ht="22.5" customHeight="1">
      <c r="A7710" s="53" t="str">
        <f t="array" ref="A7710">IFERROR(_xlfn.XLOOKUP(B7710, Runs[Run ID], Runs[Track]), "— pick a run —")</f>
        <v>Standalone</v>
      </c>
      <c r="B7710" s="54" t="s">
        <v>1205</v>
      </c>
      <c r="C7710" s="53" t="str">
        <f t="array" ref="C7710">IFERROR(_xlfn.XLOOKUP(B7710, Runs[Run ID], Runs[Title]), "— pick a run —")</f>
        <v>MacKay's Black Cat</v>
      </c>
      <c r="D7710" s="74" t="s">
        <v>5310</v>
      </c>
      <c r="E7710" s="58" t="b">
        <v>0</v>
      </c>
      <c r="F7710" s="25">
        <f t="shared" si="2"/>
        <v>28</v>
      </c>
      <c r="G7710" s="21" t="s">
        <v>58</v>
      </c>
      <c r="H7710" s="23"/>
      <c r="I7710" s="28"/>
    </row>
    <row r="7711" ht="22.5" customHeight="1">
      <c r="A7711" s="53" t="str">
        <f t="array" ref="A7711">IFERROR(_xlfn.XLOOKUP(B7711, Runs[Run ID], Runs[Track]), "— pick a run —")</f>
        <v>Standalone</v>
      </c>
      <c r="B7711" s="54" t="s">
        <v>1205</v>
      </c>
      <c r="C7711" s="53" t="str">
        <f t="array" ref="C7711">IFERROR(_xlfn.XLOOKUP(B7711, Runs[Run ID], Runs[Title]), "— pick a run —")</f>
        <v>MacKay's Black Cat</v>
      </c>
      <c r="D7711" s="74" t="s">
        <v>5337</v>
      </c>
      <c r="E7711" s="58" t="b">
        <v>0</v>
      </c>
      <c r="F7711" s="25">
        <f t="shared" si="2"/>
        <v>29</v>
      </c>
      <c r="G7711" s="21" t="s">
        <v>58</v>
      </c>
      <c r="H7711" s="23"/>
      <c r="I7711" s="28"/>
    </row>
    <row r="7712" ht="22.5" customHeight="1">
      <c r="A7712" s="53" t="str">
        <f t="array" ref="A7712">IFERROR(_xlfn.XLOOKUP(B7712, Runs[Run ID], Runs[Track]), "— pick a run —")</f>
        <v>Standalone</v>
      </c>
      <c r="B7712" s="54" t="s">
        <v>1205</v>
      </c>
      <c r="C7712" s="53" t="str">
        <f t="array" ref="C7712">IFERROR(_xlfn.XLOOKUP(B7712, Runs[Run ID], Runs[Title]), "— pick a run —")</f>
        <v>MacKay's Black Cat</v>
      </c>
      <c r="D7712" s="74" t="s">
        <v>5366</v>
      </c>
      <c r="E7712" s="58" t="b">
        <v>0</v>
      </c>
      <c r="F7712" s="25">
        <f t="shared" si="2"/>
        <v>30</v>
      </c>
      <c r="G7712" s="21" t="s">
        <v>58</v>
      </c>
      <c r="H7712" s="23"/>
      <c r="I7712" s="28"/>
    </row>
    <row r="7713" ht="22.5" customHeight="1">
      <c r="A7713" s="53" t="str">
        <f t="array" ref="A7713">IFERROR(_xlfn.XLOOKUP(B7713, Runs[Run ID], Runs[Track]), "— pick a run —")</f>
        <v>Standalone</v>
      </c>
      <c r="B7713" s="54" t="s">
        <v>1205</v>
      </c>
      <c r="C7713" s="53" t="str">
        <f t="array" ref="C7713">IFERROR(_xlfn.XLOOKUP(B7713, Runs[Run ID], Runs[Title]), "— pick a run —")</f>
        <v>MacKay's Black Cat</v>
      </c>
      <c r="D7713" s="74" t="s">
        <v>5391</v>
      </c>
      <c r="E7713" s="58" t="b">
        <v>0</v>
      </c>
      <c r="F7713" s="25">
        <f t="shared" si="2"/>
        <v>31</v>
      </c>
      <c r="G7713" s="21" t="s">
        <v>58</v>
      </c>
      <c r="H7713" s="23"/>
      <c r="I7713" s="28"/>
    </row>
    <row r="7714" ht="22.5" customHeight="1">
      <c r="A7714" s="53" t="str">
        <f t="array" ref="A7714">IFERROR(_xlfn.XLOOKUP(B7714, Runs[Run ID], Runs[Track]), "— pick a run —")</f>
        <v>Standalone</v>
      </c>
      <c r="B7714" s="54" t="s">
        <v>11839</v>
      </c>
      <c r="C7714" s="53" t="str">
        <f t="array" ref="C7714">IFERROR(_xlfn.XLOOKUP(B7714, Runs[Run ID], Runs[Title]), "— pick a run —")</f>
        <v>Strange Academy</v>
      </c>
      <c r="D7714" s="74" t="s">
        <v>8584</v>
      </c>
      <c r="E7714" s="58" t="b">
        <v>0</v>
      </c>
      <c r="F7714" s="25">
        <f t="shared" si="2"/>
        <v>1</v>
      </c>
      <c r="G7714" s="21" t="s">
        <v>58</v>
      </c>
      <c r="H7714" s="23" t="s">
        <v>16044</v>
      </c>
      <c r="I7714" s="28"/>
    </row>
    <row r="7715" ht="22.5" customHeight="1">
      <c r="A7715" s="53" t="str">
        <f t="array" ref="A7715">IFERROR(_xlfn.XLOOKUP(B7715, Runs[Run ID], Runs[Track]), "— pick a run —")</f>
        <v>Standalone</v>
      </c>
      <c r="B7715" s="54" t="s">
        <v>11839</v>
      </c>
      <c r="C7715" s="53" t="str">
        <f t="array" ref="C7715">IFERROR(_xlfn.XLOOKUP(B7715, Runs[Run ID], Runs[Title]), "— pick a run —")</f>
        <v>Strange Academy</v>
      </c>
      <c r="D7715" s="74" t="s">
        <v>8597</v>
      </c>
      <c r="E7715" s="58" t="b">
        <v>0</v>
      </c>
      <c r="F7715" s="25">
        <f t="shared" si="2"/>
        <v>2</v>
      </c>
      <c r="G7715" s="21" t="s">
        <v>58</v>
      </c>
      <c r="H7715" s="23"/>
      <c r="I7715" s="28"/>
    </row>
    <row r="7716" ht="22.5" customHeight="1">
      <c r="A7716" s="53" t="str">
        <f t="array" ref="A7716">IFERROR(_xlfn.XLOOKUP(B7716, Runs[Run ID], Runs[Track]), "— pick a run —")</f>
        <v>Standalone</v>
      </c>
      <c r="B7716" s="54" t="s">
        <v>11839</v>
      </c>
      <c r="C7716" s="53" t="str">
        <f t="array" ref="C7716">IFERROR(_xlfn.XLOOKUP(B7716, Runs[Run ID], Runs[Title]), "— pick a run —")</f>
        <v>Strange Academy</v>
      </c>
      <c r="D7716" s="74" t="s">
        <v>8610</v>
      </c>
      <c r="E7716" s="58" t="b">
        <v>0</v>
      </c>
      <c r="F7716" s="25">
        <f t="shared" si="2"/>
        <v>3</v>
      </c>
      <c r="G7716" s="21" t="s">
        <v>58</v>
      </c>
      <c r="H7716" s="23"/>
      <c r="I7716" s="28"/>
    </row>
    <row r="7717" ht="22.5" customHeight="1">
      <c r="A7717" s="53" t="str">
        <f t="array" ref="A7717">IFERROR(_xlfn.XLOOKUP(B7717, Runs[Run ID], Runs[Track]), "— pick a run —")</f>
        <v>Standalone</v>
      </c>
      <c r="B7717" s="54" t="s">
        <v>11839</v>
      </c>
      <c r="C7717" s="53" t="str">
        <f t="array" ref="C7717">IFERROR(_xlfn.XLOOKUP(B7717, Runs[Run ID], Runs[Title]), "— pick a run —")</f>
        <v>Strange Academy</v>
      </c>
      <c r="D7717" s="74" t="s">
        <v>8622</v>
      </c>
      <c r="E7717" s="58" t="b">
        <v>0</v>
      </c>
      <c r="F7717" s="25">
        <f t="shared" si="2"/>
        <v>4</v>
      </c>
      <c r="G7717" s="21" t="s">
        <v>58</v>
      </c>
      <c r="H7717" s="23"/>
      <c r="I7717" s="28"/>
    </row>
    <row r="7718" ht="22.5" customHeight="1">
      <c r="A7718" s="53" t="str">
        <f t="array" ref="A7718">IFERROR(_xlfn.XLOOKUP(B7718, Runs[Run ID], Runs[Track]), "— pick a run —")</f>
        <v>Standalone</v>
      </c>
      <c r="B7718" s="54" t="s">
        <v>11839</v>
      </c>
      <c r="C7718" s="53" t="str">
        <f t="array" ref="C7718">IFERROR(_xlfn.XLOOKUP(B7718, Runs[Run ID], Runs[Title]), "— pick a run —")</f>
        <v>Strange Academy</v>
      </c>
      <c r="D7718" s="74" t="s">
        <v>8636</v>
      </c>
      <c r="E7718" s="58" t="b">
        <v>0</v>
      </c>
      <c r="F7718" s="25">
        <f t="shared" si="2"/>
        <v>5</v>
      </c>
      <c r="G7718" s="21" t="s">
        <v>58</v>
      </c>
      <c r="H7718" s="23"/>
      <c r="I7718" s="28"/>
    </row>
    <row r="7719" ht="22.5" customHeight="1">
      <c r="A7719" s="53" t="str">
        <f t="array" ref="A7719">IFERROR(_xlfn.XLOOKUP(B7719, Runs[Run ID], Runs[Track]), "— pick a run —")</f>
        <v>Standalone</v>
      </c>
      <c r="B7719" s="54" t="s">
        <v>11839</v>
      </c>
      <c r="C7719" s="53" t="str">
        <f t="array" ref="C7719">IFERROR(_xlfn.XLOOKUP(B7719, Runs[Run ID], Runs[Title]), "— pick a run —")</f>
        <v>Strange Academy</v>
      </c>
      <c r="D7719" s="74" t="s">
        <v>8649</v>
      </c>
      <c r="E7719" s="58" t="b">
        <v>0</v>
      </c>
      <c r="F7719" s="25">
        <f t="shared" si="2"/>
        <v>6</v>
      </c>
      <c r="G7719" s="21" t="s">
        <v>58</v>
      </c>
      <c r="H7719" s="23"/>
      <c r="I7719" s="28"/>
    </row>
    <row r="7720" ht="22.5" customHeight="1">
      <c r="A7720" s="53" t="str">
        <f t="array" ref="A7720">IFERROR(_xlfn.XLOOKUP(B7720, Runs[Run ID], Runs[Track]), "— pick a run —")</f>
        <v>Standalone</v>
      </c>
      <c r="B7720" s="54" t="s">
        <v>11839</v>
      </c>
      <c r="C7720" s="53" t="str">
        <f t="array" ref="C7720">IFERROR(_xlfn.XLOOKUP(B7720, Runs[Run ID], Runs[Title]), "— pick a run —")</f>
        <v>Strange Academy</v>
      </c>
      <c r="D7720" s="74" t="s">
        <v>8661</v>
      </c>
      <c r="E7720" s="58" t="b">
        <v>0</v>
      </c>
      <c r="F7720" s="25">
        <f t="shared" si="2"/>
        <v>7</v>
      </c>
      <c r="G7720" s="21" t="s">
        <v>58</v>
      </c>
      <c r="H7720" s="23"/>
      <c r="I7720" s="28"/>
    </row>
    <row r="7721" ht="22.5" customHeight="1">
      <c r="A7721" s="53" t="str">
        <f t="array" ref="A7721">IFERROR(_xlfn.XLOOKUP(B7721, Runs[Run ID], Runs[Track]), "— pick a run —")</f>
        <v>Standalone</v>
      </c>
      <c r="B7721" s="54" t="s">
        <v>11839</v>
      </c>
      <c r="C7721" s="53" t="str">
        <f t="array" ref="C7721">IFERROR(_xlfn.XLOOKUP(B7721, Runs[Run ID], Runs[Title]), "— pick a run —")</f>
        <v>Strange Academy</v>
      </c>
      <c r="D7721" s="74" t="s">
        <v>8675</v>
      </c>
      <c r="E7721" s="58" t="b">
        <v>0</v>
      </c>
      <c r="F7721" s="25">
        <f t="shared" si="2"/>
        <v>8</v>
      </c>
      <c r="G7721" s="21" t="s">
        <v>58</v>
      </c>
      <c r="H7721" s="23"/>
      <c r="I7721" s="28"/>
    </row>
    <row r="7722" ht="22.5" customHeight="1">
      <c r="A7722" s="53" t="str">
        <f t="array" ref="A7722">IFERROR(_xlfn.XLOOKUP(B7722, Runs[Run ID], Runs[Track]), "— pick a run —")</f>
        <v>Standalone</v>
      </c>
      <c r="B7722" s="54" t="s">
        <v>11839</v>
      </c>
      <c r="C7722" s="53" t="str">
        <f t="array" ref="C7722">IFERROR(_xlfn.XLOOKUP(B7722, Runs[Run ID], Runs[Title]), "— pick a run —")</f>
        <v>Strange Academy</v>
      </c>
      <c r="D7722" s="74" t="s">
        <v>8690</v>
      </c>
      <c r="E7722" s="58" t="b">
        <v>0</v>
      </c>
      <c r="F7722" s="25">
        <f t="shared" si="2"/>
        <v>9</v>
      </c>
      <c r="G7722" s="21" t="s">
        <v>58</v>
      </c>
      <c r="H7722" s="23"/>
      <c r="I7722" s="28"/>
    </row>
    <row r="7723" ht="22.5" customHeight="1">
      <c r="A7723" s="53" t="str">
        <f t="array" ref="A7723">IFERROR(_xlfn.XLOOKUP(B7723, Runs[Run ID], Runs[Track]), "— pick a run —")</f>
        <v>Standalone</v>
      </c>
      <c r="B7723" s="54" t="s">
        <v>11839</v>
      </c>
      <c r="C7723" s="53" t="str">
        <f t="array" ref="C7723">IFERROR(_xlfn.XLOOKUP(B7723, Runs[Run ID], Runs[Title]), "— pick a run —")</f>
        <v>Strange Academy</v>
      </c>
      <c r="D7723" s="74" t="s">
        <v>8703</v>
      </c>
      <c r="E7723" s="58" t="b">
        <v>0</v>
      </c>
      <c r="F7723" s="25">
        <f t="shared" si="2"/>
        <v>10</v>
      </c>
      <c r="G7723" s="21" t="s">
        <v>58</v>
      </c>
      <c r="H7723" s="23"/>
      <c r="I7723" s="28"/>
    </row>
    <row r="7724" ht="22.5" customHeight="1">
      <c r="A7724" s="53" t="str">
        <f t="array" ref="A7724">IFERROR(_xlfn.XLOOKUP(B7724, Runs[Run ID], Runs[Track]), "— pick a run —")</f>
        <v>Standalone</v>
      </c>
      <c r="B7724" s="54" t="s">
        <v>11839</v>
      </c>
      <c r="C7724" s="53" t="str">
        <f t="array" ref="C7724">IFERROR(_xlfn.XLOOKUP(B7724, Runs[Run ID], Runs[Title]), "— pick a run —")</f>
        <v>Strange Academy</v>
      </c>
      <c r="D7724" s="74" t="s">
        <v>8717</v>
      </c>
      <c r="E7724" s="58" t="b">
        <v>0</v>
      </c>
      <c r="F7724" s="25">
        <f t="shared" si="2"/>
        <v>11</v>
      </c>
      <c r="G7724" s="21" t="s">
        <v>58</v>
      </c>
      <c r="H7724" s="23"/>
      <c r="I7724" s="28"/>
    </row>
    <row r="7725" ht="22.5" customHeight="1">
      <c r="A7725" s="53" t="str">
        <f t="array" ref="A7725">IFERROR(_xlfn.XLOOKUP(B7725, Runs[Run ID], Runs[Track]), "— pick a run —")</f>
        <v>Standalone</v>
      </c>
      <c r="B7725" s="54" t="s">
        <v>11839</v>
      </c>
      <c r="C7725" s="53" t="str">
        <f t="array" ref="C7725">IFERROR(_xlfn.XLOOKUP(B7725, Runs[Run ID], Runs[Title]), "— pick a run —")</f>
        <v>Strange Academy</v>
      </c>
      <c r="D7725" s="74" t="s">
        <v>8731</v>
      </c>
      <c r="E7725" s="58" t="b">
        <v>0</v>
      </c>
      <c r="F7725" s="25">
        <f t="shared" si="2"/>
        <v>12</v>
      </c>
      <c r="G7725" s="21" t="s">
        <v>58</v>
      </c>
      <c r="H7725" s="23"/>
      <c r="I7725" s="28"/>
    </row>
    <row r="7726" ht="22.5" customHeight="1">
      <c r="A7726" s="53" t="str">
        <f t="array" ref="A7726">IFERROR(_xlfn.XLOOKUP(B7726, Runs[Run ID], Runs[Track]), "— pick a run —")</f>
        <v>Standalone</v>
      </c>
      <c r="B7726" s="54" t="s">
        <v>11839</v>
      </c>
      <c r="C7726" s="53" t="str">
        <f t="array" ref="C7726">IFERROR(_xlfn.XLOOKUP(B7726, Runs[Run ID], Runs[Title]), "— pick a run —")</f>
        <v>Strange Academy</v>
      </c>
      <c r="D7726" s="74" t="s">
        <v>8744</v>
      </c>
      <c r="E7726" s="58" t="b">
        <v>0</v>
      </c>
      <c r="F7726" s="25">
        <f t="shared" si="2"/>
        <v>13</v>
      </c>
      <c r="G7726" s="21" t="s">
        <v>443</v>
      </c>
      <c r="H7726" s="23"/>
      <c r="I7726" s="28"/>
    </row>
    <row r="7727" ht="22.5" customHeight="1">
      <c r="A7727" s="53" t="str">
        <f t="array" ref="A7727">IFERROR(_xlfn.XLOOKUP(B7727, Runs[Run ID], Runs[Track]), "— pick a run —")</f>
        <v>Standalone</v>
      </c>
      <c r="B7727" s="54" t="s">
        <v>11839</v>
      </c>
      <c r="C7727" s="53" t="str">
        <f t="array" ref="C7727">IFERROR(_xlfn.XLOOKUP(B7727, Runs[Run ID], Runs[Title]), "— pick a run —")</f>
        <v>Strange Academy</v>
      </c>
      <c r="D7727" s="74" t="s">
        <v>8757</v>
      </c>
      <c r="E7727" s="58" t="b">
        <v>0</v>
      </c>
      <c r="F7727" s="25">
        <f t="shared" si="2"/>
        <v>14</v>
      </c>
      <c r="G7727" s="21" t="s">
        <v>58</v>
      </c>
      <c r="H7727" s="23"/>
      <c r="I7727" s="28"/>
    </row>
    <row r="7728" ht="22.5" customHeight="1">
      <c r="A7728" s="53" t="str">
        <f t="array" ref="A7728">IFERROR(_xlfn.XLOOKUP(B7728, Runs[Run ID], Runs[Track]), "— pick a run —")</f>
        <v>Standalone</v>
      </c>
      <c r="B7728" s="54" t="s">
        <v>11839</v>
      </c>
      <c r="C7728" s="53" t="str">
        <f t="array" ref="C7728">IFERROR(_xlfn.XLOOKUP(B7728, Runs[Run ID], Runs[Title]), "— pick a run —")</f>
        <v>Strange Academy</v>
      </c>
      <c r="D7728" s="74" t="s">
        <v>8772</v>
      </c>
      <c r="E7728" s="58" t="b">
        <v>0</v>
      </c>
      <c r="F7728" s="25">
        <f t="shared" si="2"/>
        <v>15</v>
      </c>
      <c r="G7728" s="21" t="s">
        <v>58</v>
      </c>
      <c r="H7728" s="23"/>
      <c r="I7728" s="28"/>
    </row>
    <row r="7729" ht="22.5" customHeight="1">
      <c r="A7729" s="53" t="str">
        <f t="array" ref="A7729">IFERROR(_xlfn.XLOOKUP(B7729, Runs[Run ID], Runs[Track]), "— pick a run —")</f>
        <v>Standalone</v>
      </c>
      <c r="B7729" s="54" t="s">
        <v>11839</v>
      </c>
      <c r="C7729" s="53" t="str">
        <f t="array" ref="C7729">IFERROR(_xlfn.XLOOKUP(B7729, Runs[Run ID], Runs[Title]), "— pick a run —")</f>
        <v>Strange Academy</v>
      </c>
      <c r="D7729" s="74" t="s">
        <v>8785</v>
      </c>
      <c r="E7729" s="58" t="b">
        <v>0</v>
      </c>
      <c r="F7729" s="25">
        <f t="shared" si="2"/>
        <v>16</v>
      </c>
      <c r="G7729" s="21" t="s">
        <v>58</v>
      </c>
      <c r="H7729" s="23"/>
      <c r="I7729" s="28"/>
    </row>
    <row r="7730" ht="22.5" customHeight="1">
      <c r="A7730" s="53" t="str">
        <f t="array" ref="A7730">IFERROR(_xlfn.XLOOKUP(B7730, Runs[Run ID], Runs[Track]), "— pick a run —")</f>
        <v>Standalone</v>
      </c>
      <c r="B7730" s="54" t="s">
        <v>11839</v>
      </c>
      <c r="C7730" s="53" t="str">
        <f t="array" ref="C7730">IFERROR(_xlfn.XLOOKUP(B7730, Runs[Run ID], Runs[Title]), "— pick a run —")</f>
        <v>Strange Academy</v>
      </c>
      <c r="D7730" s="74" t="s">
        <v>8799</v>
      </c>
      <c r="E7730" s="58" t="b">
        <v>0</v>
      </c>
      <c r="F7730" s="25">
        <f t="shared" si="2"/>
        <v>17</v>
      </c>
      <c r="G7730" s="21" t="s">
        <v>58</v>
      </c>
      <c r="H7730" s="23"/>
      <c r="I7730" s="28"/>
    </row>
    <row r="7731" ht="22.5" customHeight="1">
      <c r="A7731" s="53" t="str">
        <f t="array" ref="A7731">IFERROR(_xlfn.XLOOKUP(B7731, Runs[Run ID], Runs[Track]), "— pick a run —")</f>
        <v>Standalone</v>
      </c>
      <c r="B7731" s="54" t="s">
        <v>11839</v>
      </c>
      <c r="C7731" s="53" t="str">
        <f t="array" ref="C7731">IFERROR(_xlfn.XLOOKUP(B7731, Runs[Run ID], Runs[Title]), "— pick a run —")</f>
        <v>Strange Academy</v>
      </c>
      <c r="D7731" s="74" t="s">
        <v>8813</v>
      </c>
      <c r="E7731" s="58" t="b">
        <v>0</v>
      </c>
      <c r="F7731" s="25">
        <f t="shared" si="2"/>
        <v>18</v>
      </c>
      <c r="G7731" s="21" t="s">
        <v>58</v>
      </c>
      <c r="H7731" s="23"/>
      <c r="I7731" s="28"/>
    </row>
    <row r="7732" ht="22.5" customHeight="1">
      <c r="A7732" s="53" t="str">
        <f t="array" ref="A7732">IFERROR(_xlfn.XLOOKUP(B7732, Runs[Run ID], Runs[Track]), "— pick a run —")</f>
        <v>Standalone</v>
      </c>
      <c r="B7732" s="54" t="s">
        <v>11839</v>
      </c>
      <c r="C7732" s="53" t="str">
        <f t="array" ref="C7732">IFERROR(_xlfn.XLOOKUP(B7732, Runs[Run ID], Runs[Title]), "— pick a run —")</f>
        <v>Strange Academy</v>
      </c>
      <c r="D7732" s="74" t="s">
        <v>8828</v>
      </c>
      <c r="E7732" s="58" t="b">
        <v>0</v>
      </c>
      <c r="F7732" s="25">
        <f t="shared" si="2"/>
        <v>19</v>
      </c>
      <c r="G7732" s="21" t="s">
        <v>58</v>
      </c>
      <c r="H7732" s="23"/>
      <c r="I7732" s="28"/>
    </row>
    <row r="7733" ht="22.5" customHeight="1">
      <c r="A7733" s="53" t="str">
        <f t="array" ref="A7733">IFERROR(_xlfn.XLOOKUP(B7733, Runs[Run ID], Runs[Track]), "— pick a run —")</f>
        <v>Standalone</v>
      </c>
      <c r="B7733" s="54" t="s">
        <v>11839</v>
      </c>
      <c r="C7733" s="53" t="str">
        <f t="array" ref="C7733">IFERROR(_xlfn.XLOOKUP(B7733, Runs[Run ID], Runs[Title]), "— pick a run —")</f>
        <v>Strange Academy</v>
      </c>
      <c r="D7733" s="74" t="s">
        <v>8840</v>
      </c>
      <c r="E7733" s="58" t="b">
        <v>0</v>
      </c>
      <c r="F7733" s="25">
        <f t="shared" si="2"/>
        <v>20</v>
      </c>
      <c r="G7733" s="21" t="s">
        <v>58</v>
      </c>
      <c r="H7733" s="23" t="s">
        <v>16045</v>
      </c>
      <c r="I7733" s="28"/>
    </row>
    <row r="7734" ht="22.5" customHeight="1">
      <c r="A7734" s="53" t="str">
        <f t="array" ref="A7734">IFERROR(_xlfn.XLOOKUP(B7734, Runs[Run ID], Runs[Track]), "— pick a run —")</f>
        <v>Standalone</v>
      </c>
      <c r="B7734" s="54" t="s">
        <v>11839</v>
      </c>
      <c r="C7734" s="53" t="str">
        <f t="array" ref="C7734">IFERROR(_xlfn.XLOOKUP(B7734, Runs[Run ID], Runs[Title]), "— pick a run —")</f>
        <v>Strange Academy</v>
      </c>
      <c r="D7734" s="74" t="s">
        <v>8852</v>
      </c>
      <c r="E7734" s="58" t="b">
        <v>0</v>
      </c>
      <c r="F7734" s="25">
        <f t="shared" si="2"/>
        <v>21</v>
      </c>
      <c r="G7734" s="21" t="s">
        <v>58</v>
      </c>
      <c r="H7734" s="23"/>
      <c r="I7734" s="28"/>
    </row>
    <row r="7735" ht="22.5" customHeight="1">
      <c r="A7735" s="53" t="str">
        <f t="array" ref="A7735">IFERROR(_xlfn.XLOOKUP(B7735, Runs[Run ID], Runs[Track]), "— pick a run —")</f>
        <v>Standalone</v>
      </c>
      <c r="B7735" s="54" t="s">
        <v>11839</v>
      </c>
      <c r="C7735" s="53" t="str">
        <f t="array" ref="C7735">IFERROR(_xlfn.XLOOKUP(B7735, Runs[Run ID], Runs[Title]), "— pick a run —")</f>
        <v>Strange Academy</v>
      </c>
      <c r="D7735" s="74" t="s">
        <v>8867</v>
      </c>
      <c r="E7735" s="58" t="b">
        <v>0</v>
      </c>
      <c r="F7735" s="25">
        <f t="shared" si="2"/>
        <v>22</v>
      </c>
      <c r="G7735" s="21" t="s">
        <v>58</v>
      </c>
      <c r="H7735" s="23"/>
      <c r="I7735" s="28"/>
    </row>
    <row r="7736" ht="22.5" customHeight="1">
      <c r="A7736" s="53" t="str">
        <f t="array" ref="A7736">IFERROR(_xlfn.XLOOKUP(B7736, Runs[Run ID], Runs[Track]), "— pick a run —")</f>
        <v>Standalone</v>
      </c>
      <c r="B7736" s="54" t="s">
        <v>11839</v>
      </c>
      <c r="C7736" s="53" t="str">
        <f t="array" ref="C7736">IFERROR(_xlfn.XLOOKUP(B7736, Runs[Run ID], Runs[Title]), "— pick a run —")</f>
        <v>Strange Academy</v>
      </c>
      <c r="D7736" s="74" t="s">
        <v>8877</v>
      </c>
      <c r="E7736" s="58" t="b">
        <v>0</v>
      </c>
      <c r="F7736" s="25">
        <f t="shared" si="2"/>
        <v>23</v>
      </c>
      <c r="G7736" s="21" t="s">
        <v>58</v>
      </c>
      <c r="H7736" s="23"/>
      <c r="I7736" s="28"/>
    </row>
    <row r="7737" ht="22.5" customHeight="1">
      <c r="A7737" s="53" t="str">
        <f t="array" ref="A7737">IFERROR(_xlfn.XLOOKUP(B7737, Runs[Run ID], Runs[Track]), "— pick a run —")</f>
        <v>Standalone</v>
      </c>
      <c r="B7737" s="54" t="s">
        <v>11839</v>
      </c>
      <c r="C7737" s="53" t="str">
        <f t="array" ref="C7737">IFERROR(_xlfn.XLOOKUP(B7737, Runs[Run ID], Runs[Title]), "— pick a run —")</f>
        <v>Strange Academy</v>
      </c>
      <c r="D7737" s="74" t="s">
        <v>8888</v>
      </c>
      <c r="E7737" s="58" t="b">
        <v>0</v>
      </c>
      <c r="F7737" s="25">
        <f t="shared" si="2"/>
        <v>24</v>
      </c>
      <c r="G7737" s="21" t="s">
        <v>58</v>
      </c>
      <c r="H7737" s="23"/>
      <c r="I7737" s="28"/>
    </row>
    <row r="7738" ht="22.5" customHeight="1">
      <c r="A7738" s="53" t="str">
        <f t="array" ref="A7738">IFERROR(_xlfn.XLOOKUP(B7738, Runs[Run ID], Runs[Track]), "— pick a run —")</f>
        <v>Standalone</v>
      </c>
      <c r="B7738" s="54" t="s">
        <v>11839</v>
      </c>
      <c r="C7738" s="53" t="str">
        <f t="array" ref="C7738">IFERROR(_xlfn.XLOOKUP(B7738, Runs[Run ID], Runs[Title]), "— pick a run —")</f>
        <v>Strange Academy</v>
      </c>
      <c r="D7738" s="74" t="s">
        <v>8897</v>
      </c>
      <c r="E7738" s="58" t="b">
        <v>0</v>
      </c>
      <c r="F7738" s="25">
        <f t="shared" si="2"/>
        <v>25</v>
      </c>
      <c r="G7738" s="21" t="s">
        <v>58</v>
      </c>
      <c r="H7738" s="23"/>
      <c r="I7738" s="28"/>
    </row>
    <row r="7739" ht="22.5" customHeight="1">
      <c r="A7739" s="53" t="str">
        <f t="array" ref="A7739">IFERROR(_xlfn.XLOOKUP(B7739, Runs[Run ID], Runs[Track]), "— pick a run —")</f>
        <v>Standalone</v>
      </c>
      <c r="B7739" s="54" t="s">
        <v>11839</v>
      </c>
      <c r="C7739" s="53" t="str">
        <f t="array" ref="C7739">IFERROR(_xlfn.XLOOKUP(B7739, Runs[Run ID], Runs[Title]), "— pick a run —")</f>
        <v>Strange Academy</v>
      </c>
      <c r="D7739" s="74" t="s">
        <v>8906</v>
      </c>
      <c r="E7739" s="58" t="b">
        <v>0</v>
      </c>
      <c r="F7739" s="25">
        <f t="shared" si="2"/>
        <v>26</v>
      </c>
      <c r="G7739" s="21" t="s">
        <v>58</v>
      </c>
      <c r="H7739" s="23"/>
      <c r="I7739" s="28"/>
    </row>
    <row r="7740" ht="22.5" customHeight="1">
      <c r="A7740" s="53" t="str">
        <f t="array" ref="A7740">IFERROR(_xlfn.XLOOKUP(B7740, Runs[Run ID], Runs[Track]), "— pick a run —")</f>
        <v>Standalone</v>
      </c>
      <c r="B7740" s="54" t="s">
        <v>11839</v>
      </c>
      <c r="C7740" s="53" t="str">
        <f t="array" ref="C7740">IFERROR(_xlfn.XLOOKUP(B7740, Runs[Run ID], Runs[Title]), "— pick a run —")</f>
        <v>Strange Academy</v>
      </c>
      <c r="D7740" s="74" t="s">
        <v>8918</v>
      </c>
      <c r="E7740" s="58" t="b">
        <v>0</v>
      </c>
      <c r="F7740" s="25">
        <f t="shared" si="2"/>
        <v>27</v>
      </c>
      <c r="G7740" s="21" t="s">
        <v>58</v>
      </c>
      <c r="H7740" s="23"/>
      <c r="I7740" s="28"/>
    </row>
    <row r="7741" ht="22.5" customHeight="1">
      <c r="A7741" s="53" t="str">
        <f t="array" ref="A7741">IFERROR(_xlfn.XLOOKUP(B7741, Runs[Run ID], Runs[Track]), "— pick a run —")</f>
        <v>Standalone</v>
      </c>
      <c r="B7741" s="54" t="s">
        <v>11839</v>
      </c>
      <c r="C7741" s="53" t="str">
        <f t="array" ref="C7741">IFERROR(_xlfn.XLOOKUP(B7741, Runs[Run ID], Runs[Title]), "— pick a run —")</f>
        <v>Strange Academy</v>
      </c>
      <c r="D7741" s="74" t="s">
        <v>8930</v>
      </c>
      <c r="E7741" s="58" t="b">
        <v>0</v>
      </c>
      <c r="F7741" s="25">
        <f t="shared" si="2"/>
        <v>28</v>
      </c>
      <c r="G7741" s="21" t="s">
        <v>58</v>
      </c>
      <c r="H7741" s="23"/>
      <c r="I7741" s="28"/>
    </row>
    <row r="7742" ht="22.5" customHeight="1">
      <c r="A7742" s="53" t="str">
        <f t="array" ref="A7742">IFERROR(_xlfn.XLOOKUP(B7742, Runs[Run ID], Runs[Track]), "— pick a run —")</f>
        <v>Standalone</v>
      </c>
      <c r="B7742" s="54" t="s">
        <v>11839</v>
      </c>
      <c r="C7742" s="53" t="str">
        <f t="array" ref="C7742">IFERROR(_xlfn.XLOOKUP(B7742, Runs[Run ID], Runs[Title]), "— pick a run —")</f>
        <v>Strange Academy</v>
      </c>
      <c r="D7742" s="74" t="s">
        <v>8942</v>
      </c>
      <c r="E7742" s="58" t="b">
        <v>0</v>
      </c>
      <c r="F7742" s="25">
        <f t="shared" si="2"/>
        <v>29</v>
      </c>
      <c r="G7742" s="21" t="s">
        <v>58</v>
      </c>
      <c r="H7742" s="23"/>
      <c r="I7742" s="28"/>
    </row>
    <row r="7743" ht="22.5" customHeight="1">
      <c r="A7743" s="53" t="str">
        <f t="array" ref="A7743">IFERROR(_xlfn.XLOOKUP(B7743, Runs[Run ID], Runs[Track]), "— pick a run —")</f>
        <v>Standalone</v>
      </c>
      <c r="B7743" s="54" t="s">
        <v>11839</v>
      </c>
      <c r="C7743" s="53" t="str">
        <f t="array" ref="C7743">IFERROR(_xlfn.XLOOKUP(B7743, Runs[Run ID], Runs[Title]), "— pick a run —")</f>
        <v>Strange Academy</v>
      </c>
      <c r="D7743" s="74" t="s">
        <v>8954</v>
      </c>
      <c r="E7743" s="58" t="b">
        <v>0</v>
      </c>
      <c r="F7743" s="25">
        <f t="shared" si="2"/>
        <v>30</v>
      </c>
      <c r="G7743" s="21" t="s">
        <v>58</v>
      </c>
      <c r="H7743" s="23"/>
      <c r="I7743" s="28"/>
    </row>
    <row r="7744" ht="22.5" customHeight="1">
      <c r="A7744" s="53" t="str">
        <f t="array" ref="A7744">IFERROR(_xlfn.XLOOKUP(B7744, Runs[Run ID], Runs[Track]), "— pick a run —")</f>
        <v>Thor</v>
      </c>
      <c r="B7744" s="54" t="s">
        <v>248</v>
      </c>
      <c r="C7744" s="53" t="str">
        <f t="array" ref="C7744">IFERROR(_xlfn.XLOOKUP(B7744, Runs[Run ID], Runs[Title]), "— pick a run —")</f>
        <v>Lee &amp; Kirby's Thor</v>
      </c>
      <c r="D7744" s="74" t="s">
        <v>2361</v>
      </c>
      <c r="E7744" s="58" t="b">
        <v>0</v>
      </c>
      <c r="F7744" s="25">
        <f t="shared" si="2"/>
        <v>1</v>
      </c>
      <c r="G7744" s="21" t="s">
        <v>58</v>
      </c>
      <c r="H7744" s="23"/>
      <c r="I7744" s="28"/>
    </row>
    <row r="7745" ht="22.5" customHeight="1">
      <c r="A7745" s="53" t="str">
        <f t="array" ref="A7745">IFERROR(_xlfn.XLOOKUP(B7745, Runs[Run ID], Runs[Track]), "— pick a run —")</f>
        <v>Thor</v>
      </c>
      <c r="B7745" s="54" t="s">
        <v>248</v>
      </c>
      <c r="C7745" s="53" t="str">
        <f t="array" ref="C7745">IFERROR(_xlfn.XLOOKUP(B7745, Runs[Run ID], Runs[Title]), "— pick a run —")</f>
        <v>Lee &amp; Kirby's Thor</v>
      </c>
      <c r="D7745" s="74" t="s">
        <v>2390</v>
      </c>
      <c r="E7745" s="58" t="b">
        <v>0</v>
      </c>
      <c r="F7745" s="25">
        <f t="shared" si="2"/>
        <v>2</v>
      </c>
      <c r="G7745" s="21" t="s">
        <v>58</v>
      </c>
      <c r="H7745" s="23"/>
      <c r="I7745" s="28"/>
    </row>
    <row r="7746" ht="22.5" customHeight="1">
      <c r="A7746" s="53" t="str">
        <f t="array" ref="A7746">IFERROR(_xlfn.XLOOKUP(B7746, Runs[Run ID], Runs[Track]), "— pick a run —")</f>
        <v>Thor</v>
      </c>
      <c r="B7746" s="54" t="s">
        <v>248</v>
      </c>
      <c r="C7746" s="53" t="str">
        <f t="array" ref="C7746">IFERROR(_xlfn.XLOOKUP(B7746, Runs[Run ID], Runs[Title]), "— pick a run —")</f>
        <v>Lee &amp; Kirby's Thor</v>
      </c>
      <c r="D7746" s="74" t="s">
        <v>2421</v>
      </c>
      <c r="E7746" s="58" t="b">
        <v>0</v>
      </c>
      <c r="F7746" s="25">
        <f t="shared" si="2"/>
        <v>3</v>
      </c>
      <c r="G7746" s="21" t="s">
        <v>58</v>
      </c>
      <c r="H7746" s="23"/>
      <c r="I7746" s="28"/>
    </row>
    <row r="7747" ht="22.5" customHeight="1">
      <c r="A7747" s="53" t="str">
        <f t="array" ref="A7747">IFERROR(_xlfn.XLOOKUP(B7747, Runs[Run ID], Runs[Track]), "— pick a run —")</f>
        <v>Thor</v>
      </c>
      <c r="B7747" s="54" t="s">
        <v>248</v>
      </c>
      <c r="C7747" s="53" t="str">
        <f t="array" ref="C7747">IFERROR(_xlfn.XLOOKUP(B7747, Runs[Run ID], Runs[Title]), "— pick a run —")</f>
        <v>Lee &amp; Kirby's Thor</v>
      </c>
      <c r="D7747" s="74" t="s">
        <v>2450</v>
      </c>
      <c r="E7747" s="58" t="b">
        <v>0</v>
      </c>
      <c r="F7747" s="25">
        <f t="shared" si="2"/>
        <v>4</v>
      </c>
      <c r="G7747" s="21" t="s">
        <v>58</v>
      </c>
      <c r="H7747" s="23"/>
      <c r="I7747" s="28"/>
    </row>
    <row r="7748" ht="22.5" customHeight="1">
      <c r="A7748" s="53" t="str">
        <f t="array" ref="A7748">IFERROR(_xlfn.XLOOKUP(B7748, Runs[Run ID], Runs[Track]), "— pick a run —")</f>
        <v>Thor</v>
      </c>
      <c r="B7748" s="54" t="s">
        <v>248</v>
      </c>
      <c r="C7748" s="53" t="str">
        <f t="array" ref="C7748">IFERROR(_xlfn.XLOOKUP(B7748, Runs[Run ID], Runs[Title]), "— pick a run —")</f>
        <v>Lee &amp; Kirby's Thor</v>
      </c>
      <c r="D7748" s="74" t="s">
        <v>2480</v>
      </c>
      <c r="E7748" s="58" t="b">
        <v>0</v>
      </c>
      <c r="F7748" s="25">
        <f t="shared" si="2"/>
        <v>5</v>
      </c>
      <c r="G7748" s="21" t="s">
        <v>58</v>
      </c>
      <c r="H7748" s="23"/>
      <c r="I7748" s="28"/>
    </row>
    <row r="7749" ht="22.5" customHeight="1">
      <c r="A7749" s="53" t="str">
        <f t="array" ref="A7749">IFERROR(_xlfn.XLOOKUP(B7749, Runs[Run ID], Runs[Track]), "— pick a run —")</f>
        <v>Thor</v>
      </c>
      <c r="B7749" s="54" t="s">
        <v>248</v>
      </c>
      <c r="C7749" s="53" t="str">
        <f t="array" ref="C7749">IFERROR(_xlfn.XLOOKUP(B7749, Runs[Run ID], Runs[Title]), "— pick a run —")</f>
        <v>Lee &amp; Kirby's Thor</v>
      </c>
      <c r="D7749" s="74" t="s">
        <v>2512</v>
      </c>
      <c r="E7749" s="58" t="b">
        <v>0</v>
      </c>
      <c r="F7749" s="25">
        <f t="shared" si="2"/>
        <v>6</v>
      </c>
      <c r="G7749" s="21" t="s">
        <v>58</v>
      </c>
      <c r="H7749" s="23"/>
      <c r="I7749" s="28"/>
    </row>
    <row r="7750" ht="22.5" customHeight="1">
      <c r="A7750" s="53" t="str">
        <f t="array" ref="A7750">IFERROR(_xlfn.XLOOKUP(B7750, Runs[Run ID], Runs[Track]), "— pick a run —")</f>
        <v>Thor</v>
      </c>
      <c r="B7750" s="54" t="s">
        <v>248</v>
      </c>
      <c r="C7750" s="53" t="str">
        <f t="array" ref="C7750">IFERROR(_xlfn.XLOOKUP(B7750, Runs[Run ID], Runs[Title]), "— pick a run —")</f>
        <v>Lee &amp; Kirby's Thor</v>
      </c>
      <c r="D7750" s="74" t="s">
        <v>2539</v>
      </c>
      <c r="E7750" s="58" t="b">
        <v>0</v>
      </c>
      <c r="F7750" s="25">
        <f t="shared" si="2"/>
        <v>7</v>
      </c>
      <c r="G7750" s="21" t="s">
        <v>58</v>
      </c>
      <c r="H7750" s="23"/>
      <c r="I7750" s="28"/>
    </row>
    <row r="7751" ht="22.5" customHeight="1">
      <c r="A7751" s="53" t="str">
        <f t="array" ref="A7751">IFERROR(_xlfn.XLOOKUP(B7751, Runs[Run ID], Runs[Track]), "— pick a run —")</f>
        <v>Thor</v>
      </c>
      <c r="B7751" s="54" t="s">
        <v>248</v>
      </c>
      <c r="C7751" s="53" t="str">
        <f t="array" ref="C7751">IFERROR(_xlfn.XLOOKUP(B7751, Runs[Run ID], Runs[Title]), "— pick a run —")</f>
        <v>Lee &amp; Kirby's Thor</v>
      </c>
      <c r="D7751" s="74" t="s">
        <v>2568</v>
      </c>
      <c r="E7751" s="58" t="b">
        <v>0</v>
      </c>
      <c r="F7751" s="25">
        <f t="shared" si="2"/>
        <v>8</v>
      </c>
      <c r="G7751" s="21" t="s">
        <v>58</v>
      </c>
      <c r="H7751" s="23"/>
      <c r="I7751" s="28"/>
    </row>
    <row r="7752" ht="22.5" customHeight="1">
      <c r="A7752" s="53" t="str">
        <f t="array" ref="A7752">IFERROR(_xlfn.XLOOKUP(B7752, Runs[Run ID], Runs[Track]), "— pick a run —")</f>
        <v>Thor</v>
      </c>
      <c r="B7752" s="54" t="s">
        <v>248</v>
      </c>
      <c r="C7752" s="53" t="str">
        <f t="array" ref="C7752">IFERROR(_xlfn.XLOOKUP(B7752, Runs[Run ID], Runs[Title]), "— pick a run —")</f>
        <v>Lee &amp; Kirby's Thor</v>
      </c>
      <c r="D7752" s="74" t="s">
        <v>2598</v>
      </c>
      <c r="E7752" s="58" t="b">
        <v>0</v>
      </c>
      <c r="F7752" s="25">
        <f t="shared" si="2"/>
        <v>9</v>
      </c>
      <c r="G7752" s="21" t="s">
        <v>58</v>
      </c>
      <c r="H7752" s="23"/>
      <c r="I7752" s="28"/>
    </row>
    <row r="7753" ht="22.5" customHeight="1">
      <c r="A7753" s="53" t="str">
        <f t="array" ref="A7753">IFERROR(_xlfn.XLOOKUP(B7753, Runs[Run ID], Runs[Track]), "— pick a run —")</f>
        <v>Thor</v>
      </c>
      <c r="B7753" s="54" t="s">
        <v>248</v>
      </c>
      <c r="C7753" s="53" t="str">
        <f t="array" ref="C7753">IFERROR(_xlfn.XLOOKUP(B7753, Runs[Run ID], Runs[Title]), "— pick a run —")</f>
        <v>Lee &amp; Kirby's Thor</v>
      </c>
      <c r="D7753" s="74" t="s">
        <v>2627</v>
      </c>
      <c r="E7753" s="58" t="b">
        <v>0</v>
      </c>
      <c r="F7753" s="25">
        <f t="shared" si="2"/>
        <v>10</v>
      </c>
      <c r="G7753" s="21" t="s">
        <v>58</v>
      </c>
      <c r="H7753" s="23"/>
      <c r="I7753" s="28"/>
    </row>
    <row r="7754" ht="22.5" customHeight="1">
      <c r="A7754" s="53" t="str">
        <f t="array" ref="A7754">IFERROR(_xlfn.XLOOKUP(B7754, Runs[Run ID], Runs[Track]), "— pick a run —")</f>
        <v>Thor</v>
      </c>
      <c r="B7754" s="54" t="s">
        <v>248</v>
      </c>
      <c r="C7754" s="53" t="str">
        <f t="array" ref="C7754">IFERROR(_xlfn.XLOOKUP(B7754, Runs[Run ID], Runs[Title]), "— pick a run —")</f>
        <v>Lee &amp; Kirby's Thor</v>
      </c>
      <c r="D7754" s="74" t="s">
        <v>2657</v>
      </c>
      <c r="E7754" s="58" t="b">
        <v>0</v>
      </c>
      <c r="F7754" s="25">
        <f t="shared" si="2"/>
        <v>11</v>
      </c>
      <c r="G7754" s="21" t="s">
        <v>58</v>
      </c>
      <c r="H7754" s="23"/>
      <c r="I7754" s="28"/>
    </row>
    <row r="7755" ht="22.5" customHeight="1">
      <c r="A7755" s="53" t="str">
        <f t="array" ref="A7755">IFERROR(_xlfn.XLOOKUP(B7755, Runs[Run ID], Runs[Track]), "— pick a run —")</f>
        <v>Thor</v>
      </c>
      <c r="B7755" s="54" t="s">
        <v>248</v>
      </c>
      <c r="C7755" s="53" t="str">
        <f t="array" ref="C7755">IFERROR(_xlfn.XLOOKUP(B7755, Runs[Run ID], Runs[Title]), "— pick a run —")</f>
        <v>Lee &amp; Kirby's Thor</v>
      </c>
      <c r="D7755" s="74" t="s">
        <v>2688</v>
      </c>
      <c r="E7755" s="58" t="b">
        <v>0</v>
      </c>
      <c r="F7755" s="25">
        <f t="shared" si="2"/>
        <v>12</v>
      </c>
      <c r="G7755" s="21" t="s">
        <v>58</v>
      </c>
      <c r="H7755" s="23"/>
      <c r="I7755" s="28"/>
    </row>
    <row r="7756" ht="22.5" customHeight="1">
      <c r="A7756" s="53" t="str">
        <f t="array" ref="A7756">IFERROR(_xlfn.XLOOKUP(B7756, Runs[Run ID], Runs[Track]), "— pick a run —")</f>
        <v>Thor</v>
      </c>
      <c r="B7756" s="54" t="s">
        <v>248</v>
      </c>
      <c r="C7756" s="53" t="str">
        <f t="array" ref="C7756">IFERROR(_xlfn.XLOOKUP(B7756, Runs[Run ID], Runs[Title]), "— pick a run —")</f>
        <v>Lee &amp; Kirby's Thor</v>
      </c>
      <c r="D7756" s="74" t="s">
        <v>2718</v>
      </c>
      <c r="E7756" s="58" t="b">
        <v>0</v>
      </c>
      <c r="F7756" s="25">
        <f t="shared" si="2"/>
        <v>13</v>
      </c>
      <c r="G7756" s="21" t="s">
        <v>58</v>
      </c>
      <c r="H7756" s="23"/>
      <c r="I7756" s="28"/>
    </row>
    <row r="7757" ht="22.5" customHeight="1">
      <c r="A7757" s="53" t="str">
        <f t="array" ref="A7757">IFERROR(_xlfn.XLOOKUP(B7757, Runs[Run ID], Runs[Track]), "— pick a run —")</f>
        <v>Thor</v>
      </c>
      <c r="B7757" s="54" t="s">
        <v>248</v>
      </c>
      <c r="C7757" s="53" t="str">
        <f t="array" ref="C7757">IFERROR(_xlfn.XLOOKUP(B7757, Runs[Run ID], Runs[Title]), "— pick a run —")</f>
        <v>Lee &amp; Kirby's Thor</v>
      </c>
      <c r="D7757" s="74" t="s">
        <v>2747</v>
      </c>
      <c r="E7757" s="58" t="b">
        <v>0</v>
      </c>
      <c r="F7757" s="25">
        <f t="shared" si="2"/>
        <v>14</v>
      </c>
      <c r="G7757" s="21" t="s">
        <v>58</v>
      </c>
      <c r="H7757" s="23"/>
      <c r="I7757" s="28"/>
    </row>
    <row r="7758" ht="22.5" customHeight="1">
      <c r="A7758" s="53" t="str">
        <f t="array" ref="A7758">IFERROR(_xlfn.XLOOKUP(B7758, Runs[Run ID], Runs[Track]), "— pick a run —")</f>
        <v>Thor</v>
      </c>
      <c r="B7758" s="54" t="s">
        <v>248</v>
      </c>
      <c r="C7758" s="53" t="str">
        <f t="array" ref="C7758">IFERROR(_xlfn.XLOOKUP(B7758, Runs[Run ID], Runs[Title]), "— pick a run —")</f>
        <v>Lee &amp; Kirby's Thor</v>
      </c>
      <c r="D7758" s="74" t="s">
        <v>2777</v>
      </c>
      <c r="E7758" s="58" t="b">
        <v>0</v>
      </c>
      <c r="F7758" s="25">
        <f t="shared" si="2"/>
        <v>15</v>
      </c>
      <c r="G7758" s="21" t="s">
        <v>58</v>
      </c>
      <c r="H7758" s="23"/>
      <c r="I7758" s="28"/>
    </row>
    <row r="7759" ht="22.5" customHeight="1">
      <c r="A7759" s="53" t="str">
        <f t="array" ref="A7759">IFERROR(_xlfn.XLOOKUP(B7759, Runs[Run ID], Runs[Track]), "— pick a run —")</f>
        <v>Thor</v>
      </c>
      <c r="B7759" s="54" t="s">
        <v>248</v>
      </c>
      <c r="C7759" s="53" t="str">
        <f t="array" ref="C7759">IFERROR(_xlfn.XLOOKUP(B7759, Runs[Run ID], Runs[Title]), "— pick a run —")</f>
        <v>Lee &amp; Kirby's Thor</v>
      </c>
      <c r="D7759" s="74" t="s">
        <v>2807</v>
      </c>
      <c r="E7759" s="58" t="b">
        <v>0</v>
      </c>
      <c r="F7759" s="25">
        <f t="shared" si="2"/>
        <v>16</v>
      </c>
      <c r="G7759" s="21" t="s">
        <v>58</v>
      </c>
      <c r="H7759" s="23"/>
      <c r="I7759" s="28"/>
    </row>
    <row r="7760" ht="22.5" customHeight="1">
      <c r="A7760" s="53" t="str">
        <f t="array" ref="A7760">IFERROR(_xlfn.XLOOKUP(B7760, Runs[Run ID], Runs[Track]), "— pick a run —")</f>
        <v>Thor</v>
      </c>
      <c r="B7760" s="54" t="s">
        <v>248</v>
      </c>
      <c r="C7760" s="53" t="str">
        <f t="array" ref="C7760">IFERROR(_xlfn.XLOOKUP(B7760, Runs[Run ID], Runs[Title]), "— pick a run —")</f>
        <v>Lee &amp; Kirby's Thor</v>
      </c>
      <c r="D7760" s="74" t="s">
        <v>2835</v>
      </c>
      <c r="E7760" s="58" t="b">
        <v>0</v>
      </c>
      <c r="F7760" s="25">
        <f t="shared" si="2"/>
        <v>17</v>
      </c>
      <c r="G7760" s="21" t="s">
        <v>58</v>
      </c>
      <c r="H7760" s="23"/>
      <c r="I7760" s="28"/>
    </row>
    <row r="7761" ht="22.5" customHeight="1">
      <c r="A7761" s="53" t="str">
        <f t="array" ref="A7761">IFERROR(_xlfn.XLOOKUP(B7761, Runs[Run ID], Runs[Track]), "— pick a run —")</f>
        <v>Thor</v>
      </c>
      <c r="B7761" s="54" t="s">
        <v>248</v>
      </c>
      <c r="C7761" s="53" t="str">
        <f t="array" ref="C7761">IFERROR(_xlfn.XLOOKUP(B7761, Runs[Run ID], Runs[Title]), "— pick a run —")</f>
        <v>Lee &amp; Kirby's Thor</v>
      </c>
      <c r="D7761" s="74" t="s">
        <v>2864</v>
      </c>
      <c r="E7761" s="58" t="b">
        <v>0</v>
      </c>
      <c r="F7761" s="25">
        <f t="shared" si="2"/>
        <v>18</v>
      </c>
      <c r="G7761" s="21" t="s">
        <v>58</v>
      </c>
      <c r="H7761" s="23"/>
      <c r="I7761" s="28"/>
    </row>
    <row r="7762" ht="22.5" customHeight="1">
      <c r="A7762" s="53" t="str">
        <f t="array" ref="A7762">IFERROR(_xlfn.XLOOKUP(B7762, Runs[Run ID], Runs[Track]), "— pick a run —")</f>
        <v>Thor</v>
      </c>
      <c r="B7762" s="54" t="s">
        <v>248</v>
      </c>
      <c r="C7762" s="53" t="str">
        <f t="array" ref="C7762">IFERROR(_xlfn.XLOOKUP(B7762, Runs[Run ID], Runs[Title]), "— pick a run —")</f>
        <v>Lee &amp; Kirby's Thor</v>
      </c>
      <c r="D7762" s="74" t="s">
        <v>2892</v>
      </c>
      <c r="E7762" s="58" t="b">
        <v>0</v>
      </c>
      <c r="F7762" s="25">
        <f t="shared" si="2"/>
        <v>19</v>
      </c>
      <c r="G7762" s="21" t="s">
        <v>58</v>
      </c>
      <c r="H7762" s="23"/>
      <c r="I7762" s="28"/>
    </row>
    <row r="7763" ht="22.5" customHeight="1">
      <c r="A7763" s="53" t="str">
        <f t="array" ref="A7763">IFERROR(_xlfn.XLOOKUP(B7763, Runs[Run ID], Runs[Track]), "— pick a run —")</f>
        <v>Thor</v>
      </c>
      <c r="B7763" s="54" t="s">
        <v>248</v>
      </c>
      <c r="C7763" s="53" t="str">
        <f t="array" ref="C7763">IFERROR(_xlfn.XLOOKUP(B7763, Runs[Run ID], Runs[Title]), "— pick a run —")</f>
        <v>Lee &amp; Kirby's Thor</v>
      </c>
      <c r="D7763" s="74" t="s">
        <v>2924</v>
      </c>
      <c r="E7763" s="58" t="b">
        <v>0</v>
      </c>
      <c r="F7763" s="25">
        <f t="shared" si="2"/>
        <v>20</v>
      </c>
      <c r="G7763" s="21" t="s">
        <v>58</v>
      </c>
      <c r="H7763" s="23"/>
      <c r="I7763" s="28"/>
    </row>
    <row r="7764" ht="22.5" customHeight="1">
      <c r="A7764" s="53" t="str">
        <f t="array" ref="A7764">IFERROR(_xlfn.XLOOKUP(B7764, Runs[Run ID], Runs[Track]), "— pick a run —")</f>
        <v>Thor</v>
      </c>
      <c r="B7764" s="54" t="s">
        <v>248</v>
      </c>
      <c r="C7764" s="53" t="str">
        <f t="array" ref="C7764">IFERROR(_xlfn.XLOOKUP(B7764, Runs[Run ID], Runs[Title]), "— pick a run —")</f>
        <v>Lee &amp; Kirby's Thor</v>
      </c>
      <c r="D7764" s="74" t="s">
        <v>2954</v>
      </c>
      <c r="E7764" s="58" t="b">
        <v>0</v>
      </c>
      <c r="F7764" s="25">
        <f t="shared" si="2"/>
        <v>21</v>
      </c>
      <c r="G7764" s="21" t="s">
        <v>58</v>
      </c>
      <c r="H7764" s="23"/>
      <c r="I7764" s="28"/>
    </row>
    <row r="7765" ht="22.5" customHeight="1">
      <c r="A7765" s="53" t="str">
        <f t="array" ref="A7765">IFERROR(_xlfn.XLOOKUP(B7765, Runs[Run ID], Runs[Track]), "— pick a run —")</f>
        <v>Thor</v>
      </c>
      <c r="B7765" s="54" t="s">
        <v>248</v>
      </c>
      <c r="C7765" s="53" t="str">
        <f t="array" ref="C7765">IFERROR(_xlfn.XLOOKUP(B7765, Runs[Run ID], Runs[Title]), "— pick a run —")</f>
        <v>Lee &amp; Kirby's Thor</v>
      </c>
      <c r="D7765" s="74" t="s">
        <v>2982</v>
      </c>
      <c r="E7765" s="58" t="b">
        <v>0</v>
      </c>
      <c r="F7765" s="25">
        <f t="shared" si="2"/>
        <v>22</v>
      </c>
      <c r="G7765" s="21" t="s">
        <v>58</v>
      </c>
      <c r="H7765" s="23"/>
      <c r="I7765" s="28"/>
    </row>
    <row r="7766" ht="22.5" customHeight="1">
      <c r="A7766" s="53" t="str">
        <f t="array" ref="A7766">IFERROR(_xlfn.XLOOKUP(B7766, Runs[Run ID], Runs[Track]), "— pick a run —")</f>
        <v>Thor</v>
      </c>
      <c r="B7766" s="54" t="s">
        <v>248</v>
      </c>
      <c r="C7766" s="53" t="str">
        <f t="array" ref="C7766">IFERROR(_xlfn.XLOOKUP(B7766, Runs[Run ID], Runs[Title]), "— pick a run —")</f>
        <v>Lee &amp; Kirby's Thor</v>
      </c>
      <c r="D7766" s="74" t="s">
        <v>3012</v>
      </c>
      <c r="E7766" s="58" t="b">
        <v>0</v>
      </c>
      <c r="F7766" s="25">
        <f t="shared" si="2"/>
        <v>23</v>
      </c>
      <c r="G7766" s="21" t="s">
        <v>58</v>
      </c>
      <c r="H7766" s="23"/>
      <c r="I7766" s="28"/>
    </row>
    <row r="7767" ht="22.5" customHeight="1">
      <c r="A7767" s="53" t="str">
        <f t="array" ref="A7767">IFERROR(_xlfn.XLOOKUP(B7767, Runs[Run ID], Runs[Track]), "— pick a run —")</f>
        <v>Thor</v>
      </c>
      <c r="B7767" s="54" t="s">
        <v>248</v>
      </c>
      <c r="C7767" s="53" t="str">
        <f t="array" ref="C7767">IFERROR(_xlfn.XLOOKUP(B7767, Runs[Run ID], Runs[Title]), "— pick a run —")</f>
        <v>Lee &amp; Kirby's Thor</v>
      </c>
      <c r="D7767" s="74" t="s">
        <v>3042</v>
      </c>
      <c r="E7767" s="58" t="b">
        <v>0</v>
      </c>
      <c r="F7767" s="25">
        <f t="shared" si="2"/>
        <v>24</v>
      </c>
      <c r="G7767" s="21" t="s">
        <v>58</v>
      </c>
      <c r="H7767" s="23"/>
      <c r="I7767" s="28"/>
    </row>
    <row r="7768" ht="22.5" customHeight="1">
      <c r="A7768" s="53" t="str">
        <f t="array" ref="A7768">IFERROR(_xlfn.XLOOKUP(B7768, Runs[Run ID], Runs[Track]), "— pick a run —")</f>
        <v>Thor</v>
      </c>
      <c r="B7768" s="54" t="s">
        <v>248</v>
      </c>
      <c r="C7768" s="53" t="str">
        <f t="array" ref="C7768">IFERROR(_xlfn.XLOOKUP(B7768, Runs[Run ID], Runs[Title]), "— pick a run —")</f>
        <v>Lee &amp; Kirby's Thor</v>
      </c>
      <c r="D7768" s="74" t="s">
        <v>3070</v>
      </c>
      <c r="E7768" s="58" t="b">
        <v>0</v>
      </c>
      <c r="F7768" s="25">
        <f t="shared" si="2"/>
        <v>25</v>
      </c>
      <c r="G7768" s="21" t="s">
        <v>58</v>
      </c>
      <c r="H7768" s="23"/>
      <c r="I7768" s="28"/>
    </row>
    <row r="7769" ht="22.5" customHeight="1">
      <c r="A7769" s="53" t="str">
        <f t="array" ref="A7769">IFERROR(_xlfn.XLOOKUP(B7769, Runs[Run ID], Runs[Track]), "— pick a run —")</f>
        <v>Thor</v>
      </c>
      <c r="B7769" s="54" t="s">
        <v>248</v>
      </c>
      <c r="C7769" s="53" t="str">
        <f t="array" ref="C7769">IFERROR(_xlfn.XLOOKUP(B7769, Runs[Run ID], Runs[Title]), "— pick a run —")</f>
        <v>Lee &amp; Kirby's Thor</v>
      </c>
      <c r="D7769" s="74" t="s">
        <v>3103</v>
      </c>
      <c r="E7769" s="58" t="b">
        <v>0</v>
      </c>
      <c r="F7769" s="25">
        <f t="shared" si="2"/>
        <v>26</v>
      </c>
      <c r="G7769" s="21" t="s">
        <v>58</v>
      </c>
      <c r="H7769" s="23"/>
      <c r="I7769" s="28"/>
    </row>
    <row r="7770" ht="22.5" customHeight="1">
      <c r="A7770" s="53" t="str">
        <f t="array" ref="A7770">IFERROR(_xlfn.XLOOKUP(B7770, Runs[Run ID], Runs[Track]), "— pick a run —")</f>
        <v>Thor</v>
      </c>
      <c r="B7770" s="54" t="s">
        <v>248</v>
      </c>
      <c r="C7770" s="53" t="str">
        <f t="array" ref="C7770">IFERROR(_xlfn.XLOOKUP(B7770, Runs[Run ID], Runs[Title]), "— pick a run —")</f>
        <v>Lee &amp; Kirby's Thor</v>
      </c>
      <c r="D7770" s="74" t="s">
        <v>3132</v>
      </c>
      <c r="E7770" s="58" t="b">
        <v>0</v>
      </c>
      <c r="F7770" s="25">
        <f t="shared" si="2"/>
        <v>27</v>
      </c>
      <c r="G7770" s="21" t="s">
        <v>58</v>
      </c>
      <c r="H7770" s="23"/>
      <c r="I7770" s="28"/>
    </row>
    <row r="7771" ht="22.5" customHeight="1">
      <c r="A7771" s="53" t="str">
        <f t="array" ref="A7771">IFERROR(_xlfn.XLOOKUP(B7771, Runs[Run ID], Runs[Track]), "— pick a run —")</f>
        <v>Thor</v>
      </c>
      <c r="B7771" s="54" t="s">
        <v>248</v>
      </c>
      <c r="C7771" s="53" t="str">
        <f t="array" ref="C7771">IFERROR(_xlfn.XLOOKUP(B7771, Runs[Run ID], Runs[Title]), "— pick a run —")</f>
        <v>Lee &amp; Kirby's Thor</v>
      </c>
      <c r="D7771" s="74" t="s">
        <v>3162</v>
      </c>
      <c r="E7771" s="58" t="b">
        <v>0</v>
      </c>
      <c r="F7771" s="25">
        <f t="shared" si="2"/>
        <v>28</v>
      </c>
      <c r="G7771" s="21" t="s">
        <v>58</v>
      </c>
      <c r="H7771" s="23"/>
      <c r="I7771" s="28"/>
    </row>
    <row r="7772" ht="22.5" customHeight="1">
      <c r="A7772" s="53" t="str">
        <f t="array" ref="A7772">IFERROR(_xlfn.XLOOKUP(B7772, Runs[Run ID], Runs[Track]), "— pick a run —")</f>
        <v>Thor</v>
      </c>
      <c r="B7772" s="54" t="s">
        <v>248</v>
      </c>
      <c r="C7772" s="53" t="str">
        <f t="array" ref="C7772">IFERROR(_xlfn.XLOOKUP(B7772, Runs[Run ID], Runs[Title]), "— pick a run —")</f>
        <v>Lee &amp; Kirby's Thor</v>
      </c>
      <c r="D7772" s="74" t="s">
        <v>3190</v>
      </c>
      <c r="E7772" s="58" t="b">
        <v>0</v>
      </c>
      <c r="F7772" s="25">
        <f t="shared" si="2"/>
        <v>29</v>
      </c>
      <c r="G7772" s="21" t="s">
        <v>58</v>
      </c>
      <c r="H7772" s="23"/>
      <c r="I7772" s="28"/>
    </row>
    <row r="7773" ht="22.5" customHeight="1">
      <c r="A7773" s="53" t="str">
        <f t="array" ref="A7773">IFERROR(_xlfn.XLOOKUP(B7773, Runs[Run ID], Runs[Track]), "— pick a run —")</f>
        <v>Thor</v>
      </c>
      <c r="B7773" s="54" t="s">
        <v>248</v>
      </c>
      <c r="C7773" s="53" t="str">
        <f t="array" ref="C7773">IFERROR(_xlfn.XLOOKUP(B7773, Runs[Run ID], Runs[Title]), "— pick a run —")</f>
        <v>Lee &amp; Kirby's Thor</v>
      </c>
      <c r="D7773" s="74" t="s">
        <v>3219</v>
      </c>
      <c r="E7773" s="58" t="b">
        <v>0</v>
      </c>
      <c r="F7773" s="25">
        <f t="shared" si="2"/>
        <v>30</v>
      </c>
      <c r="G7773" s="21" t="s">
        <v>58</v>
      </c>
      <c r="H7773" s="23"/>
      <c r="I7773" s="28"/>
    </row>
    <row r="7774" ht="22.5" customHeight="1">
      <c r="A7774" s="53" t="str">
        <f t="array" ref="A7774">IFERROR(_xlfn.XLOOKUP(B7774, Runs[Run ID], Runs[Track]), "— pick a run —")</f>
        <v>Thor</v>
      </c>
      <c r="B7774" s="54" t="s">
        <v>248</v>
      </c>
      <c r="C7774" s="53" t="str">
        <f t="array" ref="C7774">IFERROR(_xlfn.XLOOKUP(B7774, Runs[Run ID], Runs[Title]), "— pick a run —")</f>
        <v>Lee &amp; Kirby's Thor</v>
      </c>
      <c r="D7774" s="74" t="s">
        <v>3248</v>
      </c>
      <c r="E7774" s="58" t="b">
        <v>0</v>
      </c>
      <c r="F7774" s="25">
        <f t="shared" si="2"/>
        <v>31</v>
      </c>
      <c r="G7774" s="21" t="s">
        <v>58</v>
      </c>
      <c r="H7774" s="23"/>
      <c r="I7774" s="28"/>
    </row>
    <row r="7775" ht="22.5" customHeight="1">
      <c r="A7775" s="53" t="str">
        <f t="array" ref="A7775">IFERROR(_xlfn.XLOOKUP(B7775, Runs[Run ID], Runs[Track]), "— pick a run —")</f>
        <v>Thor</v>
      </c>
      <c r="B7775" s="54" t="s">
        <v>248</v>
      </c>
      <c r="C7775" s="53" t="str">
        <f t="array" ref="C7775">IFERROR(_xlfn.XLOOKUP(B7775, Runs[Run ID], Runs[Title]), "— pick a run —")</f>
        <v>Lee &amp; Kirby's Thor</v>
      </c>
      <c r="D7775" s="74" t="s">
        <v>3277</v>
      </c>
      <c r="E7775" s="58" t="b">
        <v>0</v>
      </c>
      <c r="F7775" s="25">
        <f t="shared" si="2"/>
        <v>32</v>
      </c>
      <c r="G7775" s="21" t="s">
        <v>58</v>
      </c>
      <c r="H7775" s="23"/>
      <c r="I7775" s="28"/>
    </row>
    <row r="7776" ht="22.5" customHeight="1">
      <c r="A7776" s="53" t="str">
        <f t="array" ref="A7776">IFERROR(_xlfn.XLOOKUP(B7776, Runs[Run ID], Runs[Track]), "— pick a run —")</f>
        <v>Thor</v>
      </c>
      <c r="B7776" s="54" t="s">
        <v>248</v>
      </c>
      <c r="C7776" s="53" t="str">
        <f t="array" ref="C7776">IFERROR(_xlfn.XLOOKUP(B7776, Runs[Run ID], Runs[Title]), "— pick a run —")</f>
        <v>Lee &amp; Kirby's Thor</v>
      </c>
      <c r="D7776" s="74" t="s">
        <v>3310</v>
      </c>
      <c r="E7776" s="58" t="b">
        <v>0</v>
      </c>
      <c r="F7776" s="25">
        <f t="shared" si="2"/>
        <v>33</v>
      </c>
      <c r="G7776" s="21" t="s">
        <v>58</v>
      </c>
      <c r="H7776" s="23"/>
      <c r="I7776" s="28"/>
    </row>
    <row r="7777" ht="22.5" customHeight="1">
      <c r="A7777" s="53" t="str">
        <f t="array" ref="A7777">IFERROR(_xlfn.XLOOKUP(B7777, Runs[Run ID], Runs[Track]), "— pick a run —")</f>
        <v>Thor</v>
      </c>
      <c r="B7777" s="54" t="s">
        <v>248</v>
      </c>
      <c r="C7777" s="53" t="str">
        <f t="array" ref="C7777">IFERROR(_xlfn.XLOOKUP(B7777, Runs[Run ID], Runs[Title]), "— pick a run —")</f>
        <v>Lee &amp; Kirby's Thor</v>
      </c>
      <c r="D7777" s="74" t="s">
        <v>3341</v>
      </c>
      <c r="E7777" s="58" t="b">
        <v>0</v>
      </c>
      <c r="F7777" s="25">
        <f t="shared" si="2"/>
        <v>34</v>
      </c>
      <c r="G7777" s="21" t="s">
        <v>58</v>
      </c>
      <c r="H7777" s="23"/>
      <c r="I7777" s="28"/>
    </row>
    <row r="7778" ht="22.5" customHeight="1">
      <c r="A7778" s="53" t="str">
        <f t="array" ref="A7778">IFERROR(_xlfn.XLOOKUP(B7778, Runs[Run ID], Runs[Track]), "— pick a run —")</f>
        <v>Thor</v>
      </c>
      <c r="B7778" s="54" t="s">
        <v>248</v>
      </c>
      <c r="C7778" s="53" t="str">
        <f t="array" ref="C7778">IFERROR(_xlfn.XLOOKUP(B7778, Runs[Run ID], Runs[Title]), "— pick a run —")</f>
        <v>Lee &amp; Kirby's Thor</v>
      </c>
      <c r="D7778" s="74" t="s">
        <v>3370</v>
      </c>
      <c r="E7778" s="58" t="b">
        <v>0</v>
      </c>
      <c r="F7778" s="25">
        <f t="shared" si="2"/>
        <v>35</v>
      </c>
      <c r="G7778" s="21" t="s">
        <v>58</v>
      </c>
      <c r="H7778" s="23"/>
      <c r="I7778" s="28"/>
    </row>
    <row r="7779" ht="22.5" customHeight="1">
      <c r="A7779" s="53" t="str">
        <f t="array" ref="A7779">IFERROR(_xlfn.XLOOKUP(B7779, Runs[Run ID], Runs[Track]), "— pick a run —")</f>
        <v>Thor</v>
      </c>
      <c r="B7779" s="54" t="s">
        <v>248</v>
      </c>
      <c r="C7779" s="53" t="str">
        <f t="array" ref="C7779">IFERROR(_xlfn.XLOOKUP(B7779, Runs[Run ID], Runs[Title]), "— pick a run —")</f>
        <v>Lee &amp; Kirby's Thor</v>
      </c>
      <c r="D7779" s="74" t="s">
        <v>3401</v>
      </c>
      <c r="E7779" s="58" t="b">
        <v>0</v>
      </c>
      <c r="F7779" s="25">
        <f t="shared" si="2"/>
        <v>36</v>
      </c>
      <c r="G7779" s="21" t="s">
        <v>58</v>
      </c>
      <c r="H7779" s="23"/>
      <c r="I7779" s="28"/>
    </row>
    <row r="7780" ht="22.5" customHeight="1">
      <c r="A7780" s="53" t="str">
        <f t="array" ref="A7780">IFERROR(_xlfn.XLOOKUP(B7780, Runs[Run ID], Runs[Track]), "— pick a run —")</f>
        <v>Thor</v>
      </c>
      <c r="B7780" s="54" t="s">
        <v>248</v>
      </c>
      <c r="C7780" s="53" t="str">
        <f t="array" ref="C7780">IFERROR(_xlfn.XLOOKUP(B7780, Runs[Run ID], Runs[Title]), "— pick a run —")</f>
        <v>Lee &amp; Kirby's Thor</v>
      </c>
      <c r="D7780" s="74" t="s">
        <v>3432</v>
      </c>
      <c r="E7780" s="58" t="b">
        <v>0</v>
      </c>
      <c r="F7780" s="25">
        <f t="shared" si="2"/>
        <v>37</v>
      </c>
      <c r="G7780" s="21" t="s">
        <v>58</v>
      </c>
      <c r="H7780" s="23"/>
      <c r="I7780" s="28"/>
    </row>
    <row r="7781" ht="22.5" customHeight="1">
      <c r="A7781" s="53" t="str">
        <f t="array" ref="A7781">IFERROR(_xlfn.XLOOKUP(B7781, Runs[Run ID], Runs[Track]), "— pick a run —")</f>
        <v>Thor</v>
      </c>
      <c r="B7781" s="54" t="s">
        <v>248</v>
      </c>
      <c r="C7781" s="53" t="str">
        <f t="array" ref="C7781">IFERROR(_xlfn.XLOOKUP(B7781, Runs[Run ID], Runs[Title]), "— pick a run —")</f>
        <v>Lee &amp; Kirby's Thor</v>
      </c>
      <c r="D7781" s="74" t="s">
        <v>3462</v>
      </c>
      <c r="E7781" s="58" t="b">
        <v>0</v>
      </c>
      <c r="F7781" s="25">
        <f t="shared" si="2"/>
        <v>38</v>
      </c>
      <c r="G7781" s="21" t="s">
        <v>58</v>
      </c>
      <c r="H7781" s="23"/>
      <c r="I7781" s="28"/>
    </row>
    <row r="7782" ht="22.5" customHeight="1">
      <c r="A7782" s="53" t="str">
        <f t="array" ref="A7782">IFERROR(_xlfn.XLOOKUP(B7782, Runs[Run ID], Runs[Track]), "— pick a run —")</f>
        <v>Thor</v>
      </c>
      <c r="B7782" s="54" t="s">
        <v>248</v>
      </c>
      <c r="C7782" s="53" t="str">
        <f t="array" ref="C7782">IFERROR(_xlfn.XLOOKUP(B7782, Runs[Run ID], Runs[Title]), "— pick a run —")</f>
        <v>Lee &amp; Kirby's Thor</v>
      </c>
      <c r="D7782" s="74" t="s">
        <v>3493</v>
      </c>
      <c r="E7782" s="58" t="b">
        <v>0</v>
      </c>
      <c r="F7782" s="25">
        <f t="shared" si="2"/>
        <v>39</v>
      </c>
      <c r="G7782" s="21" t="s">
        <v>58</v>
      </c>
      <c r="H7782" s="23"/>
      <c r="I7782" s="28"/>
    </row>
    <row r="7783" ht="22.5" customHeight="1">
      <c r="A7783" s="53" t="str">
        <f t="array" ref="A7783">IFERROR(_xlfn.XLOOKUP(B7783, Runs[Run ID], Runs[Track]), "— pick a run —")</f>
        <v>Thor</v>
      </c>
      <c r="B7783" s="54" t="s">
        <v>248</v>
      </c>
      <c r="C7783" s="53" t="str">
        <f t="array" ref="C7783">IFERROR(_xlfn.XLOOKUP(B7783, Runs[Run ID], Runs[Title]), "— pick a run —")</f>
        <v>Lee &amp; Kirby's Thor</v>
      </c>
      <c r="D7783" s="74" t="s">
        <v>3523</v>
      </c>
      <c r="E7783" s="58" t="b">
        <v>0</v>
      </c>
      <c r="F7783" s="25">
        <f t="shared" si="2"/>
        <v>40</v>
      </c>
      <c r="G7783" s="21" t="s">
        <v>58</v>
      </c>
      <c r="H7783" s="23"/>
      <c r="I7783" s="28"/>
    </row>
    <row r="7784" ht="22.5" customHeight="1">
      <c r="A7784" s="53" t="str">
        <f t="array" ref="A7784">IFERROR(_xlfn.XLOOKUP(B7784, Runs[Run ID], Runs[Track]), "— pick a run —")</f>
        <v>Thor</v>
      </c>
      <c r="B7784" s="54" t="s">
        <v>248</v>
      </c>
      <c r="C7784" s="53" t="str">
        <f t="array" ref="C7784">IFERROR(_xlfn.XLOOKUP(B7784, Runs[Run ID], Runs[Title]), "— pick a run —")</f>
        <v>Lee &amp; Kirby's Thor</v>
      </c>
      <c r="D7784" s="74" t="s">
        <v>3553</v>
      </c>
      <c r="E7784" s="58" t="b">
        <v>0</v>
      </c>
      <c r="F7784" s="25">
        <f t="shared" si="2"/>
        <v>41</v>
      </c>
      <c r="G7784" s="21" t="s">
        <v>58</v>
      </c>
      <c r="H7784" s="23"/>
      <c r="I7784" s="28"/>
    </row>
    <row r="7785" ht="22.5" customHeight="1">
      <c r="A7785" s="53" t="str">
        <f t="array" ref="A7785">IFERROR(_xlfn.XLOOKUP(B7785, Runs[Run ID], Runs[Track]), "— pick a run —")</f>
        <v>Thor</v>
      </c>
      <c r="B7785" s="54" t="s">
        <v>248</v>
      </c>
      <c r="C7785" s="53" t="str">
        <f t="array" ref="C7785">IFERROR(_xlfn.XLOOKUP(B7785, Runs[Run ID], Runs[Title]), "— pick a run —")</f>
        <v>Lee &amp; Kirby's Thor</v>
      </c>
      <c r="D7785" s="74" t="s">
        <v>3583</v>
      </c>
      <c r="E7785" s="58" t="b">
        <v>0</v>
      </c>
      <c r="F7785" s="25">
        <f t="shared" si="2"/>
        <v>42</v>
      </c>
      <c r="G7785" s="21" t="s">
        <v>58</v>
      </c>
      <c r="H7785" s="23"/>
      <c r="I7785" s="28"/>
    </row>
    <row r="7786" ht="22.5" customHeight="1">
      <c r="A7786" s="53" t="str">
        <f t="array" ref="A7786">IFERROR(_xlfn.XLOOKUP(B7786, Runs[Run ID], Runs[Track]), "— pick a run —")</f>
        <v>Thor</v>
      </c>
      <c r="B7786" s="54" t="s">
        <v>248</v>
      </c>
      <c r="C7786" s="53" t="str">
        <f t="array" ref="C7786">IFERROR(_xlfn.XLOOKUP(B7786, Runs[Run ID], Runs[Title]), "— pick a run —")</f>
        <v>Lee &amp; Kirby's Thor</v>
      </c>
      <c r="D7786" s="74" t="s">
        <v>3613</v>
      </c>
      <c r="E7786" s="58" t="b">
        <v>0</v>
      </c>
      <c r="F7786" s="25">
        <f t="shared" si="2"/>
        <v>43</v>
      </c>
      <c r="G7786" s="21" t="s">
        <v>58</v>
      </c>
      <c r="H7786" s="23"/>
      <c r="I7786" s="28"/>
    </row>
    <row r="7787" ht="22.5" customHeight="1">
      <c r="A7787" s="53" t="str">
        <f t="array" ref="A7787">IFERROR(_xlfn.XLOOKUP(B7787, Runs[Run ID], Runs[Track]), "— pick a run —")</f>
        <v>Thor</v>
      </c>
      <c r="B7787" s="54" t="s">
        <v>248</v>
      </c>
      <c r="C7787" s="53" t="str">
        <f t="array" ref="C7787">IFERROR(_xlfn.XLOOKUP(B7787, Runs[Run ID], Runs[Title]), "— pick a run —")</f>
        <v>Lee &amp; Kirby's Thor</v>
      </c>
      <c r="D7787" s="74" t="s">
        <v>2393</v>
      </c>
      <c r="E7787" s="58" t="b">
        <v>0</v>
      </c>
      <c r="F7787" s="25">
        <f t="shared" si="2"/>
        <v>44</v>
      </c>
      <c r="G7787" s="21" t="s">
        <v>58</v>
      </c>
      <c r="H7787" s="23"/>
      <c r="I7787" s="28"/>
    </row>
    <row r="7788" ht="22.5" customHeight="1">
      <c r="A7788" s="53" t="str">
        <f t="array" ref="A7788">IFERROR(_xlfn.XLOOKUP(B7788, Runs[Run ID], Runs[Track]), "— pick a run —")</f>
        <v>Thor</v>
      </c>
      <c r="B7788" s="54" t="s">
        <v>248</v>
      </c>
      <c r="C7788" s="53" t="str">
        <f t="array" ref="C7788">IFERROR(_xlfn.XLOOKUP(B7788, Runs[Run ID], Runs[Title]), "— pick a run —")</f>
        <v>Lee &amp; Kirby's Thor</v>
      </c>
      <c r="D7788" s="74" t="s">
        <v>2424</v>
      </c>
      <c r="E7788" s="58" t="b">
        <v>0</v>
      </c>
      <c r="F7788" s="25">
        <f t="shared" si="2"/>
        <v>45</v>
      </c>
      <c r="G7788" s="21" t="s">
        <v>58</v>
      </c>
      <c r="H7788" s="23"/>
      <c r="I7788" s="28"/>
    </row>
    <row r="7789" ht="22.5" customHeight="1">
      <c r="A7789" s="53" t="str">
        <f t="array" ref="A7789">IFERROR(_xlfn.XLOOKUP(B7789, Runs[Run ID], Runs[Track]), "— pick a run —")</f>
        <v>Thor</v>
      </c>
      <c r="B7789" s="54" t="s">
        <v>248</v>
      </c>
      <c r="C7789" s="53" t="str">
        <f t="array" ref="C7789">IFERROR(_xlfn.XLOOKUP(B7789, Runs[Run ID], Runs[Title]), "— pick a run —")</f>
        <v>Lee &amp; Kirby's Thor</v>
      </c>
      <c r="D7789" s="74" t="s">
        <v>2453</v>
      </c>
      <c r="E7789" s="58" t="b">
        <v>0</v>
      </c>
      <c r="F7789" s="25">
        <f t="shared" si="2"/>
        <v>46</v>
      </c>
      <c r="G7789" s="21" t="s">
        <v>58</v>
      </c>
      <c r="H7789" s="23"/>
      <c r="I7789" s="28"/>
    </row>
    <row r="7790" ht="22.5" customHeight="1">
      <c r="A7790" s="53" t="str">
        <f t="array" ref="A7790">IFERROR(_xlfn.XLOOKUP(B7790, Runs[Run ID], Runs[Track]), "— pick a run —")</f>
        <v>Thor</v>
      </c>
      <c r="B7790" s="54" t="s">
        <v>248</v>
      </c>
      <c r="C7790" s="53" t="str">
        <f t="array" ref="C7790">IFERROR(_xlfn.XLOOKUP(B7790, Runs[Run ID], Runs[Title]), "— pick a run —")</f>
        <v>Lee &amp; Kirby's Thor</v>
      </c>
      <c r="D7790" s="74" t="s">
        <v>2483</v>
      </c>
      <c r="E7790" s="58" t="b">
        <v>0</v>
      </c>
      <c r="F7790" s="25">
        <f t="shared" si="2"/>
        <v>47</v>
      </c>
      <c r="G7790" s="21" t="s">
        <v>58</v>
      </c>
      <c r="H7790" s="23"/>
      <c r="I7790" s="28"/>
    </row>
    <row r="7791" ht="22.5" customHeight="1">
      <c r="A7791" s="53" t="str">
        <f t="array" ref="A7791">IFERROR(_xlfn.XLOOKUP(B7791, Runs[Run ID], Runs[Track]), "— pick a run —")</f>
        <v>Thor</v>
      </c>
      <c r="B7791" s="54" t="s">
        <v>248</v>
      </c>
      <c r="C7791" s="53" t="str">
        <f t="array" ref="C7791">IFERROR(_xlfn.XLOOKUP(B7791, Runs[Run ID], Runs[Title]), "— pick a run —")</f>
        <v>Lee &amp; Kirby's Thor</v>
      </c>
      <c r="D7791" s="74" t="s">
        <v>2515</v>
      </c>
      <c r="E7791" s="58" t="b">
        <v>0</v>
      </c>
      <c r="F7791" s="25">
        <f t="shared" si="2"/>
        <v>48</v>
      </c>
      <c r="G7791" s="21" t="s">
        <v>58</v>
      </c>
      <c r="H7791" s="23"/>
      <c r="I7791" s="28"/>
    </row>
    <row r="7792" ht="22.5" customHeight="1">
      <c r="A7792" s="53" t="str">
        <f t="array" ref="A7792">IFERROR(_xlfn.XLOOKUP(B7792, Runs[Run ID], Runs[Track]), "— pick a run —")</f>
        <v>Thor</v>
      </c>
      <c r="B7792" s="54" t="s">
        <v>248</v>
      </c>
      <c r="C7792" s="53" t="str">
        <f t="array" ref="C7792">IFERROR(_xlfn.XLOOKUP(B7792, Runs[Run ID], Runs[Title]), "— pick a run —")</f>
        <v>Lee &amp; Kirby's Thor</v>
      </c>
      <c r="D7792" s="74" t="s">
        <v>3795</v>
      </c>
      <c r="E7792" s="58" t="b">
        <v>0</v>
      </c>
      <c r="F7792" s="25">
        <f t="shared" si="2"/>
        <v>49</v>
      </c>
      <c r="G7792" s="21" t="s">
        <v>58</v>
      </c>
      <c r="H7792" s="23"/>
      <c r="I7792" s="28"/>
    </row>
    <row r="7793" ht="22.5" customHeight="1">
      <c r="A7793" s="53" t="str">
        <f t="array" ref="A7793">IFERROR(_xlfn.XLOOKUP(B7793, Runs[Run ID], Runs[Track]), "— pick a run —")</f>
        <v>Thor</v>
      </c>
      <c r="B7793" s="54" t="s">
        <v>248</v>
      </c>
      <c r="C7793" s="53" t="str">
        <f t="array" ref="C7793">IFERROR(_xlfn.XLOOKUP(B7793, Runs[Run ID], Runs[Title]), "— pick a run —")</f>
        <v>Lee &amp; Kirby's Thor</v>
      </c>
      <c r="D7793" s="74" t="s">
        <v>3824</v>
      </c>
      <c r="E7793" s="58" t="b">
        <v>0</v>
      </c>
      <c r="F7793" s="25">
        <f t="shared" si="2"/>
        <v>50</v>
      </c>
      <c r="G7793" s="21" t="s">
        <v>58</v>
      </c>
      <c r="H7793" s="23"/>
      <c r="I7793" s="28"/>
    </row>
    <row r="7794" ht="22.5" customHeight="1">
      <c r="A7794" s="53" t="str">
        <f t="array" ref="A7794">IFERROR(_xlfn.XLOOKUP(B7794, Runs[Run ID], Runs[Track]), "— pick a run —")</f>
        <v>Thor</v>
      </c>
      <c r="B7794" s="54" t="s">
        <v>248</v>
      </c>
      <c r="C7794" s="53" t="str">
        <f t="array" ref="C7794">IFERROR(_xlfn.XLOOKUP(B7794, Runs[Run ID], Runs[Title]), "— pick a run —")</f>
        <v>Lee &amp; Kirby's Thor</v>
      </c>
      <c r="D7794" s="74" t="s">
        <v>3853</v>
      </c>
      <c r="E7794" s="58" t="b">
        <v>0</v>
      </c>
      <c r="F7794" s="25">
        <f t="shared" si="2"/>
        <v>51</v>
      </c>
      <c r="G7794" s="21" t="s">
        <v>58</v>
      </c>
      <c r="H7794" s="23"/>
      <c r="I7794" s="28"/>
    </row>
    <row r="7795" ht="22.5" customHeight="1">
      <c r="A7795" s="53" t="str">
        <f t="array" ref="A7795">IFERROR(_xlfn.XLOOKUP(B7795, Runs[Run ID], Runs[Track]), "— pick a run —")</f>
        <v>Thor</v>
      </c>
      <c r="B7795" s="54" t="s">
        <v>248</v>
      </c>
      <c r="C7795" s="53" t="str">
        <f t="array" ref="C7795">IFERROR(_xlfn.XLOOKUP(B7795, Runs[Run ID], Runs[Title]), "— pick a run —")</f>
        <v>Lee &amp; Kirby's Thor</v>
      </c>
      <c r="D7795" s="74" t="s">
        <v>3882</v>
      </c>
      <c r="E7795" s="58" t="b">
        <v>0</v>
      </c>
      <c r="F7795" s="25">
        <f t="shared" si="2"/>
        <v>52</v>
      </c>
      <c r="G7795" s="21" t="s">
        <v>58</v>
      </c>
      <c r="H7795" s="23"/>
      <c r="I7795" s="28"/>
    </row>
    <row r="7796" ht="22.5" customHeight="1">
      <c r="A7796" s="53" t="str">
        <f t="array" ref="A7796">IFERROR(_xlfn.XLOOKUP(B7796, Runs[Run ID], Runs[Track]), "— pick a run —")</f>
        <v>Thor</v>
      </c>
      <c r="B7796" s="54" t="s">
        <v>248</v>
      </c>
      <c r="C7796" s="53" t="str">
        <f t="array" ref="C7796">IFERROR(_xlfn.XLOOKUP(B7796, Runs[Run ID], Runs[Title]), "— pick a run —")</f>
        <v>Lee &amp; Kirby's Thor</v>
      </c>
      <c r="D7796" s="74" t="s">
        <v>3909</v>
      </c>
      <c r="E7796" s="58" t="b">
        <v>0</v>
      </c>
      <c r="F7796" s="25">
        <f t="shared" si="2"/>
        <v>53</v>
      </c>
      <c r="G7796" s="21" t="s">
        <v>58</v>
      </c>
      <c r="H7796" s="23"/>
      <c r="I7796" s="28"/>
    </row>
    <row r="7797" ht="22.5" customHeight="1">
      <c r="A7797" s="53" t="str">
        <f t="array" ref="A7797">IFERROR(_xlfn.XLOOKUP(B7797, Runs[Run ID], Runs[Track]), "— pick a run —")</f>
        <v>Thor</v>
      </c>
      <c r="B7797" s="54" t="s">
        <v>248</v>
      </c>
      <c r="C7797" s="53" t="str">
        <f t="array" ref="C7797">IFERROR(_xlfn.XLOOKUP(B7797, Runs[Run ID], Runs[Title]), "— pick a run —")</f>
        <v>Lee &amp; Kirby's Thor</v>
      </c>
      <c r="D7797" s="74" t="s">
        <v>3937</v>
      </c>
      <c r="E7797" s="58" t="b">
        <v>0</v>
      </c>
      <c r="F7797" s="25">
        <f t="shared" si="2"/>
        <v>54</v>
      </c>
      <c r="G7797" s="21" t="s">
        <v>58</v>
      </c>
      <c r="H7797" s="23"/>
      <c r="I7797" s="28"/>
    </row>
    <row r="7798" ht="22.5" customHeight="1">
      <c r="A7798" s="53" t="str">
        <f t="array" ref="A7798">IFERROR(_xlfn.XLOOKUP(B7798, Runs[Run ID], Runs[Track]), "— pick a run —")</f>
        <v>Thor</v>
      </c>
      <c r="B7798" s="54" t="s">
        <v>248</v>
      </c>
      <c r="C7798" s="53" t="str">
        <f t="array" ref="C7798">IFERROR(_xlfn.XLOOKUP(B7798, Runs[Run ID], Runs[Title]), "— pick a run —")</f>
        <v>Lee &amp; Kirby's Thor</v>
      </c>
      <c r="D7798" s="74" t="s">
        <v>3965</v>
      </c>
      <c r="E7798" s="58" t="b">
        <v>0</v>
      </c>
      <c r="F7798" s="25">
        <f t="shared" si="2"/>
        <v>55</v>
      </c>
      <c r="G7798" s="21" t="s">
        <v>58</v>
      </c>
      <c r="H7798" s="23"/>
      <c r="I7798" s="28"/>
    </row>
    <row r="7799" ht="22.5" customHeight="1">
      <c r="A7799" s="53" t="str">
        <f t="array" ref="A7799">IFERROR(_xlfn.XLOOKUP(B7799, Runs[Run ID], Runs[Track]), "— pick a run —")</f>
        <v>Thor</v>
      </c>
      <c r="B7799" s="54" t="s">
        <v>248</v>
      </c>
      <c r="C7799" s="53" t="str">
        <f t="array" ref="C7799">IFERROR(_xlfn.XLOOKUP(B7799, Runs[Run ID], Runs[Title]), "— pick a run —")</f>
        <v>Lee &amp; Kirby's Thor</v>
      </c>
      <c r="D7799" s="74" t="s">
        <v>3995</v>
      </c>
      <c r="E7799" s="58" t="b">
        <v>0</v>
      </c>
      <c r="F7799" s="25">
        <f t="shared" si="2"/>
        <v>56</v>
      </c>
      <c r="G7799" s="21" t="s">
        <v>58</v>
      </c>
      <c r="H7799" s="23"/>
      <c r="I7799" s="28"/>
    </row>
    <row r="7800" ht="22.5" customHeight="1">
      <c r="A7800" s="53" t="str">
        <f t="array" ref="A7800">IFERROR(_xlfn.XLOOKUP(B7800, Runs[Run ID], Runs[Track]), "— pick a run —")</f>
        <v>Thor</v>
      </c>
      <c r="B7800" s="54" t="s">
        <v>248</v>
      </c>
      <c r="C7800" s="53" t="str">
        <f t="array" ref="C7800">IFERROR(_xlfn.XLOOKUP(B7800, Runs[Run ID], Runs[Title]), "— pick a run —")</f>
        <v>Lee &amp; Kirby's Thor</v>
      </c>
      <c r="D7800" s="74" t="s">
        <v>4022</v>
      </c>
      <c r="E7800" s="58" t="b">
        <v>0</v>
      </c>
      <c r="F7800" s="25">
        <f t="shared" si="2"/>
        <v>57</v>
      </c>
      <c r="G7800" s="21" t="s">
        <v>58</v>
      </c>
      <c r="H7800" s="23"/>
      <c r="I7800" s="28"/>
    </row>
    <row r="7801" ht="22.5" customHeight="1">
      <c r="A7801" s="53" t="str">
        <f t="array" ref="A7801">IFERROR(_xlfn.XLOOKUP(B7801, Runs[Run ID], Runs[Track]), "— pick a run —")</f>
        <v>Thor</v>
      </c>
      <c r="B7801" s="54" t="s">
        <v>248</v>
      </c>
      <c r="C7801" s="53" t="str">
        <f t="array" ref="C7801">IFERROR(_xlfn.XLOOKUP(B7801, Runs[Run ID], Runs[Title]), "— pick a run —")</f>
        <v>Lee &amp; Kirby's Thor</v>
      </c>
      <c r="D7801" s="74" t="s">
        <v>4049</v>
      </c>
      <c r="E7801" s="58" t="b">
        <v>0</v>
      </c>
      <c r="F7801" s="25">
        <f t="shared" si="2"/>
        <v>58</v>
      </c>
      <c r="G7801" s="21" t="s">
        <v>58</v>
      </c>
      <c r="H7801" s="23"/>
      <c r="I7801" s="28"/>
    </row>
    <row r="7802" ht="22.5" customHeight="1">
      <c r="A7802" s="53" t="str">
        <f t="array" ref="A7802">IFERROR(_xlfn.XLOOKUP(B7802, Runs[Run ID], Runs[Track]), "— pick a run —")</f>
        <v>Thor</v>
      </c>
      <c r="B7802" s="54" t="s">
        <v>248</v>
      </c>
      <c r="C7802" s="53" t="str">
        <f t="array" ref="C7802">IFERROR(_xlfn.XLOOKUP(B7802, Runs[Run ID], Runs[Title]), "— pick a run —")</f>
        <v>Lee &amp; Kirby's Thor</v>
      </c>
      <c r="D7802" s="74" t="s">
        <v>16046</v>
      </c>
      <c r="E7802" s="58" t="b">
        <v>0</v>
      </c>
      <c r="F7802" s="25">
        <f t="shared" si="2"/>
        <v>59</v>
      </c>
      <c r="G7802" s="21" t="s">
        <v>58</v>
      </c>
      <c r="H7802" s="23"/>
      <c r="I7802" s="28"/>
    </row>
    <row r="7803" ht="22.5" customHeight="1">
      <c r="A7803" s="53" t="str">
        <f t="array" ref="A7803">IFERROR(_xlfn.XLOOKUP(B7803, Runs[Run ID], Runs[Track]), "— pick a run —")</f>
        <v>Thor</v>
      </c>
      <c r="B7803" s="54" t="s">
        <v>248</v>
      </c>
      <c r="C7803" s="53" t="str">
        <f t="array" ref="C7803">IFERROR(_xlfn.XLOOKUP(B7803, Runs[Run ID], Runs[Title]), "— pick a run —")</f>
        <v>Lee &amp; Kirby's Thor</v>
      </c>
      <c r="D7803" s="74" t="s">
        <v>4076</v>
      </c>
      <c r="E7803" s="58" t="b">
        <v>0</v>
      </c>
      <c r="F7803" s="25">
        <f t="shared" si="2"/>
        <v>60</v>
      </c>
      <c r="G7803" s="21" t="s">
        <v>58</v>
      </c>
      <c r="H7803" s="23"/>
      <c r="I7803" s="28"/>
    </row>
    <row r="7804" ht="22.5" customHeight="1">
      <c r="A7804" s="53" t="str">
        <f t="array" ref="A7804">IFERROR(_xlfn.XLOOKUP(B7804, Runs[Run ID], Runs[Track]), "— pick a run —")</f>
        <v>Thor</v>
      </c>
      <c r="B7804" s="54" t="s">
        <v>248</v>
      </c>
      <c r="C7804" s="53" t="str">
        <f t="array" ref="C7804">IFERROR(_xlfn.XLOOKUP(B7804, Runs[Run ID], Runs[Title]), "— pick a run —")</f>
        <v>Lee &amp; Kirby's Thor</v>
      </c>
      <c r="D7804" s="74" t="s">
        <v>4105</v>
      </c>
      <c r="E7804" s="58" t="b">
        <v>0</v>
      </c>
      <c r="F7804" s="25">
        <f t="shared" si="2"/>
        <v>61</v>
      </c>
      <c r="G7804" s="21" t="s">
        <v>58</v>
      </c>
      <c r="H7804" s="23"/>
      <c r="I7804" s="28"/>
    </row>
    <row r="7805" ht="22.5" customHeight="1">
      <c r="A7805" s="53" t="str">
        <f t="array" ref="A7805">IFERROR(_xlfn.XLOOKUP(B7805, Runs[Run ID], Runs[Track]), "— pick a run —")</f>
        <v>Thor</v>
      </c>
      <c r="B7805" s="54" t="s">
        <v>248</v>
      </c>
      <c r="C7805" s="53" t="str">
        <f t="array" ref="C7805">IFERROR(_xlfn.XLOOKUP(B7805, Runs[Run ID], Runs[Title]), "— pick a run —")</f>
        <v>Lee &amp; Kirby's Thor</v>
      </c>
      <c r="D7805" s="74" t="s">
        <v>4135</v>
      </c>
      <c r="E7805" s="58" t="b">
        <v>0</v>
      </c>
      <c r="F7805" s="25">
        <f t="shared" si="2"/>
        <v>62</v>
      </c>
      <c r="G7805" s="21" t="s">
        <v>58</v>
      </c>
      <c r="H7805" s="23"/>
      <c r="I7805" s="28"/>
    </row>
    <row r="7806" ht="22.5" customHeight="1">
      <c r="A7806" s="53" t="str">
        <f t="array" ref="A7806">IFERROR(_xlfn.XLOOKUP(B7806, Runs[Run ID], Runs[Track]), "— pick a run —")</f>
        <v>Thor</v>
      </c>
      <c r="B7806" s="54" t="s">
        <v>248</v>
      </c>
      <c r="C7806" s="53" t="str">
        <f t="array" ref="C7806">IFERROR(_xlfn.XLOOKUP(B7806, Runs[Run ID], Runs[Title]), "— pick a run —")</f>
        <v>Lee &amp; Kirby's Thor</v>
      </c>
      <c r="D7806" s="74" t="s">
        <v>4164</v>
      </c>
      <c r="E7806" s="58" t="b">
        <v>0</v>
      </c>
      <c r="F7806" s="25">
        <f t="shared" si="2"/>
        <v>63</v>
      </c>
      <c r="G7806" s="21" t="s">
        <v>58</v>
      </c>
      <c r="H7806" s="23"/>
      <c r="I7806" s="28"/>
    </row>
    <row r="7807" ht="22.5" customHeight="1">
      <c r="A7807" s="53" t="str">
        <f t="array" ref="A7807">IFERROR(_xlfn.XLOOKUP(B7807, Runs[Run ID], Runs[Track]), "— pick a run —")</f>
        <v>Thor</v>
      </c>
      <c r="B7807" s="54" t="s">
        <v>248</v>
      </c>
      <c r="C7807" s="53" t="str">
        <f t="array" ref="C7807">IFERROR(_xlfn.XLOOKUP(B7807, Runs[Run ID], Runs[Title]), "— pick a run —")</f>
        <v>Lee &amp; Kirby's Thor</v>
      </c>
      <c r="D7807" s="74" t="s">
        <v>4189</v>
      </c>
      <c r="E7807" s="58" t="b">
        <v>0</v>
      </c>
      <c r="F7807" s="25">
        <f t="shared" si="2"/>
        <v>64</v>
      </c>
      <c r="G7807" s="21" t="s">
        <v>58</v>
      </c>
      <c r="H7807" s="23"/>
      <c r="I7807" s="28"/>
    </row>
    <row r="7808" ht="22.5" customHeight="1">
      <c r="A7808" s="53" t="str">
        <f t="array" ref="A7808">IFERROR(_xlfn.XLOOKUP(B7808, Runs[Run ID], Runs[Track]), "— pick a run —")</f>
        <v>Thor</v>
      </c>
      <c r="B7808" s="54" t="s">
        <v>248</v>
      </c>
      <c r="C7808" s="53" t="str">
        <f t="array" ref="C7808">IFERROR(_xlfn.XLOOKUP(B7808, Runs[Run ID], Runs[Title]), "— pick a run —")</f>
        <v>Lee &amp; Kirby's Thor</v>
      </c>
      <c r="D7808" s="74" t="s">
        <v>4213</v>
      </c>
      <c r="E7808" s="58" t="b">
        <v>0</v>
      </c>
      <c r="F7808" s="25">
        <f t="shared" si="2"/>
        <v>65</v>
      </c>
      <c r="G7808" s="21" t="s">
        <v>58</v>
      </c>
      <c r="H7808" s="23"/>
      <c r="I7808" s="28"/>
    </row>
    <row r="7809" ht="22.5" customHeight="1">
      <c r="A7809" s="53" t="str">
        <f t="array" ref="A7809">IFERROR(_xlfn.XLOOKUP(B7809, Runs[Run ID], Runs[Track]), "— pick a run —")</f>
        <v>Thor</v>
      </c>
      <c r="B7809" s="54" t="s">
        <v>248</v>
      </c>
      <c r="C7809" s="53" t="str">
        <f t="array" ref="C7809">IFERROR(_xlfn.XLOOKUP(B7809, Runs[Run ID], Runs[Title]), "— pick a run —")</f>
        <v>Lee &amp; Kirby's Thor</v>
      </c>
      <c r="D7809" s="74" t="s">
        <v>4239</v>
      </c>
      <c r="E7809" s="58" t="b">
        <v>0</v>
      </c>
      <c r="F7809" s="25">
        <f t="shared" si="2"/>
        <v>66</v>
      </c>
      <c r="G7809" s="21" t="s">
        <v>58</v>
      </c>
      <c r="H7809" s="23"/>
      <c r="I7809" s="28"/>
    </row>
    <row r="7810" ht="22.5" customHeight="1">
      <c r="A7810" s="53" t="str">
        <f t="array" ref="A7810">IFERROR(_xlfn.XLOOKUP(B7810, Runs[Run ID], Runs[Track]), "— pick a run —")</f>
        <v>Thor</v>
      </c>
      <c r="B7810" s="54" t="s">
        <v>248</v>
      </c>
      <c r="C7810" s="53" t="str">
        <f t="array" ref="C7810">IFERROR(_xlfn.XLOOKUP(B7810, Runs[Run ID], Runs[Title]), "— pick a run —")</f>
        <v>Lee &amp; Kirby's Thor</v>
      </c>
      <c r="D7810" s="74" t="s">
        <v>4263</v>
      </c>
      <c r="E7810" s="58" t="b">
        <v>0</v>
      </c>
      <c r="F7810" s="25">
        <f t="shared" si="2"/>
        <v>67</v>
      </c>
      <c r="G7810" s="21" t="s">
        <v>58</v>
      </c>
      <c r="H7810" s="23"/>
      <c r="I7810" s="28"/>
    </row>
    <row r="7811" ht="22.5" customHeight="1">
      <c r="A7811" s="53" t="str">
        <f t="array" ref="A7811">IFERROR(_xlfn.XLOOKUP(B7811, Runs[Run ID], Runs[Track]), "— pick a run —")</f>
        <v>Thor</v>
      </c>
      <c r="B7811" s="54" t="s">
        <v>248</v>
      </c>
      <c r="C7811" s="53" t="str">
        <f t="array" ref="C7811">IFERROR(_xlfn.XLOOKUP(B7811, Runs[Run ID], Runs[Title]), "— pick a run —")</f>
        <v>Lee &amp; Kirby's Thor</v>
      </c>
      <c r="D7811" s="74" t="s">
        <v>4293</v>
      </c>
      <c r="E7811" s="58" t="b">
        <v>0</v>
      </c>
      <c r="F7811" s="25">
        <f t="shared" si="2"/>
        <v>68</v>
      </c>
      <c r="G7811" s="21" t="s">
        <v>58</v>
      </c>
      <c r="H7811" s="23"/>
      <c r="I7811" s="28"/>
    </row>
    <row r="7812" ht="22.5" customHeight="1">
      <c r="A7812" s="53" t="str">
        <f t="array" ref="A7812">IFERROR(_xlfn.XLOOKUP(B7812, Runs[Run ID], Runs[Track]), "— pick a run —")</f>
        <v>Thor</v>
      </c>
      <c r="B7812" s="54" t="s">
        <v>248</v>
      </c>
      <c r="C7812" s="53" t="str">
        <f t="array" ref="C7812">IFERROR(_xlfn.XLOOKUP(B7812, Runs[Run ID], Runs[Title]), "— pick a run —")</f>
        <v>Lee &amp; Kirby's Thor</v>
      </c>
      <c r="D7812" s="74" t="s">
        <v>4321</v>
      </c>
      <c r="E7812" s="58" t="b">
        <v>0</v>
      </c>
      <c r="F7812" s="25">
        <f t="shared" si="2"/>
        <v>69</v>
      </c>
      <c r="G7812" s="21" t="s">
        <v>58</v>
      </c>
      <c r="H7812" s="23"/>
      <c r="I7812" s="28"/>
    </row>
    <row r="7813" ht="22.5" customHeight="1">
      <c r="A7813" s="53" t="str">
        <f t="array" ref="A7813">IFERROR(_xlfn.XLOOKUP(B7813, Runs[Run ID], Runs[Track]), "— pick a run —")</f>
        <v>Thor</v>
      </c>
      <c r="B7813" s="54" t="s">
        <v>248</v>
      </c>
      <c r="C7813" s="53" t="str">
        <f t="array" ref="C7813">IFERROR(_xlfn.XLOOKUP(B7813, Runs[Run ID], Runs[Title]), "— pick a run —")</f>
        <v>Lee &amp; Kirby's Thor</v>
      </c>
      <c r="D7813" s="74" t="s">
        <v>4347</v>
      </c>
      <c r="E7813" s="58" t="b">
        <v>0</v>
      </c>
      <c r="F7813" s="25">
        <f t="shared" si="2"/>
        <v>70</v>
      </c>
      <c r="G7813" s="21" t="s">
        <v>58</v>
      </c>
      <c r="H7813" s="23"/>
      <c r="I7813" s="28"/>
    </row>
    <row r="7814" ht="22.5" customHeight="1">
      <c r="A7814" s="53" t="str">
        <f t="array" ref="A7814">IFERROR(_xlfn.XLOOKUP(B7814, Runs[Run ID], Runs[Track]), "— pick a run —")</f>
        <v>Thor</v>
      </c>
      <c r="B7814" s="54" t="s">
        <v>248</v>
      </c>
      <c r="C7814" s="53" t="str">
        <f t="array" ref="C7814">IFERROR(_xlfn.XLOOKUP(B7814, Runs[Run ID], Runs[Title]), "— pick a run —")</f>
        <v>Lee &amp; Kirby's Thor</v>
      </c>
      <c r="D7814" s="74" t="s">
        <v>4375</v>
      </c>
      <c r="E7814" s="58" t="b">
        <v>0</v>
      </c>
      <c r="F7814" s="25">
        <f t="shared" si="2"/>
        <v>71</v>
      </c>
      <c r="G7814" s="21" t="s">
        <v>58</v>
      </c>
      <c r="H7814" s="23"/>
      <c r="I7814" s="28"/>
    </row>
    <row r="7815" ht="22.5" customHeight="1">
      <c r="A7815" s="53" t="str">
        <f t="array" ref="A7815">IFERROR(_xlfn.XLOOKUP(B7815, Runs[Run ID], Runs[Track]), "— pick a run —")</f>
        <v>Thor</v>
      </c>
      <c r="B7815" s="54" t="s">
        <v>248</v>
      </c>
      <c r="C7815" s="53" t="str">
        <f t="array" ref="C7815">IFERROR(_xlfn.XLOOKUP(B7815, Runs[Run ID], Runs[Title]), "— pick a run —")</f>
        <v>Lee &amp; Kirby's Thor</v>
      </c>
      <c r="D7815" s="74" t="s">
        <v>4403</v>
      </c>
      <c r="E7815" s="58" t="b">
        <v>0</v>
      </c>
      <c r="F7815" s="25">
        <f t="shared" si="2"/>
        <v>72</v>
      </c>
      <c r="G7815" s="21" t="s">
        <v>58</v>
      </c>
      <c r="H7815" s="23"/>
      <c r="I7815" s="28"/>
    </row>
    <row r="7816" ht="22.5" customHeight="1">
      <c r="A7816" s="53" t="str">
        <f t="array" ref="A7816">IFERROR(_xlfn.XLOOKUP(B7816, Runs[Run ID], Runs[Track]), "— pick a run —")</f>
        <v>Thor</v>
      </c>
      <c r="B7816" s="54" t="s">
        <v>248</v>
      </c>
      <c r="C7816" s="53" t="str">
        <f t="array" ref="C7816">IFERROR(_xlfn.XLOOKUP(B7816, Runs[Run ID], Runs[Title]), "— pick a run —")</f>
        <v>Lee &amp; Kirby's Thor</v>
      </c>
      <c r="D7816" s="74" t="s">
        <v>4432</v>
      </c>
      <c r="E7816" s="58" t="b">
        <v>0</v>
      </c>
      <c r="F7816" s="25">
        <f t="shared" si="2"/>
        <v>73</v>
      </c>
      <c r="G7816" s="21" t="s">
        <v>58</v>
      </c>
      <c r="H7816" s="23"/>
      <c r="I7816" s="28"/>
    </row>
    <row r="7817" ht="22.5" customHeight="1">
      <c r="A7817" s="53" t="str">
        <f t="array" ref="A7817">IFERROR(_xlfn.XLOOKUP(B7817, Runs[Run ID], Runs[Track]), "— pick a run —")</f>
        <v>Thor</v>
      </c>
      <c r="B7817" s="54" t="s">
        <v>248</v>
      </c>
      <c r="C7817" s="53" t="str">
        <f t="array" ref="C7817">IFERROR(_xlfn.XLOOKUP(B7817, Runs[Run ID], Runs[Title]), "— pick a run —")</f>
        <v>Lee &amp; Kirby's Thor</v>
      </c>
      <c r="D7817" s="74" t="s">
        <v>4461</v>
      </c>
      <c r="E7817" s="58" t="b">
        <v>0</v>
      </c>
      <c r="F7817" s="25">
        <f t="shared" si="2"/>
        <v>74</v>
      </c>
      <c r="G7817" s="21" t="s">
        <v>58</v>
      </c>
      <c r="H7817" s="23"/>
      <c r="I7817" s="28"/>
    </row>
    <row r="7818" ht="22.5" customHeight="1">
      <c r="A7818" s="53" t="str">
        <f t="array" ref="A7818">IFERROR(_xlfn.XLOOKUP(B7818, Runs[Run ID], Runs[Track]), "— pick a run —")</f>
        <v>Thor</v>
      </c>
      <c r="B7818" s="54" t="s">
        <v>248</v>
      </c>
      <c r="C7818" s="53" t="str">
        <f t="array" ref="C7818">IFERROR(_xlfn.XLOOKUP(B7818, Runs[Run ID], Runs[Title]), "— pick a run —")</f>
        <v>Lee &amp; Kirby's Thor</v>
      </c>
      <c r="D7818" s="74" t="s">
        <v>4491</v>
      </c>
      <c r="E7818" s="58" t="b">
        <v>0</v>
      </c>
      <c r="F7818" s="25">
        <f t="shared" si="2"/>
        <v>75</v>
      </c>
      <c r="G7818" s="21" t="s">
        <v>58</v>
      </c>
      <c r="H7818" s="23"/>
      <c r="I7818" s="28"/>
    </row>
    <row r="7819" ht="22.5" customHeight="1">
      <c r="A7819" s="53" t="str">
        <f t="array" ref="A7819">IFERROR(_xlfn.XLOOKUP(B7819, Runs[Run ID], Runs[Track]), "— pick a run —")</f>
        <v>Thor</v>
      </c>
      <c r="B7819" s="54" t="s">
        <v>248</v>
      </c>
      <c r="C7819" s="53" t="str">
        <f t="array" ref="C7819">IFERROR(_xlfn.XLOOKUP(B7819, Runs[Run ID], Runs[Title]), "— pick a run —")</f>
        <v>Lee &amp; Kirby's Thor</v>
      </c>
      <c r="D7819" s="74" t="s">
        <v>4518</v>
      </c>
      <c r="E7819" s="58" t="b">
        <v>0</v>
      </c>
      <c r="F7819" s="25">
        <f t="shared" si="2"/>
        <v>76</v>
      </c>
      <c r="G7819" s="21" t="s">
        <v>58</v>
      </c>
      <c r="H7819" s="23"/>
      <c r="I7819" s="28"/>
    </row>
    <row r="7820" ht="22.5" customHeight="1">
      <c r="A7820" s="53" t="str">
        <f t="array" ref="A7820">IFERROR(_xlfn.XLOOKUP(B7820, Runs[Run ID], Runs[Track]), "— pick a run —")</f>
        <v>Thor</v>
      </c>
      <c r="B7820" s="54" t="s">
        <v>248</v>
      </c>
      <c r="C7820" s="53" t="str">
        <f t="array" ref="C7820">IFERROR(_xlfn.XLOOKUP(B7820, Runs[Run ID], Runs[Title]), "— pick a run —")</f>
        <v>Lee &amp; Kirby's Thor</v>
      </c>
      <c r="D7820" s="74" t="s">
        <v>4547</v>
      </c>
      <c r="E7820" s="58" t="b">
        <v>0</v>
      </c>
      <c r="F7820" s="25">
        <f t="shared" si="2"/>
        <v>77</v>
      </c>
      <c r="G7820" s="21" t="s">
        <v>58</v>
      </c>
      <c r="H7820" s="23"/>
      <c r="I7820" s="28"/>
    </row>
    <row r="7821" ht="22.5" customHeight="1">
      <c r="A7821" s="53" t="str">
        <f t="array" ref="A7821">IFERROR(_xlfn.XLOOKUP(B7821, Runs[Run ID], Runs[Track]), "— pick a run —")</f>
        <v>Thor</v>
      </c>
      <c r="B7821" s="54" t="s">
        <v>248</v>
      </c>
      <c r="C7821" s="53" t="str">
        <f t="array" ref="C7821">IFERROR(_xlfn.XLOOKUP(B7821, Runs[Run ID], Runs[Title]), "— pick a run —")</f>
        <v>Lee &amp; Kirby's Thor</v>
      </c>
      <c r="D7821" s="74" t="s">
        <v>4575</v>
      </c>
      <c r="E7821" s="58" t="b">
        <v>0</v>
      </c>
      <c r="F7821" s="25">
        <f t="shared" si="2"/>
        <v>78</v>
      </c>
      <c r="G7821" s="21" t="s">
        <v>58</v>
      </c>
      <c r="H7821" s="23"/>
      <c r="I7821" s="28"/>
    </row>
    <row r="7822" ht="22.5" customHeight="1">
      <c r="A7822" s="53" t="str">
        <f t="array" ref="A7822">IFERROR(_xlfn.XLOOKUP(B7822, Runs[Run ID], Runs[Track]), "— pick a run —")</f>
        <v>Thor</v>
      </c>
      <c r="B7822" s="54" t="s">
        <v>248</v>
      </c>
      <c r="C7822" s="53" t="str">
        <f t="array" ref="C7822">IFERROR(_xlfn.XLOOKUP(B7822, Runs[Run ID], Runs[Title]), "— pick a run —")</f>
        <v>Lee &amp; Kirby's Thor</v>
      </c>
      <c r="D7822" s="74" t="s">
        <v>4608</v>
      </c>
      <c r="E7822" s="58" t="b">
        <v>0</v>
      </c>
      <c r="F7822" s="25">
        <f t="shared" si="2"/>
        <v>79</v>
      </c>
      <c r="G7822" s="21" t="s">
        <v>58</v>
      </c>
      <c r="H7822" s="23"/>
      <c r="I7822" s="28"/>
    </row>
    <row r="7823" ht="22.5" customHeight="1">
      <c r="A7823" s="53" t="str">
        <f t="array" ref="A7823">IFERROR(_xlfn.XLOOKUP(B7823, Runs[Run ID], Runs[Track]), "— pick a run —")</f>
        <v>Thor</v>
      </c>
      <c r="B7823" s="54" t="s">
        <v>248</v>
      </c>
      <c r="C7823" s="53" t="str">
        <f t="array" ref="C7823">IFERROR(_xlfn.XLOOKUP(B7823, Runs[Run ID], Runs[Title]), "— pick a run —")</f>
        <v>Lee &amp; Kirby's Thor</v>
      </c>
      <c r="D7823" s="74" t="s">
        <v>4652</v>
      </c>
      <c r="E7823" s="58" t="b">
        <v>0</v>
      </c>
      <c r="F7823" s="25">
        <f t="shared" si="2"/>
        <v>80</v>
      </c>
      <c r="G7823" s="21" t="s">
        <v>58</v>
      </c>
      <c r="H7823" s="23"/>
      <c r="I7823" s="28"/>
    </row>
    <row r="7824" ht="22.5" customHeight="1">
      <c r="A7824" s="53" t="str">
        <f t="array" ref="A7824">IFERROR(_xlfn.XLOOKUP(B7824, Runs[Run ID], Runs[Track]), "— pick a run —")</f>
        <v>Thor</v>
      </c>
      <c r="B7824" s="54" t="s">
        <v>248</v>
      </c>
      <c r="C7824" s="53" t="str">
        <f t="array" ref="C7824">IFERROR(_xlfn.XLOOKUP(B7824, Runs[Run ID], Runs[Title]), "— pick a run —")</f>
        <v>Lee &amp; Kirby's Thor</v>
      </c>
      <c r="D7824" s="74" t="s">
        <v>4679</v>
      </c>
      <c r="E7824" s="58" t="b">
        <v>0</v>
      </c>
      <c r="F7824" s="25">
        <f t="shared" si="2"/>
        <v>81</v>
      </c>
      <c r="G7824" s="21" t="s">
        <v>58</v>
      </c>
      <c r="H7824" s="23"/>
      <c r="I7824" s="28"/>
    </row>
    <row r="7825" ht="22.5" customHeight="1">
      <c r="A7825" s="53" t="str">
        <f t="array" ref="A7825">IFERROR(_xlfn.XLOOKUP(B7825, Runs[Run ID], Runs[Track]), "— pick a run —")</f>
        <v>Thor</v>
      </c>
      <c r="B7825" s="54" t="s">
        <v>248</v>
      </c>
      <c r="C7825" s="53" t="str">
        <f t="array" ref="C7825">IFERROR(_xlfn.XLOOKUP(B7825, Runs[Run ID], Runs[Title]), "— pick a run —")</f>
        <v>Lee &amp; Kirby's Thor</v>
      </c>
      <c r="D7825" s="74" t="s">
        <v>4709</v>
      </c>
      <c r="E7825" s="58" t="b">
        <v>0</v>
      </c>
      <c r="F7825" s="25">
        <f t="shared" si="2"/>
        <v>82</v>
      </c>
      <c r="G7825" s="21" t="s">
        <v>58</v>
      </c>
      <c r="H7825" s="23"/>
      <c r="I7825" s="28"/>
    </row>
    <row r="7826" ht="22.5" customHeight="1">
      <c r="A7826" s="53" t="str">
        <f t="array" ref="A7826">IFERROR(_xlfn.XLOOKUP(B7826, Runs[Run ID], Runs[Track]), "— pick a run —")</f>
        <v>Thor</v>
      </c>
      <c r="B7826" s="54" t="s">
        <v>248</v>
      </c>
      <c r="C7826" s="53" t="str">
        <f t="array" ref="C7826">IFERROR(_xlfn.XLOOKUP(B7826, Runs[Run ID], Runs[Title]), "— pick a run —")</f>
        <v>Lee &amp; Kirby's Thor</v>
      </c>
      <c r="D7826" s="74" t="s">
        <v>4739</v>
      </c>
      <c r="E7826" s="58" t="b">
        <v>0</v>
      </c>
      <c r="F7826" s="25">
        <f t="shared" si="2"/>
        <v>83</v>
      </c>
      <c r="G7826" s="21" t="s">
        <v>58</v>
      </c>
      <c r="H7826" s="23"/>
      <c r="I7826" s="28"/>
    </row>
    <row r="7827" ht="22.5" customHeight="1">
      <c r="A7827" s="53" t="str">
        <f t="array" ref="A7827">IFERROR(_xlfn.XLOOKUP(B7827, Runs[Run ID], Runs[Track]), "— pick a run —")</f>
        <v>Thor</v>
      </c>
      <c r="B7827" s="54" t="s">
        <v>248</v>
      </c>
      <c r="C7827" s="53" t="str">
        <f t="array" ref="C7827">IFERROR(_xlfn.XLOOKUP(B7827, Runs[Run ID], Runs[Title]), "— pick a run —")</f>
        <v>Lee &amp; Kirby's Thor</v>
      </c>
      <c r="D7827" s="74" t="s">
        <v>4767</v>
      </c>
      <c r="E7827" s="58" t="b">
        <v>0</v>
      </c>
      <c r="F7827" s="25">
        <f t="shared" si="2"/>
        <v>84</v>
      </c>
      <c r="G7827" s="21" t="s">
        <v>58</v>
      </c>
      <c r="H7827" s="23"/>
      <c r="I7827" s="28"/>
    </row>
    <row r="7828" ht="22.5" customHeight="1">
      <c r="A7828" s="53" t="str">
        <f t="array" ref="A7828">IFERROR(_xlfn.XLOOKUP(B7828, Runs[Run ID], Runs[Track]), "— pick a run —")</f>
        <v>Thor</v>
      </c>
      <c r="B7828" s="54" t="s">
        <v>248</v>
      </c>
      <c r="C7828" s="53" t="str">
        <f t="array" ref="C7828">IFERROR(_xlfn.XLOOKUP(B7828, Runs[Run ID], Runs[Title]), "— pick a run —")</f>
        <v>Lee &amp; Kirby's Thor</v>
      </c>
      <c r="D7828" s="74" t="s">
        <v>4796</v>
      </c>
      <c r="E7828" s="58" t="b">
        <v>0</v>
      </c>
      <c r="F7828" s="25">
        <f t="shared" si="2"/>
        <v>85</v>
      </c>
      <c r="G7828" s="21" t="s">
        <v>58</v>
      </c>
      <c r="H7828" s="23"/>
      <c r="I7828" s="28"/>
    </row>
    <row r="7829" ht="22.5" customHeight="1">
      <c r="A7829" s="53" t="str">
        <f t="array" ref="A7829">IFERROR(_xlfn.XLOOKUP(B7829, Runs[Run ID], Runs[Track]), "— pick a run —")</f>
        <v>Thor</v>
      </c>
      <c r="B7829" s="54" t="s">
        <v>248</v>
      </c>
      <c r="C7829" s="53" t="str">
        <f t="array" ref="C7829">IFERROR(_xlfn.XLOOKUP(B7829, Runs[Run ID], Runs[Title]), "— pick a run —")</f>
        <v>Lee &amp; Kirby's Thor</v>
      </c>
      <c r="D7829" s="74" t="s">
        <v>4827</v>
      </c>
      <c r="E7829" s="58" t="b">
        <v>0</v>
      </c>
      <c r="F7829" s="25">
        <f t="shared" si="2"/>
        <v>86</v>
      </c>
      <c r="G7829" s="21" t="s">
        <v>58</v>
      </c>
      <c r="H7829" s="23"/>
      <c r="I7829" s="28"/>
    </row>
    <row r="7830" ht="22.5" customHeight="1">
      <c r="A7830" s="53" t="str">
        <f t="array" ref="A7830">IFERROR(_xlfn.XLOOKUP(B7830, Runs[Run ID], Runs[Track]), "— pick a run —")</f>
        <v>Thor</v>
      </c>
      <c r="B7830" s="54" t="s">
        <v>248</v>
      </c>
      <c r="C7830" s="53" t="str">
        <f t="array" ref="C7830">IFERROR(_xlfn.XLOOKUP(B7830, Runs[Run ID], Runs[Title]), "— pick a run —")</f>
        <v>Lee &amp; Kirby's Thor</v>
      </c>
      <c r="D7830" s="74" t="s">
        <v>4855</v>
      </c>
      <c r="E7830" s="58" t="b">
        <v>0</v>
      </c>
      <c r="F7830" s="25">
        <f t="shared" si="2"/>
        <v>87</v>
      </c>
      <c r="G7830" s="21" t="s">
        <v>58</v>
      </c>
      <c r="H7830" s="23"/>
      <c r="I7830" s="28"/>
    </row>
    <row r="7831" ht="22.5" customHeight="1">
      <c r="A7831" s="53" t="str">
        <f t="array" ref="A7831">IFERROR(_xlfn.XLOOKUP(B7831, Runs[Run ID], Runs[Track]), "— pick a run —")</f>
        <v>Thor</v>
      </c>
      <c r="B7831" s="54" t="s">
        <v>248</v>
      </c>
      <c r="C7831" s="53" t="str">
        <f t="array" ref="C7831">IFERROR(_xlfn.XLOOKUP(B7831, Runs[Run ID], Runs[Title]), "— pick a run —")</f>
        <v>Lee &amp; Kirby's Thor</v>
      </c>
      <c r="D7831" s="74" t="s">
        <v>4882</v>
      </c>
      <c r="E7831" s="58" t="b">
        <v>0</v>
      </c>
      <c r="F7831" s="25">
        <f t="shared" si="2"/>
        <v>88</v>
      </c>
      <c r="G7831" s="21" t="s">
        <v>58</v>
      </c>
      <c r="H7831" s="23" t="s">
        <v>16047</v>
      </c>
      <c r="I7831" s="28"/>
    </row>
    <row r="7832" ht="22.5" customHeight="1">
      <c r="A7832" s="53" t="str">
        <f t="array" ref="A7832">IFERROR(_xlfn.XLOOKUP(B7832, Runs[Run ID], Runs[Track]), "— pick a run —")</f>
        <v>Thor</v>
      </c>
      <c r="B7832" s="54" t="s">
        <v>7</v>
      </c>
      <c r="C7832" s="53" t="str">
        <f t="array" ref="C7832">IFERROR(_xlfn.XLOOKUP(B7832, Runs[Run ID], Runs[Title]), "— pick a run —")</f>
        <v>Simonson's Thor</v>
      </c>
      <c r="D7832" s="74" t="s">
        <v>4933</v>
      </c>
      <c r="E7832" s="58" t="b">
        <v>1</v>
      </c>
      <c r="F7832" s="25">
        <f t="shared" si="2"/>
        <v>1</v>
      </c>
      <c r="G7832" s="21" t="s">
        <v>58</v>
      </c>
      <c r="H7832" s="23"/>
      <c r="I7832" s="28"/>
    </row>
    <row r="7833" ht="22.5" customHeight="1">
      <c r="A7833" s="53" t="str">
        <f t="array" ref="A7833">IFERROR(_xlfn.XLOOKUP(B7833, Runs[Run ID], Runs[Track]), "— pick a run —")</f>
        <v>Thor</v>
      </c>
      <c r="B7833" s="54" t="s">
        <v>7</v>
      </c>
      <c r="C7833" s="53" t="str">
        <f t="array" ref="C7833">IFERROR(_xlfn.XLOOKUP(B7833, Runs[Run ID], Runs[Title]), "— pick a run —")</f>
        <v>Simonson's Thor</v>
      </c>
      <c r="D7833" s="74" t="s">
        <v>4963</v>
      </c>
      <c r="E7833" s="58" t="b">
        <v>1</v>
      </c>
      <c r="F7833" s="25">
        <f t="shared" si="2"/>
        <v>2</v>
      </c>
      <c r="G7833" s="21" t="s">
        <v>58</v>
      </c>
      <c r="H7833" s="23"/>
      <c r="I7833" s="28"/>
    </row>
    <row r="7834" ht="22.5" customHeight="1">
      <c r="A7834" s="53" t="str">
        <f t="array" ref="A7834">IFERROR(_xlfn.XLOOKUP(B7834, Runs[Run ID], Runs[Track]), "— pick a run —")</f>
        <v>Thor</v>
      </c>
      <c r="B7834" s="54" t="s">
        <v>7</v>
      </c>
      <c r="C7834" s="53" t="str">
        <f t="array" ref="C7834">IFERROR(_xlfn.XLOOKUP(B7834, Runs[Run ID], Runs[Title]), "— pick a run —")</f>
        <v>Simonson's Thor</v>
      </c>
      <c r="D7834" s="74" t="s">
        <v>4989</v>
      </c>
      <c r="E7834" s="58" t="b">
        <v>1</v>
      </c>
      <c r="F7834" s="25">
        <f t="shared" si="2"/>
        <v>3</v>
      </c>
      <c r="G7834" s="21" t="s">
        <v>58</v>
      </c>
      <c r="H7834" s="23"/>
      <c r="I7834" s="28"/>
    </row>
    <row r="7835" ht="22.5" customHeight="1">
      <c r="A7835" s="53" t="str">
        <f t="array" ref="A7835">IFERROR(_xlfn.XLOOKUP(B7835, Runs[Run ID], Runs[Track]), "— pick a run —")</f>
        <v>Thor</v>
      </c>
      <c r="B7835" s="54" t="s">
        <v>7</v>
      </c>
      <c r="C7835" s="53" t="str">
        <f t="array" ref="C7835">IFERROR(_xlfn.XLOOKUP(B7835, Runs[Run ID], Runs[Title]), "— pick a run —")</f>
        <v>Simonson's Thor</v>
      </c>
      <c r="D7835" s="74" t="s">
        <v>5014</v>
      </c>
      <c r="E7835" s="58" t="b">
        <v>1</v>
      </c>
      <c r="F7835" s="25">
        <f t="shared" si="2"/>
        <v>4</v>
      </c>
      <c r="G7835" s="21" t="s">
        <v>58</v>
      </c>
      <c r="H7835" s="23"/>
      <c r="I7835" s="28"/>
    </row>
    <row r="7836" ht="22.5" customHeight="1">
      <c r="A7836" s="53" t="str">
        <f t="array" ref="A7836">IFERROR(_xlfn.XLOOKUP(B7836, Runs[Run ID], Runs[Track]), "— pick a run —")</f>
        <v>Thor</v>
      </c>
      <c r="B7836" s="54" t="s">
        <v>7</v>
      </c>
      <c r="C7836" s="53" t="str">
        <f t="array" ref="C7836">IFERROR(_xlfn.XLOOKUP(B7836, Runs[Run ID], Runs[Title]), "— pick a run —")</f>
        <v>Simonson's Thor</v>
      </c>
      <c r="D7836" s="74" t="s">
        <v>5040</v>
      </c>
      <c r="E7836" s="58" t="b">
        <v>1</v>
      </c>
      <c r="F7836" s="25">
        <f t="shared" si="2"/>
        <v>5</v>
      </c>
      <c r="G7836" s="21" t="s">
        <v>58</v>
      </c>
      <c r="H7836" s="23"/>
      <c r="I7836" s="28"/>
    </row>
    <row r="7837" ht="22.5" customHeight="1">
      <c r="A7837" s="53" t="str">
        <f t="array" ref="A7837">IFERROR(_xlfn.XLOOKUP(B7837, Runs[Run ID], Runs[Track]), "— pick a run —")</f>
        <v>Thor</v>
      </c>
      <c r="B7837" s="54" t="s">
        <v>7</v>
      </c>
      <c r="C7837" s="53" t="str">
        <f t="array" ref="C7837">IFERROR(_xlfn.XLOOKUP(B7837, Runs[Run ID], Runs[Title]), "— pick a run —")</f>
        <v>Simonson's Thor</v>
      </c>
      <c r="D7837" s="74" t="s">
        <v>5068</v>
      </c>
      <c r="E7837" s="58" t="b">
        <v>1</v>
      </c>
      <c r="F7837" s="25">
        <f t="shared" si="2"/>
        <v>6</v>
      </c>
      <c r="G7837" s="21" t="s">
        <v>58</v>
      </c>
      <c r="H7837" s="23"/>
      <c r="I7837" s="28"/>
    </row>
    <row r="7838" ht="22.5" customHeight="1">
      <c r="A7838" s="53" t="str">
        <f t="array" ref="A7838">IFERROR(_xlfn.XLOOKUP(B7838, Runs[Run ID], Runs[Track]), "— pick a run —")</f>
        <v>Thor</v>
      </c>
      <c r="B7838" s="54" t="s">
        <v>7</v>
      </c>
      <c r="C7838" s="53" t="str">
        <f t="array" ref="C7838">IFERROR(_xlfn.XLOOKUP(B7838, Runs[Run ID], Runs[Title]), "— pick a run —")</f>
        <v>Simonson's Thor</v>
      </c>
      <c r="D7838" s="74" t="s">
        <v>5097</v>
      </c>
      <c r="E7838" s="58" t="b">
        <v>1</v>
      </c>
      <c r="F7838" s="25">
        <f t="shared" si="2"/>
        <v>7</v>
      </c>
      <c r="G7838" s="21" t="s">
        <v>58</v>
      </c>
      <c r="H7838" s="23"/>
      <c r="I7838" s="28"/>
    </row>
    <row r="7839" ht="22.5" customHeight="1">
      <c r="A7839" s="53" t="str">
        <f t="array" ref="A7839">IFERROR(_xlfn.XLOOKUP(B7839, Runs[Run ID], Runs[Track]), "— pick a run —")</f>
        <v>Thor</v>
      </c>
      <c r="B7839" s="54" t="s">
        <v>7</v>
      </c>
      <c r="C7839" s="53" t="str">
        <f t="array" ref="C7839">IFERROR(_xlfn.XLOOKUP(B7839, Runs[Run ID], Runs[Title]), "— pick a run —")</f>
        <v>Simonson's Thor</v>
      </c>
      <c r="D7839" s="74" t="s">
        <v>5123</v>
      </c>
      <c r="E7839" s="58" t="b">
        <v>1</v>
      </c>
      <c r="F7839" s="25">
        <f t="shared" si="2"/>
        <v>8</v>
      </c>
      <c r="G7839" s="21" t="s">
        <v>58</v>
      </c>
      <c r="H7839" s="23"/>
      <c r="I7839" s="28"/>
    </row>
    <row r="7840" ht="22.5" customHeight="1">
      <c r="A7840" s="53" t="str">
        <f t="array" ref="A7840">IFERROR(_xlfn.XLOOKUP(B7840, Runs[Run ID], Runs[Track]), "— pick a run —")</f>
        <v>Thor</v>
      </c>
      <c r="B7840" s="54" t="s">
        <v>7</v>
      </c>
      <c r="C7840" s="53" t="str">
        <f t="array" ref="C7840">IFERROR(_xlfn.XLOOKUP(B7840, Runs[Run ID], Runs[Title]), "— pick a run —")</f>
        <v>Simonson's Thor</v>
      </c>
      <c r="D7840" s="74" t="s">
        <v>5149</v>
      </c>
      <c r="E7840" s="58" t="b">
        <v>1</v>
      </c>
      <c r="F7840" s="25">
        <f t="shared" si="2"/>
        <v>9</v>
      </c>
      <c r="G7840" s="21" t="s">
        <v>58</v>
      </c>
      <c r="H7840" s="23"/>
      <c r="I7840" s="28"/>
    </row>
    <row r="7841" ht="22.5" customHeight="1">
      <c r="A7841" s="53" t="str">
        <f t="array" ref="A7841">IFERROR(_xlfn.XLOOKUP(B7841, Runs[Run ID], Runs[Track]), "— pick a run —")</f>
        <v>Thor</v>
      </c>
      <c r="B7841" s="54" t="s">
        <v>7</v>
      </c>
      <c r="C7841" s="53" t="str">
        <f t="array" ref="C7841">IFERROR(_xlfn.XLOOKUP(B7841, Runs[Run ID], Runs[Title]), "— pick a run —")</f>
        <v>Simonson's Thor</v>
      </c>
      <c r="D7841" s="74" t="s">
        <v>5176</v>
      </c>
      <c r="E7841" s="58" t="b">
        <v>1</v>
      </c>
      <c r="F7841" s="25">
        <f t="shared" si="2"/>
        <v>10</v>
      </c>
      <c r="G7841" s="21" t="s">
        <v>58</v>
      </c>
      <c r="H7841" s="23"/>
      <c r="I7841" s="28"/>
    </row>
    <row r="7842" ht="22.5" customHeight="1">
      <c r="A7842" s="53" t="str">
        <f t="array" ref="A7842">IFERROR(_xlfn.XLOOKUP(B7842, Runs[Run ID], Runs[Track]), "— pick a run —")</f>
        <v>Thor</v>
      </c>
      <c r="B7842" s="54" t="s">
        <v>7</v>
      </c>
      <c r="C7842" s="53" t="str">
        <f t="array" ref="C7842">IFERROR(_xlfn.XLOOKUP(B7842, Runs[Run ID], Runs[Title]), "— pick a run —")</f>
        <v>Simonson's Thor</v>
      </c>
      <c r="D7842" s="74" t="s">
        <v>5204</v>
      </c>
      <c r="E7842" s="58" t="b">
        <v>1</v>
      </c>
      <c r="F7842" s="25">
        <f t="shared" si="2"/>
        <v>11</v>
      </c>
      <c r="G7842" s="21" t="s">
        <v>58</v>
      </c>
      <c r="H7842" s="23"/>
      <c r="I7842" s="28"/>
    </row>
    <row r="7843" ht="22.5" customHeight="1">
      <c r="A7843" s="53" t="str">
        <f t="array" ref="A7843">IFERROR(_xlfn.XLOOKUP(B7843, Runs[Run ID], Runs[Track]), "— pick a run —")</f>
        <v>Thor</v>
      </c>
      <c r="B7843" s="54" t="s">
        <v>7</v>
      </c>
      <c r="C7843" s="53" t="str">
        <f t="array" ref="C7843">IFERROR(_xlfn.XLOOKUP(B7843, Runs[Run ID], Runs[Title]), "— pick a run —")</f>
        <v>Simonson's Thor</v>
      </c>
      <c r="D7843" s="74" t="s">
        <v>5235</v>
      </c>
      <c r="E7843" s="58" t="b">
        <v>1</v>
      </c>
      <c r="F7843" s="25">
        <f t="shared" si="2"/>
        <v>12</v>
      </c>
      <c r="G7843" s="21" t="s">
        <v>58</v>
      </c>
      <c r="H7843" s="23"/>
      <c r="I7843" s="28"/>
    </row>
    <row r="7844" ht="22.5" customHeight="1">
      <c r="A7844" s="53" t="str">
        <f t="array" ref="A7844">IFERROR(_xlfn.XLOOKUP(B7844, Runs[Run ID], Runs[Track]), "— pick a run —")</f>
        <v>Thor</v>
      </c>
      <c r="B7844" s="54" t="s">
        <v>7</v>
      </c>
      <c r="C7844" s="53" t="str">
        <f t="array" ref="C7844">IFERROR(_xlfn.XLOOKUP(B7844, Runs[Run ID], Runs[Title]), "— pick a run —")</f>
        <v>Simonson's Thor</v>
      </c>
      <c r="D7844" s="74" t="s">
        <v>5260</v>
      </c>
      <c r="E7844" s="58" t="b">
        <v>1</v>
      </c>
      <c r="F7844" s="25">
        <f t="shared" si="2"/>
        <v>13</v>
      </c>
      <c r="G7844" s="21" t="s">
        <v>58</v>
      </c>
      <c r="H7844" s="23"/>
      <c r="I7844" s="28"/>
    </row>
    <row r="7845" ht="22.5" customHeight="1">
      <c r="A7845" s="53" t="str">
        <f t="array" ref="A7845">IFERROR(_xlfn.XLOOKUP(B7845, Runs[Run ID], Runs[Track]), "— pick a run —")</f>
        <v>Thor</v>
      </c>
      <c r="B7845" s="54" t="s">
        <v>7</v>
      </c>
      <c r="C7845" s="53" t="str">
        <f t="array" ref="C7845">IFERROR(_xlfn.XLOOKUP(B7845, Runs[Run ID], Runs[Title]), "— pick a run —")</f>
        <v>Simonson's Thor</v>
      </c>
      <c r="D7845" s="74" t="s">
        <v>5286</v>
      </c>
      <c r="E7845" s="58" t="b">
        <v>1</v>
      </c>
      <c r="F7845" s="25">
        <f t="shared" si="2"/>
        <v>14</v>
      </c>
      <c r="G7845" s="21" t="s">
        <v>58</v>
      </c>
      <c r="H7845" s="23"/>
      <c r="I7845" s="28"/>
    </row>
    <row r="7846" ht="22.5" customHeight="1">
      <c r="A7846" s="53" t="str">
        <f t="array" ref="A7846">IFERROR(_xlfn.XLOOKUP(B7846, Runs[Run ID], Runs[Track]), "— pick a run —")</f>
        <v>Thor</v>
      </c>
      <c r="B7846" s="54" t="s">
        <v>7</v>
      </c>
      <c r="C7846" s="53" t="str">
        <f t="array" ref="C7846">IFERROR(_xlfn.XLOOKUP(B7846, Runs[Run ID], Runs[Title]), "— pick a run —")</f>
        <v>Simonson's Thor</v>
      </c>
      <c r="D7846" s="74" t="s">
        <v>5312</v>
      </c>
      <c r="E7846" s="58" t="b">
        <v>1</v>
      </c>
      <c r="F7846" s="25">
        <f t="shared" si="2"/>
        <v>15</v>
      </c>
      <c r="G7846" s="21" t="s">
        <v>58</v>
      </c>
      <c r="H7846" s="23"/>
      <c r="I7846" s="28"/>
    </row>
    <row r="7847" ht="22.5" customHeight="1">
      <c r="A7847" s="53" t="str">
        <f t="array" ref="A7847">IFERROR(_xlfn.XLOOKUP(B7847, Runs[Run ID], Runs[Track]), "— pick a run —")</f>
        <v>Thor</v>
      </c>
      <c r="B7847" s="54" t="s">
        <v>7</v>
      </c>
      <c r="C7847" s="53" t="str">
        <f t="array" ref="C7847">IFERROR(_xlfn.XLOOKUP(B7847, Runs[Run ID], Runs[Title]), "— pick a run —")</f>
        <v>Simonson's Thor</v>
      </c>
      <c r="D7847" s="74" t="s">
        <v>5340</v>
      </c>
      <c r="E7847" s="58" t="b">
        <v>1</v>
      </c>
      <c r="F7847" s="25">
        <f t="shared" si="2"/>
        <v>16</v>
      </c>
      <c r="G7847" s="21" t="s">
        <v>58</v>
      </c>
      <c r="H7847" s="23"/>
      <c r="I7847" s="28"/>
    </row>
    <row r="7848" ht="22.5" customHeight="1">
      <c r="A7848" s="53" t="str">
        <f t="array" ref="A7848">IFERROR(_xlfn.XLOOKUP(B7848, Runs[Run ID], Runs[Track]), "— pick a run —")</f>
        <v>Thor</v>
      </c>
      <c r="B7848" s="54" t="s">
        <v>7</v>
      </c>
      <c r="C7848" s="53" t="str">
        <f t="array" ref="C7848">IFERROR(_xlfn.XLOOKUP(B7848, Runs[Run ID], Runs[Title]), "— pick a run —")</f>
        <v>Simonson's Thor</v>
      </c>
      <c r="D7848" s="74" t="s">
        <v>5368</v>
      </c>
      <c r="E7848" s="58" t="b">
        <v>1</v>
      </c>
      <c r="F7848" s="25">
        <f t="shared" si="2"/>
        <v>17</v>
      </c>
      <c r="G7848" s="21" t="s">
        <v>58</v>
      </c>
      <c r="H7848" s="23"/>
      <c r="I7848" s="28"/>
    </row>
    <row r="7849" ht="22.5" customHeight="1">
      <c r="A7849" s="53" t="str">
        <f t="array" ref="A7849">IFERROR(_xlfn.XLOOKUP(B7849, Runs[Run ID], Runs[Track]), "— pick a run —")</f>
        <v>Thor</v>
      </c>
      <c r="B7849" s="54" t="s">
        <v>7</v>
      </c>
      <c r="C7849" s="53" t="str">
        <f t="array" ref="C7849">IFERROR(_xlfn.XLOOKUP(B7849, Runs[Run ID], Runs[Title]), "— pick a run —")</f>
        <v>Simonson's Thor</v>
      </c>
      <c r="D7849" s="74" t="s">
        <v>5393</v>
      </c>
      <c r="E7849" s="58" t="b">
        <v>0</v>
      </c>
      <c r="F7849" s="25">
        <f t="shared" si="2"/>
        <v>18</v>
      </c>
      <c r="G7849" s="21" t="s">
        <v>58</v>
      </c>
      <c r="H7849" s="23"/>
      <c r="I7849" s="28"/>
    </row>
    <row r="7850" ht="22.5" customHeight="1">
      <c r="A7850" s="53" t="str">
        <f t="array" ref="A7850">IFERROR(_xlfn.XLOOKUP(B7850, Runs[Run ID], Runs[Track]), "— pick a run —")</f>
        <v>Thor</v>
      </c>
      <c r="B7850" s="54" t="s">
        <v>7</v>
      </c>
      <c r="C7850" s="53" t="str">
        <f t="array" ref="C7850">IFERROR(_xlfn.XLOOKUP(B7850, Runs[Run ID], Runs[Title]), "— pick a run —")</f>
        <v>Simonson's Thor</v>
      </c>
      <c r="D7850" s="74" t="s">
        <v>5418</v>
      </c>
      <c r="E7850" s="58" t="b">
        <v>0</v>
      </c>
      <c r="F7850" s="25">
        <f t="shared" si="2"/>
        <v>19</v>
      </c>
      <c r="G7850" s="21" t="s">
        <v>58</v>
      </c>
      <c r="H7850" s="23"/>
      <c r="I7850" s="28"/>
    </row>
    <row r="7851" ht="22.5" customHeight="1">
      <c r="A7851" s="53" t="str">
        <f t="array" ref="A7851">IFERROR(_xlfn.XLOOKUP(B7851, Runs[Run ID], Runs[Track]), "— pick a run —")</f>
        <v>Thor</v>
      </c>
      <c r="B7851" s="54" t="s">
        <v>7</v>
      </c>
      <c r="C7851" s="53" t="str">
        <f t="array" ref="C7851">IFERROR(_xlfn.XLOOKUP(B7851, Runs[Run ID], Runs[Title]), "— pick a run —")</f>
        <v>Simonson's Thor</v>
      </c>
      <c r="D7851" s="74" t="s">
        <v>2957</v>
      </c>
      <c r="E7851" s="58" t="b">
        <v>0</v>
      </c>
      <c r="F7851" s="25">
        <f t="shared" si="2"/>
        <v>20</v>
      </c>
      <c r="G7851" s="21" t="s">
        <v>58</v>
      </c>
      <c r="H7851" s="23" t="s">
        <v>16048</v>
      </c>
      <c r="I7851" s="28"/>
    </row>
    <row r="7852" ht="22.5" customHeight="1">
      <c r="A7852" s="53" t="str">
        <f t="array" ref="A7852">IFERROR(_xlfn.XLOOKUP(B7852, Runs[Run ID], Runs[Track]), "— pick a run —")</f>
        <v>Thor</v>
      </c>
      <c r="B7852" s="54" t="s">
        <v>7</v>
      </c>
      <c r="C7852" s="53" t="str">
        <f t="array" ref="C7852">IFERROR(_xlfn.XLOOKUP(B7852, Runs[Run ID], Runs[Title]), "— pick a run —")</f>
        <v>Simonson's Thor</v>
      </c>
      <c r="D7852" s="74" t="s">
        <v>5468</v>
      </c>
      <c r="E7852" s="58" t="b">
        <v>0</v>
      </c>
      <c r="F7852" s="25">
        <f t="shared" si="2"/>
        <v>21</v>
      </c>
      <c r="G7852" s="21" t="s">
        <v>58</v>
      </c>
      <c r="H7852" s="23"/>
      <c r="I7852" s="28"/>
    </row>
    <row r="7853" ht="22.5" customHeight="1">
      <c r="A7853" s="53" t="str">
        <f t="array" ref="A7853">IFERROR(_xlfn.XLOOKUP(B7853, Runs[Run ID], Runs[Track]), "— pick a run —")</f>
        <v>Thor</v>
      </c>
      <c r="B7853" s="54" t="s">
        <v>7</v>
      </c>
      <c r="C7853" s="53" t="str">
        <f t="array" ref="C7853">IFERROR(_xlfn.XLOOKUP(B7853, Runs[Run ID], Runs[Title]), "— pick a run —")</f>
        <v>Simonson's Thor</v>
      </c>
      <c r="D7853" s="74" t="s">
        <v>5495</v>
      </c>
      <c r="E7853" s="58" t="b">
        <v>0</v>
      </c>
      <c r="F7853" s="25">
        <f t="shared" si="2"/>
        <v>22</v>
      </c>
      <c r="G7853" s="21" t="s">
        <v>58</v>
      </c>
      <c r="H7853" s="23"/>
      <c r="I7853" s="28"/>
    </row>
    <row r="7854" ht="22.5" customHeight="1">
      <c r="A7854" s="53" t="str">
        <f t="array" ref="A7854">IFERROR(_xlfn.XLOOKUP(B7854, Runs[Run ID], Runs[Track]), "— pick a run —")</f>
        <v>Thor</v>
      </c>
      <c r="B7854" s="54" t="s">
        <v>7</v>
      </c>
      <c r="C7854" s="53" t="str">
        <f t="array" ref="C7854">IFERROR(_xlfn.XLOOKUP(B7854, Runs[Run ID], Runs[Title]), "— pick a run —")</f>
        <v>Simonson's Thor</v>
      </c>
      <c r="D7854" s="74" t="s">
        <v>5520</v>
      </c>
      <c r="E7854" s="58" t="b">
        <v>0</v>
      </c>
      <c r="F7854" s="25">
        <f t="shared" si="2"/>
        <v>23</v>
      </c>
      <c r="G7854" s="21" t="s">
        <v>58</v>
      </c>
      <c r="H7854" s="23"/>
      <c r="I7854" s="28"/>
    </row>
    <row r="7855" ht="22.5" customHeight="1">
      <c r="A7855" s="53" t="str">
        <f t="array" ref="A7855">IFERROR(_xlfn.XLOOKUP(B7855, Runs[Run ID], Runs[Track]), "— pick a run —")</f>
        <v>Thor</v>
      </c>
      <c r="B7855" s="54" t="s">
        <v>7</v>
      </c>
      <c r="C7855" s="53" t="str">
        <f t="array" ref="C7855">IFERROR(_xlfn.XLOOKUP(B7855, Runs[Run ID], Runs[Title]), "— pick a run —")</f>
        <v>Simonson's Thor</v>
      </c>
      <c r="D7855" s="74" t="s">
        <v>5546</v>
      </c>
      <c r="E7855" s="58" t="b">
        <v>0</v>
      </c>
      <c r="F7855" s="25">
        <f t="shared" si="2"/>
        <v>24</v>
      </c>
      <c r="G7855" s="21" t="s">
        <v>58</v>
      </c>
      <c r="H7855" s="23"/>
      <c r="I7855" s="28"/>
    </row>
    <row r="7856" ht="22.5" customHeight="1">
      <c r="A7856" s="53" t="str">
        <f t="array" ref="A7856">IFERROR(_xlfn.XLOOKUP(B7856, Runs[Run ID], Runs[Track]), "— pick a run —")</f>
        <v>Thor</v>
      </c>
      <c r="B7856" s="54" t="s">
        <v>7</v>
      </c>
      <c r="C7856" s="53" t="str">
        <f t="array" ref="C7856">IFERROR(_xlfn.XLOOKUP(B7856, Runs[Run ID], Runs[Title]), "— pick a run —")</f>
        <v>Simonson's Thor</v>
      </c>
      <c r="D7856" s="74" t="s">
        <v>16049</v>
      </c>
      <c r="E7856" s="58" t="b">
        <v>0</v>
      </c>
      <c r="F7856" s="25">
        <f t="shared" si="2"/>
        <v>25</v>
      </c>
      <c r="G7856" s="21" t="s">
        <v>58</v>
      </c>
      <c r="H7856" s="23"/>
      <c r="I7856" s="28"/>
    </row>
    <row r="7857" ht="22.5" customHeight="1">
      <c r="A7857" s="53" t="str">
        <f t="array" ref="A7857">IFERROR(_xlfn.XLOOKUP(B7857, Runs[Run ID], Runs[Track]), "— pick a run —")</f>
        <v>Thor</v>
      </c>
      <c r="B7857" s="54" t="s">
        <v>7</v>
      </c>
      <c r="C7857" s="53" t="str">
        <f t="array" ref="C7857">IFERROR(_xlfn.XLOOKUP(B7857, Runs[Run ID], Runs[Title]), "— pick a run —")</f>
        <v>Simonson's Thor</v>
      </c>
      <c r="D7857" s="74" t="s">
        <v>5595</v>
      </c>
      <c r="E7857" s="58" t="b">
        <v>0</v>
      </c>
      <c r="F7857" s="25">
        <f t="shared" si="2"/>
        <v>26</v>
      </c>
      <c r="G7857" s="21" t="s">
        <v>58</v>
      </c>
      <c r="H7857" s="23"/>
      <c r="I7857" s="28"/>
    </row>
    <row r="7858" ht="22.5" customHeight="1">
      <c r="A7858" s="53" t="str">
        <f t="array" ref="A7858">IFERROR(_xlfn.XLOOKUP(B7858, Runs[Run ID], Runs[Track]), "— pick a run —")</f>
        <v>Thor</v>
      </c>
      <c r="B7858" s="54" t="s">
        <v>7</v>
      </c>
      <c r="C7858" s="53" t="str">
        <f t="array" ref="C7858">IFERROR(_xlfn.XLOOKUP(B7858, Runs[Run ID], Runs[Title]), "— pick a run —")</f>
        <v>Simonson's Thor</v>
      </c>
      <c r="D7858" s="74" t="s">
        <v>5622</v>
      </c>
      <c r="E7858" s="58" t="b">
        <v>0</v>
      </c>
      <c r="F7858" s="25">
        <f t="shared" si="2"/>
        <v>27</v>
      </c>
      <c r="G7858" s="21" t="s">
        <v>58</v>
      </c>
      <c r="H7858" s="23"/>
      <c r="I7858" s="28"/>
    </row>
    <row r="7859" ht="22.5" customHeight="1">
      <c r="A7859" s="53" t="str">
        <f t="array" ref="A7859">IFERROR(_xlfn.XLOOKUP(B7859, Runs[Run ID], Runs[Track]), "— pick a run —")</f>
        <v>Thor</v>
      </c>
      <c r="B7859" s="54" t="s">
        <v>7</v>
      </c>
      <c r="C7859" s="53" t="str">
        <f t="array" ref="C7859">IFERROR(_xlfn.XLOOKUP(B7859, Runs[Run ID], Runs[Title]), "— pick a run —")</f>
        <v>Simonson's Thor</v>
      </c>
      <c r="D7859" s="74" t="s">
        <v>16050</v>
      </c>
      <c r="E7859" s="58" t="b">
        <v>0</v>
      </c>
      <c r="F7859" s="25">
        <f t="shared" si="2"/>
        <v>28</v>
      </c>
      <c r="G7859" s="21" t="s">
        <v>58</v>
      </c>
      <c r="H7859" s="23"/>
      <c r="I7859" s="28"/>
    </row>
    <row r="7860" ht="22.5" customHeight="1">
      <c r="A7860" s="53" t="str">
        <f t="array" ref="A7860">IFERROR(_xlfn.XLOOKUP(B7860, Runs[Run ID], Runs[Track]), "— pick a run —")</f>
        <v>Thor</v>
      </c>
      <c r="B7860" s="54" t="s">
        <v>7</v>
      </c>
      <c r="C7860" s="53" t="str">
        <f t="array" ref="C7860">IFERROR(_xlfn.XLOOKUP(B7860, Runs[Run ID], Runs[Title]), "— pick a run —")</f>
        <v>Simonson's Thor</v>
      </c>
      <c r="D7860" s="74" t="s">
        <v>16051</v>
      </c>
      <c r="E7860" s="58" t="b">
        <v>0</v>
      </c>
      <c r="F7860" s="25">
        <f t="shared" si="2"/>
        <v>29</v>
      </c>
      <c r="G7860" s="21" t="s">
        <v>58</v>
      </c>
      <c r="H7860" s="23"/>
      <c r="I7860" s="28"/>
    </row>
    <row r="7861" ht="22.5" customHeight="1">
      <c r="A7861" s="53" t="str">
        <f t="array" ref="A7861">IFERROR(_xlfn.XLOOKUP(B7861, Runs[Run ID], Runs[Track]), "— pick a run —")</f>
        <v>Thor</v>
      </c>
      <c r="B7861" s="54" t="s">
        <v>7</v>
      </c>
      <c r="C7861" s="53" t="str">
        <f t="array" ref="C7861">IFERROR(_xlfn.XLOOKUP(B7861, Runs[Run ID], Runs[Title]), "— pick a run —")</f>
        <v>Simonson's Thor</v>
      </c>
      <c r="D7861" s="74" t="s">
        <v>16052</v>
      </c>
      <c r="E7861" s="58" t="b">
        <v>0</v>
      </c>
      <c r="F7861" s="25">
        <f t="shared" si="2"/>
        <v>30</v>
      </c>
      <c r="G7861" s="21" t="s">
        <v>58</v>
      </c>
      <c r="H7861" s="23"/>
      <c r="I7861" s="28"/>
    </row>
    <row r="7862" ht="22.5" customHeight="1">
      <c r="A7862" s="53" t="str">
        <f t="array" ref="A7862">IFERROR(_xlfn.XLOOKUP(B7862, Runs[Run ID], Runs[Track]), "— pick a run —")</f>
        <v>Thor</v>
      </c>
      <c r="B7862" s="54" t="s">
        <v>7</v>
      </c>
      <c r="C7862" s="53" t="str">
        <f t="array" ref="C7862">IFERROR(_xlfn.XLOOKUP(B7862, Runs[Run ID], Runs[Title]), "— pick a run —")</f>
        <v>Simonson's Thor</v>
      </c>
      <c r="D7862" s="74" t="s">
        <v>5729</v>
      </c>
      <c r="E7862" s="58" t="b">
        <v>0</v>
      </c>
      <c r="F7862" s="25">
        <f t="shared" si="2"/>
        <v>31</v>
      </c>
      <c r="G7862" s="21" t="s">
        <v>58</v>
      </c>
      <c r="H7862" s="23"/>
      <c r="I7862" s="28"/>
    </row>
    <row r="7863" ht="22.5" customHeight="1">
      <c r="A7863" s="53" t="str">
        <f t="array" ref="A7863">IFERROR(_xlfn.XLOOKUP(B7863, Runs[Run ID], Runs[Track]), "— pick a run —")</f>
        <v>Thor</v>
      </c>
      <c r="B7863" s="54" t="s">
        <v>7</v>
      </c>
      <c r="C7863" s="53" t="str">
        <f t="array" ref="C7863">IFERROR(_xlfn.XLOOKUP(B7863, Runs[Run ID], Runs[Title]), "— pick a run —")</f>
        <v>Simonson's Thor</v>
      </c>
      <c r="D7863" s="74" t="s">
        <v>5757</v>
      </c>
      <c r="E7863" s="58" t="b">
        <v>0</v>
      </c>
      <c r="F7863" s="25">
        <f t="shared" si="2"/>
        <v>32</v>
      </c>
      <c r="G7863" s="21" t="s">
        <v>58</v>
      </c>
      <c r="H7863" s="23"/>
      <c r="I7863" s="28"/>
    </row>
    <row r="7864" ht="22.5" customHeight="1">
      <c r="A7864" s="53" t="str">
        <f t="array" ref="A7864">IFERROR(_xlfn.XLOOKUP(B7864, Runs[Run ID], Runs[Track]), "— pick a run —")</f>
        <v>Thor</v>
      </c>
      <c r="B7864" s="54" t="s">
        <v>7</v>
      </c>
      <c r="C7864" s="53" t="str">
        <f t="array" ref="C7864">IFERROR(_xlfn.XLOOKUP(B7864, Runs[Run ID], Runs[Title]), "— pick a run —")</f>
        <v>Simonson's Thor</v>
      </c>
      <c r="D7864" s="74" t="s">
        <v>5782</v>
      </c>
      <c r="E7864" s="58" t="b">
        <v>0</v>
      </c>
      <c r="F7864" s="25">
        <f t="shared" si="2"/>
        <v>33</v>
      </c>
      <c r="G7864" s="21" t="s">
        <v>58</v>
      </c>
      <c r="H7864" s="23"/>
      <c r="I7864" s="28"/>
    </row>
    <row r="7865" ht="22.5" customHeight="1">
      <c r="A7865" s="53" t="str">
        <f t="array" ref="A7865">IFERROR(_xlfn.XLOOKUP(B7865, Runs[Run ID], Runs[Track]), "— pick a run —")</f>
        <v>Thor</v>
      </c>
      <c r="B7865" s="54" t="s">
        <v>7</v>
      </c>
      <c r="C7865" s="53" t="str">
        <f t="array" ref="C7865">IFERROR(_xlfn.XLOOKUP(B7865, Runs[Run ID], Runs[Title]), "— pick a run —")</f>
        <v>Simonson's Thor</v>
      </c>
      <c r="D7865" s="74" t="s">
        <v>5808</v>
      </c>
      <c r="E7865" s="58" t="b">
        <v>0</v>
      </c>
      <c r="F7865" s="25">
        <f t="shared" si="2"/>
        <v>34</v>
      </c>
      <c r="G7865" s="21" t="s">
        <v>58</v>
      </c>
      <c r="H7865" s="23"/>
      <c r="I7865" s="28"/>
    </row>
    <row r="7866" ht="22.5" customHeight="1">
      <c r="A7866" s="53" t="str">
        <f t="array" ref="A7866">IFERROR(_xlfn.XLOOKUP(B7866, Runs[Run ID], Runs[Track]), "— pick a run —")</f>
        <v>Thor</v>
      </c>
      <c r="B7866" s="54" t="s">
        <v>7</v>
      </c>
      <c r="C7866" s="53" t="str">
        <f t="array" ref="C7866">IFERROR(_xlfn.XLOOKUP(B7866, Runs[Run ID], Runs[Title]), "— pick a run —")</f>
        <v>Simonson's Thor</v>
      </c>
      <c r="D7866" s="74" t="s">
        <v>5831</v>
      </c>
      <c r="E7866" s="58" t="b">
        <v>0</v>
      </c>
      <c r="F7866" s="25">
        <f t="shared" si="2"/>
        <v>35</v>
      </c>
      <c r="G7866" s="21" t="s">
        <v>58</v>
      </c>
      <c r="H7866" s="23"/>
      <c r="I7866" s="28"/>
    </row>
    <row r="7867" ht="22.5" customHeight="1">
      <c r="A7867" s="53" t="str">
        <f t="array" ref="A7867">IFERROR(_xlfn.XLOOKUP(B7867, Runs[Run ID], Runs[Track]), "— pick a run —")</f>
        <v>Thor</v>
      </c>
      <c r="B7867" s="54" t="s">
        <v>7</v>
      </c>
      <c r="C7867" s="53" t="str">
        <f t="array" ref="C7867">IFERROR(_xlfn.XLOOKUP(B7867, Runs[Run ID], Runs[Title]), "— pick a run —")</f>
        <v>Simonson's Thor</v>
      </c>
      <c r="D7867" s="74" t="s">
        <v>5855</v>
      </c>
      <c r="E7867" s="58" t="b">
        <v>0</v>
      </c>
      <c r="F7867" s="25">
        <f t="shared" si="2"/>
        <v>36</v>
      </c>
      <c r="G7867" s="21" t="s">
        <v>58</v>
      </c>
      <c r="H7867" s="23"/>
      <c r="I7867" s="28"/>
    </row>
    <row r="7868" ht="22.5" customHeight="1">
      <c r="A7868" s="53" t="str">
        <f t="array" ref="A7868">IFERROR(_xlfn.XLOOKUP(B7868, Runs[Run ID], Runs[Track]), "— pick a run —")</f>
        <v>Thor</v>
      </c>
      <c r="B7868" s="54" t="s">
        <v>7</v>
      </c>
      <c r="C7868" s="53" t="str">
        <f t="array" ref="C7868">IFERROR(_xlfn.XLOOKUP(B7868, Runs[Run ID], Runs[Title]), "— pick a run —")</f>
        <v>Simonson's Thor</v>
      </c>
      <c r="D7868" s="74" t="s">
        <v>5883</v>
      </c>
      <c r="E7868" s="58" t="b">
        <v>0</v>
      </c>
      <c r="F7868" s="25">
        <f t="shared" si="2"/>
        <v>37</v>
      </c>
      <c r="G7868" s="21" t="s">
        <v>58</v>
      </c>
      <c r="H7868" s="23"/>
      <c r="I7868" s="28"/>
    </row>
    <row r="7869" ht="22.5" customHeight="1">
      <c r="A7869" s="53" t="str">
        <f t="array" ref="A7869">IFERROR(_xlfn.XLOOKUP(B7869, Runs[Run ID], Runs[Track]), "— pick a run —")</f>
        <v>Thor</v>
      </c>
      <c r="B7869" s="54" t="s">
        <v>7</v>
      </c>
      <c r="C7869" s="53" t="str">
        <f t="array" ref="C7869">IFERROR(_xlfn.XLOOKUP(B7869, Runs[Run ID], Runs[Title]), "— pick a run —")</f>
        <v>Simonson's Thor</v>
      </c>
      <c r="D7869" s="74" t="s">
        <v>5910</v>
      </c>
      <c r="E7869" s="58" t="b">
        <v>0</v>
      </c>
      <c r="F7869" s="25">
        <f t="shared" si="2"/>
        <v>38</v>
      </c>
      <c r="G7869" s="21" t="s">
        <v>58</v>
      </c>
      <c r="H7869" s="23" t="s">
        <v>16048</v>
      </c>
      <c r="I7869" s="28"/>
    </row>
    <row r="7870" ht="22.5" customHeight="1">
      <c r="A7870" s="53" t="str">
        <f t="array" ref="A7870">IFERROR(_xlfn.XLOOKUP(B7870, Runs[Run ID], Runs[Track]), "— pick a run —")</f>
        <v>Thor</v>
      </c>
      <c r="B7870" s="54" t="s">
        <v>7</v>
      </c>
      <c r="C7870" s="53" t="str">
        <f t="array" ref="C7870">IFERROR(_xlfn.XLOOKUP(B7870, Runs[Run ID], Runs[Title]), "— pick a run —")</f>
        <v>Simonson's Thor</v>
      </c>
      <c r="D7870" s="74" t="s">
        <v>5933</v>
      </c>
      <c r="E7870" s="58" t="b">
        <v>0</v>
      </c>
      <c r="F7870" s="25">
        <f t="shared" si="2"/>
        <v>39</v>
      </c>
      <c r="G7870" s="21" t="s">
        <v>58</v>
      </c>
      <c r="H7870" s="23"/>
      <c r="I7870" s="28"/>
    </row>
    <row r="7871" ht="22.5" customHeight="1">
      <c r="A7871" s="53" t="str">
        <f t="array" ref="A7871">IFERROR(_xlfn.XLOOKUP(B7871, Runs[Run ID], Runs[Track]), "— pick a run —")</f>
        <v>Thor</v>
      </c>
      <c r="B7871" s="54" t="s">
        <v>7</v>
      </c>
      <c r="C7871" s="53" t="str">
        <f t="array" ref="C7871">IFERROR(_xlfn.XLOOKUP(B7871, Runs[Run ID], Runs[Title]), "— pick a run —")</f>
        <v>Simonson's Thor</v>
      </c>
      <c r="D7871" s="74" t="s">
        <v>5957</v>
      </c>
      <c r="E7871" s="58" t="b">
        <v>0</v>
      </c>
      <c r="F7871" s="25">
        <f t="shared" si="2"/>
        <v>40</v>
      </c>
      <c r="G7871" s="21" t="s">
        <v>58</v>
      </c>
      <c r="H7871" s="23"/>
      <c r="I7871" s="28"/>
    </row>
    <row r="7872" ht="22.5" customHeight="1">
      <c r="A7872" s="53" t="str">
        <f t="array" ref="A7872">IFERROR(_xlfn.XLOOKUP(B7872, Runs[Run ID], Runs[Track]), "— pick a run —")</f>
        <v>Thor</v>
      </c>
      <c r="B7872" s="54" t="s">
        <v>7</v>
      </c>
      <c r="C7872" s="53" t="str">
        <f t="array" ref="C7872">IFERROR(_xlfn.XLOOKUP(B7872, Runs[Run ID], Runs[Title]), "— pick a run —")</f>
        <v>Simonson's Thor</v>
      </c>
      <c r="D7872" s="74" t="s">
        <v>5982</v>
      </c>
      <c r="E7872" s="58" t="b">
        <v>0</v>
      </c>
      <c r="F7872" s="25">
        <f t="shared" si="2"/>
        <v>41</v>
      </c>
      <c r="G7872" s="21" t="s">
        <v>58</v>
      </c>
      <c r="H7872" s="23"/>
      <c r="I7872" s="28"/>
    </row>
    <row r="7873" ht="22.5" customHeight="1">
      <c r="A7873" s="53" t="str">
        <f t="array" ref="A7873">IFERROR(_xlfn.XLOOKUP(B7873, Runs[Run ID], Runs[Track]), "— pick a run —")</f>
        <v>Thor</v>
      </c>
      <c r="B7873" s="54" t="s">
        <v>7</v>
      </c>
      <c r="C7873" s="53" t="str">
        <f t="array" ref="C7873">IFERROR(_xlfn.XLOOKUP(B7873, Runs[Run ID], Runs[Title]), "— pick a run —")</f>
        <v>Simonson's Thor</v>
      </c>
      <c r="D7873" s="74" t="s">
        <v>6007</v>
      </c>
      <c r="E7873" s="58" t="b">
        <v>0</v>
      </c>
      <c r="F7873" s="25">
        <f t="shared" si="2"/>
        <v>42</v>
      </c>
      <c r="G7873" s="21" t="s">
        <v>58</v>
      </c>
      <c r="H7873" s="23"/>
      <c r="I7873" s="28"/>
    </row>
    <row r="7874" ht="22.5" customHeight="1">
      <c r="A7874" s="53" t="str">
        <f t="array" ref="A7874">IFERROR(_xlfn.XLOOKUP(B7874, Runs[Run ID], Runs[Track]), "— pick a run —")</f>
        <v>Thor</v>
      </c>
      <c r="B7874" s="54" t="s">
        <v>7</v>
      </c>
      <c r="C7874" s="53" t="str">
        <f t="array" ref="C7874">IFERROR(_xlfn.XLOOKUP(B7874, Runs[Run ID], Runs[Title]), "— pick a run —")</f>
        <v>Simonson's Thor</v>
      </c>
      <c r="D7874" s="74" t="s">
        <v>6037</v>
      </c>
      <c r="E7874" s="58" t="b">
        <v>0</v>
      </c>
      <c r="F7874" s="25">
        <f t="shared" si="2"/>
        <v>43</v>
      </c>
      <c r="G7874" s="21" t="s">
        <v>58</v>
      </c>
      <c r="H7874" s="23"/>
      <c r="I7874" s="28"/>
    </row>
    <row r="7875" ht="22.5" customHeight="1">
      <c r="A7875" s="53" t="str">
        <f t="array" ref="A7875">IFERROR(_xlfn.XLOOKUP(B7875, Runs[Run ID], Runs[Track]), "— pick a run —")</f>
        <v>Thor</v>
      </c>
      <c r="B7875" s="54" t="s">
        <v>7</v>
      </c>
      <c r="C7875" s="53" t="str">
        <f t="array" ref="C7875">IFERROR(_xlfn.XLOOKUP(B7875, Runs[Run ID], Runs[Title]), "— pick a run —")</f>
        <v>Simonson's Thor</v>
      </c>
      <c r="D7875" s="74" t="s">
        <v>6064</v>
      </c>
      <c r="E7875" s="58" t="b">
        <v>0</v>
      </c>
      <c r="F7875" s="25">
        <f t="shared" si="2"/>
        <v>44</v>
      </c>
      <c r="G7875" s="21" t="s">
        <v>58</v>
      </c>
      <c r="H7875" s="23"/>
      <c r="I7875" s="28"/>
    </row>
    <row r="7876" ht="22.5" customHeight="1">
      <c r="A7876" s="53" t="str">
        <f t="array" ref="A7876">IFERROR(_xlfn.XLOOKUP(B7876, Runs[Run ID], Runs[Track]), "— pick a run —")</f>
        <v>Thor</v>
      </c>
      <c r="B7876" s="54" t="s">
        <v>7</v>
      </c>
      <c r="C7876" s="53" t="str">
        <f t="array" ref="C7876">IFERROR(_xlfn.XLOOKUP(B7876, Runs[Run ID], Runs[Title]), "— pick a run —")</f>
        <v>Simonson's Thor</v>
      </c>
      <c r="D7876" s="74" t="s">
        <v>6088</v>
      </c>
      <c r="E7876" s="58" t="b">
        <v>0</v>
      </c>
      <c r="F7876" s="25">
        <f t="shared" si="2"/>
        <v>45</v>
      </c>
      <c r="G7876" s="21" t="s">
        <v>58</v>
      </c>
      <c r="H7876" s="23"/>
      <c r="I7876" s="28"/>
    </row>
    <row r="7877" ht="22.5" customHeight="1">
      <c r="A7877" s="53" t="str">
        <f t="array" ref="A7877">IFERROR(_xlfn.XLOOKUP(B7877, Runs[Run ID], Runs[Track]), "— pick a run —")</f>
        <v>Thor</v>
      </c>
      <c r="B7877" s="54" t="s">
        <v>7</v>
      </c>
      <c r="C7877" s="53" t="str">
        <f t="array" ref="C7877">IFERROR(_xlfn.XLOOKUP(B7877, Runs[Run ID], Runs[Title]), "— pick a run —")</f>
        <v>Simonson's Thor</v>
      </c>
      <c r="D7877" s="74" t="s">
        <v>6110</v>
      </c>
      <c r="E7877" s="58" t="b">
        <v>0</v>
      </c>
      <c r="F7877" s="25">
        <f t="shared" si="2"/>
        <v>46</v>
      </c>
      <c r="G7877" s="21" t="s">
        <v>58</v>
      </c>
      <c r="H7877" s="23"/>
      <c r="I7877" s="28"/>
    </row>
    <row r="7878" ht="22.5" customHeight="1">
      <c r="A7878" s="53" t="str">
        <f t="array" ref="A7878">IFERROR(_xlfn.XLOOKUP(B7878, Runs[Run ID], Runs[Track]), "— pick a run —")</f>
        <v>Thor</v>
      </c>
      <c r="B7878" s="54" t="s">
        <v>7</v>
      </c>
      <c r="C7878" s="53" t="str">
        <f t="array" ref="C7878">IFERROR(_xlfn.XLOOKUP(B7878, Runs[Run ID], Runs[Title]), "— pick a run —")</f>
        <v>Simonson's Thor</v>
      </c>
      <c r="D7878" s="74" t="s">
        <v>6132</v>
      </c>
      <c r="E7878" s="58" t="b">
        <v>0</v>
      </c>
      <c r="F7878" s="25">
        <f t="shared" si="2"/>
        <v>47</v>
      </c>
      <c r="G7878" s="21" t="s">
        <v>58</v>
      </c>
      <c r="H7878" s="23"/>
      <c r="I7878" s="28"/>
    </row>
    <row r="7879" ht="22.5" customHeight="1">
      <c r="A7879" s="53" t="str">
        <f t="array" ref="A7879">IFERROR(_xlfn.XLOOKUP(B7879, Runs[Run ID], Runs[Track]), "— pick a run —")</f>
        <v>Thor</v>
      </c>
      <c r="B7879" s="54" t="s">
        <v>7</v>
      </c>
      <c r="C7879" s="53" t="str">
        <f t="array" ref="C7879">IFERROR(_xlfn.XLOOKUP(B7879, Runs[Run ID], Runs[Title]), "— pick a run —")</f>
        <v>Simonson's Thor</v>
      </c>
      <c r="D7879" s="74" t="s">
        <v>6157</v>
      </c>
      <c r="E7879" s="58" t="b">
        <v>0</v>
      </c>
      <c r="F7879" s="25">
        <f t="shared" si="2"/>
        <v>48</v>
      </c>
      <c r="G7879" s="21" t="s">
        <v>58</v>
      </c>
      <c r="H7879" s="23"/>
      <c r="I7879" s="28"/>
    </row>
    <row r="7880" ht="22.5" customHeight="1">
      <c r="A7880" s="53" t="str">
        <f t="array" ref="A7880">IFERROR(_xlfn.XLOOKUP(B7880, Runs[Run ID], Runs[Track]), "— pick a run —")</f>
        <v>Thor</v>
      </c>
      <c r="B7880" s="54" t="s">
        <v>7</v>
      </c>
      <c r="C7880" s="53" t="str">
        <f t="array" ref="C7880">IFERROR(_xlfn.XLOOKUP(B7880, Runs[Run ID], Runs[Title]), "— pick a run —")</f>
        <v>Simonson's Thor</v>
      </c>
      <c r="D7880" s="74" t="s">
        <v>6178</v>
      </c>
      <c r="E7880" s="58" t="b">
        <v>0</v>
      </c>
      <c r="F7880" s="25">
        <f t="shared" si="2"/>
        <v>49</v>
      </c>
      <c r="G7880" s="21" t="s">
        <v>58</v>
      </c>
      <c r="H7880" s="23"/>
      <c r="I7880" s="28"/>
    </row>
    <row r="7881" ht="22.5" customHeight="1">
      <c r="A7881" s="53" t="str">
        <f t="array" ref="A7881">IFERROR(_xlfn.XLOOKUP(B7881, Runs[Run ID], Runs[Track]), "— pick a run —")</f>
        <v>Thor</v>
      </c>
      <c r="B7881" s="54" t="s">
        <v>7</v>
      </c>
      <c r="C7881" s="53" t="str">
        <f t="array" ref="C7881">IFERROR(_xlfn.XLOOKUP(B7881, Runs[Run ID], Runs[Title]), "— pick a run —")</f>
        <v>Simonson's Thor</v>
      </c>
      <c r="D7881" s="74" t="s">
        <v>6199</v>
      </c>
      <c r="E7881" s="58" t="b">
        <v>0</v>
      </c>
      <c r="F7881" s="25">
        <f t="shared" si="2"/>
        <v>50</v>
      </c>
      <c r="G7881" s="21" t="s">
        <v>58</v>
      </c>
      <c r="H7881" s="23"/>
      <c r="I7881" s="28"/>
    </row>
    <row r="7882" ht="22.5" customHeight="1">
      <c r="A7882" s="53" t="str">
        <f t="array" ref="A7882">IFERROR(_xlfn.XLOOKUP(B7882, Runs[Run ID], Runs[Track]), "— pick a run —")</f>
        <v>Thor</v>
      </c>
      <c r="B7882" s="54" t="s">
        <v>2138</v>
      </c>
      <c r="C7882" s="53" t="str">
        <f t="array" ref="C7882">IFERROR(_xlfn.XLOOKUP(B7882, Runs[Run ID], Runs[Title]), "— pick a run —")</f>
        <v>Jurgens' Thor</v>
      </c>
      <c r="D7882" s="74" t="s">
        <v>6245</v>
      </c>
      <c r="E7882" s="58" t="b">
        <v>0</v>
      </c>
      <c r="F7882" s="25">
        <f t="shared" si="2"/>
        <v>1</v>
      </c>
      <c r="G7882" s="21" t="s">
        <v>58</v>
      </c>
      <c r="H7882" s="23"/>
      <c r="I7882" s="28"/>
    </row>
    <row r="7883" ht="22.5" customHeight="1">
      <c r="A7883" s="53" t="str">
        <f t="array" ref="A7883">IFERROR(_xlfn.XLOOKUP(B7883, Runs[Run ID], Runs[Track]), "— pick a run —")</f>
        <v>Thor</v>
      </c>
      <c r="B7883" s="54" t="s">
        <v>2138</v>
      </c>
      <c r="C7883" s="53" t="str">
        <f t="array" ref="C7883">IFERROR(_xlfn.XLOOKUP(B7883, Runs[Run ID], Runs[Title]), "— pick a run —")</f>
        <v>Jurgens' Thor</v>
      </c>
      <c r="D7883" s="74" t="s">
        <v>6269</v>
      </c>
      <c r="E7883" s="58" t="b">
        <v>0</v>
      </c>
      <c r="F7883" s="25">
        <f t="shared" si="2"/>
        <v>2</v>
      </c>
      <c r="G7883" s="21" t="s">
        <v>58</v>
      </c>
      <c r="H7883" s="23"/>
      <c r="I7883" s="28"/>
    </row>
    <row r="7884" ht="22.5" customHeight="1">
      <c r="A7884" s="53" t="str">
        <f t="array" ref="A7884">IFERROR(_xlfn.XLOOKUP(B7884, Runs[Run ID], Runs[Track]), "— pick a run —")</f>
        <v>Thor</v>
      </c>
      <c r="B7884" s="54" t="s">
        <v>2138</v>
      </c>
      <c r="C7884" s="53" t="str">
        <f t="array" ref="C7884">IFERROR(_xlfn.XLOOKUP(B7884, Runs[Run ID], Runs[Title]), "— pick a run —")</f>
        <v>Jurgens' Thor</v>
      </c>
      <c r="D7884" s="74" t="s">
        <v>6294</v>
      </c>
      <c r="E7884" s="58" t="b">
        <v>0</v>
      </c>
      <c r="F7884" s="25">
        <f t="shared" si="2"/>
        <v>3</v>
      </c>
      <c r="G7884" s="21" t="s">
        <v>58</v>
      </c>
      <c r="H7884" s="23"/>
      <c r="I7884" s="28"/>
    </row>
    <row r="7885" ht="22.5" customHeight="1">
      <c r="A7885" s="53" t="str">
        <f t="array" ref="A7885">IFERROR(_xlfn.XLOOKUP(B7885, Runs[Run ID], Runs[Track]), "— pick a run —")</f>
        <v>Thor</v>
      </c>
      <c r="B7885" s="54" t="s">
        <v>2138</v>
      </c>
      <c r="C7885" s="53" t="str">
        <f t="array" ref="C7885">IFERROR(_xlfn.XLOOKUP(B7885, Runs[Run ID], Runs[Title]), "— pick a run —")</f>
        <v>Jurgens' Thor</v>
      </c>
      <c r="D7885" s="74" t="s">
        <v>6319</v>
      </c>
      <c r="E7885" s="58" t="b">
        <v>0</v>
      </c>
      <c r="F7885" s="25">
        <f t="shared" si="2"/>
        <v>4</v>
      </c>
      <c r="G7885" s="21" t="s">
        <v>58</v>
      </c>
      <c r="H7885" s="23"/>
      <c r="I7885" s="28"/>
    </row>
    <row r="7886" ht="22.5" customHeight="1">
      <c r="A7886" s="53" t="str">
        <f t="array" ref="A7886">IFERROR(_xlfn.XLOOKUP(B7886, Runs[Run ID], Runs[Track]), "— pick a run —")</f>
        <v>Thor</v>
      </c>
      <c r="B7886" s="54" t="s">
        <v>2138</v>
      </c>
      <c r="C7886" s="53" t="str">
        <f t="array" ref="C7886">IFERROR(_xlfn.XLOOKUP(B7886, Runs[Run ID], Runs[Title]), "— pick a run —")</f>
        <v>Jurgens' Thor</v>
      </c>
      <c r="D7886" s="74" t="s">
        <v>6344</v>
      </c>
      <c r="E7886" s="58" t="b">
        <v>0</v>
      </c>
      <c r="F7886" s="25">
        <f t="shared" si="2"/>
        <v>5</v>
      </c>
      <c r="G7886" s="21" t="s">
        <v>58</v>
      </c>
      <c r="H7886" s="23"/>
      <c r="I7886" s="28"/>
    </row>
    <row r="7887" ht="22.5" customHeight="1">
      <c r="A7887" s="53" t="str">
        <f t="array" ref="A7887">IFERROR(_xlfn.XLOOKUP(B7887, Runs[Run ID], Runs[Track]), "— pick a run —")</f>
        <v>Thor</v>
      </c>
      <c r="B7887" s="54" t="s">
        <v>2138</v>
      </c>
      <c r="C7887" s="53" t="str">
        <f t="array" ref="C7887">IFERROR(_xlfn.XLOOKUP(B7887, Runs[Run ID], Runs[Title]), "— pick a run —")</f>
        <v>Jurgens' Thor</v>
      </c>
      <c r="D7887" s="74" t="s">
        <v>6366</v>
      </c>
      <c r="E7887" s="58" t="b">
        <v>0</v>
      </c>
      <c r="F7887" s="25">
        <f t="shared" si="2"/>
        <v>6</v>
      </c>
      <c r="G7887" s="21" t="s">
        <v>58</v>
      </c>
      <c r="H7887" s="23"/>
      <c r="I7887" s="28"/>
    </row>
    <row r="7888" ht="22.5" customHeight="1">
      <c r="A7888" s="53" t="str">
        <f t="array" ref="A7888">IFERROR(_xlfn.XLOOKUP(B7888, Runs[Run ID], Runs[Track]), "— pick a run —")</f>
        <v>Thor</v>
      </c>
      <c r="B7888" s="54" t="s">
        <v>2138</v>
      </c>
      <c r="C7888" s="53" t="str">
        <f t="array" ref="C7888">IFERROR(_xlfn.XLOOKUP(B7888, Runs[Run ID], Runs[Title]), "— pick a run —")</f>
        <v>Jurgens' Thor</v>
      </c>
      <c r="D7888" s="74" t="s">
        <v>6388</v>
      </c>
      <c r="E7888" s="58" t="b">
        <v>0</v>
      </c>
      <c r="F7888" s="25">
        <f t="shared" si="2"/>
        <v>7</v>
      </c>
      <c r="G7888" s="21" t="s">
        <v>58</v>
      </c>
      <c r="H7888" s="23"/>
      <c r="I7888" s="28"/>
    </row>
    <row r="7889" ht="22.5" customHeight="1">
      <c r="A7889" s="53" t="str">
        <f t="array" ref="A7889">IFERROR(_xlfn.XLOOKUP(B7889, Runs[Run ID], Runs[Track]), "— pick a run —")</f>
        <v>Thor</v>
      </c>
      <c r="B7889" s="54" t="s">
        <v>2138</v>
      </c>
      <c r="C7889" s="53" t="str">
        <f t="array" ref="C7889">IFERROR(_xlfn.XLOOKUP(B7889, Runs[Run ID], Runs[Title]), "— pick a run —")</f>
        <v>Jurgens' Thor</v>
      </c>
      <c r="D7889" s="74" t="s">
        <v>6411</v>
      </c>
      <c r="E7889" s="58" t="b">
        <v>0</v>
      </c>
      <c r="F7889" s="25">
        <f t="shared" si="2"/>
        <v>8</v>
      </c>
      <c r="G7889" s="21" t="s">
        <v>58</v>
      </c>
      <c r="H7889" s="23"/>
      <c r="I7889" s="28"/>
    </row>
    <row r="7890" ht="22.5" customHeight="1">
      <c r="A7890" s="53" t="str">
        <f t="array" ref="A7890">IFERROR(_xlfn.XLOOKUP(B7890, Runs[Run ID], Runs[Track]), "— pick a run —")</f>
        <v>Thor</v>
      </c>
      <c r="B7890" s="54" t="s">
        <v>2138</v>
      </c>
      <c r="C7890" s="53" t="str">
        <f t="array" ref="C7890">IFERROR(_xlfn.XLOOKUP(B7890, Runs[Run ID], Runs[Title]), "— pick a run —")</f>
        <v>Jurgens' Thor</v>
      </c>
      <c r="D7890" s="74" t="s">
        <v>16053</v>
      </c>
      <c r="E7890" s="58" t="b">
        <v>0</v>
      </c>
      <c r="F7890" s="25">
        <f t="shared" si="2"/>
        <v>9</v>
      </c>
      <c r="G7890" s="21" t="s">
        <v>58</v>
      </c>
      <c r="H7890" s="23"/>
      <c r="I7890" s="28"/>
    </row>
    <row r="7891" ht="22.5" customHeight="1">
      <c r="A7891" s="53" t="str">
        <f t="array" ref="A7891">IFERROR(_xlfn.XLOOKUP(B7891, Runs[Run ID], Runs[Track]), "— pick a run —")</f>
        <v>Thor</v>
      </c>
      <c r="B7891" s="54" t="s">
        <v>2138</v>
      </c>
      <c r="C7891" s="53" t="str">
        <f t="array" ref="C7891">IFERROR(_xlfn.XLOOKUP(B7891, Runs[Run ID], Runs[Title]), "— pick a run —")</f>
        <v>Jurgens' Thor</v>
      </c>
      <c r="D7891" s="74" t="s">
        <v>6455</v>
      </c>
      <c r="E7891" s="58" t="b">
        <v>0</v>
      </c>
      <c r="F7891" s="25">
        <f t="shared" si="2"/>
        <v>10</v>
      </c>
      <c r="G7891" s="21" t="s">
        <v>58</v>
      </c>
      <c r="H7891" s="23"/>
      <c r="I7891" s="28"/>
    </row>
    <row r="7892" ht="22.5" customHeight="1">
      <c r="A7892" s="53" t="str">
        <f t="array" ref="A7892">IFERROR(_xlfn.XLOOKUP(B7892, Runs[Run ID], Runs[Track]), "— pick a run —")</f>
        <v>Thor</v>
      </c>
      <c r="B7892" s="54" t="s">
        <v>2138</v>
      </c>
      <c r="C7892" s="53" t="str">
        <f t="array" ref="C7892">IFERROR(_xlfn.XLOOKUP(B7892, Runs[Run ID], Runs[Title]), "— pick a run —")</f>
        <v>Jurgens' Thor</v>
      </c>
      <c r="D7892" s="74" t="s">
        <v>6477</v>
      </c>
      <c r="E7892" s="58" t="b">
        <v>0</v>
      </c>
      <c r="F7892" s="25">
        <f t="shared" si="2"/>
        <v>11</v>
      </c>
      <c r="G7892" s="21" t="s">
        <v>58</v>
      </c>
      <c r="H7892" s="23"/>
      <c r="I7892" s="28"/>
    </row>
    <row r="7893" ht="22.5" customHeight="1">
      <c r="A7893" s="53" t="str">
        <f t="array" ref="A7893">IFERROR(_xlfn.XLOOKUP(B7893, Runs[Run ID], Runs[Track]), "— pick a run —")</f>
        <v>Thor</v>
      </c>
      <c r="B7893" s="54" t="s">
        <v>2138</v>
      </c>
      <c r="C7893" s="53" t="str">
        <f t="array" ref="C7893">IFERROR(_xlfn.XLOOKUP(B7893, Runs[Run ID], Runs[Title]), "— pick a run —")</f>
        <v>Jurgens' Thor</v>
      </c>
      <c r="D7893" s="74" t="s">
        <v>6500</v>
      </c>
      <c r="E7893" s="58" t="b">
        <v>0</v>
      </c>
      <c r="F7893" s="25">
        <f t="shared" si="2"/>
        <v>12</v>
      </c>
      <c r="G7893" s="21" t="s">
        <v>58</v>
      </c>
      <c r="H7893" s="23"/>
      <c r="I7893" s="28"/>
    </row>
    <row r="7894" ht="22.5" customHeight="1">
      <c r="A7894" s="53" t="str">
        <f t="array" ref="A7894">IFERROR(_xlfn.XLOOKUP(B7894, Runs[Run ID], Runs[Track]), "— pick a run —")</f>
        <v>Thor</v>
      </c>
      <c r="B7894" s="54" t="s">
        <v>2138</v>
      </c>
      <c r="C7894" s="53" t="str">
        <f t="array" ref="C7894">IFERROR(_xlfn.XLOOKUP(B7894, Runs[Run ID], Runs[Title]), "— pick a run —")</f>
        <v>Jurgens' Thor</v>
      </c>
      <c r="D7894" s="74" t="s">
        <v>6522</v>
      </c>
      <c r="E7894" s="58" t="b">
        <v>0</v>
      </c>
      <c r="F7894" s="25">
        <f t="shared" si="2"/>
        <v>13</v>
      </c>
      <c r="G7894" s="21" t="s">
        <v>58</v>
      </c>
      <c r="H7894" s="23"/>
      <c r="I7894" s="28"/>
    </row>
    <row r="7895" ht="22.5" customHeight="1">
      <c r="A7895" s="53" t="str">
        <f t="array" ref="A7895">IFERROR(_xlfn.XLOOKUP(B7895, Runs[Run ID], Runs[Track]), "— pick a run —")</f>
        <v>Thor</v>
      </c>
      <c r="B7895" s="54" t="s">
        <v>2138</v>
      </c>
      <c r="C7895" s="53" t="str">
        <f t="array" ref="C7895">IFERROR(_xlfn.XLOOKUP(B7895, Runs[Run ID], Runs[Title]), "— pick a run —")</f>
        <v>Jurgens' Thor</v>
      </c>
      <c r="D7895" s="74" t="s">
        <v>6544</v>
      </c>
      <c r="E7895" s="58" t="b">
        <v>0</v>
      </c>
      <c r="F7895" s="25">
        <f t="shared" si="2"/>
        <v>14</v>
      </c>
      <c r="G7895" s="21" t="s">
        <v>58</v>
      </c>
      <c r="H7895" s="23"/>
      <c r="I7895" s="28"/>
    </row>
    <row r="7896" ht="22.5" customHeight="1">
      <c r="A7896" s="53" t="str">
        <f t="array" ref="A7896">IFERROR(_xlfn.XLOOKUP(B7896, Runs[Run ID], Runs[Track]), "— pick a run —")</f>
        <v>Thor</v>
      </c>
      <c r="B7896" s="54" t="s">
        <v>2138</v>
      </c>
      <c r="C7896" s="53" t="str">
        <f t="array" ref="C7896">IFERROR(_xlfn.XLOOKUP(B7896, Runs[Run ID], Runs[Title]), "— pick a run —")</f>
        <v>Jurgens' Thor</v>
      </c>
      <c r="D7896" s="74" t="s">
        <v>6566</v>
      </c>
      <c r="E7896" s="58" t="b">
        <v>0</v>
      </c>
      <c r="F7896" s="25">
        <f t="shared" si="2"/>
        <v>15</v>
      </c>
      <c r="G7896" s="21" t="s">
        <v>58</v>
      </c>
      <c r="H7896" s="23"/>
      <c r="I7896" s="28"/>
    </row>
    <row r="7897" ht="22.5" customHeight="1">
      <c r="A7897" s="53" t="str">
        <f t="array" ref="A7897">IFERROR(_xlfn.XLOOKUP(B7897, Runs[Run ID], Runs[Track]), "— pick a run —")</f>
        <v>Thor</v>
      </c>
      <c r="B7897" s="54" t="s">
        <v>2138</v>
      </c>
      <c r="C7897" s="53" t="str">
        <f t="array" ref="C7897">IFERROR(_xlfn.XLOOKUP(B7897, Runs[Run ID], Runs[Title]), "— pick a run —")</f>
        <v>Jurgens' Thor</v>
      </c>
      <c r="D7897" s="74" t="s">
        <v>6587</v>
      </c>
      <c r="E7897" s="58" t="b">
        <v>0</v>
      </c>
      <c r="F7897" s="25">
        <f t="shared" si="2"/>
        <v>16</v>
      </c>
      <c r="G7897" s="21" t="s">
        <v>58</v>
      </c>
      <c r="H7897" s="23"/>
      <c r="I7897" s="28"/>
    </row>
    <row r="7898" ht="22.5" customHeight="1">
      <c r="A7898" s="53" t="str">
        <f t="array" ref="A7898">IFERROR(_xlfn.XLOOKUP(B7898, Runs[Run ID], Runs[Track]), "— pick a run —")</f>
        <v>Thor</v>
      </c>
      <c r="B7898" s="54" t="s">
        <v>2138</v>
      </c>
      <c r="C7898" s="53" t="str">
        <f t="array" ref="C7898">IFERROR(_xlfn.XLOOKUP(B7898, Runs[Run ID], Runs[Title]), "— pick a run —")</f>
        <v>Jurgens' Thor</v>
      </c>
      <c r="D7898" s="74" t="s">
        <v>6608</v>
      </c>
      <c r="E7898" s="58" t="b">
        <v>0</v>
      </c>
      <c r="F7898" s="25">
        <f t="shared" si="2"/>
        <v>17</v>
      </c>
      <c r="G7898" s="21" t="s">
        <v>58</v>
      </c>
      <c r="H7898" s="23"/>
      <c r="I7898" s="28"/>
    </row>
    <row r="7899" ht="22.5" customHeight="1">
      <c r="A7899" s="53" t="str">
        <f t="array" ref="A7899">IFERROR(_xlfn.XLOOKUP(B7899, Runs[Run ID], Runs[Track]), "— pick a run —")</f>
        <v>Thor</v>
      </c>
      <c r="B7899" s="54" t="s">
        <v>2138</v>
      </c>
      <c r="C7899" s="53" t="str">
        <f t="array" ref="C7899">IFERROR(_xlfn.XLOOKUP(B7899, Runs[Run ID], Runs[Title]), "— pick a run —")</f>
        <v>Jurgens' Thor</v>
      </c>
      <c r="D7899" s="74" t="s">
        <v>6627</v>
      </c>
      <c r="E7899" s="58" t="b">
        <v>0</v>
      </c>
      <c r="F7899" s="25">
        <f t="shared" si="2"/>
        <v>18</v>
      </c>
      <c r="G7899" s="21" t="s">
        <v>58</v>
      </c>
      <c r="H7899" s="23"/>
      <c r="I7899" s="28"/>
    </row>
    <row r="7900" ht="22.5" customHeight="1">
      <c r="A7900" s="53" t="str">
        <f t="array" ref="A7900">IFERROR(_xlfn.XLOOKUP(B7900, Runs[Run ID], Runs[Track]), "— pick a run —")</f>
        <v>Thor</v>
      </c>
      <c r="B7900" s="54" t="s">
        <v>2138</v>
      </c>
      <c r="C7900" s="53" t="str">
        <f t="array" ref="C7900">IFERROR(_xlfn.XLOOKUP(B7900, Runs[Run ID], Runs[Title]), "— pick a run —")</f>
        <v>Jurgens' Thor</v>
      </c>
      <c r="D7900" s="74" t="s">
        <v>6647</v>
      </c>
      <c r="E7900" s="58" t="b">
        <v>0</v>
      </c>
      <c r="F7900" s="25">
        <f t="shared" si="2"/>
        <v>19</v>
      </c>
      <c r="G7900" s="21" t="s">
        <v>58</v>
      </c>
      <c r="H7900" s="23"/>
      <c r="I7900" s="28"/>
    </row>
    <row r="7901" ht="22.5" customHeight="1">
      <c r="A7901" s="53" t="str">
        <f t="array" ref="A7901">IFERROR(_xlfn.XLOOKUP(B7901, Runs[Run ID], Runs[Track]), "— pick a run —")</f>
        <v>Thor</v>
      </c>
      <c r="B7901" s="54" t="s">
        <v>2138</v>
      </c>
      <c r="C7901" s="53" t="str">
        <f t="array" ref="C7901">IFERROR(_xlfn.XLOOKUP(B7901, Runs[Run ID], Runs[Title]), "— pick a run —")</f>
        <v>Jurgens' Thor</v>
      </c>
      <c r="D7901" s="74" t="s">
        <v>16054</v>
      </c>
      <c r="E7901" s="58" t="b">
        <v>0</v>
      </c>
      <c r="F7901" s="25">
        <f t="shared" si="2"/>
        <v>20</v>
      </c>
      <c r="G7901" s="21" t="s">
        <v>58</v>
      </c>
      <c r="H7901" s="23"/>
      <c r="I7901" s="28"/>
    </row>
    <row r="7902" ht="22.5" customHeight="1">
      <c r="A7902" s="53" t="str">
        <f t="array" ref="A7902">IFERROR(_xlfn.XLOOKUP(B7902, Runs[Run ID], Runs[Track]), "— pick a run —")</f>
        <v>Thor</v>
      </c>
      <c r="B7902" s="54" t="s">
        <v>2138</v>
      </c>
      <c r="C7902" s="53" t="str">
        <f t="array" ref="C7902">IFERROR(_xlfn.XLOOKUP(B7902, Runs[Run ID], Runs[Title]), "— pick a run —")</f>
        <v>Jurgens' Thor</v>
      </c>
      <c r="D7902" s="74" t="s">
        <v>6687</v>
      </c>
      <c r="E7902" s="58" t="b">
        <v>0</v>
      </c>
      <c r="F7902" s="25">
        <f t="shared" si="2"/>
        <v>21</v>
      </c>
      <c r="G7902" s="21" t="s">
        <v>58</v>
      </c>
      <c r="H7902" s="23"/>
      <c r="I7902" s="28"/>
    </row>
    <row r="7903" ht="22.5" customHeight="1">
      <c r="A7903" s="53" t="str">
        <f t="array" ref="A7903">IFERROR(_xlfn.XLOOKUP(B7903, Runs[Run ID], Runs[Track]), "— pick a run —")</f>
        <v>Thor</v>
      </c>
      <c r="B7903" s="54" t="s">
        <v>2138</v>
      </c>
      <c r="C7903" s="53" t="str">
        <f t="array" ref="C7903">IFERROR(_xlfn.XLOOKUP(B7903, Runs[Run ID], Runs[Title]), "— pick a run —")</f>
        <v>Jurgens' Thor</v>
      </c>
      <c r="D7903" s="74" t="s">
        <v>6707</v>
      </c>
      <c r="E7903" s="58" t="b">
        <v>0</v>
      </c>
      <c r="F7903" s="25">
        <f t="shared" si="2"/>
        <v>22</v>
      </c>
      <c r="G7903" s="21" t="s">
        <v>58</v>
      </c>
      <c r="H7903" s="23"/>
      <c r="I7903" s="28"/>
    </row>
    <row r="7904" ht="22.5" customHeight="1">
      <c r="A7904" s="53" t="str">
        <f t="array" ref="A7904">IFERROR(_xlfn.XLOOKUP(B7904, Runs[Run ID], Runs[Track]), "— pick a run —")</f>
        <v>Thor</v>
      </c>
      <c r="B7904" s="54" t="s">
        <v>2138</v>
      </c>
      <c r="C7904" s="53" t="str">
        <f t="array" ref="C7904">IFERROR(_xlfn.XLOOKUP(B7904, Runs[Run ID], Runs[Title]), "— pick a run —")</f>
        <v>Jurgens' Thor</v>
      </c>
      <c r="D7904" s="74" t="s">
        <v>6727</v>
      </c>
      <c r="E7904" s="58" t="b">
        <v>0</v>
      </c>
      <c r="F7904" s="25">
        <f t="shared" si="2"/>
        <v>23</v>
      </c>
      <c r="G7904" s="21" t="s">
        <v>58</v>
      </c>
      <c r="H7904" s="23"/>
      <c r="I7904" s="28"/>
    </row>
    <row r="7905" ht="22.5" customHeight="1">
      <c r="A7905" s="53" t="str">
        <f t="array" ref="A7905">IFERROR(_xlfn.XLOOKUP(B7905, Runs[Run ID], Runs[Track]), "— pick a run —")</f>
        <v>Thor</v>
      </c>
      <c r="B7905" s="54" t="s">
        <v>2138</v>
      </c>
      <c r="C7905" s="53" t="str">
        <f t="array" ref="C7905">IFERROR(_xlfn.XLOOKUP(B7905, Runs[Run ID], Runs[Title]), "— pick a run —")</f>
        <v>Jurgens' Thor</v>
      </c>
      <c r="D7905" s="74" t="s">
        <v>6746</v>
      </c>
      <c r="E7905" s="58" t="b">
        <v>0</v>
      </c>
      <c r="F7905" s="25">
        <f t="shared" si="2"/>
        <v>24</v>
      </c>
      <c r="G7905" s="21" t="s">
        <v>58</v>
      </c>
      <c r="H7905" s="23"/>
      <c r="I7905" s="28"/>
    </row>
    <row r="7906" ht="22.5" customHeight="1">
      <c r="A7906" s="53" t="str">
        <f t="array" ref="A7906">IFERROR(_xlfn.XLOOKUP(B7906, Runs[Run ID], Runs[Track]), "— pick a run —")</f>
        <v>Thor</v>
      </c>
      <c r="B7906" s="54" t="s">
        <v>2138</v>
      </c>
      <c r="C7906" s="53" t="str">
        <f t="array" ref="C7906">IFERROR(_xlfn.XLOOKUP(B7906, Runs[Run ID], Runs[Title]), "— pick a run —")</f>
        <v>Jurgens' Thor</v>
      </c>
      <c r="D7906" s="74" t="s">
        <v>6766</v>
      </c>
      <c r="E7906" s="58" t="b">
        <v>0</v>
      </c>
      <c r="F7906" s="25">
        <f t="shared" si="2"/>
        <v>25</v>
      </c>
      <c r="G7906" s="21" t="s">
        <v>58</v>
      </c>
      <c r="H7906" s="23"/>
      <c r="I7906" s="28"/>
    </row>
    <row r="7907" ht="22.5" customHeight="1">
      <c r="A7907" s="53" t="str">
        <f t="array" ref="A7907">IFERROR(_xlfn.XLOOKUP(B7907, Runs[Run ID], Runs[Track]), "— pick a run —")</f>
        <v>Thor</v>
      </c>
      <c r="B7907" s="54" t="s">
        <v>2138</v>
      </c>
      <c r="C7907" s="53" t="str">
        <f t="array" ref="C7907">IFERROR(_xlfn.XLOOKUP(B7907, Runs[Run ID], Runs[Title]), "— pick a run —")</f>
        <v>Jurgens' Thor</v>
      </c>
      <c r="D7907" s="74" t="s">
        <v>6784</v>
      </c>
      <c r="E7907" s="58" t="b">
        <v>0</v>
      </c>
      <c r="F7907" s="25">
        <f t="shared" si="2"/>
        <v>26</v>
      </c>
      <c r="G7907" s="21" t="s">
        <v>58</v>
      </c>
      <c r="H7907" s="23"/>
      <c r="I7907" s="28"/>
    </row>
    <row r="7908" ht="22.5" customHeight="1">
      <c r="A7908" s="53" t="str">
        <f t="array" ref="A7908">IFERROR(_xlfn.XLOOKUP(B7908, Runs[Run ID], Runs[Track]), "— pick a run —")</f>
        <v>Thor</v>
      </c>
      <c r="B7908" s="54" t="s">
        <v>2138</v>
      </c>
      <c r="C7908" s="53" t="str">
        <f t="array" ref="C7908">IFERROR(_xlfn.XLOOKUP(B7908, Runs[Run ID], Runs[Title]), "— pick a run —")</f>
        <v>Jurgens' Thor</v>
      </c>
      <c r="D7908" s="74" t="s">
        <v>6803</v>
      </c>
      <c r="E7908" s="58" t="b">
        <v>0</v>
      </c>
      <c r="F7908" s="25">
        <f t="shared" si="2"/>
        <v>27</v>
      </c>
      <c r="G7908" s="21" t="s">
        <v>58</v>
      </c>
      <c r="H7908" s="23"/>
      <c r="I7908" s="28"/>
    </row>
    <row r="7909" ht="22.5" customHeight="1">
      <c r="A7909" s="53" t="str">
        <f t="array" ref="A7909">IFERROR(_xlfn.XLOOKUP(B7909, Runs[Run ID], Runs[Track]), "— pick a run —")</f>
        <v>Thor</v>
      </c>
      <c r="B7909" s="54" t="s">
        <v>2138</v>
      </c>
      <c r="C7909" s="53" t="str">
        <f t="array" ref="C7909">IFERROR(_xlfn.XLOOKUP(B7909, Runs[Run ID], Runs[Title]), "— pick a run —")</f>
        <v>Jurgens' Thor</v>
      </c>
      <c r="D7909" s="74" t="s">
        <v>6823</v>
      </c>
      <c r="E7909" s="58" t="b">
        <v>0</v>
      </c>
      <c r="F7909" s="25">
        <f t="shared" si="2"/>
        <v>28</v>
      </c>
      <c r="G7909" s="21" t="s">
        <v>58</v>
      </c>
      <c r="H7909" s="23"/>
      <c r="I7909" s="28"/>
    </row>
    <row r="7910" ht="22.5" customHeight="1">
      <c r="A7910" s="53" t="str">
        <f t="array" ref="A7910">IFERROR(_xlfn.XLOOKUP(B7910, Runs[Run ID], Runs[Track]), "— pick a run —")</f>
        <v>Thor</v>
      </c>
      <c r="B7910" s="54" t="s">
        <v>2138</v>
      </c>
      <c r="C7910" s="53" t="str">
        <f t="array" ref="C7910">IFERROR(_xlfn.XLOOKUP(B7910, Runs[Run ID], Runs[Title]), "— pick a run —")</f>
        <v>Jurgens' Thor</v>
      </c>
      <c r="D7910" s="74" t="s">
        <v>6843</v>
      </c>
      <c r="E7910" s="58" t="b">
        <v>0</v>
      </c>
      <c r="F7910" s="25">
        <f t="shared" si="2"/>
        <v>29</v>
      </c>
      <c r="G7910" s="21" t="s">
        <v>58</v>
      </c>
      <c r="H7910" s="23"/>
      <c r="I7910" s="28"/>
    </row>
    <row r="7911" ht="22.5" customHeight="1">
      <c r="A7911" s="53" t="str">
        <f t="array" ref="A7911">IFERROR(_xlfn.XLOOKUP(B7911, Runs[Run ID], Runs[Track]), "— pick a run —")</f>
        <v>Thor</v>
      </c>
      <c r="B7911" s="54" t="s">
        <v>2138</v>
      </c>
      <c r="C7911" s="53" t="str">
        <f t="array" ref="C7911">IFERROR(_xlfn.XLOOKUP(B7911, Runs[Run ID], Runs[Title]), "— pick a run —")</f>
        <v>Jurgens' Thor</v>
      </c>
      <c r="D7911" s="74" t="s">
        <v>6862</v>
      </c>
      <c r="E7911" s="58" t="b">
        <v>0</v>
      </c>
      <c r="F7911" s="25">
        <f t="shared" si="2"/>
        <v>30</v>
      </c>
      <c r="G7911" s="21" t="s">
        <v>58</v>
      </c>
      <c r="H7911" s="23"/>
      <c r="I7911" s="28"/>
    </row>
    <row r="7912" ht="22.5" customHeight="1">
      <c r="A7912" s="53" t="str">
        <f t="array" ref="A7912">IFERROR(_xlfn.XLOOKUP(B7912, Runs[Run ID], Runs[Track]), "— pick a run —")</f>
        <v>Thor</v>
      </c>
      <c r="B7912" s="54" t="s">
        <v>2138</v>
      </c>
      <c r="C7912" s="53" t="str">
        <f t="array" ref="C7912">IFERROR(_xlfn.XLOOKUP(B7912, Runs[Run ID], Runs[Title]), "— pick a run —")</f>
        <v>Jurgens' Thor</v>
      </c>
      <c r="D7912" s="74" t="s">
        <v>6881</v>
      </c>
      <c r="E7912" s="58" t="b">
        <v>0</v>
      </c>
      <c r="F7912" s="25">
        <f t="shared" si="2"/>
        <v>31</v>
      </c>
      <c r="G7912" s="21" t="s">
        <v>58</v>
      </c>
      <c r="H7912" s="23"/>
      <c r="I7912" s="28"/>
    </row>
    <row r="7913" ht="22.5" customHeight="1">
      <c r="A7913" s="53" t="str">
        <f t="array" ref="A7913">IFERROR(_xlfn.XLOOKUP(B7913, Runs[Run ID], Runs[Track]), "— pick a run —")</f>
        <v>Thor</v>
      </c>
      <c r="B7913" s="54" t="s">
        <v>2138</v>
      </c>
      <c r="C7913" s="53" t="str">
        <f t="array" ref="C7913">IFERROR(_xlfn.XLOOKUP(B7913, Runs[Run ID], Runs[Title]), "— pick a run —")</f>
        <v>Jurgens' Thor</v>
      </c>
      <c r="D7913" s="74" t="s">
        <v>6899</v>
      </c>
      <c r="E7913" s="58" t="b">
        <v>0</v>
      </c>
      <c r="F7913" s="25">
        <f t="shared" si="2"/>
        <v>32</v>
      </c>
      <c r="G7913" s="21" t="s">
        <v>58</v>
      </c>
      <c r="H7913" s="23"/>
      <c r="I7913" s="28"/>
    </row>
    <row r="7914" ht="22.5" customHeight="1">
      <c r="A7914" s="53" t="str">
        <f t="array" ref="A7914">IFERROR(_xlfn.XLOOKUP(B7914, Runs[Run ID], Runs[Track]), "— pick a run —")</f>
        <v>Thor</v>
      </c>
      <c r="B7914" s="54" t="s">
        <v>2138</v>
      </c>
      <c r="C7914" s="53" t="str">
        <f t="array" ref="C7914">IFERROR(_xlfn.XLOOKUP(B7914, Runs[Run ID], Runs[Title]), "— pick a run —")</f>
        <v>Jurgens' Thor</v>
      </c>
      <c r="D7914" s="74" t="s">
        <v>6920</v>
      </c>
      <c r="E7914" s="58" t="b">
        <v>0</v>
      </c>
      <c r="F7914" s="25">
        <f t="shared" si="2"/>
        <v>33</v>
      </c>
      <c r="G7914" s="21" t="s">
        <v>58</v>
      </c>
      <c r="H7914" s="23"/>
      <c r="I7914" s="28"/>
    </row>
    <row r="7915" ht="22.5" customHeight="1">
      <c r="A7915" s="53" t="str">
        <f t="array" ref="A7915">IFERROR(_xlfn.XLOOKUP(B7915, Runs[Run ID], Runs[Track]), "— pick a run —")</f>
        <v>Thor</v>
      </c>
      <c r="B7915" s="54" t="s">
        <v>2138</v>
      </c>
      <c r="C7915" s="53" t="str">
        <f t="array" ref="C7915">IFERROR(_xlfn.XLOOKUP(B7915, Runs[Run ID], Runs[Title]), "— pick a run —")</f>
        <v>Jurgens' Thor</v>
      </c>
      <c r="D7915" s="74" t="s">
        <v>6939</v>
      </c>
      <c r="E7915" s="58" t="b">
        <v>0</v>
      </c>
      <c r="F7915" s="25">
        <f t="shared" si="2"/>
        <v>34</v>
      </c>
      <c r="G7915" s="21" t="s">
        <v>58</v>
      </c>
      <c r="H7915" s="23"/>
      <c r="I7915" s="28"/>
    </row>
    <row r="7916" ht="22.5" customHeight="1">
      <c r="A7916" s="53" t="str">
        <f t="array" ref="A7916">IFERROR(_xlfn.XLOOKUP(B7916, Runs[Run ID], Runs[Track]), "— pick a run —")</f>
        <v>Thor</v>
      </c>
      <c r="B7916" s="54" t="s">
        <v>2138</v>
      </c>
      <c r="C7916" s="53" t="str">
        <f t="array" ref="C7916">IFERROR(_xlfn.XLOOKUP(B7916, Runs[Run ID], Runs[Title]), "— pick a run —")</f>
        <v>Jurgens' Thor</v>
      </c>
      <c r="D7916" s="74" t="s">
        <v>16055</v>
      </c>
      <c r="E7916" s="58" t="b">
        <v>0</v>
      </c>
      <c r="F7916" s="25">
        <f t="shared" si="2"/>
        <v>35</v>
      </c>
      <c r="G7916" s="21" t="s">
        <v>58</v>
      </c>
      <c r="H7916" s="23"/>
      <c r="I7916" s="28"/>
    </row>
    <row r="7917" ht="22.5" customHeight="1">
      <c r="A7917" s="53" t="str">
        <f t="array" ref="A7917">IFERROR(_xlfn.XLOOKUP(B7917, Runs[Run ID], Runs[Track]), "— pick a run —")</f>
        <v>Thor</v>
      </c>
      <c r="B7917" s="54" t="s">
        <v>2138</v>
      </c>
      <c r="C7917" s="53" t="str">
        <f t="array" ref="C7917">IFERROR(_xlfn.XLOOKUP(B7917, Runs[Run ID], Runs[Title]), "— pick a run —")</f>
        <v>Jurgens' Thor</v>
      </c>
      <c r="D7917" s="74" t="s">
        <v>6980</v>
      </c>
      <c r="E7917" s="58" t="b">
        <v>0</v>
      </c>
      <c r="F7917" s="25">
        <f t="shared" si="2"/>
        <v>36</v>
      </c>
      <c r="G7917" s="21" t="s">
        <v>58</v>
      </c>
      <c r="H7917" s="23"/>
      <c r="I7917" s="28"/>
    </row>
    <row r="7918" ht="22.5" customHeight="1">
      <c r="A7918" s="53" t="str">
        <f t="array" ref="A7918">IFERROR(_xlfn.XLOOKUP(B7918, Runs[Run ID], Runs[Track]), "— pick a run —")</f>
        <v>Thor</v>
      </c>
      <c r="B7918" s="54" t="s">
        <v>2138</v>
      </c>
      <c r="C7918" s="53" t="str">
        <f t="array" ref="C7918">IFERROR(_xlfn.XLOOKUP(B7918, Runs[Run ID], Runs[Title]), "— pick a run —")</f>
        <v>Jurgens' Thor</v>
      </c>
      <c r="D7918" s="74" t="s">
        <v>6999</v>
      </c>
      <c r="E7918" s="58" t="b">
        <v>0</v>
      </c>
      <c r="F7918" s="25">
        <f t="shared" si="2"/>
        <v>37</v>
      </c>
      <c r="G7918" s="21" t="s">
        <v>58</v>
      </c>
      <c r="H7918" s="23"/>
      <c r="I7918" s="28"/>
    </row>
    <row r="7919" ht="22.5" customHeight="1">
      <c r="A7919" s="53" t="str">
        <f t="array" ref="A7919">IFERROR(_xlfn.XLOOKUP(B7919, Runs[Run ID], Runs[Track]), "— pick a run —")</f>
        <v>Thor</v>
      </c>
      <c r="B7919" s="54" t="s">
        <v>2138</v>
      </c>
      <c r="C7919" s="53" t="str">
        <f t="array" ref="C7919">IFERROR(_xlfn.XLOOKUP(B7919, Runs[Run ID], Runs[Title]), "— pick a run —")</f>
        <v>Jurgens' Thor</v>
      </c>
      <c r="D7919" s="74" t="s">
        <v>7020</v>
      </c>
      <c r="E7919" s="58" t="b">
        <v>0</v>
      </c>
      <c r="F7919" s="25">
        <f t="shared" si="2"/>
        <v>38</v>
      </c>
      <c r="G7919" s="21" t="s">
        <v>58</v>
      </c>
      <c r="H7919" s="23"/>
      <c r="I7919" s="28"/>
    </row>
    <row r="7920" ht="22.5" customHeight="1">
      <c r="A7920" s="53" t="str">
        <f t="array" ref="A7920">IFERROR(_xlfn.XLOOKUP(B7920, Runs[Run ID], Runs[Track]), "— pick a run —")</f>
        <v>Thor</v>
      </c>
      <c r="B7920" s="54" t="s">
        <v>2138</v>
      </c>
      <c r="C7920" s="53" t="str">
        <f t="array" ref="C7920">IFERROR(_xlfn.XLOOKUP(B7920, Runs[Run ID], Runs[Title]), "— pick a run —")</f>
        <v>Jurgens' Thor</v>
      </c>
      <c r="D7920" s="74" t="s">
        <v>7039</v>
      </c>
      <c r="E7920" s="58" t="b">
        <v>0</v>
      </c>
      <c r="F7920" s="25">
        <f t="shared" si="2"/>
        <v>39</v>
      </c>
      <c r="G7920" s="21" t="s">
        <v>58</v>
      </c>
      <c r="H7920" s="23"/>
      <c r="I7920" s="28"/>
    </row>
    <row r="7921" ht="22.5" customHeight="1">
      <c r="A7921" s="53" t="str">
        <f t="array" ref="A7921">IFERROR(_xlfn.XLOOKUP(B7921, Runs[Run ID], Runs[Track]), "— pick a run —")</f>
        <v>Thor</v>
      </c>
      <c r="B7921" s="54" t="s">
        <v>2138</v>
      </c>
      <c r="C7921" s="53" t="str">
        <f t="array" ref="C7921">IFERROR(_xlfn.XLOOKUP(B7921, Runs[Run ID], Runs[Title]), "— pick a run —")</f>
        <v>Jurgens' Thor</v>
      </c>
      <c r="D7921" s="74" t="s">
        <v>7058</v>
      </c>
      <c r="E7921" s="58" t="b">
        <v>0</v>
      </c>
      <c r="F7921" s="25">
        <f t="shared" si="2"/>
        <v>40</v>
      </c>
      <c r="G7921" s="21" t="s">
        <v>58</v>
      </c>
      <c r="H7921" s="23"/>
      <c r="I7921" s="28"/>
    </row>
    <row r="7922" ht="22.5" customHeight="1">
      <c r="A7922" s="53" t="str">
        <f t="array" ref="A7922">IFERROR(_xlfn.XLOOKUP(B7922, Runs[Run ID], Runs[Track]), "— pick a run —")</f>
        <v>Thor</v>
      </c>
      <c r="B7922" s="54" t="s">
        <v>2138</v>
      </c>
      <c r="C7922" s="53" t="str">
        <f t="array" ref="C7922">IFERROR(_xlfn.XLOOKUP(B7922, Runs[Run ID], Runs[Title]), "— pick a run —")</f>
        <v>Jurgens' Thor</v>
      </c>
      <c r="D7922" s="74" t="s">
        <v>7078</v>
      </c>
      <c r="E7922" s="58" t="b">
        <v>0</v>
      </c>
      <c r="F7922" s="25">
        <f t="shared" si="2"/>
        <v>41</v>
      </c>
      <c r="G7922" s="21" t="s">
        <v>58</v>
      </c>
      <c r="H7922" s="23"/>
      <c r="I7922" s="28"/>
    </row>
    <row r="7923" ht="22.5" customHeight="1">
      <c r="A7923" s="53" t="str">
        <f t="array" ref="A7923">IFERROR(_xlfn.XLOOKUP(B7923, Runs[Run ID], Runs[Track]), "— pick a run —")</f>
        <v>Thor</v>
      </c>
      <c r="B7923" s="54" t="s">
        <v>2138</v>
      </c>
      <c r="C7923" s="53" t="str">
        <f t="array" ref="C7923">IFERROR(_xlfn.XLOOKUP(B7923, Runs[Run ID], Runs[Title]), "— pick a run —")</f>
        <v>Jurgens' Thor</v>
      </c>
      <c r="D7923" s="74" t="s">
        <v>7099</v>
      </c>
      <c r="E7923" s="58" t="b">
        <v>0</v>
      </c>
      <c r="F7923" s="25">
        <f t="shared" si="2"/>
        <v>42</v>
      </c>
      <c r="G7923" s="21" t="s">
        <v>58</v>
      </c>
      <c r="H7923" s="23"/>
      <c r="I7923" s="28"/>
    </row>
    <row r="7924" ht="22.5" customHeight="1">
      <c r="A7924" s="53" t="str">
        <f t="array" ref="A7924">IFERROR(_xlfn.XLOOKUP(B7924, Runs[Run ID], Runs[Track]), "— pick a run —")</f>
        <v>Thor</v>
      </c>
      <c r="B7924" s="54" t="s">
        <v>2138</v>
      </c>
      <c r="C7924" s="53" t="str">
        <f t="array" ref="C7924">IFERROR(_xlfn.XLOOKUP(B7924, Runs[Run ID], Runs[Title]), "— pick a run —")</f>
        <v>Jurgens' Thor</v>
      </c>
      <c r="D7924" s="74" t="s">
        <v>7119</v>
      </c>
      <c r="E7924" s="58" t="b">
        <v>0</v>
      </c>
      <c r="F7924" s="25">
        <f t="shared" si="2"/>
        <v>43</v>
      </c>
      <c r="G7924" s="21" t="s">
        <v>58</v>
      </c>
      <c r="H7924" s="23"/>
      <c r="I7924" s="28"/>
    </row>
    <row r="7925" ht="22.5" customHeight="1">
      <c r="A7925" s="53" t="str">
        <f t="array" ref="A7925">IFERROR(_xlfn.XLOOKUP(B7925, Runs[Run ID], Runs[Track]), "— pick a run —")</f>
        <v>Thor</v>
      </c>
      <c r="B7925" s="54" t="s">
        <v>2138</v>
      </c>
      <c r="C7925" s="53" t="str">
        <f t="array" ref="C7925">IFERROR(_xlfn.XLOOKUP(B7925, Runs[Run ID], Runs[Title]), "— pick a run —")</f>
        <v>Jurgens' Thor</v>
      </c>
      <c r="D7925" s="74" t="s">
        <v>7138</v>
      </c>
      <c r="E7925" s="58" t="b">
        <v>0</v>
      </c>
      <c r="F7925" s="25">
        <f t="shared" si="2"/>
        <v>44</v>
      </c>
      <c r="G7925" s="21" t="s">
        <v>58</v>
      </c>
      <c r="H7925" s="23"/>
      <c r="I7925" s="28"/>
    </row>
    <row r="7926" ht="22.5" customHeight="1">
      <c r="A7926" s="53" t="str">
        <f t="array" ref="A7926">IFERROR(_xlfn.XLOOKUP(B7926, Runs[Run ID], Runs[Track]), "— pick a run —")</f>
        <v>Thor</v>
      </c>
      <c r="B7926" s="54" t="s">
        <v>2138</v>
      </c>
      <c r="C7926" s="53" t="str">
        <f t="array" ref="C7926">IFERROR(_xlfn.XLOOKUP(B7926, Runs[Run ID], Runs[Title]), "— pick a run —")</f>
        <v>Jurgens' Thor</v>
      </c>
      <c r="D7926" s="74" t="s">
        <v>7156</v>
      </c>
      <c r="E7926" s="58" t="b">
        <v>0</v>
      </c>
      <c r="F7926" s="25">
        <f t="shared" si="2"/>
        <v>45</v>
      </c>
      <c r="G7926" s="21" t="s">
        <v>58</v>
      </c>
      <c r="H7926" s="23"/>
      <c r="I7926" s="28"/>
    </row>
    <row r="7927" ht="22.5" customHeight="1">
      <c r="A7927" s="53" t="str">
        <f t="array" ref="A7927">IFERROR(_xlfn.XLOOKUP(B7927, Runs[Run ID], Runs[Track]), "— pick a run —")</f>
        <v>Thor</v>
      </c>
      <c r="B7927" s="54" t="s">
        <v>2138</v>
      </c>
      <c r="C7927" s="53" t="str">
        <f t="array" ref="C7927">IFERROR(_xlfn.XLOOKUP(B7927, Runs[Run ID], Runs[Title]), "— pick a run —")</f>
        <v>Jurgens' Thor</v>
      </c>
      <c r="D7927" s="74" t="s">
        <v>7177</v>
      </c>
      <c r="E7927" s="58" t="b">
        <v>0</v>
      </c>
      <c r="F7927" s="25">
        <f t="shared" si="2"/>
        <v>46</v>
      </c>
      <c r="G7927" s="21" t="s">
        <v>58</v>
      </c>
      <c r="H7927" s="23"/>
      <c r="I7927" s="28"/>
    </row>
    <row r="7928" ht="22.5" customHeight="1">
      <c r="A7928" s="53" t="str">
        <f t="array" ref="A7928">IFERROR(_xlfn.XLOOKUP(B7928, Runs[Run ID], Runs[Track]), "— pick a run —")</f>
        <v>Thor</v>
      </c>
      <c r="B7928" s="54" t="s">
        <v>2138</v>
      </c>
      <c r="C7928" s="53" t="str">
        <f t="array" ref="C7928">IFERROR(_xlfn.XLOOKUP(B7928, Runs[Run ID], Runs[Title]), "— pick a run —")</f>
        <v>Jurgens' Thor</v>
      </c>
      <c r="D7928" s="74" t="s">
        <v>7197</v>
      </c>
      <c r="E7928" s="58" t="b">
        <v>0</v>
      </c>
      <c r="F7928" s="25">
        <f t="shared" si="2"/>
        <v>47</v>
      </c>
      <c r="G7928" s="21" t="s">
        <v>58</v>
      </c>
      <c r="H7928" s="23"/>
      <c r="I7928" s="28"/>
    </row>
    <row r="7929" ht="22.5" customHeight="1">
      <c r="A7929" s="53" t="str">
        <f t="array" ref="A7929">IFERROR(_xlfn.XLOOKUP(B7929, Runs[Run ID], Runs[Track]), "— pick a run —")</f>
        <v>Thor</v>
      </c>
      <c r="B7929" s="54" t="s">
        <v>2138</v>
      </c>
      <c r="C7929" s="53" t="str">
        <f t="array" ref="C7929">IFERROR(_xlfn.XLOOKUP(B7929, Runs[Run ID], Runs[Title]), "— pick a run —")</f>
        <v>Jurgens' Thor</v>
      </c>
      <c r="D7929" s="74" t="s">
        <v>7218</v>
      </c>
      <c r="E7929" s="58" t="b">
        <v>0</v>
      </c>
      <c r="F7929" s="25">
        <f t="shared" si="2"/>
        <v>48</v>
      </c>
      <c r="G7929" s="21" t="s">
        <v>58</v>
      </c>
      <c r="H7929" s="23"/>
      <c r="I7929" s="28"/>
    </row>
    <row r="7930" ht="22.5" customHeight="1">
      <c r="A7930" s="53" t="str">
        <f t="array" ref="A7930">IFERROR(_xlfn.XLOOKUP(B7930, Runs[Run ID], Runs[Track]), "— pick a run —")</f>
        <v>Thor</v>
      </c>
      <c r="B7930" s="54" t="s">
        <v>2138</v>
      </c>
      <c r="C7930" s="53" t="str">
        <f t="array" ref="C7930">IFERROR(_xlfn.XLOOKUP(B7930, Runs[Run ID], Runs[Title]), "— pick a run —")</f>
        <v>Jurgens' Thor</v>
      </c>
      <c r="D7930" s="74" t="s">
        <v>7239</v>
      </c>
      <c r="E7930" s="58" t="b">
        <v>0</v>
      </c>
      <c r="F7930" s="25">
        <f t="shared" si="2"/>
        <v>49</v>
      </c>
      <c r="G7930" s="21" t="s">
        <v>58</v>
      </c>
      <c r="H7930" s="23"/>
      <c r="I7930" s="28"/>
    </row>
    <row r="7931" ht="22.5" customHeight="1">
      <c r="A7931" s="53" t="str">
        <f t="array" ref="A7931">IFERROR(_xlfn.XLOOKUP(B7931, Runs[Run ID], Runs[Track]), "— pick a run —")</f>
        <v>Thor</v>
      </c>
      <c r="B7931" s="54" t="s">
        <v>2138</v>
      </c>
      <c r="C7931" s="53" t="str">
        <f t="array" ref="C7931">IFERROR(_xlfn.XLOOKUP(B7931, Runs[Run ID], Runs[Title]), "— pick a run —")</f>
        <v>Jurgens' Thor</v>
      </c>
      <c r="D7931" s="74" t="s">
        <v>7259</v>
      </c>
      <c r="E7931" s="58" t="b">
        <v>0</v>
      </c>
      <c r="F7931" s="25">
        <f t="shared" si="2"/>
        <v>50</v>
      </c>
      <c r="G7931" s="21" t="s">
        <v>58</v>
      </c>
      <c r="H7931" s="23"/>
      <c r="I7931" s="28"/>
    </row>
    <row r="7932" ht="22.5" customHeight="1">
      <c r="A7932" s="53" t="str">
        <f t="array" ref="A7932">IFERROR(_xlfn.XLOOKUP(B7932, Runs[Run ID], Runs[Track]), "— pick a run —")</f>
        <v>Thor</v>
      </c>
      <c r="B7932" s="54" t="s">
        <v>2138</v>
      </c>
      <c r="C7932" s="53" t="str">
        <f t="array" ref="C7932">IFERROR(_xlfn.XLOOKUP(B7932, Runs[Run ID], Runs[Title]), "— pick a run —")</f>
        <v>Jurgens' Thor</v>
      </c>
      <c r="D7932" s="74" t="s">
        <v>7279</v>
      </c>
      <c r="E7932" s="58" t="b">
        <v>0</v>
      </c>
      <c r="F7932" s="25">
        <f t="shared" si="2"/>
        <v>51</v>
      </c>
      <c r="G7932" s="21" t="s">
        <v>58</v>
      </c>
      <c r="H7932" s="23"/>
      <c r="I7932" s="28"/>
    </row>
    <row r="7933" ht="22.5" customHeight="1">
      <c r="A7933" s="53" t="str">
        <f t="array" ref="A7933">IFERROR(_xlfn.XLOOKUP(B7933, Runs[Run ID], Runs[Track]), "— pick a run —")</f>
        <v>Thor</v>
      </c>
      <c r="B7933" s="54" t="s">
        <v>2138</v>
      </c>
      <c r="C7933" s="53" t="str">
        <f t="array" ref="C7933">IFERROR(_xlfn.XLOOKUP(B7933, Runs[Run ID], Runs[Title]), "— pick a run —")</f>
        <v>Jurgens' Thor</v>
      </c>
      <c r="D7933" s="74" t="s">
        <v>7299</v>
      </c>
      <c r="E7933" s="58" t="b">
        <v>0</v>
      </c>
      <c r="F7933" s="25">
        <f t="shared" si="2"/>
        <v>52</v>
      </c>
      <c r="G7933" s="21" t="s">
        <v>58</v>
      </c>
      <c r="H7933" s="23"/>
      <c r="I7933" s="28"/>
    </row>
    <row r="7934" ht="22.5" customHeight="1">
      <c r="A7934" s="53" t="str">
        <f t="array" ref="A7934">IFERROR(_xlfn.XLOOKUP(B7934, Runs[Run ID], Runs[Track]), "— pick a run —")</f>
        <v>Thor</v>
      </c>
      <c r="B7934" s="54" t="s">
        <v>2138</v>
      </c>
      <c r="C7934" s="53" t="str">
        <f t="array" ref="C7934">IFERROR(_xlfn.XLOOKUP(B7934, Runs[Run ID], Runs[Title]), "— pick a run —")</f>
        <v>Jurgens' Thor</v>
      </c>
      <c r="D7934" s="74" t="s">
        <v>7314</v>
      </c>
      <c r="E7934" s="58" t="b">
        <v>0</v>
      </c>
      <c r="F7934" s="25">
        <f t="shared" si="2"/>
        <v>53</v>
      </c>
      <c r="G7934" s="21" t="s">
        <v>58</v>
      </c>
      <c r="H7934" s="23"/>
      <c r="I7934" s="28"/>
    </row>
    <row r="7935" ht="22.5" customHeight="1">
      <c r="A7935" s="53" t="str">
        <f t="array" ref="A7935">IFERROR(_xlfn.XLOOKUP(B7935, Runs[Run ID], Runs[Track]), "— pick a run —")</f>
        <v>Thor</v>
      </c>
      <c r="B7935" s="54" t="s">
        <v>2138</v>
      </c>
      <c r="C7935" s="53" t="str">
        <f t="array" ref="C7935">IFERROR(_xlfn.XLOOKUP(B7935, Runs[Run ID], Runs[Title]), "— pick a run —")</f>
        <v>Jurgens' Thor</v>
      </c>
      <c r="D7935" s="74" t="s">
        <v>7331</v>
      </c>
      <c r="E7935" s="58" t="b">
        <v>0</v>
      </c>
      <c r="F7935" s="25">
        <f t="shared" si="2"/>
        <v>54</v>
      </c>
      <c r="G7935" s="21" t="s">
        <v>58</v>
      </c>
      <c r="H7935" s="23"/>
      <c r="I7935" s="28"/>
    </row>
    <row r="7936" ht="22.5" customHeight="1">
      <c r="A7936" s="53" t="str">
        <f t="array" ref="A7936">IFERROR(_xlfn.XLOOKUP(B7936, Runs[Run ID], Runs[Track]), "— pick a run —")</f>
        <v>Thor</v>
      </c>
      <c r="B7936" s="54" t="s">
        <v>2138</v>
      </c>
      <c r="C7936" s="53" t="str">
        <f t="array" ref="C7936">IFERROR(_xlfn.XLOOKUP(B7936, Runs[Run ID], Runs[Title]), "— pick a run —")</f>
        <v>Jurgens' Thor</v>
      </c>
      <c r="D7936" s="74" t="s">
        <v>7348</v>
      </c>
      <c r="E7936" s="58" t="b">
        <v>0</v>
      </c>
      <c r="F7936" s="25">
        <f t="shared" si="2"/>
        <v>55</v>
      </c>
      <c r="G7936" s="21" t="s">
        <v>58</v>
      </c>
      <c r="H7936" s="23"/>
      <c r="I7936" s="28"/>
    </row>
    <row r="7937" ht="22.5" customHeight="1">
      <c r="A7937" s="53" t="str">
        <f t="array" ref="A7937">IFERROR(_xlfn.XLOOKUP(B7937, Runs[Run ID], Runs[Track]), "— pick a run —")</f>
        <v>Thor</v>
      </c>
      <c r="B7937" s="54" t="s">
        <v>2138</v>
      </c>
      <c r="C7937" s="53" t="str">
        <f t="array" ref="C7937">IFERROR(_xlfn.XLOOKUP(B7937, Runs[Run ID], Runs[Title]), "— pick a run —")</f>
        <v>Jurgens' Thor</v>
      </c>
      <c r="D7937" s="74" t="s">
        <v>7366</v>
      </c>
      <c r="E7937" s="58" t="b">
        <v>0</v>
      </c>
      <c r="F7937" s="25">
        <f t="shared" si="2"/>
        <v>56</v>
      </c>
      <c r="G7937" s="21" t="s">
        <v>58</v>
      </c>
      <c r="H7937" s="23"/>
      <c r="I7937" s="28"/>
    </row>
    <row r="7938" ht="22.5" customHeight="1">
      <c r="A7938" s="53" t="str">
        <f t="array" ref="A7938">IFERROR(_xlfn.XLOOKUP(B7938, Runs[Run ID], Runs[Track]), "— pick a run —")</f>
        <v>Thor</v>
      </c>
      <c r="B7938" s="54" t="s">
        <v>2138</v>
      </c>
      <c r="C7938" s="53" t="str">
        <f t="array" ref="C7938">IFERROR(_xlfn.XLOOKUP(B7938, Runs[Run ID], Runs[Title]), "— pick a run —")</f>
        <v>Jurgens' Thor</v>
      </c>
      <c r="D7938" s="74" t="s">
        <v>7381</v>
      </c>
      <c r="E7938" s="58" t="b">
        <v>0</v>
      </c>
      <c r="F7938" s="25">
        <f t="shared" si="2"/>
        <v>57</v>
      </c>
      <c r="G7938" s="21" t="s">
        <v>58</v>
      </c>
      <c r="H7938" s="23"/>
      <c r="I7938" s="28"/>
    </row>
    <row r="7939" ht="22.5" customHeight="1">
      <c r="A7939" s="53" t="str">
        <f t="array" ref="A7939">IFERROR(_xlfn.XLOOKUP(B7939, Runs[Run ID], Runs[Track]), "— pick a run —")</f>
        <v>Thor</v>
      </c>
      <c r="B7939" s="54" t="s">
        <v>2138</v>
      </c>
      <c r="C7939" s="53" t="str">
        <f t="array" ref="C7939">IFERROR(_xlfn.XLOOKUP(B7939, Runs[Run ID], Runs[Title]), "— pick a run —")</f>
        <v>Jurgens' Thor</v>
      </c>
      <c r="D7939" s="74" t="s">
        <v>7398</v>
      </c>
      <c r="E7939" s="58" t="b">
        <v>0</v>
      </c>
      <c r="F7939" s="25">
        <f t="shared" si="2"/>
        <v>58</v>
      </c>
      <c r="G7939" s="21" t="s">
        <v>58</v>
      </c>
      <c r="H7939" s="23"/>
      <c r="I7939" s="28"/>
    </row>
    <row r="7940" ht="22.5" customHeight="1">
      <c r="A7940" s="53" t="str">
        <f t="array" ref="A7940">IFERROR(_xlfn.XLOOKUP(B7940, Runs[Run ID], Runs[Track]), "— pick a run —")</f>
        <v>Thor</v>
      </c>
      <c r="B7940" s="54" t="s">
        <v>2138</v>
      </c>
      <c r="C7940" s="53" t="str">
        <f t="array" ref="C7940">IFERROR(_xlfn.XLOOKUP(B7940, Runs[Run ID], Runs[Title]), "— pick a run —")</f>
        <v>Jurgens' Thor</v>
      </c>
      <c r="D7940" s="74" t="s">
        <v>7416</v>
      </c>
      <c r="E7940" s="58" t="b">
        <v>0</v>
      </c>
      <c r="F7940" s="25">
        <f t="shared" si="2"/>
        <v>59</v>
      </c>
      <c r="G7940" s="21" t="s">
        <v>58</v>
      </c>
      <c r="H7940" s="23"/>
      <c r="I7940" s="28"/>
    </row>
    <row r="7941" ht="22.5" customHeight="1">
      <c r="A7941" s="53" t="str">
        <f t="array" ref="A7941">IFERROR(_xlfn.XLOOKUP(B7941, Runs[Run ID], Runs[Track]), "— pick a run —")</f>
        <v>Thor</v>
      </c>
      <c r="B7941" s="54" t="s">
        <v>2138</v>
      </c>
      <c r="C7941" s="53" t="str">
        <f t="array" ref="C7941">IFERROR(_xlfn.XLOOKUP(B7941, Runs[Run ID], Runs[Title]), "— pick a run —")</f>
        <v>Jurgens' Thor</v>
      </c>
      <c r="D7941" s="74" t="s">
        <v>7433</v>
      </c>
      <c r="E7941" s="58" t="b">
        <v>0</v>
      </c>
      <c r="F7941" s="25">
        <f t="shared" si="2"/>
        <v>60</v>
      </c>
      <c r="G7941" s="21" t="s">
        <v>58</v>
      </c>
      <c r="H7941" s="23"/>
      <c r="I7941" s="28"/>
    </row>
    <row r="7942" ht="22.5" customHeight="1">
      <c r="A7942" s="53" t="str">
        <f t="array" ref="A7942">IFERROR(_xlfn.XLOOKUP(B7942, Runs[Run ID], Runs[Track]), "— pick a run —")</f>
        <v>Thor</v>
      </c>
      <c r="B7942" s="54" t="s">
        <v>2138</v>
      </c>
      <c r="C7942" s="53" t="str">
        <f t="array" ref="C7942">IFERROR(_xlfn.XLOOKUP(B7942, Runs[Run ID], Runs[Title]), "— pick a run —")</f>
        <v>Jurgens' Thor</v>
      </c>
      <c r="D7942" s="74" t="s">
        <v>7449</v>
      </c>
      <c r="E7942" s="58" t="b">
        <v>0</v>
      </c>
      <c r="F7942" s="25">
        <f t="shared" si="2"/>
        <v>61</v>
      </c>
      <c r="G7942" s="21" t="s">
        <v>58</v>
      </c>
      <c r="H7942" s="23"/>
      <c r="I7942" s="28"/>
    </row>
    <row r="7943" ht="22.5" customHeight="1">
      <c r="A7943" s="53" t="str">
        <f t="array" ref="A7943">IFERROR(_xlfn.XLOOKUP(B7943, Runs[Run ID], Runs[Track]), "— pick a run —")</f>
        <v>Thor</v>
      </c>
      <c r="B7943" s="54" t="s">
        <v>2138</v>
      </c>
      <c r="C7943" s="53" t="str">
        <f t="array" ref="C7943">IFERROR(_xlfn.XLOOKUP(B7943, Runs[Run ID], Runs[Title]), "— pick a run —")</f>
        <v>Jurgens' Thor</v>
      </c>
      <c r="D7943" s="74" t="s">
        <v>7467</v>
      </c>
      <c r="E7943" s="58" t="b">
        <v>0</v>
      </c>
      <c r="F7943" s="25">
        <f t="shared" si="2"/>
        <v>62</v>
      </c>
      <c r="G7943" s="21" t="s">
        <v>58</v>
      </c>
      <c r="H7943" s="23"/>
      <c r="I7943" s="28"/>
    </row>
    <row r="7944" ht="22.5" customHeight="1">
      <c r="A7944" s="53" t="str">
        <f t="array" ref="A7944">IFERROR(_xlfn.XLOOKUP(B7944, Runs[Run ID], Runs[Track]), "— pick a run —")</f>
        <v>Thor</v>
      </c>
      <c r="B7944" s="54" t="s">
        <v>2138</v>
      </c>
      <c r="C7944" s="53" t="str">
        <f t="array" ref="C7944">IFERROR(_xlfn.XLOOKUP(B7944, Runs[Run ID], Runs[Title]), "— pick a run —")</f>
        <v>Jurgens' Thor</v>
      </c>
      <c r="D7944" s="74" t="s">
        <v>7483</v>
      </c>
      <c r="E7944" s="58" t="b">
        <v>0</v>
      </c>
      <c r="F7944" s="25">
        <f t="shared" si="2"/>
        <v>63</v>
      </c>
      <c r="G7944" s="21" t="s">
        <v>58</v>
      </c>
      <c r="H7944" s="23"/>
      <c r="I7944" s="28"/>
    </row>
    <row r="7945" ht="22.5" customHeight="1">
      <c r="A7945" s="53" t="str">
        <f t="array" ref="A7945">IFERROR(_xlfn.XLOOKUP(B7945, Runs[Run ID], Runs[Track]), "— pick a run —")</f>
        <v>Thor</v>
      </c>
      <c r="B7945" s="54" t="s">
        <v>2138</v>
      </c>
      <c r="C7945" s="53" t="str">
        <f t="array" ref="C7945">IFERROR(_xlfn.XLOOKUP(B7945, Runs[Run ID], Runs[Title]), "— pick a run —")</f>
        <v>Jurgens' Thor</v>
      </c>
      <c r="D7945" s="74" t="s">
        <v>7499</v>
      </c>
      <c r="E7945" s="58" t="b">
        <v>0</v>
      </c>
      <c r="F7945" s="25">
        <f t="shared" si="2"/>
        <v>64</v>
      </c>
      <c r="G7945" s="21" t="s">
        <v>58</v>
      </c>
      <c r="H7945" s="23"/>
      <c r="I7945" s="28"/>
    </row>
    <row r="7946" ht="22.5" customHeight="1">
      <c r="A7946" s="53" t="str">
        <f t="array" ref="A7946">IFERROR(_xlfn.XLOOKUP(B7946, Runs[Run ID], Runs[Track]), "— pick a run —")</f>
        <v>Thor</v>
      </c>
      <c r="B7946" s="54" t="s">
        <v>2138</v>
      </c>
      <c r="C7946" s="53" t="str">
        <f t="array" ref="C7946">IFERROR(_xlfn.XLOOKUP(B7946, Runs[Run ID], Runs[Title]), "— pick a run —")</f>
        <v>Jurgens' Thor</v>
      </c>
      <c r="D7946" s="74" t="s">
        <v>7516</v>
      </c>
      <c r="E7946" s="58" t="b">
        <v>0</v>
      </c>
      <c r="F7946" s="25">
        <f t="shared" si="2"/>
        <v>65</v>
      </c>
      <c r="G7946" s="21" t="s">
        <v>58</v>
      </c>
      <c r="H7946" s="23"/>
      <c r="I7946" s="28"/>
    </row>
    <row r="7947" ht="22.5" customHeight="1">
      <c r="A7947" s="53" t="str">
        <f t="array" ref="A7947">IFERROR(_xlfn.XLOOKUP(B7947, Runs[Run ID], Runs[Track]), "— pick a run —")</f>
        <v>Thor</v>
      </c>
      <c r="B7947" s="54" t="s">
        <v>2138</v>
      </c>
      <c r="C7947" s="53" t="str">
        <f t="array" ref="C7947">IFERROR(_xlfn.XLOOKUP(B7947, Runs[Run ID], Runs[Title]), "— pick a run —")</f>
        <v>Jurgens' Thor</v>
      </c>
      <c r="D7947" s="74" t="s">
        <v>7535</v>
      </c>
      <c r="E7947" s="58" t="b">
        <v>0</v>
      </c>
      <c r="F7947" s="25">
        <f t="shared" si="2"/>
        <v>66</v>
      </c>
      <c r="G7947" s="21" t="s">
        <v>58</v>
      </c>
      <c r="H7947" s="23"/>
      <c r="I7947" s="28"/>
    </row>
    <row r="7948" ht="22.5" customHeight="1">
      <c r="A7948" s="53" t="str">
        <f t="array" ref="A7948">IFERROR(_xlfn.XLOOKUP(B7948, Runs[Run ID], Runs[Track]), "— pick a run —")</f>
        <v>Thor</v>
      </c>
      <c r="B7948" s="54" t="s">
        <v>2138</v>
      </c>
      <c r="C7948" s="53" t="str">
        <f t="array" ref="C7948">IFERROR(_xlfn.XLOOKUP(B7948, Runs[Run ID], Runs[Title]), "— pick a run —")</f>
        <v>Jurgens' Thor</v>
      </c>
      <c r="D7948" s="74" t="s">
        <v>7552</v>
      </c>
      <c r="E7948" s="58" t="b">
        <v>0</v>
      </c>
      <c r="F7948" s="25">
        <f t="shared" si="2"/>
        <v>67</v>
      </c>
      <c r="G7948" s="21" t="s">
        <v>58</v>
      </c>
      <c r="H7948" s="23"/>
      <c r="I7948" s="28"/>
    </row>
    <row r="7949" ht="22.5" customHeight="1">
      <c r="A7949" s="53" t="str">
        <f t="array" ref="A7949">IFERROR(_xlfn.XLOOKUP(B7949, Runs[Run ID], Runs[Track]), "— pick a run —")</f>
        <v>Thor</v>
      </c>
      <c r="B7949" s="54" t="s">
        <v>2138</v>
      </c>
      <c r="C7949" s="53" t="str">
        <f t="array" ref="C7949">IFERROR(_xlfn.XLOOKUP(B7949, Runs[Run ID], Runs[Title]), "— pick a run —")</f>
        <v>Jurgens' Thor</v>
      </c>
      <c r="D7949" s="74" t="s">
        <v>7570</v>
      </c>
      <c r="E7949" s="58" t="b">
        <v>0</v>
      </c>
      <c r="F7949" s="25">
        <f t="shared" si="2"/>
        <v>68</v>
      </c>
      <c r="G7949" s="21" t="s">
        <v>58</v>
      </c>
      <c r="H7949" s="23"/>
      <c r="I7949" s="28"/>
    </row>
    <row r="7950" ht="22.5" customHeight="1">
      <c r="A7950" s="53" t="str">
        <f t="array" ref="A7950">IFERROR(_xlfn.XLOOKUP(B7950, Runs[Run ID], Runs[Track]), "— pick a run —")</f>
        <v>Thor</v>
      </c>
      <c r="B7950" s="54" t="s">
        <v>2138</v>
      </c>
      <c r="C7950" s="53" t="str">
        <f t="array" ref="C7950">IFERROR(_xlfn.XLOOKUP(B7950, Runs[Run ID], Runs[Title]), "— pick a run —")</f>
        <v>Jurgens' Thor</v>
      </c>
      <c r="D7950" s="74" t="s">
        <v>7587</v>
      </c>
      <c r="E7950" s="58" t="b">
        <v>0</v>
      </c>
      <c r="F7950" s="25">
        <f t="shared" si="2"/>
        <v>69</v>
      </c>
      <c r="G7950" s="21" t="s">
        <v>58</v>
      </c>
      <c r="H7950" s="23"/>
      <c r="I7950" s="28"/>
    </row>
    <row r="7951" ht="22.5" customHeight="1">
      <c r="A7951" s="53" t="str">
        <f t="array" ref="A7951">IFERROR(_xlfn.XLOOKUP(B7951, Runs[Run ID], Runs[Track]), "— pick a run —")</f>
        <v>Thor</v>
      </c>
      <c r="B7951" s="54" t="s">
        <v>2138</v>
      </c>
      <c r="C7951" s="53" t="str">
        <f t="array" ref="C7951">IFERROR(_xlfn.XLOOKUP(B7951, Runs[Run ID], Runs[Title]), "— pick a run —")</f>
        <v>Jurgens' Thor</v>
      </c>
      <c r="D7951" s="74" t="s">
        <v>7602</v>
      </c>
      <c r="E7951" s="58" t="b">
        <v>0</v>
      </c>
      <c r="F7951" s="25">
        <f t="shared" si="2"/>
        <v>70</v>
      </c>
      <c r="G7951" s="21" t="s">
        <v>58</v>
      </c>
      <c r="H7951" s="23"/>
      <c r="I7951" s="28"/>
    </row>
    <row r="7952" ht="22.5" customHeight="1">
      <c r="A7952" s="53" t="str">
        <f t="array" ref="A7952">IFERROR(_xlfn.XLOOKUP(B7952, Runs[Run ID], Runs[Track]), "— pick a run —")</f>
        <v>Thor</v>
      </c>
      <c r="B7952" s="54" t="s">
        <v>2138</v>
      </c>
      <c r="C7952" s="53" t="str">
        <f t="array" ref="C7952">IFERROR(_xlfn.XLOOKUP(B7952, Runs[Run ID], Runs[Title]), "— pick a run —")</f>
        <v>Jurgens' Thor</v>
      </c>
      <c r="D7952" s="74" t="s">
        <v>7619</v>
      </c>
      <c r="E7952" s="58" t="b">
        <v>0</v>
      </c>
      <c r="F7952" s="25">
        <f t="shared" si="2"/>
        <v>71</v>
      </c>
      <c r="G7952" s="21" t="s">
        <v>58</v>
      </c>
      <c r="H7952" s="23"/>
      <c r="I7952" s="28"/>
    </row>
    <row r="7953" ht="22.5" customHeight="1">
      <c r="A7953" s="53" t="str">
        <f t="array" ref="A7953">IFERROR(_xlfn.XLOOKUP(B7953, Runs[Run ID], Runs[Track]), "— pick a run —")</f>
        <v>Thor</v>
      </c>
      <c r="B7953" s="54" t="s">
        <v>2138</v>
      </c>
      <c r="C7953" s="53" t="str">
        <f t="array" ref="C7953">IFERROR(_xlfn.XLOOKUP(B7953, Runs[Run ID], Runs[Title]), "— pick a run —")</f>
        <v>Jurgens' Thor</v>
      </c>
      <c r="D7953" s="74" t="s">
        <v>7637</v>
      </c>
      <c r="E7953" s="58" t="b">
        <v>0</v>
      </c>
      <c r="F7953" s="25">
        <f t="shared" si="2"/>
        <v>72</v>
      </c>
      <c r="G7953" s="21" t="s">
        <v>58</v>
      </c>
      <c r="H7953" s="23"/>
      <c r="I7953" s="28"/>
    </row>
    <row r="7954" ht="22.5" customHeight="1">
      <c r="A7954" s="53" t="str">
        <f t="array" ref="A7954">IFERROR(_xlfn.XLOOKUP(B7954, Runs[Run ID], Runs[Track]), "— pick a run —")</f>
        <v>Thor</v>
      </c>
      <c r="B7954" s="54" t="s">
        <v>2138</v>
      </c>
      <c r="C7954" s="53" t="str">
        <f t="array" ref="C7954">IFERROR(_xlfn.XLOOKUP(B7954, Runs[Run ID], Runs[Title]), "— pick a run —")</f>
        <v>Jurgens' Thor</v>
      </c>
      <c r="D7954" s="74" t="s">
        <v>7655</v>
      </c>
      <c r="E7954" s="58" t="b">
        <v>0</v>
      </c>
      <c r="F7954" s="25">
        <f t="shared" si="2"/>
        <v>73</v>
      </c>
      <c r="G7954" s="21" t="s">
        <v>58</v>
      </c>
      <c r="H7954" s="23"/>
      <c r="I7954" s="28"/>
    </row>
    <row r="7955" ht="22.5" customHeight="1">
      <c r="A7955" s="53" t="str">
        <f t="array" ref="A7955">IFERROR(_xlfn.XLOOKUP(B7955, Runs[Run ID], Runs[Track]), "— pick a run —")</f>
        <v>Thor</v>
      </c>
      <c r="B7955" s="54" t="s">
        <v>2138</v>
      </c>
      <c r="C7955" s="53" t="str">
        <f t="array" ref="C7955">IFERROR(_xlfn.XLOOKUP(B7955, Runs[Run ID], Runs[Title]), "— pick a run —")</f>
        <v>Jurgens' Thor</v>
      </c>
      <c r="D7955" s="74" t="s">
        <v>7675</v>
      </c>
      <c r="E7955" s="58" t="b">
        <v>0</v>
      </c>
      <c r="F7955" s="25">
        <f t="shared" si="2"/>
        <v>74</v>
      </c>
      <c r="G7955" s="21" t="s">
        <v>58</v>
      </c>
      <c r="H7955" s="23"/>
      <c r="I7955" s="28"/>
    </row>
    <row r="7956" ht="22.5" customHeight="1">
      <c r="A7956" s="53" t="str">
        <f t="array" ref="A7956">IFERROR(_xlfn.XLOOKUP(B7956, Runs[Run ID], Runs[Track]), "— pick a run —")</f>
        <v>Thor</v>
      </c>
      <c r="B7956" s="54" t="s">
        <v>2138</v>
      </c>
      <c r="C7956" s="53" t="str">
        <f t="array" ref="C7956">IFERROR(_xlfn.XLOOKUP(B7956, Runs[Run ID], Runs[Title]), "— pick a run —")</f>
        <v>Jurgens' Thor</v>
      </c>
      <c r="D7956" s="74" t="s">
        <v>7691</v>
      </c>
      <c r="E7956" s="58" t="b">
        <v>0</v>
      </c>
      <c r="F7956" s="25">
        <f t="shared" si="2"/>
        <v>75</v>
      </c>
      <c r="G7956" s="21" t="s">
        <v>58</v>
      </c>
      <c r="H7956" s="23"/>
      <c r="I7956" s="28"/>
    </row>
    <row r="7957" ht="22.5" customHeight="1">
      <c r="A7957" s="53" t="str">
        <f t="array" ref="A7957">IFERROR(_xlfn.XLOOKUP(B7957, Runs[Run ID], Runs[Track]), "— pick a run —")</f>
        <v>Thor</v>
      </c>
      <c r="B7957" s="54" t="s">
        <v>2138</v>
      </c>
      <c r="C7957" s="53" t="str">
        <f t="array" ref="C7957">IFERROR(_xlfn.XLOOKUP(B7957, Runs[Run ID], Runs[Title]), "— pick a run —")</f>
        <v>Jurgens' Thor</v>
      </c>
      <c r="D7957" s="74" t="s">
        <v>7707</v>
      </c>
      <c r="E7957" s="58" t="b">
        <v>0</v>
      </c>
      <c r="F7957" s="25">
        <f t="shared" si="2"/>
        <v>76</v>
      </c>
      <c r="G7957" s="21" t="s">
        <v>58</v>
      </c>
      <c r="H7957" s="23"/>
      <c r="I7957" s="28"/>
    </row>
    <row r="7958" ht="22.5" customHeight="1">
      <c r="A7958" s="53" t="str">
        <f t="array" ref="A7958">IFERROR(_xlfn.XLOOKUP(B7958, Runs[Run ID], Runs[Track]), "— pick a run —")</f>
        <v>Thor</v>
      </c>
      <c r="B7958" s="54" t="s">
        <v>2138</v>
      </c>
      <c r="C7958" s="53" t="str">
        <f t="array" ref="C7958">IFERROR(_xlfn.XLOOKUP(B7958, Runs[Run ID], Runs[Title]), "— pick a run —")</f>
        <v>Jurgens' Thor</v>
      </c>
      <c r="D7958" s="74" t="s">
        <v>7723</v>
      </c>
      <c r="E7958" s="58" t="b">
        <v>0</v>
      </c>
      <c r="F7958" s="25">
        <f t="shared" si="2"/>
        <v>77</v>
      </c>
      <c r="G7958" s="21" t="s">
        <v>58</v>
      </c>
      <c r="H7958" s="23"/>
      <c r="I7958" s="28"/>
    </row>
    <row r="7959" ht="22.5" customHeight="1">
      <c r="A7959" s="53" t="str">
        <f t="array" ref="A7959">IFERROR(_xlfn.XLOOKUP(B7959, Runs[Run ID], Runs[Track]), "— pick a run —")</f>
        <v>Thor</v>
      </c>
      <c r="B7959" s="54" t="s">
        <v>2138</v>
      </c>
      <c r="C7959" s="53" t="str">
        <f t="array" ref="C7959">IFERROR(_xlfn.XLOOKUP(B7959, Runs[Run ID], Runs[Title]), "— pick a run —")</f>
        <v>Jurgens' Thor</v>
      </c>
      <c r="D7959" s="74" t="s">
        <v>7742</v>
      </c>
      <c r="E7959" s="58" t="b">
        <v>0</v>
      </c>
      <c r="F7959" s="25">
        <f t="shared" si="2"/>
        <v>78</v>
      </c>
      <c r="G7959" s="21" t="s">
        <v>58</v>
      </c>
      <c r="H7959" s="23"/>
      <c r="I7959" s="28"/>
    </row>
    <row r="7960" ht="22.5" customHeight="1">
      <c r="A7960" s="53" t="str">
        <f t="array" ref="A7960">IFERROR(_xlfn.XLOOKUP(B7960, Runs[Run ID], Runs[Track]), "— pick a run —")</f>
        <v>Thor</v>
      </c>
      <c r="B7960" s="54" t="s">
        <v>2138</v>
      </c>
      <c r="C7960" s="53" t="str">
        <f t="array" ref="C7960">IFERROR(_xlfn.XLOOKUP(B7960, Runs[Run ID], Runs[Title]), "— pick a run —")</f>
        <v>Jurgens' Thor</v>
      </c>
      <c r="D7960" s="74" t="s">
        <v>7758</v>
      </c>
      <c r="E7960" s="58" t="b">
        <v>0</v>
      </c>
      <c r="F7960" s="25">
        <f t="shared" si="2"/>
        <v>79</v>
      </c>
      <c r="G7960" s="21" t="s">
        <v>58</v>
      </c>
      <c r="H7960" s="23"/>
      <c r="I7960" s="28"/>
    </row>
    <row r="7961" ht="22.5" customHeight="1">
      <c r="A7961" s="53" t="str">
        <f t="array" ref="A7961">IFERROR(_xlfn.XLOOKUP(B7961, Runs[Run ID], Runs[Track]), "— pick a run —")</f>
        <v>Thor</v>
      </c>
      <c r="B7961" s="54" t="s">
        <v>2138</v>
      </c>
      <c r="C7961" s="53" t="str">
        <f t="array" ref="C7961">IFERROR(_xlfn.XLOOKUP(B7961, Runs[Run ID], Runs[Title]), "— pick a run —")</f>
        <v>Jurgens' Thor</v>
      </c>
      <c r="D7961" s="74" t="s">
        <v>7776</v>
      </c>
      <c r="E7961" s="58" t="b">
        <v>0</v>
      </c>
      <c r="F7961" s="25">
        <f t="shared" si="2"/>
        <v>80</v>
      </c>
      <c r="G7961" s="21" t="s">
        <v>58</v>
      </c>
      <c r="H7961" s="23"/>
      <c r="I7961" s="28"/>
    </row>
    <row r="7962" ht="22.5" customHeight="1">
      <c r="A7962" s="53" t="str">
        <f t="array" ref="A7962">IFERROR(_xlfn.XLOOKUP(B7962, Runs[Run ID], Runs[Track]), "— pick a run —")</f>
        <v>Thor</v>
      </c>
      <c r="B7962" s="54" t="s">
        <v>2138</v>
      </c>
      <c r="C7962" s="53" t="str">
        <f t="array" ref="C7962">IFERROR(_xlfn.XLOOKUP(B7962, Runs[Run ID], Runs[Title]), "— pick a run —")</f>
        <v>Jurgens' Thor</v>
      </c>
      <c r="D7962" s="74" t="s">
        <v>7793</v>
      </c>
      <c r="E7962" s="58" t="b">
        <v>0</v>
      </c>
      <c r="F7962" s="25">
        <f t="shared" si="2"/>
        <v>81</v>
      </c>
      <c r="G7962" s="21" t="s">
        <v>58</v>
      </c>
      <c r="H7962" s="23"/>
      <c r="I7962" s="28"/>
    </row>
    <row r="7963" ht="22.5" customHeight="1">
      <c r="A7963" s="53" t="str">
        <f t="array" ref="A7963">IFERROR(_xlfn.XLOOKUP(B7963, Runs[Run ID], Runs[Track]), "— pick a run —")</f>
        <v>Thor</v>
      </c>
      <c r="B7963" s="54" t="s">
        <v>2138</v>
      </c>
      <c r="C7963" s="53" t="str">
        <f t="array" ref="C7963">IFERROR(_xlfn.XLOOKUP(B7963, Runs[Run ID], Runs[Title]), "— pick a run —")</f>
        <v>Jurgens' Thor</v>
      </c>
      <c r="D7963" s="74" t="s">
        <v>7810</v>
      </c>
      <c r="E7963" s="58" t="b">
        <v>0</v>
      </c>
      <c r="F7963" s="25">
        <f t="shared" si="2"/>
        <v>82</v>
      </c>
      <c r="G7963" s="21" t="s">
        <v>58</v>
      </c>
      <c r="H7963" s="23"/>
      <c r="I7963" s="28"/>
    </row>
    <row r="7964" ht="22.5" customHeight="1">
      <c r="A7964" s="53" t="str">
        <f t="array" ref="A7964">IFERROR(_xlfn.XLOOKUP(B7964, Runs[Run ID], Runs[Track]), "— pick a run —")</f>
        <v>Thor</v>
      </c>
      <c r="B7964" s="54" t="s">
        <v>2138</v>
      </c>
      <c r="C7964" s="53" t="str">
        <f t="array" ref="C7964">IFERROR(_xlfn.XLOOKUP(B7964, Runs[Run ID], Runs[Title]), "— pick a run —")</f>
        <v>Jurgens' Thor</v>
      </c>
      <c r="D7964" s="74" t="s">
        <v>16056</v>
      </c>
      <c r="E7964" s="58" t="b">
        <v>0</v>
      </c>
      <c r="F7964" s="25">
        <f t="shared" si="2"/>
        <v>83</v>
      </c>
      <c r="G7964" s="21" t="s">
        <v>443</v>
      </c>
      <c r="H7964" s="23"/>
      <c r="I7964" s="28"/>
    </row>
    <row r="7965" ht="22.5" customHeight="1">
      <c r="A7965" s="53" t="str">
        <f t="array" ref="A7965">IFERROR(_xlfn.XLOOKUP(B7965, Runs[Run ID], Runs[Track]), "— pick a run —")</f>
        <v>Thor</v>
      </c>
      <c r="B7965" s="54" t="s">
        <v>2138</v>
      </c>
      <c r="C7965" s="53" t="str">
        <f t="array" ref="C7965">IFERROR(_xlfn.XLOOKUP(B7965, Runs[Run ID], Runs[Title]), "— pick a run —")</f>
        <v>Jurgens' Thor</v>
      </c>
      <c r="D7965" s="74" t="s">
        <v>16057</v>
      </c>
      <c r="E7965" s="58" t="b">
        <v>0</v>
      </c>
      <c r="F7965" s="25">
        <f t="shared" si="2"/>
        <v>84</v>
      </c>
      <c r="G7965" s="21" t="s">
        <v>443</v>
      </c>
      <c r="H7965" s="23"/>
      <c r="I7965" s="28"/>
    </row>
    <row r="7966" ht="22.5" customHeight="1">
      <c r="A7966" s="53" t="str">
        <f t="array" ref="A7966">IFERROR(_xlfn.XLOOKUP(B7966, Runs[Run ID], Runs[Track]), "— pick a run —")</f>
        <v>Thor</v>
      </c>
      <c r="B7966" s="54" t="s">
        <v>2138</v>
      </c>
      <c r="C7966" s="53" t="str">
        <f t="array" ref="C7966">IFERROR(_xlfn.XLOOKUP(B7966, Runs[Run ID], Runs[Title]), "— pick a run —")</f>
        <v>Jurgens' Thor</v>
      </c>
      <c r="D7966" s="74" t="s">
        <v>16058</v>
      </c>
      <c r="E7966" s="58" t="b">
        <v>0</v>
      </c>
      <c r="F7966" s="25">
        <f t="shared" si="2"/>
        <v>85</v>
      </c>
      <c r="G7966" s="21" t="s">
        <v>443</v>
      </c>
      <c r="H7966" s="23"/>
      <c r="I7966" s="28"/>
    </row>
    <row r="7967" ht="22.5" customHeight="1">
      <c r="A7967" s="53" t="str">
        <f t="array" ref="A7967">IFERROR(_xlfn.XLOOKUP(B7967, Runs[Run ID], Runs[Track]), "— pick a run —")</f>
        <v>Thor</v>
      </c>
      <c r="B7967" s="54" t="s">
        <v>2138</v>
      </c>
      <c r="C7967" s="53" t="str">
        <f t="array" ref="C7967">IFERROR(_xlfn.XLOOKUP(B7967, Runs[Run ID], Runs[Title]), "— pick a run —")</f>
        <v>Jurgens' Thor</v>
      </c>
      <c r="D7967" s="74" t="s">
        <v>16059</v>
      </c>
      <c r="E7967" s="58" t="b">
        <v>0</v>
      </c>
      <c r="F7967" s="25">
        <f t="shared" si="2"/>
        <v>86</v>
      </c>
      <c r="G7967" s="21" t="s">
        <v>443</v>
      </c>
      <c r="H7967" s="23"/>
      <c r="I7967" s="28"/>
    </row>
    <row r="7968" ht="22.5" customHeight="1">
      <c r="A7968" s="53" t="str">
        <f t="array" ref="A7968">IFERROR(_xlfn.XLOOKUP(B7968, Runs[Run ID], Runs[Track]), "— pick a run —")</f>
        <v>Thor</v>
      </c>
      <c r="B7968" s="54" t="s">
        <v>1181</v>
      </c>
      <c r="C7968" s="53" t="str">
        <f t="array" ref="C7968">IFERROR(_xlfn.XLOOKUP(B7968, Runs[Run ID], Runs[Title]), "— pick a run —")</f>
        <v>Ragnarok </v>
      </c>
      <c r="D7968" s="74" t="s">
        <v>7845</v>
      </c>
      <c r="E7968" s="58" t="b">
        <v>0</v>
      </c>
      <c r="F7968" s="25">
        <f t="shared" si="2"/>
        <v>1</v>
      </c>
      <c r="G7968" s="21" t="s">
        <v>58</v>
      </c>
      <c r="H7968" s="23"/>
      <c r="I7968" s="28"/>
    </row>
    <row r="7969" ht="22.5" customHeight="1">
      <c r="A7969" s="53" t="str">
        <f t="array" ref="A7969">IFERROR(_xlfn.XLOOKUP(B7969, Runs[Run ID], Runs[Track]), "— pick a run —")</f>
        <v>Thor</v>
      </c>
      <c r="B7969" s="54" t="s">
        <v>1181</v>
      </c>
      <c r="C7969" s="53" t="str">
        <f t="array" ref="C7969">IFERROR(_xlfn.XLOOKUP(B7969, Runs[Run ID], Runs[Title]), "— pick a run —")</f>
        <v>Ragnarok </v>
      </c>
      <c r="D7969" s="74" t="s">
        <v>7862</v>
      </c>
      <c r="E7969" s="58" t="b">
        <v>0</v>
      </c>
      <c r="F7969" s="25">
        <f t="shared" si="2"/>
        <v>2</v>
      </c>
      <c r="G7969" s="21" t="s">
        <v>58</v>
      </c>
      <c r="H7969" s="23"/>
      <c r="I7969" s="28"/>
    </row>
    <row r="7970" ht="22.5" customHeight="1">
      <c r="A7970" s="53" t="str">
        <f t="array" ref="A7970">IFERROR(_xlfn.XLOOKUP(B7970, Runs[Run ID], Runs[Track]), "— pick a run —")</f>
        <v>Thor</v>
      </c>
      <c r="B7970" s="54" t="s">
        <v>1181</v>
      </c>
      <c r="C7970" s="53" t="str">
        <f t="array" ref="C7970">IFERROR(_xlfn.XLOOKUP(B7970, Runs[Run ID], Runs[Title]), "— pick a run —")</f>
        <v>Ragnarok </v>
      </c>
      <c r="D7970" s="74" t="s">
        <v>7879</v>
      </c>
      <c r="E7970" s="58" t="b">
        <v>0</v>
      </c>
      <c r="F7970" s="25">
        <f t="shared" si="2"/>
        <v>3</v>
      </c>
      <c r="G7970" s="21" t="s">
        <v>58</v>
      </c>
      <c r="H7970" s="23"/>
      <c r="I7970" s="28"/>
    </row>
    <row r="7971" ht="22.5" customHeight="1">
      <c r="A7971" s="53" t="str">
        <f t="array" ref="A7971">IFERROR(_xlfn.XLOOKUP(B7971, Runs[Run ID], Runs[Track]), "— pick a run —")</f>
        <v>Thor</v>
      </c>
      <c r="B7971" s="54" t="s">
        <v>1181</v>
      </c>
      <c r="C7971" s="53" t="str">
        <f t="array" ref="C7971">IFERROR(_xlfn.XLOOKUP(B7971, Runs[Run ID], Runs[Title]), "— pick a run —")</f>
        <v>Ragnarok </v>
      </c>
      <c r="D7971" s="74" t="s">
        <v>7897</v>
      </c>
      <c r="E7971" s="58" t="b">
        <v>0</v>
      </c>
      <c r="F7971" s="25">
        <f t="shared" si="2"/>
        <v>4</v>
      </c>
      <c r="G7971" s="21" t="s">
        <v>58</v>
      </c>
      <c r="H7971" s="23"/>
      <c r="I7971" s="28"/>
    </row>
    <row r="7972" ht="22.5" customHeight="1">
      <c r="A7972" s="53" t="str">
        <f t="array" ref="A7972">IFERROR(_xlfn.XLOOKUP(B7972, Runs[Run ID], Runs[Track]), "— pick a run —")</f>
        <v>Thor</v>
      </c>
      <c r="B7972" s="54" t="s">
        <v>1181</v>
      </c>
      <c r="C7972" s="53" t="str">
        <f t="array" ref="C7972">IFERROR(_xlfn.XLOOKUP(B7972, Runs[Run ID], Runs[Title]), "— pick a run —")</f>
        <v>Ragnarok </v>
      </c>
      <c r="D7972" s="74" t="s">
        <v>7913</v>
      </c>
      <c r="E7972" s="58" t="b">
        <v>0</v>
      </c>
      <c r="F7972" s="25">
        <f t="shared" si="2"/>
        <v>5</v>
      </c>
      <c r="G7972" s="21" t="s">
        <v>58</v>
      </c>
      <c r="H7972" s="23"/>
      <c r="I7972" s="28"/>
    </row>
    <row r="7973" ht="22.5" customHeight="1">
      <c r="A7973" s="53" t="str">
        <f t="array" ref="A7973">IFERROR(_xlfn.XLOOKUP(B7973, Runs[Run ID], Runs[Track]), "— pick a run —")</f>
        <v>Thor</v>
      </c>
      <c r="B7973" s="54" t="s">
        <v>1181</v>
      </c>
      <c r="C7973" s="53" t="str">
        <f t="array" ref="C7973">IFERROR(_xlfn.XLOOKUP(B7973, Runs[Run ID], Runs[Title]), "— pick a run —")</f>
        <v>Ragnarok </v>
      </c>
      <c r="D7973" s="74" t="s">
        <v>7930</v>
      </c>
      <c r="E7973" s="58" t="b">
        <v>0</v>
      </c>
      <c r="F7973" s="25">
        <f t="shared" si="2"/>
        <v>6</v>
      </c>
      <c r="G7973" s="21" t="s">
        <v>58</v>
      </c>
      <c r="H7973" s="23"/>
      <c r="I7973" s="28"/>
    </row>
    <row r="7974" ht="22.5" customHeight="1">
      <c r="A7974" s="53" t="str">
        <f t="array" ref="A7974">IFERROR(_xlfn.XLOOKUP(B7974, Runs[Run ID], Runs[Track]), "— pick a run —")</f>
        <v>Thor</v>
      </c>
      <c r="B7974" s="54" t="s">
        <v>101</v>
      </c>
      <c r="C7974" s="53" t="str">
        <f t="array" ref="C7974">IFERROR(_xlfn.XLOOKUP(B7974, Runs[Run ID], Runs[Title]), "— pick a run —")</f>
        <v>JMS/Gillen Thor</v>
      </c>
      <c r="D7974" s="74" t="s">
        <v>5269</v>
      </c>
      <c r="E7974" s="58" t="b">
        <v>0</v>
      </c>
      <c r="F7974" s="25">
        <f t="shared" si="2"/>
        <v>1</v>
      </c>
      <c r="G7974" s="21" t="s">
        <v>58</v>
      </c>
      <c r="H7974" s="23" t="s">
        <v>16060</v>
      </c>
      <c r="I7974" s="28"/>
    </row>
    <row r="7975" ht="22.5" customHeight="1">
      <c r="A7975" s="53" t="str">
        <f t="array" ref="A7975">IFERROR(_xlfn.XLOOKUP(B7975, Runs[Run ID], Runs[Track]), "— pick a run —")</f>
        <v>Thor</v>
      </c>
      <c r="B7975" s="54" t="s">
        <v>101</v>
      </c>
      <c r="C7975" s="53" t="str">
        <f t="array" ref="C7975">IFERROR(_xlfn.XLOOKUP(B7975, Runs[Run ID], Runs[Title]), "— pick a run —")</f>
        <v>JMS/Gillen Thor</v>
      </c>
      <c r="D7975" s="74" t="s">
        <v>5295</v>
      </c>
      <c r="E7975" s="58" t="b">
        <v>0</v>
      </c>
      <c r="F7975" s="25">
        <f t="shared" si="2"/>
        <v>2</v>
      </c>
      <c r="G7975" s="21" t="s">
        <v>58</v>
      </c>
      <c r="H7975" s="23"/>
      <c r="I7975" s="28"/>
    </row>
    <row r="7976" ht="22.5" customHeight="1">
      <c r="A7976" s="53" t="str">
        <f t="array" ref="A7976">IFERROR(_xlfn.XLOOKUP(B7976, Runs[Run ID], Runs[Track]), "— pick a run —")</f>
        <v>Thor</v>
      </c>
      <c r="B7976" s="54" t="s">
        <v>101</v>
      </c>
      <c r="C7976" s="53" t="str">
        <f t="array" ref="C7976">IFERROR(_xlfn.XLOOKUP(B7976, Runs[Run ID], Runs[Title]), "— pick a run —")</f>
        <v>JMS/Gillen Thor</v>
      </c>
      <c r="D7976" s="74" t="s">
        <v>7997</v>
      </c>
      <c r="E7976" s="58" t="b">
        <v>0</v>
      </c>
      <c r="F7976" s="25">
        <f t="shared" si="2"/>
        <v>3</v>
      </c>
      <c r="G7976" s="21" t="s">
        <v>58</v>
      </c>
      <c r="H7976" s="23" t="s">
        <v>16061</v>
      </c>
      <c r="I7976" s="28"/>
    </row>
    <row r="7977" ht="22.5" customHeight="1">
      <c r="A7977" s="53" t="str">
        <f t="array" ref="A7977">IFERROR(_xlfn.XLOOKUP(B7977, Runs[Run ID], Runs[Track]), "— pick a run —")</f>
        <v>Thor</v>
      </c>
      <c r="B7977" s="54" t="s">
        <v>101</v>
      </c>
      <c r="C7977" s="53" t="str">
        <f t="array" ref="C7977">IFERROR(_xlfn.XLOOKUP(B7977, Runs[Run ID], Runs[Title]), "— pick a run —")</f>
        <v>JMS/Gillen Thor</v>
      </c>
      <c r="D7977" s="74" t="s">
        <v>8015</v>
      </c>
      <c r="E7977" s="58" t="b">
        <v>0</v>
      </c>
      <c r="F7977" s="25">
        <f t="shared" si="2"/>
        <v>4</v>
      </c>
      <c r="G7977" s="21" t="s">
        <v>58</v>
      </c>
      <c r="H7977" s="23"/>
      <c r="I7977" s="28"/>
    </row>
    <row r="7978" ht="22.5" customHeight="1">
      <c r="A7978" s="53" t="str">
        <f t="array" ref="A7978">IFERROR(_xlfn.XLOOKUP(B7978, Runs[Run ID], Runs[Track]), "— pick a run —")</f>
        <v>Thor</v>
      </c>
      <c r="B7978" s="54" t="s">
        <v>101</v>
      </c>
      <c r="C7978" s="53" t="str">
        <f t="array" ref="C7978">IFERROR(_xlfn.XLOOKUP(B7978, Runs[Run ID], Runs[Title]), "— pick a run —")</f>
        <v>JMS/Gillen Thor</v>
      </c>
      <c r="D7978" s="74" t="s">
        <v>8033</v>
      </c>
      <c r="E7978" s="58" t="b">
        <v>0</v>
      </c>
      <c r="F7978" s="25">
        <f t="shared" si="2"/>
        <v>5</v>
      </c>
      <c r="G7978" s="21" t="s">
        <v>58</v>
      </c>
      <c r="H7978" s="23"/>
      <c r="I7978" s="28"/>
    </row>
    <row r="7979" ht="22.5" customHeight="1">
      <c r="A7979" s="53" t="str">
        <f t="array" ref="A7979">IFERROR(_xlfn.XLOOKUP(B7979, Runs[Run ID], Runs[Track]), "— pick a run —")</f>
        <v>Thor</v>
      </c>
      <c r="B7979" s="54" t="s">
        <v>101</v>
      </c>
      <c r="C7979" s="53" t="str">
        <f t="array" ref="C7979">IFERROR(_xlfn.XLOOKUP(B7979, Runs[Run ID], Runs[Title]), "— pick a run —")</f>
        <v>JMS/Gillen Thor</v>
      </c>
      <c r="D7979" s="74" t="s">
        <v>8050</v>
      </c>
      <c r="E7979" s="58" t="b">
        <v>0</v>
      </c>
      <c r="F7979" s="25">
        <f t="shared" si="2"/>
        <v>6</v>
      </c>
      <c r="G7979" s="21" t="s">
        <v>58</v>
      </c>
      <c r="H7979" s="23"/>
      <c r="I7979" s="28"/>
    </row>
    <row r="7980" ht="22.5" customHeight="1">
      <c r="A7980" s="53" t="str">
        <f t="array" ref="A7980">IFERROR(_xlfn.XLOOKUP(B7980, Runs[Run ID], Runs[Track]), "— pick a run —")</f>
        <v>Thor</v>
      </c>
      <c r="B7980" s="54" t="s">
        <v>101</v>
      </c>
      <c r="C7980" s="53" t="str">
        <f t="array" ref="C7980">IFERROR(_xlfn.XLOOKUP(B7980, Runs[Run ID], Runs[Title]), "— pick a run —")</f>
        <v>JMS/Gillen Thor</v>
      </c>
      <c r="D7980" s="74" t="s">
        <v>8069</v>
      </c>
      <c r="E7980" s="58" t="b">
        <v>0</v>
      </c>
      <c r="F7980" s="25">
        <f t="shared" si="2"/>
        <v>7</v>
      </c>
      <c r="G7980" s="21" t="s">
        <v>58</v>
      </c>
      <c r="H7980" s="23"/>
      <c r="I7980" s="28"/>
    </row>
    <row r="7981" ht="22.5" customHeight="1">
      <c r="A7981" s="53" t="str">
        <f t="array" ref="A7981">IFERROR(_xlfn.XLOOKUP(B7981, Runs[Run ID], Runs[Track]), "— pick a run —")</f>
        <v>Thor</v>
      </c>
      <c r="B7981" s="54" t="s">
        <v>101</v>
      </c>
      <c r="C7981" s="53" t="str">
        <f t="array" ref="C7981">IFERROR(_xlfn.XLOOKUP(B7981, Runs[Run ID], Runs[Title]), "— pick a run —")</f>
        <v>JMS/Gillen Thor</v>
      </c>
      <c r="D7981" s="74" t="s">
        <v>8085</v>
      </c>
      <c r="E7981" s="58" t="b">
        <v>0</v>
      </c>
      <c r="F7981" s="25">
        <f t="shared" si="2"/>
        <v>8</v>
      </c>
      <c r="G7981" s="21" t="s">
        <v>58</v>
      </c>
      <c r="H7981" s="23"/>
      <c r="I7981" s="28"/>
    </row>
    <row r="7982" ht="22.5" customHeight="1">
      <c r="A7982" s="53" t="str">
        <f t="array" ref="A7982">IFERROR(_xlfn.XLOOKUP(B7982, Runs[Run ID], Runs[Track]), "— pick a run —")</f>
        <v>Thor</v>
      </c>
      <c r="B7982" s="54" t="s">
        <v>101</v>
      </c>
      <c r="C7982" s="53" t="str">
        <f t="array" ref="C7982">IFERROR(_xlfn.XLOOKUP(B7982, Runs[Run ID], Runs[Title]), "— pick a run —")</f>
        <v>JMS/Gillen Thor</v>
      </c>
      <c r="D7982" s="74" t="s">
        <v>8102</v>
      </c>
      <c r="E7982" s="58" t="b">
        <v>0</v>
      </c>
      <c r="F7982" s="25">
        <f t="shared" si="2"/>
        <v>9</v>
      </c>
      <c r="G7982" s="21" t="s">
        <v>58</v>
      </c>
      <c r="H7982" s="23"/>
      <c r="I7982" s="28"/>
    </row>
    <row r="7983" ht="22.5" customHeight="1">
      <c r="A7983" s="53" t="str">
        <f t="array" ref="A7983">IFERROR(_xlfn.XLOOKUP(B7983, Runs[Run ID], Runs[Track]), "— pick a run —")</f>
        <v>Thor</v>
      </c>
      <c r="B7983" s="54" t="s">
        <v>101</v>
      </c>
      <c r="C7983" s="53" t="str">
        <f t="array" ref="C7983">IFERROR(_xlfn.XLOOKUP(B7983, Runs[Run ID], Runs[Title]), "— pick a run —")</f>
        <v>JMS/Gillen Thor</v>
      </c>
      <c r="D7983" s="74" t="s">
        <v>8120</v>
      </c>
      <c r="E7983" s="58" t="b">
        <v>0</v>
      </c>
      <c r="F7983" s="25">
        <f t="shared" si="2"/>
        <v>10</v>
      </c>
      <c r="G7983" s="21" t="s">
        <v>58</v>
      </c>
      <c r="H7983" s="23"/>
      <c r="I7983" s="28"/>
    </row>
    <row r="7984" ht="22.5" customHeight="1">
      <c r="A7984" s="53" t="str">
        <f t="array" ref="A7984">IFERROR(_xlfn.XLOOKUP(B7984, Runs[Run ID], Runs[Track]), "— pick a run —")</f>
        <v>Thor</v>
      </c>
      <c r="B7984" s="54" t="s">
        <v>101</v>
      </c>
      <c r="C7984" s="53" t="str">
        <f t="array" ref="C7984">IFERROR(_xlfn.XLOOKUP(B7984, Runs[Run ID], Runs[Title]), "— pick a run —")</f>
        <v>JMS/Gillen Thor</v>
      </c>
      <c r="D7984" s="74" t="s">
        <v>8136</v>
      </c>
      <c r="E7984" s="58" t="b">
        <v>0</v>
      </c>
      <c r="F7984" s="25">
        <f t="shared" si="2"/>
        <v>11</v>
      </c>
      <c r="G7984" s="21" t="s">
        <v>58</v>
      </c>
      <c r="H7984" s="23"/>
      <c r="I7984" s="28"/>
    </row>
    <row r="7985" ht="22.5" customHeight="1">
      <c r="A7985" s="53" t="str">
        <f t="array" ref="A7985">IFERROR(_xlfn.XLOOKUP(B7985, Runs[Run ID], Runs[Track]), "— pick a run —")</f>
        <v>Thor</v>
      </c>
      <c r="B7985" s="54" t="s">
        <v>101</v>
      </c>
      <c r="C7985" s="53" t="str">
        <f t="array" ref="C7985">IFERROR(_xlfn.XLOOKUP(B7985, Runs[Run ID], Runs[Title]), "— pick a run —")</f>
        <v>JMS/Gillen Thor</v>
      </c>
      <c r="D7985" s="74" t="s">
        <v>8152</v>
      </c>
      <c r="E7985" s="58" t="b">
        <v>0</v>
      </c>
      <c r="F7985" s="25">
        <f t="shared" si="2"/>
        <v>12</v>
      </c>
      <c r="G7985" s="21" t="s">
        <v>58</v>
      </c>
      <c r="H7985" s="23"/>
      <c r="I7985" s="28"/>
    </row>
    <row r="7986" ht="22.5" customHeight="1">
      <c r="A7986" s="53" t="str">
        <f t="array" ref="A7986">IFERROR(_xlfn.XLOOKUP(B7986, Runs[Run ID], Runs[Track]), "— pick a run —")</f>
        <v>Thor</v>
      </c>
      <c r="B7986" s="54" t="s">
        <v>101</v>
      </c>
      <c r="C7986" s="53" t="str">
        <f t="array" ref="C7986">IFERROR(_xlfn.XLOOKUP(B7986, Runs[Run ID], Runs[Title]), "— pick a run —")</f>
        <v>JMS/Gillen Thor</v>
      </c>
      <c r="D7986" s="74" t="s">
        <v>8168</v>
      </c>
      <c r="E7986" s="58" t="b">
        <v>0</v>
      </c>
      <c r="F7986" s="25">
        <f t="shared" si="2"/>
        <v>13</v>
      </c>
      <c r="G7986" s="21" t="s">
        <v>58</v>
      </c>
      <c r="H7986" s="23"/>
      <c r="I7986" s="28"/>
    </row>
    <row r="7987" ht="22.5" customHeight="1">
      <c r="A7987" s="53" t="str">
        <f t="array" ref="A7987">IFERROR(_xlfn.XLOOKUP(B7987, Runs[Run ID], Runs[Track]), "— pick a run —")</f>
        <v>Thor</v>
      </c>
      <c r="B7987" s="54" t="s">
        <v>101</v>
      </c>
      <c r="C7987" s="53" t="str">
        <f t="array" ref="C7987">IFERROR(_xlfn.XLOOKUP(B7987, Runs[Run ID], Runs[Title]), "— pick a run —")</f>
        <v>JMS/Gillen Thor</v>
      </c>
      <c r="D7987" s="74" t="s">
        <v>8184</v>
      </c>
      <c r="E7987" s="58" t="b">
        <v>0</v>
      </c>
      <c r="F7987" s="25">
        <f t="shared" si="2"/>
        <v>14</v>
      </c>
      <c r="G7987" s="21" t="s">
        <v>58</v>
      </c>
      <c r="H7987" s="23"/>
      <c r="I7987" s="28"/>
    </row>
    <row r="7988" ht="22.5" customHeight="1">
      <c r="A7988" s="53" t="str">
        <f t="array" ref="A7988">IFERROR(_xlfn.XLOOKUP(B7988, Runs[Run ID], Runs[Track]), "— pick a run —")</f>
        <v>Thor</v>
      </c>
      <c r="B7988" s="54" t="s">
        <v>101</v>
      </c>
      <c r="C7988" s="53" t="str">
        <f t="array" ref="C7988">IFERROR(_xlfn.XLOOKUP(B7988, Runs[Run ID], Runs[Title]), "— pick a run —")</f>
        <v>JMS/Gillen Thor</v>
      </c>
      <c r="D7988" s="74" t="s">
        <v>16062</v>
      </c>
      <c r="E7988" s="58" t="b">
        <v>0</v>
      </c>
      <c r="F7988" s="25">
        <f t="shared" si="2"/>
        <v>15</v>
      </c>
      <c r="G7988" s="21" t="s">
        <v>443</v>
      </c>
      <c r="H7988" s="23"/>
      <c r="I7988" s="28"/>
    </row>
    <row r="7989" ht="22.5" customHeight="1">
      <c r="A7989" s="53" t="str">
        <f t="array" ref="A7989">IFERROR(_xlfn.XLOOKUP(B7989, Runs[Run ID], Runs[Track]), "— pick a run —")</f>
        <v>Thor</v>
      </c>
      <c r="B7989" s="54" t="s">
        <v>101</v>
      </c>
      <c r="C7989" s="53" t="str">
        <f t="array" ref="C7989">IFERROR(_xlfn.XLOOKUP(B7989, Runs[Run ID], Runs[Title]), "— pick a run —")</f>
        <v>JMS/Gillen Thor</v>
      </c>
      <c r="D7989" s="74" t="s">
        <v>8216</v>
      </c>
      <c r="E7989" s="58" t="b">
        <v>0</v>
      </c>
      <c r="F7989" s="25">
        <f t="shared" si="2"/>
        <v>16</v>
      </c>
      <c r="G7989" s="21" t="s">
        <v>58</v>
      </c>
      <c r="H7989" s="23"/>
      <c r="I7989" s="28"/>
    </row>
    <row r="7990" ht="22.5" customHeight="1">
      <c r="A7990" s="53" t="str">
        <f t="array" ref="A7990">IFERROR(_xlfn.XLOOKUP(B7990, Runs[Run ID], Runs[Track]), "— pick a run —")</f>
        <v>Thor</v>
      </c>
      <c r="B7990" s="54" t="s">
        <v>101</v>
      </c>
      <c r="C7990" s="53" t="str">
        <f t="array" ref="C7990">IFERROR(_xlfn.XLOOKUP(B7990, Runs[Run ID], Runs[Title]), "— pick a run —")</f>
        <v>JMS/Gillen Thor</v>
      </c>
      <c r="D7990" s="74" t="s">
        <v>13574</v>
      </c>
      <c r="E7990" s="58" t="b">
        <v>0</v>
      </c>
      <c r="F7990" s="25">
        <f t="shared" si="2"/>
        <v>17</v>
      </c>
      <c r="G7990" s="21" t="s">
        <v>58</v>
      </c>
      <c r="H7990" s="23"/>
      <c r="I7990" s="28"/>
    </row>
    <row r="7991" ht="22.5" customHeight="1">
      <c r="A7991" s="53" t="str">
        <f t="array" ref="A7991">IFERROR(_xlfn.XLOOKUP(B7991, Runs[Run ID], Runs[Track]), "— pick a run —")</f>
        <v>Thor</v>
      </c>
      <c r="B7991" s="54" t="s">
        <v>101</v>
      </c>
      <c r="C7991" s="53" t="str">
        <f t="array" ref="C7991">IFERROR(_xlfn.XLOOKUP(B7991, Runs[Run ID], Runs[Title]), "— pick a run —")</f>
        <v>JMS/Gillen Thor</v>
      </c>
      <c r="D7991" s="74" t="s">
        <v>8250</v>
      </c>
      <c r="E7991" s="58" t="b">
        <v>0</v>
      </c>
      <c r="F7991" s="25">
        <f t="shared" si="2"/>
        <v>18</v>
      </c>
      <c r="G7991" s="21" t="s">
        <v>58</v>
      </c>
      <c r="H7991" s="23"/>
      <c r="I7991" s="28"/>
    </row>
    <row r="7992" ht="22.5" customHeight="1">
      <c r="A7992" s="53" t="str">
        <f t="array" ref="A7992">IFERROR(_xlfn.XLOOKUP(B7992, Runs[Run ID], Runs[Track]), "— pick a run —")</f>
        <v>Thor</v>
      </c>
      <c r="B7992" s="54" t="s">
        <v>101</v>
      </c>
      <c r="C7992" s="53" t="str">
        <f t="array" ref="C7992">IFERROR(_xlfn.XLOOKUP(B7992, Runs[Run ID], Runs[Title]), "— pick a run —")</f>
        <v>JMS/Gillen Thor</v>
      </c>
      <c r="D7992" s="74" t="s">
        <v>8267</v>
      </c>
      <c r="E7992" s="58" t="b">
        <v>0</v>
      </c>
      <c r="F7992" s="25">
        <f t="shared" si="2"/>
        <v>19</v>
      </c>
      <c r="G7992" s="21" t="s">
        <v>58</v>
      </c>
      <c r="H7992" s="23"/>
      <c r="I7992" s="28"/>
    </row>
    <row r="7993" ht="22.5" customHeight="1">
      <c r="A7993" s="53" t="str">
        <f t="array" ref="A7993">IFERROR(_xlfn.XLOOKUP(B7993, Runs[Run ID], Runs[Track]), "— pick a run —")</f>
        <v>Thor</v>
      </c>
      <c r="B7993" s="54" t="s">
        <v>101</v>
      </c>
      <c r="C7993" s="53" t="str">
        <f t="array" ref="C7993">IFERROR(_xlfn.XLOOKUP(B7993, Runs[Run ID], Runs[Title]), "— pick a run —")</f>
        <v>JMS/Gillen Thor</v>
      </c>
      <c r="D7993" s="74" t="s">
        <v>8296</v>
      </c>
      <c r="E7993" s="58" t="b">
        <v>0</v>
      </c>
      <c r="F7993" s="25">
        <f t="shared" si="2"/>
        <v>20</v>
      </c>
      <c r="G7993" s="21" t="s">
        <v>58</v>
      </c>
      <c r="H7993" s="23"/>
      <c r="I7993" s="28"/>
    </row>
    <row r="7994" ht="22.5" customHeight="1">
      <c r="A7994" s="53" t="str">
        <f t="array" ref="A7994">IFERROR(_xlfn.XLOOKUP(B7994, Runs[Run ID], Runs[Track]), "— pick a run —")</f>
        <v>Thor</v>
      </c>
      <c r="B7994" s="54" t="s">
        <v>101</v>
      </c>
      <c r="C7994" s="53" t="str">
        <f t="array" ref="C7994">IFERROR(_xlfn.XLOOKUP(B7994, Runs[Run ID], Runs[Title]), "— pick a run —")</f>
        <v>JMS/Gillen Thor</v>
      </c>
      <c r="D7994" s="74" t="s">
        <v>8310</v>
      </c>
      <c r="E7994" s="58" t="b">
        <v>0</v>
      </c>
      <c r="F7994" s="25">
        <f t="shared" si="2"/>
        <v>21</v>
      </c>
      <c r="G7994" s="21" t="s">
        <v>58</v>
      </c>
      <c r="H7994" s="23"/>
      <c r="I7994" s="28"/>
    </row>
    <row r="7995" ht="22.5" customHeight="1">
      <c r="A7995" s="53" t="str">
        <f t="array" ref="A7995">IFERROR(_xlfn.XLOOKUP(B7995, Runs[Run ID], Runs[Track]), "— pick a run —")</f>
        <v>Thor</v>
      </c>
      <c r="B7995" s="54" t="s">
        <v>101</v>
      </c>
      <c r="C7995" s="53" t="str">
        <f t="array" ref="C7995">IFERROR(_xlfn.XLOOKUP(B7995, Runs[Run ID], Runs[Title]), "— pick a run —")</f>
        <v>JMS/Gillen Thor</v>
      </c>
      <c r="D7995" s="74" t="s">
        <v>8281</v>
      </c>
      <c r="E7995" s="58" t="b">
        <v>0</v>
      </c>
      <c r="F7995" s="25">
        <f t="shared" si="2"/>
        <v>22</v>
      </c>
      <c r="G7995" s="21" t="s">
        <v>58</v>
      </c>
      <c r="H7995" s="23"/>
      <c r="I7995" s="28"/>
    </row>
    <row r="7996" ht="22.5" customHeight="1">
      <c r="A7996" s="53" t="str">
        <f t="array" ref="A7996">IFERROR(_xlfn.XLOOKUP(B7996, Runs[Run ID], Runs[Track]), "— pick a run —")</f>
        <v>Thor</v>
      </c>
      <c r="B7996" s="54" t="s">
        <v>101</v>
      </c>
      <c r="C7996" s="53" t="str">
        <f t="array" ref="C7996">IFERROR(_xlfn.XLOOKUP(B7996, Runs[Run ID], Runs[Title]), "— pick a run —")</f>
        <v>JMS/Gillen Thor</v>
      </c>
      <c r="D7996" s="74" t="s">
        <v>8324</v>
      </c>
      <c r="E7996" s="58" t="b">
        <v>0</v>
      </c>
      <c r="F7996" s="25">
        <f t="shared" si="2"/>
        <v>23</v>
      </c>
      <c r="G7996" s="21" t="s">
        <v>58</v>
      </c>
      <c r="H7996" s="23"/>
      <c r="I7996" s="28"/>
    </row>
    <row r="7997" ht="22.5" customHeight="1">
      <c r="A7997" s="53" t="str">
        <f t="array" ref="A7997">IFERROR(_xlfn.XLOOKUP(B7997, Runs[Run ID], Runs[Track]), "— pick a run —")</f>
        <v>Thor</v>
      </c>
      <c r="B7997" s="54" t="s">
        <v>101</v>
      </c>
      <c r="C7997" s="53" t="str">
        <f t="array" ref="C7997">IFERROR(_xlfn.XLOOKUP(B7997, Runs[Run ID], Runs[Title]), "— pick a run —")</f>
        <v>JMS/Gillen Thor</v>
      </c>
      <c r="D7997" s="74" t="s">
        <v>8598</v>
      </c>
      <c r="E7997" s="58" t="b">
        <v>0</v>
      </c>
      <c r="F7997" s="25">
        <f t="shared" si="2"/>
        <v>24</v>
      </c>
      <c r="G7997" s="21" t="s">
        <v>58</v>
      </c>
      <c r="H7997" s="23"/>
      <c r="I7997" s="28"/>
    </row>
    <row r="7998" ht="22.5" customHeight="1">
      <c r="A7998" s="53" t="str">
        <f t="array" ref="A7998">IFERROR(_xlfn.XLOOKUP(B7998, Runs[Run ID], Runs[Track]), "— pick a run —")</f>
        <v>Thor</v>
      </c>
      <c r="B7998" s="54" t="s">
        <v>101</v>
      </c>
      <c r="C7998" s="53" t="str">
        <f t="array" ref="C7998">IFERROR(_xlfn.XLOOKUP(B7998, Runs[Run ID], Runs[Title]), "— pick a run —")</f>
        <v>JMS/Gillen Thor</v>
      </c>
      <c r="D7998" s="74" t="s">
        <v>8339</v>
      </c>
      <c r="E7998" s="58" t="b">
        <v>0</v>
      </c>
      <c r="F7998" s="25">
        <f t="shared" si="2"/>
        <v>25</v>
      </c>
      <c r="G7998" s="21" t="s">
        <v>58</v>
      </c>
      <c r="H7998" s="23" t="s">
        <v>16063</v>
      </c>
      <c r="I7998" s="28"/>
    </row>
    <row r="7999" ht="22.5" customHeight="1">
      <c r="A7999" s="53" t="str">
        <f t="array" ref="A7999">IFERROR(_xlfn.XLOOKUP(B7999, Runs[Run ID], Runs[Track]), "— pick a run —")</f>
        <v>Thor</v>
      </c>
      <c r="B7999" s="54" t="s">
        <v>101</v>
      </c>
      <c r="C7999" s="53" t="str">
        <f t="array" ref="C7999">IFERROR(_xlfn.XLOOKUP(B7999, Runs[Run ID], Runs[Title]), "— pick a run —")</f>
        <v>JMS/Gillen Thor</v>
      </c>
      <c r="D7999" s="74" t="s">
        <v>8353</v>
      </c>
      <c r="E7999" s="58" t="b">
        <v>0</v>
      </c>
      <c r="F7999" s="25">
        <f t="shared" si="2"/>
        <v>26</v>
      </c>
      <c r="G7999" s="21" t="s">
        <v>58</v>
      </c>
      <c r="H7999" s="23"/>
      <c r="I7999" s="28"/>
    </row>
    <row r="8000" ht="22.5" customHeight="1">
      <c r="A8000" s="53" t="str">
        <f t="array" ref="A8000">IFERROR(_xlfn.XLOOKUP(B8000, Runs[Run ID], Runs[Track]), "— pick a run —")</f>
        <v>Thor</v>
      </c>
      <c r="B8000" s="54" t="s">
        <v>101</v>
      </c>
      <c r="C8000" s="53" t="str">
        <f t="array" ref="C8000">IFERROR(_xlfn.XLOOKUP(B8000, Runs[Run ID], Runs[Title]), "— pick a run —")</f>
        <v>JMS/Gillen Thor</v>
      </c>
      <c r="D8000" s="74" t="s">
        <v>8367</v>
      </c>
      <c r="E8000" s="58" t="b">
        <v>0</v>
      </c>
      <c r="F8000" s="25">
        <f t="shared" si="2"/>
        <v>27</v>
      </c>
      <c r="G8000" s="21" t="s">
        <v>58</v>
      </c>
      <c r="H8000" s="23"/>
      <c r="I8000" s="28"/>
    </row>
    <row r="8001" ht="22.5" customHeight="1">
      <c r="A8001" s="53" t="str">
        <f t="array" ref="A8001">IFERROR(_xlfn.XLOOKUP(B8001, Runs[Run ID], Runs[Track]), "— pick a run —")</f>
        <v>Thor</v>
      </c>
      <c r="B8001" s="54" t="s">
        <v>101</v>
      </c>
      <c r="C8001" s="53" t="str">
        <f t="array" ref="C8001">IFERROR(_xlfn.XLOOKUP(B8001, Runs[Run ID], Runs[Title]), "— pick a run —")</f>
        <v>JMS/Gillen Thor</v>
      </c>
      <c r="D8001" s="74" t="s">
        <v>9296</v>
      </c>
      <c r="E8001" s="58" t="b">
        <v>0</v>
      </c>
      <c r="F8001" s="25">
        <f t="shared" si="2"/>
        <v>28</v>
      </c>
      <c r="G8001" s="21" t="s">
        <v>58</v>
      </c>
      <c r="H8001" s="23"/>
      <c r="I8001" s="28"/>
    </row>
    <row r="8002" ht="22.5" customHeight="1">
      <c r="A8002" s="53" t="str">
        <f t="array" ref="A8002">IFERROR(_xlfn.XLOOKUP(B8002, Runs[Run ID], Runs[Track]), "— pick a run —")</f>
        <v>Thor</v>
      </c>
      <c r="B8002" s="54" t="s">
        <v>101</v>
      </c>
      <c r="C8002" s="53" t="str">
        <f t="array" ref="C8002">IFERROR(_xlfn.XLOOKUP(B8002, Runs[Run ID], Runs[Title]), "— pick a run —")</f>
        <v>JMS/Gillen Thor</v>
      </c>
      <c r="D8002" s="74" t="s">
        <v>12156</v>
      </c>
      <c r="E8002" s="58" t="b">
        <v>0</v>
      </c>
      <c r="F8002" s="25">
        <f t="shared" si="2"/>
        <v>29</v>
      </c>
      <c r="G8002" s="21" t="s">
        <v>58</v>
      </c>
      <c r="H8002" s="23"/>
      <c r="I8002" s="28"/>
    </row>
    <row r="8003" ht="22.5" customHeight="1">
      <c r="A8003" s="53" t="str">
        <f t="array" ref="A8003">IFERROR(_xlfn.XLOOKUP(B8003, Runs[Run ID], Runs[Track]), "— pick a run —")</f>
        <v>Thor</v>
      </c>
      <c r="B8003" s="54" t="s">
        <v>101</v>
      </c>
      <c r="C8003" s="53" t="str">
        <f t="array" ref="C8003">IFERROR(_xlfn.XLOOKUP(B8003, Runs[Run ID], Runs[Title]), "— pick a run —")</f>
        <v>JMS/Gillen Thor</v>
      </c>
      <c r="D8003" s="74" t="s">
        <v>8411</v>
      </c>
      <c r="E8003" s="58" t="b">
        <v>0</v>
      </c>
      <c r="F8003" s="25">
        <f t="shared" si="2"/>
        <v>30</v>
      </c>
      <c r="G8003" s="21" t="s">
        <v>58</v>
      </c>
      <c r="H8003" s="23"/>
      <c r="I8003" s="28"/>
    </row>
    <row r="8004" ht="22.5" customHeight="1">
      <c r="A8004" s="53" t="str">
        <f t="array" ref="A8004">IFERROR(_xlfn.XLOOKUP(B8004, Runs[Run ID], Runs[Track]), "— pick a run —")</f>
        <v>Thor</v>
      </c>
      <c r="B8004" s="54" t="s">
        <v>101</v>
      </c>
      <c r="C8004" s="53" t="str">
        <f t="array" ref="C8004">IFERROR(_xlfn.XLOOKUP(B8004, Runs[Run ID], Runs[Title]), "— pick a run —")</f>
        <v>JMS/Gillen Thor</v>
      </c>
      <c r="D8004" s="74" t="s">
        <v>2540</v>
      </c>
      <c r="E8004" s="58" t="b">
        <v>0</v>
      </c>
      <c r="F8004" s="25">
        <f t="shared" si="2"/>
        <v>31</v>
      </c>
      <c r="G8004" s="21" t="s">
        <v>58</v>
      </c>
      <c r="H8004" s="23"/>
      <c r="I8004" s="28"/>
    </row>
    <row r="8005" ht="22.5" customHeight="1">
      <c r="A8005" s="53" t="str">
        <f t="array" ref="A8005">IFERROR(_xlfn.XLOOKUP(B8005, Runs[Run ID], Runs[Track]), "— pick a run —")</f>
        <v>Thor</v>
      </c>
      <c r="B8005" s="54" t="s">
        <v>101</v>
      </c>
      <c r="C8005" s="53" t="str">
        <f t="array" ref="C8005">IFERROR(_xlfn.XLOOKUP(B8005, Runs[Run ID], Runs[Title]), "— pick a run —")</f>
        <v>JMS/Gillen Thor</v>
      </c>
      <c r="D8005" s="74" t="s">
        <v>12159</v>
      </c>
      <c r="E8005" s="58" t="b">
        <v>0</v>
      </c>
      <c r="F8005" s="25">
        <f t="shared" si="2"/>
        <v>32</v>
      </c>
      <c r="G8005" s="21" t="s">
        <v>58</v>
      </c>
      <c r="H8005" s="23"/>
      <c r="I8005" s="28"/>
    </row>
    <row r="8006" ht="22.5" customHeight="1">
      <c r="A8006" s="53" t="str">
        <f t="array" ref="A8006">IFERROR(_xlfn.XLOOKUP(B8006, Runs[Run ID], Runs[Track]), "— pick a run —")</f>
        <v>Thor</v>
      </c>
      <c r="B8006" s="54" t="s">
        <v>101</v>
      </c>
      <c r="C8006" s="53" t="str">
        <f t="array" ref="C8006">IFERROR(_xlfn.XLOOKUP(B8006, Runs[Run ID], Runs[Title]), "— pick a run —")</f>
        <v>JMS/Gillen Thor</v>
      </c>
      <c r="D8006" s="74" t="s">
        <v>8457</v>
      </c>
      <c r="E8006" s="58" t="b">
        <v>0</v>
      </c>
      <c r="F8006" s="25">
        <f t="shared" si="2"/>
        <v>33</v>
      </c>
      <c r="G8006" s="21" t="s">
        <v>58</v>
      </c>
      <c r="H8006" s="23"/>
      <c r="I8006" s="28"/>
    </row>
    <row r="8007" ht="22.5" customHeight="1">
      <c r="A8007" s="53" t="str">
        <f t="array" ref="A8007">IFERROR(_xlfn.XLOOKUP(B8007, Runs[Run ID], Runs[Track]), "— pick a run —")</f>
        <v>Thor</v>
      </c>
      <c r="B8007" s="54" t="s">
        <v>101</v>
      </c>
      <c r="C8007" s="53" t="str">
        <f t="array" ref="C8007">IFERROR(_xlfn.XLOOKUP(B8007, Runs[Run ID], Runs[Title]), "— pick a run —")</f>
        <v>JMS/Gillen Thor</v>
      </c>
      <c r="D8007" s="74" t="s">
        <v>12164</v>
      </c>
      <c r="E8007" s="58" t="b">
        <v>0</v>
      </c>
      <c r="F8007" s="25">
        <f t="shared" si="2"/>
        <v>34</v>
      </c>
      <c r="G8007" s="21" t="s">
        <v>58</v>
      </c>
      <c r="H8007" s="23"/>
      <c r="I8007" s="28"/>
    </row>
    <row r="8008" ht="22.5" customHeight="1">
      <c r="A8008" s="53" t="str">
        <f t="array" ref="A8008">IFERROR(_xlfn.XLOOKUP(B8008, Runs[Run ID], Runs[Track]), "— pick a run —")</f>
        <v>Thor</v>
      </c>
      <c r="B8008" s="54" t="s">
        <v>101</v>
      </c>
      <c r="C8008" s="53" t="str">
        <f t="array" ref="C8008">IFERROR(_xlfn.XLOOKUP(B8008, Runs[Run ID], Runs[Title]), "— pick a run —")</f>
        <v>JMS/Gillen Thor</v>
      </c>
      <c r="D8008" s="74" t="s">
        <v>2569</v>
      </c>
      <c r="E8008" s="58" t="b">
        <v>0</v>
      </c>
      <c r="F8008" s="25">
        <f t="shared" si="2"/>
        <v>35</v>
      </c>
      <c r="G8008" s="21" t="s">
        <v>58</v>
      </c>
      <c r="H8008" s="23"/>
      <c r="I8008" s="28"/>
    </row>
    <row r="8009" ht="22.5" customHeight="1">
      <c r="A8009" s="53" t="str">
        <f t="array" ref="A8009">IFERROR(_xlfn.XLOOKUP(B8009, Runs[Run ID], Runs[Track]), "— pick a run —")</f>
        <v>Thor</v>
      </c>
      <c r="B8009" s="54" t="s">
        <v>101</v>
      </c>
      <c r="C8009" s="53" t="str">
        <f t="array" ref="C8009">IFERROR(_xlfn.XLOOKUP(B8009, Runs[Run ID], Runs[Title]), "— pick a run —")</f>
        <v>JMS/Gillen Thor</v>
      </c>
      <c r="D8009" s="74" t="s">
        <v>8499</v>
      </c>
      <c r="E8009" s="58" t="b">
        <v>0</v>
      </c>
      <c r="F8009" s="25">
        <f t="shared" si="2"/>
        <v>36</v>
      </c>
      <c r="G8009" s="21" t="s">
        <v>58</v>
      </c>
      <c r="H8009" s="23"/>
      <c r="I8009" s="28"/>
    </row>
    <row r="8010" ht="22.5" customHeight="1">
      <c r="A8010" s="53" t="str">
        <f t="array" ref="A8010">IFERROR(_xlfn.XLOOKUP(B8010, Runs[Run ID], Runs[Track]), "— pick a run —")</f>
        <v>Thor</v>
      </c>
      <c r="B8010" s="54" t="s">
        <v>101</v>
      </c>
      <c r="C8010" s="53" t="str">
        <f t="array" ref="C8010">IFERROR(_xlfn.XLOOKUP(B8010, Runs[Run ID], Runs[Title]), "— pick a run —")</f>
        <v>JMS/Gillen Thor</v>
      </c>
      <c r="D8010" s="74" t="s">
        <v>12166</v>
      </c>
      <c r="E8010" s="58" t="b">
        <v>0</v>
      </c>
      <c r="F8010" s="25">
        <f t="shared" si="2"/>
        <v>37</v>
      </c>
      <c r="G8010" s="21" t="s">
        <v>58</v>
      </c>
      <c r="H8010" s="23"/>
      <c r="I8010" s="28"/>
    </row>
    <row r="8011" ht="22.5" customHeight="1">
      <c r="A8011" s="53" t="str">
        <f t="array" ref="A8011">IFERROR(_xlfn.XLOOKUP(B8011, Runs[Run ID], Runs[Track]), "— pick a run —")</f>
        <v>Thor</v>
      </c>
      <c r="B8011" s="54" t="s">
        <v>101</v>
      </c>
      <c r="C8011" s="53" t="str">
        <f t="array" ref="C8011">IFERROR(_xlfn.XLOOKUP(B8011, Runs[Run ID], Runs[Title]), "— pick a run —")</f>
        <v>JMS/Gillen Thor</v>
      </c>
      <c r="D8011" s="74" t="s">
        <v>8525</v>
      </c>
      <c r="E8011" s="58" t="b">
        <v>0</v>
      </c>
      <c r="F8011" s="25">
        <f t="shared" si="2"/>
        <v>38</v>
      </c>
      <c r="G8011" s="21" t="s">
        <v>58</v>
      </c>
      <c r="H8011" s="23"/>
      <c r="I8011" s="28"/>
    </row>
    <row r="8012" ht="22.5" customHeight="1">
      <c r="A8012" s="53" t="str">
        <f t="array" ref="A8012">IFERROR(_xlfn.XLOOKUP(B8012, Runs[Run ID], Runs[Track]), "— pick a run —")</f>
        <v>Thor</v>
      </c>
      <c r="B8012" s="54" t="s">
        <v>101</v>
      </c>
      <c r="C8012" s="53" t="str">
        <f t="array" ref="C8012">IFERROR(_xlfn.XLOOKUP(B8012, Runs[Run ID], Runs[Title]), "— pick a run —")</f>
        <v>JMS/Gillen Thor</v>
      </c>
      <c r="D8012" s="74" t="s">
        <v>8540</v>
      </c>
      <c r="E8012" s="58" t="b">
        <v>0</v>
      </c>
      <c r="F8012" s="25">
        <f t="shared" si="2"/>
        <v>39</v>
      </c>
      <c r="G8012" s="21" t="s">
        <v>58</v>
      </c>
      <c r="H8012" s="23"/>
      <c r="I8012" s="28"/>
    </row>
    <row r="8013" ht="22.5" customHeight="1">
      <c r="A8013" s="53" t="str">
        <f t="array" ref="A8013">IFERROR(_xlfn.XLOOKUP(B8013, Runs[Run ID], Runs[Track]), "— pick a run —")</f>
        <v>Thor</v>
      </c>
      <c r="B8013" s="54" t="s">
        <v>101</v>
      </c>
      <c r="C8013" s="53" t="str">
        <f t="array" ref="C8013">IFERROR(_xlfn.XLOOKUP(B8013, Runs[Run ID], Runs[Title]), "— pick a run —")</f>
        <v>JMS/Gillen Thor</v>
      </c>
      <c r="D8013" s="74" t="s">
        <v>8555</v>
      </c>
      <c r="E8013" s="58" t="b">
        <v>0</v>
      </c>
      <c r="F8013" s="25">
        <f t="shared" si="2"/>
        <v>40</v>
      </c>
      <c r="G8013" s="21" t="s">
        <v>58</v>
      </c>
      <c r="H8013" s="23"/>
      <c r="I8013" s="28"/>
    </row>
    <row r="8014" ht="22.5" customHeight="1">
      <c r="A8014" s="53" t="str">
        <f t="array" ref="A8014">IFERROR(_xlfn.XLOOKUP(B8014, Runs[Run ID], Runs[Track]), "— pick a run —")</f>
        <v>Thor</v>
      </c>
      <c r="B8014" s="54" t="s">
        <v>101</v>
      </c>
      <c r="C8014" s="53" t="str">
        <f t="array" ref="C8014">IFERROR(_xlfn.XLOOKUP(B8014, Runs[Run ID], Runs[Title]), "— pick a run —")</f>
        <v>JMS/Gillen Thor</v>
      </c>
      <c r="D8014" s="74" t="s">
        <v>8570</v>
      </c>
      <c r="E8014" s="58" t="b">
        <v>0</v>
      </c>
      <c r="F8014" s="25">
        <f t="shared" si="2"/>
        <v>41</v>
      </c>
      <c r="G8014" s="21" t="s">
        <v>58</v>
      </c>
      <c r="H8014" s="23"/>
      <c r="I8014" s="28"/>
    </row>
    <row r="8015" ht="22.5" customHeight="1">
      <c r="A8015" s="53" t="str">
        <f t="array" ref="A8015">IFERROR(_xlfn.XLOOKUP(B8015, Runs[Run ID], Runs[Track]), "— pick a run —")</f>
        <v>Thor</v>
      </c>
      <c r="B8015" s="54" t="s">
        <v>101</v>
      </c>
      <c r="C8015" s="53" t="str">
        <f t="array" ref="C8015">IFERROR(_xlfn.XLOOKUP(B8015, Runs[Run ID], Runs[Title]), "— pick a run —")</f>
        <v>JMS/Gillen Thor</v>
      </c>
      <c r="D8015" s="74" t="s">
        <v>8585</v>
      </c>
      <c r="E8015" s="58" t="b">
        <v>0</v>
      </c>
      <c r="F8015" s="25">
        <f t="shared" si="2"/>
        <v>42</v>
      </c>
      <c r="G8015" s="21" t="s">
        <v>58</v>
      </c>
      <c r="H8015" s="23"/>
      <c r="I8015" s="28"/>
    </row>
    <row r="8016" ht="22.5" customHeight="1">
      <c r="A8016" s="53" t="str">
        <f t="array" ref="A8016">IFERROR(_xlfn.XLOOKUP(B8016, Runs[Run ID], Runs[Track]), "— pick a run —")</f>
        <v>Thor</v>
      </c>
      <c r="B8016" s="54" t="s">
        <v>1185</v>
      </c>
      <c r="C8016" s="53" t="str">
        <f t="array" ref="C8016">IFERROR(_xlfn.XLOOKUP(B8016, Runs[Run ID], Runs[Title]), "— pick a run —")</f>
        <v>Fraction's Thor/Gillen's Journey into Mystery </v>
      </c>
      <c r="D8016" s="74" t="s">
        <v>8623</v>
      </c>
      <c r="E8016" s="58" t="b">
        <v>0</v>
      </c>
      <c r="F8016" s="25">
        <f t="shared" si="2"/>
        <v>1</v>
      </c>
      <c r="G8016" s="21" t="s">
        <v>443</v>
      </c>
      <c r="H8016" s="23" t="s">
        <v>16064</v>
      </c>
      <c r="I8016" s="28"/>
    </row>
    <row r="8017" ht="22.5" customHeight="1">
      <c r="A8017" s="53" t="str">
        <f t="array" ref="A8017">IFERROR(_xlfn.XLOOKUP(B8017, Runs[Run ID], Runs[Track]), "— pick a run —")</f>
        <v>Thor</v>
      </c>
      <c r="B8017" s="54" t="s">
        <v>1185</v>
      </c>
      <c r="C8017" s="53" t="str">
        <f t="array" ref="C8017">IFERROR(_xlfn.XLOOKUP(B8017, Runs[Run ID], Runs[Title]), "— pick a run —")</f>
        <v>Fraction's Thor/Gillen's Journey into Mystery </v>
      </c>
      <c r="D8017" s="74" t="s">
        <v>16065</v>
      </c>
      <c r="E8017" s="58" t="b">
        <v>0</v>
      </c>
      <c r="F8017" s="25">
        <f t="shared" si="2"/>
        <v>2</v>
      </c>
      <c r="G8017" s="21" t="s">
        <v>443</v>
      </c>
      <c r="H8017" s="23"/>
      <c r="I8017" s="28"/>
    </row>
    <row r="8018" ht="22.5" customHeight="1">
      <c r="A8018" s="53" t="str">
        <f t="array" ref="A8018">IFERROR(_xlfn.XLOOKUP(B8018, Runs[Run ID], Runs[Track]), "— pick a run —")</f>
        <v>Thor</v>
      </c>
      <c r="B8018" s="54" t="s">
        <v>1185</v>
      </c>
      <c r="C8018" s="53" t="str">
        <f t="array" ref="C8018">IFERROR(_xlfn.XLOOKUP(B8018, Runs[Run ID], Runs[Title]), "— pick a run —")</f>
        <v>Fraction's Thor/Gillen's Journey into Mystery </v>
      </c>
      <c r="D8018" s="74" t="s">
        <v>8650</v>
      </c>
      <c r="E8018" s="58" t="b">
        <v>0</v>
      </c>
      <c r="F8018" s="25">
        <f t="shared" si="2"/>
        <v>3</v>
      </c>
      <c r="G8018" s="21" t="s">
        <v>443</v>
      </c>
      <c r="H8018" s="23"/>
      <c r="I8018" s="28"/>
    </row>
    <row r="8019" ht="22.5" customHeight="1">
      <c r="A8019" s="53" t="str">
        <f t="array" ref="A8019">IFERROR(_xlfn.XLOOKUP(B8019, Runs[Run ID], Runs[Track]), "— pick a run —")</f>
        <v>Thor</v>
      </c>
      <c r="B8019" s="54" t="s">
        <v>1185</v>
      </c>
      <c r="C8019" s="53" t="str">
        <f t="array" ref="C8019">IFERROR(_xlfn.XLOOKUP(B8019, Runs[Run ID], Runs[Title]), "— pick a run —")</f>
        <v>Fraction's Thor/Gillen's Journey into Mystery </v>
      </c>
      <c r="D8019" s="74" t="s">
        <v>8662</v>
      </c>
      <c r="E8019" s="58" t="b">
        <v>0</v>
      </c>
      <c r="F8019" s="25">
        <f t="shared" si="2"/>
        <v>4</v>
      </c>
      <c r="G8019" s="21" t="s">
        <v>443</v>
      </c>
      <c r="H8019" s="23"/>
      <c r="I8019" s="28"/>
    </row>
    <row r="8020" ht="22.5" customHeight="1">
      <c r="A8020" s="53" t="str">
        <f t="array" ref="A8020">IFERROR(_xlfn.XLOOKUP(B8020, Runs[Run ID], Runs[Track]), "— pick a run —")</f>
        <v>Thor</v>
      </c>
      <c r="B8020" s="54" t="s">
        <v>1185</v>
      </c>
      <c r="C8020" s="53" t="str">
        <f t="array" ref="C8020">IFERROR(_xlfn.XLOOKUP(B8020, Runs[Run ID], Runs[Title]), "— pick a run —")</f>
        <v>Fraction's Thor/Gillen's Journey into Mystery </v>
      </c>
      <c r="D8020" s="74" t="s">
        <v>8676</v>
      </c>
      <c r="E8020" s="58" t="b">
        <v>0</v>
      </c>
      <c r="F8020" s="25">
        <f t="shared" si="2"/>
        <v>5</v>
      </c>
      <c r="G8020" s="21" t="s">
        <v>58</v>
      </c>
      <c r="H8020" s="23"/>
      <c r="I8020" s="28"/>
    </row>
    <row r="8021" ht="22.5" customHeight="1">
      <c r="A8021" s="53" t="str">
        <f t="array" ref="A8021">IFERROR(_xlfn.XLOOKUP(B8021, Runs[Run ID], Runs[Track]), "— pick a run —")</f>
        <v>Thor</v>
      </c>
      <c r="B8021" s="54" t="s">
        <v>1185</v>
      </c>
      <c r="C8021" s="53" t="str">
        <f t="array" ref="C8021">IFERROR(_xlfn.XLOOKUP(B8021, Runs[Run ID], Runs[Title]), "— pick a run —")</f>
        <v>Fraction's Thor/Gillen's Journey into Mystery </v>
      </c>
      <c r="D8021" s="74" t="s">
        <v>8691</v>
      </c>
      <c r="E8021" s="58" t="b">
        <v>0</v>
      </c>
      <c r="F8021" s="25">
        <f t="shared" si="2"/>
        <v>6</v>
      </c>
      <c r="G8021" s="21" t="s">
        <v>58</v>
      </c>
      <c r="H8021" s="23"/>
      <c r="I8021" s="28"/>
    </row>
    <row r="8022" ht="22.5" customHeight="1">
      <c r="A8022" s="53" t="str">
        <f t="array" ref="A8022">IFERROR(_xlfn.XLOOKUP(B8022, Runs[Run ID], Runs[Track]), "— pick a run —")</f>
        <v>Thor</v>
      </c>
      <c r="B8022" s="54" t="s">
        <v>1185</v>
      </c>
      <c r="C8022" s="53" t="str">
        <f t="array" ref="C8022">IFERROR(_xlfn.XLOOKUP(B8022, Runs[Run ID], Runs[Title]), "— pick a run —")</f>
        <v>Fraction's Thor/Gillen's Journey into Mystery </v>
      </c>
      <c r="D8022" s="74" t="s">
        <v>8704</v>
      </c>
      <c r="E8022" s="58" t="b">
        <v>0</v>
      </c>
      <c r="F8022" s="25">
        <f t="shared" si="2"/>
        <v>7</v>
      </c>
      <c r="G8022" s="21" t="s">
        <v>58</v>
      </c>
      <c r="H8022" s="23" t="s">
        <v>16066</v>
      </c>
      <c r="I8022" s="28"/>
    </row>
    <row r="8023" ht="22.5" customHeight="1">
      <c r="A8023" s="53" t="str">
        <f t="array" ref="A8023">IFERROR(_xlfn.XLOOKUP(B8023, Runs[Run ID], Runs[Track]), "— pick a run —")</f>
        <v>Thor</v>
      </c>
      <c r="B8023" s="54" t="s">
        <v>1185</v>
      </c>
      <c r="C8023" s="53" t="str">
        <f t="array" ref="C8023">IFERROR(_xlfn.XLOOKUP(B8023, Runs[Run ID], Runs[Title]), "— pick a run —")</f>
        <v>Fraction's Thor/Gillen's Journey into Mystery </v>
      </c>
      <c r="D8023" s="74" t="s">
        <v>8719</v>
      </c>
      <c r="E8023" s="58" t="b">
        <v>0</v>
      </c>
      <c r="F8023" s="25">
        <f t="shared" si="2"/>
        <v>8</v>
      </c>
      <c r="G8023" s="21" t="s">
        <v>58</v>
      </c>
      <c r="H8023" s="23"/>
      <c r="I8023" s="28"/>
    </row>
    <row r="8024" ht="22.5" customHeight="1">
      <c r="A8024" s="53" t="str">
        <f t="array" ref="A8024">IFERROR(_xlfn.XLOOKUP(B8024, Runs[Run ID], Runs[Track]), "— pick a run —")</f>
        <v>Thor</v>
      </c>
      <c r="B8024" s="54" t="s">
        <v>1185</v>
      </c>
      <c r="C8024" s="53" t="str">
        <f t="array" ref="C8024">IFERROR(_xlfn.XLOOKUP(B8024, Runs[Run ID], Runs[Title]), "— pick a run —")</f>
        <v>Fraction's Thor/Gillen's Journey into Mystery </v>
      </c>
      <c r="D8024" s="74" t="s">
        <v>8732</v>
      </c>
      <c r="E8024" s="58" t="b">
        <v>0</v>
      </c>
      <c r="F8024" s="25">
        <f t="shared" si="2"/>
        <v>9</v>
      </c>
      <c r="G8024" s="21" t="s">
        <v>58</v>
      </c>
      <c r="H8024" s="23"/>
      <c r="I8024" s="28"/>
    </row>
    <row r="8025" ht="22.5" customHeight="1">
      <c r="A8025" s="53" t="str">
        <f t="array" ref="A8025">IFERROR(_xlfn.XLOOKUP(B8025, Runs[Run ID], Runs[Track]), "— pick a run —")</f>
        <v>Thor</v>
      </c>
      <c r="B8025" s="54" t="s">
        <v>1185</v>
      </c>
      <c r="C8025" s="53" t="str">
        <f t="array" ref="C8025">IFERROR(_xlfn.XLOOKUP(B8025, Runs[Run ID], Runs[Title]), "— pick a run —")</f>
        <v>Fraction's Thor/Gillen's Journey into Mystery </v>
      </c>
      <c r="D8025" s="74" t="s">
        <v>8745</v>
      </c>
      <c r="E8025" s="58" t="b">
        <v>0</v>
      </c>
      <c r="F8025" s="25">
        <f t="shared" si="2"/>
        <v>10</v>
      </c>
      <c r="G8025" s="21" t="s">
        <v>58</v>
      </c>
      <c r="H8025" s="23"/>
      <c r="I8025" s="28"/>
    </row>
    <row r="8026" ht="22.5" customHeight="1">
      <c r="A8026" s="53" t="str">
        <f t="array" ref="A8026">IFERROR(_xlfn.XLOOKUP(B8026, Runs[Run ID], Runs[Track]), "— pick a run —")</f>
        <v>Thor</v>
      </c>
      <c r="B8026" s="54" t="s">
        <v>1185</v>
      </c>
      <c r="C8026" s="53" t="str">
        <f t="array" ref="C8026">IFERROR(_xlfn.XLOOKUP(B8026, Runs[Run ID], Runs[Title]), "— pick a run —")</f>
        <v>Fraction's Thor/Gillen's Journey into Mystery </v>
      </c>
      <c r="D8026" s="74" t="s">
        <v>8758</v>
      </c>
      <c r="E8026" s="58" t="b">
        <v>0</v>
      </c>
      <c r="F8026" s="25">
        <f t="shared" si="2"/>
        <v>11</v>
      </c>
      <c r="G8026" s="21" t="s">
        <v>58</v>
      </c>
      <c r="H8026" s="23"/>
      <c r="I8026" s="28"/>
    </row>
    <row r="8027" ht="22.5" customHeight="1">
      <c r="A8027" s="53" t="str">
        <f t="array" ref="A8027">IFERROR(_xlfn.XLOOKUP(B8027, Runs[Run ID], Runs[Track]), "— pick a run —")</f>
        <v>Thor</v>
      </c>
      <c r="B8027" s="54" t="s">
        <v>1185</v>
      </c>
      <c r="C8027" s="53" t="str">
        <f t="array" ref="C8027">IFERROR(_xlfn.XLOOKUP(B8027, Runs[Run ID], Runs[Title]), "— pick a run —")</f>
        <v>Fraction's Thor/Gillen's Journey into Mystery </v>
      </c>
      <c r="D8027" s="74" t="s">
        <v>8773</v>
      </c>
      <c r="E8027" s="58" t="b">
        <v>0</v>
      </c>
      <c r="F8027" s="25">
        <f t="shared" si="2"/>
        <v>12</v>
      </c>
      <c r="G8027" s="21" t="s">
        <v>58</v>
      </c>
      <c r="H8027" s="23"/>
      <c r="I8027" s="28"/>
    </row>
    <row r="8028" ht="22.5" customHeight="1">
      <c r="A8028" s="53" t="str">
        <f t="array" ref="A8028">IFERROR(_xlfn.XLOOKUP(B8028, Runs[Run ID], Runs[Track]), "— pick a run —")</f>
        <v>Thor</v>
      </c>
      <c r="B8028" s="54" t="s">
        <v>1185</v>
      </c>
      <c r="C8028" s="53" t="str">
        <f t="array" ref="C8028">IFERROR(_xlfn.XLOOKUP(B8028, Runs[Run ID], Runs[Title]), "— pick a run —")</f>
        <v>Fraction's Thor/Gillen's Journey into Mystery </v>
      </c>
      <c r="D8028" s="74" t="s">
        <v>16067</v>
      </c>
      <c r="E8028" s="58" t="b">
        <v>0</v>
      </c>
      <c r="F8028" s="25">
        <f t="shared" si="2"/>
        <v>13</v>
      </c>
      <c r="G8028" s="21" t="s">
        <v>58</v>
      </c>
      <c r="H8028" s="23" t="s">
        <v>16068</v>
      </c>
      <c r="I8028" s="28"/>
    </row>
    <row r="8029" ht="22.5" customHeight="1">
      <c r="A8029" s="53" t="str">
        <f t="array" ref="A8029">IFERROR(_xlfn.XLOOKUP(B8029, Runs[Run ID], Runs[Track]), "— pick a run —")</f>
        <v>Thor</v>
      </c>
      <c r="B8029" s="54" t="s">
        <v>1185</v>
      </c>
      <c r="C8029" s="53" t="str">
        <f t="array" ref="C8029">IFERROR(_xlfn.XLOOKUP(B8029, Runs[Run ID], Runs[Title]), "— pick a run —")</f>
        <v>Fraction's Thor/Gillen's Journey into Mystery </v>
      </c>
      <c r="D8029" s="74" t="s">
        <v>16069</v>
      </c>
      <c r="E8029" s="58" t="b">
        <v>0</v>
      </c>
      <c r="F8029" s="25">
        <f t="shared" si="2"/>
        <v>14</v>
      </c>
      <c r="G8029" s="21" t="s">
        <v>58</v>
      </c>
      <c r="H8029" s="23"/>
      <c r="I8029" s="28"/>
    </row>
    <row r="8030" ht="22.5" customHeight="1">
      <c r="A8030" s="53" t="str">
        <f t="array" ref="A8030">IFERROR(_xlfn.XLOOKUP(B8030, Runs[Run ID], Runs[Track]), "— pick a run —")</f>
        <v>Thor</v>
      </c>
      <c r="B8030" s="54" t="s">
        <v>1185</v>
      </c>
      <c r="C8030" s="53" t="str">
        <f t="array" ref="C8030">IFERROR(_xlfn.XLOOKUP(B8030, Runs[Run ID], Runs[Title]), "— pick a run —")</f>
        <v>Fraction's Thor/Gillen's Journey into Mystery </v>
      </c>
      <c r="D8030" s="74" t="s">
        <v>16070</v>
      </c>
      <c r="E8030" s="58" t="b">
        <v>0</v>
      </c>
      <c r="F8030" s="25">
        <f t="shared" si="2"/>
        <v>15</v>
      </c>
      <c r="G8030" s="21" t="s">
        <v>58</v>
      </c>
      <c r="H8030" s="23"/>
      <c r="I8030" s="28"/>
    </row>
    <row r="8031" ht="22.5" customHeight="1">
      <c r="A8031" s="53" t="str">
        <f t="array" ref="A8031">IFERROR(_xlfn.XLOOKUP(B8031, Runs[Run ID], Runs[Track]), "— pick a run —")</f>
        <v>Thor</v>
      </c>
      <c r="B8031" s="54" t="s">
        <v>1185</v>
      </c>
      <c r="C8031" s="53" t="str">
        <f t="array" ref="C8031">IFERROR(_xlfn.XLOOKUP(B8031, Runs[Run ID], Runs[Title]), "— pick a run —")</f>
        <v>Fraction's Thor/Gillen's Journey into Mystery </v>
      </c>
      <c r="D8031" s="74" t="s">
        <v>16071</v>
      </c>
      <c r="E8031" s="58" t="b">
        <v>0</v>
      </c>
      <c r="F8031" s="25">
        <f t="shared" si="2"/>
        <v>16</v>
      </c>
      <c r="G8031" s="21" t="s">
        <v>58</v>
      </c>
      <c r="H8031" s="23"/>
      <c r="I8031" s="28"/>
    </row>
    <row r="8032" ht="22.5" customHeight="1">
      <c r="A8032" s="53" t="str">
        <f t="array" ref="A8032">IFERROR(_xlfn.XLOOKUP(B8032, Runs[Run ID], Runs[Track]), "— pick a run —")</f>
        <v>Thor</v>
      </c>
      <c r="B8032" s="54" t="s">
        <v>1185</v>
      </c>
      <c r="C8032" s="53" t="str">
        <f t="array" ref="C8032">IFERROR(_xlfn.XLOOKUP(B8032, Runs[Run ID], Runs[Title]), "— pick a run —")</f>
        <v>Fraction's Thor/Gillen's Journey into Mystery </v>
      </c>
      <c r="D8032" s="74" t="s">
        <v>16072</v>
      </c>
      <c r="E8032" s="58" t="b">
        <v>0</v>
      </c>
      <c r="F8032" s="25">
        <f t="shared" si="2"/>
        <v>17</v>
      </c>
      <c r="G8032" s="21" t="s">
        <v>58</v>
      </c>
      <c r="H8032" s="23"/>
      <c r="I8032" s="28"/>
    </row>
    <row r="8033" ht="22.5" customHeight="1">
      <c r="A8033" s="53" t="str">
        <f t="array" ref="A8033">IFERROR(_xlfn.XLOOKUP(B8033, Runs[Run ID], Runs[Track]), "— pick a run —")</f>
        <v>Thor</v>
      </c>
      <c r="B8033" s="54" t="s">
        <v>1185</v>
      </c>
      <c r="C8033" s="53" t="str">
        <f t="array" ref="C8033">IFERROR(_xlfn.XLOOKUP(B8033, Runs[Run ID], Runs[Title]), "— pick a run —")</f>
        <v>Fraction's Thor/Gillen's Journey into Mystery </v>
      </c>
      <c r="D8033" s="74" t="s">
        <v>16073</v>
      </c>
      <c r="E8033" s="58" t="b">
        <v>0</v>
      </c>
      <c r="F8033" s="25">
        <f t="shared" si="2"/>
        <v>18</v>
      </c>
      <c r="G8033" s="21" t="s">
        <v>58</v>
      </c>
      <c r="H8033" s="23"/>
      <c r="I8033" s="28"/>
    </row>
    <row r="8034" ht="22.5" customHeight="1">
      <c r="A8034" s="53" t="str">
        <f t="array" ref="A8034">IFERROR(_xlfn.XLOOKUP(B8034, Runs[Run ID], Runs[Track]), "— pick a run —")</f>
        <v>Thor</v>
      </c>
      <c r="B8034" s="54" t="s">
        <v>1185</v>
      </c>
      <c r="C8034" s="53" t="str">
        <f t="array" ref="C8034">IFERROR(_xlfn.XLOOKUP(B8034, Runs[Run ID], Runs[Title]), "— pick a run —")</f>
        <v>Fraction's Thor/Gillen's Journey into Mystery </v>
      </c>
      <c r="D8034" s="74" t="s">
        <v>8207</v>
      </c>
      <c r="E8034" s="58" t="b">
        <v>0</v>
      </c>
      <c r="F8034" s="25">
        <f t="shared" si="2"/>
        <v>19</v>
      </c>
      <c r="G8034" s="21" t="s">
        <v>58</v>
      </c>
      <c r="H8034" s="23" t="s">
        <v>16074</v>
      </c>
      <c r="I8034" s="28"/>
    </row>
    <row r="8035" ht="22.5" customHeight="1">
      <c r="A8035" s="53" t="str">
        <f t="array" ref="A8035">IFERROR(_xlfn.XLOOKUP(B8035, Runs[Run ID], Runs[Track]), "— pick a run —")</f>
        <v>Thor</v>
      </c>
      <c r="B8035" s="54" t="s">
        <v>1185</v>
      </c>
      <c r="C8035" s="53" t="str">
        <f t="array" ref="C8035">IFERROR(_xlfn.XLOOKUP(B8035, Runs[Run ID], Runs[Title]), "— pick a run —")</f>
        <v>Fraction's Thor/Gillen's Journey into Mystery </v>
      </c>
      <c r="D8035" s="74" t="s">
        <v>7189</v>
      </c>
      <c r="E8035" s="58" t="b">
        <v>0</v>
      </c>
      <c r="F8035" s="25">
        <f t="shared" si="2"/>
        <v>20</v>
      </c>
      <c r="G8035" s="21" t="s">
        <v>58</v>
      </c>
      <c r="H8035" s="23"/>
      <c r="I8035" s="28"/>
    </row>
    <row r="8036" ht="22.5" customHeight="1">
      <c r="A8036" s="53" t="str">
        <f t="array" ref="A8036">IFERROR(_xlfn.XLOOKUP(B8036, Runs[Run ID], Runs[Track]), "— pick a run —")</f>
        <v>Thor</v>
      </c>
      <c r="B8036" s="54" t="s">
        <v>1185</v>
      </c>
      <c r="C8036" s="53" t="str">
        <f t="array" ref="C8036">IFERROR(_xlfn.XLOOKUP(B8036, Runs[Run ID], Runs[Title]), "— pick a run —")</f>
        <v>Fraction's Thor/Gillen's Journey into Mystery </v>
      </c>
      <c r="D8036" s="74" t="s">
        <v>7211</v>
      </c>
      <c r="E8036" s="58" t="b">
        <v>0</v>
      </c>
      <c r="F8036" s="25">
        <f t="shared" si="2"/>
        <v>21</v>
      </c>
      <c r="G8036" s="21" t="s">
        <v>58</v>
      </c>
      <c r="H8036" s="23"/>
      <c r="I8036" s="28"/>
    </row>
    <row r="8037" ht="22.5" customHeight="1">
      <c r="A8037" s="53" t="str">
        <f t="array" ref="A8037">IFERROR(_xlfn.XLOOKUP(B8037, Runs[Run ID], Runs[Track]), "— pick a run —")</f>
        <v>Thor</v>
      </c>
      <c r="B8037" s="54" t="s">
        <v>1185</v>
      </c>
      <c r="C8037" s="53" t="str">
        <f t="array" ref="C8037">IFERROR(_xlfn.XLOOKUP(B8037, Runs[Run ID], Runs[Title]), "— pick a run —")</f>
        <v>Fraction's Thor/Gillen's Journey into Mystery </v>
      </c>
      <c r="D8037" s="74" t="s">
        <v>7272</v>
      </c>
      <c r="E8037" s="58" t="b">
        <v>0</v>
      </c>
      <c r="F8037" s="25">
        <f t="shared" si="2"/>
        <v>22</v>
      </c>
      <c r="G8037" s="21" t="s">
        <v>58</v>
      </c>
      <c r="H8037" s="23"/>
      <c r="I8037" s="28"/>
    </row>
    <row r="8038" ht="22.5" customHeight="1">
      <c r="A8038" s="53" t="str">
        <f t="array" ref="A8038">IFERROR(_xlfn.XLOOKUP(B8038, Runs[Run ID], Runs[Track]), "— pick a run —")</f>
        <v>Thor</v>
      </c>
      <c r="B8038" s="54" t="s">
        <v>1185</v>
      </c>
      <c r="C8038" s="53" t="str">
        <f t="array" ref="C8038">IFERROR(_xlfn.XLOOKUP(B8038, Runs[Run ID], Runs[Title]), "— pick a run —")</f>
        <v>Fraction's Thor/Gillen's Journey into Mystery </v>
      </c>
      <c r="D8038" s="74" t="s">
        <v>8223</v>
      </c>
      <c r="E8038" s="58" t="b">
        <v>0</v>
      </c>
      <c r="F8038" s="25">
        <f t="shared" si="2"/>
        <v>23</v>
      </c>
      <c r="G8038" s="21" t="s">
        <v>58</v>
      </c>
      <c r="H8038" s="23"/>
      <c r="I8038" s="28"/>
    </row>
    <row r="8039" ht="22.5" customHeight="1">
      <c r="A8039" s="53" t="str">
        <f t="array" ref="A8039">IFERROR(_xlfn.XLOOKUP(B8039, Runs[Run ID], Runs[Track]), "— pick a run —")</f>
        <v>Thor</v>
      </c>
      <c r="B8039" s="54" t="s">
        <v>1185</v>
      </c>
      <c r="C8039" s="53" t="str">
        <f t="array" ref="C8039">IFERROR(_xlfn.XLOOKUP(B8039, Runs[Run ID], Runs[Title]), "— pick a run —")</f>
        <v>Fraction's Thor/Gillen's Journey into Mystery </v>
      </c>
      <c r="D8039" s="74" t="s">
        <v>8239</v>
      </c>
      <c r="E8039" s="58" t="b">
        <v>0</v>
      </c>
      <c r="F8039" s="25">
        <f t="shared" si="2"/>
        <v>24</v>
      </c>
      <c r="G8039" s="21" t="s">
        <v>58</v>
      </c>
      <c r="H8039" s="23"/>
      <c r="I8039" s="28"/>
    </row>
    <row r="8040" ht="22.5" customHeight="1">
      <c r="A8040" s="53" t="str">
        <f t="array" ref="A8040">IFERROR(_xlfn.XLOOKUP(B8040, Runs[Run ID], Runs[Track]), "— pick a run —")</f>
        <v>Thor</v>
      </c>
      <c r="B8040" s="54" t="s">
        <v>1185</v>
      </c>
      <c r="C8040" s="53" t="str">
        <f t="array" ref="C8040">IFERROR(_xlfn.XLOOKUP(B8040, Runs[Run ID], Runs[Title]), "— pick a run —")</f>
        <v>Fraction's Thor/Gillen's Journey into Mystery </v>
      </c>
      <c r="D8040" s="74" t="s">
        <v>8257</v>
      </c>
      <c r="E8040" s="58" t="b">
        <v>0</v>
      </c>
      <c r="F8040" s="25">
        <f t="shared" si="2"/>
        <v>25</v>
      </c>
      <c r="G8040" s="21" t="s">
        <v>58</v>
      </c>
      <c r="H8040" s="23"/>
      <c r="I8040" s="28"/>
    </row>
    <row r="8041" ht="22.5" customHeight="1">
      <c r="A8041" s="53" t="str">
        <f t="array" ref="A8041">IFERROR(_xlfn.XLOOKUP(B8041, Runs[Run ID], Runs[Track]), "— pick a run —")</f>
        <v>Thor</v>
      </c>
      <c r="B8041" s="54" t="s">
        <v>1185</v>
      </c>
      <c r="C8041" s="53" t="str">
        <f t="array" ref="C8041">IFERROR(_xlfn.XLOOKUP(B8041, Runs[Run ID], Runs[Title]), "— pick a run —")</f>
        <v>Fraction's Thor/Gillen's Journey into Mystery </v>
      </c>
      <c r="D8041" s="74" t="s">
        <v>7292</v>
      </c>
      <c r="E8041" s="58" t="b">
        <v>0</v>
      </c>
      <c r="F8041" s="25">
        <f t="shared" si="2"/>
        <v>26</v>
      </c>
      <c r="G8041" s="21" t="s">
        <v>58</v>
      </c>
      <c r="H8041" s="23"/>
      <c r="I8041" s="28"/>
    </row>
    <row r="8042" ht="22.5" customHeight="1">
      <c r="A8042" s="53" t="str">
        <f t="array" ref="A8042">IFERROR(_xlfn.XLOOKUP(B8042, Runs[Run ID], Runs[Track]), "— pick a run —")</f>
        <v>Thor</v>
      </c>
      <c r="B8042" s="54" t="s">
        <v>1185</v>
      </c>
      <c r="C8042" s="53" t="str">
        <f t="array" ref="C8042">IFERROR(_xlfn.XLOOKUP(B8042, Runs[Run ID], Runs[Title]), "— pick a run —")</f>
        <v>Fraction's Thor/Gillen's Journey into Mystery </v>
      </c>
      <c r="D8042" s="74" t="s">
        <v>7307</v>
      </c>
      <c r="E8042" s="58" t="b">
        <v>0</v>
      </c>
      <c r="F8042" s="25">
        <f t="shared" si="2"/>
        <v>27</v>
      </c>
      <c r="G8042" s="21" t="s">
        <v>58</v>
      </c>
      <c r="H8042" s="23"/>
      <c r="I8042" s="28"/>
    </row>
    <row r="8043" ht="22.5" customHeight="1">
      <c r="A8043" s="53" t="str">
        <f t="array" ref="A8043">IFERROR(_xlfn.XLOOKUP(B8043, Runs[Run ID], Runs[Track]), "— pick a run —")</f>
        <v>Thor</v>
      </c>
      <c r="B8043" s="54" t="s">
        <v>1185</v>
      </c>
      <c r="C8043" s="53" t="str">
        <f t="array" ref="C8043">IFERROR(_xlfn.XLOOKUP(B8043, Runs[Run ID], Runs[Title]), "— pick a run —")</f>
        <v>Fraction's Thor/Gillen's Journey into Mystery </v>
      </c>
      <c r="D8043" s="74" t="s">
        <v>7375</v>
      </c>
      <c r="E8043" s="58" t="b">
        <v>0</v>
      </c>
      <c r="F8043" s="25">
        <f t="shared" si="2"/>
        <v>28</v>
      </c>
      <c r="G8043" s="21" t="s">
        <v>58</v>
      </c>
      <c r="H8043" s="23"/>
      <c r="I8043" s="28"/>
    </row>
    <row r="8044" ht="22.5" customHeight="1">
      <c r="A8044" s="53" t="str">
        <f t="array" ref="A8044">IFERROR(_xlfn.XLOOKUP(B8044, Runs[Run ID], Runs[Track]), "— pick a run —")</f>
        <v>Thor</v>
      </c>
      <c r="B8044" s="54" t="s">
        <v>1185</v>
      </c>
      <c r="C8044" s="53" t="str">
        <f t="array" ref="C8044">IFERROR(_xlfn.XLOOKUP(B8044, Runs[Run ID], Runs[Title]), "— pick a run —")</f>
        <v>Fraction's Thor/Gillen's Journey into Mystery </v>
      </c>
      <c r="D8044" s="74" t="s">
        <v>7409</v>
      </c>
      <c r="E8044" s="58" t="b">
        <v>0</v>
      </c>
      <c r="F8044" s="25">
        <f t="shared" si="2"/>
        <v>29</v>
      </c>
      <c r="G8044" s="21" t="s">
        <v>58</v>
      </c>
      <c r="H8044" s="23"/>
      <c r="I8044" s="28"/>
    </row>
    <row r="8045" ht="22.5" customHeight="1">
      <c r="A8045" s="53" t="str">
        <f t="array" ref="A8045">IFERROR(_xlfn.XLOOKUP(B8045, Runs[Run ID], Runs[Track]), "— pick a run —")</f>
        <v>Thor</v>
      </c>
      <c r="B8045" s="54" t="s">
        <v>1185</v>
      </c>
      <c r="C8045" s="53" t="str">
        <f t="array" ref="C8045">IFERROR(_xlfn.XLOOKUP(B8045, Runs[Run ID], Runs[Title]), "— pick a run —")</f>
        <v>Fraction's Thor/Gillen's Journey into Mystery </v>
      </c>
      <c r="D8045" s="74" t="s">
        <v>8273</v>
      </c>
      <c r="E8045" s="58" t="b">
        <v>0</v>
      </c>
      <c r="F8045" s="25">
        <f t="shared" si="2"/>
        <v>30</v>
      </c>
      <c r="G8045" s="21" t="s">
        <v>58</v>
      </c>
      <c r="H8045" s="23"/>
      <c r="I8045" s="28"/>
    </row>
    <row r="8046" ht="22.5" customHeight="1">
      <c r="A8046" s="53" t="str">
        <f t="array" ref="A8046">IFERROR(_xlfn.XLOOKUP(B8046, Runs[Run ID], Runs[Track]), "— pick a run —")</f>
        <v>Thor</v>
      </c>
      <c r="B8046" s="54" t="s">
        <v>1185</v>
      </c>
      <c r="C8046" s="53" t="str">
        <f t="array" ref="C8046">IFERROR(_xlfn.XLOOKUP(B8046, Runs[Run ID], Runs[Title]), "— pick a run —")</f>
        <v>Fraction's Thor/Gillen's Journey into Mystery </v>
      </c>
      <c r="D8046" s="74" t="s">
        <v>8287</v>
      </c>
      <c r="E8046" s="58" t="b">
        <v>0</v>
      </c>
      <c r="F8046" s="25">
        <f t="shared" si="2"/>
        <v>31</v>
      </c>
      <c r="G8046" s="21" t="s">
        <v>58</v>
      </c>
      <c r="H8046" s="23"/>
      <c r="I8046" s="28"/>
    </row>
    <row r="8047" ht="22.5" customHeight="1">
      <c r="A8047" s="53" t="str">
        <f t="array" ref="A8047">IFERROR(_xlfn.XLOOKUP(B8047, Runs[Run ID], Runs[Track]), "— pick a run —")</f>
        <v>Thor</v>
      </c>
      <c r="B8047" s="54" t="s">
        <v>1185</v>
      </c>
      <c r="C8047" s="53" t="str">
        <f t="array" ref="C8047">IFERROR(_xlfn.XLOOKUP(B8047, Runs[Run ID], Runs[Title]), "— pick a run —")</f>
        <v>Fraction's Thor/Gillen's Journey into Mystery </v>
      </c>
      <c r="D8047" s="74" t="s">
        <v>8303</v>
      </c>
      <c r="E8047" s="58" t="b">
        <v>0</v>
      </c>
      <c r="F8047" s="25">
        <f t="shared" si="2"/>
        <v>32</v>
      </c>
      <c r="G8047" s="21" t="s">
        <v>58</v>
      </c>
      <c r="H8047" s="23"/>
      <c r="I8047" s="28"/>
    </row>
    <row r="8048" ht="22.5" customHeight="1">
      <c r="A8048" s="53" t="str">
        <f t="array" ref="A8048">IFERROR(_xlfn.XLOOKUP(B8048, Runs[Run ID], Runs[Track]), "— pick a run —")</f>
        <v>Thor</v>
      </c>
      <c r="B8048" s="54" t="s">
        <v>1185</v>
      </c>
      <c r="C8048" s="53" t="str">
        <f t="array" ref="C8048">IFERROR(_xlfn.XLOOKUP(B8048, Runs[Run ID], Runs[Title]), "— pick a run —")</f>
        <v>Fraction's Thor/Gillen's Journey into Mystery </v>
      </c>
      <c r="D8048" s="74" t="s">
        <v>8317</v>
      </c>
      <c r="E8048" s="58" t="b">
        <v>0</v>
      </c>
      <c r="F8048" s="25">
        <f t="shared" si="2"/>
        <v>33</v>
      </c>
      <c r="G8048" s="21" t="s">
        <v>58</v>
      </c>
      <c r="H8048" s="23"/>
      <c r="I8048" s="28"/>
    </row>
    <row r="8049" ht="22.5" customHeight="1">
      <c r="A8049" s="53" t="str">
        <f t="array" ref="A8049">IFERROR(_xlfn.XLOOKUP(B8049, Runs[Run ID], Runs[Track]), "— pick a run —")</f>
        <v>Thor</v>
      </c>
      <c r="B8049" s="54" t="s">
        <v>1185</v>
      </c>
      <c r="C8049" s="53" t="str">
        <f t="array" ref="C8049">IFERROR(_xlfn.XLOOKUP(B8049, Runs[Run ID], Runs[Title]), "— pick a run —")</f>
        <v>Fraction's Thor/Gillen's Journey into Mystery </v>
      </c>
      <c r="D8049" s="74" t="s">
        <v>8331</v>
      </c>
      <c r="E8049" s="58" t="b">
        <v>0</v>
      </c>
      <c r="F8049" s="25">
        <f t="shared" si="2"/>
        <v>34</v>
      </c>
      <c r="G8049" s="21" t="s">
        <v>58</v>
      </c>
      <c r="H8049" s="23"/>
      <c r="I8049" s="28"/>
    </row>
    <row r="8050" ht="22.5" customHeight="1">
      <c r="A8050" s="53" t="str">
        <f t="array" ref="A8050">IFERROR(_xlfn.XLOOKUP(B8050, Runs[Run ID], Runs[Track]), "— pick a run —")</f>
        <v>Thor</v>
      </c>
      <c r="B8050" s="54" t="s">
        <v>1185</v>
      </c>
      <c r="C8050" s="53" t="str">
        <f t="array" ref="C8050">IFERROR(_xlfn.XLOOKUP(B8050, Runs[Run ID], Runs[Title]), "— pick a run —")</f>
        <v>Fraction's Thor/Gillen's Journey into Mystery </v>
      </c>
      <c r="D8050" s="74" t="s">
        <v>8346</v>
      </c>
      <c r="E8050" s="58" t="b">
        <v>0</v>
      </c>
      <c r="F8050" s="25">
        <f t="shared" si="2"/>
        <v>35</v>
      </c>
      <c r="G8050" s="21" t="s">
        <v>58</v>
      </c>
      <c r="H8050" s="23"/>
      <c r="I8050" s="28"/>
    </row>
    <row r="8051" ht="22.5" customHeight="1">
      <c r="A8051" s="53" t="str">
        <f t="array" ref="A8051">IFERROR(_xlfn.XLOOKUP(B8051, Runs[Run ID], Runs[Track]), "— pick a run —")</f>
        <v>Thor</v>
      </c>
      <c r="B8051" s="54" t="s">
        <v>1185</v>
      </c>
      <c r="C8051" s="53" t="str">
        <f t="array" ref="C8051">IFERROR(_xlfn.XLOOKUP(B8051, Runs[Run ID], Runs[Title]), "— pick a run —")</f>
        <v>Fraction's Thor/Gillen's Journey into Mystery </v>
      </c>
      <c r="D8051" s="74" t="s">
        <v>8360</v>
      </c>
      <c r="E8051" s="58" t="b">
        <v>0</v>
      </c>
      <c r="F8051" s="25">
        <f t="shared" si="2"/>
        <v>36</v>
      </c>
      <c r="G8051" s="21" t="s">
        <v>58</v>
      </c>
      <c r="H8051" s="23"/>
      <c r="I8051" s="28"/>
    </row>
    <row r="8052" ht="22.5" customHeight="1">
      <c r="A8052" s="53" t="str">
        <f t="array" ref="A8052">IFERROR(_xlfn.XLOOKUP(B8052, Runs[Run ID], Runs[Track]), "— pick a run —")</f>
        <v>Thor</v>
      </c>
      <c r="B8052" s="54" t="s">
        <v>1185</v>
      </c>
      <c r="C8052" s="53" t="str">
        <f t="array" ref="C8052">IFERROR(_xlfn.XLOOKUP(B8052, Runs[Run ID], Runs[Title]), "— pick a run —")</f>
        <v>Fraction's Thor/Gillen's Journey into Mystery </v>
      </c>
      <c r="D8052" s="74" t="s">
        <v>12211</v>
      </c>
      <c r="E8052" s="58" t="b">
        <v>0</v>
      </c>
      <c r="F8052" s="25">
        <f t="shared" si="2"/>
        <v>37</v>
      </c>
      <c r="G8052" s="21" t="s">
        <v>58</v>
      </c>
      <c r="H8052" s="23"/>
      <c r="I8052" s="28"/>
    </row>
    <row r="8053" ht="22.5" customHeight="1">
      <c r="A8053" s="53" t="str">
        <f t="array" ref="A8053">IFERROR(_xlfn.XLOOKUP(B8053, Runs[Run ID], Runs[Track]), "— pick a run —")</f>
        <v>Thor</v>
      </c>
      <c r="B8053" s="54" t="s">
        <v>1185</v>
      </c>
      <c r="C8053" s="53" t="str">
        <f t="array" ref="C8053">IFERROR(_xlfn.XLOOKUP(B8053, Runs[Run ID], Runs[Title]), "— pick a run —")</f>
        <v>Fraction's Thor/Gillen's Journey into Mystery </v>
      </c>
      <c r="D8053" s="74" t="s">
        <v>16075</v>
      </c>
      <c r="E8053" s="58" t="b">
        <v>0</v>
      </c>
      <c r="F8053" s="25">
        <f t="shared" si="2"/>
        <v>38</v>
      </c>
      <c r="G8053" s="21" t="s">
        <v>58</v>
      </c>
      <c r="H8053" s="23"/>
      <c r="I8053" s="28"/>
    </row>
    <row r="8054" ht="22.5" customHeight="1">
      <c r="A8054" s="53" t="str">
        <f t="array" ref="A8054">IFERROR(_xlfn.XLOOKUP(B8054, Runs[Run ID], Runs[Track]), "— pick a run —")</f>
        <v>Thor</v>
      </c>
      <c r="B8054" s="54" t="s">
        <v>1185</v>
      </c>
      <c r="C8054" s="53" t="str">
        <f t="array" ref="C8054">IFERROR(_xlfn.XLOOKUP(B8054, Runs[Run ID], Runs[Title]), "— pick a run —")</f>
        <v>Fraction's Thor/Gillen's Journey into Mystery </v>
      </c>
      <c r="D8054" s="74" t="s">
        <v>16076</v>
      </c>
      <c r="E8054" s="58" t="b">
        <v>0</v>
      </c>
      <c r="F8054" s="25">
        <f t="shared" si="2"/>
        <v>39</v>
      </c>
      <c r="G8054" s="21" t="s">
        <v>58</v>
      </c>
      <c r="H8054" s="23"/>
      <c r="I8054" s="28"/>
    </row>
    <row r="8055" ht="22.5" customHeight="1">
      <c r="A8055" s="53" t="str">
        <f t="array" ref="A8055">IFERROR(_xlfn.XLOOKUP(B8055, Runs[Run ID], Runs[Track]), "— pick a run —")</f>
        <v>Thor</v>
      </c>
      <c r="B8055" s="54" t="s">
        <v>1185</v>
      </c>
      <c r="C8055" s="53" t="str">
        <f t="array" ref="C8055">IFERROR(_xlfn.XLOOKUP(B8055, Runs[Run ID], Runs[Title]), "— pick a run —")</f>
        <v>Fraction's Thor/Gillen's Journey into Mystery </v>
      </c>
      <c r="D8055" s="74" t="s">
        <v>16077</v>
      </c>
      <c r="E8055" s="58" t="b">
        <v>0</v>
      </c>
      <c r="F8055" s="25">
        <f t="shared" si="2"/>
        <v>40</v>
      </c>
      <c r="G8055" s="21" t="s">
        <v>58</v>
      </c>
      <c r="H8055" s="23"/>
      <c r="I8055" s="28"/>
    </row>
    <row r="8056" ht="22.5" customHeight="1">
      <c r="A8056" s="53" t="str">
        <f t="array" ref="A8056">IFERROR(_xlfn.XLOOKUP(B8056, Runs[Run ID], Runs[Track]), "— pick a run —")</f>
        <v>Thor</v>
      </c>
      <c r="B8056" s="54" t="s">
        <v>1185</v>
      </c>
      <c r="C8056" s="53" t="str">
        <f t="array" ref="C8056">IFERROR(_xlfn.XLOOKUP(B8056, Runs[Run ID], Runs[Title]), "— pick a run —")</f>
        <v>Fraction's Thor/Gillen's Journey into Mystery </v>
      </c>
      <c r="D8056" s="74" t="s">
        <v>16078</v>
      </c>
      <c r="E8056" s="58" t="b">
        <v>0</v>
      </c>
      <c r="F8056" s="25">
        <f t="shared" si="2"/>
        <v>41</v>
      </c>
      <c r="G8056" s="21" t="s">
        <v>58</v>
      </c>
      <c r="H8056" s="23"/>
      <c r="I8056" s="28"/>
    </row>
    <row r="8057" ht="22.5" customHeight="1">
      <c r="A8057" s="53" t="str">
        <f t="array" ref="A8057">IFERROR(_xlfn.XLOOKUP(B8057, Runs[Run ID], Runs[Track]), "— pick a run —")</f>
        <v>Thor</v>
      </c>
      <c r="B8057" s="54" t="s">
        <v>1185</v>
      </c>
      <c r="C8057" s="53" t="str">
        <f t="array" ref="C8057">IFERROR(_xlfn.XLOOKUP(B8057, Runs[Run ID], Runs[Title]), "— pick a run —")</f>
        <v>Fraction's Thor/Gillen's Journey into Mystery </v>
      </c>
      <c r="D8057" s="74" t="s">
        <v>16079</v>
      </c>
      <c r="E8057" s="58" t="b">
        <v>0</v>
      </c>
      <c r="F8057" s="25">
        <f t="shared" si="2"/>
        <v>42</v>
      </c>
      <c r="G8057" s="21" t="s">
        <v>58</v>
      </c>
      <c r="H8057" s="23"/>
      <c r="I8057" s="28"/>
    </row>
    <row r="8058" ht="22.5" customHeight="1">
      <c r="A8058" s="53" t="str">
        <f t="array" ref="A8058">IFERROR(_xlfn.XLOOKUP(B8058, Runs[Run ID], Runs[Track]), "— pick a run —")</f>
        <v>Thor</v>
      </c>
      <c r="B8058" s="54" t="s">
        <v>1185</v>
      </c>
      <c r="C8058" s="53" t="str">
        <f t="array" ref="C8058">IFERROR(_xlfn.XLOOKUP(B8058, Runs[Run ID], Runs[Title]), "— pick a run —")</f>
        <v>Fraction's Thor/Gillen's Journey into Mystery </v>
      </c>
      <c r="D8058" s="74" t="s">
        <v>16080</v>
      </c>
      <c r="E8058" s="58" t="b">
        <v>0</v>
      </c>
      <c r="F8058" s="25">
        <f t="shared" si="2"/>
        <v>43</v>
      </c>
      <c r="G8058" s="21" t="s">
        <v>58</v>
      </c>
      <c r="H8058" s="23"/>
      <c r="I8058" s="28"/>
    </row>
    <row r="8059" ht="22.5" customHeight="1">
      <c r="A8059" s="53" t="str">
        <f t="array" ref="A8059">IFERROR(_xlfn.XLOOKUP(B8059, Runs[Run ID], Runs[Track]), "— pick a run —")</f>
        <v>Thor</v>
      </c>
      <c r="B8059" s="54" t="s">
        <v>1185</v>
      </c>
      <c r="C8059" s="53" t="str">
        <f t="array" ref="C8059">IFERROR(_xlfn.XLOOKUP(B8059, Runs[Run ID], Runs[Title]), "— pick a run —")</f>
        <v>Fraction's Thor/Gillen's Journey into Mystery </v>
      </c>
      <c r="D8059" s="74" t="s">
        <v>16081</v>
      </c>
      <c r="E8059" s="58" t="b">
        <v>0</v>
      </c>
      <c r="F8059" s="25">
        <f t="shared" si="2"/>
        <v>44</v>
      </c>
      <c r="G8059" s="21" t="s">
        <v>58</v>
      </c>
      <c r="H8059" s="23"/>
      <c r="I8059" s="28"/>
    </row>
    <row r="8060" ht="22.5" customHeight="1">
      <c r="A8060" s="53" t="str">
        <f t="array" ref="A8060">IFERROR(_xlfn.XLOOKUP(B8060, Runs[Run ID], Runs[Track]), "— pick a run —")</f>
        <v>Thor</v>
      </c>
      <c r="B8060" s="54" t="s">
        <v>1185</v>
      </c>
      <c r="C8060" s="53" t="str">
        <f t="array" ref="C8060">IFERROR(_xlfn.XLOOKUP(B8060, Runs[Run ID], Runs[Title]), "— pick a run —")</f>
        <v>Fraction's Thor/Gillen's Journey into Mystery </v>
      </c>
      <c r="D8060" s="74" t="s">
        <v>8374</v>
      </c>
      <c r="E8060" s="58" t="b">
        <v>0</v>
      </c>
      <c r="F8060" s="25">
        <f t="shared" si="2"/>
        <v>45</v>
      </c>
      <c r="G8060" s="21" t="s">
        <v>58</v>
      </c>
      <c r="H8060" s="23"/>
      <c r="I8060" s="28"/>
    </row>
    <row r="8061" ht="22.5" customHeight="1">
      <c r="A8061" s="53" t="str">
        <f t="array" ref="A8061">IFERROR(_xlfn.XLOOKUP(B8061, Runs[Run ID], Runs[Track]), "— pick a run —")</f>
        <v>Thor</v>
      </c>
      <c r="B8061" s="54" t="s">
        <v>1185</v>
      </c>
      <c r="C8061" s="53" t="str">
        <f t="array" ref="C8061">IFERROR(_xlfn.XLOOKUP(B8061, Runs[Run ID], Runs[Title]), "— pick a run —")</f>
        <v>Fraction's Thor/Gillen's Journey into Mystery </v>
      </c>
      <c r="D8061" s="74" t="s">
        <v>8388</v>
      </c>
      <c r="E8061" s="58" t="b">
        <v>0</v>
      </c>
      <c r="F8061" s="25">
        <f t="shared" si="2"/>
        <v>46</v>
      </c>
      <c r="G8061" s="21" t="s">
        <v>58</v>
      </c>
      <c r="H8061" s="23"/>
      <c r="I8061" s="28"/>
    </row>
    <row r="8062" ht="22.5" customHeight="1">
      <c r="A8062" s="53" t="str">
        <f t="array" ref="A8062">IFERROR(_xlfn.XLOOKUP(B8062, Runs[Run ID], Runs[Track]), "— pick a run —")</f>
        <v>Thor</v>
      </c>
      <c r="B8062" s="54" t="s">
        <v>1185</v>
      </c>
      <c r="C8062" s="53" t="str">
        <f t="array" ref="C8062">IFERROR(_xlfn.XLOOKUP(B8062, Runs[Run ID], Runs[Title]), "— pick a run —")</f>
        <v>Fraction's Thor/Gillen's Journey into Mystery </v>
      </c>
      <c r="D8062" s="74" t="s">
        <v>8402</v>
      </c>
      <c r="E8062" s="58" t="b">
        <v>0</v>
      </c>
      <c r="F8062" s="25">
        <f t="shared" si="2"/>
        <v>47</v>
      </c>
      <c r="G8062" s="21" t="s">
        <v>58</v>
      </c>
      <c r="H8062" s="23"/>
      <c r="I8062" s="28"/>
    </row>
    <row r="8063" ht="22.5" customHeight="1">
      <c r="A8063" s="53" t="str">
        <f t="array" ref="A8063">IFERROR(_xlfn.XLOOKUP(B8063, Runs[Run ID], Runs[Track]), "— pick a run —")</f>
        <v>Thor</v>
      </c>
      <c r="B8063" s="54" t="s">
        <v>1185</v>
      </c>
      <c r="C8063" s="53" t="str">
        <f t="array" ref="C8063">IFERROR(_xlfn.XLOOKUP(B8063, Runs[Run ID], Runs[Title]), "— pick a run —")</f>
        <v>Fraction's Thor/Gillen's Journey into Mystery </v>
      </c>
      <c r="D8063" s="74" t="s">
        <v>8419</v>
      </c>
      <c r="E8063" s="58" t="b">
        <v>0</v>
      </c>
      <c r="F8063" s="25">
        <f t="shared" si="2"/>
        <v>48</v>
      </c>
      <c r="G8063" s="21" t="s">
        <v>58</v>
      </c>
      <c r="H8063" s="23"/>
      <c r="I8063" s="28"/>
    </row>
    <row r="8064" ht="22.5" customHeight="1">
      <c r="A8064" s="53" t="str">
        <f t="array" ref="A8064">IFERROR(_xlfn.XLOOKUP(B8064, Runs[Run ID], Runs[Track]), "— pick a run —")</f>
        <v>Thor</v>
      </c>
      <c r="B8064" s="54" t="s">
        <v>1185</v>
      </c>
      <c r="C8064" s="53" t="str">
        <f t="array" ref="C8064">IFERROR(_xlfn.XLOOKUP(B8064, Runs[Run ID], Runs[Title]), "— pick a run —")</f>
        <v>Fraction's Thor/Gillen's Journey into Mystery </v>
      </c>
      <c r="D8064" s="74" t="s">
        <v>16082</v>
      </c>
      <c r="E8064" s="58" t="b">
        <v>0</v>
      </c>
      <c r="F8064" s="25">
        <f t="shared" si="2"/>
        <v>49</v>
      </c>
      <c r="G8064" s="21" t="s">
        <v>58</v>
      </c>
      <c r="H8064" s="23"/>
      <c r="I8064" s="28"/>
    </row>
    <row r="8065" ht="22.5" customHeight="1">
      <c r="A8065" s="53" t="str">
        <f t="array" ref="A8065">IFERROR(_xlfn.XLOOKUP(B8065, Runs[Run ID], Runs[Track]), "— pick a run —")</f>
        <v>Thor</v>
      </c>
      <c r="B8065" s="54" t="s">
        <v>1185</v>
      </c>
      <c r="C8065" s="53" t="str">
        <f t="array" ref="C8065">IFERROR(_xlfn.XLOOKUP(B8065, Runs[Run ID], Runs[Title]), "— pick a run —")</f>
        <v>Fraction's Thor/Gillen's Journey into Mystery </v>
      </c>
      <c r="D8065" s="74" t="s">
        <v>16083</v>
      </c>
      <c r="E8065" s="58" t="b">
        <v>0</v>
      </c>
      <c r="F8065" s="25">
        <f t="shared" si="2"/>
        <v>50</v>
      </c>
      <c r="G8065" s="21" t="s">
        <v>58</v>
      </c>
      <c r="H8065" s="23"/>
      <c r="I8065" s="28"/>
    </row>
    <row r="8066" ht="22.5" customHeight="1">
      <c r="A8066" s="53" t="str">
        <f t="array" ref="A8066">IFERROR(_xlfn.XLOOKUP(B8066, Runs[Run ID], Runs[Track]), "— pick a run —")</f>
        <v>Thor</v>
      </c>
      <c r="B8066" s="54" t="s">
        <v>1185</v>
      </c>
      <c r="C8066" s="53" t="str">
        <f t="array" ref="C8066">IFERROR(_xlfn.XLOOKUP(B8066, Runs[Run ID], Runs[Title]), "— pick a run —")</f>
        <v>Fraction's Thor/Gillen's Journey into Mystery </v>
      </c>
      <c r="D8066" s="74" t="s">
        <v>16084</v>
      </c>
      <c r="E8066" s="58" t="b">
        <v>0</v>
      </c>
      <c r="F8066" s="25">
        <f t="shared" si="2"/>
        <v>51</v>
      </c>
      <c r="G8066" s="21" t="s">
        <v>58</v>
      </c>
      <c r="H8066" s="23"/>
      <c r="I8066" s="28"/>
    </row>
    <row r="8067" ht="22.5" customHeight="1">
      <c r="A8067" s="53" t="str">
        <f t="array" ref="A8067">IFERROR(_xlfn.XLOOKUP(B8067, Runs[Run ID], Runs[Track]), "— pick a run —")</f>
        <v>Thor</v>
      </c>
      <c r="B8067" s="54" t="s">
        <v>1185</v>
      </c>
      <c r="C8067" s="53" t="str">
        <f t="array" ref="C8067">IFERROR(_xlfn.XLOOKUP(B8067, Runs[Run ID], Runs[Title]), "— pick a run —")</f>
        <v>Fraction's Thor/Gillen's Journey into Mystery </v>
      </c>
      <c r="D8067" s="74" t="s">
        <v>16085</v>
      </c>
      <c r="E8067" s="58" t="b">
        <v>0</v>
      </c>
      <c r="F8067" s="25">
        <f t="shared" si="2"/>
        <v>52</v>
      </c>
      <c r="G8067" s="21" t="s">
        <v>58</v>
      </c>
      <c r="H8067" s="23"/>
      <c r="I8067" s="28"/>
    </row>
    <row r="8068" ht="22.5" customHeight="1">
      <c r="A8068" s="53" t="str">
        <f t="array" ref="A8068">IFERROR(_xlfn.XLOOKUP(B8068, Runs[Run ID], Runs[Track]), "— pick a run —")</f>
        <v>Thor</v>
      </c>
      <c r="B8068" s="54" t="s">
        <v>1185</v>
      </c>
      <c r="C8068" s="53" t="str">
        <f t="array" ref="C8068">IFERROR(_xlfn.XLOOKUP(B8068, Runs[Run ID], Runs[Title]), "— pick a run —")</f>
        <v>Fraction's Thor/Gillen's Journey into Mystery </v>
      </c>
      <c r="D8068" s="74" t="s">
        <v>16086</v>
      </c>
      <c r="E8068" s="58" t="b">
        <v>0</v>
      </c>
      <c r="F8068" s="25">
        <f t="shared" si="2"/>
        <v>53</v>
      </c>
      <c r="G8068" s="21" t="s">
        <v>58</v>
      </c>
      <c r="H8068" s="23"/>
      <c r="I8068" s="28"/>
    </row>
    <row r="8069" ht="22.5" customHeight="1">
      <c r="A8069" s="53" t="str">
        <f t="array" ref="A8069">IFERROR(_xlfn.XLOOKUP(B8069, Runs[Run ID], Runs[Track]), "— pick a run —")</f>
        <v>Thor</v>
      </c>
      <c r="B8069" s="54" t="s">
        <v>1185</v>
      </c>
      <c r="C8069" s="53" t="str">
        <f t="array" ref="C8069">IFERROR(_xlfn.XLOOKUP(B8069, Runs[Run ID], Runs[Title]), "— pick a run —")</f>
        <v>Fraction's Thor/Gillen's Journey into Mystery </v>
      </c>
      <c r="D8069" s="74" t="s">
        <v>8547</v>
      </c>
      <c r="E8069" s="58" t="b">
        <v>0</v>
      </c>
      <c r="F8069" s="25">
        <f t="shared" si="2"/>
        <v>54</v>
      </c>
      <c r="G8069" s="21" t="s">
        <v>58</v>
      </c>
      <c r="H8069" s="23" t="s">
        <v>16087</v>
      </c>
      <c r="I8069" s="28"/>
    </row>
    <row r="8070" ht="22.5" customHeight="1">
      <c r="A8070" s="53" t="str">
        <f t="array" ref="A8070">IFERROR(_xlfn.XLOOKUP(B8070, Runs[Run ID], Runs[Track]), "— pick a run —")</f>
        <v>Thor</v>
      </c>
      <c r="B8070" s="54" t="s">
        <v>1185</v>
      </c>
      <c r="C8070" s="53" t="str">
        <f t="array" ref="C8070">IFERROR(_xlfn.XLOOKUP(B8070, Runs[Run ID], Runs[Title]), "— pick a run —")</f>
        <v>Fraction's Thor/Gillen's Journey into Mystery </v>
      </c>
      <c r="D8070" s="74" t="s">
        <v>8563</v>
      </c>
      <c r="E8070" s="58" t="b">
        <v>0</v>
      </c>
      <c r="F8070" s="25">
        <f t="shared" si="2"/>
        <v>55</v>
      </c>
      <c r="G8070" s="21" t="s">
        <v>58</v>
      </c>
      <c r="H8070" s="23"/>
      <c r="I8070" s="28"/>
    </row>
    <row r="8071" ht="22.5" customHeight="1">
      <c r="A8071" s="53" t="str">
        <f t="array" ref="A8071">IFERROR(_xlfn.XLOOKUP(B8071, Runs[Run ID], Runs[Track]), "— pick a run —")</f>
        <v>Thor</v>
      </c>
      <c r="B8071" s="54" t="s">
        <v>1185</v>
      </c>
      <c r="C8071" s="53" t="str">
        <f t="array" ref="C8071">IFERROR(_xlfn.XLOOKUP(B8071, Runs[Run ID], Runs[Title]), "— pick a run —")</f>
        <v>Fraction's Thor/Gillen's Journey into Mystery </v>
      </c>
      <c r="D8071" s="74" t="s">
        <v>8576</v>
      </c>
      <c r="E8071" s="58" t="b">
        <v>0</v>
      </c>
      <c r="F8071" s="25">
        <f t="shared" si="2"/>
        <v>56</v>
      </c>
      <c r="G8071" s="21" t="s">
        <v>58</v>
      </c>
      <c r="H8071" s="23"/>
      <c r="I8071" s="28"/>
    </row>
    <row r="8072" ht="22.5" customHeight="1">
      <c r="A8072" s="53" t="str">
        <f t="array" ref="A8072">IFERROR(_xlfn.XLOOKUP(B8072, Runs[Run ID], Runs[Track]), "— pick a run —")</f>
        <v>Thor</v>
      </c>
      <c r="B8072" s="54" t="s">
        <v>1185</v>
      </c>
      <c r="C8072" s="53" t="str">
        <f t="array" ref="C8072">IFERROR(_xlfn.XLOOKUP(B8072, Runs[Run ID], Runs[Title]), "— pick a run —")</f>
        <v>Fraction's Thor/Gillen's Journey into Mystery </v>
      </c>
      <c r="D8072" s="74" t="s">
        <v>8591</v>
      </c>
      <c r="E8072" s="58" t="b">
        <v>0</v>
      </c>
      <c r="F8072" s="25">
        <f t="shared" si="2"/>
        <v>57</v>
      </c>
      <c r="G8072" s="21" t="s">
        <v>58</v>
      </c>
      <c r="H8072" s="23"/>
      <c r="I8072" s="28"/>
    </row>
    <row r="8073" ht="22.5" customHeight="1">
      <c r="A8073" s="53" t="str">
        <f t="array" ref="A8073">IFERROR(_xlfn.XLOOKUP(B8073, Runs[Run ID], Runs[Track]), "— pick a run —")</f>
        <v>Thor</v>
      </c>
      <c r="B8073" s="54" t="s">
        <v>1185</v>
      </c>
      <c r="C8073" s="53" t="str">
        <f t="array" ref="C8073">IFERROR(_xlfn.XLOOKUP(B8073, Runs[Run ID], Runs[Title]), "— pick a run —")</f>
        <v>Fraction's Thor/Gillen's Journey into Mystery </v>
      </c>
      <c r="D8073" s="74" t="s">
        <v>8604</v>
      </c>
      <c r="E8073" s="58" t="b">
        <v>0</v>
      </c>
      <c r="F8073" s="25">
        <f t="shared" si="2"/>
        <v>58</v>
      </c>
      <c r="G8073" s="21" t="s">
        <v>58</v>
      </c>
      <c r="H8073" s="23"/>
      <c r="I8073" s="28"/>
    </row>
    <row r="8074" ht="22.5" customHeight="1">
      <c r="A8074" s="53" t="str">
        <f t="array" ref="A8074">IFERROR(_xlfn.XLOOKUP(B8074, Runs[Run ID], Runs[Track]), "— pick a run —")</f>
        <v>Thor</v>
      </c>
      <c r="B8074" s="54" t="s">
        <v>1185</v>
      </c>
      <c r="C8074" s="53" t="str">
        <f t="array" ref="C8074">IFERROR(_xlfn.XLOOKUP(B8074, Runs[Run ID], Runs[Title]), "— pick a run —")</f>
        <v>Fraction's Thor/Gillen's Journey into Mystery </v>
      </c>
      <c r="D8074" s="74" t="s">
        <v>8616</v>
      </c>
      <c r="E8074" s="58" t="b">
        <v>0</v>
      </c>
      <c r="F8074" s="25">
        <f t="shared" si="2"/>
        <v>59</v>
      </c>
      <c r="G8074" s="21" t="s">
        <v>58</v>
      </c>
      <c r="H8074" s="23"/>
      <c r="I8074" s="28"/>
    </row>
    <row r="8075" ht="22.5" customHeight="1">
      <c r="A8075" s="53" t="str">
        <f t="array" ref="A8075">IFERROR(_xlfn.XLOOKUP(B8075, Runs[Run ID], Runs[Track]), "— pick a run —")</f>
        <v>Thor</v>
      </c>
      <c r="B8075" s="54" t="s">
        <v>1185</v>
      </c>
      <c r="C8075" s="53" t="str">
        <f t="array" ref="C8075">IFERROR(_xlfn.XLOOKUP(B8075, Runs[Run ID], Runs[Title]), "— pick a run —")</f>
        <v>Fraction's Thor/Gillen's Journey into Mystery </v>
      </c>
      <c r="D8075" s="74" t="s">
        <v>8630</v>
      </c>
      <c r="E8075" s="58" t="b">
        <v>0</v>
      </c>
      <c r="F8075" s="25">
        <f t="shared" si="2"/>
        <v>60</v>
      </c>
      <c r="G8075" s="21" t="s">
        <v>58</v>
      </c>
      <c r="H8075" s="23"/>
      <c r="I8075" s="28"/>
    </row>
    <row r="8076" ht="22.5" customHeight="1">
      <c r="A8076" s="53" t="str">
        <f t="array" ref="A8076">IFERROR(_xlfn.XLOOKUP(B8076, Runs[Run ID], Runs[Track]), "— pick a run —")</f>
        <v>Thor</v>
      </c>
      <c r="B8076" s="54" t="s">
        <v>1185</v>
      </c>
      <c r="C8076" s="53" t="str">
        <f t="array" ref="C8076">IFERROR(_xlfn.XLOOKUP(B8076, Runs[Run ID], Runs[Title]), "— pick a run —")</f>
        <v>Fraction's Thor/Gillen's Journey into Mystery </v>
      </c>
      <c r="D8076" s="74" t="s">
        <v>8643</v>
      </c>
      <c r="E8076" s="58" t="b">
        <v>0</v>
      </c>
      <c r="F8076" s="25">
        <f t="shared" si="2"/>
        <v>61</v>
      </c>
      <c r="G8076" s="21" t="s">
        <v>58</v>
      </c>
      <c r="H8076" s="23"/>
      <c r="I8076" s="28"/>
    </row>
    <row r="8077" ht="22.5" customHeight="1">
      <c r="A8077" s="53" t="str">
        <f t="array" ref="A8077">IFERROR(_xlfn.XLOOKUP(B8077, Runs[Run ID], Runs[Track]), "— pick a run —")</f>
        <v>Thor</v>
      </c>
      <c r="B8077" s="54" t="s">
        <v>1185</v>
      </c>
      <c r="C8077" s="53" t="str">
        <f t="array" ref="C8077">IFERROR(_xlfn.XLOOKUP(B8077, Runs[Run ID], Runs[Title]), "— pick a run —")</f>
        <v>Fraction's Thor/Gillen's Journey into Mystery </v>
      </c>
      <c r="D8077" s="74" t="s">
        <v>16088</v>
      </c>
      <c r="E8077" s="58" t="b">
        <v>0</v>
      </c>
      <c r="F8077" s="25">
        <f t="shared" si="2"/>
        <v>62</v>
      </c>
      <c r="G8077" s="21" t="s">
        <v>443</v>
      </c>
      <c r="H8077" s="23" t="s">
        <v>16089</v>
      </c>
      <c r="I8077" s="28"/>
    </row>
    <row r="8078" ht="22.5" customHeight="1">
      <c r="A8078" s="53" t="str">
        <f t="array" ref="A8078">IFERROR(_xlfn.XLOOKUP(B8078, Runs[Run ID], Runs[Track]), "— pick a run —")</f>
        <v>Thor</v>
      </c>
      <c r="B8078" s="54" t="s">
        <v>1185</v>
      </c>
      <c r="C8078" s="53" t="str">
        <f t="array" ref="C8078">IFERROR(_xlfn.XLOOKUP(B8078, Runs[Run ID], Runs[Title]), "— pick a run —")</f>
        <v>Fraction's Thor/Gillen's Journey into Mystery </v>
      </c>
      <c r="D8078" s="74" t="s">
        <v>16090</v>
      </c>
      <c r="E8078" s="58" t="b">
        <v>0</v>
      </c>
      <c r="F8078" s="25">
        <f t="shared" si="2"/>
        <v>63</v>
      </c>
      <c r="G8078" s="21" t="s">
        <v>443</v>
      </c>
      <c r="H8078" s="23"/>
      <c r="I8078" s="28"/>
    </row>
    <row r="8079" ht="22.5" customHeight="1">
      <c r="A8079" s="53" t="str">
        <f t="array" ref="A8079">IFERROR(_xlfn.XLOOKUP(B8079, Runs[Run ID], Runs[Track]), "— pick a run —")</f>
        <v>Thor</v>
      </c>
      <c r="B8079" s="54" t="s">
        <v>1091</v>
      </c>
      <c r="C8079" s="53" t="str">
        <f t="array" ref="C8079">IFERROR(_xlfn.XLOOKUP(B8079, Runs[Run ID], Runs[Title]), "— pick a run —")</f>
        <v>Thor: God of Thunder</v>
      </c>
      <c r="D8079" s="74" t="s">
        <v>9863</v>
      </c>
      <c r="E8079" s="58" t="b">
        <v>0</v>
      </c>
      <c r="F8079" s="25">
        <f t="shared" si="2"/>
        <v>1</v>
      </c>
      <c r="G8079" s="21" t="s">
        <v>58</v>
      </c>
      <c r="H8079" s="23"/>
      <c r="I8079" s="28"/>
    </row>
    <row r="8080" ht="22.5" customHeight="1">
      <c r="A8080" s="53" t="str">
        <f t="array" ref="A8080">IFERROR(_xlfn.XLOOKUP(B8080, Runs[Run ID], Runs[Track]), "— pick a run —")</f>
        <v>Thor</v>
      </c>
      <c r="B8080" s="54" t="s">
        <v>1091</v>
      </c>
      <c r="C8080" s="53" t="str">
        <f t="array" ref="C8080">IFERROR(_xlfn.XLOOKUP(B8080, Runs[Run ID], Runs[Title]), "— pick a run —")</f>
        <v>Thor: God of Thunder</v>
      </c>
      <c r="D8080" s="74" t="s">
        <v>9872</v>
      </c>
      <c r="E8080" s="58" t="b">
        <v>0</v>
      </c>
      <c r="F8080" s="25">
        <f t="shared" si="2"/>
        <v>2</v>
      </c>
      <c r="G8080" s="21" t="s">
        <v>58</v>
      </c>
      <c r="H8080" s="23"/>
      <c r="I8080" s="28"/>
    </row>
    <row r="8081" ht="22.5" customHeight="1">
      <c r="A8081" s="53" t="str">
        <f t="array" ref="A8081">IFERROR(_xlfn.XLOOKUP(B8081, Runs[Run ID], Runs[Track]), "— pick a run —")</f>
        <v>Thor</v>
      </c>
      <c r="B8081" s="54" t="s">
        <v>1091</v>
      </c>
      <c r="C8081" s="53" t="str">
        <f t="array" ref="C8081">IFERROR(_xlfn.XLOOKUP(B8081, Runs[Run ID], Runs[Title]), "— pick a run —")</f>
        <v>Thor: God of Thunder</v>
      </c>
      <c r="D8081" s="74" t="s">
        <v>9881</v>
      </c>
      <c r="E8081" s="58" t="b">
        <v>0</v>
      </c>
      <c r="F8081" s="25">
        <f t="shared" si="2"/>
        <v>3</v>
      </c>
      <c r="G8081" s="21" t="s">
        <v>58</v>
      </c>
      <c r="H8081" s="23"/>
      <c r="I8081" s="28"/>
    </row>
    <row r="8082" ht="22.5" customHeight="1">
      <c r="A8082" s="53" t="str">
        <f t="array" ref="A8082">IFERROR(_xlfn.XLOOKUP(B8082, Runs[Run ID], Runs[Track]), "— pick a run —")</f>
        <v>Thor</v>
      </c>
      <c r="B8082" s="54" t="s">
        <v>1091</v>
      </c>
      <c r="C8082" s="53" t="str">
        <f t="array" ref="C8082">IFERROR(_xlfn.XLOOKUP(B8082, Runs[Run ID], Runs[Title]), "— pick a run —")</f>
        <v>Thor: God of Thunder</v>
      </c>
      <c r="D8082" s="74" t="s">
        <v>9890</v>
      </c>
      <c r="E8082" s="58" t="b">
        <v>0</v>
      </c>
      <c r="F8082" s="25">
        <f t="shared" si="2"/>
        <v>4</v>
      </c>
      <c r="G8082" s="21" t="s">
        <v>58</v>
      </c>
      <c r="H8082" s="23"/>
      <c r="I8082" s="28"/>
    </row>
    <row r="8083" ht="22.5" customHeight="1">
      <c r="A8083" s="53" t="str">
        <f t="array" ref="A8083">IFERROR(_xlfn.XLOOKUP(B8083, Runs[Run ID], Runs[Track]), "— pick a run —")</f>
        <v>Thor</v>
      </c>
      <c r="B8083" s="54" t="s">
        <v>1091</v>
      </c>
      <c r="C8083" s="53" t="str">
        <f t="array" ref="C8083">IFERROR(_xlfn.XLOOKUP(B8083, Runs[Run ID], Runs[Title]), "— pick a run —")</f>
        <v>Thor: God of Thunder</v>
      </c>
      <c r="D8083" s="74" t="s">
        <v>9900</v>
      </c>
      <c r="E8083" s="58" t="b">
        <v>0</v>
      </c>
      <c r="F8083" s="25">
        <f t="shared" si="2"/>
        <v>5</v>
      </c>
      <c r="G8083" s="21" t="s">
        <v>58</v>
      </c>
      <c r="H8083" s="23"/>
      <c r="I8083" s="28"/>
    </row>
    <row r="8084" ht="22.5" customHeight="1">
      <c r="A8084" s="53" t="str">
        <f t="array" ref="A8084">IFERROR(_xlfn.XLOOKUP(B8084, Runs[Run ID], Runs[Track]), "— pick a run —")</f>
        <v>Thor</v>
      </c>
      <c r="B8084" s="54" t="s">
        <v>1091</v>
      </c>
      <c r="C8084" s="53" t="str">
        <f t="array" ref="C8084">IFERROR(_xlfn.XLOOKUP(B8084, Runs[Run ID], Runs[Title]), "— pick a run —")</f>
        <v>Thor: God of Thunder</v>
      </c>
      <c r="D8084" s="74" t="s">
        <v>16091</v>
      </c>
      <c r="E8084" s="58" t="b">
        <v>0</v>
      </c>
      <c r="F8084" s="25">
        <f t="shared" si="2"/>
        <v>6</v>
      </c>
      <c r="G8084" s="21" t="s">
        <v>58</v>
      </c>
      <c r="H8084" s="23"/>
      <c r="I8084" s="28"/>
    </row>
    <row r="8085" ht="22.5" customHeight="1">
      <c r="A8085" s="53" t="str">
        <f t="array" ref="A8085">IFERROR(_xlfn.XLOOKUP(B8085, Runs[Run ID], Runs[Track]), "— pick a run —")</f>
        <v>Thor</v>
      </c>
      <c r="B8085" s="54" t="s">
        <v>1091</v>
      </c>
      <c r="C8085" s="53" t="str">
        <f t="array" ref="C8085">IFERROR(_xlfn.XLOOKUP(B8085, Runs[Run ID], Runs[Title]), "— pick a run —")</f>
        <v>Thor: God of Thunder</v>
      </c>
      <c r="D8085" s="74" t="s">
        <v>9917</v>
      </c>
      <c r="E8085" s="58" t="b">
        <v>0</v>
      </c>
      <c r="F8085" s="25">
        <f t="shared" si="2"/>
        <v>7</v>
      </c>
      <c r="G8085" s="21" t="s">
        <v>58</v>
      </c>
      <c r="H8085" s="23"/>
      <c r="I8085" s="28"/>
    </row>
    <row r="8086" ht="22.5" customHeight="1">
      <c r="A8086" s="53" t="str">
        <f t="array" ref="A8086">IFERROR(_xlfn.XLOOKUP(B8086, Runs[Run ID], Runs[Track]), "— pick a run —")</f>
        <v>Thor</v>
      </c>
      <c r="B8086" s="54" t="s">
        <v>1091</v>
      </c>
      <c r="C8086" s="53" t="str">
        <f t="array" ref="C8086">IFERROR(_xlfn.XLOOKUP(B8086, Runs[Run ID], Runs[Title]), "— pick a run —")</f>
        <v>Thor: God of Thunder</v>
      </c>
      <c r="D8086" s="74" t="s">
        <v>9925</v>
      </c>
      <c r="E8086" s="58" t="b">
        <v>0</v>
      </c>
      <c r="F8086" s="25">
        <f t="shared" si="2"/>
        <v>8</v>
      </c>
      <c r="G8086" s="21" t="s">
        <v>58</v>
      </c>
      <c r="H8086" s="23"/>
      <c r="I8086" s="28"/>
    </row>
    <row r="8087" ht="22.5" customHeight="1">
      <c r="A8087" s="53" t="str">
        <f t="array" ref="A8087">IFERROR(_xlfn.XLOOKUP(B8087, Runs[Run ID], Runs[Track]), "— pick a run —")</f>
        <v>Thor</v>
      </c>
      <c r="B8087" s="54" t="s">
        <v>1091</v>
      </c>
      <c r="C8087" s="53" t="str">
        <f t="array" ref="C8087">IFERROR(_xlfn.XLOOKUP(B8087, Runs[Run ID], Runs[Title]), "— pick a run —")</f>
        <v>Thor: God of Thunder</v>
      </c>
      <c r="D8087" s="74" t="s">
        <v>9933</v>
      </c>
      <c r="E8087" s="58" t="b">
        <v>0</v>
      </c>
      <c r="F8087" s="25">
        <f t="shared" si="2"/>
        <v>9</v>
      </c>
      <c r="G8087" s="21" t="s">
        <v>58</v>
      </c>
      <c r="H8087" s="23"/>
      <c r="I8087" s="28"/>
    </row>
    <row r="8088" ht="22.5" customHeight="1">
      <c r="A8088" s="53" t="str">
        <f t="array" ref="A8088">IFERROR(_xlfn.XLOOKUP(B8088, Runs[Run ID], Runs[Track]), "— pick a run —")</f>
        <v>Thor</v>
      </c>
      <c r="B8088" s="54" t="s">
        <v>1091</v>
      </c>
      <c r="C8088" s="53" t="str">
        <f t="array" ref="C8088">IFERROR(_xlfn.XLOOKUP(B8088, Runs[Run ID], Runs[Title]), "— pick a run —")</f>
        <v>Thor: God of Thunder</v>
      </c>
      <c r="D8088" s="74" t="s">
        <v>9505</v>
      </c>
      <c r="E8088" s="58" t="b">
        <v>0</v>
      </c>
      <c r="F8088" s="25">
        <f t="shared" si="2"/>
        <v>10</v>
      </c>
      <c r="G8088" s="21" t="s">
        <v>58</v>
      </c>
      <c r="H8088" s="23"/>
      <c r="I8088" s="28"/>
    </row>
    <row r="8089" ht="22.5" customHeight="1">
      <c r="A8089" s="53" t="str">
        <f t="array" ref="A8089">IFERROR(_xlfn.XLOOKUP(B8089, Runs[Run ID], Runs[Track]), "— pick a run —")</f>
        <v>Thor</v>
      </c>
      <c r="B8089" s="54" t="s">
        <v>1091</v>
      </c>
      <c r="C8089" s="53" t="str">
        <f t="array" ref="C8089">IFERROR(_xlfn.XLOOKUP(B8089, Runs[Run ID], Runs[Title]), "— pick a run —")</f>
        <v>Thor: God of Thunder</v>
      </c>
      <c r="D8089" s="74" t="s">
        <v>9517</v>
      </c>
      <c r="E8089" s="58" t="b">
        <v>0</v>
      </c>
      <c r="F8089" s="25">
        <f t="shared" si="2"/>
        <v>11</v>
      </c>
      <c r="G8089" s="21" t="s">
        <v>58</v>
      </c>
      <c r="H8089" s="23"/>
      <c r="I8089" s="28"/>
    </row>
    <row r="8090" ht="22.5" customHeight="1">
      <c r="A8090" s="53" t="str">
        <f t="array" ref="A8090">IFERROR(_xlfn.XLOOKUP(B8090, Runs[Run ID], Runs[Track]), "— pick a run —")</f>
        <v>Thor</v>
      </c>
      <c r="B8090" s="54" t="s">
        <v>1091</v>
      </c>
      <c r="C8090" s="53" t="str">
        <f t="array" ref="C8090">IFERROR(_xlfn.XLOOKUP(B8090, Runs[Run ID], Runs[Title]), "— pick a run —")</f>
        <v>Thor: God of Thunder</v>
      </c>
      <c r="D8090" s="74" t="s">
        <v>9529</v>
      </c>
      <c r="E8090" s="58" t="b">
        <v>0</v>
      </c>
      <c r="F8090" s="25">
        <f t="shared" si="2"/>
        <v>12</v>
      </c>
      <c r="G8090" s="21" t="s">
        <v>58</v>
      </c>
      <c r="H8090" s="23"/>
      <c r="I8090" s="28"/>
    </row>
    <row r="8091" ht="22.5" customHeight="1">
      <c r="A8091" s="53" t="str">
        <f t="array" ref="A8091">IFERROR(_xlfn.XLOOKUP(B8091, Runs[Run ID], Runs[Track]), "— pick a run —")</f>
        <v>Thor</v>
      </c>
      <c r="B8091" s="54" t="s">
        <v>1091</v>
      </c>
      <c r="C8091" s="53" t="str">
        <f t="array" ref="C8091">IFERROR(_xlfn.XLOOKUP(B8091, Runs[Run ID], Runs[Title]), "— pick a run —")</f>
        <v>Thor: God of Thunder</v>
      </c>
      <c r="D8091" s="74" t="s">
        <v>9541</v>
      </c>
      <c r="E8091" s="58" t="b">
        <v>0</v>
      </c>
      <c r="F8091" s="25">
        <f t="shared" si="2"/>
        <v>13</v>
      </c>
      <c r="G8091" s="21" t="s">
        <v>58</v>
      </c>
      <c r="H8091" s="23"/>
      <c r="I8091" s="28"/>
    </row>
    <row r="8092" ht="22.5" customHeight="1">
      <c r="A8092" s="53" t="str">
        <f t="array" ref="A8092">IFERROR(_xlfn.XLOOKUP(B8092, Runs[Run ID], Runs[Track]), "— pick a run —")</f>
        <v>Thor</v>
      </c>
      <c r="B8092" s="54" t="s">
        <v>1091</v>
      </c>
      <c r="C8092" s="53" t="str">
        <f t="array" ref="C8092">IFERROR(_xlfn.XLOOKUP(B8092, Runs[Run ID], Runs[Title]), "— pick a run —")</f>
        <v>Thor: God of Thunder</v>
      </c>
      <c r="D8092" s="74" t="s">
        <v>9553</v>
      </c>
      <c r="E8092" s="58" t="b">
        <v>0</v>
      </c>
      <c r="F8092" s="25">
        <f t="shared" si="2"/>
        <v>14</v>
      </c>
      <c r="G8092" s="21" t="s">
        <v>58</v>
      </c>
      <c r="H8092" s="23"/>
      <c r="I8092" s="28"/>
    </row>
    <row r="8093" ht="22.5" customHeight="1">
      <c r="A8093" s="53" t="str">
        <f t="array" ref="A8093">IFERROR(_xlfn.XLOOKUP(B8093, Runs[Run ID], Runs[Track]), "— pick a run —")</f>
        <v>Thor</v>
      </c>
      <c r="B8093" s="54" t="s">
        <v>1091</v>
      </c>
      <c r="C8093" s="53" t="str">
        <f t="array" ref="C8093">IFERROR(_xlfn.XLOOKUP(B8093, Runs[Run ID], Runs[Title]), "— pick a run —")</f>
        <v>Thor: God of Thunder</v>
      </c>
      <c r="D8093" s="74" t="s">
        <v>9564</v>
      </c>
      <c r="E8093" s="58" t="b">
        <v>0</v>
      </c>
      <c r="F8093" s="25">
        <f t="shared" si="2"/>
        <v>15</v>
      </c>
      <c r="G8093" s="21" t="s">
        <v>58</v>
      </c>
      <c r="H8093" s="23"/>
      <c r="I8093" s="28"/>
    </row>
    <row r="8094" ht="22.5" customHeight="1">
      <c r="A8094" s="53" t="str">
        <f t="array" ref="A8094">IFERROR(_xlfn.XLOOKUP(B8094, Runs[Run ID], Runs[Track]), "— pick a run —")</f>
        <v>Thor</v>
      </c>
      <c r="B8094" s="54" t="s">
        <v>1091</v>
      </c>
      <c r="C8094" s="53" t="str">
        <f t="array" ref="C8094">IFERROR(_xlfn.XLOOKUP(B8094, Runs[Run ID], Runs[Title]), "— pick a run —")</f>
        <v>Thor: God of Thunder</v>
      </c>
      <c r="D8094" s="74" t="s">
        <v>9574</v>
      </c>
      <c r="E8094" s="58" t="b">
        <v>0</v>
      </c>
      <c r="F8094" s="25">
        <f t="shared" si="2"/>
        <v>16</v>
      </c>
      <c r="G8094" s="21" t="s">
        <v>58</v>
      </c>
      <c r="H8094" s="23"/>
      <c r="I8094" s="28"/>
    </row>
    <row r="8095" ht="22.5" customHeight="1">
      <c r="A8095" s="53" t="str">
        <f t="array" ref="A8095">IFERROR(_xlfn.XLOOKUP(B8095, Runs[Run ID], Runs[Track]), "— pick a run —")</f>
        <v>Thor</v>
      </c>
      <c r="B8095" s="54" t="s">
        <v>1091</v>
      </c>
      <c r="C8095" s="53" t="str">
        <f t="array" ref="C8095">IFERROR(_xlfn.XLOOKUP(B8095, Runs[Run ID], Runs[Title]), "— pick a run —")</f>
        <v>Thor: God of Thunder</v>
      </c>
      <c r="D8095" s="74" t="s">
        <v>9584</v>
      </c>
      <c r="E8095" s="58" t="b">
        <v>0</v>
      </c>
      <c r="F8095" s="25">
        <f t="shared" si="2"/>
        <v>17</v>
      </c>
      <c r="G8095" s="21" t="s">
        <v>58</v>
      </c>
      <c r="H8095" s="23"/>
      <c r="I8095" s="28"/>
    </row>
    <row r="8096" ht="22.5" customHeight="1">
      <c r="A8096" s="53" t="str">
        <f t="array" ref="A8096">IFERROR(_xlfn.XLOOKUP(B8096, Runs[Run ID], Runs[Track]), "— pick a run —")</f>
        <v>Thor</v>
      </c>
      <c r="B8096" s="54" t="s">
        <v>1091</v>
      </c>
      <c r="C8096" s="53" t="str">
        <f t="array" ref="C8096">IFERROR(_xlfn.XLOOKUP(B8096, Runs[Run ID], Runs[Title]), "— pick a run —")</f>
        <v>Thor: God of Thunder</v>
      </c>
      <c r="D8096" s="74" t="s">
        <v>9595</v>
      </c>
      <c r="E8096" s="58" t="b">
        <v>0</v>
      </c>
      <c r="F8096" s="25">
        <f t="shared" si="2"/>
        <v>18</v>
      </c>
      <c r="G8096" s="21" t="s">
        <v>58</v>
      </c>
      <c r="H8096" s="23"/>
      <c r="I8096" s="28"/>
    </row>
    <row r="8097" ht="22.5" customHeight="1">
      <c r="A8097" s="53" t="str">
        <f t="array" ref="A8097">IFERROR(_xlfn.XLOOKUP(B8097, Runs[Run ID], Runs[Track]), "— pick a run —")</f>
        <v>Thor</v>
      </c>
      <c r="B8097" s="54" t="s">
        <v>1091</v>
      </c>
      <c r="C8097" s="53" t="str">
        <f t="array" ref="C8097">IFERROR(_xlfn.XLOOKUP(B8097, Runs[Run ID], Runs[Title]), "— pick a run —")</f>
        <v>Thor: God of Thunder</v>
      </c>
      <c r="D8097" s="74" t="s">
        <v>9608</v>
      </c>
      <c r="E8097" s="58" t="b">
        <v>0</v>
      </c>
      <c r="F8097" s="25">
        <f t="shared" si="2"/>
        <v>19</v>
      </c>
      <c r="G8097" s="21" t="s">
        <v>58</v>
      </c>
      <c r="H8097" s="23"/>
      <c r="I8097" s="28"/>
    </row>
    <row r="8098" ht="22.5" customHeight="1">
      <c r="A8098" s="53" t="str">
        <f t="array" ref="A8098">IFERROR(_xlfn.XLOOKUP(B8098, Runs[Run ID], Runs[Track]), "— pick a run —")</f>
        <v>Thor</v>
      </c>
      <c r="B8098" s="54" t="s">
        <v>1091</v>
      </c>
      <c r="C8098" s="53" t="str">
        <f t="array" ref="C8098">IFERROR(_xlfn.XLOOKUP(B8098, Runs[Run ID], Runs[Title]), "— pick a run —")</f>
        <v>Thor: God of Thunder</v>
      </c>
      <c r="D8098" s="74" t="s">
        <v>9618</v>
      </c>
      <c r="E8098" s="58" t="b">
        <v>0</v>
      </c>
      <c r="F8098" s="25">
        <f t="shared" si="2"/>
        <v>20</v>
      </c>
      <c r="G8098" s="21" t="s">
        <v>58</v>
      </c>
      <c r="H8098" s="23"/>
      <c r="I8098" s="28"/>
    </row>
    <row r="8099" ht="22.5" customHeight="1">
      <c r="A8099" s="53" t="str">
        <f t="array" ref="A8099">IFERROR(_xlfn.XLOOKUP(B8099, Runs[Run ID], Runs[Track]), "— pick a run —")</f>
        <v>Thor</v>
      </c>
      <c r="B8099" s="54" t="s">
        <v>1091</v>
      </c>
      <c r="C8099" s="53" t="str">
        <f t="array" ref="C8099">IFERROR(_xlfn.XLOOKUP(B8099, Runs[Run ID], Runs[Title]), "— pick a run —")</f>
        <v>Thor: God of Thunder</v>
      </c>
      <c r="D8099" s="74" t="s">
        <v>9627</v>
      </c>
      <c r="E8099" s="58" t="b">
        <v>0</v>
      </c>
      <c r="F8099" s="25">
        <f t="shared" si="2"/>
        <v>21</v>
      </c>
      <c r="G8099" s="21" t="s">
        <v>58</v>
      </c>
      <c r="H8099" s="23"/>
      <c r="I8099" s="28"/>
    </row>
    <row r="8100" ht="22.5" customHeight="1">
      <c r="A8100" s="53" t="str">
        <f t="array" ref="A8100">IFERROR(_xlfn.XLOOKUP(B8100, Runs[Run ID], Runs[Track]), "— pick a run —")</f>
        <v>Thor</v>
      </c>
      <c r="B8100" s="54" t="s">
        <v>1091</v>
      </c>
      <c r="C8100" s="53" t="str">
        <f t="array" ref="C8100">IFERROR(_xlfn.XLOOKUP(B8100, Runs[Run ID], Runs[Title]), "— pick a run —")</f>
        <v>Thor: God of Thunder</v>
      </c>
      <c r="D8100" s="74" t="s">
        <v>9637</v>
      </c>
      <c r="E8100" s="58" t="b">
        <v>0</v>
      </c>
      <c r="F8100" s="25">
        <f t="shared" si="2"/>
        <v>22</v>
      </c>
      <c r="G8100" s="21" t="s">
        <v>58</v>
      </c>
      <c r="H8100" s="23"/>
      <c r="I8100" s="28"/>
    </row>
    <row r="8101" ht="22.5" customHeight="1">
      <c r="A8101" s="53" t="str">
        <f t="array" ref="A8101">IFERROR(_xlfn.XLOOKUP(B8101, Runs[Run ID], Runs[Track]), "— pick a run —")</f>
        <v>Thor</v>
      </c>
      <c r="B8101" s="54" t="s">
        <v>1091</v>
      </c>
      <c r="C8101" s="53" t="str">
        <f t="array" ref="C8101">IFERROR(_xlfn.XLOOKUP(B8101, Runs[Run ID], Runs[Title]), "— pick a run —")</f>
        <v>Thor: God of Thunder</v>
      </c>
      <c r="D8101" s="74" t="s">
        <v>9645</v>
      </c>
      <c r="E8101" s="58" t="b">
        <v>0</v>
      </c>
      <c r="F8101" s="25">
        <f t="shared" si="2"/>
        <v>23</v>
      </c>
      <c r="G8101" s="21" t="s">
        <v>58</v>
      </c>
      <c r="H8101" s="23"/>
      <c r="I8101" s="28"/>
    </row>
    <row r="8102" ht="22.5" customHeight="1">
      <c r="A8102" s="53" t="str">
        <f t="array" ref="A8102">IFERROR(_xlfn.XLOOKUP(B8102, Runs[Run ID], Runs[Track]), "— pick a run —")</f>
        <v>Thor</v>
      </c>
      <c r="B8102" s="54" t="s">
        <v>1091</v>
      </c>
      <c r="C8102" s="53" t="str">
        <f t="array" ref="C8102">IFERROR(_xlfn.XLOOKUP(B8102, Runs[Run ID], Runs[Title]), "— pick a run —")</f>
        <v>Thor: God of Thunder</v>
      </c>
      <c r="D8102" s="74" t="s">
        <v>9653</v>
      </c>
      <c r="E8102" s="58" t="b">
        <v>0</v>
      </c>
      <c r="F8102" s="25">
        <f t="shared" si="2"/>
        <v>24</v>
      </c>
      <c r="G8102" s="21" t="s">
        <v>58</v>
      </c>
      <c r="H8102" s="23"/>
      <c r="I8102" s="28"/>
    </row>
    <row r="8103" ht="22.5" customHeight="1">
      <c r="A8103" s="53" t="str">
        <f t="array" ref="A8103">IFERROR(_xlfn.XLOOKUP(B8103, Runs[Run ID], Runs[Track]), "— pick a run —")</f>
        <v>Thor</v>
      </c>
      <c r="B8103" s="54" t="s">
        <v>1091</v>
      </c>
      <c r="C8103" s="53" t="str">
        <f t="array" ref="C8103">IFERROR(_xlfn.XLOOKUP(B8103, Runs[Run ID], Runs[Title]), "— pick a run —")</f>
        <v>Thor: God of Thunder</v>
      </c>
      <c r="D8103" s="74" t="s">
        <v>9662</v>
      </c>
      <c r="E8103" s="58" t="b">
        <v>0</v>
      </c>
      <c r="F8103" s="25">
        <f t="shared" si="2"/>
        <v>25</v>
      </c>
      <c r="G8103" s="21" t="s">
        <v>58</v>
      </c>
      <c r="H8103" s="23"/>
      <c r="I8103" s="28"/>
    </row>
    <row r="8104" ht="22.5" customHeight="1">
      <c r="A8104" s="53" t="str">
        <f t="array" ref="A8104">IFERROR(_xlfn.XLOOKUP(B8104, Runs[Run ID], Runs[Track]), "— pick a run —")</f>
        <v>Thor</v>
      </c>
      <c r="B8104" s="54" t="s">
        <v>1091</v>
      </c>
      <c r="C8104" s="53" t="str">
        <f t="array" ref="C8104">IFERROR(_xlfn.XLOOKUP(B8104, Runs[Run ID], Runs[Title]), "— pick a run —")</f>
        <v>Thor: God of Thunder</v>
      </c>
      <c r="D8104" s="74" t="s">
        <v>9670</v>
      </c>
      <c r="E8104" s="58" t="b">
        <v>0</v>
      </c>
      <c r="F8104" s="25">
        <f t="shared" si="2"/>
        <v>26</v>
      </c>
      <c r="G8104" s="21" t="s">
        <v>58</v>
      </c>
      <c r="H8104" s="23"/>
      <c r="I8104" s="28"/>
    </row>
    <row r="8105" ht="22.5" customHeight="1">
      <c r="A8105" s="53" t="str">
        <f t="array" ref="A8105">IFERROR(_xlfn.XLOOKUP(B8105, Runs[Run ID], Runs[Track]), "— pick a run —")</f>
        <v>Thor</v>
      </c>
      <c r="B8105" s="54" t="s">
        <v>1091</v>
      </c>
      <c r="C8105" s="53" t="str">
        <f t="array" ref="C8105">IFERROR(_xlfn.XLOOKUP(B8105, Runs[Run ID], Runs[Title]), "— pick a run —")</f>
        <v>Thor: God of Thunder</v>
      </c>
      <c r="D8105" s="74" t="s">
        <v>9678</v>
      </c>
      <c r="E8105" s="58" t="b">
        <v>0</v>
      </c>
      <c r="F8105" s="25">
        <f t="shared" si="2"/>
        <v>27</v>
      </c>
      <c r="G8105" s="21" t="s">
        <v>58</v>
      </c>
      <c r="H8105" s="23"/>
      <c r="I8105" s="28"/>
    </row>
    <row r="8106" ht="22.5" customHeight="1">
      <c r="A8106" s="53" t="str">
        <f t="array" ref="A8106">IFERROR(_xlfn.XLOOKUP(B8106, Runs[Run ID], Runs[Track]), "— pick a run —")</f>
        <v>Thor</v>
      </c>
      <c r="B8106" s="54" t="s">
        <v>1091</v>
      </c>
      <c r="C8106" s="53" t="str">
        <f t="array" ref="C8106">IFERROR(_xlfn.XLOOKUP(B8106, Runs[Run ID], Runs[Title]), "— pick a run —")</f>
        <v>Thor: God of Thunder</v>
      </c>
      <c r="D8106" s="74" t="s">
        <v>9687</v>
      </c>
      <c r="E8106" s="58" t="b">
        <v>0</v>
      </c>
      <c r="F8106" s="25">
        <f t="shared" si="2"/>
        <v>28</v>
      </c>
      <c r="G8106" s="21" t="s">
        <v>58</v>
      </c>
      <c r="H8106" s="23"/>
      <c r="I8106" s="28"/>
    </row>
    <row r="8107" ht="22.5" customHeight="1">
      <c r="A8107" s="53" t="str">
        <f t="array" ref="A8107">IFERROR(_xlfn.XLOOKUP(B8107, Runs[Run ID], Runs[Track]), "— pick a run —")</f>
        <v>Thor</v>
      </c>
      <c r="B8107" s="54" t="s">
        <v>1091</v>
      </c>
      <c r="C8107" s="53" t="str">
        <f t="array" ref="C8107">IFERROR(_xlfn.XLOOKUP(B8107, Runs[Run ID], Runs[Title]), "— pick a run —")</f>
        <v>Thor: God of Thunder</v>
      </c>
      <c r="D8107" s="74" t="s">
        <v>9696</v>
      </c>
      <c r="E8107" s="58" t="b">
        <v>0</v>
      </c>
      <c r="F8107" s="25">
        <f t="shared" si="2"/>
        <v>29</v>
      </c>
      <c r="G8107" s="21" t="s">
        <v>58</v>
      </c>
      <c r="H8107" s="23"/>
      <c r="I8107" s="28"/>
    </row>
    <row r="8108" ht="22.5" customHeight="1">
      <c r="A8108" s="53" t="str">
        <f t="array" ref="A8108">IFERROR(_xlfn.XLOOKUP(B8108, Runs[Run ID], Runs[Track]), "— pick a run —")</f>
        <v>Thor</v>
      </c>
      <c r="B8108" s="54" t="s">
        <v>1091</v>
      </c>
      <c r="C8108" s="53" t="str">
        <f t="array" ref="C8108">IFERROR(_xlfn.XLOOKUP(B8108, Runs[Run ID], Runs[Title]), "— pick a run —")</f>
        <v>Thor: God of Thunder</v>
      </c>
      <c r="D8108" s="74" t="s">
        <v>9705</v>
      </c>
      <c r="E8108" s="58" t="b">
        <v>0</v>
      </c>
      <c r="F8108" s="25">
        <f t="shared" si="2"/>
        <v>30</v>
      </c>
      <c r="G8108" s="21" t="s">
        <v>58</v>
      </c>
      <c r="H8108" s="23"/>
      <c r="I8108" s="28"/>
    </row>
    <row r="8109" ht="22.5" customHeight="1">
      <c r="A8109" s="53" t="str">
        <f t="array" ref="A8109">IFERROR(_xlfn.XLOOKUP(B8109, Runs[Run ID], Runs[Track]), "— pick a run —")</f>
        <v>Thor</v>
      </c>
      <c r="B8109" s="54" t="s">
        <v>1091</v>
      </c>
      <c r="C8109" s="53" t="str">
        <f t="array" ref="C8109">IFERROR(_xlfn.XLOOKUP(B8109, Runs[Run ID], Runs[Title]), "— pick a run —")</f>
        <v>Thor: God of Thunder</v>
      </c>
      <c r="D8109" s="74" t="s">
        <v>9715</v>
      </c>
      <c r="E8109" s="58" t="b">
        <v>0</v>
      </c>
      <c r="F8109" s="25">
        <f t="shared" si="2"/>
        <v>31</v>
      </c>
      <c r="G8109" s="21" t="s">
        <v>58</v>
      </c>
      <c r="H8109" s="23"/>
      <c r="I8109" s="28"/>
    </row>
    <row r="8110" ht="22.5" customHeight="1">
      <c r="A8110" s="53" t="str">
        <f t="array" ref="A8110">IFERROR(_xlfn.XLOOKUP(B8110, Runs[Run ID], Runs[Track]), "— pick a run —")</f>
        <v>Thor</v>
      </c>
      <c r="B8110" s="54" t="s">
        <v>1091</v>
      </c>
      <c r="C8110" s="53" t="str">
        <f t="array" ref="C8110">IFERROR(_xlfn.XLOOKUP(B8110, Runs[Run ID], Runs[Title]), "— pick a run —")</f>
        <v>Thor: God of Thunder</v>
      </c>
      <c r="D8110" s="74" t="s">
        <v>9724</v>
      </c>
      <c r="E8110" s="58" t="b">
        <v>0</v>
      </c>
      <c r="F8110" s="25">
        <f t="shared" si="2"/>
        <v>32</v>
      </c>
      <c r="G8110" s="21" t="s">
        <v>58</v>
      </c>
      <c r="H8110" s="23"/>
      <c r="I8110" s="28"/>
    </row>
    <row r="8111" ht="22.5" customHeight="1">
      <c r="A8111" s="53" t="str">
        <f t="array" ref="A8111">IFERROR(_xlfn.XLOOKUP(B8111, Runs[Run ID], Runs[Track]), "— pick a run —")</f>
        <v>Thor</v>
      </c>
      <c r="B8111" s="54" t="s">
        <v>1091</v>
      </c>
      <c r="C8111" s="53" t="str">
        <f t="array" ref="C8111">IFERROR(_xlfn.XLOOKUP(B8111, Runs[Run ID], Runs[Title]), "— pick a run —")</f>
        <v>Thor: God of Thunder</v>
      </c>
      <c r="D8111" s="74" t="s">
        <v>9734</v>
      </c>
      <c r="E8111" s="58" t="b">
        <v>0</v>
      </c>
      <c r="F8111" s="25">
        <f t="shared" si="2"/>
        <v>33</v>
      </c>
      <c r="G8111" s="21" t="s">
        <v>58</v>
      </c>
      <c r="H8111" s="23"/>
      <c r="I8111" s="28"/>
    </row>
    <row r="8112" ht="22.5" customHeight="1">
      <c r="A8112" s="53" t="str">
        <f t="array" ref="A8112">IFERROR(_xlfn.XLOOKUP(B8112, Runs[Run ID], Runs[Track]), "— pick a run —")</f>
        <v>Thor</v>
      </c>
      <c r="B8112" s="54" t="s">
        <v>1091</v>
      </c>
      <c r="C8112" s="53" t="str">
        <f t="array" ref="C8112">IFERROR(_xlfn.XLOOKUP(B8112, Runs[Run ID], Runs[Title]), "— pick a run —")</f>
        <v>Thor: God of Thunder</v>
      </c>
      <c r="D8112" s="74" t="s">
        <v>9855</v>
      </c>
      <c r="E8112" s="58" t="b">
        <v>0</v>
      </c>
      <c r="F8112" s="25">
        <f t="shared" si="2"/>
        <v>34</v>
      </c>
      <c r="G8112" s="21" t="s">
        <v>58</v>
      </c>
      <c r="H8112" s="23"/>
      <c r="I8112" s="28"/>
    </row>
    <row r="8113" ht="22.5" customHeight="1">
      <c r="A8113" s="53" t="str">
        <f t="array" ref="A8113">IFERROR(_xlfn.XLOOKUP(B8113, Runs[Run ID], Runs[Track]), "— pick a run —")</f>
        <v>Thor</v>
      </c>
      <c r="B8113" s="54" t="s">
        <v>1112</v>
      </c>
      <c r="C8113" s="53" t="str">
        <f t="array" ref="C8113">IFERROR(_xlfn.XLOOKUP(B8113, Runs[Run ID], Runs[Title]), "— pick a run —")</f>
        <v>Original Sin</v>
      </c>
      <c r="D8113" s="74" t="s">
        <v>4680</v>
      </c>
      <c r="E8113" s="58" t="b">
        <v>0</v>
      </c>
      <c r="F8113" s="25">
        <f t="shared" si="2"/>
        <v>1</v>
      </c>
      <c r="G8113" s="21" t="s">
        <v>58</v>
      </c>
      <c r="H8113" s="23"/>
      <c r="I8113" s="28"/>
    </row>
    <row r="8114" ht="22.5" customHeight="1">
      <c r="A8114" s="53" t="str">
        <f t="array" ref="A8114">IFERROR(_xlfn.XLOOKUP(B8114, Runs[Run ID], Runs[Track]), "— pick a run —")</f>
        <v>Thor</v>
      </c>
      <c r="B8114" s="54" t="s">
        <v>1112</v>
      </c>
      <c r="C8114" s="53" t="str">
        <f t="array" ref="C8114">IFERROR(_xlfn.XLOOKUP(B8114, Runs[Run ID], Runs[Title]), "— pick a run —")</f>
        <v>Original Sin</v>
      </c>
      <c r="D8114" s="74" t="s">
        <v>4710</v>
      </c>
      <c r="E8114" s="58" t="b">
        <v>0</v>
      </c>
      <c r="F8114" s="25">
        <f t="shared" si="2"/>
        <v>2</v>
      </c>
      <c r="G8114" s="21" t="s">
        <v>58</v>
      </c>
      <c r="H8114" s="23"/>
      <c r="I8114" s="28"/>
    </row>
    <row r="8115" ht="22.5" customHeight="1">
      <c r="A8115" s="53" t="str">
        <f t="array" ref="A8115">IFERROR(_xlfn.XLOOKUP(B8115, Runs[Run ID], Runs[Track]), "— pick a run —")</f>
        <v>Thor</v>
      </c>
      <c r="B8115" s="54" t="s">
        <v>1112</v>
      </c>
      <c r="C8115" s="53" t="str">
        <f t="array" ref="C8115">IFERROR(_xlfn.XLOOKUP(B8115, Runs[Run ID], Runs[Title]), "— pick a run —")</f>
        <v>Original Sin</v>
      </c>
      <c r="D8115" s="74" t="s">
        <v>4740</v>
      </c>
      <c r="E8115" s="58" t="b">
        <v>0</v>
      </c>
      <c r="F8115" s="25">
        <f t="shared" si="2"/>
        <v>3</v>
      </c>
      <c r="G8115" s="21" t="s">
        <v>58</v>
      </c>
      <c r="H8115" s="23"/>
      <c r="I8115" s="28"/>
    </row>
    <row r="8116" ht="22.5" customHeight="1">
      <c r="A8116" s="53" t="str">
        <f t="array" ref="A8116">IFERROR(_xlfn.XLOOKUP(B8116, Runs[Run ID], Runs[Track]), "— pick a run —")</f>
        <v>Thor</v>
      </c>
      <c r="B8116" s="54" t="s">
        <v>1112</v>
      </c>
      <c r="C8116" s="53" t="str">
        <f t="array" ref="C8116">IFERROR(_xlfn.XLOOKUP(B8116, Runs[Run ID], Runs[Title]), "— pick a run —")</f>
        <v>Original Sin</v>
      </c>
      <c r="D8116" s="74" t="s">
        <v>4768</v>
      </c>
      <c r="E8116" s="58" t="b">
        <v>0</v>
      </c>
      <c r="F8116" s="25">
        <f t="shared" si="2"/>
        <v>4</v>
      </c>
      <c r="G8116" s="21" t="s">
        <v>58</v>
      </c>
      <c r="H8116" s="23"/>
      <c r="I8116" s="28"/>
    </row>
    <row r="8117" ht="22.5" customHeight="1">
      <c r="A8117" s="53" t="str">
        <f t="array" ref="A8117">IFERROR(_xlfn.XLOOKUP(B8117, Runs[Run ID], Runs[Track]), "— pick a run —")</f>
        <v>Thor</v>
      </c>
      <c r="B8117" s="54" t="s">
        <v>1112</v>
      </c>
      <c r="C8117" s="53" t="str">
        <f t="array" ref="C8117">IFERROR(_xlfn.XLOOKUP(B8117, Runs[Run ID], Runs[Title]), "— pick a run —")</f>
        <v>Original Sin</v>
      </c>
      <c r="D8117" s="74" t="s">
        <v>4797</v>
      </c>
      <c r="E8117" s="58" t="b">
        <v>0</v>
      </c>
      <c r="F8117" s="25">
        <f t="shared" si="2"/>
        <v>5</v>
      </c>
      <c r="G8117" s="21" t="s">
        <v>58</v>
      </c>
      <c r="H8117" s="23"/>
      <c r="I8117" s="28"/>
    </row>
    <row r="8118" ht="22.5" customHeight="1">
      <c r="A8118" s="53" t="str">
        <f t="array" ref="A8118">IFERROR(_xlfn.XLOOKUP(B8118, Runs[Run ID], Runs[Track]), "— pick a run —")</f>
        <v>Thor</v>
      </c>
      <c r="B8118" s="54" t="s">
        <v>177</v>
      </c>
      <c r="C8118" s="53" t="str">
        <f t="array" ref="C8118">IFERROR(_xlfn.XLOOKUP(B8118, Runs[Run ID], Runs[Title]), "— pick a run —")</f>
        <v>Aaron's Thor / Mighty Thor</v>
      </c>
      <c r="D8118" s="74" t="s">
        <v>9942</v>
      </c>
      <c r="E8118" s="58" t="b">
        <v>0</v>
      </c>
      <c r="F8118" s="25">
        <f t="shared" si="2"/>
        <v>1</v>
      </c>
      <c r="G8118" s="21" t="s">
        <v>443</v>
      </c>
      <c r="H8118" s="23" t="s">
        <v>16092</v>
      </c>
      <c r="I8118" s="28"/>
    </row>
    <row r="8119" ht="22.5" customHeight="1">
      <c r="A8119" s="53" t="str">
        <f t="array" ref="A8119">IFERROR(_xlfn.XLOOKUP(B8119, Runs[Run ID], Runs[Track]), "— pick a run —")</f>
        <v>Thor</v>
      </c>
      <c r="B8119" s="54" t="s">
        <v>177</v>
      </c>
      <c r="C8119" s="53" t="str">
        <f t="array" ref="C8119">IFERROR(_xlfn.XLOOKUP(B8119, Runs[Run ID], Runs[Title]), "— pick a run —")</f>
        <v>Aaron's Thor / Mighty Thor</v>
      </c>
      <c r="D8119" s="74" t="s">
        <v>9952</v>
      </c>
      <c r="E8119" s="58" t="b">
        <v>0</v>
      </c>
      <c r="F8119" s="25">
        <f t="shared" si="2"/>
        <v>2</v>
      </c>
      <c r="G8119" s="21" t="s">
        <v>443</v>
      </c>
      <c r="H8119" s="23"/>
      <c r="I8119" s="28"/>
    </row>
    <row r="8120" ht="22.5" customHeight="1">
      <c r="A8120" s="53" t="str">
        <f t="array" ref="A8120">IFERROR(_xlfn.XLOOKUP(B8120, Runs[Run ID], Runs[Track]), "— pick a run —")</f>
        <v>Thor</v>
      </c>
      <c r="B8120" s="54" t="s">
        <v>177</v>
      </c>
      <c r="C8120" s="53" t="str">
        <f t="array" ref="C8120">IFERROR(_xlfn.XLOOKUP(B8120, Runs[Run ID], Runs[Title]), "— pick a run —")</f>
        <v>Aaron's Thor / Mighty Thor</v>
      </c>
      <c r="D8120" s="74" t="s">
        <v>9958</v>
      </c>
      <c r="E8120" s="58" t="b">
        <v>0</v>
      </c>
      <c r="F8120" s="25">
        <f t="shared" si="2"/>
        <v>3</v>
      </c>
      <c r="G8120" s="21" t="s">
        <v>443</v>
      </c>
      <c r="H8120" s="23"/>
      <c r="I8120" s="28"/>
    </row>
    <row r="8121" ht="22.5" customHeight="1">
      <c r="A8121" s="53" t="str">
        <f t="array" ref="A8121">IFERROR(_xlfn.XLOOKUP(B8121, Runs[Run ID], Runs[Track]), "— pick a run —")</f>
        <v>Thor</v>
      </c>
      <c r="B8121" s="54" t="s">
        <v>177</v>
      </c>
      <c r="C8121" s="53" t="str">
        <f t="array" ref="C8121">IFERROR(_xlfn.XLOOKUP(B8121, Runs[Run ID], Runs[Title]), "— pick a run —")</f>
        <v>Aaron's Thor / Mighty Thor</v>
      </c>
      <c r="D8121" s="74" t="s">
        <v>9964</v>
      </c>
      <c r="E8121" s="58" t="b">
        <v>0</v>
      </c>
      <c r="F8121" s="25">
        <f t="shared" si="2"/>
        <v>4</v>
      </c>
      <c r="G8121" s="21" t="s">
        <v>443</v>
      </c>
      <c r="H8121" s="23"/>
      <c r="I8121" s="28"/>
    </row>
    <row r="8122" ht="22.5" customHeight="1">
      <c r="A8122" s="53" t="str">
        <f t="array" ref="A8122">IFERROR(_xlfn.XLOOKUP(B8122, Runs[Run ID], Runs[Track]), "— pick a run —")</f>
        <v>Thor</v>
      </c>
      <c r="B8122" s="54" t="s">
        <v>177</v>
      </c>
      <c r="C8122" s="53" t="str">
        <f t="array" ref="C8122">IFERROR(_xlfn.XLOOKUP(B8122, Runs[Run ID], Runs[Title]), "— pick a run —")</f>
        <v>Aaron's Thor / Mighty Thor</v>
      </c>
      <c r="D8122" s="74" t="s">
        <v>16093</v>
      </c>
      <c r="E8122" s="58" t="b">
        <v>0</v>
      </c>
      <c r="F8122" s="25">
        <f t="shared" si="2"/>
        <v>5</v>
      </c>
      <c r="G8122" s="21" t="s">
        <v>58</v>
      </c>
      <c r="H8122" s="23"/>
      <c r="I8122" s="28"/>
    </row>
    <row r="8123" ht="22.5" customHeight="1">
      <c r="A8123" s="53" t="str">
        <f t="array" ref="A8123">IFERROR(_xlfn.XLOOKUP(B8123, Runs[Run ID], Runs[Track]), "— pick a run —")</f>
        <v>Thor</v>
      </c>
      <c r="B8123" s="54" t="s">
        <v>177</v>
      </c>
      <c r="C8123" s="53" t="str">
        <f t="array" ref="C8123">IFERROR(_xlfn.XLOOKUP(B8123, Runs[Run ID], Runs[Title]), "— pick a run —")</f>
        <v>Aaron's Thor / Mighty Thor</v>
      </c>
      <c r="D8123" s="74" t="s">
        <v>16094</v>
      </c>
      <c r="E8123" s="58" t="b">
        <v>0</v>
      </c>
      <c r="F8123" s="25">
        <f t="shared" si="2"/>
        <v>6</v>
      </c>
      <c r="G8123" s="21" t="s">
        <v>58</v>
      </c>
      <c r="H8123" s="23"/>
      <c r="I8123" s="28"/>
    </row>
    <row r="8124" ht="22.5" customHeight="1">
      <c r="A8124" s="53" t="str">
        <f t="array" ref="A8124">IFERROR(_xlfn.XLOOKUP(B8124, Runs[Run ID], Runs[Track]), "— pick a run —")</f>
        <v>Thor</v>
      </c>
      <c r="B8124" s="54" t="s">
        <v>177</v>
      </c>
      <c r="C8124" s="53" t="str">
        <f t="array" ref="C8124">IFERROR(_xlfn.XLOOKUP(B8124, Runs[Run ID], Runs[Title]), "— pick a run —")</f>
        <v>Aaron's Thor / Mighty Thor</v>
      </c>
      <c r="D8124" s="74" t="s">
        <v>16095</v>
      </c>
      <c r="E8124" s="58" t="b">
        <v>0</v>
      </c>
      <c r="F8124" s="25">
        <f t="shared" si="2"/>
        <v>7</v>
      </c>
      <c r="G8124" s="21" t="s">
        <v>58</v>
      </c>
      <c r="H8124" s="23"/>
      <c r="I8124" s="28"/>
    </row>
    <row r="8125" ht="22.5" customHeight="1">
      <c r="A8125" s="53" t="str">
        <f t="array" ref="A8125">IFERROR(_xlfn.XLOOKUP(B8125, Runs[Run ID], Runs[Track]), "— pick a run —")</f>
        <v>Thor</v>
      </c>
      <c r="B8125" s="54" t="s">
        <v>177</v>
      </c>
      <c r="C8125" s="53" t="str">
        <f t="array" ref="C8125">IFERROR(_xlfn.XLOOKUP(B8125, Runs[Run ID], Runs[Title]), "— pick a run —")</f>
        <v>Aaron's Thor / Mighty Thor</v>
      </c>
      <c r="D8125" s="74" t="s">
        <v>16096</v>
      </c>
      <c r="E8125" s="58" t="b">
        <v>0</v>
      </c>
      <c r="F8125" s="25">
        <f t="shared" si="2"/>
        <v>8</v>
      </c>
      <c r="G8125" s="21" t="s">
        <v>58</v>
      </c>
      <c r="H8125" s="23"/>
      <c r="I8125" s="28"/>
    </row>
    <row r="8126" ht="22.5" customHeight="1">
      <c r="A8126" s="53" t="str">
        <f t="array" ref="A8126">IFERROR(_xlfn.XLOOKUP(B8126, Runs[Run ID], Runs[Track]), "— pick a run —")</f>
        <v>Thor</v>
      </c>
      <c r="B8126" s="54" t="s">
        <v>177</v>
      </c>
      <c r="C8126" s="53" t="str">
        <f t="array" ref="C8126">IFERROR(_xlfn.XLOOKUP(B8126, Runs[Run ID], Runs[Title]), "— pick a run —")</f>
        <v>Aaron's Thor / Mighty Thor</v>
      </c>
      <c r="D8126" s="74" t="s">
        <v>16097</v>
      </c>
      <c r="E8126" s="58" t="b">
        <v>0</v>
      </c>
      <c r="F8126" s="25">
        <f t="shared" si="2"/>
        <v>9</v>
      </c>
      <c r="G8126" s="21" t="s">
        <v>58</v>
      </c>
      <c r="H8126" s="23"/>
      <c r="I8126" s="28"/>
    </row>
    <row r="8127" ht="22.5" customHeight="1">
      <c r="A8127" s="53" t="str">
        <f t="array" ref="A8127">IFERROR(_xlfn.XLOOKUP(B8127, Runs[Run ID], Runs[Track]), "— pick a run —")</f>
        <v>Thor</v>
      </c>
      <c r="B8127" s="54" t="s">
        <v>177</v>
      </c>
      <c r="C8127" s="53" t="str">
        <f t="array" ref="C8127">IFERROR(_xlfn.XLOOKUP(B8127, Runs[Run ID], Runs[Title]), "— pick a run —")</f>
        <v>Aaron's Thor / Mighty Thor</v>
      </c>
      <c r="D8127" s="74" t="s">
        <v>16098</v>
      </c>
      <c r="E8127" s="58" t="b">
        <v>0</v>
      </c>
      <c r="F8127" s="25">
        <f t="shared" si="2"/>
        <v>10</v>
      </c>
      <c r="G8127" s="21" t="s">
        <v>58</v>
      </c>
      <c r="H8127" s="23"/>
      <c r="I8127" s="28"/>
    </row>
    <row r="8128" ht="22.5" customHeight="1">
      <c r="A8128" s="53" t="str">
        <f t="array" ref="A8128">IFERROR(_xlfn.XLOOKUP(B8128, Runs[Run ID], Runs[Track]), "— pick a run —")</f>
        <v>Thor</v>
      </c>
      <c r="B8128" s="54" t="s">
        <v>177</v>
      </c>
      <c r="C8128" s="53" t="str">
        <f t="array" ref="C8128">IFERROR(_xlfn.XLOOKUP(B8128, Runs[Run ID], Runs[Title]), "— pick a run —")</f>
        <v>Aaron's Thor / Mighty Thor</v>
      </c>
      <c r="D8128" s="74" t="s">
        <v>16099</v>
      </c>
      <c r="E8128" s="58" t="b">
        <v>0</v>
      </c>
      <c r="F8128" s="25">
        <f t="shared" si="2"/>
        <v>11</v>
      </c>
      <c r="G8128" s="21" t="s">
        <v>58</v>
      </c>
      <c r="H8128" s="23"/>
      <c r="I8128" s="28"/>
    </row>
    <row r="8129" ht="22.5" customHeight="1">
      <c r="A8129" s="53" t="str">
        <f t="array" ref="A8129">IFERROR(_xlfn.XLOOKUP(B8129, Runs[Run ID], Runs[Track]), "— pick a run —")</f>
        <v>Thor</v>
      </c>
      <c r="B8129" s="54" t="s">
        <v>177</v>
      </c>
      <c r="C8129" s="53" t="str">
        <f t="array" ref="C8129">IFERROR(_xlfn.XLOOKUP(B8129, Runs[Run ID], Runs[Title]), "— pick a run —")</f>
        <v>Aaron's Thor / Mighty Thor</v>
      </c>
      <c r="D8129" s="74" t="s">
        <v>16100</v>
      </c>
      <c r="E8129" s="58" t="b">
        <v>0</v>
      </c>
      <c r="F8129" s="25">
        <f t="shared" si="2"/>
        <v>12</v>
      </c>
      <c r="G8129" s="21" t="s">
        <v>58</v>
      </c>
      <c r="H8129" s="23"/>
      <c r="I8129" s="28"/>
    </row>
    <row r="8130" ht="22.5" customHeight="1">
      <c r="A8130" s="53" t="str">
        <f t="array" ref="A8130">IFERROR(_xlfn.XLOOKUP(B8130, Runs[Run ID], Runs[Track]), "— pick a run —")</f>
        <v>Thor</v>
      </c>
      <c r="B8130" s="54" t="s">
        <v>177</v>
      </c>
      <c r="C8130" s="53" t="str">
        <f t="array" ref="C8130">IFERROR(_xlfn.XLOOKUP(B8130, Runs[Run ID], Runs[Title]), "— pick a run —")</f>
        <v>Aaron's Thor / Mighty Thor</v>
      </c>
      <c r="D8130" s="74" t="s">
        <v>16101</v>
      </c>
      <c r="E8130" s="58" t="b">
        <v>0</v>
      </c>
      <c r="F8130" s="25">
        <f t="shared" si="2"/>
        <v>13</v>
      </c>
      <c r="G8130" s="21" t="s">
        <v>58</v>
      </c>
      <c r="H8130" s="23"/>
      <c r="I8130" s="28"/>
    </row>
    <row r="8131" ht="22.5" customHeight="1">
      <c r="A8131" s="53" t="str">
        <f t="array" ref="A8131">IFERROR(_xlfn.XLOOKUP(B8131, Runs[Run ID], Runs[Track]), "— pick a run —")</f>
        <v>Thor</v>
      </c>
      <c r="B8131" s="54" t="s">
        <v>177</v>
      </c>
      <c r="C8131" s="53" t="str">
        <f t="array" ref="C8131">IFERROR(_xlfn.XLOOKUP(B8131, Runs[Run ID], Runs[Title]), "— pick a run —")</f>
        <v>Aaron's Thor / Mighty Thor</v>
      </c>
      <c r="D8131" s="74" t="s">
        <v>16102</v>
      </c>
      <c r="E8131" s="58" t="b">
        <v>0</v>
      </c>
      <c r="F8131" s="25">
        <f t="shared" si="2"/>
        <v>14</v>
      </c>
      <c r="G8131" s="21" t="s">
        <v>58</v>
      </c>
      <c r="H8131" s="23"/>
      <c r="I8131" s="28"/>
    </row>
    <row r="8132" ht="22.5" customHeight="1">
      <c r="A8132" s="53" t="str">
        <f t="array" ref="A8132">IFERROR(_xlfn.XLOOKUP(B8132, Runs[Run ID], Runs[Track]), "— pick a run —")</f>
        <v>Thor</v>
      </c>
      <c r="B8132" s="54" t="s">
        <v>177</v>
      </c>
      <c r="C8132" s="53" t="str">
        <f t="array" ref="C8132">IFERROR(_xlfn.XLOOKUP(B8132, Runs[Run ID], Runs[Title]), "— pick a run —")</f>
        <v>Aaron's Thor / Mighty Thor</v>
      </c>
      <c r="D8132" s="74" t="s">
        <v>16103</v>
      </c>
      <c r="E8132" s="58" t="b">
        <v>0</v>
      </c>
      <c r="F8132" s="25">
        <f t="shared" si="2"/>
        <v>15</v>
      </c>
      <c r="G8132" s="21" t="s">
        <v>58</v>
      </c>
      <c r="H8132" s="23"/>
      <c r="I8132" s="28"/>
    </row>
    <row r="8133" ht="22.5" customHeight="1">
      <c r="A8133" s="53" t="str">
        <f t="array" ref="A8133">IFERROR(_xlfn.XLOOKUP(B8133, Runs[Run ID], Runs[Track]), "— pick a run —")</f>
        <v>Thor</v>
      </c>
      <c r="B8133" s="54" t="s">
        <v>177</v>
      </c>
      <c r="C8133" s="53" t="str">
        <f t="array" ref="C8133">IFERROR(_xlfn.XLOOKUP(B8133, Runs[Run ID], Runs[Title]), "— pick a run —")</f>
        <v>Aaron's Thor / Mighty Thor</v>
      </c>
      <c r="D8133" s="74" t="s">
        <v>16104</v>
      </c>
      <c r="E8133" s="58" t="b">
        <v>0</v>
      </c>
      <c r="F8133" s="25">
        <f t="shared" si="2"/>
        <v>16</v>
      </c>
      <c r="G8133" s="21" t="s">
        <v>58</v>
      </c>
      <c r="H8133" s="23"/>
      <c r="I8133" s="28"/>
    </row>
    <row r="8134" ht="22.5" customHeight="1">
      <c r="A8134" s="53" t="str">
        <f t="array" ref="A8134">IFERROR(_xlfn.XLOOKUP(B8134, Runs[Run ID], Runs[Track]), "— pick a run —")</f>
        <v>Thor</v>
      </c>
      <c r="B8134" s="54" t="s">
        <v>177</v>
      </c>
      <c r="C8134" s="53" t="str">
        <f t="array" ref="C8134">IFERROR(_xlfn.XLOOKUP(B8134, Runs[Run ID], Runs[Title]), "— pick a run —")</f>
        <v>Aaron's Thor / Mighty Thor</v>
      </c>
      <c r="D8134" s="74" t="s">
        <v>16105</v>
      </c>
      <c r="E8134" s="58" t="b">
        <v>0</v>
      </c>
      <c r="F8134" s="25">
        <f t="shared" si="2"/>
        <v>17</v>
      </c>
      <c r="G8134" s="21" t="s">
        <v>58</v>
      </c>
      <c r="H8134" s="23"/>
      <c r="I8134" s="28"/>
    </row>
    <row r="8135" ht="22.5" customHeight="1">
      <c r="A8135" s="53" t="str">
        <f t="array" ref="A8135">IFERROR(_xlfn.XLOOKUP(B8135, Runs[Run ID], Runs[Track]), "— pick a run —")</f>
        <v>Thor</v>
      </c>
      <c r="B8135" s="54" t="s">
        <v>177</v>
      </c>
      <c r="C8135" s="53" t="str">
        <f t="array" ref="C8135">IFERROR(_xlfn.XLOOKUP(B8135, Runs[Run ID], Runs[Title]), "— pick a run —")</f>
        <v>Aaron's Thor / Mighty Thor</v>
      </c>
      <c r="D8135" s="74" t="s">
        <v>16106</v>
      </c>
      <c r="E8135" s="58" t="b">
        <v>0</v>
      </c>
      <c r="F8135" s="25">
        <f t="shared" si="2"/>
        <v>18</v>
      </c>
      <c r="G8135" s="21" t="s">
        <v>58</v>
      </c>
      <c r="H8135" s="23"/>
      <c r="I8135" s="28"/>
    </row>
    <row r="8136" ht="22.5" customHeight="1">
      <c r="A8136" s="53" t="str">
        <f t="array" ref="A8136">IFERROR(_xlfn.XLOOKUP(B8136, Runs[Run ID], Runs[Track]), "— pick a run —")</f>
        <v>Thor</v>
      </c>
      <c r="B8136" s="54" t="s">
        <v>177</v>
      </c>
      <c r="C8136" s="53" t="str">
        <f t="array" ref="C8136">IFERROR(_xlfn.XLOOKUP(B8136, Runs[Run ID], Runs[Title]), "— pick a run —")</f>
        <v>Aaron's Thor / Mighty Thor</v>
      </c>
      <c r="D8136" s="74" t="s">
        <v>10081</v>
      </c>
      <c r="E8136" s="58" t="b">
        <v>0</v>
      </c>
      <c r="F8136" s="25">
        <f t="shared" si="2"/>
        <v>19</v>
      </c>
      <c r="G8136" s="21" t="s">
        <v>58</v>
      </c>
      <c r="H8136" s="23"/>
      <c r="I8136" s="28"/>
    </row>
    <row r="8137" ht="22.5" customHeight="1">
      <c r="A8137" s="53" t="str">
        <f t="array" ref="A8137">IFERROR(_xlfn.XLOOKUP(B8137, Runs[Run ID], Runs[Track]), "— pick a run —")</f>
        <v>Thor</v>
      </c>
      <c r="B8137" s="54" t="s">
        <v>177</v>
      </c>
      <c r="C8137" s="53" t="str">
        <f t="array" ref="C8137">IFERROR(_xlfn.XLOOKUP(B8137, Runs[Run ID], Runs[Title]), "— pick a run —")</f>
        <v>Aaron's Thor / Mighty Thor</v>
      </c>
      <c r="D8137" s="74" t="s">
        <v>10089</v>
      </c>
      <c r="E8137" s="58" t="b">
        <v>0</v>
      </c>
      <c r="F8137" s="25">
        <f t="shared" si="2"/>
        <v>20</v>
      </c>
      <c r="G8137" s="21" t="s">
        <v>58</v>
      </c>
      <c r="H8137" s="23"/>
      <c r="I8137" s="28"/>
    </row>
    <row r="8138" ht="22.5" customHeight="1">
      <c r="A8138" s="53" t="str">
        <f t="array" ref="A8138">IFERROR(_xlfn.XLOOKUP(B8138, Runs[Run ID], Runs[Track]), "— pick a run —")</f>
        <v>Thor</v>
      </c>
      <c r="B8138" s="54" t="s">
        <v>177</v>
      </c>
      <c r="C8138" s="53" t="str">
        <f t="array" ref="C8138">IFERROR(_xlfn.XLOOKUP(B8138, Runs[Run ID], Runs[Title]), "— pick a run —")</f>
        <v>Aaron's Thor / Mighty Thor</v>
      </c>
      <c r="D8138" s="74" t="s">
        <v>10099</v>
      </c>
      <c r="E8138" s="58" t="b">
        <v>0</v>
      </c>
      <c r="F8138" s="25">
        <f t="shared" si="2"/>
        <v>21</v>
      </c>
      <c r="G8138" s="21" t="s">
        <v>58</v>
      </c>
      <c r="H8138" s="23"/>
      <c r="I8138" s="28"/>
    </row>
    <row r="8139" ht="22.5" customHeight="1">
      <c r="A8139" s="53" t="str">
        <f t="array" ref="A8139">IFERROR(_xlfn.XLOOKUP(B8139, Runs[Run ID], Runs[Track]), "— pick a run —")</f>
        <v>Thor</v>
      </c>
      <c r="B8139" s="54" t="s">
        <v>177</v>
      </c>
      <c r="C8139" s="53" t="str">
        <f t="array" ref="C8139">IFERROR(_xlfn.XLOOKUP(B8139, Runs[Run ID], Runs[Title]), "— pick a run —")</f>
        <v>Aaron's Thor / Mighty Thor</v>
      </c>
      <c r="D8139" s="74" t="s">
        <v>10107</v>
      </c>
      <c r="E8139" s="58" t="b">
        <v>0</v>
      </c>
      <c r="F8139" s="25">
        <f t="shared" si="2"/>
        <v>22</v>
      </c>
      <c r="G8139" s="21" t="s">
        <v>58</v>
      </c>
      <c r="H8139" s="23"/>
      <c r="I8139" s="28"/>
    </row>
    <row r="8140" ht="22.5" customHeight="1">
      <c r="A8140" s="53" t="str">
        <f t="array" ref="A8140">IFERROR(_xlfn.XLOOKUP(B8140, Runs[Run ID], Runs[Track]), "— pick a run —")</f>
        <v>Thor</v>
      </c>
      <c r="B8140" s="54" t="s">
        <v>177</v>
      </c>
      <c r="C8140" s="53" t="str">
        <f t="array" ref="C8140">IFERROR(_xlfn.XLOOKUP(B8140, Runs[Run ID], Runs[Title]), "— pick a run —")</f>
        <v>Aaron's Thor / Mighty Thor</v>
      </c>
      <c r="D8140" s="74" t="s">
        <v>10116</v>
      </c>
      <c r="E8140" s="58" t="b">
        <v>0</v>
      </c>
      <c r="F8140" s="25">
        <f t="shared" si="2"/>
        <v>23</v>
      </c>
      <c r="G8140" s="21" t="s">
        <v>58</v>
      </c>
      <c r="H8140" s="23"/>
      <c r="I8140" s="28"/>
    </row>
    <row r="8141" ht="22.5" customHeight="1">
      <c r="A8141" s="53" t="str">
        <f t="array" ref="A8141">IFERROR(_xlfn.XLOOKUP(B8141, Runs[Run ID], Runs[Track]), "— pick a run —")</f>
        <v>Thor</v>
      </c>
      <c r="B8141" s="54" t="s">
        <v>177</v>
      </c>
      <c r="C8141" s="53" t="str">
        <f t="array" ref="C8141">IFERROR(_xlfn.XLOOKUP(B8141, Runs[Run ID], Runs[Title]), "— pick a run —")</f>
        <v>Aaron's Thor / Mighty Thor</v>
      </c>
      <c r="D8141" s="74" t="s">
        <v>16107</v>
      </c>
      <c r="E8141" s="58" t="b">
        <v>0</v>
      </c>
      <c r="F8141" s="25">
        <f t="shared" si="2"/>
        <v>24</v>
      </c>
      <c r="G8141" s="21" t="s">
        <v>58</v>
      </c>
      <c r="H8141" s="23"/>
      <c r="I8141" s="28"/>
    </row>
    <row r="8142" ht="22.5" customHeight="1">
      <c r="A8142" s="53" t="str">
        <f t="array" ref="A8142">IFERROR(_xlfn.XLOOKUP(B8142, Runs[Run ID], Runs[Track]), "— pick a run —")</f>
        <v>Thor</v>
      </c>
      <c r="B8142" s="54" t="s">
        <v>177</v>
      </c>
      <c r="C8142" s="53" t="str">
        <f t="array" ref="C8142">IFERROR(_xlfn.XLOOKUP(B8142, Runs[Run ID], Runs[Title]), "— pick a run —")</f>
        <v>Aaron's Thor / Mighty Thor</v>
      </c>
      <c r="D8142" s="74" t="s">
        <v>16108</v>
      </c>
      <c r="E8142" s="58" t="b">
        <v>0</v>
      </c>
      <c r="F8142" s="25">
        <f t="shared" si="2"/>
        <v>25</v>
      </c>
      <c r="G8142" s="21" t="s">
        <v>58</v>
      </c>
      <c r="H8142" s="23"/>
      <c r="I8142" s="28"/>
    </row>
    <row r="8143" ht="22.5" customHeight="1">
      <c r="A8143" s="53" t="str">
        <f t="array" ref="A8143">IFERROR(_xlfn.XLOOKUP(B8143, Runs[Run ID], Runs[Track]), "— pick a run —")</f>
        <v>Thor</v>
      </c>
      <c r="B8143" s="54" t="s">
        <v>177</v>
      </c>
      <c r="C8143" s="53" t="str">
        <f t="array" ref="C8143">IFERROR(_xlfn.XLOOKUP(B8143, Runs[Run ID], Runs[Title]), "— pick a run —")</f>
        <v>Aaron's Thor / Mighty Thor</v>
      </c>
      <c r="D8143" s="74" t="s">
        <v>16109</v>
      </c>
      <c r="E8143" s="58" t="b">
        <v>0</v>
      </c>
      <c r="F8143" s="25">
        <f t="shared" si="2"/>
        <v>26</v>
      </c>
      <c r="G8143" s="21" t="s">
        <v>58</v>
      </c>
      <c r="H8143" s="23"/>
      <c r="I8143" s="28"/>
    </row>
    <row r="8144" ht="22.5" customHeight="1">
      <c r="A8144" s="53" t="str">
        <f t="array" ref="A8144">IFERROR(_xlfn.XLOOKUP(B8144, Runs[Run ID], Runs[Track]), "— pick a run —")</f>
        <v>Thor</v>
      </c>
      <c r="B8144" s="54" t="s">
        <v>177</v>
      </c>
      <c r="C8144" s="53" t="str">
        <f t="array" ref="C8144">IFERROR(_xlfn.XLOOKUP(B8144, Runs[Run ID], Runs[Title]), "— pick a run —")</f>
        <v>Aaron's Thor / Mighty Thor</v>
      </c>
      <c r="D8144" s="74" t="s">
        <v>16110</v>
      </c>
      <c r="E8144" s="58" t="b">
        <v>0</v>
      </c>
      <c r="F8144" s="25">
        <f t="shared" si="2"/>
        <v>27</v>
      </c>
      <c r="G8144" s="21" t="s">
        <v>58</v>
      </c>
      <c r="H8144" s="23"/>
      <c r="I8144" s="28"/>
    </row>
    <row r="8145" ht="22.5" customHeight="1">
      <c r="A8145" s="53" t="str">
        <f t="array" ref="A8145">IFERROR(_xlfn.XLOOKUP(B8145, Runs[Run ID], Runs[Track]), "— pick a run —")</f>
        <v>Thor</v>
      </c>
      <c r="B8145" s="54" t="s">
        <v>177</v>
      </c>
      <c r="C8145" s="53" t="str">
        <f t="array" ref="C8145">IFERROR(_xlfn.XLOOKUP(B8145, Runs[Run ID], Runs[Title]), "— pick a run —")</f>
        <v>Aaron's Thor / Mighty Thor</v>
      </c>
      <c r="D8145" s="74" t="s">
        <v>16111</v>
      </c>
      <c r="E8145" s="58" t="b">
        <v>0</v>
      </c>
      <c r="F8145" s="25">
        <f t="shared" si="2"/>
        <v>28</v>
      </c>
      <c r="G8145" s="21" t="s">
        <v>58</v>
      </c>
      <c r="H8145" s="23"/>
      <c r="I8145" s="28"/>
    </row>
    <row r="8146" ht="22.5" customHeight="1">
      <c r="A8146" s="53" t="str">
        <f t="array" ref="A8146">IFERROR(_xlfn.XLOOKUP(B8146, Runs[Run ID], Runs[Track]), "— pick a run —")</f>
        <v>Thor</v>
      </c>
      <c r="B8146" s="54" t="s">
        <v>177</v>
      </c>
      <c r="C8146" s="53" t="str">
        <f t="array" ref="C8146">IFERROR(_xlfn.XLOOKUP(B8146, Runs[Run ID], Runs[Title]), "— pick a run —")</f>
        <v>Aaron's Thor / Mighty Thor</v>
      </c>
      <c r="D8146" s="74" t="s">
        <v>16112</v>
      </c>
      <c r="E8146" s="58" t="b">
        <v>0</v>
      </c>
      <c r="F8146" s="25">
        <f t="shared" si="2"/>
        <v>29</v>
      </c>
      <c r="G8146" s="21" t="s">
        <v>58</v>
      </c>
      <c r="H8146" s="23"/>
      <c r="I8146" s="28"/>
    </row>
    <row r="8147" ht="22.5" customHeight="1">
      <c r="A8147" s="53" t="str">
        <f t="array" ref="A8147">IFERROR(_xlfn.XLOOKUP(B8147, Runs[Run ID], Runs[Track]), "— pick a run —")</f>
        <v>Thor</v>
      </c>
      <c r="B8147" s="54" t="s">
        <v>177</v>
      </c>
      <c r="C8147" s="53" t="str">
        <f t="array" ref="C8147">IFERROR(_xlfn.XLOOKUP(B8147, Runs[Run ID], Runs[Title]), "— pick a run —")</f>
        <v>Aaron's Thor / Mighty Thor</v>
      </c>
      <c r="D8147" s="74" t="s">
        <v>16113</v>
      </c>
      <c r="E8147" s="58" t="b">
        <v>0</v>
      </c>
      <c r="F8147" s="25">
        <f t="shared" si="2"/>
        <v>30</v>
      </c>
      <c r="G8147" s="21" t="s">
        <v>58</v>
      </c>
      <c r="H8147" s="23"/>
      <c r="I8147" s="28"/>
    </row>
    <row r="8148" ht="22.5" customHeight="1">
      <c r="A8148" s="53" t="str">
        <f t="array" ref="A8148">IFERROR(_xlfn.XLOOKUP(B8148, Runs[Run ID], Runs[Track]), "— pick a run —")</f>
        <v>Thor</v>
      </c>
      <c r="B8148" s="54" t="s">
        <v>177</v>
      </c>
      <c r="C8148" s="53" t="str">
        <f t="array" ref="C8148">IFERROR(_xlfn.XLOOKUP(B8148, Runs[Run ID], Runs[Title]), "— pick a run —")</f>
        <v>Aaron's Thor / Mighty Thor</v>
      </c>
      <c r="D8148" s="74" t="s">
        <v>16114</v>
      </c>
      <c r="E8148" s="58" t="b">
        <v>0</v>
      </c>
      <c r="F8148" s="25">
        <f t="shared" si="2"/>
        <v>31</v>
      </c>
      <c r="G8148" s="21" t="s">
        <v>58</v>
      </c>
      <c r="H8148" s="23"/>
      <c r="I8148" s="28"/>
    </row>
    <row r="8149" ht="22.5" customHeight="1">
      <c r="A8149" s="53" t="str">
        <f t="array" ref="A8149">IFERROR(_xlfn.XLOOKUP(B8149, Runs[Run ID], Runs[Track]), "— pick a run —")</f>
        <v>Thor</v>
      </c>
      <c r="B8149" s="54" t="s">
        <v>177</v>
      </c>
      <c r="C8149" s="53" t="str">
        <f t="array" ref="C8149">IFERROR(_xlfn.XLOOKUP(B8149, Runs[Run ID], Runs[Title]), "— pick a run —")</f>
        <v>Aaron's Thor / Mighty Thor</v>
      </c>
      <c r="D8149" s="74" t="s">
        <v>16115</v>
      </c>
      <c r="E8149" s="58" t="b">
        <v>0</v>
      </c>
      <c r="F8149" s="25">
        <f t="shared" si="2"/>
        <v>32</v>
      </c>
      <c r="G8149" s="21" t="s">
        <v>58</v>
      </c>
      <c r="H8149" s="23"/>
      <c r="I8149" s="28"/>
    </row>
    <row r="8150" ht="22.5" customHeight="1">
      <c r="A8150" s="53" t="str">
        <f t="array" ref="A8150">IFERROR(_xlfn.XLOOKUP(B8150, Runs[Run ID], Runs[Track]), "— pick a run —")</f>
        <v>Thor</v>
      </c>
      <c r="B8150" s="54" t="s">
        <v>177</v>
      </c>
      <c r="C8150" s="53" t="str">
        <f t="array" ref="C8150">IFERROR(_xlfn.XLOOKUP(B8150, Runs[Run ID], Runs[Title]), "— pick a run —")</f>
        <v>Aaron's Thor / Mighty Thor</v>
      </c>
      <c r="D8150" s="74" t="s">
        <v>16116</v>
      </c>
      <c r="E8150" s="58" t="b">
        <v>0</v>
      </c>
      <c r="F8150" s="25">
        <f t="shared" si="2"/>
        <v>33</v>
      </c>
      <c r="G8150" s="21" t="s">
        <v>58</v>
      </c>
      <c r="H8150" s="23"/>
      <c r="I8150" s="28"/>
    </row>
    <row r="8151" ht="22.5" customHeight="1">
      <c r="A8151" s="53" t="str">
        <f t="array" ref="A8151">IFERROR(_xlfn.XLOOKUP(B8151, Runs[Run ID], Runs[Track]), "— pick a run —")</f>
        <v>Thor</v>
      </c>
      <c r="B8151" s="54" t="s">
        <v>177</v>
      </c>
      <c r="C8151" s="53" t="str">
        <f t="array" ref="C8151">IFERROR(_xlfn.XLOOKUP(B8151, Runs[Run ID], Runs[Title]), "— pick a run —")</f>
        <v>Aaron's Thor / Mighty Thor</v>
      </c>
      <c r="D8151" s="74" t="s">
        <v>16117</v>
      </c>
      <c r="E8151" s="58" t="b">
        <v>0</v>
      </c>
      <c r="F8151" s="25">
        <f t="shared" si="2"/>
        <v>34</v>
      </c>
      <c r="G8151" s="21" t="s">
        <v>58</v>
      </c>
      <c r="H8151" s="23"/>
      <c r="I8151" s="28"/>
    </row>
    <row r="8152" ht="22.5" customHeight="1">
      <c r="A8152" s="53" t="str">
        <f t="array" ref="A8152">IFERROR(_xlfn.XLOOKUP(B8152, Runs[Run ID], Runs[Track]), "— pick a run —")</f>
        <v>Thor</v>
      </c>
      <c r="B8152" s="54" t="s">
        <v>177</v>
      </c>
      <c r="C8152" s="53" t="str">
        <f t="array" ref="C8152">IFERROR(_xlfn.XLOOKUP(B8152, Runs[Run ID], Runs[Title]), "— pick a run —")</f>
        <v>Aaron's Thor / Mighty Thor</v>
      </c>
      <c r="D8152" s="74" t="s">
        <v>16118</v>
      </c>
      <c r="E8152" s="58" t="b">
        <v>0</v>
      </c>
      <c r="F8152" s="25">
        <f t="shared" si="2"/>
        <v>35</v>
      </c>
      <c r="G8152" s="21" t="s">
        <v>58</v>
      </c>
      <c r="H8152" s="23"/>
      <c r="I8152" s="28"/>
    </row>
    <row r="8153" ht="22.5" customHeight="1">
      <c r="A8153" s="53" t="str">
        <f t="array" ref="A8153">IFERROR(_xlfn.XLOOKUP(B8153, Runs[Run ID], Runs[Track]), "— pick a run —")</f>
        <v>Thor</v>
      </c>
      <c r="B8153" s="54" t="s">
        <v>177</v>
      </c>
      <c r="C8153" s="53" t="str">
        <f t="array" ref="C8153">IFERROR(_xlfn.XLOOKUP(B8153, Runs[Run ID], Runs[Title]), "— pick a run —")</f>
        <v>Aaron's Thor / Mighty Thor</v>
      </c>
      <c r="D8153" s="74" t="s">
        <v>16119</v>
      </c>
      <c r="E8153" s="58" t="b">
        <v>0</v>
      </c>
      <c r="F8153" s="25">
        <f t="shared" si="2"/>
        <v>36</v>
      </c>
      <c r="G8153" s="21" t="s">
        <v>58</v>
      </c>
      <c r="H8153" s="23"/>
      <c r="I8153" s="28"/>
    </row>
    <row r="8154" ht="22.5" customHeight="1">
      <c r="A8154" s="53" t="str">
        <f t="array" ref="A8154">IFERROR(_xlfn.XLOOKUP(B8154, Runs[Run ID], Runs[Track]), "— pick a run —")</f>
        <v>Thor</v>
      </c>
      <c r="B8154" s="54" t="s">
        <v>177</v>
      </c>
      <c r="C8154" s="53" t="str">
        <f t="array" ref="C8154">IFERROR(_xlfn.XLOOKUP(B8154, Runs[Run ID], Runs[Title]), "— pick a run —")</f>
        <v>Aaron's Thor / Mighty Thor</v>
      </c>
      <c r="D8154" s="74" t="s">
        <v>16120</v>
      </c>
      <c r="E8154" s="58" t="b">
        <v>0</v>
      </c>
      <c r="F8154" s="25">
        <f t="shared" si="2"/>
        <v>37</v>
      </c>
      <c r="G8154" s="21" t="s">
        <v>58</v>
      </c>
      <c r="H8154" s="23"/>
      <c r="I8154" s="28"/>
    </row>
    <row r="8155" ht="22.5" customHeight="1">
      <c r="A8155" s="53" t="str">
        <f t="array" ref="A8155">IFERROR(_xlfn.XLOOKUP(B8155, Runs[Run ID], Runs[Track]), "— pick a run —")</f>
        <v>Thor</v>
      </c>
      <c r="B8155" s="54" t="s">
        <v>177</v>
      </c>
      <c r="C8155" s="53" t="str">
        <f t="array" ref="C8155">IFERROR(_xlfn.XLOOKUP(B8155, Runs[Run ID], Runs[Title]), "— pick a run —")</f>
        <v>Aaron's Thor / Mighty Thor</v>
      </c>
      <c r="D8155" s="74" t="s">
        <v>16121</v>
      </c>
      <c r="E8155" s="58" t="b">
        <v>0</v>
      </c>
      <c r="F8155" s="25">
        <f t="shared" si="2"/>
        <v>38</v>
      </c>
      <c r="G8155" s="21" t="s">
        <v>58</v>
      </c>
      <c r="H8155" s="23"/>
      <c r="I8155" s="28"/>
    </row>
    <row r="8156" ht="22.5" customHeight="1">
      <c r="A8156" s="53" t="str">
        <f t="array" ref="A8156">IFERROR(_xlfn.XLOOKUP(B8156, Runs[Run ID], Runs[Track]), "— pick a run —")</f>
        <v>Thor</v>
      </c>
      <c r="B8156" s="54" t="s">
        <v>177</v>
      </c>
      <c r="C8156" s="53" t="str">
        <f t="array" ref="C8156">IFERROR(_xlfn.XLOOKUP(B8156, Runs[Run ID], Runs[Title]), "— pick a run —")</f>
        <v>Aaron's Thor / Mighty Thor</v>
      </c>
      <c r="D8156" s="74" t="s">
        <v>16122</v>
      </c>
      <c r="E8156" s="58" t="b">
        <v>0</v>
      </c>
      <c r="F8156" s="25">
        <f t="shared" si="2"/>
        <v>39</v>
      </c>
      <c r="G8156" s="21" t="s">
        <v>58</v>
      </c>
      <c r="H8156" s="23"/>
      <c r="I8156" s="28"/>
    </row>
    <row r="8157" ht="22.5" customHeight="1">
      <c r="A8157" s="53" t="str">
        <f t="array" ref="A8157">IFERROR(_xlfn.XLOOKUP(B8157, Runs[Run ID], Runs[Track]), "— pick a run —")</f>
        <v>Thor</v>
      </c>
      <c r="B8157" s="54" t="s">
        <v>177</v>
      </c>
      <c r="C8157" s="53" t="str">
        <f t="array" ref="C8157">IFERROR(_xlfn.XLOOKUP(B8157, Runs[Run ID], Runs[Title]), "— pick a run —")</f>
        <v>Aaron's Thor / Mighty Thor</v>
      </c>
      <c r="D8157" s="74" t="s">
        <v>16123</v>
      </c>
      <c r="E8157" s="58" t="b">
        <v>0</v>
      </c>
      <c r="F8157" s="25">
        <f t="shared" si="2"/>
        <v>40</v>
      </c>
      <c r="G8157" s="21" t="s">
        <v>58</v>
      </c>
      <c r="H8157" s="23"/>
      <c r="I8157" s="28"/>
    </row>
    <row r="8158" ht="22.5" customHeight="1">
      <c r="A8158" s="53" t="str">
        <f t="array" ref="A8158">IFERROR(_xlfn.XLOOKUP(B8158, Runs[Run ID], Runs[Track]), "— pick a run —")</f>
        <v>Thor</v>
      </c>
      <c r="B8158" s="54" t="s">
        <v>177</v>
      </c>
      <c r="C8158" s="53" t="str">
        <f t="array" ref="C8158">IFERROR(_xlfn.XLOOKUP(B8158, Runs[Run ID], Runs[Title]), "— pick a run —")</f>
        <v>Aaron's Thor / Mighty Thor</v>
      </c>
      <c r="D8158" s="74" t="s">
        <v>10260</v>
      </c>
      <c r="E8158" s="58" t="b">
        <v>0</v>
      </c>
      <c r="F8158" s="25">
        <f t="shared" si="2"/>
        <v>41</v>
      </c>
      <c r="G8158" s="21" t="s">
        <v>58</v>
      </c>
      <c r="H8158" s="23"/>
      <c r="I8158" s="28"/>
    </row>
    <row r="8159" ht="22.5" customHeight="1">
      <c r="A8159" s="53" t="str">
        <f t="array" ref="A8159">IFERROR(_xlfn.XLOOKUP(B8159, Runs[Run ID], Runs[Track]), "— pick a run —")</f>
        <v>Thor</v>
      </c>
      <c r="B8159" s="54" t="s">
        <v>177</v>
      </c>
      <c r="C8159" s="53" t="str">
        <f t="array" ref="C8159">IFERROR(_xlfn.XLOOKUP(B8159, Runs[Run ID], Runs[Title]), "— pick a run —")</f>
        <v>Aaron's Thor / Mighty Thor</v>
      </c>
      <c r="D8159" s="74" t="s">
        <v>10267</v>
      </c>
      <c r="E8159" s="58" t="b">
        <v>0</v>
      </c>
      <c r="F8159" s="25">
        <f t="shared" si="2"/>
        <v>42</v>
      </c>
      <c r="G8159" s="21" t="s">
        <v>58</v>
      </c>
      <c r="H8159" s="23"/>
      <c r="I8159" s="28"/>
    </row>
    <row r="8160" ht="22.5" customHeight="1">
      <c r="A8160" s="53" t="str">
        <f t="array" ref="A8160">IFERROR(_xlfn.XLOOKUP(B8160, Runs[Run ID], Runs[Track]), "— pick a run —")</f>
        <v>Thor</v>
      </c>
      <c r="B8160" s="54" t="s">
        <v>177</v>
      </c>
      <c r="C8160" s="53" t="str">
        <f t="array" ref="C8160">IFERROR(_xlfn.XLOOKUP(B8160, Runs[Run ID], Runs[Title]), "— pick a run —")</f>
        <v>Aaron's Thor / Mighty Thor</v>
      </c>
      <c r="D8160" s="74" t="s">
        <v>10274</v>
      </c>
      <c r="E8160" s="58" t="b">
        <v>0</v>
      </c>
      <c r="F8160" s="25">
        <f t="shared" si="2"/>
        <v>43</v>
      </c>
      <c r="G8160" s="21" t="s">
        <v>58</v>
      </c>
      <c r="H8160" s="23"/>
      <c r="I8160" s="28"/>
    </row>
    <row r="8161" ht="22.5" customHeight="1">
      <c r="A8161" s="53" t="str">
        <f t="array" ref="A8161">IFERROR(_xlfn.XLOOKUP(B8161, Runs[Run ID], Runs[Track]), "— pick a run —")</f>
        <v>Thor</v>
      </c>
      <c r="B8161" s="54" t="s">
        <v>177</v>
      </c>
      <c r="C8161" s="53" t="str">
        <f t="array" ref="C8161">IFERROR(_xlfn.XLOOKUP(B8161, Runs[Run ID], Runs[Title]), "— pick a run —")</f>
        <v>Aaron's Thor / Mighty Thor</v>
      </c>
      <c r="D8161" s="74" t="s">
        <v>10282</v>
      </c>
      <c r="E8161" s="58" t="b">
        <v>0</v>
      </c>
      <c r="F8161" s="25">
        <f t="shared" si="2"/>
        <v>44</v>
      </c>
      <c r="G8161" s="21" t="s">
        <v>58</v>
      </c>
      <c r="H8161" s="23"/>
      <c r="I8161" s="28"/>
    </row>
    <row r="8162" ht="22.5" customHeight="1">
      <c r="A8162" s="53" t="str">
        <f t="array" ref="A8162">IFERROR(_xlfn.XLOOKUP(B8162, Runs[Run ID], Runs[Track]), "— pick a run —")</f>
        <v>Thor</v>
      </c>
      <c r="B8162" s="54" t="s">
        <v>177</v>
      </c>
      <c r="C8162" s="53" t="str">
        <f t="array" ref="C8162">IFERROR(_xlfn.XLOOKUP(B8162, Runs[Run ID], Runs[Title]), "— pick a run —")</f>
        <v>Aaron's Thor / Mighty Thor</v>
      </c>
      <c r="D8162" s="74" t="s">
        <v>10289</v>
      </c>
      <c r="E8162" s="58" t="b">
        <v>0</v>
      </c>
      <c r="F8162" s="25">
        <f t="shared" si="2"/>
        <v>45</v>
      </c>
      <c r="G8162" s="21" t="s">
        <v>58</v>
      </c>
      <c r="H8162" s="23"/>
      <c r="I8162" s="28"/>
    </row>
    <row r="8163" ht="22.5" customHeight="1">
      <c r="A8163" s="53" t="str">
        <f t="array" ref="A8163">IFERROR(_xlfn.XLOOKUP(B8163, Runs[Run ID], Runs[Track]), "— pick a run —")</f>
        <v>Thor</v>
      </c>
      <c r="B8163" s="54" t="s">
        <v>177</v>
      </c>
      <c r="C8163" s="53" t="str">
        <f t="array" ref="C8163">IFERROR(_xlfn.XLOOKUP(B8163, Runs[Run ID], Runs[Title]), "— pick a run —")</f>
        <v>Aaron's Thor / Mighty Thor</v>
      </c>
      <c r="D8163" s="74" t="s">
        <v>10295</v>
      </c>
      <c r="E8163" s="58" t="b">
        <v>0</v>
      </c>
      <c r="F8163" s="25">
        <f t="shared" si="2"/>
        <v>46</v>
      </c>
      <c r="G8163" s="21" t="s">
        <v>58</v>
      </c>
      <c r="H8163" s="23"/>
      <c r="I8163" s="28"/>
    </row>
    <row r="8164" ht="22.5" customHeight="1">
      <c r="A8164" s="53" t="str">
        <f t="array" ref="A8164">IFERROR(_xlfn.XLOOKUP(B8164, Runs[Run ID], Runs[Track]), "— pick a run —")</f>
        <v>Thor</v>
      </c>
      <c r="B8164" s="54" t="s">
        <v>177</v>
      </c>
      <c r="C8164" s="53" t="str">
        <f t="array" ref="C8164">IFERROR(_xlfn.XLOOKUP(B8164, Runs[Run ID], Runs[Title]), "— pick a run —")</f>
        <v>Aaron's Thor / Mighty Thor</v>
      </c>
      <c r="D8164" s="74" t="s">
        <v>10302</v>
      </c>
      <c r="E8164" s="58" t="b">
        <v>0</v>
      </c>
      <c r="F8164" s="25">
        <f t="shared" si="2"/>
        <v>47</v>
      </c>
      <c r="G8164" s="21" t="s">
        <v>58</v>
      </c>
      <c r="H8164" s="23"/>
      <c r="I8164" s="28"/>
    </row>
    <row r="8165" ht="22.5" customHeight="1">
      <c r="A8165" s="53" t="str">
        <f t="array" ref="A8165">IFERROR(_xlfn.XLOOKUP(B8165, Runs[Run ID], Runs[Track]), "— pick a run —")</f>
        <v>Thor</v>
      </c>
      <c r="B8165" s="54" t="s">
        <v>177</v>
      </c>
      <c r="C8165" s="53" t="str">
        <f t="array" ref="C8165">IFERROR(_xlfn.XLOOKUP(B8165, Runs[Run ID], Runs[Title]), "— pick a run —")</f>
        <v>Aaron's Thor / Mighty Thor</v>
      </c>
      <c r="D8165" s="74" t="s">
        <v>10309</v>
      </c>
      <c r="E8165" s="58" t="b">
        <v>0</v>
      </c>
      <c r="F8165" s="25">
        <f t="shared" si="2"/>
        <v>48</v>
      </c>
      <c r="G8165" s="21" t="s">
        <v>58</v>
      </c>
      <c r="H8165" s="23"/>
      <c r="I8165" s="28"/>
    </row>
    <row r="8166" ht="22.5" customHeight="1">
      <c r="A8166" s="53" t="str">
        <f t="array" ref="A8166">IFERROR(_xlfn.XLOOKUP(B8166, Runs[Run ID], Runs[Track]), "— pick a run —")</f>
        <v>Thor</v>
      </c>
      <c r="B8166" s="54" t="s">
        <v>177</v>
      </c>
      <c r="C8166" s="53" t="str">
        <f t="array" ref="C8166">IFERROR(_xlfn.XLOOKUP(B8166, Runs[Run ID], Runs[Title]), "— pick a run —")</f>
        <v>Aaron's Thor / Mighty Thor</v>
      </c>
      <c r="D8166" s="74" t="s">
        <v>10315</v>
      </c>
      <c r="E8166" s="58" t="b">
        <v>0</v>
      </c>
      <c r="F8166" s="25">
        <f t="shared" si="2"/>
        <v>49</v>
      </c>
      <c r="G8166" s="21" t="s">
        <v>58</v>
      </c>
      <c r="H8166" s="23"/>
      <c r="I8166" s="28"/>
    </row>
    <row r="8167" ht="22.5" customHeight="1">
      <c r="A8167" s="53" t="str">
        <f t="array" ref="A8167">IFERROR(_xlfn.XLOOKUP(B8167, Runs[Run ID], Runs[Track]), "— pick a run —")</f>
        <v>Thor</v>
      </c>
      <c r="B8167" s="54" t="s">
        <v>177</v>
      </c>
      <c r="C8167" s="53" t="str">
        <f t="array" ref="C8167">IFERROR(_xlfn.XLOOKUP(B8167, Runs[Run ID], Runs[Title]), "— pick a run —")</f>
        <v>Aaron's Thor / Mighty Thor</v>
      </c>
      <c r="D8167" s="74" t="s">
        <v>10322</v>
      </c>
      <c r="E8167" s="58" t="b">
        <v>0</v>
      </c>
      <c r="F8167" s="25">
        <f t="shared" si="2"/>
        <v>50</v>
      </c>
      <c r="G8167" s="21" t="s">
        <v>58</v>
      </c>
      <c r="H8167" s="23"/>
      <c r="I8167" s="28"/>
    </row>
    <row r="8168" ht="22.5" customHeight="1">
      <c r="A8168" s="53" t="str">
        <f t="array" ref="A8168">IFERROR(_xlfn.XLOOKUP(B8168, Runs[Run ID], Runs[Track]), "— pick a run —")</f>
        <v>Thor</v>
      </c>
      <c r="B8168" s="54" t="s">
        <v>177</v>
      </c>
      <c r="C8168" s="53" t="str">
        <f t="array" ref="C8168">IFERROR(_xlfn.XLOOKUP(B8168, Runs[Run ID], Runs[Title]), "— pick a run —")</f>
        <v>Aaron's Thor / Mighty Thor</v>
      </c>
      <c r="D8168" s="74" t="s">
        <v>10331</v>
      </c>
      <c r="E8168" s="58" t="b">
        <v>0</v>
      </c>
      <c r="F8168" s="25">
        <f t="shared" si="2"/>
        <v>51</v>
      </c>
      <c r="G8168" s="21" t="s">
        <v>58</v>
      </c>
      <c r="H8168" s="23"/>
      <c r="I8168" s="28"/>
    </row>
    <row r="8169" ht="22.5" customHeight="1">
      <c r="A8169" s="53" t="str">
        <f t="array" ref="A8169">IFERROR(_xlfn.XLOOKUP(B8169, Runs[Run ID], Runs[Track]), "— pick a run —")</f>
        <v>Thor</v>
      </c>
      <c r="B8169" s="54" t="s">
        <v>177</v>
      </c>
      <c r="C8169" s="53" t="str">
        <f t="array" ref="C8169">IFERROR(_xlfn.XLOOKUP(B8169, Runs[Run ID], Runs[Title]), "— pick a run —")</f>
        <v>Aaron's Thor / Mighty Thor</v>
      </c>
      <c r="D8169" s="74" t="s">
        <v>10337</v>
      </c>
      <c r="E8169" s="58" t="b">
        <v>0</v>
      </c>
      <c r="F8169" s="25">
        <f t="shared" si="2"/>
        <v>52</v>
      </c>
      <c r="G8169" s="21" t="s">
        <v>58</v>
      </c>
      <c r="H8169" s="23"/>
      <c r="I8169" s="28"/>
    </row>
    <row r="8170" ht="22.5" customHeight="1">
      <c r="A8170" s="53" t="str">
        <f t="array" ref="A8170">IFERROR(_xlfn.XLOOKUP(B8170, Runs[Run ID], Runs[Track]), "— pick a run —")</f>
        <v>Thor</v>
      </c>
      <c r="B8170" s="54" t="s">
        <v>483</v>
      </c>
      <c r="C8170" s="53" t="str">
        <f t="array" ref="C8170">IFERROR(_xlfn.XLOOKUP(B8170, Runs[Run ID], Runs[Title]), "— pick a run —")</f>
        <v>War of the Realms</v>
      </c>
      <c r="D8170" s="74" t="s">
        <v>5177</v>
      </c>
      <c r="E8170" s="58" t="b">
        <v>0</v>
      </c>
      <c r="F8170" s="25">
        <f t="shared" si="2"/>
        <v>1</v>
      </c>
      <c r="G8170" s="21" t="s">
        <v>58</v>
      </c>
      <c r="H8170" s="23" t="s">
        <v>16124</v>
      </c>
      <c r="I8170" s="28"/>
    </row>
    <row r="8171" ht="22.5" customHeight="1">
      <c r="A8171" s="53" t="str">
        <f t="array" ref="A8171">IFERROR(_xlfn.XLOOKUP(B8171, Runs[Run ID], Runs[Track]), "— pick a run —")</f>
        <v>Thor</v>
      </c>
      <c r="B8171" s="54" t="s">
        <v>483</v>
      </c>
      <c r="C8171" s="53" t="str">
        <f t="array" ref="C8171">IFERROR(_xlfn.XLOOKUP(B8171, Runs[Run ID], Runs[Title]), "— pick a run —")</f>
        <v>War of the Realms</v>
      </c>
      <c r="D8171" s="74" t="s">
        <v>5205</v>
      </c>
      <c r="E8171" s="58" t="b">
        <v>0</v>
      </c>
      <c r="F8171" s="25">
        <f t="shared" si="2"/>
        <v>2</v>
      </c>
      <c r="G8171" s="21" t="s">
        <v>58</v>
      </c>
      <c r="H8171" s="23"/>
      <c r="I8171" s="28"/>
    </row>
    <row r="8172" ht="22.5" customHeight="1">
      <c r="A8172" s="53" t="str">
        <f t="array" ref="A8172">IFERROR(_xlfn.XLOOKUP(B8172, Runs[Run ID], Runs[Track]), "— pick a run —")</f>
        <v>Thor</v>
      </c>
      <c r="B8172" s="54" t="s">
        <v>483</v>
      </c>
      <c r="C8172" s="53" t="str">
        <f t="array" ref="C8172">IFERROR(_xlfn.XLOOKUP(B8172, Runs[Run ID], Runs[Title]), "— pick a run —")</f>
        <v>War of the Realms</v>
      </c>
      <c r="D8172" s="74" t="s">
        <v>5236</v>
      </c>
      <c r="E8172" s="58" t="b">
        <v>0</v>
      </c>
      <c r="F8172" s="25">
        <f t="shared" si="2"/>
        <v>3</v>
      </c>
      <c r="G8172" s="21" t="s">
        <v>58</v>
      </c>
      <c r="H8172" s="23"/>
      <c r="I8172" s="28"/>
    </row>
    <row r="8173" ht="22.5" customHeight="1">
      <c r="A8173" s="53" t="str">
        <f t="array" ref="A8173">IFERROR(_xlfn.XLOOKUP(B8173, Runs[Run ID], Runs[Track]), "— pick a run —")</f>
        <v>Thor</v>
      </c>
      <c r="B8173" s="54" t="s">
        <v>483</v>
      </c>
      <c r="C8173" s="53" t="str">
        <f t="array" ref="C8173">IFERROR(_xlfn.XLOOKUP(B8173, Runs[Run ID], Runs[Title]), "— pick a run —")</f>
        <v>War of the Realms</v>
      </c>
      <c r="D8173" s="74" t="s">
        <v>5261</v>
      </c>
      <c r="E8173" s="58" t="b">
        <v>0</v>
      </c>
      <c r="F8173" s="25">
        <f t="shared" si="2"/>
        <v>4</v>
      </c>
      <c r="G8173" s="21" t="s">
        <v>58</v>
      </c>
      <c r="H8173" s="23"/>
      <c r="I8173" s="28"/>
    </row>
    <row r="8174" ht="22.5" customHeight="1">
      <c r="A8174" s="53" t="str">
        <f t="array" ref="A8174">IFERROR(_xlfn.XLOOKUP(B8174, Runs[Run ID], Runs[Track]), "— pick a run —")</f>
        <v>Thor</v>
      </c>
      <c r="B8174" s="54" t="s">
        <v>483</v>
      </c>
      <c r="C8174" s="53" t="str">
        <f t="array" ref="C8174">IFERROR(_xlfn.XLOOKUP(B8174, Runs[Run ID], Runs[Title]), "— pick a run —")</f>
        <v>War of the Realms</v>
      </c>
      <c r="D8174" s="74" t="s">
        <v>5287</v>
      </c>
      <c r="E8174" s="58" t="b">
        <v>0</v>
      </c>
      <c r="F8174" s="25">
        <f t="shared" si="2"/>
        <v>5</v>
      </c>
      <c r="G8174" s="21" t="s">
        <v>58</v>
      </c>
      <c r="H8174" s="23"/>
      <c r="I8174" s="28"/>
    </row>
    <row r="8175" ht="22.5" customHeight="1">
      <c r="A8175" s="53" t="str">
        <f t="array" ref="A8175">IFERROR(_xlfn.XLOOKUP(B8175, Runs[Run ID], Runs[Track]), "— pick a run —")</f>
        <v>Thor</v>
      </c>
      <c r="B8175" s="54" t="s">
        <v>483</v>
      </c>
      <c r="C8175" s="53" t="str">
        <f t="array" ref="C8175">IFERROR(_xlfn.XLOOKUP(B8175, Runs[Run ID], Runs[Title]), "— pick a run —")</f>
        <v>War of the Realms</v>
      </c>
      <c r="D8175" s="74" t="s">
        <v>5313</v>
      </c>
      <c r="E8175" s="58" t="b">
        <v>0</v>
      </c>
      <c r="F8175" s="25">
        <f t="shared" si="2"/>
        <v>6</v>
      </c>
      <c r="G8175" s="21" t="s">
        <v>58</v>
      </c>
      <c r="H8175" s="23"/>
      <c r="I8175" s="28"/>
    </row>
    <row r="8176" ht="22.5" customHeight="1">
      <c r="A8176" s="53" t="str">
        <f t="array" ref="A8176">IFERROR(_xlfn.XLOOKUP(B8176, Runs[Run ID], Runs[Track]), "— pick a run —")</f>
        <v>Thor</v>
      </c>
      <c r="B8176" s="54" t="s">
        <v>483</v>
      </c>
      <c r="C8176" s="53" t="str">
        <f t="array" ref="C8176">IFERROR(_xlfn.XLOOKUP(B8176, Runs[Run ID], Runs[Title]), "— pick a run —")</f>
        <v>War of the Realms</v>
      </c>
      <c r="D8176" s="74" t="s">
        <v>5341</v>
      </c>
      <c r="E8176" s="58" t="b">
        <v>0</v>
      </c>
      <c r="F8176" s="25">
        <f t="shared" si="2"/>
        <v>7</v>
      </c>
      <c r="G8176" s="21" t="s">
        <v>58</v>
      </c>
      <c r="H8176" s="23"/>
      <c r="I8176" s="28"/>
    </row>
    <row r="8177" ht="22.5" customHeight="1">
      <c r="A8177" s="53" t="str">
        <f t="array" ref="A8177">IFERROR(_xlfn.XLOOKUP(B8177, Runs[Run ID], Runs[Track]), "— pick a run —")</f>
        <v>Thor</v>
      </c>
      <c r="B8177" s="54" t="s">
        <v>483</v>
      </c>
      <c r="C8177" s="53" t="str">
        <f t="array" ref="C8177">IFERROR(_xlfn.XLOOKUP(B8177, Runs[Run ID], Runs[Title]), "— pick a run —")</f>
        <v>War of the Realms</v>
      </c>
      <c r="D8177" s="74" t="s">
        <v>4974</v>
      </c>
      <c r="E8177" s="58" t="b">
        <v>0</v>
      </c>
      <c r="F8177" s="25">
        <f t="shared" si="2"/>
        <v>8</v>
      </c>
      <c r="G8177" s="21" t="s">
        <v>58</v>
      </c>
      <c r="H8177" s="23"/>
      <c r="I8177" s="28"/>
    </row>
    <row r="8178" ht="22.5" customHeight="1">
      <c r="A8178" s="53" t="str">
        <f t="array" ref="A8178">IFERROR(_xlfn.XLOOKUP(B8178, Runs[Run ID], Runs[Track]), "— pick a run —")</f>
        <v>Thor</v>
      </c>
      <c r="B8178" s="54" t="s">
        <v>483</v>
      </c>
      <c r="C8178" s="53" t="str">
        <f t="array" ref="C8178">IFERROR(_xlfn.XLOOKUP(B8178, Runs[Run ID], Runs[Title]), "— pick a run —")</f>
        <v>War of the Realms</v>
      </c>
      <c r="D8178" s="74" t="s">
        <v>4999</v>
      </c>
      <c r="E8178" s="58" t="b">
        <v>0</v>
      </c>
      <c r="F8178" s="25">
        <f t="shared" si="2"/>
        <v>9</v>
      </c>
      <c r="G8178" s="21" t="s">
        <v>58</v>
      </c>
      <c r="H8178" s="23"/>
      <c r="I8178" s="28"/>
    </row>
    <row r="8179" ht="22.5" customHeight="1">
      <c r="A8179" s="53" t="str">
        <f t="array" ref="A8179">IFERROR(_xlfn.XLOOKUP(B8179, Runs[Run ID], Runs[Track]), "— pick a run —")</f>
        <v>Thor</v>
      </c>
      <c r="B8179" s="54" t="s">
        <v>483</v>
      </c>
      <c r="C8179" s="53" t="str">
        <f t="array" ref="C8179">IFERROR(_xlfn.XLOOKUP(B8179, Runs[Run ID], Runs[Title]), "— pick a run —")</f>
        <v>War of the Realms</v>
      </c>
      <c r="D8179" s="74" t="s">
        <v>5025</v>
      </c>
      <c r="E8179" s="58" t="b">
        <v>0</v>
      </c>
      <c r="F8179" s="25">
        <f t="shared" si="2"/>
        <v>10</v>
      </c>
      <c r="G8179" s="21" t="s">
        <v>58</v>
      </c>
      <c r="H8179" s="23"/>
      <c r="I8179" s="28"/>
    </row>
    <row r="8180" ht="22.5" customHeight="1">
      <c r="A8180" s="53" t="str">
        <f t="array" ref="A8180">IFERROR(_xlfn.XLOOKUP(B8180, Runs[Run ID], Runs[Track]), "— pick a run —")</f>
        <v>Thor</v>
      </c>
      <c r="B8180" s="54" t="s">
        <v>483</v>
      </c>
      <c r="C8180" s="53" t="str">
        <f t="array" ref="C8180">IFERROR(_xlfn.XLOOKUP(B8180, Runs[Run ID], Runs[Title]), "— pick a run —")</f>
        <v>War of the Realms</v>
      </c>
      <c r="D8180" s="74" t="s">
        <v>5051</v>
      </c>
      <c r="E8180" s="58" t="b">
        <v>0</v>
      </c>
      <c r="F8180" s="25">
        <f t="shared" si="2"/>
        <v>11</v>
      </c>
      <c r="G8180" s="21" t="s">
        <v>58</v>
      </c>
      <c r="H8180" s="23"/>
      <c r="I8180" s="28"/>
    </row>
    <row r="8181" ht="22.5" customHeight="1">
      <c r="A8181" s="53" t="str">
        <f t="array" ref="A8181">IFERROR(_xlfn.XLOOKUP(B8181, Runs[Run ID], Runs[Track]), "— pick a run —")</f>
        <v>Thor</v>
      </c>
      <c r="B8181" s="54" t="s">
        <v>483</v>
      </c>
      <c r="C8181" s="53" t="str">
        <f t="array" ref="C8181">IFERROR(_xlfn.XLOOKUP(B8181, Runs[Run ID], Runs[Title]), "— pick a run —")</f>
        <v>War of the Realms</v>
      </c>
      <c r="D8181" s="74" t="s">
        <v>5081</v>
      </c>
      <c r="E8181" s="58" t="b">
        <v>0</v>
      </c>
      <c r="F8181" s="25">
        <f t="shared" si="2"/>
        <v>12</v>
      </c>
      <c r="G8181" s="21" t="s">
        <v>58</v>
      </c>
      <c r="H8181" s="23"/>
      <c r="I8181" s="28"/>
    </row>
    <row r="8182" ht="22.5" customHeight="1">
      <c r="A8182" s="53" t="str">
        <f t="array" ref="A8182">IFERROR(_xlfn.XLOOKUP(B8182, Runs[Run ID], Runs[Track]), "— pick a run —")</f>
        <v>Thor</v>
      </c>
      <c r="B8182" s="54" t="s">
        <v>483</v>
      </c>
      <c r="C8182" s="53" t="str">
        <f t="array" ref="C8182">IFERROR(_xlfn.XLOOKUP(B8182, Runs[Run ID], Runs[Title]), "— pick a run —")</f>
        <v>War of the Realms</v>
      </c>
      <c r="D8182" s="74" t="s">
        <v>5109</v>
      </c>
      <c r="E8182" s="58" t="b">
        <v>0</v>
      </c>
      <c r="F8182" s="25">
        <f t="shared" si="2"/>
        <v>13</v>
      </c>
      <c r="G8182" s="21" t="s">
        <v>58</v>
      </c>
      <c r="H8182" s="23"/>
      <c r="I8182" s="28"/>
    </row>
    <row r="8183" ht="22.5" customHeight="1">
      <c r="A8183" s="53" t="str">
        <f t="array" ref="A8183">IFERROR(_xlfn.XLOOKUP(B8183, Runs[Run ID], Runs[Track]), "— pick a run —")</f>
        <v>Thor</v>
      </c>
      <c r="B8183" s="54" t="s">
        <v>483</v>
      </c>
      <c r="C8183" s="53" t="str">
        <f t="array" ref="C8183">IFERROR(_xlfn.XLOOKUP(B8183, Runs[Run ID], Runs[Title]), "— pick a run —")</f>
        <v>War of the Realms</v>
      </c>
      <c r="D8183" s="74" t="s">
        <v>10416</v>
      </c>
      <c r="E8183" s="58" t="b">
        <v>0</v>
      </c>
      <c r="F8183" s="25">
        <f t="shared" si="2"/>
        <v>14</v>
      </c>
      <c r="G8183" s="21" t="s">
        <v>58</v>
      </c>
      <c r="H8183" s="23"/>
      <c r="I8183" s="28"/>
    </row>
    <row r="8184" ht="22.5" customHeight="1">
      <c r="A8184" s="53" t="str">
        <f t="array" ref="A8184">IFERROR(_xlfn.XLOOKUP(B8184, Runs[Run ID], Runs[Track]), "— pick a run —")</f>
        <v>Thor</v>
      </c>
      <c r="B8184" s="54" t="s">
        <v>483</v>
      </c>
      <c r="C8184" s="53" t="str">
        <f t="array" ref="C8184">IFERROR(_xlfn.XLOOKUP(B8184, Runs[Run ID], Runs[Title]), "— pick a run —")</f>
        <v>War of the Realms</v>
      </c>
      <c r="D8184" s="74" t="s">
        <v>5134</v>
      </c>
      <c r="E8184" s="58" t="b">
        <v>0</v>
      </c>
      <c r="F8184" s="25">
        <f t="shared" si="2"/>
        <v>15</v>
      </c>
      <c r="G8184" s="21" t="s">
        <v>58</v>
      </c>
      <c r="H8184" s="23"/>
      <c r="I8184" s="28"/>
    </row>
    <row r="8185" ht="22.5" customHeight="1">
      <c r="A8185" s="53" t="str">
        <f t="array" ref="A8185">IFERROR(_xlfn.XLOOKUP(B8185, Runs[Run ID], Runs[Track]), "— pick a run —")</f>
        <v>Thor</v>
      </c>
      <c r="B8185" s="54" t="s">
        <v>483</v>
      </c>
      <c r="C8185" s="53" t="str">
        <f t="array" ref="C8185">IFERROR(_xlfn.XLOOKUP(B8185, Runs[Run ID], Runs[Title]), "— pick a run —")</f>
        <v>War of the Realms</v>
      </c>
      <c r="D8185" s="74" t="s">
        <v>10433</v>
      </c>
      <c r="E8185" s="58" t="b">
        <v>0</v>
      </c>
      <c r="F8185" s="25">
        <f t="shared" si="2"/>
        <v>16</v>
      </c>
      <c r="G8185" s="21" t="s">
        <v>58</v>
      </c>
      <c r="H8185" s="23"/>
      <c r="I8185" s="28"/>
    </row>
    <row r="8186" ht="22.5" customHeight="1">
      <c r="A8186" s="53" t="str">
        <f t="array" ref="A8186">IFERROR(_xlfn.XLOOKUP(B8186, Runs[Run ID], Runs[Track]), "— pick a run —")</f>
        <v>Thor</v>
      </c>
      <c r="B8186" s="54" t="s">
        <v>483</v>
      </c>
      <c r="C8186" s="53" t="str">
        <f t="array" ref="C8186">IFERROR(_xlfn.XLOOKUP(B8186, Runs[Run ID], Runs[Title]), "— pick a run —")</f>
        <v>War of the Realms</v>
      </c>
      <c r="D8186" s="74" t="s">
        <v>10439</v>
      </c>
      <c r="E8186" s="58" t="b">
        <v>0</v>
      </c>
      <c r="F8186" s="25">
        <f t="shared" si="2"/>
        <v>17</v>
      </c>
      <c r="G8186" s="21" t="s">
        <v>58</v>
      </c>
      <c r="H8186" s="23"/>
      <c r="I8186" s="28"/>
    </row>
    <row r="8187" ht="22.5" customHeight="1">
      <c r="A8187" s="53" t="str">
        <f t="array" ref="A8187">IFERROR(_xlfn.XLOOKUP(B8187, Runs[Run ID], Runs[Track]), "— pick a run —")</f>
        <v>Thor</v>
      </c>
      <c r="B8187" s="54" t="s">
        <v>483</v>
      </c>
      <c r="C8187" s="53" t="str">
        <f t="array" ref="C8187">IFERROR(_xlfn.XLOOKUP(B8187, Runs[Run ID], Runs[Title]), "— pick a run —")</f>
        <v>War of the Realms</v>
      </c>
      <c r="D8187" s="74" t="s">
        <v>10446</v>
      </c>
      <c r="E8187" s="58" t="b">
        <v>0</v>
      </c>
      <c r="F8187" s="25">
        <f t="shared" si="2"/>
        <v>18</v>
      </c>
      <c r="G8187" s="21" t="s">
        <v>58</v>
      </c>
      <c r="H8187" s="23"/>
      <c r="I8187" s="28"/>
    </row>
    <row r="8188" ht="22.5" customHeight="1">
      <c r="A8188" s="53" t="str">
        <f t="array" ref="A8188">IFERROR(_xlfn.XLOOKUP(B8188, Runs[Run ID], Runs[Track]), "— pick a run —")</f>
        <v>Thor</v>
      </c>
      <c r="B8188" s="54" t="s">
        <v>483</v>
      </c>
      <c r="C8188" s="53" t="str">
        <f t="array" ref="C8188">IFERROR(_xlfn.XLOOKUP(B8188, Runs[Run ID], Runs[Title]), "— pick a run —")</f>
        <v>War of the Realms</v>
      </c>
      <c r="D8188" s="74" t="s">
        <v>10452</v>
      </c>
      <c r="E8188" s="58" t="b">
        <v>0</v>
      </c>
      <c r="F8188" s="25">
        <f t="shared" si="2"/>
        <v>19</v>
      </c>
      <c r="G8188" s="21" t="s">
        <v>58</v>
      </c>
      <c r="H8188" s="23"/>
      <c r="I8188" s="28"/>
    </row>
    <row r="8189" ht="22.5" customHeight="1">
      <c r="A8189" s="53" t="str">
        <f t="array" ref="A8189">IFERROR(_xlfn.XLOOKUP(B8189, Runs[Run ID], Runs[Track]), "— pick a run —")</f>
        <v>Thor</v>
      </c>
      <c r="B8189" s="54" t="s">
        <v>483</v>
      </c>
      <c r="C8189" s="53" t="str">
        <f t="array" ref="C8189">IFERROR(_xlfn.XLOOKUP(B8189, Runs[Run ID], Runs[Title]), "— pick a run —")</f>
        <v>War of the Realms</v>
      </c>
      <c r="D8189" s="74" t="s">
        <v>10458</v>
      </c>
      <c r="E8189" s="58" t="b">
        <v>0</v>
      </c>
      <c r="F8189" s="25">
        <f t="shared" si="2"/>
        <v>20</v>
      </c>
      <c r="G8189" s="21" t="s">
        <v>58</v>
      </c>
      <c r="H8189" s="23"/>
      <c r="I8189" s="28"/>
    </row>
    <row r="8190" ht="22.5" customHeight="1">
      <c r="A8190" s="53" t="str">
        <f t="array" ref="A8190">IFERROR(_xlfn.XLOOKUP(B8190, Runs[Run ID], Runs[Track]), "— pick a run —")</f>
        <v>Thor</v>
      </c>
      <c r="B8190" s="54" t="s">
        <v>483</v>
      </c>
      <c r="C8190" s="53" t="str">
        <f t="array" ref="C8190">IFERROR(_xlfn.XLOOKUP(B8190, Runs[Run ID], Runs[Title]), "— pick a run —")</f>
        <v>War of the Realms</v>
      </c>
      <c r="D8190" s="74" t="s">
        <v>10464</v>
      </c>
      <c r="E8190" s="58" t="b">
        <v>0</v>
      </c>
      <c r="F8190" s="25">
        <f t="shared" si="2"/>
        <v>21</v>
      </c>
      <c r="G8190" s="21" t="s">
        <v>58</v>
      </c>
      <c r="H8190" s="23"/>
      <c r="I8190" s="28"/>
    </row>
    <row r="8191" ht="22.5" customHeight="1">
      <c r="A8191" s="53" t="str">
        <f t="array" ref="A8191">IFERROR(_xlfn.XLOOKUP(B8191, Runs[Run ID], Runs[Track]), "— pick a run —")</f>
        <v>Thor</v>
      </c>
      <c r="B8191" s="54" t="s">
        <v>483</v>
      </c>
      <c r="C8191" s="53" t="str">
        <f t="array" ref="C8191">IFERROR(_xlfn.XLOOKUP(B8191, Runs[Run ID], Runs[Title]), "— pick a run —")</f>
        <v>War of the Realms</v>
      </c>
      <c r="D8191" s="74" t="s">
        <v>10470</v>
      </c>
      <c r="E8191" s="58" t="b">
        <v>0</v>
      </c>
      <c r="F8191" s="25">
        <f t="shared" si="2"/>
        <v>22</v>
      </c>
      <c r="G8191" s="21" t="s">
        <v>58</v>
      </c>
      <c r="H8191" s="23"/>
      <c r="I8191" s="28"/>
    </row>
    <row r="8192" ht="22.5" customHeight="1">
      <c r="A8192" s="53" t="str">
        <f t="array" ref="A8192">IFERROR(_xlfn.XLOOKUP(B8192, Runs[Run ID], Runs[Track]), "— pick a run —")</f>
        <v>Thor</v>
      </c>
      <c r="B8192" s="54" t="s">
        <v>483</v>
      </c>
      <c r="C8192" s="53" t="str">
        <f t="array" ref="C8192">IFERROR(_xlfn.XLOOKUP(B8192, Runs[Run ID], Runs[Title]), "— pick a run —")</f>
        <v>War of the Realms</v>
      </c>
      <c r="D8192" s="74" t="s">
        <v>10477</v>
      </c>
      <c r="E8192" s="58" t="b">
        <v>0</v>
      </c>
      <c r="F8192" s="25">
        <f t="shared" si="2"/>
        <v>23</v>
      </c>
      <c r="G8192" s="21" t="s">
        <v>58</v>
      </c>
      <c r="H8192" s="23"/>
      <c r="I8192" s="28"/>
    </row>
    <row r="8193" ht="22.5" customHeight="1">
      <c r="A8193" s="53" t="str">
        <f t="array" ref="A8193">IFERROR(_xlfn.XLOOKUP(B8193, Runs[Run ID], Runs[Track]), "— pick a run —")</f>
        <v>Thor</v>
      </c>
      <c r="B8193" s="54" t="s">
        <v>483</v>
      </c>
      <c r="C8193" s="53" t="str">
        <f t="array" ref="C8193">IFERROR(_xlfn.XLOOKUP(B8193, Runs[Run ID], Runs[Title]), "— pick a run —")</f>
        <v>War of the Realms</v>
      </c>
      <c r="D8193" s="74" t="s">
        <v>5188</v>
      </c>
      <c r="E8193" s="58" t="b">
        <v>0</v>
      </c>
      <c r="F8193" s="25">
        <f t="shared" si="2"/>
        <v>24</v>
      </c>
      <c r="G8193" s="21" t="s">
        <v>58</v>
      </c>
      <c r="H8193" s="23"/>
      <c r="I8193" s="28"/>
    </row>
    <row r="8194" ht="22.5" customHeight="1">
      <c r="A8194" s="53" t="str">
        <f t="array" ref="A8194">IFERROR(_xlfn.XLOOKUP(B8194, Runs[Run ID], Runs[Track]), "— pick a run —")</f>
        <v>Thor</v>
      </c>
      <c r="B8194" s="54" t="s">
        <v>483</v>
      </c>
      <c r="C8194" s="53" t="str">
        <f t="array" ref="C8194">IFERROR(_xlfn.XLOOKUP(B8194, Runs[Run ID], Runs[Title]), "— pick a run —")</f>
        <v>War of the Realms</v>
      </c>
      <c r="D8194" s="74" t="s">
        <v>5218</v>
      </c>
      <c r="E8194" s="58" t="b">
        <v>0</v>
      </c>
      <c r="F8194" s="25">
        <f t="shared" si="2"/>
        <v>25</v>
      </c>
      <c r="G8194" s="21" t="s">
        <v>58</v>
      </c>
      <c r="H8194" s="23"/>
      <c r="I8194" s="28"/>
    </row>
    <row r="8195" ht="22.5" customHeight="1">
      <c r="A8195" s="53" t="str">
        <f t="array" ref="A8195">IFERROR(_xlfn.XLOOKUP(B8195, Runs[Run ID], Runs[Track]), "— pick a run —")</f>
        <v>Thor</v>
      </c>
      <c r="B8195" s="54" t="s">
        <v>483</v>
      </c>
      <c r="C8195" s="53" t="str">
        <f t="array" ref="C8195">IFERROR(_xlfn.XLOOKUP(B8195, Runs[Run ID], Runs[Title]), "— pick a run —")</f>
        <v>War of the Realms</v>
      </c>
      <c r="D8195" s="74" t="s">
        <v>12421</v>
      </c>
      <c r="E8195" s="58" t="b">
        <v>0</v>
      </c>
      <c r="F8195" s="25">
        <f t="shared" si="2"/>
        <v>26</v>
      </c>
      <c r="G8195" s="21" t="s">
        <v>58</v>
      </c>
      <c r="H8195" s="23"/>
      <c r="I8195" s="28"/>
    </row>
    <row r="8196" ht="22.5" customHeight="1">
      <c r="A8196" s="53" t="str">
        <f t="array" ref="A8196">IFERROR(_xlfn.XLOOKUP(B8196, Runs[Run ID], Runs[Track]), "— pick a run —")</f>
        <v>Thor</v>
      </c>
      <c r="B8196" s="54" t="s">
        <v>483</v>
      </c>
      <c r="C8196" s="53" t="str">
        <f t="array" ref="C8196">IFERROR(_xlfn.XLOOKUP(B8196, Runs[Run ID], Runs[Title]), "— pick a run —")</f>
        <v>War of the Realms</v>
      </c>
      <c r="D8196" s="74" t="s">
        <v>5624</v>
      </c>
      <c r="E8196" s="58" t="b">
        <v>0</v>
      </c>
      <c r="F8196" s="25">
        <f t="shared" si="2"/>
        <v>27</v>
      </c>
      <c r="G8196" s="21" t="s">
        <v>58</v>
      </c>
      <c r="H8196" s="23" t="s">
        <v>16125</v>
      </c>
      <c r="I8196" s="28"/>
    </row>
    <row r="8197" ht="22.5" customHeight="1">
      <c r="A8197" s="53" t="str">
        <f t="array" ref="A8197">IFERROR(_xlfn.XLOOKUP(B8197, Runs[Run ID], Runs[Track]), "— pick a run —")</f>
        <v>Thor</v>
      </c>
      <c r="B8197" s="54" t="s">
        <v>483</v>
      </c>
      <c r="C8197" s="53" t="str">
        <f t="array" ref="C8197">IFERROR(_xlfn.XLOOKUP(B8197, Runs[Run ID], Runs[Title]), "— pick a run —")</f>
        <v>War of the Realms</v>
      </c>
      <c r="D8197" s="74" t="s">
        <v>5650</v>
      </c>
      <c r="E8197" s="58" t="b">
        <v>0</v>
      </c>
      <c r="F8197" s="25">
        <f t="shared" si="2"/>
        <v>28</v>
      </c>
      <c r="G8197" s="21" t="s">
        <v>58</v>
      </c>
      <c r="H8197" s="23"/>
      <c r="I8197" s="28"/>
    </row>
    <row r="8198" ht="22.5" customHeight="1">
      <c r="A8198" s="53" t="str">
        <f t="array" ref="A8198">IFERROR(_xlfn.XLOOKUP(B8198, Runs[Run ID], Runs[Track]), "— pick a run —")</f>
        <v>Thor</v>
      </c>
      <c r="B8198" s="54" t="s">
        <v>483</v>
      </c>
      <c r="C8198" s="53" t="str">
        <f t="array" ref="C8198">IFERROR(_xlfn.XLOOKUP(B8198, Runs[Run ID], Runs[Title]), "— pick a run —")</f>
        <v>War of the Realms</v>
      </c>
      <c r="D8198" s="74" t="s">
        <v>5677</v>
      </c>
      <c r="E8198" s="58" t="b">
        <v>0</v>
      </c>
      <c r="F8198" s="25">
        <f t="shared" si="2"/>
        <v>29</v>
      </c>
      <c r="G8198" s="21" t="s">
        <v>58</v>
      </c>
      <c r="H8198" s="23"/>
      <c r="I8198" s="28"/>
    </row>
    <row r="8199" ht="22.5" customHeight="1">
      <c r="A8199" s="53" t="str">
        <f t="array" ref="A8199">IFERROR(_xlfn.XLOOKUP(B8199, Runs[Run ID], Runs[Track]), "— pick a run —")</f>
        <v>Thor</v>
      </c>
      <c r="B8199" s="54" t="s">
        <v>483</v>
      </c>
      <c r="C8199" s="53" t="str">
        <f t="array" ref="C8199">IFERROR(_xlfn.XLOOKUP(B8199, Runs[Run ID], Runs[Title]), "— pick a run —")</f>
        <v>War of the Realms</v>
      </c>
      <c r="D8199" s="74" t="s">
        <v>5704</v>
      </c>
      <c r="E8199" s="58" t="b">
        <v>0</v>
      </c>
      <c r="F8199" s="25">
        <f t="shared" si="2"/>
        <v>30</v>
      </c>
      <c r="G8199" s="21" t="s">
        <v>58</v>
      </c>
      <c r="H8199" s="23"/>
      <c r="I8199" s="28"/>
    </row>
    <row r="8200" ht="22.5" customHeight="1">
      <c r="A8200" s="53" t="str">
        <f t="array" ref="A8200">IFERROR(_xlfn.XLOOKUP(B8200, Runs[Run ID], Runs[Track]), "— pick a run —")</f>
        <v>Thor</v>
      </c>
      <c r="B8200" s="54" t="s">
        <v>483</v>
      </c>
      <c r="C8200" s="53" t="str">
        <f t="array" ref="C8200">IFERROR(_xlfn.XLOOKUP(B8200, Runs[Run ID], Runs[Title]), "— pick a run —")</f>
        <v>War of the Realms</v>
      </c>
      <c r="D8200" s="74" t="s">
        <v>5730</v>
      </c>
      <c r="E8200" s="58" t="b">
        <v>0</v>
      </c>
      <c r="F8200" s="25">
        <f t="shared" si="2"/>
        <v>31</v>
      </c>
      <c r="G8200" s="21" t="s">
        <v>58</v>
      </c>
      <c r="H8200" s="23"/>
      <c r="I8200" s="28"/>
    </row>
    <row r="8201" ht="22.5" customHeight="1">
      <c r="A8201" s="53" t="str">
        <f t="array" ref="A8201">IFERROR(_xlfn.XLOOKUP(B8201, Runs[Run ID], Runs[Track]), "— pick a run —")</f>
        <v>Thor</v>
      </c>
      <c r="B8201" s="54" t="s">
        <v>483</v>
      </c>
      <c r="C8201" s="53" t="str">
        <f t="array" ref="C8201">IFERROR(_xlfn.XLOOKUP(B8201, Runs[Run ID], Runs[Title]), "— pick a run —")</f>
        <v>War of the Realms</v>
      </c>
      <c r="D8201" s="74" t="s">
        <v>10522</v>
      </c>
      <c r="E8201" s="58" t="b">
        <v>0</v>
      </c>
      <c r="F8201" s="25">
        <f t="shared" si="2"/>
        <v>32</v>
      </c>
      <c r="G8201" s="21" t="s">
        <v>58</v>
      </c>
      <c r="H8201" s="23"/>
      <c r="I8201" s="28"/>
    </row>
    <row r="8202" ht="22.5" customHeight="1">
      <c r="A8202" s="53" t="str">
        <f t="array" ref="A8202">IFERROR(_xlfn.XLOOKUP(B8202, Runs[Run ID], Runs[Track]), "— pick a run —")</f>
        <v>Thor</v>
      </c>
      <c r="B8202" s="54" t="s">
        <v>483</v>
      </c>
      <c r="C8202" s="53" t="str">
        <f t="array" ref="C8202">IFERROR(_xlfn.XLOOKUP(B8202, Runs[Run ID], Runs[Title]), "— pick a run —")</f>
        <v>War of the Realms</v>
      </c>
      <c r="D8202" s="74" t="s">
        <v>10530</v>
      </c>
      <c r="E8202" s="58" t="b">
        <v>0</v>
      </c>
      <c r="F8202" s="25">
        <f t="shared" si="2"/>
        <v>33</v>
      </c>
      <c r="G8202" s="21" t="s">
        <v>58</v>
      </c>
      <c r="H8202" s="23"/>
      <c r="I8202" s="28"/>
    </row>
    <row r="8203" ht="22.5" customHeight="1">
      <c r="A8203" s="53" t="str">
        <f t="array" ref="A8203">IFERROR(_xlfn.XLOOKUP(B8203, Runs[Run ID], Runs[Track]), "— pick a run —")</f>
        <v>Thor</v>
      </c>
      <c r="B8203" s="54" t="s">
        <v>483</v>
      </c>
      <c r="C8203" s="53" t="str">
        <f t="array" ref="C8203">IFERROR(_xlfn.XLOOKUP(B8203, Runs[Run ID], Runs[Title]), "— pick a run —")</f>
        <v>War of the Realms</v>
      </c>
      <c r="D8203" s="74" t="s">
        <v>10539</v>
      </c>
      <c r="E8203" s="58" t="b">
        <v>0</v>
      </c>
      <c r="F8203" s="25">
        <f t="shared" si="2"/>
        <v>34</v>
      </c>
      <c r="G8203" s="21" t="s">
        <v>58</v>
      </c>
      <c r="H8203" s="23"/>
      <c r="I8203" s="28"/>
    </row>
    <row r="8204" ht="22.5" customHeight="1">
      <c r="A8204" s="53" t="str">
        <f t="array" ref="A8204">IFERROR(_xlfn.XLOOKUP(B8204, Runs[Run ID], Runs[Track]), "— pick a run —")</f>
        <v>Thor</v>
      </c>
      <c r="B8204" s="54" t="s">
        <v>483</v>
      </c>
      <c r="C8204" s="53" t="str">
        <f t="array" ref="C8204">IFERROR(_xlfn.XLOOKUP(B8204, Runs[Run ID], Runs[Title]), "— pick a run —")</f>
        <v>War of the Realms</v>
      </c>
      <c r="D8204" s="74" t="s">
        <v>10545</v>
      </c>
      <c r="E8204" s="58" t="b">
        <v>0</v>
      </c>
      <c r="F8204" s="25">
        <f t="shared" si="2"/>
        <v>35</v>
      </c>
      <c r="G8204" s="21" t="s">
        <v>58</v>
      </c>
      <c r="H8204" s="23"/>
      <c r="I8204" s="28"/>
    </row>
    <row r="8205" ht="22.5" customHeight="1">
      <c r="A8205" s="53" t="str">
        <f t="array" ref="A8205">IFERROR(_xlfn.XLOOKUP(B8205, Runs[Run ID], Runs[Track]), "— pick a run —")</f>
        <v>Thor</v>
      </c>
      <c r="B8205" s="54" t="s">
        <v>483</v>
      </c>
      <c r="C8205" s="53" t="str">
        <f t="array" ref="C8205">IFERROR(_xlfn.XLOOKUP(B8205, Runs[Run ID], Runs[Title]), "— pick a run —")</f>
        <v>War of the Realms</v>
      </c>
      <c r="D8205" s="74" t="s">
        <v>10551</v>
      </c>
      <c r="E8205" s="58" t="b">
        <v>0</v>
      </c>
      <c r="F8205" s="25">
        <f t="shared" si="2"/>
        <v>36</v>
      </c>
      <c r="G8205" s="21" t="s">
        <v>58</v>
      </c>
      <c r="H8205" s="23"/>
      <c r="I8205" s="28"/>
    </row>
    <row r="8206" ht="22.5" customHeight="1">
      <c r="A8206" s="53" t="str">
        <f t="array" ref="A8206">IFERROR(_xlfn.XLOOKUP(B8206, Runs[Run ID], Runs[Track]), "— pick a run —")</f>
        <v>Thor</v>
      </c>
      <c r="B8206" s="54" t="s">
        <v>1173</v>
      </c>
      <c r="C8206" s="53" t="str">
        <f t="array" ref="C8206">IFERROR(_xlfn.XLOOKUP(B8206, Runs[Run ID], Runs[Title]), "— pick a run —")</f>
        <v>King Thor</v>
      </c>
      <c r="D8206" s="74" t="s">
        <v>10557</v>
      </c>
      <c r="E8206" s="58" t="b">
        <v>0</v>
      </c>
      <c r="F8206" s="25">
        <f t="shared" si="2"/>
        <v>1</v>
      </c>
      <c r="G8206" s="21" t="s">
        <v>58</v>
      </c>
      <c r="H8206" s="23" t="s">
        <v>16126</v>
      </c>
      <c r="I8206" s="28"/>
    </row>
    <row r="8207" ht="22.5" customHeight="1">
      <c r="A8207" s="53" t="str">
        <f t="array" ref="A8207">IFERROR(_xlfn.XLOOKUP(B8207, Runs[Run ID], Runs[Track]), "— pick a run —")</f>
        <v>Thor</v>
      </c>
      <c r="B8207" s="54" t="s">
        <v>1173</v>
      </c>
      <c r="C8207" s="53" t="str">
        <f t="array" ref="C8207">IFERROR(_xlfn.XLOOKUP(B8207, Runs[Run ID], Runs[Title]), "— pick a run —")</f>
        <v>King Thor</v>
      </c>
      <c r="D8207" s="74" t="s">
        <v>10563</v>
      </c>
      <c r="E8207" s="58" t="b">
        <v>0</v>
      </c>
      <c r="F8207" s="25">
        <f t="shared" si="2"/>
        <v>2</v>
      </c>
      <c r="G8207" s="21" t="s">
        <v>58</v>
      </c>
      <c r="H8207" s="23"/>
      <c r="I8207" s="28"/>
    </row>
    <row r="8208" ht="22.5" customHeight="1">
      <c r="A8208" s="53" t="str">
        <f t="array" ref="A8208">IFERROR(_xlfn.XLOOKUP(B8208, Runs[Run ID], Runs[Track]), "— pick a run —")</f>
        <v>Thor</v>
      </c>
      <c r="B8208" s="54" t="s">
        <v>1173</v>
      </c>
      <c r="C8208" s="53" t="str">
        <f t="array" ref="C8208">IFERROR(_xlfn.XLOOKUP(B8208, Runs[Run ID], Runs[Title]), "— pick a run —")</f>
        <v>King Thor</v>
      </c>
      <c r="D8208" s="74" t="s">
        <v>10569</v>
      </c>
      <c r="E8208" s="58" t="b">
        <v>0</v>
      </c>
      <c r="F8208" s="25">
        <f t="shared" si="2"/>
        <v>3</v>
      </c>
      <c r="G8208" s="21" t="s">
        <v>58</v>
      </c>
      <c r="H8208" s="23"/>
      <c r="I8208" s="28"/>
    </row>
    <row r="8209" ht="22.5" customHeight="1">
      <c r="A8209" s="53" t="str">
        <f t="array" ref="A8209">IFERROR(_xlfn.XLOOKUP(B8209, Runs[Run ID], Runs[Track]), "— pick a run —")</f>
        <v>Thor</v>
      </c>
      <c r="B8209" s="54" t="s">
        <v>1173</v>
      </c>
      <c r="C8209" s="53" t="str">
        <f t="array" ref="C8209">IFERROR(_xlfn.XLOOKUP(B8209, Runs[Run ID], Runs[Title]), "— pick a run —")</f>
        <v>King Thor</v>
      </c>
      <c r="D8209" s="74" t="s">
        <v>10575</v>
      </c>
      <c r="E8209" s="58" t="b">
        <v>0</v>
      </c>
      <c r="F8209" s="25">
        <f t="shared" si="2"/>
        <v>4</v>
      </c>
      <c r="G8209" s="21" t="s">
        <v>58</v>
      </c>
      <c r="H8209" s="23"/>
      <c r="I8209" s="28"/>
    </row>
    <row r="8210" ht="22.5" customHeight="1">
      <c r="A8210" s="53" t="str">
        <f t="array" ref="A8210">IFERROR(_xlfn.XLOOKUP(B8210, Runs[Run ID], Runs[Track]), "— pick a run —")</f>
        <v>Thor</v>
      </c>
      <c r="B8210" s="54" t="s">
        <v>1173</v>
      </c>
      <c r="C8210" s="53" t="str">
        <f t="array" ref="C8210">IFERROR(_xlfn.XLOOKUP(B8210, Runs[Run ID], Runs[Title]), "— pick a run —")</f>
        <v>King Thor</v>
      </c>
      <c r="D8210" s="74" t="s">
        <v>10580</v>
      </c>
      <c r="E8210" s="58" t="b">
        <v>0</v>
      </c>
      <c r="F8210" s="25">
        <f t="shared" si="2"/>
        <v>5</v>
      </c>
      <c r="G8210" s="21" t="s">
        <v>443</v>
      </c>
      <c r="H8210" s="23" t="s">
        <v>16127</v>
      </c>
      <c r="I8210" s="28"/>
    </row>
    <row r="8211" ht="22.5" customHeight="1">
      <c r="A8211" s="53" t="str">
        <f t="array" ref="A8211">IFERROR(_xlfn.XLOOKUP(B8211, Runs[Run ID], Runs[Track]), "— pick a run —")</f>
        <v>Thor</v>
      </c>
      <c r="B8211" s="54" t="s">
        <v>1173</v>
      </c>
      <c r="C8211" s="53" t="str">
        <f t="array" ref="C8211">IFERROR(_xlfn.XLOOKUP(B8211, Runs[Run ID], Runs[Title]), "— pick a run —")</f>
        <v>King Thor</v>
      </c>
      <c r="D8211" s="74" t="s">
        <v>10585</v>
      </c>
      <c r="E8211" s="58" t="b">
        <v>0</v>
      </c>
      <c r="F8211" s="25">
        <f t="shared" si="2"/>
        <v>6</v>
      </c>
      <c r="G8211" s="21" t="s">
        <v>443</v>
      </c>
      <c r="H8211" s="23"/>
      <c r="I8211" s="28"/>
    </row>
    <row r="8212" ht="22.5" customHeight="1">
      <c r="A8212" s="53" t="str">
        <f t="array" ref="A8212">IFERROR(_xlfn.XLOOKUP(B8212, Runs[Run ID], Runs[Track]), "— pick a run —")</f>
        <v>Thor</v>
      </c>
      <c r="B8212" s="54" t="s">
        <v>1173</v>
      </c>
      <c r="C8212" s="53" t="str">
        <f t="array" ref="C8212">IFERROR(_xlfn.XLOOKUP(B8212, Runs[Run ID], Runs[Title]), "— pick a run —")</f>
        <v>King Thor</v>
      </c>
      <c r="D8212" s="74" t="s">
        <v>10590</v>
      </c>
      <c r="E8212" s="58" t="b">
        <v>0</v>
      </c>
      <c r="F8212" s="25">
        <f t="shared" si="2"/>
        <v>7</v>
      </c>
      <c r="G8212" s="21" t="s">
        <v>443</v>
      </c>
      <c r="H8212" s="23"/>
      <c r="I8212" s="28"/>
    </row>
    <row r="8213" ht="22.5" customHeight="1">
      <c r="A8213" s="53" t="str">
        <f t="array" ref="A8213">IFERROR(_xlfn.XLOOKUP(B8213, Runs[Run ID], Runs[Track]), "— pick a run —")</f>
        <v>Thor</v>
      </c>
      <c r="B8213" s="54" t="s">
        <v>1173</v>
      </c>
      <c r="C8213" s="53" t="str">
        <f t="array" ref="C8213">IFERROR(_xlfn.XLOOKUP(B8213, Runs[Run ID], Runs[Title]), "— pick a run —")</f>
        <v>King Thor</v>
      </c>
      <c r="D8213" s="74" t="s">
        <v>10595</v>
      </c>
      <c r="E8213" s="58" t="b">
        <v>0</v>
      </c>
      <c r="F8213" s="25">
        <f t="shared" si="2"/>
        <v>8</v>
      </c>
      <c r="G8213" s="21" t="s">
        <v>443</v>
      </c>
      <c r="H8213" s="23"/>
      <c r="I8213" s="28"/>
    </row>
    <row r="8214" ht="22.5" customHeight="1">
      <c r="A8214" s="53" t="str">
        <f t="array" ref="A8214">IFERROR(_xlfn.XLOOKUP(B8214, Runs[Run ID], Runs[Track]), "— pick a run —")</f>
        <v>Thor</v>
      </c>
      <c r="B8214" s="54" t="s">
        <v>1173</v>
      </c>
      <c r="C8214" s="53" t="str">
        <f t="array" ref="C8214">IFERROR(_xlfn.XLOOKUP(B8214, Runs[Run ID], Runs[Title]), "— pick a run —")</f>
        <v>King Thor</v>
      </c>
      <c r="D8214" s="74" t="s">
        <v>10600</v>
      </c>
      <c r="E8214" s="58" t="b">
        <v>0</v>
      </c>
      <c r="F8214" s="25">
        <f t="shared" si="2"/>
        <v>9</v>
      </c>
      <c r="G8214" s="21" t="s">
        <v>443</v>
      </c>
      <c r="H8214" s="23"/>
      <c r="I8214" s="28"/>
    </row>
    <row r="8215" ht="22.5" customHeight="1">
      <c r="A8215" s="53" t="str">
        <f t="array" ref="A8215">IFERROR(_xlfn.XLOOKUP(B8215, Runs[Run ID], Runs[Track]), "— pick a run —")</f>
        <v>Thor</v>
      </c>
      <c r="B8215" s="54" t="s">
        <v>1173</v>
      </c>
      <c r="C8215" s="53" t="str">
        <f t="array" ref="C8215">IFERROR(_xlfn.XLOOKUP(B8215, Runs[Run ID], Runs[Title]), "— pick a run —")</f>
        <v>King Thor</v>
      </c>
      <c r="D8215" s="74" t="s">
        <v>10605</v>
      </c>
      <c r="E8215" s="58" t="b">
        <v>0</v>
      </c>
      <c r="F8215" s="25">
        <f t="shared" si="2"/>
        <v>10</v>
      </c>
      <c r="G8215" s="21" t="s">
        <v>443</v>
      </c>
      <c r="H8215" s="23"/>
      <c r="I8215" s="28"/>
    </row>
    <row r="8216" ht="22.5" customHeight="1">
      <c r="A8216" s="53" t="str">
        <f t="array" ref="A8216">IFERROR(_xlfn.XLOOKUP(B8216, Runs[Run ID], Runs[Track]), "— pick a run —")</f>
        <v>Thor</v>
      </c>
      <c r="B8216" s="54" t="s">
        <v>1173</v>
      </c>
      <c r="C8216" s="53" t="str">
        <f t="array" ref="C8216">IFERROR(_xlfn.XLOOKUP(B8216, Runs[Run ID], Runs[Title]), "— pick a run —")</f>
        <v>King Thor</v>
      </c>
      <c r="D8216" s="74" t="s">
        <v>10610</v>
      </c>
      <c r="E8216" s="58" t="b">
        <v>0</v>
      </c>
      <c r="F8216" s="25">
        <f t="shared" si="2"/>
        <v>11</v>
      </c>
      <c r="G8216" s="21" t="s">
        <v>443</v>
      </c>
      <c r="H8216" s="23"/>
      <c r="I8216" s="28"/>
    </row>
    <row r="8217" ht="22.5" customHeight="1">
      <c r="A8217" s="53" t="str">
        <f t="array" ref="A8217">IFERROR(_xlfn.XLOOKUP(B8217, Runs[Run ID], Runs[Track]), "— pick a run —")</f>
        <v>Thor</v>
      </c>
      <c r="B8217" s="54" t="s">
        <v>1173</v>
      </c>
      <c r="C8217" s="53" t="str">
        <f t="array" ref="C8217">IFERROR(_xlfn.XLOOKUP(B8217, Runs[Run ID], Runs[Title]), "— pick a run —")</f>
        <v>King Thor</v>
      </c>
      <c r="D8217" s="74" t="s">
        <v>10615</v>
      </c>
      <c r="E8217" s="58" t="b">
        <v>0</v>
      </c>
      <c r="F8217" s="25">
        <f t="shared" si="2"/>
        <v>12</v>
      </c>
      <c r="G8217" s="21" t="s">
        <v>443</v>
      </c>
      <c r="H8217" s="23"/>
      <c r="I8217" s="28"/>
    </row>
    <row r="8218" ht="22.5" customHeight="1">
      <c r="A8218" s="53" t="str">
        <f t="array" ref="A8218">IFERROR(_xlfn.XLOOKUP(B8218, Runs[Run ID], Runs[Track]), "— pick a run —")</f>
        <v>Thor</v>
      </c>
      <c r="B8218" s="54" t="s">
        <v>1173</v>
      </c>
      <c r="C8218" s="53" t="str">
        <f t="array" ref="C8218">IFERROR(_xlfn.XLOOKUP(B8218, Runs[Run ID], Runs[Title]), "— pick a run —")</f>
        <v>King Thor</v>
      </c>
      <c r="D8218" s="74" t="s">
        <v>10620</v>
      </c>
      <c r="E8218" s="58" t="b">
        <v>0</v>
      </c>
      <c r="F8218" s="25">
        <f t="shared" si="2"/>
        <v>13</v>
      </c>
      <c r="G8218" s="21" t="s">
        <v>443</v>
      </c>
      <c r="H8218" s="23"/>
      <c r="I8218" s="28"/>
    </row>
    <row r="8219" ht="22.5" customHeight="1">
      <c r="A8219" s="53" t="str">
        <f t="array" ref="A8219">IFERROR(_xlfn.XLOOKUP(B8219, Runs[Run ID], Runs[Track]), "— pick a run —")</f>
        <v>Thor</v>
      </c>
      <c r="B8219" s="54" t="s">
        <v>1173</v>
      </c>
      <c r="C8219" s="53" t="str">
        <f t="array" ref="C8219">IFERROR(_xlfn.XLOOKUP(B8219, Runs[Run ID], Runs[Title]), "— pick a run —")</f>
        <v>King Thor</v>
      </c>
      <c r="D8219" s="74" t="s">
        <v>10625</v>
      </c>
      <c r="E8219" s="58" t="b">
        <v>0</v>
      </c>
      <c r="F8219" s="25">
        <f t="shared" si="2"/>
        <v>14</v>
      </c>
      <c r="G8219" s="21" t="s">
        <v>443</v>
      </c>
      <c r="H8219" s="23"/>
      <c r="I8219" s="28"/>
    </row>
    <row r="8220" ht="22.5" customHeight="1">
      <c r="A8220" s="53" t="str">
        <f t="array" ref="A8220">IFERROR(_xlfn.XLOOKUP(B8220, Runs[Run ID], Runs[Track]), "— pick a run —")</f>
        <v>Thor</v>
      </c>
      <c r="B8220" s="54" t="s">
        <v>515</v>
      </c>
      <c r="C8220" s="53" t="str">
        <f t="array" ref="C8220">IFERROR(_xlfn.XLOOKUP(B8220, Runs[Run ID], Runs[Title]), "— pick a run —")</f>
        <v>Cates' Thor</v>
      </c>
      <c r="D8220" s="74" t="s">
        <v>10633</v>
      </c>
      <c r="E8220" s="58" t="b">
        <v>0</v>
      </c>
      <c r="F8220" s="25">
        <f t="shared" si="2"/>
        <v>1</v>
      </c>
      <c r="G8220" s="21" t="s">
        <v>58</v>
      </c>
      <c r="H8220" s="23"/>
      <c r="I8220" s="28"/>
    </row>
    <row r="8221" ht="22.5" customHeight="1">
      <c r="A8221" s="53" t="str">
        <f t="array" ref="A8221">IFERROR(_xlfn.XLOOKUP(B8221, Runs[Run ID], Runs[Track]), "— pick a run —")</f>
        <v>Thor</v>
      </c>
      <c r="B8221" s="54" t="s">
        <v>515</v>
      </c>
      <c r="C8221" s="53" t="str">
        <f t="array" ref="C8221">IFERROR(_xlfn.XLOOKUP(B8221, Runs[Run ID], Runs[Title]), "— pick a run —")</f>
        <v>Cates' Thor</v>
      </c>
      <c r="D8221" s="74" t="s">
        <v>10639</v>
      </c>
      <c r="E8221" s="58" t="b">
        <v>0</v>
      </c>
      <c r="F8221" s="25">
        <f t="shared" si="2"/>
        <v>2</v>
      </c>
      <c r="G8221" s="21" t="s">
        <v>58</v>
      </c>
      <c r="H8221" s="23"/>
      <c r="I8221" s="28"/>
    </row>
    <row r="8222" ht="22.5" customHeight="1">
      <c r="A8222" s="53" t="str">
        <f t="array" ref="A8222">IFERROR(_xlfn.XLOOKUP(B8222, Runs[Run ID], Runs[Track]), "— pick a run —")</f>
        <v>Thor</v>
      </c>
      <c r="B8222" s="54" t="s">
        <v>515</v>
      </c>
      <c r="C8222" s="53" t="str">
        <f t="array" ref="C8222">IFERROR(_xlfn.XLOOKUP(B8222, Runs[Run ID], Runs[Title]), "— pick a run —")</f>
        <v>Cates' Thor</v>
      </c>
      <c r="D8222" s="74" t="s">
        <v>10646</v>
      </c>
      <c r="E8222" s="58" t="b">
        <v>0</v>
      </c>
      <c r="F8222" s="25">
        <f t="shared" si="2"/>
        <v>3</v>
      </c>
      <c r="G8222" s="21" t="s">
        <v>58</v>
      </c>
      <c r="H8222" s="23"/>
      <c r="I8222" s="28"/>
    </row>
    <row r="8223" ht="22.5" customHeight="1">
      <c r="A8223" s="53" t="str">
        <f t="array" ref="A8223">IFERROR(_xlfn.XLOOKUP(B8223, Runs[Run ID], Runs[Track]), "— pick a run —")</f>
        <v>Thor</v>
      </c>
      <c r="B8223" s="54" t="s">
        <v>515</v>
      </c>
      <c r="C8223" s="53" t="str">
        <f t="array" ref="C8223">IFERROR(_xlfn.XLOOKUP(B8223, Runs[Run ID], Runs[Title]), "— pick a run —")</f>
        <v>Cates' Thor</v>
      </c>
      <c r="D8223" s="74" t="s">
        <v>10653</v>
      </c>
      <c r="E8223" s="58" t="b">
        <v>0</v>
      </c>
      <c r="F8223" s="25">
        <f t="shared" si="2"/>
        <v>4</v>
      </c>
      <c r="G8223" s="21" t="s">
        <v>58</v>
      </c>
      <c r="H8223" s="23"/>
      <c r="I8223" s="28"/>
    </row>
    <row r="8224" ht="22.5" customHeight="1">
      <c r="A8224" s="53" t="str">
        <f t="array" ref="A8224">IFERROR(_xlfn.XLOOKUP(B8224, Runs[Run ID], Runs[Track]), "— pick a run —")</f>
        <v>Thor</v>
      </c>
      <c r="B8224" s="54" t="s">
        <v>515</v>
      </c>
      <c r="C8224" s="53" t="str">
        <f t="array" ref="C8224">IFERROR(_xlfn.XLOOKUP(B8224, Runs[Run ID], Runs[Title]), "— pick a run —")</f>
        <v>Cates' Thor</v>
      </c>
      <c r="D8224" s="74" t="s">
        <v>10659</v>
      </c>
      <c r="E8224" s="58" t="b">
        <v>0</v>
      </c>
      <c r="F8224" s="25">
        <f t="shared" si="2"/>
        <v>5</v>
      </c>
      <c r="G8224" s="21" t="s">
        <v>58</v>
      </c>
      <c r="H8224" s="23"/>
      <c r="I8224" s="28"/>
    </row>
    <row r="8225" ht="22.5" customHeight="1">
      <c r="A8225" s="53" t="str">
        <f t="array" ref="A8225">IFERROR(_xlfn.XLOOKUP(B8225, Runs[Run ID], Runs[Track]), "— pick a run —")</f>
        <v>Thor</v>
      </c>
      <c r="B8225" s="54" t="s">
        <v>515</v>
      </c>
      <c r="C8225" s="53" t="str">
        <f t="array" ref="C8225">IFERROR(_xlfn.XLOOKUP(B8225, Runs[Run ID], Runs[Title]), "— pick a run —")</f>
        <v>Cates' Thor</v>
      </c>
      <c r="D8225" s="74" t="s">
        <v>10665</v>
      </c>
      <c r="E8225" s="58" t="b">
        <v>0</v>
      </c>
      <c r="F8225" s="25">
        <f t="shared" si="2"/>
        <v>6</v>
      </c>
      <c r="G8225" s="21" t="s">
        <v>58</v>
      </c>
      <c r="H8225" s="23"/>
      <c r="I8225" s="28"/>
    </row>
    <row r="8226" ht="22.5" customHeight="1">
      <c r="A8226" s="53" t="str">
        <f t="array" ref="A8226">IFERROR(_xlfn.XLOOKUP(B8226, Runs[Run ID], Runs[Track]), "— pick a run —")</f>
        <v>Thor</v>
      </c>
      <c r="B8226" s="54" t="s">
        <v>515</v>
      </c>
      <c r="C8226" s="53" t="str">
        <f t="array" ref="C8226">IFERROR(_xlfn.XLOOKUP(B8226, Runs[Run ID], Runs[Title]), "— pick a run —")</f>
        <v>Cates' Thor</v>
      </c>
      <c r="D8226" s="74" t="s">
        <v>10672</v>
      </c>
      <c r="E8226" s="58" t="b">
        <v>0</v>
      </c>
      <c r="F8226" s="25">
        <f t="shared" si="2"/>
        <v>7</v>
      </c>
      <c r="G8226" s="21" t="s">
        <v>58</v>
      </c>
      <c r="H8226" s="23"/>
      <c r="I8226" s="28"/>
    </row>
    <row r="8227" ht="22.5" customHeight="1">
      <c r="A8227" s="53" t="str">
        <f t="array" ref="A8227">IFERROR(_xlfn.XLOOKUP(B8227, Runs[Run ID], Runs[Track]), "— pick a run —")</f>
        <v>Thor</v>
      </c>
      <c r="B8227" s="54" t="s">
        <v>515</v>
      </c>
      <c r="C8227" s="53" t="str">
        <f t="array" ref="C8227">IFERROR(_xlfn.XLOOKUP(B8227, Runs[Run ID], Runs[Title]), "— pick a run —")</f>
        <v>Cates' Thor</v>
      </c>
      <c r="D8227" s="74" t="s">
        <v>10678</v>
      </c>
      <c r="E8227" s="58" t="b">
        <v>0</v>
      </c>
      <c r="F8227" s="25">
        <f t="shared" si="2"/>
        <v>8</v>
      </c>
      <c r="G8227" s="21" t="s">
        <v>58</v>
      </c>
      <c r="H8227" s="23"/>
      <c r="I8227" s="28"/>
    </row>
    <row r="8228" ht="22.5" customHeight="1">
      <c r="A8228" s="53" t="str">
        <f t="array" ref="A8228">IFERROR(_xlfn.XLOOKUP(B8228, Runs[Run ID], Runs[Track]), "— pick a run —")</f>
        <v>Thor</v>
      </c>
      <c r="B8228" s="54" t="s">
        <v>515</v>
      </c>
      <c r="C8228" s="53" t="str">
        <f t="array" ref="C8228">IFERROR(_xlfn.XLOOKUP(B8228, Runs[Run ID], Runs[Title]), "— pick a run —")</f>
        <v>Cates' Thor</v>
      </c>
      <c r="D8228" s="74" t="s">
        <v>10684</v>
      </c>
      <c r="E8228" s="58" t="b">
        <v>0</v>
      </c>
      <c r="F8228" s="25">
        <f t="shared" si="2"/>
        <v>9</v>
      </c>
      <c r="G8228" s="21" t="s">
        <v>58</v>
      </c>
      <c r="H8228" s="23"/>
      <c r="I8228" s="28"/>
    </row>
    <row r="8229" ht="22.5" customHeight="1">
      <c r="A8229" s="53" t="str">
        <f t="array" ref="A8229">IFERROR(_xlfn.XLOOKUP(B8229, Runs[Run ID], Runs[Track]), "— pick a run —")</f>
        <v>Thor</v>
      </c>
      <c r="B8229" s="54" t="s">
        <v>515</v>
      </c>
      <c r="C8229" s="53" t="str">
        <f t="array" ref="C8229">IFERROR(_xlfn.XLOOKUP(B8229, Runs[Run ID], Runs[Title]), "— pick a run —")</f>
        <v>Cates' Thor</v>
      </c>
      <c r="D8229" s="74" t="s">
        <v>10690</v>
      </c>
      <c r="E8229" s="58" t="b">
        <v>0</v>
      </c>
      <c r="F8229" s="25">
        <f t="shared" si="2"/>
        <v>10</v>
      </c>
      <c r="G8229" s="21" t="s">
        <v>58</v>
      </c>
      <c r="H8229" s="23"/>
      <c r="I8229" s="28"/>
    </row>
    <row r="8230" ht="22.5" customHeight="1">
      <c r="A8230" s="53" t="str">
        <f t="array" ref="A8230">IFERROR(_xlfn.XLOOKUP(B8230, Runs[Run ID], Runs[Track]), "— pick a run —")</f>
        <v>Thor</v>
      </c>
      <c r="B8230" s="54" t="s">
        <v>515</v>
      </c>
      <c r="C8230" s="53" t="str">
        <f t="array" ref="C8230">IFERROR(_xlfn.XLOOKUP(B8230, Runs[Run ID], Runs[Title]), "— pick a run —")</f>
        <v>Cates' Thor</v>
      </c>
      <c r="D8230" s="74" t="s">
        <v>10695</v>
      </c>
      <c r="E8230" s="58" t="b">
        <v>0</v>
      </c>
      <c r="F8230" s="25">
        <f t="shared" si="2"/>
        <v>11</v>
      </c>
      <c r="G8230" s="21" t="s">
        <v>58</v>
      </c>
      <c r="H8230" s="23"/>
      <c r="I8230" s="28"/>
    </row>
    <row r="8231" ht="22.5" customHeight="1">
      <c r="A8231" s="53" t="str">
        <f t="array" ref="A8231">IFERROR(_xlfn.XLOOKUP(B8231, Runs[Run ID], Runs[Track]), "— pick a run —")</f>
        <v>Thor</v>
      </c>
      <c r="B8231" s="54" t="s">
        <v>515</v>
      </c>
      <c r="C8231" s="53" t="str">
        <f t="array" ref="C8231">IFERROR(_xlfn.XLOOKUP(B8231, Runs[Run ID], Runs[Title]), "— pick a run —")</f>
        <v>Cates' Thor</v>
      </c>
      <c r="D8231" s="74" t="s">
        <v>10700</v>
      </c>
      <c r="E8231" s="58" t="b">
        <v>0</v>
      </c>
      <c r="F8231" s="25">
        <f t="shared" si="2"/>
        <v>12</v>
      </c>
      <c r="G8231" s="21" t="s">
        <v>58</v>
      </c>
      <c r="H8231" s="23"/>
      <c r="I8231" s="28"/>
    </row>
    <row r="8232" ht="22.5" customHeight="1">
      <c r="A8232" s="53" t="str">
        <f t="array" ref="A8232">IFERROR(_xlfn.XLOOKUP(B8232, Runs[Run ID], Runs[Track]), "— pick a run —")</f>
        <v>Thor</v>
      </c>
      <c r="B8232" s="54" t="s">
        <v>515</v>
      </c>
      <c r="C8232" s="53" t="str">
        <f t="array" ref="C8232">IFERROR(_xlfn.XLOOKUP(B8232, Runs[Run ID], Runs[Title]), "— pick a run —")</f>
        <v>Cates' Thor</v>
      </c>
      <c r="D8232" s="74" t="s">
        <v>10705</v>
      </c>
      <c r="E8232" s="58" t="b">
        <v>0</v>
      </c>
      <c r="F8232" s="25">
        <f t="shared" si="2"/>
        <v>13</v>
      </c>
      <c r="G8232" s="21" t="s">
        <v>58</v>
      </c>
      <c r="H8232" s="23"/>
      <c r="I8232" s="28"/>
    </row>
    <row r="8233" ht="22.5" customHeight="1">
      <c r="A8233" s="53" t="str">
        <f t="array" ref="A8233">IFERROR(_xlfn.XLOOKUP(B8233, Runs[Run ID], Runs[Track]), "— pick a run —")</f>
        <v>Thor</v>
      </c>
      <c r="B8233" s="54" t="s">
        <v>515</v>
      </c>
      <c r="C8233" s="53" t="str">
        <f t="array" ref="C8233">IFERROR(_xlfn.XLOOKUP(B8233, Runs[Run ID], Runs[Title]), "— pick a run —")</f>
        <v>Cates' Thor</v>
      </c>
      <c r="D8233" s="74" t="s">
        <v>10710</v>
      </c>
      <c r="E8233" s="58" t="b">
        <v>0</v>
      </c>
      <c r="F8233" s="25">
        <f t="shared" si="2"/>
        <v>14</v>
      </c>
      <c r="G8233" s="21" t="s">
        <v>58</v>
      </c>
      <c r="H8233" s="23"/>
      <c r="I8233" s="28"/>
    </row>
    <row r="8234" ht="22.5" customHeight="1">
      <c r="A8234" s="53" t="str">
        <f t="array" ref="A8234">IFERROR(_xlfn.XLOOKUP(B8234, Runs[Run ID], Runs[Track]), "— pick a run —")</f>
        <v>Thor</v>
      </c>
      <c r="B8234" s="54" t="s">
        <v>515</v>
      </c>
      <c r="C8234" s="53" t="str">
        <f t="array" ref="C8234">IFERROR(_xlfn.XLOOKUP(B8234, Runs[Run ID], Runs[Title]), "— pick a run —")</f>
        <v>Cates' Thor</v>
      </c>
      <c r="D8234" s="74" t="s">
        <v>10715</v>
      </c>
      <c r="E8234" s="58" t="b">
        <v>0</v>
      </c>
      <c r="F8234" s="25">
        <f t="shared" si="2"/>
        <v>15</v>
      </c>
      <c r="G8234" s="21" t="s">
        <v>58</v>
      </c>
      <c r="H8234" s="23"/>
      <c r="I8234" s="28"/>
    </row>
    <row r="8235" ht="22.5" customHeight="1">
      <c r="A8235" s="53" t="str">
        <f t="array" ref="A8235">IFERROR(_xlfn.XLOOKUP(B8235, Runs[Run ID], Runs[Track]), "— pick a run —")</f>
        <v>Thor</v>
      </c>
      <c r="B8235" s="54" t="s">
        <v>515</v>
      </c>
      <c r="C8235" s="53" t="str">
        <f t="array" ref="C8235">IFERROR(_xlfn.XLOOKUP(B8235, Runs[Run ID], Runs[Title]), "— pick a run —")</f>
        <v>Cates' Thor</v>
      </c>
      <c r="D8235" s="74" t="s">
        <v>12431</v>
      </c>
      <c r="E8235" s="58" t="b">
        <v>0</v>
      </c>
      <c r="F8235" s="25">
        <f t="shared" si="2"/>
        <v>16</v>
      </c>
      <c r="G8235" s="21" t="s">
        <v>58</v>
      </c>
      <c r="H8235" s="23"/>
      <c r="I8235" s="28"/>
    </row>
    <row r="8236" ht="22.5" customHeight="1">
      <c r="A8236" s="53" t="str">
        <f t="array" ref="A8236">IFERROR(_xlfn.XLOOKUP(B8236, Runs[Run ID], Runs[Track]), "— pick a run —")</f>
        <v>Thor</v>
      </c>
      <c r="B8236" s="54" t="s">
        <v>515</v>
      </c>
      <c r="C8236" s="53" t="str">
        <f t="array" ref="C8236">IFERROR(_xlfn.XLOOKUP(B8236, Runs[Run ID], Runs[Title]), "— pick a run —")</f>
        <v>Cates' Thor</v>
      </c>
      <c r="D8236" s="74" t="s">
        <v>10724</v>
      </c>
      <c r="E8236" s="58" t="b">
        <v>0</v>
      </c>
      <c r="F8236" s="25">
        <f t="shared" si="2"/>
        <v>17</v>
      </c>
      <c r="G8236" s="21" t="s">
        <v>58</v>
      </c>
      <c r="H8236" s="23"/>
      <c r="I8236" s="28"/>
    </row>
    <row r="8237" ht="22.5" customHeight="1">
      <c r="A8237" s="53" t="str">
        <f t="array" ref="A8237">IFERROR(_xlfn.XLOOKUP(B8237, Runs[Run ID], Runs[Track]), "— pick a run —")</f>
        <v>Thor</v>
      </c>
      <c r="B8237" s="54" t="s">
        <v>515</v>
      </c>
      <c r="C8237" s="53" t="str">
        <f t="array" ref="C8237">IFERROR(_xlfn.XLOOKUP(B8237, Runs[Run ID], Runs[Title]), "— pick a run —")</f>
        <v>Cates' Thor</v>
      </c>
      <c r="D8237" s="74" t="s">
        <v>10732</v>
      </c>
      <c r="E8237" s="58" t="b">
        <v>0</v>
      </c>
      <c r="F8237" s="25">
        <f t="shared" si="2"/>
        <v>18</v>
      </c>
      <c r="G8237" s="21" t="s">
        <v>58</v>
      </c>
      <c r="H8237" s="23"/>
      <c r="I8237" s="28"/>
    </row>
    <row r="8238" ht="22.5" customHeight="1">
      <c r="A8238" s="53" t="str">
        <f t="array" ref="A8238">IFERROR(_xlfn.XLOOKUP(B8238, Runs[Run ID], Runs[Track]), "— pick a run —")</f>
        <v>Thor</v>
      </c>
      <c r="B8238" s="54" t="s">
        <v>515</v>
      </c>
      <c r="C8238" s="53" t="str">
        <f t="array" ref="C8238">IFERROR(_xlfn.XLOOKUP(B8238, Runs[Run ID], Runs[Title]), "— pick a run —")</f>
        <v>Cates' Thor</v>
      </c>
      <c r="D8238" s="74" t="s">
        <v>10735</v>
      </c>
      <c r="E8238" s="58" t="b">
        <v>0</v>
      </c>
      <c r="F8238" s="25">
        <f t="shared" si="2"/>
        <v>19</v>
      </c>
      <c r="G8238" s="21" t="s">
        <v>58</v>
      </c>
      <c r="H8238" s="23"/>
      <c r="I8238" s="28"/>
    </row>
    <row r="8239" ht="22.5" customHeight="1">
      <c r="A8239" s="53" t="str">
        <f t="array" ref="A8239">IFERROR(_xlfn.XLOOKUP(B8239, Runs[Run ID], Runs[Track]), "— pick a run —")</f>
        <v>Thor</v>
      </c>
      <c r="B8239" s="54" t="s">
        <v>515</v>
      </c>
      <c r="C8239" s="53" t="str">
        <f t="array" ref="C8239">IFERROR(_xlfn.XLOOKUP(B8239, Runs[Run ID], Runs[Title]), "— pick a run —")</f>
        <v>Cates' Thor</v>
      </c>
      <c r="D8239" s="74" t="s">
        <v>16128</v>
      </c>
      <c r="E8239" s="58" t="b">
        <v>0</v>
      </c>
      <c r="F8239" s="25">
        <f t="shared" si="2"/>
        <v>20</v>
      </c>
      <c r="G8239" s="21" t="s">
        <v>58</v>
      </c>
      <c r="H8239" s="23"/>
      <c r="I8239" s="28"/>
    </row>
    <row r="8240" ht="22.5" customHeight="1">
      <c r="A8240" s="53" t="str">
        <f t="array" ref="A8240">IFERROR(_xlfn.XLOOKUP(B8240, Runs[Run ID], Runs[Track]), "— pick a run —")</f>
        <v>Thor</v>
      </c>
      <c r="B8240" s="54" t="s">
        <v>515</v>
      </c>
      <c r="C8240" s="53" t="str">
        <f t="array" ref="C8240">IFERROR(_xlfn.XLOOKUP(B8240, Runs[Run ID], Runs[Title]), "— pick a run —")</f>
        <v>Cates' Thor</v>
      </c>
      <c r="D8240" s="74" t="s">
        <v>10738</v>
      </c>
      <c r="E8240" s="58" t="b">
        <v>0</v>
      </c>
      <c r="F8240" s="25">
        <f t="shared" si="2"/>
        <v>21</v>
      </c>
      <c r="G8240" s="21" t="s">
        <v>58</v>
      </c>
      <c r="H8240" s="23" t="s">
        <v>16129</v>
      </c>
      <c r="I8240" s="28"/>
    </row>
    <row r="8241" ht="22.5" customHeight="1">
      <c r="A8241" s="53" t="str">
        <f t="array" ref="A8241">IFERROR(_xlfn.XLOOKUP(B8241, Runs[Run ID], Runs[Track]), "— pick a run —")</f>
        <v>Thor</v>
      </c>
      <c r="B8241" s="54" t="s">
        <v>515</v>
      </c>
      <c r="C8241" s="53" t="str">
        <f t="array" ref="C8241">IFERROR(_xlfn.XLOOKUP(B8241, Runs[Run ID], Runs[Title]), "— pick a run —")</f>
        <v>Cates' Thor</v>
      </c>
      <c r="D8241" s="74" t="s">
        <v>10741</v>
      </c>
      <c r="E8241" s="58" t="b">
        <v>0</v>
      </c>
      <c r="F8241" s="25">
        <f t="shared" si="2"/>
        <v>22</v>
      </c>
      <c r="G8241" s="21" t="s">
        <v>58</v>
      </c>
      <c r="H8241" s="23"/>
      <c r="I8241" s="28"/>
    </row>
    <row r="8242" ht="22.5" customHeight="1">
      <c r="A8242" s="53" t="str">
        <f t="array" ref="A8242">IFERROR(_xlfn.XLOOKUP(B8242, Runs[Run ID], Runs[Track]), "— pick a run —")</f>
        <v>Thor</v>
      </c>
      <c r="B8242" s="54" t="s">
        <v>515</v>
      </c>
      <c r="C8242" s="53" t="str">
        <f t="array" ref="C8242">IFERROR(_xlfn.XLOOKUP(B8242, Runs[Run ID], Runs[Title]), "— pick a run —")</f>
        <v>Cates' Thor</v>
      </c>
      <c r="D8242" s="74" t="s">
        <v>10744</v>
      </c>
      <c r="E8242" s="58" t="b">
        <v>0</v>
      </c>
      <c r="F8242" s="25">
        <f t="shared" si="2"/>
        <v>23</v>
      </c>
      <c r="G8242" s="21" t="s">
        <v>58</v>
      </c>
      <c r="H8242" s="23"/>
      <c r="I8242" s="28"/>
    </row>
    <row r="8243" ht="22.5" customHeight="1">
      <c r="A8243" s="53" t="str">
        <f t="array" ref="A8243">IFERROR(_xlfn.XLOOKUP(B8243, Runs[Run ID], Runs[Track]), "— pick a run —")</f>
        <v>Thor</v>
      </c>
      <c r="B8243" s="54" t="s">
        <v>515</v>
      </c>
      <c r="C8243" s="53" t="str">
        <f t="array" ref="C8243">IFERROR(_xlfn.XLOOKUP(B8243, Runs[Run ID], Runs[Title]), "— pick a run —")</f>
        <v>Cates' Thor</v>
      </c>
      <c r="D8243" s="74" t="s">
        <v>10747</v>
      </c>
      <c r="E8243" s="58" t="b">
        <v>0</v>
      </c>
      <c r="F8243" s="25">
        <f t="shared" si="2"/>
        <v>24</v>
      </c>
      <c r="G8243" s="21" t="s">
        <v>58</v>
      </c>
      <c r="H8243" s="23"/>
      <c r="I8243" s="28"/>
    </row>
    <row r="8244" ht="22.5" customHeight="1">
      <c r="A8244" s="53" t="str">
        <f t="array" ref="A8244">IFERROR(_xlfn.XLOOKUP(B8244, Runs[Run ID], Runs[Track]), "— pick a run —")</f>
        <v>Thor</v>
      </c>
      <c r="B8244" s="54" t="s">
        <v>515</v>
      </c>
      <c r="C8244" s="53" t="str">
        <f t="array" ref="C8244">IFERROR(_xlfn.XLOOKUP(B8244, Runs[Run ID], Runs[Title]), "— pick a run —")</f>
        <v>Cates' Thor</v>
      </c>
      <c r="D8244" s="74" t="s">
        <v>10750</v>
      </c>
      <c r="E8244" s="58" t="b">
        <v>0</v>
      </c>
      <c r="F8244" s="25">
        <f t="shared" si="2"/>
        <v>25</v>
      </c>
      <c r="G8244" s="21" t="s">
        <v>58</v>
      </c>
      <c r="H8244" s="23"/>
      <c r="I8244" s="28"/>
    </row>
    <row r="8245" ht="22.5" customHeight="1">
      <c r="A8245" s="53" t="str">
        <f t="array" ref="A8245">IFERROR(_xlfn.XLOOKUP(B8245, Runs[Run ID], Runs[Track]), "— pick a run —")</f>
        <v>Thor</v>
      </c>
      <c r="B8245" s="54" t="s">
        <v>515</v>
      </c>
      <c r="C8245" s="53" t="str">
        <f t="array" ref="C8245">IFERROR(_xlfn.XLOOKUP(B8245, Runs[Run ID], Runs[Title]), "— pick a run —")</f>
        <v>Cates' Thor</v>
      </c>
      <c r="D8245" s="74" t="s">
        <v>10753</v>
      </c>
      <c r="E8245" s="58" t="b">
        <v>0</v>
      </c>
      <c r="F8245" s="25">
        <f t="shared" si="2"/>
        <v>26</v>
      </c>
      <c r="G8245" s="21" t="s">
        <v>58</v>
      </c>
      <c r="H8245" s="23"/>
      <c r="I8245" s="28"/>
    </row>
    <row r="8246" ht="22.5" customHeight="1">
      <c r="A8246" s="53" t="str">
        <f t="array" ref="A8246">IFERROR(_xlfn.XLOOKUP(B8246, Runs[Run ID], Runs[Track]), "— pick a run —")</f>
        <v>Thor</v>
      </c>
      <c r="B8246" s="54" t="s">
        <v>515</v>
      </c>
      <c r="C8246" s="53" t="str">
        <f t="array" ref="C8246">IFERROR(_xlfn.XLOOKUP(B8246, Runs[Run ID], Runs[Title]), "— pick a run —")</f>
        <v>Cates' Thor</v>
      </c>
      <c r="D8246" s="74" t="s">
        <v>10758</v>
      </c>
      <c r="E8246" s="58" t="b">
        <v>0</v>
      </c>
      <c r="F8246" s="25">
        <f t="shared" si="2"/>
        <v>27</v>
      </c>
      <c r="G8246" s="21" t="s">
        <v>58</v>
      </c>
      <c r="H8246" s="23"/>
      <c r="I8246" s="28"/>
    </row>
    <row r="8247" ht="22.5" customHeight="1">
      <c r="A8247" s="53" t="str">
        <f t="array" ref="A8247">IFERROR(_xlfn.XLOOKUP(B8247, Runs[Run ID], Runs[Track]), "— pick a run —")</f>
        <v>Thor</v>
      </c>
      <c r="B8247" s="54" t="s">
        <v>515</v>
      </c>
      <c r="C8247" s="53" t="str">
        <f t="array" ref="C8247">IFERROR(_xlfn.XLOOKUP(B8247, Runs[Run ID], Runs[Title]), "— pick a run —")</f>
        <v>Cates' Thor</v>
      </c>
      <c r="D8247" s="74" t="s">
        <v>16130</v>
      </c>
      <c r="E8247" s="58" t="b">
        <v>0</v>
      </c>
      <c r="F8247" s="25">
        <f t="shared" si="2"/>
        <v>28</v>
      </c>
      <c r="G8247" s="21" t="s">
        <v>58</v>
      </c>
      <c r="H8247" s="23"/>
      <c r="I8247" s="28"/>
    </row>
    <row r="8248" ht="22.5" customHeight="1">
      <c r="A8248" s="53" t="str">
        <f t="array" ref="A8248">IFERROR(_xlfn.XLOOKUP(B8248, Runs[Run ID], Runs[Track]), "— pick a run —")</f>
        <v>Thor</v>
      </c>
      <c r="B8248" s="54" t="s">
        <v>515</v>
      </c>
      <c r="C8248" s="53" t="str">
        <f t="array" ref="C8248">IFERROR(_xlfn.XLOOKUP(B8248, Runs[Run ID], Runs[Title]), "— pick a run —")</f>
        <v>Cates' Thor</v>
      </c>
      <c r="D8248" s="74" t="s">
        <v>10770</v>
      </c>
      <c r="E8248" s="58" t="b">
        <v>0</v>
      </c>
      <c r="F8248" s="25">
        <f t="shared" si="2"/>
        <v>29</v>
      </c>
      <c r="G8248" s="21" t="s">
        <v>58</v>
      </c>
      <c r="H8248" s="23" t="s">
        <v>16131</v>
      </c>
      <c r="I8248" s="28"/>
    </row>
    <row r="8249" ht="22.5" customHeight="1">
      <c r="A8249" s="53" t="str">
        <f t="array" ref="A8249">IFERROR(_xlfn.XLOOKUP(B8249, Runs[Run ID], Runs[Track]), "— pick a run —")</f>
        <v>Thor</v>
      </c>
      <c r="B8249" s="54" t="s">
        <v>515</v>
      </c>
      <c r="C8249" s="53" t="str">
        <f t="array" ref="C8249">IFERROR(_xlfn.XLOOKUP(B8249, Runs[Run ID], Runs[Title]), "— pick a run —")</f>
        <v>Cates' Thor</v>
      </c>
      <c r="D8249" s="74" t="s">
        <v>16132</v>
      </c>
      <c r="E8249" s="58" t="b">
        <v>0</v>
      </c>
      <c r="F8249" s="25">
        <f t="shared" si="2"/>
        <v>30</v>
      </c>
      <c r="G8249" s="21" t="s">
        <v>58</v>
      </c>
      <c r="H8249" s="23"/>
      <c r="I8249" s="28"/>
    </row>
    <row r="8250" ht="22.5" customHeight="1">
      <c r="A8250" s="53" t="str">
        <f t="array" ref="A8250">IFERROR(_xlfn.XLOOKUP(B8250, Runs[Run ID], Runs[Track]), "— pick a run —")</f>
        <v>Thor</v>
      </c>
      <c r="B8250" s="54" t="s">
        <v>515</v>
      </c>
      <c r="C8250" s="53" t="str">
        <f t="array" ref="C8250">IFERROR(_xlfn.XLOOKUP(B8250, Runs[Run ID], Runs[Title]), "— pick a run —")</f>
        <v>Cates' Thor</v>
      </c>
      <c r="D8250" s="74" t="s">
        <v>10778</v>
      </c>
      <c r="E8250" s="58" t="b">
        <v>0</v>
      </c>
      <c r="F8250" s="25">
        <f t="shared" si="2"/>
        <v>31</v>
      </c>
      <c r="G8250" s="21" t="s">
        <v>58</v>
      </c>
      <c r="H8250" s="23"/>
      <c r="I8250" s="28"/>
    </row>
    <row r="8251" ht="22.5" customHeight="1">
      <c r="A8251" s="53" t="str">
        <f t="array" ref="A8251">IFERROR(_xlfn.XLOOKUP(B8251, Runs[Run ID], Runs[Track]), "— pick a run —")</f>
        <v>Thor</v>
      </c>
      <c r="B8251" s="54" t="s">
        <v>515</v>
      </c>
      <c r="C8251" s="53" t="str">
        <f t="array" ref="C8251">IFERROR(_xlfn.XLOOKUP(B8251, Runs[Run ID], Runs[Title]), "— pick a run —")</f>
        <v>Cates' Thor</v>
      </c>
      <c r="D8251" s="74" t="s">
        <v>16133</v>
      </c>
      <c r="E8251" s="58" t="b">
        <v>0</v>
      </c>
      <c r="F8251" s="25">
        <f t="shared" si="2"/>
        <v>32</v>
      </c>
      <c r="G8251" s="21" t="s">
        <v>58</v>
      </c>
      <c r="H8251" s="23"/>
      <c r="I8251" s="28"/>
    </row>
    <row r="8252" ht="22.5" customHeight="1">
      <c r="A8252" s="53" t="str">
        <f t="array" ref="A8252">IFERROR(_xlfn.XLOOKUP(B8252, Runs[Run ID], Runs[Track]), "— pick a run —")</f>
        <v>Thor</v>
      </c>
      <c r="B8252" s="54" t="s">
        <v>515</v>
      </c>
      <c r="C8252" s="53" t="str">
        <f t="array" ref="C8252">IFERROR(_xlfn.XLOOKUP(B8252, Runs[Run ID], Runs[Title]), "— pick a run —")</f>
        <v>Cates' Thor</v>
      </c>
      <c r="D8252" s="74" t="s">
        <v>10787</v>
      </c>
      <c r="E8252" s="58" t="b">
        <v>0</v>
      </c>
      <c r="F8252" s="25">
        <f t="shared" si="2"/>
        <v>33</v>
      </c>
      <c r="G8252" s="21" t="s">
        <v>58</v>
      </c>
      <c r="H8252" s="23"/>
      <c r="I8252" s="28"/>
    </row>
    <row r="8253" ht="22.5" customHeight="1">
      <c r="A8253" s="53" t="str">
        <f t="array" ref="A8253">IFERROR(_xlfn.XLOOKUP(B8253, Runs[Run ID], Runs[Track]), "— pick a run —")</f>
        <v>Thor</v>
      </c>
      <c r="B8253" s="54" t="s">
        <v>515</v>
      </c>
      <c r="C8253" s="53" t="str">
        <f t="array" ref="C8253">IFERROR(_xlfn.XLOOKUP(B8253, Runs[Run ID], Runs[Title]), "— pick a run —")</f>
        <v>Cates' Thor</v>
      </c>
      <c r="D8253" s="74" t="s">
        <v>10790</v>
      </c>
      <c r="E8253" s="58" t="b">
        <v>0</v>
      </c>
      <c r="F8253" s="25">
        <f t="shared" si="2"/>
        <v>34</v>
      </c>
      <c r="G8253" s="21" t="s">
        <v>58</v>
      </c>
      <c r="H8253" s="23"/>
      <c r="I8253" s="28"/>
    </row>
    <row r="8254" ht="22.5" customHeight="1">
      <c r="A8254" s="53" t="str">
        <f t="array" ref="A8254">IFERROR(_xlfn.XLOOKUP(B8254, Runs[Run ID], Runs[Track]), "— pick a run —")</f>
        <v>Thor</v>
      </c>
      <c r="B8254" s="54" t="s">
        <v>515</v>
      </c>
      <c r="C8254" s="53" t="str">
        <f t="array" ref="C8254">IFERROR(_xlfn.XLOOKUP(B8254, Runs[Run ID], Runs[Title]), "— pick a run —")</f>
        <v>Cates' Thor</v>
      </c>
      <c r="D8254" s="74" t="s">
        <v>10794</v>
      </c>
      <c r="E8254" s="58" t="b">
        <v>0</v>
      </c>
      <c r="F8254" s="25">
        <f t="shared" si="2"/>
        <v>35</v>
      </c>
      <c r="G8254" s="21" t="s">
        <v>58</v>
      </c>
      <c r="H8254" s="23"/>
      <c r="I8254" s="28"/>
    </row>
    <row r="8255" ht="22.5" customHeight="1">
      <c r="A8255" s="53" t="str">
        <f t="array" ref="A8255">IFERROR(_xlfn.XLOOKUP(B8255, Runs[Run ID], Runs[Track]), "— pick a run —")</f>
        <v>Thor</v>
      </c>
      <c r="B8255" s="54" t="s">
        <v>515</v>
      </c>
      <c r="C8255" s="53" t="str">
        <f t="array" ref="C8255">IFERROR(_xlfn.XLOOKUP(B8255, Runs[Run ID], Runs[Title]), "— pick a run —")</f>
        <v>Cates' Thor</v>
      </c>
      <c r="D8255" s="74" t="s">
        <v>10798</v>
      </c>
      <c r="E8255" s="58" t="b">
        <v>0</v>
      </c>
      <c r="F8255" s="25">
        <f t="shared" si="2"/>
        <v>36</v>
      </c>
      <c r="G8255" s="21" t="s">
        <v>58</v>
      </c>
      <c r="H8255" s="23"/>
      <c r="I8255" s="28"/>
    </row>
    <row r="8256" ht="22.5" customHeight="1">
      <c r="A8256" s="53" t="str">
        <f t="array" ref="A8256">IFERROR(_xlfn.XLOOKUP(B8256, Runs[Run ID], Runs[Track]), "— pick a run —")</f>
        <v>Thor</v>
      </c>
      <c r="B8256" s="54" t="s">
        <v>515</v>
      </c>
      <c r="C8256" s="53" t="str">
        <f t="array" ref="C8256">IFERROR(_xlfn.XLOOKUP(B8256, Runs[Run ID], Runs[Title]), "— pick a run —")</f>
        <v>Cates' Thor</v>
      </c>
      <c r="D8256" s="74" t="s">
        <v>10803</v>
      </c>
      <c r="E8256" s="58" t="b">
        <v>0</v>
      </c>
      <c r="F8256" s="25">
        <f t="shared" si="2"/>
        <v>37</v>
      </c>
      <c r="G8256" s="21" t="s">
        <v>58</v>
      </c>
      <c r="H8256" s="23"/>
      <c r="I8256" s="28"/>
    </row>
    <row r="8257" ht="22.5" customHeight="1">
      <c r="A8257" s="53" t="str">
        <f t="array" ref="A8257">IFERROR(_xlfn.XLOOKUP(B8257, Runs[Run ID], Runs[Track]), "— pick a run —")</f>
        <v>Thor</v>
      </c>
      <c r="B8257" s="54" t="s">
        <v>515</v>
      </c>
      <c r="C8257" s="53" t="str">
        <f t="array" ref="C8257">IFERROR(_xlfn.XLOOKUP(B8257, Runs[Run ID], Runs[Title]), "— pick a run —")</f>
        <v>Cates' Thor</v>
      </c>
      <c r="D8257" s="74" t="s">
        <v>10808</v>
      </c>
      <c r="E8257" s="58" t="b">
        <v>0</v>
      </c>
      <c r="F8257" s="25">
        <f t="shared" si="2"/>
        <v>38</v>
      </c>
      <c r="G8257" s="21" t="s">
        <v>58</v>
      </c>
      <c r="H8257" s="23"/>
      <c r="I8257" s="28"/>
    </row>
    <row r="8258" ht="22.5" customHeight="1">
      <c r="A8258" s="53" t="str">
        <f t="array" ref="A8258">IFERROR(_xlfn.XLOOKUP(B8258, Runs[Run ID], Runs[Track]), "— pick a run —")</f>
        <v>Thor</v>
      </c>
      <c r="B8258" s="54" t="s">
        <v>515</v>
      </c>
      <c r="C8258" s="53" t="str">
        <f t="array" ref="C8258">IFERROR(_xlfn.XLOOKUP(B8258, Runs[Run ID], Runs[Title]), "— pick a run —")</f>
        <v>Cates' Thor</v>
      </c>
      <c r="D8258" s="74" t="s">
        <v>10811</v>
      </c>
      <c r="E8258" s="58" t="b">
        <v>0</v>
      </c>
      <c r="F8258" s="25">
        <f t="shared" si="2"/>
        <v>39</v>
      </c>
      <c r="G8258" s="21" t="s">
        <v>58</v>
      </c>
      <c r="H8258" s="23"/>
      <c r="I8258" s="28"/>
    </row>
    <row r="8259" ht="22.5" customHeight="1">
      <c r="A8259" s="53" t="str">
        <f t="array" ref="A8259">IFERROR(_xlfn.XLOOKUP(B8259, Runs[Run ID], Runs[Track]), "— pick a run —")</f>
        <v>Thor</v>
      </c>
      <c r="B8259" s="54" t="s">
        <v>515</v>
      </c>
      <c r="C8259" s="53" t="str">
        <f t="array" ref="C8259">IFERROR(_xlfn.XLOOKUP(B8259, Runs[Run ID], Runs[Title]), "— pick a run —")</f>
        <v>Cates' Thor</v>
      </c>
      <c r="D8259" s="74" t="s">
        <v>10815</v>
      </c>
      <c r="E8259" s="58" t="b">
        <v>0</v>
      </c>
      <c r="F8259" s="25">
        <f t="shared" si="2"/>
        <v>40</v>
      </c>
      <c r="G8259" s="21" t="s">
        <v>58</v>
      </c>
      <c r="H8259" s="23"/>
      <c r="I8259" s="28"/>
    </row>
    <row r="8260" ht="22.5" customHeight="1">
      <c r="A8260" s="53" t="str">
        <f t="array" ref="A8260">IFERROR(_xlfn.XLOOKUP(B8260, Runs[Run ID], Runs[Track]), "— pick a run —")</f>
        <v>Thor</v>
      </c>
      <c r="B8260" s="54" t="s">
        <v>515</v>
      </c>
      <c r="C8260" s="53" t="str">
        <f t="array" ref="C8260">IFERROR(_xlfn.XLOOKUP(B8260, Runs[Run ID], Runs[Title]), "— pick a run —")</f>
        <v>Cates' Thor</v>
      </c>
      <c r="D8260" s="74" t="s">
        <v>10818</v>
      </c>
      <c r="E8260" s="58" t="b">
        <v>0</v>
      </c>
      <c r="F8260" s="25">
        <f t="shared" si="2"/>
        <v>41</v>
      </c>
      <c r="G8260" s="21" t="s">
        <v>58</v>
      </c>
      <c r="H8260" s="23"/>
      <c r="I8260" s="28"/>
    </row>
    <row r="8261" ht="22.5" customHeight="1">
      <c r="A8261" s="53" t="str">
        <f t="array" ref="A8261">IFERROR(_xlfn.XLOOKUP(B8261, Runs[Run ID], Runs[Track]), "— pick a run —")</f>
        <v>Thor</v>
      </c>
      <c r="B8261" s="54" t="s">
        <v>515</v>
      </c>
      <c r="C8261" s="53" t="str">
        <f t="array" ref="C8261">IFERROR(_xlfn.XLOOKUP(B8261, Runs[Run ID], Runs[Title]), "— pick a run —")</f>
        <v>Cates' Thor</v>
      </c>
      <c r="D8261" s="74" t="s">
        <v>16134</v>
      </c>
      <c r="E8261" s="58" t="b">
        <v>0</v>
      </c>
      <c r="F8261" s="25">
        <f t="shared" si="2"/>
        <v>42</v>
      </c>
      <c r="G8261" s="21" t="s">
        <v>58</v>
      </c>
      <c r="H8261" s="23"/>
      <c r="I8261" s="28"/>
    </row>
    <row r="8262" ht="22.5" customHeight="1">
      <c r="A8262" s="53" t="str">
        <f t="array" ref="A8262">IFERROR(_xlfn.XLOOKUP(B8262, Runs[Run ID], Runs[Track]), "— pick a run —")</f>
        <v>Thor</v>
      </c>
      <c r="B8262" s="54" t="s">
        <v>1183</v>
      </c>
      <c r="C8262" s="53" t="str">
        <f t="array" ref="C8262">IFERROR(_xlfn.XLOOKUP(B8262, Runs[Run ID], Runs[Title]), "— pick a run —")</f>
        <v>Beta Ray Bill</v>
      </c>
      <c r="D8262" s="74" t="s">
        <v>10829</v>
      </c>
      <c r="E8262" s="58" t="b">
        <v>0</v>
      </c>
      <c r="F8262" s="25">
        <f t="shared" si="2"/>
        <v>1</v>
      </c>
      <c r="G8262" s="21" t="s">
        <v>58</v>
      </c>
      <c r="H8262" s="23"/>
      <c r="I8262" s="28"/>
    </row>
    <row r="8263" ht="22.5" customHeight="1">
      <c r="A8263" s="53" t="str">
        <f t="array" ref="A8263">IFERROR(_xlfn.XLOOKUP(B8263, Runs[Run ID], Runs[Track]), "— pick a run —")</f>
        <v>Thor</v>
      </c>
      <c r="B8263" s="54" t="s">
        <v>1183</v>
      </c>
      <c r="C8263" s="53" t="str">
        <f t="array" ref="C8263">IFERROR(_xlfn.XLOOKUP(B8263, Runs[Run ID], Runs[Title]), "— pick a run —")</f>
        <v>Beta Ray Bill</v>
      </c>
      <c r="D8263" s="74" t="s">
        <v>10832</v>
      </c>
      <c r="E8263" s="58" t="b">
        <v>0</v>
      </c>
      <c r="F8263" s="25">
        <f t="shared" si="2"/>
        <v>2</v>
      </c>
      <c r="G8263" s="21" t="s">
        <v>58</v>
      </c>
      <c r="H8263" s="23"/>
      <c r="I8263" s="28"/>
    </row>
    <row r="8264" ht="22.5" customHeight="1">
      <c r="A8264" s="53" t="str">
        <f t="array" ref="A8264">IFERROR(_xlfn.XLOOKUP(B8264, Runs[Run ID], Runs[Track]), "— pick a run —")</f>
        <v>Thor</v>
      </c>
      <c r="B8264" s="54" t="s">
        <v>1183</v>
      </c>
      <c r="C8264" s="53" t="str">
        <f t="array" ref="C8264">IFERROR(_xlfn.XLOOKUP(B8264, Runs[Run ID], Runs[Title]), "— pick a run —")</f>
        <v>Beta Ray Bill</v>
      </c>
      <c r="D8264" s="74" t="s">
        <v>10835</v>
      </c>
      <c r="E8264" s="58" t="b">
        <v>0</v>
      </c>
      <c r="F8264" s="25">
        <f t="shared" si="2"/>
        <v>3</v>
      </c>
      <c r="G8264" s="21" t="s">
        <v>58</v>
      </c>
      <c r="H8264" s="23"/>
      <c r="I8264" s="28"/>
    </row>
    <row r="8265" ht="22.5" customHeight="1">
      <c r="A8265" s="53" t="str">
        <f t="array" ref="A8265">IFERROR(_xlfn.XLOOKUP(B8265, Runs[Run ID], Runs[Track]), "— pick a run —")</f>
        <v>Thor</v>
      </c>
      <c r="B8265" s="54" t="s">
        <v>1183</v>
      </c>
      <c r="C8265" s="53" t="str">
        <f t="array" ref="C8265">IFERROR(_xlfn.XLOOKUP(B8265, Runs[Run ID], Runs[Title]), "— pick a run —")</f>
        <v>Beta Ray Bill</v>
      </c>
      <c r="D8265" s="74" t="s">
        <v>10838</v>
      </c>
      <c r="E8265" s="58" t="b">
        <v>0</v>
      </c>
      <c r="F8265" s="25">
        <f t="shared" si="2"/>
        <v>4</v>
      </c>
      <c r="G8265" s="21" t="s">
        <v>58</v>
      </c>
      <c r="H8265" s="23"/>
      <c r="I8265" s="28"/>
    </row>
    <row r="8266" ht="22.5" customHeight="1">
      <c r="A8266" s="53" t="str">
        <f t="array" ref="A8266">IFERROR(_xlfn.XLOOKUP(B8266, Runs[Run ID], Runs[Track]), "— pick a run —")</f>
        <v>Thor</v>
      </c>
      <c r="B8266" s="54" t="s">
        <v>1183</v>
      </c>
      <c r="C8266" s="53" t="str">
        <f t="array" ref="C8266">IFERROR(_xlfn.XLOOKUP(B8266, Runs[Run ID], Runs[Title]), "— pick a run —")</f>
        <v>Beta Ray Bill</v>
      </c>
      <c r="D8266" s="74" t="s">
        <v>10841</v>
      </c>
      <c r="E8266" s="58" t="b">
        <v>0</v>
      </c>
      <c r="F8266" s="25">
        <f t="shared" si="2"/>
        <v>5</v>
      </c>
      <c r="G8266" s="21" t="s">
        <v>58</v>
      </c>
      <c r="H8266" s="23"/>
      <c r="I8266" s="28"/>
    </row>
    <row r="8267" ht="22.5" customHeight="1">
      <c r="A8267" s="53" t="str">
        <f t="array" ref="A8267">IFERROR(_xlfn.XLOOKUP(B8267, Runs[Run ID], Runs[Track]), "— pick a run —")</f>
        <v>Thor</v>
      </c>
      <c r="B8267" s="54" t="s">
        <v>1178</v>
      </c>
      <c r="C8267" s="74" t="s">
        <v>16135</v>
      </c>
      <c r="D8267" s="74" t="s">
        <v>10848</v>
      </c>
      <c r="E8267" s="58" t="b">
        <v>0</v>
      </c>
      <c r="F8267" s="25">
        <f t="shared" si="2"/>
        <v>1</v>
      </c>
      <c r="G8267" s="21" t="s">
        <v>58</v>
      </c>
      <c r="H8267" s="23" t="s">
        <v>16136</v>
      </c>
      <c r="I8267" s="28"/>
    </row>
    <row r="8268" ht="22.5" customHeight="1">
      <c r="A8268" s="53" t="str">
        <f t="array" ref="A8268">IFERROR(_xlfn.XLOOKUP(B8268, Runs[Run ID], Runs[Track]), "— pick a run —")</f>
        <v>Thor</v>
      </c>
      <c r="B8268" s="54" t="s">
        <v>1178</v>
      </c>
      <c r="C8268" s="53" t="str">
        <f t="array" ref="C8268">IFERROR(_xlfn.XLOOKUP(B8268, Runs[Run ID], Runs[Title]), "— pick a run —")</f>
        <v>Immortal Thor</v>
      </c>
      <c r="D8268" s="74" t="s">
        <v>10853</v>
      </c>
      <c r="E8268" s="58" t="b">
        <v>0</v>
      </c>
      <c r="F8268" s="25">
        <f t="shared" si="2"/>
        <v>2</v>
      </c>
      <c r="G8268" s="21" t="s">
        <v>58</v>
      </c>
      <c r="H8268" s="23"/>
      <c r="I8268" s="28"/>
    </row>
    <row r="8269" ht="22.5" customHeight="1">
      <c r="A8269" s="53" t="str">
        <f t="array" ref="A8269">IFERROR(_xlfn.XLOOKUP(B8269, Runs[Run ID], Runs[Track]), "— pick a run —")</f>
        <v>Thor</v>
      </c>
      <c r="B8269" s="54" t="s">
        <v>1178</v>
      </c>
      <c r="C8269" s="53" t="str">
        <f t="array" ref="C8269">IFERROR(_xlfn.XLOOKUP(B8269, Runs[Run ID], Runs[Title]), "— pick a run —")</f>
        <v>Immortal Thor</v>
      </c>
      <c r="D8269" s="74" t="s">
        <v>10858</v>
      </c>
      <c r="E8269" s="58" t="b">
        <v>0</v>
      </c>
      <c r="F8269" s="25">
        <f t="shared" si="2"/>
        <v>3</v>
      </c>
      <c r="G8269" s="21" t="s">
        <v>58</v>
      </c>
      <c r="H8269" s="23"/>
      <c r="I8269" s="28"/>
    </row>
    <row r="8270" ht="22.5" customHeight="1">
      <c r="A8270" s="53" t="str">
        <f t="array" ref="A8270">IFERROR(_xlfn.XLOOKUP(B8270, Runs[Run ID], Runs[Track]), "— pick a run —")</f>
        <v>Thor</v>
      </c>
      <c r="B8270" s="54" t="s">
        <v>1178</v>
      </c>
      <c r="C8270" s="53" t="str">
        <f t="array" ref="C8270">IFERROR(_xlfn.XLOOKUP(B8270, Runs[Run ID], Runs[Title]), "— pick a run —")</f>
        <v>Immortal Thor</v>
      </c>
      <c r="D8270" s="74" t="s">
        <v>10863</v>
      </c>
      <c r="E8270" s="58" t="b">
        <v>0</v>
      </c>
      <c r="F8270" s="25">
        <f t="shared" si="2"/>
        <v>4</v>
      </c>
      <c r="G8270" s="21" t="s">
        <v>58</v>
      </c>
      <c r="H8270" s="23"/>
      <c r="I8270" s="28"/>
    </row>
    <row r="8271" ht="22.5" customHeight="1">
      <c r="A8271" s="53" t="str">
        <f t="array" ref="A8271">IFERROR(_xlfn.XLOOKUP(B8271, Runs[Run ID], Runs[Track]), "— pick a run —")</f>
        <v>Thor</v>
      </c>
      <c r="B8271" s="54" t="s">
        <v>1178</v>
      </c>
      <c r="C8271" s="53" t="str">
        <f t="array" ref="C8271">IFERROR(_xlfn.XLOOKUP(B8271, Runs[Run ID], Runs[Title]), "— pick a run —")</f>
        <v>Immortal Thor</v>
      </c>
      <c r="D8271" s="74" t="s">
        <v>10868</v>
      </c>
      <c r="E8271" s="58" t="b">
        <v>0</v>
      </c>
      <c r="F8271" s="25">
        <f t="shared" si="2"/>
        <v>5</v>
      </c>
      <c r="G8271" s="21" t="s">
        <v>58</v>
      </c>
      <c r="H8271" s="23"/>
      <c r="I8271" s="28"/>
    </row>
    <row r="8272" ht="22.5" customHeight="1">
      <c r="A8272" s="53" t="str">
        <f t="array" ref="A8272">IFERROR(_xlfn.XLOOKUP(B8272, Runs[Run ID], Runs[Track]), "— pick a run —")</f>
        <v>Thor</v>
      </c>
      <c r="B8272" s="54" t="s">
        <v>1178</v>
      </c>
      <c r="C8272" s="53" t="str">
        <f t="array" ref="C8272">IFERROR(_xlfn.XLOOKUP(B8272, Runs[Run ID], Runs[Title]), "— pick a run —")</f>
        <v>Immortal Thor</v>
      </c>
      <c r="D8272" s="74" t="s">
        <v>10874</v>
      </c>
      <c r="E8272" s="58" t="b">
        <v>0</v>
      </c>
      <c r="F8272" s="25">
        <f t="shared" si="2"/>
        <v>6</v>
      </c>
      <c r="G8272" s="21" t="s">
        <v>58</v>
      </c>
      <c r="H8272" s="23"/>
      <c r="I8272" s="28"/>
    </row>
    <row r="8273" ht="22.5" customHeight="1">
      <c r="A8273" s="53" t="str">
        <f t="array" ref="A8273">IFERROR(_xlfn.XLOOKUP(B8273, Runs[Run ID], Runs[Track]), "— pick a run —")</f>
        <v>Thor</v>
      </c>
      <c r="B8273" s="54" t="s">
        <v>1178</v>
      </c>
      <c r="C8273" s="53" t="str">
        <f t="array" ref="C8273">IFERROR(_xlfn.XLOOKUP(B8273, Runs[Run ID], Runs[Title]), "— pick a run —")</f>
        <v>Immortal Thor</v>
      </c>
      <c r="D8273" s="74" t="s">
        <v>10881</v>
      </c>
      <c r="E8273" s="58" t="b">
        <v>0</v>
      </c>
      <c r="F8273" s="25">
        <f t="shared" si="2"/>
        <v>7</v>
      </c>
      <c r="G8273" s="21" t="s">
        <v>58</v>
      </c>
      <c r="H8273" s="23"/>
      <c r="I8273" s="28"/>
    </row>
    <row r="8274" ht="22.5" customHeight="1">
      <c r="A8274" s="53" t="str">
        <f t="array" ref="A8274">IFERROR(_xlfn.XLOOKUP(B8274, Runs[Run ID], Runs[Track]), "— pick a run —")</f>
        <v>Thor</v>
      </c>
      <c r="B8274" s="54" t="s">
        <v>1178</v>
      </c>
      <c r="C8274" s="53" t="str">
        <f t="array" ref="C8274">IFERROR(_xlfn.XLOOKUP(B8274, Runs[Run ID], Runs[Title]), "— pick a run —")</f>
        <v>Immortal Thor</v>
      </c>
      <c r="D8274" s="74" t="s">
        <v>10887</v>
      </c>
      <c r="E8274" s="58" t="b">
        <v>0</v>
      </c>
      <c r="F8274" s="25">
        <f t="shared" si="2"/>
        <v>8</v>
      </c>
      <c r="G8274" s="21" t="s">
        <v>58</v>
      </c>
      <c r="H8274" s="23"/>
      <c r="I8274" s="28"/>
    </row>
    <row r="8275" ht="22.5" customHeight="1">
      <c r="A8275" s="53" t="str">
        <f t="array" ref="A8275">IFERROR(_xlfn.XLOOKUP(B8275, Runs[Run ID], Runs[Track]), "— pick a run —")</f>
        <v>Thor</v>
      </c>
      <c r="B8275" s="54" t="s">
        <v>1178</v>
      </c>
      <c r="C8275" s="53" t="str">
        <f t="array" ref="C8275">IFERROR(_xlfn.XLOOKUP(B8275, Runs[Run ID], Runs[Title]), "— pick a run —")</f>
        <v>Immortal Thor</v>
      </c>
      <c r="D8275" s="74" t="s">
        <v>10891</v>
      </c>
      <c r="E8275" s="58" t="b">
        <v>0</v>
      </c>
      <c r="F8275" s="25">
        <f t="shared" si="2"/>
        <v>9</v>
      </c>
      <c r="G8275" s="21" t="s">
        <v>58</v>
      </c>
      <c r="H8275" s="23"/>
      <c r="I8275" s="28"/>
    </row>
    <row r="8276" ht="22.5" customHeight="1">
      <c r="A8276" s="53" t="str">
        <f t="array" ref="A8276">IFERROR(_xlfn.XLOOKUP(B8276, Runs[Run ID], Runs[Track]), "— pick a run —")</f>
        <v>Thor</v>
      </c>
      <c r="B8276" s="54" t="s">
        <v>1178</v>
      </c>
      <c r="C8276" s="53" t="str">
        <f t="array" ref="C8276">IFERROR(_xlfn.XLOOKUP(B8276, Runs[Run ID], Runs[Title]), "— pick a run —")</f>
        <v>Immortal Thor</v>
      </c>
      <c r="D8276" s="74" t="s">
        <v>10896</v>
      </c>
      <c r="E8276" s="58" t="b">
        <v>0</v>
      </c>
      <c r="F8276" s="25">
        <f t="shared" si="2"/>
        <v>10</v>
      </c>
      <c r="G8276" s="21" t="s">
        <v>58</v>
      </c>
      <c r="H8276" s="23"/>
      <c r="I8276" s="28"/>
    </row>
    <row r="8277" ht="22.5" customHeight="1">
      <c r="A8277" s="53" t="str">
        <f t="array" ref="A8277">IFERROR(_xlfn.XLOOKUP(B8277, Runs[Run ID], Runs[Track]), "— pick a run —")</f>
        <v>Thor</v>
      </c>
      <c r="B8277" s="54" t="s">
        <v>1178</v>
      </c>
      <c r="C8277" s="53" t="str">
        <f t="array" ref="C8277">IFERROR(_xlfn.XLOOKUP(B8277, Runs[Run ID], Runs[Title]), "— pick a run —")</f>
        <v>Immortal Thor</v>
      </c>
      <c r="D8277" s="74" t="s">
        <v>10902</v>
      </c>
      <c r="E8277" s="58" t="b">
        <v>0</v>
      </c>
      <c r="F8277" s="25">
        <f t="shared" si="2"/>
        <v>11</v>
      </c>
      <c r="G8277" s="21" t="s">
        <v>58</v>
      </c>
      <c r="H8277" s="23"/>
      <c r="I8277" s="28"/>
    </row>
    <row r="8278" ht="22.5" customHeight="1">
      <c r="A8278" s="53" t="str">
        <f t="array" ref="A8278">IFERROR(_xlfn.XLOOKUP(B8278, Runs[Run ID], Runs[Track]), "— pick a run —")</f>
        <v>Thor</v>
      </c>
      <c r="B8278" s="54" t="s">
        <v>1178</v>
      </c>
      <c r="C8278" s="53" t="str">
        <f t="array" ref="C8278">IFERROR(_xlfn.XLOOKUP(B8278, Runs[Run ID], Runs[Title]), "— pick a run —")</f>
        <v>Immortal Thor</v>
      </c>
      <c r="D8278" s="74" t="s">
        <v>10907</v>
      </c>
      <c r="E8278" s="58" t="b">
        <v>0</v>
      </c>
      <c r="F8278" s="25">
        <f t="shared" si="2"/>
        <v>12</v>
      </c>
      <c r="G8278" s="21" t="s">
        <v>58</v>
      </c>
      <c r="H8278" s="23"/>
      <c r="I8278" s="28"/>
    </row>
    <row r="8279" ht="22.5" customHeight="1">
      <c r="A8279" s="53" t="str">
        <f t="array" ref="A8279">IFERROR(_xlfn.XLOOKUP(B8279, Runs[Run ID], Runs[Track]), "— pick a run —")</f>
        <v>Thor</v>
      </c>
      <c r="B8279" s="54" t="s">
        <v>1178</v>
      </c>
      <c r="C8279" s="53" t="str">
        <f t="array" ref="C8279">IFERROR(_xlfn.XLOOKUP(B8279, Runs[Run ID], Runs[Title]), "— pick a run —")</f>
        <v>Immortal Thor</v>
      </c>
      <c r="D8279" s="74" t="s">
        <v>10912</v>
      </c>
      <c r="E8279" s="58" t="b">
        <v>0</v>
      </c>
      <c r="F8279" s="25">
        <f t="shared" si="2"/>
        <v>13</v>
      </c>
      <c r="G8279" s="21" t="s">
        <v>58</v>
      </c>
      <c r="H8279" s="23"/>
      <c r="I8279" s="28"/>
    </row>
    <row r="8280" ht="22.5" customHeight="1">
      <c r="A8280" s="53" t="str">
        <f t="array" ref="A8280">IFERROR(_xlfn.XLOOKUP(B8280, Runs[Run ID], Runs[Track]), "— pick a run —")</f>
        <v>Thor</v>
      </c>
      <c r="B8280" s="54" t="s">
        <v>1178</v>
      </c>
      <c r="C8280" s="53" t="str">
        <f t="array" ref="C8280">IFERROR(_xlfn.XLOOKUP(B8280, Runs[Run ID], Runs[Title]), "— pick a run —")</f>
        <v>Immortal Thor</v>
      </c>
      <c r="D8280" s="74" t="s">
        <v>10917</v>
      </c>
      <c r="E8280" s="58" t="b">
        <v>0</v>
      </c>
      <c r="F8280" s="25">
        <f t="shared" si="2"/>
        <v>14</v>
      </c>
      <c r="G8280" s="21" t="s">
        <v>443</v>
      </c>
      <c r="H8280" s="23" t="s">
        <v>16137</v>
      </c>
      <c r="I8280" s="28"/>
    </row>
    <row r="8281" ht="22.5" customHeight="1">
      <c r="A8281" s="53" t="str">
        <f t="array" ref="A8281">IFERROR(_xlfn.XLOOKUP(B8281, Runs[Run ID], Runs[Track]), "— pick a run —")</f>
        <v>Thor</v>
      </c>
      <c r="B8281" s="54" t="s">
        <v>1178</v>
      </c>
      <c r="C8281" s="53" t="str">
        <f t="array" ref="C8281">IFERROR(_xlfn.XLOOKUP(B8281, Runs[Run ID], Runs[Title]), "— pick a run —")</f>
        <v>Immortal Thor</v>
      </c>
      <c r="D8281" s="74" t="s">
        <v>16138</v>
      </c>
      <c r="E8281" s="58" t="b">
        <v>0</v>
      </c>
      <c r="F8281" s="25">
        <f t="shared" si="2"/>
        <v>15</v>
      </c>
      <c r="G8281" s="21" t="s">
        <v>1002</v>
      </c>
      <c r="H8281" s="23" t="s">
        <v>16139</v>
      </c>
      <c r="I8281" s="28"/>
    </row>
    <row r="8282" ht="22.5" customHeight="1">
      <c r="A8282" s="53" t="str">
        <f t="array" ref="A8282">IFERROR(_xlfn.XLOOKUP(B8282, Runs[Run ID], Runs[Track]), "— pick a run —")</f>
        <v>Thor</v>
      </c>
      <c r="B8282" s="54" t="s">
        <v>1178</v>
      </c>
      <c r="C8282" s="53" t="str">
        <f t="array" ref="C8282">IFERROR(_xlfn.XLOOKUP(B8282, Runs[Run ID], Runs[Title]), "— pick a run —")</f>
        <v>Immortal Thor</v>
      </c>
      <c r="D8282" s="74" t="s">
        <v>10923</v>
      </c>
      <c r="E8282" s="58" t="b">
        <v>0</v>
      </c>
      <c r="F8282" s="25">
        <f t="shared" si="2"/>
        <v>16</v>
      </c>
      <c r="G8282" s="21" t="s">
        <v>58</v>
      </c>
      <c r="H8282" s="23"/>
      <c r="I8282" s="28"/>
    </row>
    <row r="8283" ht="22.5" customHeight="1">
      <c r="A8283" s="53" t="str">
        <f t="array" ref="A8283">IFERROR(_xlfn.XLOOKUP(B8283, Runs[Run ID], Runs[Track]), "— pick a run —")</f>
        <v>Thor</v>
      </c>
      <c r="B8283" s="54" t="s">
        <v>1178</v>
      </c>
      <c r="C8283" s="53" t="str">
        <f t="array" ref="C8283">IFERROR(_xlfn.XLOOKUP(B8283, Runs[Run ID], Runs[Title]), "— pick a run —")</f>
        <v>Immortal Thor</v>
      </c>
      <c r="D8283" s="74" t="s">
        <v>10928</v>
      </c>
      <c r="E8283" s="58" t="b">
        <v>0</v>
      </c>
      <c r="F8283" s="25">
        <f t="shared" si="2"/>
        <v>17</v>
      </c>
      <c r="G8283" s="21" t="s">
        <v>58</v>
      </c>
      <c r="H8283" s="23"/>
      <c r="I8283" s="28"/>
    </row>
    <row r="8284" ht="22.5" customHeight="1">
      <c r="A8284" s="53" t="str">
        <f t="array" ref="A8284">IFERROR(_xlfn.XLOOKUP(B8284, Runs[Run ID], Runs[Track]), "— pick a run —")</f>
        <v>Thor</v>
      </c>
      <c r="B8284" s="54" t="s">
        <v>1178</v>
      </c>
      <c r="C8284" s="53" t="str">
        <f t="array" ref="C8284">IFERROR(_xlfn.XLOOKUP(B8284, Runs[Run ID], Runs[Title]), "— pick a run —")</f>
        <v>Immortal Thor</v>
      </c>
      <c r="D8284" s="74" t="s">
        <v>10933</v>
      </c>
      <c r="E8284" s="58" t="b">
        <v>0</v>
      </c>
      <c r="F8284" s="25">
        <f t="shared" si="2"/>
        <v>18</v>
      </c>
      <c r="G8284" s="21" t="s">
        <v>58</v>
      </c>
      <c r="H8284" s="23"/>
      <c r="I8284" s="28"/>
    </row>
    <row r="8285" ht="22.5" customHeight="1">
      <c r="A8285" s="53" t="str">
        <f t="array" ref="A8285">IFERROR(_xlfn.XLOOKUP(B8285, Runs[Run ID], Runs[Track]), "— pick a run —")</f>
        <v>Thor</v>
      </c>
      <c r="B8285" s="54" t="s">
        <v>1178</v>
      </c>
      <c r="C8285" s="53" t="str">
        <f t="array" ref="C8285">IFERROR(_xlfn.XLOOKUP(B8285, Runs[Run ID], Runs[Title]), "— pick a run —")</f>
        <v>Immortal Thor</v>
      </c>
      <c r="D8285" s="74" t="s">
        <v>10938</v>
      </c>
      <c r="E8285" s="58" t="b">
        <v>0</v>
      </c>
      <c r="F8285" s="25">
        <f t="shared" si="2"/>
        <v>19</v>
      </c>
      <c r="G8285" s="21" t="s">
        <v>58</v>
      </c>
      <c r="H8285" s="23"/>
      <c r="I8285" s="28"/>
    </row>
    <row r="8286" ht="22.5" customHeight="1">
      <c r="A8286" s="53" t="str">
        <f t="array" ref="A8286">IFERROR(_xlfn.XLOOKUP(B8286, Runs[Run ID], Runs[Track]), "— pick a run —")</f>
        <v>Thor</v>
      </c>
      <c r="B8286" s="54" t="s">
        <v>1178</v>
      </c>
      <c r="C8286" s="53" t="str">
        <f t="array" ref="C8286">IFERROR(_xlfn.XLOOKUP(B8286, Runs[Run ID], Runs[Title]), "— pick a run —")</f>
        <v>Immortal Thor</v>
      </c>
      <c r="D8286" s="74" t="s">
        <v>10943</v>
      </c>
      <c r="E8286" s="58" t="b">
        <v>0</v>
      </c>
      <c r="F8286" s="25">
        <f t="shared" si="2"/>
        <v>20</v>
      </c>
      <c r="G8286" s="21" t="s">
        <v>58</v>
      </c>
      <c r="H8286" s="23"/>
      <c r="I8286" s="28"/>
    </row>
    <row r="8287" ht="22.5" customHeight="1">
      <c r="A8287" s="53" t="str">
        <f t="array" ref="A8287">IFERROR(_xlfn.XLOOKUP(B8287, Runs[Run ID], Runs[Track]), "— pick a run —")</f>
        <v>Thor</v>
      </c>
      <c r="B8287" s="54" t="s">
        <v>1178</v>
      </c>
      <c r="C8287" s="53" t="str">
        <f t="array" ref="C8287">IFERROR(_xlfn.XLOOKUP(B8287, Runs[Run ID], Runs[Title]), "— pick a run —")</f>
        <v>Immortal Thor</v>
      </c>
      <c r="D8287" s="74" t="s">
        <v>10948</v>
      </c>
      <c r="E8287" s="58" t="b">
        <v>0</v>
      </c>
      <c r="F8287" s="25">
        <f t="shared" si="2"/>
        <v>21</v>
      </c>
      <c r="G8287" s="21" t="s">
        <v>58</v>
      </c>
      <c r="H8287" s="23"/>
      <c r="I8287" s="28"/>
    </row>
    <row r="8288" ht="22.5" customHeight="1">
      <c r="A8288" s="53" t="str">
        <f t="array" ref="A8288">IFERROR(_xlfn.XLOOKUP(B8288, Runs[Run ID], Runs[Track]), "— pick a run —")</f>
        <v>Thor</v>
      </c>
      <c r="B8288" s="54" t="s">
        <v>1178</v>
      </c>
      <c r="C8288" s="53" t="str">
        <f t="array" ref="C8288">IFERROR(_xlfn.XLOOKUP(B8288, Runs[Run ID], Runs[Title]), "— pick a run —")</f>
        <v>Immortal Thor</v>
      </c>
      <c r="D8288" s="74" t="s">
        <v>10953</v>
      </c>
      <c r="E8288" s="58" t="b">
        <v>0</v>
      </c>
      <c r="F8288" s="25">
        <f t="shared" si="2"/>
        <v>22</v>
      </c>
      <c r="G8288" s="21" t="s">
        <v>58</v>
      </c>
      <c r="H8288" s="23"/>
      <c r="I8288" s="28"/>
    </row>
    <row r="8289" ht="22.5" customHeight="1">
      <c r="A8289" s="53" t="str">
        <f t="array" ref="A8289">IFERROR(_xlfn.XLOOKUP(B8289, Runs[Run ID], Runs[Track]), "— pick a run —")</f>
        <v>Thor</v>
      </c>
      <c r="B8289" s="54" t="s">
        <v>1178</v>
      </c>
      <c r="C8289" s="53" t="str">
        <f t="array" ref="C8289">IFERROR(_xlfn.XLOOKUP(B8289, Runs[Run ID], Runs[Title]), "— pick a run —")</f>
        <v>Immortal Thor</v>
      </c>
      <c r="D8289" s="74" t="s">
        <v>10958</v>
      </c>
      <c r="E8289" s="58" t="b">
        <v>0</v>
      </c>
      <c r="F8289" s="25">
        <f t="shared" si="2"/>
        <v>23</v>
      </c>
      <c r="G8289" s="21" t="s">
        <v>58</v>
      </c>
      <c r="H8289" s="23"/>
      <c r="I8289" s="28"/>
    </row>
    <row r="8290" ht="22.5" customHeight="1">
      <c r="A8290" s="53" t="str">
        <f t="array" ref="A8290">IFERROR(_xlfn.XLOOKUP(B8290, Runs[Run ID], Runs[Track]), "— pick a run —")</f>
        <v>Thor</v>
      </c>
      <c r="B8290" s="54" t="s">
        <v>1178</v>
      </c>
      <c r="C8290" s="53" t="str">
        <f t="array" ref="C8290">IFERROR(_xlfn.XLOOKUP(B8290, Runs[Run ID], Runs[Title]), "— pick a run —")</f>
        <v>Immortal Thor</v>
      </c>
      <c r="D8290" s="74" t="s">
        <v>10963</v>
      </c>
      <c r="E8290" s="58" t="b">
        <v>0</v>
      </c>
      <c r="F8290" s="25">
        <f t="shared" si="2"/>
        <v>24</v>
      </c>
      <c r="G8290" s="21" t="s">
        <v>58</v>
      </c>
      <c r="H8290" s="23"/>
      <c r="I8290" s="28"/>
    </row>
    <row r="8291" ht="22.5" customHeight="1">
      <c r="A8291" s="53" t="str">
        <f t="array" ref="A8291">IFERROR(_xlfn.XLOOKUP(B8291, Runs[Run ID], Runs[Track]), "— pick a run —")</f>
        <v>Thor</v>
      </c>
      <c r="B8291" s="54" t="s">
        <v>1178</v>
      </c>
      <c r="C8291" s="53" t="str">
        <f t="array" ref="C8291">IFERROR(_xlfn.XLOOKUP(B8291, Runs[Run ID], Runs[Title]), "— pick a run —")</f>
        <v>Immortal Thor</v>
      </c>
      <c r="D8291" s="74" t="s">
        <v>10968</v>
      </c>
      <c r="E8291" s="58" t="b">
        <v>0</v>
      </c>
      <c r="F8291" s="25">
        <f t="shared" si="2"/>
        <v>25</v>
      </c>
      <c r="G8291" s="21" t="s">
        <v>58</v>
      </c>
      <c r="H8291" s="23"/>
      <c r="I8291" s="28"/>
    </row>
    <row r="8292" ht="22.5" customHeight="1">
      <c r="A8292" s="53" t="str">
        <f t="array" ref="A8292">IFERROR(_xlfn.XLOOKUP(B8292, Runs[Run ID], Runs[Track]), "— pick a run —")</f>
        <v>Thor</v>
      </c>
      <c r="B8292" s="54" t="s">
        <v>1178</v>
      </c>
      <c r="C8292" s="53" t="str">
        <f t="array" ref="C8292">IFERROR(_xlfn.XLOOKUP(B8292, Runs[Run ID], Runs[Title]), "— pick a run —")</f>
        <v>Immortal Thor</v>
      </c>
      <c r="D8292" s="74" t="s">
        <v>10974</v>
      </c>
      <c r="E8292" s="58" t="b">
        <v>0</v>
      </c>
      <c r="F8292" s="25">
        <f t="shared" si="2"/>
        <v>26</v>
      </c>
      <c r="G8292" s="21" t="s">
        <v>58</v>
      </c>
      <c r="H8292" s="23"/>
      <c r="I8292" s="28"/>
    </row>
    <row r="8293" ht="22.5" customHeight="1">
      <c r="A8293" s="53" t="str">
        <f t="array" ref="A8293">IFERROR(_xlfn.XLOOKUP(B8293, Runs[Run ID], Runs[Track]), "— pick a run —")</f>
        <v>Thor</v>
      </c>
      <c r="B8293" s="54" t="s">
        <v>1178</v>
      </c>
      <c r="C8293" s="53" t="str">
        <f t="array" ref="C8293">IFERROR(_xlfn.XLOOKUP(B8293, Runs[Run ID], Runs[Title]), "— pick a run —")</f>
        <v>Immortal Thor</v>
      </c>
      <c r="D8293" s="74" t="s">
        <v>10978</v>
      </c>
      <c r="E8293" s="58" t="b">
        <v>0</v>
      </c>
      <c r="F8293" s="25">
        <f t="shared" si="2"/>
        <v>27</v>
      </c>
      <c r="G8293" s="21" t="s">
        <v>58</v>
      </c>
      <c r="H8293" s="23"/>
      <c r="I8293" s="28"/>
    </row>
    <row r="8294" ht="22.5" customHeight="1">
      <c r="A8294" s="53" t="str">
        <f t="array" ref="A8294">IFERROR(_xlfn.XLOOKUP(B8294, Runs[Run ID], Runs[Track]), "— pick a run —")</f>
        <v>Thor</v>
      </c>
      <c r="B8294" s="54" t="s">
        <v>1178</v>
      </c>
      <c r="C8294" s="53" t="str">
        <f t="array" ref="C8294">IFERROR(_xlfn.XLOOKUP(B8294, Runs[Run ID], Runs[Title]), "— pick a run —")</f>
        <v>Immortal Thor</v>
      </c>
      <c r="D8294" s="74" t="s">
        <v>16140</v>
      </c>
      <c r="E8294" s="58" t="b">
        <v>0</v>
      </c>
      <c r="F8294" s="25">
        <f t="shared" si="2"/>
        <v>28</v>
      </c>
      <c r="G8294" s="21" t="s">
        <v>58</v>
      </c>
      <c r="H8294" s="23" t="s">
        <v>16141</v>
      </c>
      <c r="I8294" s="28"/>
    </row>
    <row r="8295" ht="22.5" customHeight="1">
      <c r="A8295" s="53" t="str">
        <f t="array" ref="A8295">IFERROR(_xlfn.XLOOKUP(B8295, Runs[Run ID], Runs[Track]), "— pick a run —")</f>
        <v>Thor</v>
      </c>
      <c r="B8295" s="54" t="s">
        <v>1178</v>
      </c>
      <c r="C8295" s="53" t="str">
        <f t="array" ref="C8295">IFERROR(_xlfn.XLOOKUP(B8295, Runs[Run ID], Runs[Title]), "— pick a run —")</f>
        <v>Immortal Thor</v>
      </c>
      <c r="D8295" s="74" t="s">
        <v>16142</v>
      </c>
      <c r="E8295" s="58" t="b">
        <v>0</v>
      </c>
      <c r="F8295" s="25">
        <f t="shared" si="2"/>
        <v>29</v>
      </c>
      <c r="G8295" s="21" t="s">
        <v>58</v>
      </c>
      <c r="H8295" s="23"/>
      <c r="I8295" s="28"/>
    </row>
    <row r="8296" ht="22.5" customHeight="1">
      <c r="A8296" s="53" t="str">
        <f t="array" ref="A8296">IFERROR(_xlfn.XLOOKUP(B8296, Runs[Run ID], Runs[Track]), "— pick a run —")</f>
        <v>Thor</v>
      </c>
      <c r="B8296" s="54" t="s">
        <v>1178</v>
      </c>
      <c r="C8296" s="53" t="str">
        <f t="array" ref="C8296">IFERROR(_xlfn.XLOOKUP(B8296, Runs[Run ID], Runs[Title]), "— pick a run —")</f>
        <v>Immortal Thor</v>
      </c>
      <c r="D8296" s="74" t="s">
        <v>16143</v>
      </c>
      <c r="E8296" s="58" t="b">
        <v>0</v>
      </c>
      <c r="F8296" s="25">
        <f t="shared" si="2"/>
        <v>30</v>
      </c>
      <c r="G8296" s="21" t="s">
        <v>58</v>
      </c>
      <c r="H8296" s="23"/>
      <c r="I8296" s="28"/>
    </row>
    <row r="8297" ht="22.5" customHeight="1">
      <c r="A8297" s="53" t="str">
        <f t="array" ref="A8297">IFERROR(_xlfn.XLOOKUP(B8297, Runs[Run ID], Runs[Track]), "— pick a run —")</f>
        <v>Thor</v>
      </c>
      <c r="B8297" s="54" t="s">
        <v>1178</v>
      </c>
      <c r="C8297" s="53" t="str">
        <f t="array" ref="C8297">IFERROR(_xlfn.XLOOKUP(B8297, Runs[Run ID], Runs[Title]), "— pick a run —")</f>
        <v>Immortal Thor</v>
      </c>
      <c r="D8297" s="74" t="s">
        <v>16144</v>
      </c>
      <c r="E8297" s="58" t="b">
        <v>0</v>
      </c>
      <c r="F8297" s="25">
        <f t="shared" si="2"/>
        <v>31</v>
      </c>
      <c r="G8297" s="21" t="s">
        <v>58</v>
      </c>
      <c r="H8297" s="23"/>
      <c r="I8297" s="28"/>
    </row>
    <row r="8298" ht="22.5" customHeight="1">
      <c r="A8298" s="53" t="str">
        <f t="array" ref="A8298">IFERROR(_xlfn.XLOOKUP(B8298, Runs[Run ID], Runs[Track]), "— pick a run —")</f>
        <v>Thor</v>
      </c>
      <c r="B8298" s="54" t="s">
        <v>1178</v>
      </c>
      <c r="C8298" s="53" t="str">
        <f t="array" ref="C8298">IFERROR(_xlfn.XLOOKUP(B8298, Runs[Run ID], Runs[Title]), "— pick a run —")</f>
        <v>Immortal Thor</v>
      </c>
      <c r="D8298" s="74" t="s">
        <v>16145</v>
      </c>
      <c r="E8298" s="58" t="b">
        <v>0</v>
      </c>
      <c r="F8298" s="25">
        <f t="shared" si="2"/>
        <v>32</v>
      </c>
      <c r="G8298" s="21" t="s">
        <v>58</v>
      </c>
      <c r="H8298" s="23"/>
      <c r="I8298" s="28"/>
    </row>
    <row r="8299" ht="22.5" customHeight="1">
      <c r="A8299" s="53" t="str">
        <f t="array" ref="A8299">IFERROR(_xlfn.XLOOKUP(B8299, Runs[Run ID], Runs[Track]), "— pick a run —")</f>
        <v>Thor</v>
      </c>
      <c r="B8299" s="54" t="s">
        <v>1178</v>
      </c>
      <c r="C8299" s="53" t="str">
        <f t="array" ref="C8299">IFERROR(_xlfn.XLOOKUP(B8299, Runs[Run ID], Runs[Title]), "— pick a run —")</f>
        <v>Immortal Thor</v>
      </c>
      <c r="D8299" s="74" t="s">
        <v>16146</v>
      </c>
      <c r="E8299" s="58" t="b">
        <v>0</v>
      </c>
      <c r="F8299" s="25">
        <f t="shared" si="2"/>
        <v>33</v>
      </c>
      <c r="G8299" s="21" t="s">
        <v>58</v>
      </c>
      <c r="H8299" s="23"/>
      <c r="I8299" s="28"/>
    </row>
    <row r="8300" ht="22.5" customHeight="1">
      <c r="A8300" s="53" t="str">
        <f t="array" ref="A8300">IFERROR(_xlfn.XLOOKUP(B8300, Runs[Run ID], Runs[Track]), "— pick a run —")</f>
        <v>Thor</v>
      </c>
      <c r="B8300" s="54" t="s">
        <v>1178</v>
      </c>
      <c r="C8300" s="53" t="str">
        <f t="array" ref="C8300">IFERROR(_xlfn.XLOOKUP(B8300, Runs[Run ID], Runs[Title]), "— pick a run —")</f>
        <v>Immortal Thor</v>
      </c>
      <c r="D8300" s="74" t="s">
        <v>16147</v>
      </c>
      <c r="E8300" s="58" t="b">
        <v>0</v>
      </c>
      <c r="F8300" s="25">
        <f t="shared" si="2"/>
        <v>34</v>
      </c>
      <c r="G8300" s="21" t="s">
        <v>58</v>
      </c>
      <c r="H8300" s="23"/>
      <c r="I8300" s="28"/>
    </row>
    <row r="8301" ht="22.5" customHeight="1">
      <c r="A8301" s="53" t="str">
        <f t="array" ref="A8301">IFERROR(_xlfn.XLOOKUP(B8301, Runs[Run ID], Runs[Track]), "— pick a run —")</f>
        <v>Thor</v>
      </c>
      <c r="B8301" s="54" t="s">
        <v>1178</v>
      </c>
      <c r="C8301" s="53" t="str">
        <f t="array" ref="C8301">IFERROR(_xlfn.XLOOKUP(B8301, Runs[Run ID], Runs[Title]), "— pick a run —")</f>
        <v>Immortal Thor</v>
      </c>
      <c r="D8301" s="74" t="s">
        <v>16148</v>
      </c>
      <c r="E8301" s="58" t="b">
        <v>0</v>
      </c>
      <c r="F8301" s="25">
        <f t="shared" si="2"/>
        <v>35</v>
      </c>
      <c r="G8301" s="21" t="s">
        <v>58</v>
      </c>
      <c r="H8301" s="23"/>
      <c r="I8301" s="28"/>
    </row>
    <row r="8302" ht="22.5" customHeight="1">
      <c r="A8302" s="53" t="str">
        <f t="array" ref="A8302">IFERROR(_xlfn.XLOOKUP(B8302, Runs[Run ID], Runs[Track]), "— pick a run —")</f>
        <v>Thor</v>
      </c>
      <c r="B8302" s="54" t="s">
        <v>1178</v>
      </c>
      <c r="C8302" s="53" t="str">
        <f t="array" ref="C8302">IFERROR(_xlfn.XLOOKUP(B8302, Runs[Run ID], Runs[Title]), "— pick a run —")</f>
        <v>Immortal Thor</v>
      </c>
      <c r="D8302" s="74" t="s">
        <v>16149</v>
      </c>
      <c r="E8302" s="58" t="b">
        <v>0</v>
      </c>
      <c r="F8302" s="25">
        <f t="shared" si="2"/>
        <v>36</v>
      </c>
      <c r="G8302" s="21" t="s">
        <v>58</v>
      </c>
      <c r="H8302" s="23"/>
      <c r="I8302" s="28"/>
    </row>
    <row r="8303" ht="22.5" customHeight="1">
      <c r="A8303" s="53" t="str">
        <f t="array" ref="A8303">IFERROR(_xlfn.XLOOKUP(B8303, Runs[Run ID], Runs[Track]), "— pick a run —")</f>
        <v>Thor</v>
      </c>
      <c r="B8303" s="54" t="s">
        <v>1178</v>
      </c>
      <c r="C8303" s="53" t="str">
        <f t="array" ref="C8303">IFERROR(_xlfn.XLOOKUP(B8303, Runs[Run ID], Runs[Title]), "— pick a run —")</f>
        <v>Immortal Thor</v>
      </c>
      <c r="D8303" s="74" t="s">
        <v>16150</v>
      </c>
      <c r="E8303" s="58" t="b">
        <v>0</v>
      </c>
      <c r="F8303" s="25">
        <f t="shared" si="2"/>
        <v>37</v>
      </c>
      <c r="G8303" s="21" t="s">
        <v>58</v>
      </c>
      <c r="H8303" s="23"/>
      <c r="I8303" s="28"/>
    </row>
    <row r="8304" ht="22.5" customHeight="1">
      <c r="A8304" s="53" t="str">
        <f t="array" ref="A8304">IFERROR(_xlfn.XLOOKUP(B8304, Runs[Run ID], Runs[Track]), "— pick a run —")</f>
        <v>Thor</v>
      </c>
      <c r="B8304" s="54" t="s">
        <v>1178</v>
      </c>
      <c r="C8304" s="53" t="str">
        <f t="array" ref="C8304">IFERROR(_xlfn.XLOOKUP(B8304, Runs[Run ID], Runs[Title]), "— pick a run —")</f>
        <v>Immortal Thor</v>
      </c>
      <c r="D8304" s="74" t="s">
        <v>16151</v>
      </c>
      <c r="E8304" s="58" t="b">
        <v>0</v>
      </c>
      <c r="F8304" s="25">
        <f t="shared" si="2"/>
        <v>38</v>
      </c>
      <c r="G8304" s="21" t="s">
        <v>58</v>
      </c>
      <c r="H8304" s="23"/>
      <c r="I8304" s="28"/>
    </row>
    <row r="8305" ht="22.5" customHeight="1">
      <c r="A8305" s="53" t="str">
        <f t="array" ref="A8305">IFERROR(_xlfn.XLOOKUP(B8305, Runs[Run ID], Runs[Track]), "— pick a run —")</f>
        <v>Thor</v>
      </c>
      <c r="B8305" s="54" t="s">
        <v>1178</v>
      </c>
      <c r="C8305" s="53" t="str">
        <f t="array" ref="C8305">IFERROR(_xlfn.XLOOKUP(B8305, Runs[Run ID], Runs[Title]), "— pick a run —")</f>
        <v>Immortal Thor</v>
      </c>
      <c r="D8305" s="74" t="s">
        <v>16152</v>
      </c>
      <c r="E8305" s="58" t="b">
        <v>0</v>
      </c>
      <c r="F8305" s="25">
        <f t="shared" si="2"/>
        <v>39</v>
      </c>
      <c r="G8305" s="21" t="s">
        <v>58</v>
      </c>
      <c r="H8305" s="23"/>
      <c r="I8305" s="28"/>
    </row>
    <row r="8306" ht="22.5" customHeight="1">
      <c r="A8306" s="53" t="str">
        <f t="array" ref="A8306">IFERROR(_xlfn.XLOOKUP(B8306, Runs[Run ID], Runs[Track]), "— pick a run —")</f>
        <v>Thor</v>
      </c>
      <c r="B8306" s="54" t="s">
        <v>1178</v>
      </c>
      <c r="C8306" s="53" t="str">
        <f t="array" ref="C8306">IFERROR(_xlfn.XLOOKUP(B8306, Runs[Run ID], Runs[Title]), "— pick a run —")</f>
        <v>Immortal Thor</v>
      </c>
      <c r="D8306" s="74" t="s">
        <v>16153</v>
      </c>
      <c r="E8306" s="58" t="b">
        <v>0</v>
      </c>
      <c r="F8306" s="25">
        <f t="shared" si="2"/>
        <v>40</v>
      </c>
      <c r="G8306" s="21" t="s">
        <v>58</v>
      </c>
      <c r="H8306" s="23"/>
      <c r="I8306" s="28"/>
    </row>
    <row r="8307" ht="22.5" customHeight="1">
      <c r="A8307" s="53" t="str">
        <f t="array" ref="A8307">IFERROR(_xlfn.XLOOKUP(B8307, Runs[Run ID], Runs[Track]), "— pick a run —")</f>
        <v>Thor</v>
      </c>
      <c r="B8307" s="54" t="s">
        <v>1178</v>
      </c>
      <c r="C8307" s="53" t="str">
        <f t="array" ref="C8307">IFERROR(_xlfn.XLOOKUP(B8307, Runs[Run ID], Runs[Title]), "— pick a run —")</f>
        <v>Immortal Thor</v>
      </c>
      <c r="D8307" s="74" t="s">
        <v>16154</v>
      </c>
      <c r="E8307" s="58" t="b">
        <v>0</v>
      </c>
      <c r="F8307" s="25">
        <f t="shared" si="2"/>
        <v>41</v>
      </c>
      <c r="G8307" s="21" t="s">
        <v>58</v>
      </c>
      <c r="H8307" s="23"/>
      <c r="I8307" s="28"/>
    </row>
    <row r="8308" ht="22.5" customHeight="1">
      <c r="A8308" s="53" t="str">
        <f t="array" ref="A8308">IFERROR(_xlfn.XLOOKUP(B8308, Runs[Run ID], Runs[Track]), "— pick a run —")</f>
        <v>Ultimate 2024</v>
      </c>
      <c r="B8308" s="54" t="s">
        <v>1188</v>
      </c>
      <c r="C8308" s="53" t="str">
        <f t="array" ref="C8308">IFERROR(_xlfn.XLOOKUP(B8308, Runs[Run ID], Runs[Title]), "— pick a run —")</f>
        <v>Ultimate Invasion</v>
      </c>
      <c r="D8308" s="74" t="s">
        <v>2366</v>
      </c>
      <c r="E8308" s="58" t="b">
        <v>0</v>
      </c>
      <c r="F8308" s="25">
        <f t="shared" si="2"/>
        <v>1</v>
      </c>
      <c r="G8308" s="21" t="s">
        <v>58</v>
      </c>
      <c r="H8308" s="23" t="s">
        <v>16155</v>
      </c>
      <c r="I8308" s="28"/>
    </row>
    <row r="8309" ht="22.5" customHeight="1">
      <c r="A8309" s="53" t="str">
        <f t="array" ref="A8309">IFERROR(_xlfn.XLOOKUP(B8309, Runs[Run ID], Runs[Track]), "— pick a run —")</f>
        <v>Ultimate 2024</v>
      </c>
      <c r="B8309" s="54" t="s">
        <v>1188</v>
      </c>
      <c r="C8309" s="53" t="str">
        <f t="array" ref="C8309">IFERROR(_xlfn.XLOOKUP(B8309, Runs[Run ID], Runs[Title]), "— pick a run —")</f>
        <v>Ultimate Invasion</v>
      </c>
      <c r="D8309" s="74" t="s">
        <v>2395</v>
      </c>
      <c r="E8309" s="58" t="b">
        <v>0</v>
      </c>
      <c r="F8309" s="25">
        <f t="shared" si="2"/>
        <v>2</v>
      </c>
      <c r="G8309" s="21" t="s">
        <v>58</v>
      </c>
      <c r="H8309" s="23"/>
      <c r="I8309" s="28"/>
    </row>
    <row r="8310" ht="22.5" customHeight="1">
      <c r="A8310" s="53" t="str">
        <f t="array" ref="A8310">IFERROR(_xlfn.XLOOKUP(B8310, Runs[Run ID], Runs[Track]), "— pick a run —")</f>
        <v>Ultimate 2024</v>
      </c>
      <c r="B8310" s="54" t="s">
        <v>1188</v>
      </c>
      <c r="C8310" s="53" t="str">
        <f t="array" ref="C8310">IFERROR(_xlfn.XLOOKUP(B8310, Runs[Run ID], Runs[Title]), "— pick a run —")</f>
        <v>Ultimate Invasion</v>
      </c>
      <c r="D8310" s="74" t="s">
        <v>2426</v>
      </c>
      <c r="E8310" s="58" t="b">
        <v>0</v>
      </c>
      <c r="F8310" s="25">
        <f t="shared" si="2"/>
        <v>3</v>
      </c>
      <c r="G8310" s="21" t="s">
        <v>58</v>
      </c>
      <c r="H8310" s="23"/>
      <c r="I8310" s="28"/>
    </row>
    <row r="8311" ht="22.5" customHeight="1">
      <c r="A8311" s="53" t="str">
        <f t="array" ref="A8311">IFERROR(_xlfn.XLOOKUP(B8311, Runs[Run ID], Runs[Track]), "— pick a run —")</f>
        <v>Ultimate 2024</v>
      </c>
      <c r="B8311" s="54" t="s">
        <v>1188</v>
      </c>
      <c r="C8311" s="53" t="str">
        <f t="array" ref="C8311">IFERROR(_xlfn.XLOOKUP(B8311, Runs[Run ID], Runs[Title]), "— pick a run —")</f>
        <v>Ultimate Invasion</v>
      </c>
      <c r="D8311" s="74" t="s">
        <v>2456</v>
      </c>
      <c r="E8311" s="58" t="b">
        <v>0</v>
      </c>
      <c r="F8311" s="25">
        <f t="shared" si="2"/>
        <v>4</v>
      </c>
      <c r="G8311" s="21" t="s">
        <v>58</v>
      </c>
      <c r="H8311" s="23"/>
      <c r="I8311" s="28"/>
    </row>
    <row r="8312" ht="22.5" customHeight="1">
      <c r="A8312" s="53" t="str">
        <f t="array" ref="A8312">IFERROR(_xlfn.XLOOKUP(B8312, Runs[Run ID], Runs[Track]), "— pick a run —")</f>
        <v>Ultimate 2024</v>
      </c>
      <c r="B8312" s="54" t="s">
        <v>1188</v>
      </c>
      <c r="C8312" s="53" t="str">
        <f t="array" ref="C8312">IFERROR(_xlfn.XLOOKUP(B8312, Runs[Run ID], Runs[Title]), "— pick a run —")</f>
        <v>Ultimate Invasion</v>
      </c>
      <c r="D8312" s="74" t="s">
        <v>16156</v>
      </c>
      <c r="E8312" s="58" t="b">
        <v>0</v>
      </c>
      <c r="F8312" s="25">
        <f t="shared" si="2"/>
        <v>5</v>
      </c>
      <c r="G8312" s="21" t="s">
        <v>58</v>
      </c>
      <c r="H8312" s="23" t="s">
        <v>16157</v>
      </c>
      <c r="I8312" s="28"/>
    </row>
    <row r="8313" ht="22.5" customHeight="1">
      <c r="A8313" s="53" t="str">
        <f t="array" ref="A8313">IFERROR(_xlfn.XLOOKUP(B8313, Runs[Run ID], Runs[Track]), "— pick a run —")</f>
        <v>Ultimate 2024</v>
      </c>
      <c r="B8313" s="54" t="s">
        <v>1187</v>
      </c>
      <c r="C8313" s="53" t="str">
        <f t="array" ref="C8313">IFERROR(_xlfn.XLOOKUP(B8313, Runs[Run ID], Runs[Title]), "— pick a run —")</f>
        <v>Ultimate 2024 (Year 1)</v>
      </c>
      <c r="D8313" s="74" t="s">
        <v>2543</v>
      </c>
      <c r="E8313" s="58" t="b">
        <v>0</v>
      </c>
      <c r="F8313" s="25">
        <f t="shared" si="2"/>
        <v>1</v>
      </c>
      <c r="G8313" s="21" t="s">
        <v>58</v>
      </c>
      <c r="H8313" s="23" t="s">
        <v>16158</v>
      </c>
      <c r="I8313" s="28"/>
    </row>
    <row r="8314" ht="22.5" customHeight="1">
      <c r="A8314" s="53" t="str">
        <f t="array" ref="A8314">IFERROR(_xlfn.XLOOKUP(B8314, Runs[Run ID], Runs[Track]), "— pick a run —")</f>
        <v>Ultimate 2024</v>
      </c>
      <c r="B8314" s="54" t="s">
        <v>1187</v>
      </c>
      <c r="C8314" s="53" t="str">
        <f t="array" ref="C8314">IFERROR(_xlfn.XLOOKUP(B8314, Runs[Run ID], Runs[Title]), "— pick a run —")</f>
        <v>Ultimate 2024 (Year 1)</v>
      </c>
      <c r="D8314" s="74" t="s">
        <v>2573</v>
      </c>
      <c r="E8314" s="58" t="b">
        <v>0</v>
      </c>
      <c r="F8314" s="25">
        <f t="shared" si="2"/>
        <v>2</v>
      </c>
      <c r="G8314" s="21" t="s">
        <v>58</v>
      </c>
      <c r="H8314" s="23"/>
      <c r="I8314" s="28"/>
    </row>
    <row r="8315" ht="22.5" customHeight="1">
      <c r="A8315" s="53" t="str">
        <f t="array" ref="A8315">IFERROR(_xlfn.XLOOKUP(B8315, Runs[Run ID], Runs[Track]), "— pick a run —")</f>
        <v>Ultimate 2024</v>
      </c>
      <c r="B8315" s="54" t="s">
        <v>1187</v>
      </c>
      <c r="C8315" s="53" t="str">
        <f t="array" ref="C8315">IFERROR(_xlfn.XLOOKUP(B8315, Runs[Run ID], Runs[Title]), "— pick a run —")</f>
        <v>Ultimate 2024 (Year 1)</v>
      </c>
      <c r="D8315" s="74" t="s">
        <v>2603</v>
      </c>
      <c r="E8315" s="58" t="b">
        <v>0</v>
      </c>
      <c r="F8315" s="25">
        <f t="shared" si="2"/>
        <v>3</v>
      </c>
      <c r="G8315" s="21" t="s">
        <v>58</v>
      </c>
      <c r="H8315" s="23"/>
      <c r="I8315" s="28"/>
    </row>
    <row r="8316" ht="22.5" customHeight="1">
      <c r="A8316" s="53" t="str">
        <f t="array" ref="A8316">IFERROR(_xlfn.XLOOKUP(B8316, Runs[Run ID], Runs[Track]), "— pick a run —")</f>
        <v>Ultimate 2024</v>
      </c>
      <c r="B8316" s="54" t="s">
        <v>1187</v>
      </c>
      <c r="C8316" s="53" t="str">
        <f t="array" ref="C8316">IFERROR(_xlfn.XLOOKUP(B8316, Runs[Run ID], Runs[Title]), "— pick a run —")</f>
        <v>Ultimate 2024 (Year 1)</v>
      </c>
      <c r="D8316" s="74" t="s">
        <v>2633</v>
      </c>
      <c r="E8316" s="58" t="b">
        <v>0</v>
      </c>
      <c r="F8316" s="25">
        <f t="shared" si="2"/>
        <v>4</v>
      </c>
      <c r="G8316" s="21" t="s">
        <v>58</v>
      </c>
      <c r="H8316" s="23"/>
      <c r="I8316" s="28"/>
    </row>
    <row r="8317" ht="22.5" customHeight="1">
      <c r="A8317" s="53" t="str">
        <f t="array" ref="A8317">IFERROR(_xlfn.XLOOKUP(B8317, Runs[Run ID], Runs[Track]), "— pick a run —")</f>
        <v>Ultimate 2024</v>
      </c>
      <c r="B8317" s="54" t="s">
        <v>1187</v>
      </c>
      <c r="C8317" s="53" t="str">
        <f t="array" ref="C8317">IFERROR(_xlfn.XLOOKUP(B8317, Runs[Run ID], Runs[Title]), "— pick a run —")</f>
        <v>Ultimate 2024 (Year 1)</v>
      </c>
      <c r="D8317" s="74" t="s">
        <v>2693</v>
      </c>
      <c r="E8317" s="58" t="b">
        <v>0</v>
      </c>
      <c r="F8317" s="25">
        <f t="shared" si="2"/>
        <v>5</v>
      </c>
      <c r="G8317" s="21" t="s">
        <v>58</v>
      </c>
      <c r="H8317" s="23"/>
      <c r="I8317" s="28"/>
    </row>
    <row r="8318" ht="22.5" customHeight="1">
      <c r="A8318" s="53" t="str">
        <f t="array" ref="A8318">IFERROR(_xlfn.XLOOKUP(B8318, Runs[Run ID], Runs[Track]), "— pick a run —")</f>
        <v>Ultimate 2024</v>
      </c>
      <c r="B8318" s="54" t="s">
        <v>1187</v>
      </c>
      <c r="C8318" s="53" t="str">
        <f t="array" ref="C8318">IFERROR(_xlfn.XLOOKUP(B8318, Runs[Run ID], Runs[Title]), "— pick a run —")</f>
        <v>Ultimate 2024 (Year 1)</v>
      </c>
      <c r="D8318" s="74" t="s">
        <v>2723</v>
      </c>
      <c r="E8318" s="58" t="b">
        <v>0</v>
      </c>
      <c r="F8318" s="25">
        <f t="shared" si="2"/>
        <v>6</v>
      </c>
      <c r="G8318" s="21" t="s">
        <v>58</v>
      </c>
      <c r="H8318" s="23"/>
      <c r="I8318" s="28"/>
    </row>
    <row r="8319" ht="22.5" customHeight="1">
      <c r="A8319" s="53" t="str">
        <f t="array" ref="A8319">IFERROR(_xlfn.XLOOKUP(B8319, Runs[Run ID], Runs[Track]), "— pick a run —")</f>
        <v>Ultimate 2024</v>
      </c>
      <c r="B8319" s="54" t="s">
        <v>1187</v>
      </c>
      <c r="C8319" s="53" t="str">
        <f t="array" ref="C8319">IFERROR(_xlfn.XLOOKUP(B8319, Runs[Run ID], Runs[Title]), "— pick a run —")</f>
        <v>Ultimate 2024 (Year 1)</v>
      </c>
      <c r="D8319" s="74" t="s">
        <v>2753</v>
      </c>
      <c r="E8319" s="58" t="b">
        <v>0</v>
      </c>
      <c r="F8319" s="25">
        <f t="shared" si="2"/>
        <v>7</v>
      </c>
      <c r="G8319" s="21" t="s">
        <v>58</v>
      </c>
      <c r="H8319" s="23"/>
      <c r="I8319" s="28"/>
    </row>
    <row r="8320" ht="22.5" customHeight="1">
      <c r="A8320" s="53" t="str">
        <f t="array" ref="A8320">IFERROR(_xlfn.XLOOKUP(B8320, Runs[Run ID], Runs[Track]), "— pick a run —")</f>
        <v>Ultimate 2024</v>
      </c>
      <c r="B8320" s="54" t="s">
        <v>1187</v>
      </c>
      <c r="C8320" s="53" t="str">
        <f t="array" ref="C8320">IFERROR(_xlfn.XLOOKUP(B8320, Runs[Run ID], Runs[Title]), "— pick a run —")</f>
        <v>Ultimate 2024 (Year 1)</v>
      </c>
      <c r="D8320" s="74" t="s">
        <v>2782</v>
      </c>
      <c r="E8320" s="58" t="b">
        <v>0</v>
      </c>
      <c r="F8320" s="25">
        <f t="shared" si="2"/>
        <v>8</v>
      </c>
      <c r="G8320" s="21" t="s">
        <v>58</v>
      </c>
      <c r="H8320" s="23"/>
      <c r="I8320" s="28"/>
    </row>
    <row r="8321" ht="22.5" customHeight="1">
      <c r="A8321" s="53" t="str">
        <f t="array" ref="A8321">IFERROR(_xlfn.XLOOKUP(B8321, Runs[Run ID], Runs[Track]), "— pick a run —")</f>
        <v>Ultimate 2024</v>
      </c>
      <c r="B8321" s="54" t="s">
        <v>1187</v>
      </c>
      <c r="C8321" s="53" t="str">
        <f t="array" ref="C8321">IFERROR(_xlfn.XLOOKUP(B8321, Runs[Run ID], Runs[Title]), "— pick a run —")</f>
        <v>Ultimate 2024 (Year 1)</v>
      </c>
      <c r="D8321" s="74" t="s">
        <v>2812</v>
      </c>
      <c r="E8321" s="58" t="b">
        <v>0</v>
      </c>
      <c r="F8321" s="25">
        <f t="shared" si="2"/>
        <v>9</v>
      </c>
      <c r="G8321" s="21" t="s">
        <v>58</v>
      </c>
      <c r="H8321" s="23"/>
      <c r="I8321" s="28"/>
    </row>
    <row r="8322" ht="22.5" customHeight="1">
      <c r="A8322" s="53" t="str">
        <f t="array" ref="A8322">IFERROR(_xlfn.XLOOKUP(B8322, Runs[Run ID], Runs[Track]), "— pick a run —")</f>
        <v>Ultimate 2024</v>
      </c>
      <c r="B8322" s="54" t="s">
        <v>1187</v>
      </c>
      <c r="C8322" s="53" t="str">
        <f t="array" ref="C8322">IFERROR(_xlfn.XLOOKUP(B8322, Runs[Run ID], Runs[Title]), "— pick a run —")</f>
        <v>Ultimate 2024 (Year 1)</v>
      </c>
      <c r="D8322" s="74" t="s">
        <v>2840</v>
      </c>
      <c r="E8322" s="58" t="b">
        <v>0</v>
      </c>
      <c r="F8322" s="25">
        <f t="shared" si="2"/>
        <v>10</v>
      </c>
      <c r="G8322" s="21" t="s">
        <v>58</v>
      </c>
      <c r="H8322" s="23"/>
      <c r="I8322" s="28"/>
    </row>
    <row r="8323" ht="22.5" customHeight="1">
      <c r="A8323" s="53" t="str">
        <f t="array" ref="A8323">IFERROR(_xlfn.XLOOKUP(B8323, Runs[Run ID], Runs[Track]), "— pick a run —")</f>
        <v>Ultimate 2024</v>
      </c>
      <c r="B8323" s="54" t="s">
        <v>1187</v>
      </c>
      <c r="C8323" s="53" t="str">
        <f t="array" ref="C8323">IFERROR(_xlfn.XLOOKUP(B8323, Runs[Run ID], Runs[Title]), "— pick a run —")</f>
        <v>Ultimate 2024 (Year 1)</v>
      </c>
      <c r="D8323" s="74" t="s">
        <v>2869</v>
      </c>
      <c r="E8323" s="58" t="b">
        <v>0</v>
      </c>
      <c r="F8323" s="25">
        <f t="shared" si="2"/>
        <v>11</v>
      </c>
      <c r="G8323" s="21" t="s">
        <v>58</v>
      </c>
      <c r="H8323" s="23"/>
      <c r="I8323" s="28"/>
    </row>
    <row r="8324" ht="22.5" customHeight="1">
      <c r="A8324" s="53" t="str">
        <f t="array" ref="A8324">IFERROR(_xlfn.XLOOKUP(B8324, Runs[Run ID], Runs[Track]), "— pick a run —")</f>
        <v>Ultimate 2024</v>
      </c>
      <c r="B8324" s="54" t="s">
        <v>1187</v>
      </c>
      <c r="C8324" s="53" t="str">
        <f t="array" ref="C8324">IFERROR(_xlfn.XLOOKUP(B8324, Runs[Run ID], Runs[Title]), "— pick a run —")</f>
        <v>Ultimate 2024 (Year 1)</v>
      </c>
      <c r="D8324" s="74" t="s">
        <v>2898</v>
      </c>
      <c r="E8324" s="58" t="b">
        <v>0</v>
      </c>
      <c r="F8324" s="25">
        <f t="shared" si="2"/>
        <v>12</v>
      </c>
      <c r="G8324" s="21" t="s">
        <v>58</v>
      </c>
      <c r="H8324" s="23"/>
      <c r="I8324" s="28"/>
    </row>
    <row r="8325" ht="22.5" customHeight="1">
      <c r="A8325" s="53" t="str">
        <f t="array" ref="A8325">IFERROR(_xlfn.XLOOKUP(B8325, Runs[Run ID], Runs[Track]), "— pick a run —")</f>
        <v>Ultimate 2024</v>
      </c>
      <c r="B8325" s="54" t="s">
        <v>1187</v>
      </c>
      <c r="C8325" s="53" t="str">
        <f t="array" ref="C8325">IFERROR(_xlfn.XLOOKUP(B8325, Runs[Run ID], Runs[Title]), "— pick a run —")</f>
        <v>Ultimate 2024 (Year 1)</v>
      </c>
      <c r="D8325" s="74" t="s">
        <v>2929</v>
      </c>
      <c r="E8325" s="58" t="b">
        <v>0</v>
      </c>
      <c r="F8325" s="25">
        <f t="shared" si="2"/>
        <v>13</v>
      </c>
      <c r="G8325" s="21" t="s">
        <v>58</v>
      </c>
      <c r="H8325" s="23" t="s">
        <v>16159</v>
      </c>
      <c r="I8325" s="28"/>
    </row>
    <row r="8326" ht="22.5" customHeight="1">
      <c r="A8326" s="53" t="str">
        <f t="array" ref="A8326">IFERROR(_xlfn.XLOOKUP(B8326, Runs[Run ID], Runs[Track]), "— pick a run —")</f>
        <v>Ultimate 2024</v>
      </c>
      <c r="B8326" s="54" t="s">
        <v>1187</v>
      </c>
      <c r="C8326" s="53" t="str">
        <f t="array" ref="C8326">IFERROR(_xlfn.XLOOKUP(B8326, Runs[Run ID], Runs[Title]), "— pick a run —")</f>
        <v>Ultimate 2024 (Year 1)</v>
      </c>
      <c r="D8326" s="74" t="s">
        <v>2959</v>
      </c>
      <c r="E8326" s="58" t="b">
        <v>0</v>
      </c>
      <c r="F8326" s="25">
        <f t="shared" si="2"/>
        <v>14</v>
      </c>
      <c r="G8326" s="21" t="s">
        <v>58</v>
      </c>
      <c r="H8326" s="23"/>
      <c r="I8326" s="28"/>
    </row>
    <row r="8327" ht="22.5" customHeight="1">
      <c r="A8327" s="53" t="str">
        <f t="array" ref="A8327">IFERROR(_xlfn.XLOOKUP(B8327, Runs[Run ID], Runs[Track]), "— pick a run —")</f>
        <v>Ultimate 2024</v>
      </c>
      <c r="B8327" s="54" t="s">
        <v>1187</v>
      </c>
      <c r="C8327" s="53" t="str">
        <f t="array" ref="C8327">IFERROR(_xlfn.XLOOKUP(B8327, Runs[Run ID], Runs[Title]), "— pick a run —")</f>
        <v>Ultimate 2024 (Year 1)</v>
      </c>
      <c r="D8327" s="74" t="s">
        <v>2988</v>
      </c>
      <c r="E8327" s="58" t="b">
        <v>0</v>
      </c>
      <c r="F8327" s="25">
        <f t="shared" si="2"/>
        <v>15</v>
      </c>
      <c r="G8327" s="21" t="s">
        <v>58</v>
      </c>
      <c r="H8327" s="23"/>
      <c r="I8327" s="28"/>
    </row>
    <row r="8328" ht="22.5" customHeight="1">
      <c r="A8328" s="53" t="str">
        <f t="array" ref="A8328">IFERROR(_xlfn.XLOOKUP(B8328, Runs[Run ID], Runs[Track]), "— pick a run —")</f>
        <v>Ultimate 2024</v>
      </c>
      <c r="B8328" s="54" t="s">
        <v>1187</v>
      </c>
      <c r="C8328" s="53" t="str">
        <f t="array" ref="C8328">IFERROR(_xlfn.XLOOKUP(B8328, Runs[Run ID], Runs[Title]), "— pick a run —")</f>
        <v>Ultimate 2024 (Year 1)</v>
      </c>
      <c r="D8328" s="74" t="s">
        <v>3017</v>
      </c>
      <c r="E8328" s="58" t="b">
        <v>0</v>
      </c>
      <c r="F8328" s="25">
        <f t="shared" si="2"/>
        <v>16</v>
      </c>
      <c r="G8328" s="21" t="s">
        <v>58</v>
      </c>
      <c r="H8328" s="23"/>
      <c r="I8328" s="28"/>
    </row>
    <row r="8329" ht="22.5" customHeight="1">
      <c r="A8329" s="53" t="str">
        <f t="array" ref="A8329">IFERROR(_xlfn.XLOOKUP(B8329, Runs[Run ID], Runs[Track]), "— pick a run —")</f>
        <v>Ultimate 2024</v>
      </c>
      <c r="B8329" s="54" t="s">
        <v>1187</v>
      </c>
      <c r="C8329" s="53" t="str">
        <f t="array" ref="C8329">IFERROR(_xlfn.XLOOKUP(B8329, Runs[Run ID], Runs[Title]), "— pick a run —")</f>
        <v>Ultimate 2024 (Year 1)</v>
      </c>
      <c r="D8329" s="74" t="s">
        <v>3047</v>
      </c>
      <c r="E8329" s="58" t="b">
        <v>0</v>
      </c>
      <c r="F8329" s="25">
        <f t="shared" si="2"/>
        <v>17</v>
      </c>
      <c r="G8329" s="21" t="s">
        <v>58</v>
      </c>
      <c r="H8329" s="23"/>
      <c r="I8329" s="28"/>
    </row>
    <row r="8330" ht="22.5" customHeight="1">
      <c r="A8330" s="53" t="str">
        <f t="array" ref="A8330">IFERROR(_xlfn.XLOOKUP(B8330, Runs[Run ID], Runs[Track]), "— pick a run —")</f>
        <v>Ultimate 2024</v>
      </c>
      <c r="B8330" s="54" t="s">
        <v>1187</v>
      </c>
      <c r="C8330" s="53" t="str">
        <f t="array" ref="C8330">IFERROR(_xlfn.XLOOKUP(B8330, Runs[Run ID], Runs[Title]), "— pick a run —")</f>
        <v>Ultimate 2024 (Year 1)</v>
      </c>
      <c r="D8330" s="74" t="s">
        <v>3076</v>
      </c>
      <c r="E8330" s="58" t="b">
        <v>0</v>
      </c>
      <c r="F8330" s="25">
        <f t="shared" si="2"/>
        <v>18</v>
      </c>
      <c r="G8330" s="21" t="s">
        <v>58</v>
      </c>
      <c r="H8330" s="23"/>
      <c r="I8330" s="28"/>
    </row>
    <row r="8331" ht="22.5" customHeight="1">
      <c r="A8331" s="53" t="str">
        <f t="array" ref="A8331">IFERROR(_xlfn.XLOOKUP(B8331, Runs[Run ID], Runs[Track]), "— pick a run —")</f>
        <v>Ultimate 2024</v>
      </c>
      <c r="B8331" s="54" t="s">
        <v>1187</v>
      </c>
      <c r="C8331" s="53" t="str">
        <f t="array" ref="C8331">IFERROR(_xlfn.XLOOKUP(B8331, Runs[Run ID], Runs[Title]), "— pick a run —")</f>
        <v>Ultimate 2024 (Year 1)</v>
      </c>
      <c r="D8331" s="74" t="s">
        <v>3108</v>
      </c>
      <c r="E8331" s="58" t="b">
        <v>0</v>
      </c>
      <c r="F8331" s="25">
        <f t="shared" si="2"/>
        <v>19</v>
      </c>
      <c r="G8331" s="21" t="s">
        <v>58</v>
      </c>
      <c r="H8331" s="23"/>
      <c r="I8331" s="28"/>
    </row>
    <row r="8332" ht="22.5" customHeight="1">
      <c r="A8332" s="53" t="str">
        <f t="array" ref="A8332">IFERROR(_xlfn.XLOOKUP(B8332, Runs[Run ID], Runs[Track]), "— pick a run —")</f>
        <v>Ultimate 2024</v>
      </c>
      <c r="B8332" s="54" t="s">
        <v>1187</v>
      </c>
      <c r="C8332" s="53" t="str">
        <f t="array" ref="C8332">IFERROR(_xlfn.XLOOKUP(B8332, Runs[Run ID], Runs[Title]), "— pick a run —")</f>
        <v>Ultimate 2024 (Year 1)</v>
      </c>
      <c r="D8332" s="74" t="s">
        <v>3138</v>
      </c>
      <c r="E8332" s="58" t="b">
        <v>0</v>
      </c>
      <c r="F8332" s="25">
        <f t="shared" si="2"/>
        <v>20</v>
      </c>
      <c r="G8332" s="21" t="s">
        <v>58</v>
      </c>
      <c r="H8332" s="23"/>
      <c r="I8332" s="28"/>
    </row>
    <row r="8333" ht="22.5" customHeight="1">
      <c r="A8333" s="53" t="str">
        <f t="array" ref="A8333">IFERROR(_xlfn.XLOOKUP(B8333, Runs[Run ID], Runs[Track]), "— pick a run —")</f>
        <v>Ultimate 2024</v>
      </c>
      <c r="B8333" s="54" t="s">
        <v>1187</v>
      </c>
      <c r="C8333" s="53" t="str">
        <f t="array" ref="C8333">IFERROR(_xlfn.XLOOKUP(B8333, Runs[Run ID], Runs[Title]), "— pick a run —")</f>
        <v>Ultimate 2024 (Year 1)</v>
      </c>
      <c r="D8333" s="74" t="s">
        <v>3167</v>
      </c>
      <c r="E8333" s="58" t="b">
        <v>0</v>
      </c>
      <c r="F8333" s="25">
        <f t="shared" si="2"/>
        <v>21</v>
      </c>
      <c r="G8333" s="21" t="s">
        <v>58</v>
      </c>
      <c r="H8333" s="23"/>
      <c r="I8333" s="28"/>
    </row>
    <row r="8334" ht="22.5" customHeight="1">
      <c r="A8334" s="53" t="str">
        <f t="array" ref="A8334">IFERROR(_xlfn.XLOOKUP(B8334, Runs[Run ID], Runs[Track]), "— pick a run —")</f>
        <v>Ultimate 2024</v>
      </c>
      <c r="B8334" s="54" t="s">
        <v>1187</v>
      </c>
      <c r="C8334" s="53" t="str">
        <f t="array" ref="C8334">IFERROR(_xlfn.XLOOKUP(B8334, Runs[Run ID], Runs[Title]), "— pick a run —")</f>
        <v>Ultimate 2024 (Year 1)</v>
      </c>
      <c r="D8334" s="74" t="s">
        <v>3196</v>
      </c>
      <c r="E8334" s="58" t="b">
        <v>0</v>
      </c>
      <c r="F8334" s="25">
        <f t="shared" si="2"/>
        <v>22</v>
      </c>
      <c r="G8334" s="21" t="s">
        <v>58</v>
      </c>
      <c r="H8334" s="23"/>
      <c r="I8334" s="28"/>
    </row>
    <row r="8335" ht="22.5" customHeight="1">
      <c r="A8335" s="53" t="str">
        <f t="array" ref="A8335">IFERROR(_xlfn.XLOOKUP(B8335, Runs[Run ID], Runs[Track]), "— pick a run —")</f>
        <v>Ultimate 2024</v>
      </c>
      <c r="B8335" s="54" t="s">
        <v>1187</v>
      </c>
      <c r="C8335" s="53" t="str">
        <f t="array" ref="C8335">IFERROR(_xlfn.XLOOKUP(B8335, Runs[Run ID], Runs[Title]), "— pick a run —")</f>
        <v>Ultimate 2024 (Year 1)</v>
      </c>
      <c r="D8335" s="74" t="s">
        <v>3224</v>
      </c>
      <c r="E8335" s="58" t="b">
        <v>0</v>
      </c>
      <c r="F8335" s="25">
        <f t="shared" si="2"/>
        <v>23</v>
      </c>
      <c r="G8335" s="21" t="s">
        <v>58</v>
      </c>
      <c r="H8335" s="23"/>
      <c r="I8335" s="28"/>
    </row>
    <row r="8336" ht="22.5" customHeight="1">
      <c r="A8336" s="53" t="str">
        <f t="array" ref="A8336">IFERROR(_xlfn.XLOOKUP(B8336, Runs[Run ID], Runs[Track]), "— pick a run —")</f>
        <v>Ultimate 2024</v>
      </c>
      <c r="B8336" s="54" t="s">
        <v>1187</v>
      </c>
      <c r="C8336" s="53" t="str">
        <f t="array" ref="C8336">IFERROR(_xlfn.XLOOKUP(B8336, Runs[Run ID], Runs[Title]), "— pick a run —")</f>
        <v>Ultimate 2024 (Year 1)</v>
      </c>
      <c r="D8336" s="74" t="s">
        <v>16160</v>
      </c>
      <c r="E8336" s="58" t="b">
        <v>0</v>
      </c>
      <c r="F8336" s="25">
        <f t="shared" si="2"/>
        <v>24</v>
      </c>
      <c r="G8336" s="21" t="s">
        <v>58</v>
      </c>
      <c r="H8336" s="23" t="s">
        <v>16161</v>
      </c>
      <c r="I8336" s="28"/>
    </row>
    <row r="8337" ht="22.5" customHeight="1">
      <c r="A8337" s="53" t="str">
        <f t="array" ref="A8337">IFERROR(_xlfn.XLOOKUP(B8337, Runs[Run ID], Runs[Track]), "— pick a run —")</f>
        <v>Ultimate 2024</v>
      </c>
      <c r="B8337" s="54" t="s">
        <v>1187</v>
      </c>
      <c r="C8337" s="53" t="str">
        <f t="array" ref="C8337">IFERROR(_xlfn.XLOOKUP(B8337, Runs[Run ID], Runs[Title]), "— pick a run —")</f>
        <v>Ultimate 2024 (Year 1)</v>
      </c>
      <c r="D8337" s="74" t="s">
        <v>16162</v>
      </c>
      <c r="E8337" s="58" t="b">
        <v>0</v>
      </c>
      <c r="F8337" s="25">
        <f t="shared" si="2"/>
        <v>25</v>
      </c>
      <c r="G8337" s="21" t="s">
        <v>58</v>
      </c>
      <c r="H8337" s="23"/>
      <c r="I8337" s="28"/>
    </row>
    <row r="8338" ht="22.5" customHeight="1">
      <c r="A8338" s="53" t="str">
        <f t="array" ref="A8338">IFERROR(_xlfn.XLOOKUP(B8338, Runs[Run ID], Runs[Track]), "— pick a run —")</f>
        <v>Ultimate 2024</v>
      </c>
      <c r="B8338" s="54" t="s">
        <v>1187</v>
      </c>
      <c r="C8338" s="53" t="str">
        <f t="array" ref="C8338">IFERROR(_xlfn.XLOOKUP(B8338, Runs[Run ID], Runs[Title]), "— pick a run —")</f>
        <v>Ultimate 2024 (Year 1)</v>
      </c>
      <c r="D8338" s="74" t="s">
        <v>16163</v>
      </c>
      <c r="E8338" s="58" t="b">
        <v>0</v>
      </c>
      <c r="F8338" s="25">
        <f t="shared" si="2"/>
        <v>26</v>
      </c>
      <c r="G8338" s="21" t="s">
        <v>58</v>
      </c>
      <c r="H8338" s="23"/>
      <c r="I8338" s="28"/>
    </row>
    <row r="8339" ht="22.5" customHeight="1">
      <c r="A8339" s="53" t="str">
        <f t="array" ref="A8339">IFERROR(_xlfn.XLOOKUP(B8339, Runs[Run ID], Runs[Track]), "— pick a run —")</f>
        <v>Ultimate 2024</v>
      </c>
      <c r="B8339" s="54" t="s">
        <v>1187</v>
      </c>
      <c r="C8339" s="53" t="str">
        <f t="array" ref="C8339">IFERROR(_xlfn.XLOOKUP(B8339, Runs[Run ID], Runs[Title]), "— pick a run —")</f>
        <v>Ultimate 2024 (Year 1)</v>
      </c>
      <c r="D8339" s="74" t="s">
        <v>16164</v>
      </c>
      <c r="E8339" s="58" t="b">
        <v>0</v>
      </c>
      <c r="F8339" s="25">
        <f t="shared" si="2"/>
        <v>27</v>
      </c>
      <c r="G8339" s="21" t="s">
        <v>58</v>
      </c>
      <c r="H8339" s="23"/>
      <c r="I8339" s="28"/>
    </row>
    <row r="8340" ht="22.5" customHeight="1">
      <c r="A8340" s="53" t="str">
        <f t="array" ref="A8340">IFERROR(_xlfn.XLOOKUP(B8340, Runs[Run ID], Runs[Track]), "— pick a run —")</f>
        <v>Ultimate 2024</v>
      </c>
      <c r="B8340" s="54" t="s">
        <v>1187</v>
      </c>
      <c r="C8340" s="53" t="str">
        <f t="array" ref="C8340">IFERROR(_xlfn.XLOOKUP(B8340, Runs[Run ID], Runs[Title]), "— pick a run —")</f>
        <v>Ultimate 2024 (Year 1)</v>
      </c>
      <c r="D8340" s="74" t="s">
        <v>16165</v>
      </c>
      <c r="E8340" s="58" t="b">
        <v>0</v>
      </c>
      <c r="F8340" s="25">
        <f t="shared" si="2"/>
        <v>28</v>
      </c>
      <c r="G8340" s="21" t="s">
        <v>58</v>
      </c>
      <c r="H8340" s="23"/>
      <c r="I8340" s="28"/>
    </row>
    <row r="8341" ht="22.5" customHeight="1">
      <c r="A8341" s="53" t="str">
        <f t="array" ref="A8341">IFERROR(_xlfn.XLOOKUP(B8341, Runs[Run ID], Runs[Track]), "— pick a run —")</f>
        <v>Ultimate 2024</v>
      </c>
      <c r="B8341" s="54" t="s">
        <v>1187</v>
      </c>
      <c r="C8341" s="53" t="str">
        <f t="array" ref="C8341">IFERROR(_xlfn.XLOOKUP(B8341, Runs[Run ID], Runs[Title]), "— pick a run —")</f>
        <v>Ultimate 2024 (Year 1)</v>
      </c>
      <c r="D8341" s="74" t="s">
        <v>16166</v>
      </c>
      <c r="E8341" s="58" t="b">
        <v>0</v>
      </c>
      <c r="F8341" s="25">
        <f t="shared" si="2"/>
        <v>29</v>
      </c>
      <c r="G8341" s="21" t="s">
        <v>58</v>
      </c>
      <c r="H8341" s="23"/>
      <c r="I8341" s="28"/>
    </row>
    <row r="8342" ht="22.5" customHeight="1">
      <c r="A8342" s="53" t="str">
        <f t="array" ref="A8342">IFERROR(_xlfn.XLOOKUP(B8342, Runs[Run ID], Runs[Track]), "— pick a run —")</f>
        <v>Ultimate 2024</v>
      </c>
      <c r="B8342" s="54" t="s">
        <v>1187</v>
      </c>
      <c r="C8342" s="53" t="str">
        <f t="array" ref="C8342">IFERROR(_xlfn.XLOOKUP(B8342, Runs[Run ID], Runs[Title]), "— pick a run —")</f>
        <v>Ultimate 2024 (Year 1)</v>
      </c>
      <c r="D8342" s="74" t="s">
        <v>16167</v>
      </c>
      <c r="E8342" s="58" t="b">
        <v>0</v>
      </c>
      <c r="F8342" s="25">
        <f t="shared" si="2"/>
        <v>30</v>
      </c>
      <c r="G8342" s="21" t="s">
        <v>58</v>
      </c>
      <c r="H8342" s="23"/>
      <c r="I8342" s="28"/>
    </row>
    <row r="8343" ht="22.5" customHeight="1">
      <c r="A8343" s="53" t="str">
        <f t="array" ref="A8343">IFERROR(_xlfn.XLOOKUP(B8343, Runs[Run ID], Runs[Track]), "— pick a run —")</f>
        <v>Ultimate 2024</v>
      </c>
      <c r="B8343" s="54" t="s">
        <v>1187</v>
      </c>
      <c r="C8343" s="53" t="str">
        <f t="array" ref="C8343">IFERROR(_xlfn.XLOOKUP(B8343, Runs[Run ID], Runs[Title]), "— pick a run —")</f>
        <v>Ultimate 2024 (Year 1)</v>
      </c>
      <c r="D8343" s="74" t="s">
        <v>16168</v>
      </c>
      <c r="E8343" s="58" t="b">
        <v>0</v>
      </c>
      <c r="F8343" s="25">
        <f t="shared" si="2"/>
        <v>31</v>
      </c>
      <c r="G8343" s="21" t="s">
        <v>58</v>
      </c>
      <c r="H8343" s="23"/>
      <c r="I8343" s="28"/>
    </row>
    <row r="8344" ht="22.5" customHeight="1">
      <c r="A8344" s="53" t="str">
        <f t="array" ref="A8344">IFERROR(_xlfn.XLOOKUP(B8344, Runs[Run ID], Runs[Track]), "— pick a run —")</f>
        <v>Ultimate 2024</v>
      </c>
      <c r="B8344" s="54" t="s">
        <v>1187</v>
      </c>
      <c r="C8344" s="53" t="str">
        <f t="array" ref="C8344">IFERROR(_xlfn.XLOOKUP(B8344, Runs[Run ID], Runs[Title]), "— pick a run —")</f>
        <v>Ultimate 2024 (Year 1)</v>
      </c>
      <c r="D8344" s="74" t="s">
        <v>16169</v>
      </c>
      <c r="E8344" s="58" t="b">
        <v>0</v>
      </c>
      <c r="F8344" s="25">
        <f t="shared" si="2"/>
        <v>32</v>
      </c>
      <c r="G8344" s="21" t="s">
        <v>58</v>
      </c>
      <c r="H8344" s="23"/>
      <c r="I8344" s="28"/>
    </row>
    <row r="8345" ht="22.5" customHeight="1">
      <c r="A8345" s="53" t="str">
        <f t="array" ref="A8345">IFERROR(_xlfn.XLOOKUP(B8345, Runs[Run ID], Runs[Track]), "— pick a run —")</f>
        <v>Ultimate 2024</v>
      </c>
      <c r="B8345" s="54" t="s">
        <v>1187</v>
      </c>
      <c r="C8345" s="53" t="str">
        <f t="array" ref="C8345">IFERROR(_xlfn.XLOOKUP(B8345, Runs[Run ID], Runs[Title]), "— pick a run —")</f>
        <v>Ultimate 2024 (Year 1)</v>
      </c>
      <c r="D8345" s="74" t="s">
        <v>16170</v>
      </c>
      <c r="E8345" s="58" t="b">
        <v>0</v>
      </c>
      <c r="F8345" s="25">
        <f t="shared" si="2"/>
        <v>33</v>
      </c>
      <c r="G8345" s="21" t="s">
        <v>58</v>
      </c>
      <c r="H8345" s="23"/>
      <c r="I8345" s="28"/>
    </row>
    <row r="8346" ht="22.5" customHeight="1">
      <c r="A8346" s="53" t="str">
        <f t="array" ref="A8346">IFERROR(_xlfn.XLOOKUP(B8346, Runs[Run ID], Runs[Track]), "— pick a run —")</f>
        <v>Ultimate 2024</v>
      </c>
      <c r="B8346" s="54" t="s">
        <v>1187</v>
      </c>
      <c r="C8346" s="53" t="str">
        <f t="array" ref="C8346">IFERROR(_xlfn.XLOOKUP(B8346, Runs[Run ID], Runs[Title]), "— pick a run —")</f>
        <v>Ultimate 2024 (Year 1)</v>
      </c>
      <c r="D8346" s="74" t="s">
        <v>3558</v>
      </c>
      <c r="E8346" s="58" t="b">
        <v>0</v>
      </c>
      <c r="F8346" s="25">
        <f t="shared" si="2"/>
        <v>34</v>
      </c>
      <c r="G8346" s="21" t="s">
        <v>58</v>
      </c>
      <c r="H8346" s="23" t="s">
        <v>16171</v>
      </c>
      <c r="I8346" s="28"/>
    </row>
    <row r="8347" ht="22.5" customHeight="1">
      <c r="A8347" s="53" t="str">
        <f t="array" ref="A8347">IFERROR(_xlfn.XLOOKUP(B8347, Runs[Run ID], Runs[Track]), "— pick a run —")</f>
        <v>Ultimate 2024</v>
      </c>
      <c r="B8347" s="54" t="s">
        <v>1187</v>
      </c>
      <c r="C8347" s="53" t="str">
        <f t="array" ref="C8347">IFERROR(_xlfn.XLOOKUP(B8347, Runs[Run ID], Runs[Title]), "— pick a run —")</f>
        <v>Ultimate 2024 (Year 1)</v>
      </c>
      <c r="D8347" s="74" t="s">
        <v>16172</v>
      </c>
      <c r="E8347" s="58" t="b">
        <v>0</v>
      </c>
      <c r="F8347" s="25">
        <f t="shared" si="2"/>
        <v>35</v>
      </c>
      <c r="G8347" s="21" t="s">
        <v>58</v>
      </c>
      <c r="H8347" s="23"/>
      <c r="I8347" s="28"/>
    </row>
    <row r="8348" ht="22.5" customHeight="1">
      <c r="A8348" s="53" t="str">
        <f t="array" ref="A8348">IFERROR(_xlfn.XLOOKUP(B8348, Runs[Run ID], Runs[Track]), "— pick a run —")</f>
        <v>Ultimate 2024</v>
      </c>
      <c r="B8348" s="54" t="s">
        <v>1187</v>
      </c>
      <c r="C8348" s="53" t="str">
        <f t="array" ref="C8348">IFERROR(_xlfn.XLOOKUP(B8348, Runs[Run ID], Runs[Title]), "— pick a run —")</f>
        <v>Ultimate 2024 (Year 1)</v>
      </c>
      <c r="D8348" s="74" t="s">
        <v>3588</v>
      </c>
      <c r="E8348" s="58" t="b">
        <v>0</v>
      </c>
      <c r="F8348" s="25">
        <f t="shared" si="2"/>
        <v>36</v>
      </c>
      <c r="G8348" s="21" t="s">
        <v>58</v>
      </c>
      <c r="H8348" s="23"/>
      <c r="I8348" s="28"/>
    </row>
    <row r="8349" ht="22.5" customHeight="1">
      <c r="A8349" s="53" t="str">
        <f t="array" ref="A8349">IFERROR(_xlfn.XLOOKUP(B8349, Runs[Run ID], Runs[Track]), "— pick a run —")</f>
        <v>Ultimate 2024</v>
      </c>
      <c r="B8349" s="54" t="s">
        <v>1187</v>
      </c>
      <c r="C8349" s="53" t="str">
        <f t="array" ref="C8349">IFERROR(_xlfn.XLOOKUP(B8349, Runs[Run ID], Runs[Title]), "— pick a run —")</f>
        <v>Ultimate 2024 (Year 1)</v>
      </c>
      <c r="D8349" s="74" t="s">
        <v>3619</v>
      </c>
      <c r="E8349" s="58" t="b">
        <v>0</v>
      </c>
      <c r="F8349" s="25">
        <f t="shared" si="2"/>
        <v>37</v>
      </c>
      <c r="G8349" s="21" t="s">
        <v>58</v>
      </c>
      <c r="H8349" s="23"/>
      <c r="I8349" s="28"/>
    </row>
    <row r="8350" ht="22.5" customHeight="1">
      <c r="A8350" s="53" t="str">
        <f t="array" ref="A8350">IFERROR(_xlfn.XLOOKUP(B8350, Runs[Run ID], Runs[Track]), "— pick a run —")</f>
        <v>Ultimate 2024</v>
      </c>
      <c r="B8350" s="54" t="s">
        <v>1187</v>
      </c>
      <c r="C8350" s="53" t="str">
        <f t="array" ref="C8350">IFERROR(_xlfn.XLOOKUP(B8350, Runs[Run ID], Runs[Title]), "— pick a run —")</f>
        <v>Ultimate 2024 (Year 1)</v>
      </c>
      <c r="D8350" s="74" t="s">
        <v>3650</v>
      </c>
      <c r="E8350" s="58" t="b">
        <v>0</v>
      </c>
      <c r="F8350" s="25">
        <f t="shared" si="2"/>
        <v>38</v>
      </c>
      <c r="G8350" s="21" t="s">
        <v>58</v>
      </c>
      <c r="H8350" s="23"/>
      <c r="I8350" s="28"/>
    </row>
    <row r="8351" ht="22.5" customHeight="1">
      <c r="A8351" s="53" t="str">
        <f t="array" ref="A8351">IFERROR(_xlfn.XLOOKUP(B8351, Runs[Run ID], Runs[Track]), "— pick a run —")</f>
        <v>Ultimate 2024</v>
      </c>
      <c r="B8351" s="54" t="s">
        <v>1187</v>
      </c>
      <c r="C8351" s="53" t="str">
        <f t="array" ref="C8351">IFERROR(_xlfn.XLOOKUP(B8351, Runs[Run ID], Runs[Title]), "— pick a run —")</f>
        <v>Ultimate 2024 (Year 1)</v>
      </c>
      <c r="D8351" s="74" t="s">
        <v>3678</v>
      </c>
      <c r="E8351" s="58" t="b">
        <v>0</v>
      </c>
      <c r="F8351" s="25">
        <f t="shared" si="2"/>
        <v>39</v>
      </c>
      <c r="G8351" s="21" t="s">
        <v>58</v>
      </c>
      <c r="H8351" s="23"/>
      <c r="I8351" s="28"/>
    </row>
    <row r="8352" ht="22.5" customHeight="1">
      <c r="A8352" s="53" t="str">
        <f t="array" ref="A8352">IFERROR(_xlfn.XLOOKUP(B8352, Runs[Run ID], Runs[Track]), "— pick a run —")</f>
        <v>Ultimate 2024</v>
      </c>
      <c r="B8352" s="54" t="s">
        <v>1187</v>
      </c>
      <c r="C8352" s="53" t="str">
        <f t="array" ref="C8352">IFERROR(_xlfn.XLOOKUP(B8352, Runs[Run ID], Runs[Title]), "— pick a run —")</f>
        <v>Ultimate 2024 (Year 1)</v>
      </c>
      <c r="D8352" s="74" t="s">
        <v>3708</v>
      </c>
      <c r="E8352" s="58" t="b">
        <v>0</v>
      </c>
      <c r="F8352" s="25">
        <f t="shared" si="2"/>
        <v>40</v>
      </c>
      <c r="G8352" s="21" t="s">
        <v>58</v>
      </c>
      <c r="H8352" s="23"/>
      <c r="I8352" s="28"/>
    </row>
    <row r="8353" ht="22.5" customHeight="1">
      <c r="A8353" s="53" t="str">
        <f t="array" ref="A8353">IFERROR(_xlfn.XLOOKUP(B8353, Runs[Run ID], Runs[Track]), "— pick a run —")</f>
        <v>Ultimate 2024</v>
      </c>
      <c r="B8353" s="54" t="s">
        <v>1187</v>
      </c>
      <c r="C8353" s="53" t="str">
        <f t="array" ref="C8353">IFERROR(_xlfn.XLOOKUP(B8353, Runs[Run ID], Runs[Title]), "— pick a run —")</f>
        <v>Ultimate 2024 (Year 1)</v>
      </c>
      <c r="D8353" s="74" t="s">
        <v>3738</v>
      </c>
      <c r="E8353" s="58" t="b">
        <v>0</v>
      </c>
      <c r="F8353" s="25">
        <f t="shared" si="2"/>
        <v>41</v>
      </c>
      <c r="G8353" s="21" t="s">
        <v>58</v>
      </c>
      <c r="H8353" s="23"/>
      <c r="I8353" s="28"/>
    </row>
    <row r="8354" ht="22.5" customHeight="1">
      <c r="A8354" s="53" t="str">
        <f t="array" ref="A8354">IFERROR(_xlfn.XLOOKUP(B8354, Runs[Run ID], Runs[Track]), "— pick a run —")</f>
        <v>Ultimate 2024</v>
      </c>
      <c r="B8354" s="54" t="s">
        <v>1187</v>
      </c>
      <c r="C8354" s="53" t="str">
        <f t="array" ref="C8354">IFERROR(_xlfn.XLOOKUP(B8354, Runs[Run ID], Runs[Title]), "— pick a run —")</f>
        <v>Ultimate 2024 (Year 1)</v>
      </c>
      <c r="D8354" s="74" t="s">
        <v>3767</v>
      </c>
      <c r="E8354" s="58" t="b">
        <v>0</v>
      </c>
      <c r="F8354" s="25">
        <f t="shared" si="2"/>
        <v>42</v>
      </c>
      <c r="G8354" s="21" t="s">
        <v>443</v>
      </c>
      <c r="H8354" s="23"/>
      <c r="I8354" s="28"/>
    </row>
    <row r="8355" ht="22.5" customHeight="1">
      <c r="A8355" s="53" t="str">
        <f t="array" ref="A8355">IFERROR(_xlfn.XLOOKUP(B8355, Runs[Run ID], Runs[Track]), "— pick a run —")</f>
        <v>Ultimate 2024</v>
      </c>
      <c r="B8355" s="54" t="s">
        <v>1193</v>
      </c>
      <c r="C8355" s="53" t="str">
        <f t="array" ref="C8355">IFERROR(_xlfn.XLOOKUP(B8355, Runs[Run ID], Runs[Title]), "— pick a run —")</f>
        <v>Ultimate 2024 (Year 2)</v>
      </c>
      <c r="D8355" s="74" t="s">
        <v>2898</v>
      </c>
      <c r="E8355" s="58" t="b">
        <v>0</v>
      </c>
      <c r="F8355" s="25">
        <f t="shared" si="2"/>
        <v>1</v>
      </c>
      <c r="G8355" s="21" t="s">
        <v>58</v>
      </c>
      <c r="H8355" s="23"/>
      <c r="I8355" s="28"/>
    </row>
    <row r="8356" ht="22.5" customHeight="1">
      <c r="A8356" s="53" t="str">
        <f t="array" ref="A8356">IFERROR(_xlfn.XLOOKUP(B8356, Runs[Run ID], Runs[Track]), "— pick a run —")</f>
        <v>Ultimate 2024</v>
      </c>
      <c r="B8356" s="54" t="s">
        <v>1193</v>
      </c>
      <c r="C8356" s="53" t="str">
        <f t="array" ref="C8356">IFERROR(_xlfn.XLOOKUP(B8356, Runs[Run ID], Runs[Title]), "— pick a run —")</f>
        <v>Ultimate 2024 (Year 2)</v>
      </c>
      <c r="D8356" s="74" t="s">
        <v>3858</v>
      </c>
      <c r="E8356" s="58" t="b">
        <v>0</v>
      </c>
      <c r="F8356" s="25">
        <f t="shared" si="2"/>
        <v>2</v>
      </c>
      <c r="G8356" s="21" t="s">
        <v>58</v>
      </c>
      <c r="H8356" s="23"/>
      <c r="I8356" s="28"/>
    </row>
    <row r="8357" ht="22.5" customHeight="1">
      <c r="A8357" s="53" t="str">
        <f t="array" ref="A8357">IFERROR(_xlfn.XLOOKUP(B8357, Runs[Run ID], Runs[Track]), "— pick a run —")</f>
        <v>Ultimate 2024</v>
      </c>
      <c r="B8357" s="54" t="s">
        <v>1193</v>
      </c>
      <c r="C8357" s="53" t="str">
        <f t="array" ref="C8357">IFERROR(_xlfn.XLOOKUP(B8357, Runs[Run ID], Runs[Title]), "— pick a run —")</f>
        <v>Ultimate 2024 (Year 2)</v>
      </c>
      <c r="D8357" s="74" t="s">
        <v>3886</v>
      </c>
      <c r="E8357" s="58" t="b">
        <v>0</v>
      </c>
      <c r="F8357" s="25">
        <f t="shared" si="2"/>
        <v>3</v>
      </c>
      <c r="G8357" s="21" t="s">
        <v>58</v>
      </c>
      <c r="H8357" s="23"/>
      <c r="I8357" s="28"/>
    </row>
    <row r="8358" ht="22.5" customHeight="1">
      <c r="A8358" s="53" t="str">
        <f t="array" ref="A8358">IFERROR(_xlfn.XLOOKUP(B8358, Runs[Run ID], Runs[Track]), "— pick a run —")</f>
        <v>Ultimate 2024</v>
      </c>
      <c r="B8358" s="54" t="s">
        <v>1193</v>
      </c>
      <c r="C8358" s="53" t="str">
        <f t="array" ref="C8358">IFERROR(_xlfn.XLOOKUP(B8358, Runs[Run ID], Runs[Title]), "— pick a run —")</f>
        <v>Ultimate 2024 (Year 2)</v>
      </c>
      <c r="D8358" s="74" t="s">
        <v>3913</v>
      </c>
      <c r="E8358" s="58" t="b">
        <v>0</v>
      </c>
      <c r="F8358" s="25">
        <f t="shared" si="2"/>
        <v>4</v>
      </c>
      <c r="G8358" s="21" t="s">
        <v>58</v>
      </c>
      <c r="H8358" s="23"/>
      <c r="I8358" s="28"/>
    </row>
    <row r="8359" ht="22.5" customHeight="1">
      <c r="A8359" s="53" t="str">
        <f t="array" ref="A8359">IFERROR(_xlfn.XLOOKUP(B8359, Runs[Run ID], Runs[Track]), "— pick a run —")</f>
        <v>Ultimate 2024</v>
      </c>
      <c r="B8359" s="54" t="s">
        <v>1193</v>
      </c>
      <c r="C8359" s="53" t="str">
        <f t="array" ref="C8359">IFERROR(_xlfn.XLOOKUP(B8359, Runs[Run ID], Runs[Title]), "— pick a run —")</f>
        <v>Ultimate 2024 (Year 2)</v>
      </c>
      <c r="D8359" s="74" t="s">
        <v>3941</v>
      </c>
      <c r="E8359" s="58" t="b">
        <v>0</v>
      </c>
      <c r="F8359" s="25">
        <f t="shared" si="2"/>
        <v>5</v>
      </c>
      <c r="G8359" s="21" t="s">
        <v>58</v>
      </c>
      <c r="H8359" s="23"/>
      <c r="I8359" s="28"/>
    </row>
    <row r="8360" ht="22.5" customHeight="1">
      <c r="A8360" s="53" t="str">
        <f t="array" ref="A8360">IFERROR(_xlfn.XLOOKUP(B8360, Runs[Run ID], Runs[Track]), "— pick a run —")</f>
        <v>Ultimate 2024</v>
      </c>
      <c r="B8360" s="54" t="s">
        <v>1193</v>
      </c>
      <c r="C8360" s="53" t="str">
        <f t="array" ref="C8360">IFERROR(_xlfn.XLOOKUP(B8360, Runs[Run ID], Runs[Title]), "— pick a run —")</f>
        <v>Ultimate 2024 (Year 2)</v>
      </c>
      <c r="D8360" s="74" t="s">
        <v>16173</v>
      </c>
      <c r="E8360" s="58" t="b">
        <v>0</v>
      </c>
      <c r="F8360" s="25">
        <f t="shared" si="2"/>
        <v>6</v>
      </c>
      <c r="G8360" s="21" t="s">
        <v>443</v>
      </c>
      <c r="H8360" s="23"/>
      <c r="I8360" s="28"/>
    </row>
    <row r="8361" ht="22.5" customHeight="1">
      <c r="A8361" s="53" t="str">
        <f t="array" ref="A8361">IFERROR(_xlfn.XLOOKUP(B8361, Runs[Run ID], Runs[Track]), "— pick a run —")</f>
        <v>Ultimate 2024</v>
      </c>
      <c r="B8361" s="54" t="s">
        <v>1193</v>
      </c>
      <c r="C8361" s="53" t="str">
        <f t="array" ref="C8361">IFERROR(_xlfn.XLOOKUP(B8361, Runs[Run ID], Runs[Title]), "— pick a run —")</f>
        <v>Ultimate 2024 (Year 2)</v>
      </c>
      <c r="D8361" s="74" t="s">
        <v>4000</v>
      </c>
      <c r="E8361" s="58" t="b">
        <v>0</v>
      </c>
      <c r="F8361" s="25">
        <f t="shared" si="2"/>
        <v>7</v>
      </c>
      <c r="G8361" s="21" t="s">
        <v>58</v>
      </c>
      <c r="H8361" s="23"/>
      <c r="I8361" s="28"/>
    </row>
    <row r="8362" ht="22.5" customHeight="1">
      <c r="A8362" s="53" t="str">
        <f t="array" ref="A8362">IFERROR(_xlfn.XLOOKUP(B8362, Runs[Run ID], Runs[Track]), "— pick a run —")</f>
        <v>Ultimate 2024</v>
      </c>
      <c r="B8362" s="54" t="s">
        <v>1193</v>
      </c>
      <c r="C8362" s="53" t="str">
        <f t="array" ref="C8362">IFERROR(_xlfn.XLOOKUP(B8362, Runs[Run ID], Runs[Title]), "— pick a run —")</f>
        <v>Ultimate 2024 (Year 2)</v>
      </c>
      <c r="D8362" s="74" t="s">
        <v>4027</v>
      </c>
      <c r="E8362" s="58" t="b">
        <v>0</v>
      </c>
      <c r="F8362" s="25">
        <f t="shared" si="2"/>
        <v>8</v>
      </c>
      <c r="G8362" s="21" t="s">
        <v>58</v>
      </c>
      <c r="H8362" s="23" t="s">
        <v>16174</v>
      </c>
      <c r="I8362" s="28"/>
    </row>
    <row r="8363" ht="22.5" customHeight="1">
      <c r="A8363" s="53" t="str">
        <f t="array" ref="A8363">IFERROR(_xlfn.XLOOKUP(B8363, Runs[Run ID], Runs[Track]), "— pick a run —")</f>
        <v>Ultimate 2024</v>
      </c>
      <c r="B8363" s="54" t="s">
        <v>1193</v>
      </c>
      <c r="C8363" s="53" t="str">
        <f t="array" ref="C8363">IFERROR(_xlfn.XLOOKUP(B8363, Runs[Run ID], Runs[Title]), "— pick a run —")</f>
        <v>Ultimate 2024 (Year 2)</v>
      </c>
      <c r="D8363" s="74" t="s">
        <v>4053</v>
      </c>
      <c r="E8363" s="58" t="b">
        <v>0</v>
      </c>
      <c r="F8363" s="25">
        <f t="shared" si="2"/>
        <v>9</v>
      </c>
      <c r="G8363" s="21" t="s">
        <v>58</v>
      </c>
      <c r="H8363" s="23"/>
      <c r="I8363" s="28"/>
    </row>
    <row r="8364" ht="22.5" customHeight="1">
      <c r="A8364" s="53" t="str">
        <f t="array" ref="A8364">IFERROR(_xlfn.XLOOKUP(B8364, Runs[Run ID], Runs[Track]), "— pick a run —")</f>
        <v>Ultimate 2024</v>
      </c>
      <c r="B8364" s="54" t="s">
        <v>1193</v>
      </c>
      <c r="C8364" s="53" t="str">
        <f t="array" ref="C8364">IFERROR(_xlfn.XLOOKUP(B8364, Runs[Run ID], Runs[Title]), "— pick a run —")</f>
        <v>Ultimate 2024 (Year 2)</v>
      </c>
      <c r="D8364" s="74" t="s">
        <v>4080</v>
      </c>
      <c r="E8364" s="58" t="b">
        <v>0</v>
      </c>
      <c r="F8364" s="25">
        <f t="shared" si="2"/>
        <v>10</v>
      </c>
      <c r="G8364" s="21" t="s">
        <v>58</v>
      </c>
      <c r="H8364" s="23"/>
      <c r="I8364" s="28"/>
    </row>
    <row r="8365" ht="22.5" customHeight="1">
      <c r="A8365" s="53" t="str">
        <f t="array" ref="A8365">IFERROR(_xlfn.XLOOKUP(B8365, Runs[Run ID], Runs[Track]), "— pick a run —")</f>
        <v>Ultimate 2024</v>
      </c>
      <c r="B8365" s="54" t="s">
        <v>1193</v>
      </c>
      <c r="C8365" s="53" t="str">
        <f t="array" ref="C8365">IFERROR(_xlfn.XLOOKUP(B8365, Runs[Run ID], Runs[Title]), "— pick a run —")</f>
        <v>Ultimate 2024 (Year 2)</v>
      </c>
      <c r="D8365" s="74" t="s">
        <v>4109</v>
      </c>
      <c r="E8365" s="58" t="b">
        <v>0</v>
      </c>
      <c r="F8365" s="25">
        <f t="shared" si="2"/>
        <v>11</v>
      </c>
      <c r="G8365" s="21" t="s">
        <v>58</v>
      </c>
      <c r="H8365" s="23"/>
      <c r="I8365" s="28"/>
    </row>
    <row r="8366" ht="22.5" customHeight="1">
      <c r="A8366" s="53" t="str">
        <f t="array" ref="A8366">IFERROR(_xlfn.XLOOKUP(B8366, Runs[Run ID], Runs[Track]), "— pick a run —")</f>
        <v>Ultimate 2024</v>
      </c>
      <c r="B8366" s="54" t="s">
        <v>1193</v>
      </c>
      <c r="C8366" s="53" t="str">
        <f t="array" ref="C8366">IFERROR(_xlfn.XLOOKUP(B8366, Runs[Run ID], Runs[Title]), "— pick a run —")</f>
        <v>Ultimate 2024 (Year 2)</v>
      </c>
      <c r="D8366" s="74" t="s">
        <v>4141</v>
      </c>
      <c r="E8366" s="58" t="b">
        <v>0</v>
      </c>
      <c r="F8366" s="25">
        <f t="shared" si="2"/>
        <v>12</v>
      </c>
      <c r="G8366" s="21" t="s">
        <v>58</v>
      </c>
      <c r="H8366" s="23"/>
      <c r="I8366" s="28"/>
    </row>
    <row r="8367" ht="22.5" customHeight="1">
      <c r="A8367" s="53" t="str">
        <f t="array" ref="A8367">IFERROR(_xlfn.XLOOKUP(B8367, Runs[Run ID], Runs[Track]), "— pick a run —")</f>
        <v>Ultimate 2024</v>
      </c>
      <c r="B8367" s="54" t="s">
        <v>1193</v>
      </c>
      <c r="C8367" s="53" t="str">
        <f t="array" ref="C8367">IFERROR(_xlfn.XLOOKUP(B8367, Runs[Run ID], Runs[Title]), "— pick a run —")</f>
        <v>Ultimate 2024 (Year 2)</v>
      </c>
      <c r="D8367" s="74" t="s">
        <v>4168</v>
      </c>
      <c r="E8367" s="58" t="b">
        <v>0</v>
      </c>
      <c r="F8367" s="25">
        <f t="shared" si="2"/>
        <v>13</v>
      </c>
      <c r="G8367" s="21" t="s">
        <v>58</v>
      </c>
      <c r="H8367" s="23"/>
      <c r="I8367" s="28"/>
    </row>
    <row r="8368" ht="22.5" customHeight="1">
      <c r="A8368" s="53" t="str">
        <f t="array" ref="A8368">IFERROR(_xlfn.XLOOKUP(B8368, Runs[Run ID], Runs[Track]), "— pick a run —")</f>
        <v>Ultimate 2024</v>
      </c>
      <c r="B8368" s="54" t="s">
        <v>1193</v>
      </c>
      <c r="C8368" s="53" t="str">
        <f t="array" ref="C8368">IFERROR(_xlfn.XLOOKUP(B8368, Runs[Run ID], Runs[Title]), "— pick a run —")</f>
        <v>Ultimate 2024 (Year 2)</v>
      </c>
      <c r="D8368" s="74" t="s">
        <v>4193</v>
      </c>
      <c r="E8368" s="58" t="b">
        <v>0</v>
      </c>
      <c r="F8368" s="25">
        <f t="shared" si="2"/>
        <v>14</v>
      </c>
      <c r="G8368" s="21" t="s">
        <v>58</v>
      </c>
      <c r="H8368" s="23"/>
      <c r="I8368" s="28"/>
    </row>
    <row r="8369" ht="22.5" customHeight="1">
      <c r="A8369" s="53" t="str">
        <f t="array" ref="A8369">IFERROR(_xlfn.XLOOKUP(B8369, Runs[Run ID], Runs[Track]), "— pick a run —")</f>
        <v>Ultimate 2024</v>
      </c>
      <c r="B8369" s="54" t="s">
        <v>1193</v>
      </c>
      <c r="C8369" s="53" t="str">
        <f t="array" ref="C8369">IFERROR(_xlfn.XLOOKUP(B8369, Runs[Run ID], Runs[Title]), "— pick a run —")</f>
        <v>Ultimate 2024 (Year 2)</v>
      </c>
      <c r="D8369" s="74" t="s">
        <v>4217</v>
      </c>
      <c r="E8369" s="58" t="b">
        <v>0</v>
      </c>
      <c r="F8369" s="25">
        <f t="shared" si="2"/>
        <v>15</v>
      </c>
      <c r="G8369" s="21" t="s">
        <v>58</v>
      </c>
      <c r="H8369" s="23"/>
      <c r="I8369" s="28"/>
    </row>
    <row r="8370" ht="22.5" customHeight="1">
      <c r="A8370" s="53" t="str">
        <f t="array" ref="A8370">IFERROR(_xlfn.XLOOKUP(B8370, Runs[Run ID], Runs[Track]), "— pick a run —")</f>
        <v>Ultimate 2024</v>
      </c>
      <c r="B8370" s="54" t="s">
        <v>1193</v>
      </c>
      <c r="C8370" s="53" t="str">
        <f t="array" ref="C8370">IFERROR(_xlfn.XLOOKUP(B8370, Runs[Run ID], Runs[Title]), "— pick a run —")</f>
        <v>Ultimate 2024 (Year 2)</v>
      </c>
      <c r="D8370" s="74" t="s">
        <v>4243</v>
      </c>
      <c r="E8370" s="58" t="b">
        <v>0</v>
      </c>
      <c r="F8370" s="25">
        <f t="shared" si="2"/>
        <v>16</v>
      </c>
      <c r="G8370" s="21" t="s">
        <v>58</v>
      </c>
      <c r="H8370" s="23"/>
      <c r="I8370" s="28"/>
    </row>
    <row r="8371" ht="22.5" customHeight="1">
      <c r="A8371" s="53" t="str">
        <f t="array" ref="A8371">IFERROR(_xlfn.XLOOKUP(B8371, Runs[Run ID], Runs[Track]), "— pick a run —")</f>
        <v>Ultimate 2024</v>
      </c>
      <c r="B8371" s="54" t="s">
        <v>1193</v>
      </c>
      <c r="C8371" s="53" t="str">
        <f t="array" ref="C8371">IFERROR(_xlfn.XLOOKUP(B8371, Runs[Run ID], Runs[Title]), "— pick a run —")</f>
        <v>Ultimate 2024 (Year 2)</v>
      </c>
      <c r="D8371" s="74" t="s">
        <v>4268</v>
      </c>
      <c r="E8371" s="58" t="b">
        <v>0</v>
      </c>
      <c r="F8371" s="25">
        <f t="shared" si="2"/>
        <v>17</v>
      </c>
      <c r="G8371" s="21" t="s">
        <v>58</v>
      </c>
      <c r="H8371" s="23"/>
      <c r="I8371" s="28"/>
    </row>
    <row r="8372" ht="22.5" customHeight="1">
      <c r="A8372" s="53" t="str">
        <f t="array" ref="A8372">IFERROR(_xlfn.XLOOKUP(B8372, Runs[Run ID], Runs[Track]), "— pick a run —")</f>
        <v>Ultimate 2024</v>
      </c>
      <c r="B8372" s="54" t="s">
        <v>1193</v>
      </c>
      <c r="C8372" s="53" t="str">
        <f t="array" ref="C8372">IFERROR(_xlfn.XLOOKUP(B8372, Runs[Run ID], Runs[Title]), "— pick a run —")</f>
        <v>Ultimate 2024 (Year 2)</v>
      </c>
      <c r="D8372" s="74" t="s">
        <v>4298</v>
      </c>
      <c r="E8372" s="58" t="b">
        <v>0</v>
      </c>
      <c r="F8372" s="25">
        <f t="shared" si="2"/>
        <v>18</v>
      </c>
      <c r="G8372" s="21" t="s">
        <v>58</v>
      </c>
      <c r="H8372" s="23"/>
      <c r="I8372" s="28"/>
    </row>
    <row r="8373" ht="22.5" customHeight="1">
      <c r="A8373" s="53" t="str">
        <f t="array" ref="A8373">IFERROR(_xlfn.XLOOKUP(B8373, Runs[Run ID], Runs[Track]), "— pick a run —")</f>
        <v>Ultimate 2024</v>
      </c>
      <c r="B8373" s="54" t="s">
        <v>1193</v>
      </c>
      <c r="C8373" s="53" t="str">
        <f t="array" ref="C8373">IFERROR(_xlfn.XLOOKUP(B8373, Runs[Run ID], Runs[Title]), "— pick a run —")</f>
        <v>Ultimate 2024 (Year 2)</v>
      </c>
      <c r="D8373" s="74" t="s">
        <v>4326</v>
      </c>
      <c r="E8373" s="58" t="b">
        <v>0</v>
      </c>
      <c r="F8373" s="25">
        <f t="shared" si="2"/>
        <v>19</v>
      </c>
      <c r="G8373" s="21" t="s">
        <v>58</v>
      </c>
      <c r="H8373" s="23"/>
      <c r="I8373" s="28"/>
    </row>
    <row r="8374" ht="22.5" customHeight="1">
      <c r="A8374" s="53" t="str">
        <f t="array" ref="A8374">IFERROR(_xlfn.XLOOKUP(B8374, Runs[Run ID], Runs[Track]), "— pick a run —")</f>
        <v>Ultimate 2024</v>
      </c>
      <c r="B8374" s="54" t="s">
        <v>1193</v>
      </c>
      <c r="C8374" s="53" t="str">
        <f t="array" ref="C8374">IFERROR(_xlfn.XLOOKUP(B8374, Runs[Run ID], Runs[Title]), "— pick a run —")</f>
        <v>Ultimate 2024 (Year 2)</v>
      </c>
      <c r="D8374" s="74" t="s">
        <v>4352</v>
      </c>
      <c r="E8374" s="58" t="b">
        <v>0</v>
      </c>
      <c r="F8374" s="25">
        <f t="shared" si="2"/>
        <v>20</v>
      </c>
      <c r="G8374" s="21" t="s">
        <v>58</v>
      </c>
      <c r="H8374" s="23"/>
      <c r="I8374" s="28"/>
    </row>
    <row r="8375" ht="22.5" customHeight="1">
      <c r="A8375" s="53" t="str">
        <f t="array" ref="A8375">IFERROR(_xlfn.XLOOKUP(B8375, Runs[Run ID], Runs[Track]), "— pick a run —")</f>
        <v>Ultimate 2024</v>
      </c>
      <c r="B8375" s="54" t="s">
        <v>1193</v>
      </c>
      <c r="C8375" s="53" t="str">
        <f t="array" ref="C8375">IFERROR(_xlfn.XLOOKUP(B8375, Runs[Run ID], Runs[Title]), "— pick a run —")</f>
        <v>Ultimate 2024 (Year 2)</v>
      </c>
      <c r="D8375" s="74" t="s">
        <v>4380</v>
      </c>
      <c r="E8375" s="58" t="b">
        <v>0</v>
      </c>
      <c r="F8375" s="25">
        <f t="shared" si="2"/>
        <v>21</v>
      </c>
      <c r="G8375" s="21" t="s">
        <v>58</v>
      </c>
      <c r="H8375" s="23"/>
      <c r="I8375" s="28"/>
    </row>
    <row r="8376" ht="22.5" customHeight="1">
      <c r="A8376" s="53" t="str">
        <f t="array" ref="A8376">IFERROR(_xlfn.XLOOKUP(B8376, Runs[Run ID], Runs[Track]), "— pick a run —")</f>
        <v>Ultimate 2024</v>
      </c>
      <c r="B8376" s="54" t="s">
        <v>1193</v>
      </c>
      <c r="C8376" s="53" t="str">
        <f t="array" ref="C8376">IFERROR(_xlfn.XLOOKUP(B8376, Runs[Run ID], Runs[Title]), "— pick a run —")</f>
        <v>Ultimate 2024 (Year 2)</v>
      </c>
      <c r="D8376" s="74" t="s">
        <v>4410</v>
      </c>
      <c r="E8376" s="58" t="b">
        <v>0</v>
      </c>
      <c r="F8376" s="25">
        <f t="shared" si="2"/>
        <v>22</v>
      </c>
      <c r="G8376" s="21" t="s">
        <v>58</v>
      </c>
      <c r="H8376" s="23"/>
      <c r="I8376" s="28"/>
    </row>
    <row r="8377" ht="22.5" customHeight="1">
      <c r="A8377" s="53" t="str">
        <f t="array" ref="A8377">IFERROR(_xlfn.XLOOKUP(B8377, Runs[Run ID], Runs[Track]), "— pick a run —")</f>
        <v>Ultimate 2024</v>
      </c>
      <c r="B8377" s="54" t="s">
        <v>1193</v>
      </c>
      <c r="C8377" s="53" t="str">
        <f t="array" ref="C8377">IFERROR(_xlfn.XLOOKUP(B8377, Runs[Run ID], Runs[Title]), "— pick a run —")</f>
        <v>Ultimate 2024 (Year 2)</v>
      </c>
      <c r="D8377" s="74" t="s">
        <v>4437</v>
      </c>
      <c r="E8377" s="58" t="b">
        <v>0</v>
      </c>
      <c r="F8377" s="25">
        <f t="shared" si="2"/>
        <v>23</v>
      </c>
      <c r="G8377" s="21" t="s">
        <v>58</v>
      </c>
      <c r="H8377" s="23"/>
      <c r="I8377" s="28"/>
    </row>
    <row r="8378" ht="22.5" customHeight="1">
      <c r="A8378" s="53" t="str">
        <f t="array" ref="A8378">IFERROR(_xlfn.XLOOKUP(B8378, Runs[Run ID], Runs[Track]), "— pick a run —")</f>
        <v>Ultimate 2024</v>
      </c>
      <c r="B8378" s="54" t="s">
        <v>1193</v>
      </c>
      <c r="C8378" s="53" t="str">
        <f t="array" ref="C8378">IFERROR(_xlfn.XLOOKUP(B8378, Runs[Run ID], Runs[Title]), "— pick a run —")</f>
        <v>Ultimate 2024 (Year 2)</v>
      </c>
      <c r="D8378" s="74" t="s">
        <v>4466</v>
      </c>
      <c r="E8378" s="58" t="b">
        <v>0</v>
      </c>
      <c r="F8378" s="25">
        <f t="shared" si="2"/>
        <v>24</v>
      </c>
      <c r="G8378" s="21" t="s">
        <v>58</v>
      </c>
      <c r="H8378" s="23"/>
      <c r="I8378" s="28"/>
    </row>
    <row r="8379" ht="22.5" customHeight="1">
      <c r="A8379" s="53" t="str">
        <f t="array" ref="A8379">IFERROR(_xlfn.XLOOKUP(B8379, Runs[Run ID], Runs[Track]), "— pick a run —")</f>
        <v>Ultimate 2024</v>
      </c>
      <c r="B8379" s="54" t="s">
        <v>1193</v>
      </c>
      <c r="C8379" s="53" t="str">
        <f t="array" ref="C8379">IFERROR(_xlfn.XLOOKUP(B8379, Runs[Run ID], Runs[Title]), "— pick a run —")</f>
        <v>Ultimate 2024 (Year 2)</v>
      </c>
      <c r="D8379" s="74" t="s">
        <v>4496</v>
      </c>
      <c r="E8379" s="58" t="b">
        <v>0</v>
      </c>
      <c r="F8379" s="25">
        <f t="shared" si="2"/>
        <v>25</v>
      </c>
      <c r="G8379" s="21" t="s">
        <v>58</v>
      </c>
      <c r="H8379" s="23"/>
      <c r="I8379" s="28"/>
    </row>
    <row r="8380" ht="22.5" customHeight="1">
      <c r="A8380" s="53" t="str">
        <f t="array" ref="A8380">IFERROR(_xlfn.XLOOKUP(B8380, Runs[Run ID], Runs[Track]), "— pick a run —")</f>
        <v>Ultimate 2024</v>
      </c>
      <c r="B8380" s="54" t="s">
        <v>1193</v>
      </c>
      <c r="C8380" s="53" t="str">
        <f t="array" ref="C8380">IFERROR(_xlfn.XLOOKUP(B8380, Runs[Run ID], Runs[Title]), "— pick a run —")</f>
        <v>Ultimate 2024 (Year 2)</v>
      </c>
      <c r="D8380" s="74" t="s">
        <v>4523</v>
      </c>
      <c r="E8380" s="58" t="b">
        <v>0</v>
      </c>
      <c r="F8380" s="25">
        <f t="shared" si="2"/>
        <v>26</v>
      </c>
      <c r="G8380" s="21" t="s">
        <v>58</v>
      </c>
      <c r="H8380" s="23"/>
      <c r="I8380" s="28"/>
    </row>
    <row r="8381" ht="22.5" customHeight="1">
      <c r="A8381" s="53" t="str">
        <f t="array" ref="A8381">IFERROR(_xlfn.XLOOKUP(B8381, Runs[Run ID], Runs[Track]), "— pick a run —")</f>
        <v>Ultimate 2024</v>
      </c>
      <c r="B8381" s="54" t="s">
        <v>1193</v>
      </c>
      <c r="C8381" s="53" t="str">
        <f t="array" ref="C8381">IFERROR(_xlfn.XLOOKUP(B8381, Runs[Run ID], Runs[Title]), "— pick a run —")</f>
        <v>Ultimate 2024 (Year 2)</v>
      </c>
      <c r="D8381" s="74" t="s">
        <v>4552</v>
      </c>
      <c r="E8381" s="58" t="b">
        <v>0</v>
      </c>
      <c r="F8381" s="25">
        <f t="shared" si="2"/>
        <v>27</v>
      </c>
      <c r="G8381" s="21" t="s">
        <v>58</v>
      </c>
      <c r="H8381" s="23"/>
      <c r="I8381" s="28"/>
    </row>
    <row r="8382" ht="22.5" customHeight="1">
      <c r="A8382" s="53" t="str">
        <f t="array" ref="A8382">IFERROR(_xlfn.XLOOKUP(B8382, Runs[Run ID], Runs[Track]), "— pick a run —")</f>
        <v>Ultimate 2024</v>
      </c>
      <c r="B8382" s="54" t="s">
        <v>1193</v>
      </c>
      <c r="C8382" s="53" t="str">
        <f t="array" ref="C8382">IFERROR(_xlfn.XLOOKUP(B8382, Runs[Run ID], Runs[Title]), "— pick a run —")</f>
        <v>Ultimate 2024 (Year 2)</v>
      </c>
      <c r="D8382" s="74" t="s">
        <v>4579</v>
      </c>
      <c r="E8382" s="58" t="b">
        <v>0</v>
      </c>
      <c r="F8382" s="25">
        <f t="shared" si="2"/>
        <v>28</v>
      </c>
      <c r="G8382" s="21" t="s">
        <v>58</v>
      </c>
      <c r="H8382" s="23"/>
      <c r="I8382" s="28"/>
    </row>
    <row r="8383" ht="22.5" customHeight="1">
      <c r="A8383" s="53" t="str">
        <f t="array" ref="A8383">IFERROR(_xlfn.XLOOKUP(B8383, Runs[Run ID], Runs[Track]), "— pick a run —")</f>
        <v>Ultimate 2024</v>
      </c>
      <c r="B8383" s="54" t="s">
        <v>1193</v>
      </c>
      <c r="C8383" s="53" t="str">
        <f t="array" ref="C8383">IFERROR(_xlfn.XLOOKUP(B8383, Runs[Run ID], Runs[Title]), "— pick a run —")</f>
        <v>Ultimate 2024 (Year 2)</v>
      </c>
      <c r="D8383" s="74" t="s">
        <v>4617</v>
      </c>
      <c r="E8383" s="58" t="b">
        <v>0</v>
      </c>
      <c r="F8383" s="25">
        <f t="shared" si="2"/>
        <v>29</v>
      </c>
      <c r="G8383" s="21" t="s">
        <v>58</v>
      </c>
      <c r="H8383" s="23"/>
      <c r="I8383" s="28"/>
    </row>
    <row r="8384" ht="22.5" customHeight="1">
      <c r="A8384" s="53" t="str">
        <f t="array" ref="A8384">IFERROR(_xlfn.XLOOKUP(B8384, Runs[Run ID], Runs[Track]), "— pick a run —")</f>
        <v>Ultimate 2024</v>
      </c>
      <c r="B8384" s="54" t="s">
        <v>1193</v>
      </c>
      <c r="C8384" s="53" t="str">
        <f t="array" ref="C8384">IFERROR(_xlfn.XLOOKUP(B8384, Runs[Run ID], Runs[Title]), "— pick a run —")</f>
        <v>Ultimate 2024 (Year 2)</v>
      </c>
      <c r="D8384" s="74" t="s">
        <v>4656</v>
      </c>
      <c r="E8384" s="58" t="b">
        <v>0</v>
      </c>
      <c r="F8384" s="25">
        <f t="shared" si="2"/>
        <v>30</v>
      </c>
      <c r="G8384" s="21" t="s">
        <v>58</v>
      </c>
      <c r="H8384" s="23"/>
      <c r="I8384" s="28"/>
    </row>
    <row r="8385" ht="22.5" customHeight="1">
      <c r="A8385" s="53" t="str">
        <f t="array" ref="A8385">IFERROR(_xlfn.XLOOKUP(B8385, Runs[Run ID], Runs[Track]), "— pick a run —")</f>
        <v>Ultimate 2024</v>
      </c>
      <c r="B8385" s="54" t="s">
        <v>1193</v>
      </c>
      <c r="C8385" s="53" t="str">
        <f t="array" ref="C8385">IFERROR(_xlfn.XLOOKUP(B8385, Runs[Run ID], Runs[Title]), "— pick a run —")</f>
        <v>Ultimate 2024 (Year 2)</v>
      </c>
      <c r="D8385" s="74" t="s">
        <v>4685</v>
      </c>
      <c r="E8385" s="58" t="b">
        <v>0</v>
      </c>
      <c r="F8385" s="25">
        <f t="shared" si="2"/>
        <v>31</v>
      </c>
      <c r="G8385" s="21" t="s">
        <v>58</v>
      </c>
      <c r="H8385" s="23"/>
      <c r="I8385" s="28"/>
    </row>
    <row r="8386" ht="22.5" customHeight="1">
      <c r="A8386" s="53" t="str">
        <f t="array" ref="A8386">IFERROR(_xlfn.XLOOKUP(B8386, Runs[Run ID], Runs[Track]), "— pick a run —")</f>
        <v>Ultimate 2024</v>
      </c>
      <c r="B8386" s="54" t="s">
        <v>1193</v>
      </c>
      <c r="C8386" s="53" t="str">
        <f t="array" ref="C8386">IFERROR(_xlfn.XLOOKUP(B8386, Runs[Run ID], Runs[Title]), "— pick a run —")</f>
        <v>Ultimate 2024 (Year 2)</v>
      </c>
      <c r="D8386" s="74" t="s">
        <v>16175</v>
      </c>
      <c r="E8386" s="58" t="b">
        <v>0</v>
      </c>
      <c r="F8386" s="25">
        <f t="shared" si="2"/>
        <v>32</v>
      </c>
      <c r="G8386" s="21" t="s">
        <v>58</v>
      </c>
      <c r="H8386" s="23"/>
      <c r="I8386" s="28"/>
    </row>
    <row r="8387" ht="22.5" customHeight="1">
      <c r="A8387" s="53" t="str">
        <f t="array" ref="A8387">IFERROR(_xlfn.XLOOKUP(B8387, Runs[Run ID], Runs[Track]), "— pick a run —")</f>
        <v>Ultimate 2024</v>
      </c>
      <c r="B8387" s="54" t="s">
        <v>1193</v>
      </c>
      <c r="C8387" s="53" t="str">
        <f t="array" ref="C8387">IFERROR(_xlfn.XLOOKUP(B8387, Runs[Run ID], Runs[Title]), "— pick a run —")</f>
        <v>Ultimate 2024 (Year 2)</v>
      </c>
      <c r="D8387" s="74" t="s">
        <v>16176</v>
      </c>
      <c r="E8387" s="58" t="b">
        <v>0</v>
      </c>
      <c r="F8387" s="25">
        <f t="shared" si="2"/>
        <v>33</v>
      </c>
      <c r="G8387" s="21" t="s">
        <v>58</v>
      </c>
      <c r="H8387" s="23"/>
      <c r="I8387" s="28"/>
    </row>
    <row r="8388" ht="22.5" customHeight="1">
      <c r="A8388" s="53" t="str">
        <f t="array" ref="A8388">IFERROR(_xlfn.XLOOKUP(B8388, Runs[Run ID], Runs[Track]), "— pick a run —")</f>
        <v>Ultimate 2024</v>
      </c>
      <c r="B8388" s="54" t="s">
        <v>1193</v>
      </c>
      <c r="C8388" s="53" t="str">
        <f t="array" ref="C8388">IFERROR(_xlfn.XLOOKUP(B8388, Runs[Run ID], Runs[Title]), "— pick a run —")</f>
        <v>Ultimate 2024 (Year 2)</v>
      </c>
      <c r="D8388" s="74" t="s">
        <v>16177</v>
      </c>
      <c r="E8388" s="58" t="b">
        <v>0</v>
      </c>
      <c r="F8388" s="25">
        <f t="shared" si="2"/>
        <v>34</v>
      </c>
      <c r="G8388" s="21" t="s">
        <v>58</v>
      </c>
      <c r="H8388" s="23"/>
      <c r="I8388" s="28"/>
    </row>
    <row r="8389" ht="22.5" customHeight="1">
      <c r="A8389" s="53" t="str">
        <f t="array" ref="A8389">IFERROR(_xlfn.XLOOKUP(B8389, Runs[Run ID], Runs[Track]), "— pick a run —")</f>
        <v>Ultimate 2024</v>
      </c>
      <c r="B8389" s="54" t="s">
        <v>1193</v>
      </c>
      <c r="C8389" s="53" t="str">
        <f t="array" ref="C8389">IFERROR(_xlfn.XLOOKUP(B8389, Runs[Run ID], Runs[Title]), "— pick a run —")</f>
        <v>Ultimate 2024 (Year 2)</v>
      </c>
      <c r="D8389" s="74" t="s">
        <v>16178</v>
      </c>
      <c r="E8389" s="58" t="b">
        <v>0</v>
      </c>
      <c r="F8389" s="25">
        <f t="shared" si="2"/>
        <v>35</v>
      </c>
      <c r="G8389" s="21" t="s">
        <v>58</v>
      </c>
      <c r="H8389" s="23"/>
      <c r="I8389" s="28"/>
    </row>
    <row r="8390" ht="22.5" customHeight="1">
      <c r="A8390" s="53" t="str">
        <f t="array" ref="A8390">IFERROR(_xlfn.XLOOKUP(B8390, Runs[Run ID], Runs[Track]), "— pick a run —")</f>
        <v>Ultimate 2024</v>
      </c>
      <c r="B8390" s="54" t="s">
        <v>1193</v>
      </c>
      <c r="C8390" s="53" t="str">
        <f t="array" ref="C8390">IFERROR(_xlfn.XLOOKUP(B8390, Runs[Run ID], Runs[Title]), "— pick a run —")</f>
        <v>Ultimate 2024 (Year 2)</v>
      </c>
      <c r="D8390" s="74" t="s">
        <v>16179</v>
      </c>
      <c r="E8390" s="58" t="b">
        <v>0</v>
      </c>
      <c r="F8390" s="25">
        <f t="shared" si="2"/>
        <v>36</v>
      </c>
      <c r="G8390" s="21" t="s">
        <v>58</v>
      </c>
      <c r="H8390" s="23"/>
      <c r="I8390" s="28"/>
    </row>
    <row r="8391" ht="22.5" customHeight="1">
      <c r="A8391" s="53" t="str">
        <f t="array" ref="A8391">IFERROR(_xlfn.XLOOKUP(B8391, Runs[Run ID], Runs[Track]), "— pick a run —")</f>
        <v>Ultimate 2024</v>
      </c>
      <c r="B8391" s="54" t="s">
        <v>1193</v>
      </c>
      <c r="C8391" s="53" t="str">
        <f t="array" ref="C8391">IFERROR(_xlfn.XLOOKUP(B8391, Runs[Run ID], Runs[Title]), "— pick a run —")</f>
        <v>Ultimate 2024 (Year 2)</v>
      </c>
      <c r="D8391" s="74" t="s">
        <v>16180</v>
      </c>
      <c r="E8391" s="58" t="b">
        <v>0</v>
      </c>
      <c r="F8391" s="25">
        <f t="shared" si="2"/>
        <v>37</v>
      </c>
      <c r="G8391" s="21" t="s">
        <v>58</v>
      </c>
      <c r="H8391" s="23"/>
      <c r="I8391" s="28"/>
    </row>
    <row r="8392" ht="22.5" customHeight="1">
      <c r="A8392" s="53" t="str">
        <f t="array" ref="A8392">IFERROR(_xlfn.XLOOKUP(B8392, Runs[Run ID], Runs[Track]), "— pick a run —")</f>
        <v>Ultimate 2024</v>
      </c>
      <c r="B8392" s="54" t="s">
        <v>1193</v>
      </c>
      <c r="C8392" s="53" t="str">
        <f t="array" ref="C8392">IFERROR(_xlfn.XLOOKUP(B8392, Runs[Run ID], Runs[Title]), "— pick a run —")</f>
        <v>Ultimate 2024 (Year 2)</v>
      </c>
      <c r="D8392" s="74" t="s">
        <v>16181</v>
      </c>
      <c r="E8392" s="58" t="b">
        <v>0</v>
      </c>
      <c r="F8392" s="25">
        <f t="shared" si="2"/>
        <v>38</v>
      </c>
      <c r="G8392" s="21" t="s">
        <v>58</v>
      </c>
      <c r="H8392" s="23"/>
      <c r="I8392" s="28"/>
    </row>
    <row r="8393" ht="22.5" customHeight="1">
      <c r="A8393" s="53" t="str">
        <f t="array" ref="A8393">IFERROR(_xlfn.XLOOKUP(B8393, Runs[Run ID], Runs[Track]), "— pick a run —")</f>
        <v>Ultimate 2024</v>
      </c>
      <c r="B8393" s="54" t="s">
        <v>1193</v>
      </c>
      <c r="C8393" s="53" t="str">
        <f t="array" ref="C8393">IFERROR(_xlfn.XLOOKUP(B8393, Runs[Run ID], Runs[Title]), "— pick a run —")</f>
        <v>Ultimate 2024 (Year 2)</v>
      </c>
      <c r="D8393" s="74" t="s">
        <v>16182</v>
      </c>
      <c r="E8393" s="58" t="b">
        <v>0</v>
      </c>
      <c r="F8393" s="25">
        <f t="shared" si="2"/>
        <v>39</v>
      </c>
      <c r="G8393" s="21" t="s">
        <v>58</v>
      </c>
      <c r="H8393" s="23"/>
      <c r="I8393" s="28"/>
    </row>
    <row r="8394" ht="22.5" customHeight="1">
      <c r="A8394" s="53" t="str">
        <f t="array" ref="A8394">IFERROR(_xlfn.XLOOKUP(B8394, Runs[Run ID], Runs[Track]), "— pick a run —")</f>
        <v>Ultimate 2024</v>
      </c>
      <c r="B8394" s="54" t="s">
        <v>1193</v>
      </c>
      <c r="C8394" s="53" t="str">
        <f t="array" ref="C8394">IFERROR(_xlfn.XLOOKUP(B8394, Runs[Run ID], Runs[Title]), "— pick a run —")</f>
        <v>Ultimate 2024 (Year 2)</v>
      </c>
      <c r="D8394" s="74" t="s">
        <v>16183</v>
      </c>
      <c r="E8394" s="58" t="b">
        <v>0</v>
      </c>
      <c r="F8394" s="25">
        <f t="shared" si="2"/>
        <v>40</v>
      </c>
      <c r="G8394" s="21" t="s">
        <v>58</v>
      </c>
      <c r="H8394" s="23"/>
      <c r="I8394" s="28"/>
    </row>
    <row r="8395" ht="22.5" customHeight="1">
      <c r="A8395" s="53" t="str">
        <f t="array" ref="A8395">IFERROR(_xlfn.XLOOKUP(B8395, Runs[Run ID], Runs[Track]), "— pick a run —")</f>
        <v>Ultimate 2024</v>
      </c>
      <c r="B8395" s="54" t="s">
        <v>1193</v>
      </c>
      <c r="C8395" s="53" t="str">
        <f t="array" ref="C8395">IFERROR(_xlfn.XLOOKUP(B8395, Runs[Run ID], Runs[Title]), "— pick a run —")</f>
        <v>Ultimate 2024 (Year 2)</v>
      </c>
      <c r="D8395" s="74" t="s">
        <v>16184</v>
      </c>
      <c r="E8395" s="58" t="b">
        <v>0</v>
      </c>
      <c r="F8395" s="25">
        <f t="shared" si="2"/>
        <v>41</v>
      </c>
      <c r="G8395" s="21" t="s">
        <v>58</v>
      </c>
      <c r="H8395" s="23"/>
      <c r="I8395" s="28"/>
    </row>
    <row r="8396" ht="22.5" customHeight="1">
      <c r="A8396" s="53" t="str">
        <f t="array" ref="A8396">IFERROR(_xlfn.XLOOKUP(B8396, Runs[Run ID], Runs[Track]), "— pick a run —")</f>
        <v>Ultimate 2024</v>
      </c>
      <c r="B8396" s="54" t="s">
        <v>1193</v>
      </c>
      <c r="C8396" s="53" t="str">
        <f t="array" ref="C8396">IFERROR(_xlfn.XLOOKUP(B8396, Runs[Run ID], Runs[Title]), "— pick a run —")</f>
        <v>Ultimate 2024 (Year 2)</v>
      </c>
      <c r="D8396" s="74" t="s">
        <v>16185</v>
      </c>
      <c r="E8396" s="58" t="b">
        <v>0</v>
      </c>
      <c r="F8396" s="25">
        <f t="shared" si="2"/>
        <v>42</v>
      </c>
      <c r="G8396" s="21" t="s">
        <v>58</v>
      </c>
      <c r="H8396" s="23"/>
      <c r="I8396" s="28"/>
    </row>
    <row r="8397" ht="22.5" customHeight="1">
      <c r="A8397" s="53" t="str">
        <f t="array" ref="A8397">IFERROR(_xlfn.XLOOKUP(B8397, Runs[Run ID], Runs[Track]), "— pick a run —")</f>
        <v>Ultimate 2024</v>
      </c>
      <c r="B8397" s="54" t="s">
        <v>1193</v>
      </c>
      <c r="C8397" s="53" t="str">
        <f t="array" ref="C8397">IFERROR(_xlfn.XLOOKUP(B8397, Runs[Run ID], Runs[Title]), "— pick a run —")</f>
        <v>Ultimate 2024 (Year 2)</v>
      </c>
      <c r="D8397" s="74" t="s">
        <v>16186</v>
      </c>
      <c r="E8397" s="58" t="b">
        <v>0</v>
      </c>
      <c r="F8397" s="25">
        <f t="shared" si="2"/>
        <v>43</v>
      </c>
      <c r="G8397" s="21" t="s">
        <v>58</v>
      </c>
      <c r="H8397" s="23"/>
      <c r="I8397" s="28"/>
    </row>
    <row r="8398" ht="22.5" customHeight="1">
      <c r="A8398" s="53" t="str">
        <f t="array" ref="A8398">IFERROR(_xlfn.XLOOKUP(B8398, Runs[Run ID], Runs[Track]), "— pick a run —")</f>
        <v>Ultimate 2024</v>
      </c>
      <c r="B8398" s="54" t="s">
        <v>1193</v>
      </c>
      <c r="C8398" s="53" t="str">
        <f t="array" ref="C8398">IFERROR(_xlfn.XLOOKUP(B8398, Runs[Run ID], Runs[Title]), "— pick a run —")</f>
        <v>Ultimate 2024 (Year 2)</v>
      </c>
      <c r="D8398" s="74" t="s">
        <v>5044</v>
      </c>
      <c r="E8398" s="58" t="b">
        <v>0</v>
      </c>
      <c r="F8398" s="25">
        <f t="shared" si="2"/>
        <v>44</v>
      </c>
      <c r="G8398" s="21" t="s">
        <v>58</v>
      </c>
      <c r="H8398" s="23"/>
      <c r="I8398" s="28"/>
    </row>
    <row r="8399" ht="22.5" customHeight="1">
      <c r="A8399" s="53" t="str">
        <f t="array" ref="A8399">IFERROR(_xlfn.XLOOKUP(B8399, Runs[Run ID], Runs[Track]), "— pick a run —")</f>
        <v>Ultimate 2024</v>
      </c>
      <c r="B8399" s="54" t="s">
        <v>1193</v>
      </c>
      <c r="C8399" s="53" t="str">
        <f t="array" ref="C8399">IFERROR(_xlfn.XLOOKUP(B8399, Runs[Run ID], Runs[Title]), "— pick a run —")</f>
        <v>Ultimate 2024 (Year 2)</v>
      </c>
      <c r="D8399" s="74" t="s">
        <v>5074</v>
      </c>
      <c r="E8399" s="58" t="b">
        <v>0</v>
      </c>
      <c r="F8399" s="25">
        <f t="shared" si="2"/>
        <v>45</v>
      </c>
      <c r="G8399" s="21" t="s">
        <v>58</v>
      </c>
      <c r="H8399" s="23"/>
      <c r="I8399" s="28"/>
    </row>
    <row r="8400" ht="22.5" customHeight="1">
      <c r="A8400" s="53" t="str">
        <f t="array" ref="A8400">IFERROR(_xlfn.XLOOKUP(B8400, Runs[Run ID], Runs[Track]), "— pick a run —")</f>
        <v>Ultimate 2024</v>
      </c>
      <c r="B8400" s="54" t="s">
        <v>1193</v>
      </c>
      <c r="C8400" s="53" t="str">
        <f t="array" ref="C8400">IFERROR(_xlfn.XLOOKUP(B8400, Runs[Run ID], Runs[Title]), "— pick a run —")</f>
        <v>Ultimate 2024 (Year 2)</v>
      </c>
      <c r="D8400" s="74" t="s">
        <v>5102</v>
      </c>
      <c r="E8400" s="58" t="b">
        <v>0</v>
      </c>
      <c r="F8400" s="25">
        <f t="shared" si="2"/>
        <v>46</v>
      </c>
      <c r="G8400" s="21" t="s">
        <v>58</v>
      </c>
      <c r="H8400" s="23"/>
      <c r="I8400" s="28"/>
    </row>
    <row r="8401" ht="22.5" customHeight="1">
      <c r="A8401" s="53" t="str">
        <f t="array" ref="A8401">IFERROR(_xlfn.XLOOKUP(B8401, Runs[Run ID], Runs[Track]), "— pick a run —")</f>
        <v>Ultimate 2024</v>
      </c>
      <c r="B8401" s="54" t="s">
        <v>1193</v>
      </c>
      <c r="C8401" s="53" t="str">
        <f t="array" ref="C8401">IFERROR(_xlfn.XLOOKUP(B8401, Runs[Run ID], Runs[Title]), "— pick a run —")</f>
        <v>Ultimate 2024 (Year 2)</v>
      </c>
      <c r="D8401" s="74" t="s">
        <v>5127</v>
      </c>
      <c r="E8401" s="58" t="b">
        <v>0</v>
      </c>
      <c r="F8401" s="25">
        <f t="shared" si="2"/>
        <v>47</v>
      </c>
      <c r="G8401" s="21" t="s">
        <v>58</v>
      </c>
      <c r="H8401" s="23"/>
      <c r="I8401" s="28"/>
    </row>
    <row r="8402" ht="22.5" customHeight="1">
      <c r="A8402" s="53" t="str">
        <f t="array" ref="A8402">IFERROR(_xlfn.XLOOKUP(B8402, Runs[Run ID], Runs[Track]), "— pick a run —")</f>
        <v>Ultimate 2024</v>
      </c>
      <c r="B8402" s="54" t="s">
        <v>1193</v>
      </c>
      <c r="C8402" s="53" t="str">
        <f t="array" ref="C8402">IFERROR(_xlfn.XLOOKUP(B8402, Runs[Run ID], Runs[Title]), "— pick a run —")</f>
        <v>Ultimate 2024 (Year 2)</v>
      </c>
      <c r="D8402" s="74" t="s">
        <v>5154</v>
      </c>
      <c r="E8402" s="58" t="b">
        <v>0</v>
      </c>
      <c r="F8402" s="25">
        <f t="shared" si="2"/>
        <v>48</v>
      </c>
      <c r="G8402" s="21" t="s">
        <v>58</v>
      </c>
      <c r="H8402" s="23"/>
      <c r="I8402" s="28"/>
    </row>
    <row r="8403" ht="22.5" customHeight="1">
      <c r="A8403" s="53" t="str">
        <f t="array" ref="A8403">IFERROR(_xlfn.XLOOKUP(B8403, Runs[Run ID], Runs[Track]), "— pick a run —")</f>
        <v>Ultimate 2024</v>
      </c>
      <c r="B8403" s="54" t="s">
        <v>1193</v>
      </c>
      <c r="C8403" s="53" t="str">
        <f t="array" ref="C8403">IFERROR(_xlfn.XLOOKUP(B8403, Runs[Run ID], Runs[Title]), "— pick a run —")</f>
        <v>Ultimate 2024 (Year 2)</v>
      </c>
      <c r="D8403" s="74" t="s">
        <v>5181</v>
      </c>
      <c r="E8403" s="58" t="b">
        <v>0</v>
      </c>
      <c r="F8403" s="25">
        <f t="shared" si="2"/>
        <v>49</v>
      </c>
      <c r="G8403" s="21" t="s">
        <v>58</v>
      </c>
      <c r="H8403" s="23"/>
      <c r="I8403" s="28"/>
    </row>
    <row r="8404" ht="22.5" customHeight="1">
      <c r="A8404" s="53" t="str">
        <f t="array" ref="A8404">IFERROR(_xlfn.XLOOKUP(B8404, Runs[Run ID], Runs[Track]), "— pick a run —")</f>
        <v>Ultimate 2024</v>
      </c>
      <c r="B8404" s="54" t="s">
        <v>1193</v>
      </c>
      <c r="C8404" s="53" t="str">
        <f t="array" ref="C8404">IFERROR(_xlfn.XLOOKUP(B8404, Runs[Run ID], Runs[Title]), "— pick a run —")</f>
        <v>Ultimate 2024 (Year 2)</v>
      </c>
      <c r="D8404" s="74" t="s">
        <v>5209</v>
      </c>
      <c r="E8404" s="58" t="b">
        <v>0</v>
      </c>
      <c r="F8404" s="25">
        <f t="shared" si="2"/>
        <v>50</v>
      </c>
      <c r="G8404" s="21" t="s">
        <v>58</v>
      </c>
      <c r="H8404" s="23"/>
      <c r="I8404" s="28"/>
    </row>
    <row r="8405" ht="22.5" customHeight="1">
      <c r="A8405" s="53" t="str">
        <f t="array" ref="A8405">IFERROR(_xlfn.XLOOKUP(B8405, Runs[Run ID], Runs[Track]), "— pick a run —")</f>
        <v>Ultimate 2024</v>
      </c>
      <c r="B8405" s="54" t="s">
        <v>1193</v>
      </c>
      <c r="C8405" s="53" t="str">
        <f t="array" ref="C8405">IFERROR(_xlfn.XLOOKUP(B8405, Runs[Run ID], Runs[Title]), "— pick a run —")</f>
        <v>Ultimate 2024 (Year 2)</v>
      </c>
      <c r="D8405" s="74" t="s">
        <v>5239</v>
      </c>
      <c r="E8405" s="58" t="b">
        <v>0</v>
      </c>
      <c r="F8405" s="25">
        <f t="shared" si="2"/>
        <v>51</v>
      </c>
      <c r="G8405" s="21" t="s">
        <v>58</v>
      </c>
      <c r="H8405" s="23"/>
      <c r="I8405" s="28"/>
    </row>
    <row r="8406" ht="22.5" customHeight="1">
      <c r="A8406" s="53" t="str">
        <f t="array" ref="A8406">IFERROR(_xlfn.XLOOKUP(B8406, Runs[Run ID], Runs[Track]), "— pick a run —")</f>
        <v>Ultimate 2024</v>
      </c>
      <c r="B8406" s="54" t="s">
        <v>1193</v>
      </c>
      <c r="C8406" s="53" t="str">
        <f t="array" ref="C8406">IFERROR(_xlfn.XLOOKUP(B8406, Runs[Run ID], Runs[Title]), "— pick a run —")</f>
        <v>Ultimate 2024 (Year 2)</v>
      </c>
      <c r="D8406" s="74" t="s">
        <v>5264</v>
      </c>
      <c r="E8406" s="58" t="b">
        <v>0</v>
      </c>
      <c r="F8406" s="25">
        <f t="shared" si="2"/>
        <v>52</v>
      </c>
      <c r="G8406" s="21" t="s">
        <v>58</v>
      </c>
      <c r="H8406" s="23"/>
      <c r="I8406" s="28"/>
    </row>
    <row r="8407" ht="22.5" customHeight="1">
      <c r="A8407" s="53" t="str">
        <f t="array" ref="A8407">IFERROR(_xlfn.XLOOKUP(B8407, Runs[Run ID], Runs[Track]), "— pick a run —")</f>
        <v>Ultimate 2024</v>
      </c>
      <c r="B8407" s="54" t="s">
        <v>1193</v>
      </c>
      <c r="C8407" s="53" t="str">
        <f t="array" ref="C8407">IFERROR(_xlfn.XLOOKUP(B8407, Runs[Run ID], Runs[Title]), "— pick a run —")</f>
        <v>Ultimate 2024 (Year 2)</v>
      </c>
      <c r="D8407" s="74" t="s">
        <v>5290</v>
      </c>
      <c r="E8407" s="58" t="b">
        <v>0</v>
      </c>
      <c r="F8407" s="25">
        <f t="shared" si="2"/>
        <v>53</v>
      </c>
      <c r="G8407" s="21" t="s">
        <v>58</v>
      </c>
      <c r="H8407" s="23"/>
      <c r="I8407" s="28"/>
    </row>
    <row r="8408" ht="22.5" customHeight="1">
      <c r="A8408" s="53" t="str">
        <f t="array" ref="A8408">IFERROR(_xlfn.XLOOKUP(B8408, Runs[Run ID], Runs[Track]), "— pick a run —")</f>
        <v>Ultimate 2024</v>
      </c>
      <c r="B8408" s="54" t="s">
        <v>1193</v>
      </c>
      <c r="C8408" s="53" t="str">
        <f t="array" ref="C8408">IFERROR(_xlfn.XLOOKUP(B8408, Runs[Run ID], Runs[Title]), "— pick a run —")</f>
        <v>Ultimate 2024 (Year 2)</v>
      </c>
      <c r="D8408" s="74" t="s">
        <v>5316</v>
      </c>
      <c r="E8408" s="58" t="b">
        <v>0</v>
      </c>
      <c r="F8408" s="25">
        <f t="shared" si="2"/>
        <v>54</v>
      </c>
      <c r="G8408" s="21" t="s">
        <v>58</v>
      </c>
      <c r="H8408" s="23"/>
      <c r="I8408" s="28"/>
    </row>
    <row r="8409" ht="22.5" customHeight="1">
      <c r="A8409" s="53" t="str">
        <f t="array" ref="A8409">IFERROR(_xlfn.XLOOKUP(B8409, Runs[Run ID], Runs[Track]), "— pick a run —")</f>
        <v>Ultimate 2024</v>
      </c>
      <c r="B8409" s="54" t="s">
        <v>1193</v>
      </c>
      <c r="C8409" s="53" t="str">
        <f t="array" ref="C8409">IFERROR(_xlfn.XLOOKUP(B8409, Runs[Run ID], Runs[Title]), "— pick a run —")</f>
        <v>Ultimate 2024 (Year 2)</v>
      </c>
      <c r="D8409" s="74" t="s">
        <v>5344</v>
      </c>
      <c r="E8409" s="58" t="b">
        <v>0</v>
      </c>
      <c r="F8409" s="25">
        <f t="shared" si="2"/>
        <v>55</v>
      </c>
      <c r="G8409" s="21" t="s">
        <v>58</v>
      </c>
      <c r="H8409" s="23"/>
      <c r="I8409" s="28"/>
    </row>
    <row r="8410" ht="22.5" customHeight="1">
      <c r="A8410" s="53" t="str">
        <f t="array" ref="A8410">IFERROR(_xlfn.XLOOKUP(B8410, Runs[Run ID], Runs[Track]), "— pick a run —")</f>
        <v>Ultimate 2024</v>
      </c>
      <c r="B8410" s="54" t="s">
        <v>1193</v>
      </c>
      <c r="C8410" s="53" t="str">
        <f t="array" ref="C8410">IFERROR(_xlfn.XLOOKUP(B8410, Runs[Run ID], Runs[Title]), "— pick a run —")</f>
        <v>Ultimate 2024 (Year 2)</v>
      </c>
      <c r="D8410" s="74" t="s">
        <v>5371</v>
      </c>
      <c r="E8410" s="58" t="b">
        <v>0</v>
      </c>
      <c r="F8410" s="25">
        <f t="shared" si="2"/>
        <v>56</v>
      </c>
      <c r="G8410" s="21" t="s">
        <v>58</v>
      </c>
      <c r="H8410" s="23" t="s">
        <v>16187</v>
      </c>
      <c r="I8410" s="28"/>
    </row>
    <row r="8411" ht="22.5" customHeight="1">
      <c r="A8411" s="53" t="str">
        <f t="array" ref="A8411">IFERROR(_xlfn.XLOOKUP(B8411, Runs[Run ID], Runs[Track]), "— pick a run —")</f>
        <v>Ultimate 2024</v>
      </c>
      <c r="B8411" s="54" t="s">
        <v>1193</v>
      </c>
      <c r="C8411" s="53" t="str">
        <f t="array" ref="C8411">IFERROR(_xlfn.XLOOKUP(B8411, Runs[Run ID], Runs[Title]), "— pick a run —")</f>
        <v>Ultimate 2024 (Year 2)</v>
      </c>
      <c r="D8411" s="74" t="s">
        <v>5396</v>
      </c>
      <c r="E8411" s="58" t="b">
        <v>0</v>
      </c>
      <c r="F8411" s="25">
        <f t="shared" si="2"/>
        <v>57</v>
      </c>
      <c r="G8411" s="21" t="s">
        <v>58</v>
      </c>
      <c r="H8411" s="23"/>
      <c r="I8411" s="28"/>
    </row>
    <row r="8412" ht="22.5" customHeight="1">
      <c r="A8412" s="53" t="str">
        <f t="array" ref="A8412">IFERROR(_xlfn.XLOOKUP(B8412, Runs[Run ID], Runs[Track]), "— pick a run —")</f>
        <v>Ultimate 2024</v>
      </c>
      <c r="B8412" s="54" t="s">
        <v>1193</v>
      </c>
      <c r="C8412" s="53" t="str">
        <f t="array" ref="C8412">IFERROR(_xlfn.XLOOKUP(B8412, Runs[Run ID], Runs[Title]), "— pick a run —")</f>
        <v>Ultimate 2024 (Year 2)</v>
      </c>
      <c r="D8412" s="74" t="s">
        <v>5421</v>
      </c>
      <c r="E8412" s="58" t="b">
        <v>0</v>
      </c>
      <c r="F8412" s="25">
        <f t="shared" si="2"/>
        <v>58</v>
      </c>
      <c r="G8412" s="21" t="s">
        <v>58</v>
      </c>
      <c r="H8412" s="23"/>
      <c r="I8412" s="28"/>
    </row>
    <row r="8413" ht="22.5" customHeight="1">
      <c r="A8413" s="53" t="str">
        <f t="array" ref="A8413">IFERROR(_xlfn.XLOOKUP(B8413, Runs[Run ID], Runs[Track]), "— pick a run —")</f>
        <v>Ultimate 2024</v>
      </c>
      <c r="B8413" s="54" t="s">
        <v>1193</v>
      </c>
      <c r="C8413" s="53" t="str">
        <f t="array" ref="C8413">IFERROR(_xlfn.XLOOKUP(B8413, Runs[Run ID], Runs[Title]), "— pick a run —")</f>
        <v>Ultimate 2024 (Year 2)</v>
      </c>
      <c r="D8413" s="74" t="s">
        <v>5447</v>
      </c>
      <c r="E8413" s="58" t="b">
        <v>0</v>
      </c>
      <c r="F8413" s="25">
        <f t="shared" si="2"/>
        <v>59</v>
      </c>
      <c r="G8413" s="21" t="s">
        <v>58</v>
      </c>
      <c r="H8413" s="23"/>
      <c r="I8413" s="28"/>
    </row>
    <row r="8414" ht="22.5" customHeight="1">
      <c r="A8414" s="53" t="str">
        <f t="array" ref="A8414">IFERROR(_xlfn.XLOOKUP(B8414, Runs[Run ID], Runs[Track]), "— pick a run —")</f>
        <v>Ultimate 2024</v>
      </c>
      <c r="B8414" s="54" t="s">
        <v>1193</v>
      </c>
      <c r="C8414" s="53" t="str">
        <f t="array" ref="C8414">IFERROR(_xlfn.XLOOKUP(B8414, Runs[Run ID], Runs[Title]), "— pick a run —")</f>
        <v>Ultimate 2024 (Year 2)</v>
      </c>
      <c r="D8414" s="74" t="s">
        <v>5472</v>
      </c>
      <c r="E8414" s="58" t="b">
        <v>0</v>
      </c>
      <c r="F8414" s="25">
        <f t="shared" si="2"/>
        <v>60</v>
      </c>
      <c r="G8414" s="21" t="s">
        <v>58</v>
      </c>
      <c r="H8414" s="23"/>
      <c r="I8414" s="28"/>
    </row>
    <row r="8415" ht="22.5" customHeight="1">
      <c r="A8415" s="53" t="str">
        <f t="array" ref="A8415">IFERROR(_xlfn.XLOOKUP(B8415, Runs[Run ID], Runs[Track]), "— pick a run —")</f>
        <v>Ultimate 2024</v>
      </c>
      <c r="B8415" s="54" t="s">
        <v>1193</v>
      </c>
      <c r="C8415" s="53" t="str">
        <f t="array" ref="C8415">IFERROR(_xlfn.XLOOKUP(B8415, Runs[Run ID], Runs[Title]), "— pick a run —")</f>
        <v>Ultimate 2024 (Year 2)</v>
      </c>
      <c r="D8415" s="74" t="s">
        <v>5498</v>
      </c>
      <c r="E8415" s="58" t="b">
        <v>0</v>
      </c>
      <c r="F8415" s="25">
        <f t="shared" si="2"/>
        <v>61</v>
      </c>
      <c r="G8415" s="21" t="s">
        <v>58</v>
      </c>
      <c r="H8415" s="23"/>
      <c r="I8415" s="28"/>
    </row>
    <row r="8416" ht="22.5" customHeight="1">
      <c r="A8416" s="53" t="str">
        <f t="array" ref="A8416">IFERROR(_xlfn.XLOOKUP(B8416, Runs[Run ID], Runs[Track]), "— pick a run —")</f>
        <v>Ultimate 2024</v>
      </c>
      <c r="B8416" s="54" t="s">
        <v>1193</v>
      </c>
      <c r="C8416" s="53" t="str">
        <f t="array" ref="C8416">IFERROR(_xlfn.XLOOKUP(B8416, Runs[Run ID], Runs[Title]), "— pick a run —")</f>
        <v>Ultimate 2024 (Year 2)</v>
      </c>
      <c r="D8416" s="74" t="s">
        <v>5523</v>
      </c>
      <c r="E8416" s="58" t="b">
        <v>0</v>
      </c>
      <c r="F8416" s="25">
        <f t="shared" si="2"/>
        <v>62</v>
      </c>
      <c r="G8416" s="21" t="s">
        <v>58</v>
      </c>
      <c r="H8416" s="23"/>
      <c r="I8416" s="28"/>
    </row>
    <row r="8417" ht="22.5" customHeight="1">
      <c r="A8417" s="53" t="str">
        <f t="array" ref="A8417">IFERROR(_xlfn.XLOOKUP(B8417, Runs[Run ID], Runs[Track]), "— pick a run —")</f>
        <v>Ultimate 2024</v>
      </c>
      <c r="B8417" s="54" t="s">
        <v>1193</v>
      </c>
      <c r="C8417" s="53" t="str">
        <f t="array" ref="C8417">IFERROR(_xlfn.XLOOKUP(B8417, Runs[Run ID], Runs[Title]), "— pick a run —")</f>
        <v>Ultimate 2024 (Year 2)</v>
      </c>
      <c r="D8417" s="74" t="s">
        <v>5549</v>
      </c>
      <c r="E8417" s="58" t="b">
        <v>0</v>
      </c>
      <c r="F8417" s="25">
        <f t="shared" si="2"/>
        <v>63</v>
      </c>
      <c r="G8417" s="21" t="s">
        <v>58</v>
      </c>
      <c r="H8417" s="23"/>
      <c r="I8417" s="28"/>
    </row>
    <row r="8418" ht="22.5" customHeight="1">
      <c r="A8418" s="53" t="str">
        <f t="array" ref="A8418">IFERROR(_xlfn.XLOOKUP(B8418, Runs[Run ID], Runs[Track]), "— pick a run —")</f>
        <v>Ultimate 2024</v>
      </c>
      <c r="B8418" s="54" t="s">
        <v>1193</v>
      </c>
      <c r="C8418" s="53" t="str">
        <f t="array" ref="C8418">IFERROR(_xlfn.XLOOKUP(B8418, Runs[Run ID], Runs[Title]), "— pick a run —")</f>
        <v>Ultimate 2024 (Year 2)</v>
      </c>
      <c r="D8418" s="74" t="s">
        <v>5573</v>
      </c>
      <c r="E8418" s="58" t="b">
        <v>0</v>
      </c>
      <c r="F8418" s="25">
        <f t="shared" si="2"/>
        <v>64</v>
      </c>
      <c r="G8418" s="21" t="s">
        <v>58</v>
      </c>
      <c r="H8418" s="23"/>
      <c r="I8418" s="28"/>
    </row>
    <row r="8419" ht="22.5" customHeight="1">
      <c r="A8419" s="53" t="str">
        <f t="array" ref="A8419">IFERROR(_xlfn.XLOOKUP(B8419, Runs[Run ID], Runs[Track]), "— pick a run —")</f>
        <v>Ultimate 2024</v>
      </c>
      <c r="B8419" s="54" t="s">
        <v>1193</v>
      </c>
      <c r="C8419" s="53" t="str">
        <f t="array" ref="C8419">IFERROR(_xlfn.XLOOKUP(B8419, Runs[Run ID], Runs[Title]), "— pick a run —")</f>
        <v>Ultimate 2024 (Year 2)</v>
      </c>
      <c r="D8419" s="74" t="s">
        <v>5599</v>
      </c>
      <c r="E8419" s="58" t="b">
        <v>0</v>
      </c>
      <c r="F8419" s="25">
        <f t="shared" si="2"/>
        <v>65</v>
      </c>
      <c r="G8419" s="21" t="s">
        <v>58</v>
      </c>
      <c r="H8419" s="23"/>
      <c r="I8419" s="28"/>
    </row>
    <row r="8420" ht="22.5" customHeight="1">
      <c r="A8420" s="53" t="str">
        <f t="array" ref="A8420">IFERROR(_xlfn.XLOOKUP(B8420, Runs[Run ID], Runs[Track]), "— pick a run —")</f>
        <v>Ultimate 2024</v>
      </c>
      <c r="B8420" s="54" t="s">
        <v>1193</v>
      </c>
      <c r="C8420" s="53" t="str">
        <f t="array" ref="C8420">IFERROR(_xlfn.XLOOKUP(B8420, Runs[Run ID], Runs[Title]), "— pick a run —")</f>
        <v>Ultimate 2024 (Year 2)</v>
      </c>
      <c r="D8420" s="74" t="s">
        <v>5627</v>
      </c>
      <c r="E8420" s="58" t="b">
        <v>0</v>
      </c>
      <c r="F8420" s="25">
        <f t="shared" si="2"/>
        <v>66</v>
      </c>
      <c r="G8420" s="21" t="s">
        <v>58</v>
      </c>
      <c r="H8420" s="23"/>
      <c r="I8420" s="28"/>
    </row>
    <row r="8421" ht="22.5" customHeight="1">
      <c r="A8421" s="53" t="str">
        <f t="array" ref="A8421">IFERROR(_xlfn.XLOOKUP(B8421, Runs[Run ID], Runs[Track]), "— pick a run —")</f>
        <v>Ultimate 2024</v>
      </c>
      <c r="B8421" s="54" t="s">
        <v>1193</v>
      </c>
      <c r="C8421" s="53" t="str">
        <f t="array" ref="C8421">IFERROR(_xlfn.XLOOKUP(B8421, Runs[Run ID], Runs[Title]), "— pick a run —")</f>
        <v>Ultimate 2024 (Year 2)</v>
      </c>
      <c r="D8421" s="74" t="s">
        <v>5653</v>
      </c>
      <c r="E8421" s="58" t="b">
        <v>0</v>
      </c>
      <c r="F8421" s="25">
        <f t="shared" si="2"/>
        <v>67</v>
      </c>
      <c r="G8421" s="21" t="s">
        <v>58</v>
      </c>
      <c r="H8421" s="23"/>
      <c r="I8421" s="28"/>
    </row>
    <row r="8422" ht="22.5" customHeight="1">
      <c r="A8422" s="53" t="str">
        <f t="array" ref="A8422">IFERROR(_xlfn.XLOOKUP(B8422, Runs[Run ID], Runs[Track]), "— pick a run —")</f>
        <v>Ultimate 2024</v>
      </c>
      <c r="B8422" s="54" t="s">
        <v>1193</v>
      </c>
      <c r="C8422" s="53" t="str">
        <f t="array" ref="C8422">IFERROR(_xlfn.XLOOKUP(B8422, Runs[Run ID], Runs[Title]), "— pick a run —")</f>
        <v>Ultimate 2024 (Year 2)</v>
      </c>
      <c r="D8422" s="74" t="s">
        <v>16188</v>
      </c>
      <c r="E8422" s="58" t="b">
        <v>0</v>
      </c>
      <c r="F8422" s="25">
        <f t="shared" si="2"/>
        <v>68</v>
      </c>
      <c r="G8422" s="21" t="s">
        <v>443</v>
      </c>
      <c r="H8422" s="23"/>
      <c r="I8422" s="28"/>
    </row>
    <row r="8423" ht="22.5" customHeight="1">
      <c r="A8423" s="53" t="str">
        <f t="array" ref="A8423">IFERROR(_xlfn.XLOOKUP(B8423, Runs[Run ID], Runs[Track]), "— pick a run —")</f>
        <v>Ultimate 2024</v>
      </c>
      <c r="B8423" s="54" t="s">
        <v>1193</v>
      </c>
      <c r="C8423" s="53" t="str">
        <f t="array" ref="C8423">IFERROR(_xlfn.XLOOKUP(B8423, Runs[Run ID], Runs[Title]), "— pick a run —")</f>
        <v>Ultimate 2024 (Year 2)</v>
      </c>
      <c r="D8423" s="74" t="s">
        <v>5707</v>
      </c>
      <c r="E8423" s="58" t="b">
        <v>0</v>
      </c>
      <c r="F8423" s="25">
        <f t="shared" si="2"/>
        <v>69</v>
      </c>
      <c r="G8423" s="21" t="s">
        <v>443</v>
      </c>
      <c r="H8423" s="23"/>
      <c r="I8423" s="28"/>
    </row>
    <row r="8424" ht="22.5" customHeight="1">
      <c r="A8424" s="53" t="str">
        <f t="array" ref="A8424">IFERROR(_xlfn.XLOOKUP(B8424, Runs[Run ID], Runs[Track]), "— pick a run —")</f>
        <v>Ultimate 2024</v>
      </c>
      <c r="B8424" s="54" t="s">
        <v>1196</v>
      </c>
      <c r="C8424" s="53" t="str">
        <f t="array" ref="C8424">IFERROR(_xlfn.XLOOKUP(B8424, Runs[Run ID], Runs[Title]), "— pick a run —")</f>
        <v>Ultimate 2024 (Year 3)</v>
      </c>
      <c r="D8424" s="74" t="s">
        <v>5760</v>
      </c>
      <c r="E8424" s="58" t="b">
        <v>0</v>
      </c>
      <c r="F8424" s="25">
        <f t="shared" si="2"/>
        <v>1</v>
      </c>
      <c r="G8424" s="21" t="s">
        <v>58</v>
      </c>
      <c r="H8424" s="23" t="s">
        <v>16189</v>
      </c>
      <c r="I8424" s="28"/>
    </row>
    <row r="8425" ht="22.5" customHeight="1">
      <c r="A8425" s="53" t="str">
        <f t="array" ref="A8425">IFERROR(_xlfn.XLOOKUP(B8425, Runs[Run ID], Runs[Track]), "— pick a run —")</f>
        <v>Ultimate 2024</v>
      </c>
      <c r="B8425" s="54" t="s">
        <v>1196</v>
      </c>
      <c r="C8425" s="53" t="str">
        <f t="array" ref="C8425">IFERROR(_xlfn.XLOOKUP(B8425, Runs[Run ID], Runs[Title]), "— pick a run —")</f>
        <v>Ultimate 2024 (Year 3)</v>
      </c>
      <c r="D8425" s="74" t="s">
        <v>5785</v>
      </c>
      <c r="E8425" s="58" t="b">
        <v>0</v>
      </c>
      <c r="F8425" s="25">
        <f t="shared" si="2"/>
        <v>2</v>
      </c>
      <c r="G8425" s="21" t="s">
        <v>58</v>
      </c>
      <c r="H8425" s="23"/>
      <c r="I8425" s="28"/>
    </row>
    <row r="8426" ht="22.5" customHeight="1">
      <c r="A8426" s="53" t="str">
        <f t="array" ref="A8426">IFERROR(_xlfn.XLOOKUP(B8426, Runs[Run ID], Runs[Track]), "— pick a run —")</f>
        <v>Ultimate 2024</v>
      </c>
      <c r="B8426" s="54" t="s">
        <v>1196</v>
      </c>
      <c r="C8426" s="53" t="str">
        <f t="array" ref="C8426">IFERROR(_xlfn.XLOOKUP(B8426, Runs[Run ID], Runs[Title]), "— pick a run —")</f>
        <v>Ultimate 2024 (Year 3)</v>
      </c>
      <c r="D8426" s="74" t="s">
        <v>16190</v>
      </c>
      <c r="E8426" s="58" t="b">
        <v>0</v>
      </c>
      <c r="F8426" s="25">
        <f t="shared" si="2"/>
        <v>3</v>
      </c>
      <c r="G8426" s="21" t="s">
        <v>58</v>
      </c>
      <c r="H8426" s="23"/>
      <c r="I8426" s="28"/>
    </row>
    <row r="8427" ht="22.5" customHeight="1">
      <c r="A8427" s="53" t="str">
        <f t="array" ref="A8427">IFERROR(_xlfn.XLOOKUP(B8427, Runs[Run ID], Runs[Track]), "— pick a run —")</f>
        <v>Ultimate 2024</v>
      </c>
      <c r="B8427" s="54" t="s">
        <v>1196</v>
      </c>
      <c r="C8427" s="53" t="str">
        <f t="array" ref="C8427">IFERROR(_xlfn.XLOOKUP(B8427, Runs[Run ID], Runs[Title]), "— pick a run —")</f>
        <v>Ultimate 2024 (Year 3)</v>
      </c>
      <c r="D8427" s="74" t="s">
        <v>5834</v>
      </c>
      <c r="E8427" s="58" t="b">
        <v>0</v>
      </c>
      <c r="F8427" s="25">
        <f t="shared" si="2"/>
        <v>4</v>
      </c>
      <c r="G8427" s="21" t="s">
        <v>58</v>
      </c>
      <c r="H8427" s="23"/>
      <c r="I8427" s="28"/>
    </row>
    <row r="8428" ht="22.5" customHeight="1">
      <c r="A8428" s="53" t="str">
        <f t="array" ref="A8428">IFERROR(_xlfn.XLOOKUP(B8428, Runs[Run ID], Runs[Track]), "— pick a run —")</f>
        <v>Ultimate 2024</v>
      </c>
      <c r="B8428" s="54" t="s">
        <v>1196</v>
      </c>
      <c r="C8428" s="53" t="str">
        <f t="array" ref="C8428">IFERROR(_xlfn.XLOOKUP(B8428, Runs[Run ID], Runs[Title]), "— pick a run —")</f>
        <v>Ultimate 2024 (Year 3)</v>
      </c>
      <c r="D8428" s="74" t="s">
        <v>5858</v>
      </c>
      <c r="E8428" s="58" t="b">
        <v>0</v>
      </c>
      <c r="F8428" s="25">
        <f t="shared" si="2"/>
        <v>5</v>
      </c>
      <c r="G8428" s="21" t="s">
        <v>58</v>
      </c>
      <c r="H8428" s="23"/>
      <c r="I8428" s="28"/>
    </row>
    <row r="8429" ht="22.5" customHeight="1">
      <c r="A8429" s="53" t="str">
        <f t="array" ref="A8429">IFERROR(_xlfn.XLOOKUP(B8429, Runs[Run ID], Runs[Track]), "— pick a run —")</f>
        <v>Ultimate 2024</v>
      </c>
      <c r="B8429" s="54" t="s">
        <v>1196</v>
      </c>
      <c r="C8429" s="53" t="str">
        <f t="array" ref="C8429">IFERROR(_xlfn.XLOOKUP(B8429, Runs[Run ID], Runs[Title]), "— pick a run —")</f>
        <v>Ultimate 2024 (Year 3)</v>
      </c>
      <c r="D8429" s="74" t="s">
        <v>5886</v>
      </c>
      <c r="E8429" s="58" t="b">
        <v>0</v>
      </c>
      <c r="F8429" s="25">
        <f t="shared" si="2"/>
        <v>6</v>
      </c>
      <c r="G8429" s="21" t="s">
        <v>58</v>
      </c>
      <c r="H8429" s="23"/>
      <c r="I8429" s="28"/>
    </row>
    <row r="8430" ht="22.5" customHeight="1">
      <c r="A8430" s="53" t="str">
        <f t="array" ref="A8430">IFERROR(_xlfn.XLOOKUP(B8430, Runs[Run ID], Runs[Track]), "— pick a run —")</f>
        <v>Ultimate 2024</v>
      </c>
      <c r="B8430" s="54" t="s">
        <v>1196</v>
      </c>
      <c r="C8430" s="53" t="str">
        <f t="array" ref="C8430">IFERROR(_xlfn.XLOOKUP(B8430, Runs[Run ID], Runs[Title]), "— pick a run —")</f>
        <v>Ultimate 2024 (Year 3)</v>
      </c>
      <c r="D8430" s="74" t="s">
        <v>16191</v>
      </c>
      <c r="E8430" s="58" t="b">
        <v>0</v>
      </c>
      <c r="F8430" s="25">
        <f t="shared" si="2"/>
        <v>7</v>
      </c>
      <c r="G8430" s="21" t="s">
        <v>58</v>
      </c>
      <c r="H8430" s="23"/>
      <c r="I8430" s="28"/>
    </row>
    <row r="8431" ht="22.5" customHeight="1">
      <c r="A8431" s="53" t="str">
        <f t="array" ref="A8431">IFERROR(_xlfn.XLOOKUP(B8431, Runs[Run ID], Runs[Track]), "— pick a run —")</f>
        <v>Ultimate 2024</v>
      </c>
      <c r="B8431" s="54" t="s">
        <v>1196</v>
      </c>
      <c r="C8431" s="53" t="str">
        <f t="array" ref="C8431">IFERROR(_xlfn.XLOOKUP(B8431, Runs[Run ID], Runs[Title]), "— pick a run —")</f>
        <v>Ultimate 2024 (Year 3)</v>
      </c>
      <c r="D8431" s="74" t="s">
        <v>5936</v>
      </c>
      <c r="E8431" s="58" t="b">
        <v>0</v>
      </c>
      <c r="F8431" s="25">
        <f t="shared" si="2"/>
        <v>8</v>
      </c>
      <c r="G8431" s="21" t="s">
        <v>58</v>
      </c>
      <c r="H8431" s="23"/>
      <c r="I8431" s="28"/>
    </row>
    <row r="8432" ht="22.5" customHeight="1">
      <c r="A8432" s="53" t="str">
        <f t="array" ref="A8432">IFERROR(_xlfn.XLOOKUP(B8432, Runs[Run ID], Runs[Track]), "— pick a run —")</f>
        <v>Ultimate 2024</v>
      </c>
      <c r="B8432" s="54" t="s">
        <v>1196</v>
      </c>
      <c r="C8432" s="53" t="str">
        <f t="array" ref="C8432">IFERROR(_xlfn.XLOOKUP(B8432, Runs[Run ID], Runs[Title]), "— pick a run —")</f>
        <v>Ultimate 2024 (Year 3)</v>
      </c>
      <c r="D8432" s="74" t="s">
        <v>5960</v>
      </c>
      <c r="E8432" s="58" t="b">
        <v>0</v>
      </c>
      <c r="F8432" s="25">
        <f t="shared" si="2"/>
        <v>9</v>
      </c>
      <c r="G8432" s="21" t="s">
        <v>58</v>
      </c>
      <c r="H8432" s="23"/>
      <c r="I8432" s="28"/>
    </row>
    <row r="8433" ht="22.5" customHeight="1">
      <c r="A8433" s="53" t="str">
        <f t="array" ref="A8433">IFERROR(_xlfn.XLOOKUP(B8433, Runs[Run ID], Runs[Track]), "— pick a run —")</f>
        <v>Ultimate 2024</v>
      </c>
      <c r="B8433" s="54" t="s">
        <v>1196</v>
      </c>
      <c r="C8433" s="53" t="str">
        <f t="array" ref="C8433">IFERROR(_xlfn.XLOOKUP(B8433, Runs[Run ID], Runs[Title]), "— pick a run —")</f>
        <v>Ultimate 2024 (Year 3)</v>
      </c>
      <c r="D8433" s="74" t="s">
        <v>5985</v>
      </c>
      <c r="E8433" s="58" t="b">
        <v>0</v>
      </c>
      <c r="F8433" s="25">
        <f t="shared" si="2"/>
        <v>10</v>
      </c>
      <c r="G8433" s="21" t="s">
        <v>58</v>
      </c>
      <c r="H8433" s="23"/>
      <c r="I8433" s="28"/>
    </row>
    <row r="8434" ht="22.5" customHeight="1">
      <c r="A8434" s="53" t="str">
        <f t="array" ref="A8434">IFERROR(_xlfn.XLOOKUP(B8434, Runs[Run ID], Runs[Track]), "— pick a run —")</f>
        <v>Ultimate 2024</v>
      </c>
      <c r="B8434" s="54" t="s">
        <v>1196</v>
      </c>
      <c r="C8434" s="53" t="str">
        <f t="array" ref="C8434">IFERROR(_xlfn.XLOOKUP(B8434, Runs[Run ID], Runs[Title]), "— pick a run —")</f>
        <v>Ultimate 2024 (Year 3)</v>
      </c>
      <c r="D8434" s="74" t="s">
        <v>6010</v>
      </c>
      <c r="E8434" s="58" t="b">
        <v>0</v>
      </c>
      <c r="F8434" s="25">
        <f t="shared" si="2"/>
        <v>11</v>
      </c>
      <c r="G8434" s="21" t="s">
        <v>58</v>
      </c>
      <c r="H8434" s="23"/>
      <c r="I8434" s="28"/>
    </row>
    <row r="8435" ht="22.5" customHeight="1">
      <c r="A8435" s="53" t="str">
        <f t="array" ref="A8435">IFERROR(_xlfn.XLOOKUP(B8435, Runs[Run ID], Runs[Track]), "— pick a run —")</f>
        <v>Ultimate 2024</v>
      </c>
      <c r="B8435" s="54" t="s">
        <v>1196</v>
      </c>
      <c r="C8435" s="53" t="str">
        <f t="array" ref="C8435">IFERROR(_xlfn.XLOOKUP(B8435, Runs[Run ID], Runs[Title]), "— pick a run —")</f>
        <v>Ultimate 2024 (Year 3)</v>
      </c>
      <c r="D8435" s="74" t="s">
        <v>6040</v>
      </c>
      <c r="E8435" s="58" t="b">
        <v>0</v>
      </c>
      <c r="F8435" s="25">
        <f t="shared" si="2"/>
        <v>12</v>
      </c>
      <c r="G8435" s="21" t="s">
        <v>58</v>
      </c>
      <c r="H8435" s="23"/>
      <c r="I8435" s="28"/>
    </row>
    <row r="8436" ht="22.5" customHeight="1">
      <c r="A8436" s="53" t="str">
        <f t="array" ref="A8436">IFERROR(_xlfn.XLOOKUP(B8436, Runs[Run ID], Runs[Track]), "— pick a run —")</f>
        <v>Ultimate 2024</v>
      </c>
      <c r="B8436" s="54" t="s">
        <v>1196</v>
      </c>
      <c r="C8436" s="53" t="str">
        <f t="array" ref="C8436">IFERROR(_xlfn.XLOOKUP(B8436, Runs[Run ID], Runs[Title]), "— pick a run —")</f>
        <v>Ultimate 2024 (Year 3)</v>
      </c>
      <c r="D8436" s="74" t="s">
        <v>6067</v>
      </c>
      <c r="E8436" s="58" t="b">
        <v>0</v>
      </c>
      <c r="F8436" s="25">
        <f t="shared" si="2"/>
        <v>13</v>
      </c>
      <c r="G8436" s="21" t="s">
        <v>58</v>
      </c>
      <c r="H8436" s="23"/>
      <c r="I8436" s="28"/>
    </row>
    <row r="8437" ht="22.5" customHeight="1">
      <c r="A8437" s="53" t="str">
        <f t="array" ref="A8437">IFERROR(_xlfn.XLOOKUP(B8437, Runs[Run ID], Runs[Track]), "— pick a run —")</f>
        <v>Ultimate 2024</v>
      </c>
      <c r="B8437" s="54" t="s">
        <v>1196</v>
      </c>
      <c r="C8437" s="53" t="str">
        <f t="array" ref="C8437">IFERROR(_xlfn.XLOOKUP(B8437, Runs[Run ID], Runs[Title]), "— pick a run —")</f>
        <v>Ultimate 2024 (Year 3)</v>
      </c>
      <c r="D8437" s="74" t="s">
        <v>6091</v>
      </c>
      <c r="E8437" s="58" t="b">
        <v>0</v>
      </c>
      <c r="F8437" s="25">
        <f t="shared" si="2"/>
        <v>14</v>
      </c>
      <c r="G8437" s="21" t="s">
        <v>58</v>
      </c>
      <c r="H8437" s="23"/>
      <c r="I8437" s="28"/>
    </row>
    <row r="8438" ht="22.5" customHeight="1">
      <c r="A8438" s="53" t="str">
        <f t="array" ref="A8438">IFERROR(_xlfn.XLOOKUP(B8438, Runs[Run ID], Runs[Track]), "— pick a run —")</f>
        <v>Ultimate 2024</v>
      </c>
      <c r="B8438" s="54" t="s">
        <v>1196</v>
      </c>
      <c r="C8438" s="53" t="str">
        <f t="array" ref="C8438">IFERROR(_xlfn.XLOOKUP(B8438, Runs[Run ID], Runs[Title]), "— pick a run —")</f>
        <v>Ultimate 2024 (Year 3)</v>
      </c>
      <c r="D8438" s="74" t="s">
        <v>6112</v>
      </c>
      <c r="E8438" s="58" t="b">
        <v>0</v>
      </c>
      <c r="F8438" s="25">
        <f t="shared" si="2"/>
        <v>15</v>
      </c>
      <c r="G8438" s="21" t="s">
        <v>58</v>
      </c>
      <c r="H8438" s="23"/>
      <c r="I8438" s="28"/>
    </row>
    <row r="8439" ht="22.5" customHeight="1">
      <c r="A8439" s="53" t="str">
        <f t="array" ref="A8439">IFERROR(_xlfn.XLOOKUP(B8439, Runs[Run ID], Runs[Track]), "— pick a run —")</f>
        <v>Ultimate 2024</v>
      </c>
      <c r="B8439" s="54" t="s">
        <v>1196</v>
      </c>
      <c r="C8439" s="53" t="str">
        <f t="array" ref="C8439">IFERROR(_xlfn.XLOOKUP(B8439, Runs[Run ID], Runs[Title]), "— pick a run —")</f>
        <v>Ultimate 2024 (Year 3)</v>
      </c>
      <c r="D8439" s="74" t="s">
        <v>6134</v>
      </c>
      <c r="E8439" s="58" t="b">
        <v>0</v>
      </c>
      <c r="F8439" s="25">
        <f t="shared" si="2"/>
        <v>16</v>
      </c>
      <c r="G8439" s="21" t="s">
        <v>58</v>
      </c>
      <c r="H8439" s="23"/>
      <c r="I8439" s="28"/>
    </row>
    <row r="8440" ht="22.5" customHeight="1">
      <c r="A8440" s="53" t="str">
        <f t="array" ref="A8440">IFERROR(_xlfn.XLOOKUP(B8440, Runs[Run ID], Runs[Track]), "— pick a run —")</f>
        <v>Ultimate 2024</v>
      </c>
      <c r="B8440" s="54" t="s">
        <v>1196</v>
      </c>
      <c r="C8440" s="53" t="str">
        <f t="array" ref="C8440">IFERROR(_xlfn.XLOOKUP(B8440, Runs[Run ID], Runs[Title]), "— pick a run —")</f>
        <v>Ultimate 2024 (Year 3)</v>
      </c>
      <c r="D8440" s="74" t="s">
        <v>6159</v>
      </c>
      <c r="E8440" s="58" t="b">
        <v>0</v>
      </c>
      <c r="F8440" s="25">
        <f t="shared" si="2"/>
        <v>17</v>
      </c>
      <c r="G8440" s="21" t="s">
        <v>58</v>
      </c>
      <c r="H8440" s="23"/>
      <c r="I8440" s="28"/>
    </row>
    <row r="8441" ht="22.5" customHeight="1">
      <c r="A8441" s="53" t="str">
        <f t="array" ref="A8441">IFERROR(_xlfn.XLOOKUP(B8441, Runs[Run ID], Runs[Track]), "— pick a run —")</f>
        <v>Ultimate 2024</v>
      </c>
      <c r="B8441" s="54" t="s">
        <v>1196</v>
      </c>
      <c r="C8441" s="53" t="str">
        <f t="array" ref="C8441">IFERROR(_xlfn.XLOOKUP(B8441, Runs[Run ID], Runs[Title]), "— pick a run —")</f>
        <v>Ultimate 2024 (Year 3)</v>
      </c>
      <c r="D8441" s="74" t="s">
        <v>6180</v>
      </c>
      <c r="E8441" s="58" t="b">
        <v>0</v>
      </c>
      <c r="F8441" s="25">
        <f t="shared" si="2"/>
        <v>18</v>
      </c>
      <c r="G8441" s="21" t="s">
        <v>58</v>
      </c>
      <c r="H8441" s="23"/>
      <c r="I8441" s="28"/>
    </row>
    <row r="8442" ht="22.5" customHeight="1">
      <c r="A8442" s="53" t="str">
        <f t="array" ref="A8442">IFERROR(_xlfn.XLOOKUP(B8442, Runs[Run ID], Runs[Track]), "— pick a run —")</f>
        <v>Ultimate 2024</v>
      </c>
      <c r="B8442" s="54" t="s">
        <v>1196</v>
      </c>
      <c r="C8442" s="53" t="str">
        <f t="array" ref="C8442">IFERROR(_xlfn.XLOOKUP(B8442, Runs[Run ID], Runs[Title]), "— pick a run —")</f>
        <v>Ultimate 2024 (Year 3)</v>
      </c>
      <c r="D8442" s="74" t="s">
        <v>16192</v>
      </c>
      <c r="E8442" s="58" t="b">
        <v>0</v>
      </c>
      <c r="F8442" s="25">
        <f t="shared" si="2"/>
        <v>19</v>
      </c>
      <c r="G8442" s="21" t="s">
        <v>443</v>
      </c>
      <c r="H8442" s="23" t="s">
        <v>16193</v>
      </c>
      <c r="I8442" s="28"/>
    </row>
    <row r="8443" ht="22.5" customHeight="1">
      <c r="A8443" s="53" t="str">
        <f t="array" ref="A8443">IFERROR(_xlfn.XLOOKUP(B8443, Runs[Run ID], Runs[Track]), "— pick a run —")</f>
        <v>Ultimate 2024</v>
      </c>
      <c r="B8443" s="54" t="s">
        <v>1196</v>
      </c>
      <c r="C8443" s="53" t="str">
        <f t="array" ref="C8443">IFERROR(_xlfn.XLOOKUP(B8443, Runs[Run ID], Runs[Title]), "— pick a run —")</f>
        <v>Ultimate 2024 (Year 3)</v>
      </c>
      <c r="D8443" s="74" t="s">
        <v>16194</v>
      </c>
      <c r="E8443" s="58" t="b">
        <v>0</v>
      </c>
      <c r="F8443" s="25">
        <f t="shared" si="2"/>
        <v>20</v>
      </c>
      <c r="G8443" s="21" t="s">
        <v>443</v>
      </c>
      <c r="H8443" s="23"/>
      <c r="I8443" s="28"/>
    </row>
    <row r="8444" ht="22.5" customHeight="1">
      <c r="A8444" s="53" t="str">
        <f t="array" ref="A8444">IFERROR(_xlfn.XLOOKUP(B8444, Runs[Run ID], Runs[Track]), "— pick a run —")</f>
        <v>Ultimate 2024</v>
      </c>
      <c r="B8444" s="54" t="s">
        <v>1196</v>
      </c>
      <c r="C8444" s="53" t="str">
        <f t="array" ref="C8444">IFERROR(_xlfn.XLOOKUP(B8444, Runs[Run ID], Runs[Title]), "— pick a run —")</f>
        <v>Ultimate 2024 (Year 3)</v>
      </c>
      <c r="D8444" s="74" t="s">
        <v>16195</v>
      </c>
      <c r="E8444" s="58" t="b">
        <v>0</v>
      </c>
      <c r="F8444" s="25">
        <f t="shared" si="2"/>
        <v>21</v>
      </c>
      <c r="G8444" s="21" t="s">
        <v>443</v>
      </c>
      <c r="H8444" s="23"/>
      <c r="I8444" s="28"/>
    </row>
    <row r="8445" ht="22.5" customHeight="1">
      <c r="A8445" s="53" t="str">
        <f t="array" ref="A8445">IFERROR(_xlfn.XLOOKUP(B8445, Runs[Run ID], Runs[Track]), "— pick a run —")</f>
        <v>Ultimate 2024</v>
      </c>
      <c r="B8445" s="54" t="s">
        <v>1196</v>
      </c>
      <c r="C8445" s="53" t="str">
        <f t="array" ref="C8445">IFERROR(_xlfn.XLOOKUP(B8445, Runs[Run ID], Runs[Title]), "— pick a run —")</f>
        <v>Ultimate 2024 (Year 3)</v>
      </c>
      <c r="D8445" s="74" t="s">
        <v>16196</v>
      </c>
      <c r="E8445" s="58" t="b">
        <v>0</v>
      </c>
      <c r="F8445" s="25">
        <f t="shared" si="2"/>
        <v>22</v>
      </c>
      <c r="G8445" s="21" t="s">
        <v>443</v>
      </c>
      <c r="H8445" s="23"/>
      <c r="I8445" s="28"/>
    </row>
    <row r="8446" ht="22.5" customHeight="1">
      <c r="A8446" s="53" t="str">
        <f t="array" ref="A8446">IFERROR(_xlfn.XLOOKUP(B8446, Runs[Run ID], Runs[Track]), "— pick a run —")</f>
        <v>Venom</v>
      </c>
      <c r="B8446" s="54" t="s">
        <v>1198</v>
      </c>
      <c r="C8446" s="53" t="str">
        <f t="array" ref="C8446">IFERROR(_xlfn.XLOOKUP(B8446, Runs[Run ID], Runs[Title]), "— pick a run —")</f>
        <v>Cates' Symbiote</v>
      </c>
      <c r="D8446" s="74" t="s">
        <v>10387</v>
      </c>
      <c r="E8446" s="58" t="b">
        <v>0</v>
      </c>
      <c r="F8446" s="25">
        <f t="shared" si="2"/>
        <v>1</v>
      </c>
      <c r="G8446" s="21" t="s">
        <v>58</v>
      </c>
      <c r="H8446" s="23"/>
      <c r="I8446" s="28"/>
    </row>
    <row r="8447" ht="22.5" customHeight="1">
      <c r="A8447" s="53" t="str">
        <f t="array" ref="A8447">IFERROR(_xlfn.XLOOKUP(B8447, Runs[Run ID], Runs[Track]), "— pick a run —")</f>
        <v>Venom</v>
      </c>
      <c r="B8447" s="54" t="s">
        <v>1198</v>
      </c>
      <c r="C8447" s="53" t="str">
        <f t="array" ref="C8447">IFERROR(_xlfn.XLOOKUP(B8447, Runs[Run ID], Runs[Title]), "— pick a run —")</f>
        <v>Cates' Symbiote</v>
      </c>
      <c r="D8447" s="74" t="s">
        <v>10393</v>
      </c>
      <c r="E8447" s="58" t="b">
        <v>0</v>
      </c>
      <c r="F8447" s="25">
        <f t="shared" si="2"/>
        <v>2</v>
      </c>
      <c r="G8447" s="21" t="s">
        <v>58</v>
      </c>
      <c r="H8447" s="23"/>
      <c r="I8447" s="28"/>
    </row>
    <row r="8448" ht="22.5" customHeight="1">
      <c r="A8448" s="53" t="str">
        <f t="array" ref="A8448">IFERROR(_xlfn.XLOOKUP(B8448, Runs[Run ID], Runs[Track]), "— pick a run —")</f>
        <v>Venom</v>
      </c>
      <c r="B8448" s="54" t="s">
        <v>1198</v>
      </c>
      <c r="C8448" s="53" t="str">
        <f t="array" ref="C8448">IFERROR(_xlfn.XLOOKUP(B8448, Runs[Run ID], Runs[Title]), "— pick a run —")</f>
        <v>Cates' Symbiote</v>
      </c>
      <c r="D8448" s="74" t="s">
        <v>10398</v>
      </c>
      <c r="E8448" s="58" t="b">
        <v>0</v>
      </c>
      <c r="F8448" s="25">
        <f t="shared" si="2"/>
        <v>3</v>
      </c>
      <c r="G8448" s="21" t="s">
        <v>58</v>
      </c>
      <c r="H8448" s="23"/>
      <c r="I8448" s="28"/>
    </row>
    <row r="8449" ht="22.5" customHeight="1">
      <c r="A8449" s="53" t="str">
        <f t="array" ref="A8449">IFERROR(_xlfn.XLOOKUP(B8449, Runs[Run ID], Runs[Track]), "— pick a run —")</f>
        <v>Venom</v>
      </c>
      <c r="B8449" s="54" t="s">
        <v>1198</v>
      </c>
      <c r="C8449" s="53" t="str">
        <f t="array" ref="C8449">IFERROR(_xlfn.XLOOKUP(B8449, Runs[Run ID], Runs[Title]), "— pick a run —")</f>
        <v>Cates' Symbiote</v>
      </c>
      <c r="D8449" s="74" t="s">
        <v>10403</v>
      </c>
      <c r="E8449" s="58" t="b">
        <v>0</v>
      </c>
      <c r="F8449" s="25">
        <f t="shared" si="2"/>
        <v>4</v>
      </c>
      <c r="G8449" s="21" t="s">
        <v>58</v>
      </c>
      <c r="H8449" s="23"/>
      <c r="I8449" s="28"/>
    </row>
    <row r="8450" ht="22.5" customHeight="1">
      <c r="A8450" s="53" t="str">
        <f t="array" ref="A8450">IFERROR(_xlfn.XLOOKUP(B8450, Runs[Run ID], Runs[Track]), "— pick a run —")</f>
        <v>Venom</v>
      </c>
      <c r="B8450" s="54" t="s">
        <v>1198</v>
      </c>
      <c r="C8450" s="53" t="str">
        <f t="array" ref="C8450">IFERROR(_xlfn.XLOOKUP(B8450, Runs[Run ID], Runs[Title]), "— pick a run —")</f>
        <v>Cates' Symbiote</v>
      </c>
      <c r="D8450" s="74" t="s">
        <v>10409</v>
      </c>
      <c r="E8450" s="58" t="b">
        <v>0</v>
      </c>
      <c r="F8450" s="25">
        <f t="shared" si="2"/>
        <v>5</v>
      </c>
      <c r="G8450" s="21" t="s">
        <v>58</v>
      </c>
      <c r="H8450" s="23"/>
      <c r="I8450" s="28"/>
    </row>
    <row r="8451" ht="22.5" customHeight="1">
      <c r="A8451" s="53" t="str">
        <f t="array" ref="A8451">IFERROR(_xlfn.XLOOKUP(B8451, Runs[Run ID], Runs[Track]), "— pick a run —")</f>
        <v>Venom</v>
      </c>
      <c r="B8451" s="54" t="s">
        <v>1198</v>
      </c>
      <c r="C8451" s="53" t="str">
        <f t="array" ref="C8451">IFERROR(_xlfn.XLOOKUP(B8451, Runs[Run ID], Runs[Title]), "— pick a run —")</f>
        <v>Cates' Symbiote</v>
      </c>
      <c r="D8451" s="74" t="s">
        <v>10415</v>
      </c>
      <c r="E8451" s="58" t="b">
        <v>0</v>
      </c>
      <c r="F8451" s="25">
        <f t="shared" si="2"/>
        <v>6</v>
      </c>
      <c r="G8451" s="21" t="s">
        <v>58</v>
      </c>
      <c r="H8451" s="23"/>
      <c r="I8451" s="28"/>
    </row>
    <row r="8452" ht="22.5" customHeight="1">
      <c r="A8452" s="53" t="str">
        <f t="array" ref="A8452">IFERROR(_xlfn.XLOOKUP(B8452, Runs[Run ID], Runs[Track]), "— pick a run —")</f>
        <v>Venom</v>
      </c>
      <c r="B8452" s="54" t="s">
        <v>1198</v>
      </c>
      <c r="C8452" s="53" t="str">
        <f t="array" ref="C8452">IFERROR(_xlfn.XLOOKUP(B8452, Runs[Run ID], Runs[Title]), "— pick a run —")</f>
        <v>Cates' Symbiote</v>
      </c>
      <c r="D8452" s="74" t="s">
        <v>16197</v>
      </c>
      <c r="E8452" s="58" t="b">
        <v>0</v>
      </c>
      <c r="F8452" s="25">
        <f t="shared" si="2"/>
        <v>7</v>
      </c>
      <c r="G8452" s="21" t="s">
        <v>58</v>
      </c>
      <c r="H8452" s="23"/>
      <c r="I8452" s="28"/>
    </row>
    <row r="8453" ht="22.5" customHeight="1">
      <c r="A8453" s="53" t="str">
        <f t="array" ref="A8453">IFERROR(_xlfn.XLOOKUP(B8453, Runs[Run ID], Runs[Track]), "— pick a run —")</f>
        <v>Venom</v>
      </c>
      <c r="B8453" s="54" t="s">
        <v>1198</v>
      </c>
      <c r="C8453" s="53" t="str">
        <f t="array" ref="C8453">IFERROR(_xlfn.XLOOKUP(B8453, Runs[Run ID], Runs[Title]), "— pick a run —")</f>
        <v>Cates' Symbiote</v>
      </c>
      <c r="D8453" s="74" t="s">
        <v>10427</v>
      </c>
      <c r="E8453" s="58" t="b">
        <v>0</v>
      </c>
      <c r="F8453" s="25">
        <f t="shared" si="2"/>
        <v>8</v>
      </c>
      <c r="G8453" s="21" t="s">
        <v>58</v>
      </c>
      <c r="H8453" s="23"/>
      <c r="I8453" s="28"/>
    </row>
    <row r="8454" ht="22.5" customHeight="1">
      <c r="A8454" s="53" t="str">
        <f t="array" ref="A8454">IFERROR(_xlfn.XLOOKUP(B8454, Runs[Run ID], Runs[Track]), "— pick a run —")</f>
        <v>Venom</v>
      </c>
      <c r="B8454" s="54" t="s">
        <v>1198</v>
      </c>
      <c r="C8454" s="53" t="str">
        <f t="array" ref="C8454">IFERROR(_xlfn.XLOOKUP(B8454, Runs[Run ID], Runs[Title]), "— pick a run —")</f>
        <v>Cates' Symbiote</v>
      </c>
      <c r="D8454" s="74" t="s">
        <v>10432</v>
      </c>
      <c r="E8454" s="58" t="b">
        <v>0</v>
      </c>
      <c r="F8454" s="25">
        <f t="shared" si="2"/>
        <v>9</v>
      </c>
      <c r="G8454" s="21" t="s">
        <v>58</v>
      </c>
      <c r="H8454" s="23"/>
      <c r="I8454" s="28"/>
    </row>
    <row r="8455" ht="22.5" customHeight="1">
      <c r="A8455" s="53" t="str">
        <f t="array" ref="A8455">IFERROR(_xlfn.XLOOKUP(B8455, Runs[Run ID], Runs[Track]), "— pick a run —")</f>
        <v>Venom</v>
      </c>
      <c r="B8455" s="54" t="s">
        <v>1198</v>
      </c>
      <c r="C8455" s="53" t="str">
        <f t="array" ref="C8455">IFERROR(_xlfn.XLOOKUP(B8455, Runs[Run ID], Runs[Title]), "— pick a run —")</f>
        <v>Cates' Symbiote</v>
      </c>
      <c r="D8455" s="74" t="s">
        <v>10438</v>
      </c>
      <c r="E8455" s="58" t="b">
        <v>0</v>
      </c>
      <c r="F8455" s="25">
        <f t="shared" si="2"/>
        <v>10</v>
      </c>
      <c r="G8455" s="21" t="s">
        <v>58</v>
      </c>
      <c r="H8455" s="23"/>
      <c r="I8455" s="28"/>
    </row>
    <row r="8456" ht="22.5" customHeight="1">
      <c r="A8456" s="53" t="str">
        <f t="array" ref="A8456">IFERROR(_xlfn.XLOOKUP(B8456, Runs[Run ID], Runs[Track]), "— pick a run —")</f>
        <v>Venom</v>
      </c>
      <c r="B8456" s="54" t="s">
        <v>1198</v>
      </c>
      <c r="C8456" s="53" t="str">
        <f t="array" ref="C8456">IFERROR(_xlfn.XLOOKUP(B8456, Runs[Run ID], Runs[Title]), "— pick a run —")</f>
        <v>Cates' Symbiote</v>
      </c>
      <c r="D8456" s="74" t="s">
        <v>10445</v>
      </c>
      <c r="E8456" s="58" t="b">
        <v>0</v>
      </c>
      <c r="F8456" s="25">
        <f t="shared" si="2"/>
        <v>11</v>
      </c>
      <c r="G8456" s="21" t="s">
        <v>58</v>
      </c>
      <c r="H8456" s="23"/>
      <c r="I8456" s="28"/>
    </row>
    <row r="8457" ht="22.5" customHeight="1">
      <c r="A8457" s="53" t="str">
        <f t="array" ref="A8457">IFERROR(_xlfn.XLOOKUP(B8457, Runs[Run ID], Runs[Track]), "— pick a run —")</f>
        <v>Venom</v>
      </c>
      <c r="B8457" s="54" t="s">
        <v>1198</v>
      </c>
      <c r="C8457" s="53" t="str">
        <f t="array" ref="C8457">IFERROR(_xlfn.XLOOKUP(B8457, Runs[Run ID], Runs[Title]), "— pick a run —")</f>
        <v>Cates' Symbiote</v>
      </c>
      <c r="D8457" s="74" t="s">
        <v>10451</v>
      </c>
      <c r="E8457" s="58" t="b">
        <v>0</v>
      </c>
      <c r="F8457" s="25">
        <f t="shared" si="2"/>
        <v>12</v>
      </c>
      <c r="G8457" s="21" t="s">
        <v>58</v>
      </c>
      <c r="H8457" s="23"/>
      <c r="I8457" s="28"/>
    </row>
    <row r="8458" ht="22.5" customHeight="1">
      <c r="A8458" s="53" t="str">
        <f t="array" ref="A8458">IFERROR(_xlfn.XLOOKUP(B8458, Runs[Run ID], Runs[Track]), "— pick a run —")</f>
        <v>Venom</v>
      </c>
      <c r="B8458" s="54" t="s">
        <v>1198</v>
      </c>
      <c r="C8458" s="53" t="str">
        <f t="array" ref="C8458">IFERROR(_xlfn.XLOOKUP(B8458, Runs[Run ID], Runs[Title]), "— pick a run —")</f>
        <v>Cates' Symbiote</v>
      </c>
      <c r="D8458" s="74" t="s">
        <v>10457</v>
      </c>
      <c r="E8458" s="58" t="b">
        <v>0</v>
      </c>
      <c r="F8458" s="25">
        <f t="shared" si="2"/>
        <v>13</v>
      </c>
      <c r="G8458" s="21" t="s">
        <v>58</v>
      </c>
      <c r="H8458" s="23"/>
      <c r="I8458" s="28"/>
    </row>
    <row r="8459" ht="22.5" customHeight="1">
      <c r="A8459" s="53" t="str">
        <f t="array" ref="A8459">IFERROR(_xlfn.XLOOKUP(B8459, Runs[Run ID], Runs[Track]), "— pick a run —")</f>
        <v>Venom</v>
      </c>
      <c r="B8459" s="54" t="s">
        <v>1198</v>
      </c>
      <c r="C8459" s="53" t="str">
        <f t="array" ref="C8459">IFERROR(_xlfn.XLOOKUP(B8459, Runs[Run ID], Runs[Title]), "— pick a run —")</f>
        <v>Cates' Symbiote</v>
      </c>
      <c r="D8459" s="74" t="s">
        <v>10463</v>
      </c>
      <c r="E8459" s="58" t="b">
        <v>0</v>
      </c>
      <c r="F8459" s="25">
        <f t="shared" si="2"/>
        <v>14</v>
      </c>
      <c r="G8459" s="21" t="s">
        <v>58</v>
      </c>
      <c r="H8459" s="23"/>
      <c r="I8459" s="28"/>
    </row>
    <row r="8460" ht="22.5" customHeight="1">
      <c r="A8460" s="53" t="str">
        <f t="array" ref="A8460">IFERROR(_xlfn.XLOOKUP(B8460, Runs[Run ID], Runs[Track]), "— pick a run —")</f>
        <v>Venom</v>
      </c>
      <c r="B8460" s="54" t="s">
        <v>1198</v>
      </c>
      <c r="C8460" s="53" t="str">
        <f t="array" ref="C8460">IFERROR(_xlfn.XLOOKUP(B8460, Runs[Run ID], Runs[Title]), "— pick a run —")</f>
        <v>Cates' Symbiote</v>
      </c>
      <c r="D8460" s="74" t="s">
        <v>16198</v>
      </c>
      <c r="E8460" s="58" t="b">
        <v>0</v>
      </c>
      <c r="F8460" s="25">
        <f t="shared" si="2"/>
        <v>15</v>
      </c>
      <c r="G8460" s="21" t="s">
        <v>443</v>
      </c>
      <c r="H8460" s="23"/>
      <c r="I8460" s="28"/>
    </row>
    <row r="8461" ht="22.5" customHeight="1">
      <c r="A8461" s="53" t="str">
        <f t="array" ref="A8461">IFERROR(_xlfn.XLOOKUP(B8461, Runs[Run ID], Runs[Track]), "— pick a run —")</f>
        <v>Venom</v>
      </c>
      <c r="B8461" s="54" t="s">
        <v>1198</v>
      </c>
      <c r="C8461" s="53" t="str">
        <f t="array" ref="C8461">IFERROR(_xlfn.XLOOKUP(B8461, Runs[Run ID], Runs[Title]), "— pick a run —")</f>
        <v>Cates' Symbiote</v>
      </c>
      <c r="D8461" s="74" t="s">
        <v>10476</v>
      </c>
      <c r="E8461" s="58" t="b">
        <v>0</v>
      </c>
      <c r="F8461" s="25">
        <f t="shared" si="2"/>
        <v>16</v>
      </c>
      <c r="G8461" s="21" t="s">
        <v>58</v>
      </c>
      <c r="H8461" s="23"/>
      <c r="I8461" s="28"/>
    </row>
    <row r="8462" ht="22.5" customHeight="1">
      <c r="A8462" s="53" t="str">
        <f t="array" ref="A8462">IFERROR(_xlfn.XLOOKUP(B8462, Runs[Run ID], Runs[Track]), "— pick a run —")</f>
        <v>Venom</v>
      </c>
      <c r="B8462" s="54" t="s">
        <v>1198</v>
      </c>
      <c r="C8462" s="53" t="str">
        <f t="array" ref="C8462">IFERROR(_xlfn.XLOOKUP(B8462, Runs[Run ID], Runs[Title]), "— pick a run —")</f>
        <v>Cates' Symbiote</v>
      </c>
      <c r="D8462" s="74" t="s">
        <v>10483</v>
      </c>
      <c r="E8462" s="58" t="b">
        <v>0</v>
      </c>
      <c r="F8462" s="25">
        <f t="shared" si="2"/>
        <v>17</v>
      </c>
      <c r="G8462" s="21" t="s">
        <v>58</v>
      </c>
      <c r="H8462" s="23"/>
      <c r="I8462" s="28"/>
    </row>
    <row r="8463" ht="22.5" customHeight="1">
      <c r="A8463" s="53" t="str">
        <f t="array" ref="A8463">IFERROR(_xlfn.XLOOKUP(B8463, Runs[Run ID], Runs[Track]), "— pick a run —")</f>
        <v>Venom</v>
      </c>
      <c r="B8463" s="54" t="s">
        <v>1198</v>
      </c>
      <c r="C8463" s="53" t="str">
        <f t="array" ref="C8463">IFERROR(_xlfn.XLOOKUP(B8463, Runs[Run ID], Runs[Title]), "— pick a run —")</f>
        <v>Cates' Symbiote</v>
      </c>
      <c r="D8463" s="74" t="s">
        <v>10488</v>
      </c>
      <c r="E8463" s="58" t="b">
        <v>0</v>
      </c>
      <c r="F8463" s="25">
        <f t="shared" si="2"/>
        <v>18</v>
      </c>
      <c r="G8463" s="21" t="s">
        <v>58</v>
      </c>
      <c r="H8463" s="23"/>
      <c r="I8463" s="28"/>
    </row>
    <row r="8464" ht="22.5" customHeight="1">
      <c r="A8464" s="53" t="str">
        <f t="array" ref="A8464">IFERROR(_xlfn.XLOOKUP(B8464, Runs[Run ID], Runs[Track]), "— pick a run —")</f>
        <v>Venom</v>
      </c>
      <c r="B8464" s="54" t="s">
        <v>1198</v>
      </c>
      <c r="C8464" s="53" t="str">
        <f t="array" ref="C8464">IFERROR(_xlfn.XLOOKUP(B8464, Runs[Run ID], Runs[Title]), "— pick a run —")</f>
        <v>Cates' Symbiote</v>
      </c>
      <c r="D8464" s="74" t="s">
        <v>10493</v>
      </c>
      <c r="E8464" s="58" t="b">
        <v>0</v>
      </c>
      <c r="F8464" s="25">
        <f t="shared" si="2"/>
        <v>19</v>
      </c>
      <c r="G8464" s="21" t="s">
        <v>58</v>
      </c>
      <c r="H8464" s="23"/>
      <c r="I8464" s="28"/>
    </row>
    <row r="8465" ht="22.5" customHeight="1">
      <c r="A8465" s="53" t="str">
        <f t="array" ref="A8465">IFERROR(_xlfn.XLOOKUP(B8465, Runs[Run ID], Runs[Track]), "— pick a run —")</f>
        <v>Venom</v>
      </c>
      <c r="B8465" s="54" t="s">
        <v>1198</v>
      </c>
      <c r="C8465" s="53" t="str">
        <f t="array" ref="C8465">IFERROR(_xlfn.XLOOKUP(B8465, Runs[Run ID], Runs[Title]), "— pick a run —")</f>
        <v>Cates' Symbiote</v>
      </c>
      <c r="D8465" s="74" t="s">
        <v>16199</v>
      </c>
      <c r="E8465" s="58" t="b">
        <v>0</v>
      </c>
      <c r="F8465" s="25">
        <f t="shared" si="2"/>
        <v>20</v>
      </c>
      <c r="G8465" s="21" t="s">
        <v>443</v>
      </c>
      <c r="H8465" s="23"/>
      <c r="I8465" s="28"/>
    </row>
    <row r="8466" ht="22.5" customHeight="1">
      <c r="A8466" s="53" t="str">
        <f t="array" ref="A8466">IFERROR(_xlfn.XLOOKUP(B8466, Runs[Run ID], Runs[Track]), "— pick a run —")</f>
        <v>Venom</v>
      </c>
      <c r="B8466" s="54" t="s">
        <v>1198</v>
      </c>
      <c r="C8466" s="53" t="str">
        <f t="array" ref="C8466">IFERROR(_xlfn.XLOOKUP(B8466, Runs[Run ID], Runs[Title]), "— pick a run —")</f>
        <v>Cates' Symbiote</v>
      </c>
      <c r="D8466" s="74" t="s">
        <v>16200</v>
      </c>
      <c r="E8466" s="58" t="b">
        <v>0</v>
      </c>
      <c r="F8466" s="25">
        <f t="shared" si="2"/>
        <v>21</v>
      </c>
      <c r="G8466" s="21" t="s">
        <v>58</v>
      </c>
      <c r="H8466" s="23"/>
      <c r="I8466" s="28"/>
    </row>
    <row r="8467" ht="22.5" customHeight="1">
      <c r="A8467" s="53" t="str">
        <f t="array" ref="A8467">IFERROR(_xlfn.XLOOKUP(B8467, Runs[Run ID], Runs[Track]), "— pick a run —")</f>
        <v>Venom</v>
      </c>
      <c r="B8467" s="54" t="s">
        <v>1198</v>
      </c>
      <c r="C8467" s="53" t="str">
        <f t="array" ref="C8467">IFERROR(_xlfn.XLOOKUP(B8467, Runs[Run ID], Runs[Title]), "— pick a run —")</f>
        <v>Cates' Symbiote</v>
      </c>
      <c r="D8467" s="74" t="s">
        <v>16201</v>
      </c>
      <c r="E8467" s="58" t="b">
        <v>0</v>
      </c>
      <c r="F8467" s="25">
        <f t="shared" si="2"/>
        <v>22</v>
      </c>
      <c r="G8467" s="21" t="s">
        <v>443</v>
      </c>
      <c r="H8467" s="23"/>
      <c r="I8467" s="28"/>
    </row>
    <row r="8468" ht="22.5" customHeight="1">
      <c r="A8468" s="53" t="str">
        <f t="array" ref="A8468">IFERROR(_xlfn.XLOOKUP(B8468, Runs[Run ID], Runs[Track]), "— pick a run —")</f>
        <v>Venom</v>
      </c>
      <c r="B8468" s="54" t="s">
        <v>1198</v>
      </c>
      <c r="C8468" s="53" t="str">
        <f t="array" ref="C8468">IFERROR(_xlfn.XLOOKUP(B8468, Runs[Run ID], Runs[Title]), "— pick a run —")</f>
        <v>Cates' Symbiote</v>
      </c>
      <c r="D8468" s="74" t="s">
        <v>16202</v>
      </c>
      <c r="E8468" s="58" t="b">
        <v>0</v>
      </c>
      <c r="F8468" s="25">
        <f t="shared" si="2"/>
        <v>23</v>
      </c>
      <c r="G8468" s="21" t="s">
        <v>443</v>
      </c>
      <c r="H8468" s="23"/>
      <c r="I8468" s="28"/>
    </row>
    <row r="8469" ht="22.5" customHeight="1">
      <c r="A8469" s="53" t="str">
        <f t="array" ref="A8469">IFERROR(_xlfn.XLOOKUP(B8469, Runs[Run ID], Runs[Track]), "— pick a run —")</f>
        <v>Venom</v>
      </c>
      <c r="B8469" s="54" t="s">
        <v>1198</v>
      </c>
      <c r="C8469" s="53" t="str">
        <f t="array" ref="C8469">IFERROR(_xlfn.XLOOKUP(B8469, Runs[Run ID], Runs[Title]), "— pick a run —")</f>
        <v>Cates' Symbiote</v>
      </c>
      <c r="D8469" s="74" t="s">
        <v>10503</v>
      </c>
      <c r="E8469" s="58" t="b">
        <v>0</v>
      </c>
      <c r="F8469" s="25">
        <f t="shared" si="2"/>
        <v>24</v>
      </c>
      <c r="G8469" s="21" t="s">
        <v>58</v>
      </c>
      <c r="H8469" s="23" t="s">
        <v>16203</v>
      </c>
      <c r="I8469" s="28"/>
    </row>
    <row r="8470" ht="22.5" customHeight="1">
      <c r="A8470" s="53" t="str">
        <f t="array" ref="A8470">IFERROR(_xlfn.XLOOKUP(B8470, Runs[Run ID], Runs[Track]), "— pick a run —")</f>
        <v>Venom</v>
      </c>
      <c r="B8470" s="54" t="s">
        <v>1198</v>
      </c>
      <c r="C8470" s="53" t="str">
        <f t="array" ref="C8470">IFERROR(_xlfn.XLOOKUP(B8470, Runs[Run ID], Runs[Title]), "— pick a run —")</f>
        <v>Cates' Symbiote</v>
      </c>
      <c r="D8470" s="74" t="s">
        <v>10507</v>
      </c>
      <c r="E8470" s="58" t="b">
        <v>0</v>
      </c>
      <c r="F8470" s="25">
        <f t="shared" si="2"/>
        <v>25</v>
      </c>
      <c r="G8470" s="21" t="s">
        <v>58</v>
      </c>
      <c r="H8470" s="23"/>
      <c r="I8470" s="28"/>
    </row>
    <row r="8471" ht="22.5" customHeight="1">
      <c r="A8471" s="53" t="str">
        <f t="array" ref="A8471">IFERROR(_xlfn.XLOOKUP(B8471, Runs[Run ID], Runs[Track]), "— pick a run —")</f>
        <v>Venom</v>
      </c>
      <c r="B8471" s="54" t="s">
        <v>1198</v>
      </c>
      <c r="C8471" s="53" t="str">
        <f t="array" ref="C8471">IFERROR(_xlfn.XLOOKUP(B8471, Runs[Run ID], Runs[Title]), "— pick a run —")</f>
        <v>Cates' Symbiote</v>
      </c>
      <c r="D8471" s="74" t="s">
        <v>10512</v>
      </c>
      <c r="E8471" s="58" t="b">
        <v>0</v>
      </c>
      <c r="F8471" s="25">
        <f t="shared" si="2"/>
        <v>26</v>
      </c>
      <c r="G8471" s="21" t="s">
        <v>58</v>
      </c>
      <c r="H8471" s="23"/>
      <c r="I8471" s="28"/>
    </row>
    <row r="8472" ht="22.5" customHeight="1">
      <c r="A8472" s="53" t="str">
        <f t="array" ref="A8472">IFERROR(_xlfn.XLOOKUP(B8472, Runs[Run ID], Runs[Track]), "— pick a run —")</f>
        <v>Venom</v>
      </c>
      <c r="B8472" s="54" t="s">
        <v>1198</v>
      </c>
      <c r="C8472" s="53" t="str">
        <f t="array" ref="C8472">IFERROR(_xlfn.XLOOKUP(B8472, Runs[Run ID], Runs[Title]), "— pick a run —")</f>
        <v>Cates' Symbiote</v>
      </c>
      <c r="D8472" s="74" t="s">
        <v>10516</v>
      </c>
      <c r="E8472" s="58" t="b">
        <v>0</v>
      </c>
      <c r="F8472" s="25">
        <f t="shared" si="2"/>
        <v>27</v>
      </c>
      <c r="G8472" s="21" t="s">
        <v>58</v>
      </c>
      <c r="H8472" s="23"/>
      <c r="I8472" s="28"/>
    </row>
    <row r="8473" ht="22.5" customHeight="1">
      <c r="A8473" s="53" t="str">
        <f t="array" ref="A8473">IFERROR(_xlfn.XLOOKUP(B8473, Runs[Run ID], Runs[Track]), "— pick a run —")</f>
        <v>Venom</v>
      </c>
      <c r="B8473" s="54" t="s">
        <v>1198</v>
      </c>
      <c r="C8473" s="53" t="str">
        <f t="array" ref="C8473">IFERROR(_xlfn.XLOOKUP(B8473, Runs[Run ID], Runs[Title]), "— pick a run —")</f>
        <v>Cates' Symbiote</v>
      </c>
      <c r="D8473" s="74" t="s">
        <v>10521</v>
      </c>
      <c r="E8473" s="58" t="b">
        <v>0</v>
      </c>
      <c r="F8473" s="25">
        <f t="shared" si="2"/>
        <v>28</v>
      </c>
      <c r="G8473" s="21" t="s">
        <v>58</v>
      </c>
      <c r="H8473" s="23"/>
      <c r="I8473" s="28"/>
    </row>
    <row r="8474" ht="22.5" customHeight="1">
      <c r="A8474" s="53" t="str">
        <f t="array" ref="A8474">IFERROR(_xlfn.XLOOKUP(B8474, Runs[Run ID], Runs[Track]), "— pick a run —")</f>
        <v>Venom</v>
      </c>
      <c r="B8474" s="54" t="s">
        <v>1198</v>
      </c>
      <c r="C8474" s="53" t="str">
        <f t="array" ref="C8474">IFERROR(_xlfn.XLOOKUP(B8474, Runs[Run ID], Runs[Title]), "— pick a run —")</f>
        <v>Cates' Symbiote</v>
      </c>
      <c r="D8474" s="74" t="s">
        <v>10529</v>
      </c>
      <c r="E8474" s="58" t="b">
        <v>0</v>
      </c>
      <c r="F8474" s="25">
        <f t="shared" si="2"/>
        <v>29</v>
      </c>
      <c r="G8474" s="21" t="s">
        <v>58</v>
      </c>
      <c r="H8474" s="23"/>
      <c r="I8474" s="28"/>
    </row>
    <row r="8475" ht="22.5" customHeight="1">
      <c r="A8475" s="53" t="str">
        <f t="array" ref="A8475">IFERROR(_xlfn.XLOOKUP(B8475, Runs[Run ID], Runs[Track]), "— pick a run —")</f>
        <v>Venom</v>
      </c>
      <c r="B8475" s="54" t="s">
        <v>1198</v>
      </c>
      <c r="C8475" s="53" t="str">
        <f t="array" ref="C8475">IFERROR(_xlfn.XLOOKUP(B8475, Runs[Run ID], Runs[Title]), "— pick a run —")</f>
        <v>Cates' Symbiote</v>
      </c>
      <c r="D8475" s="74" t="s">
        <v>10537</v>
      </c>
      <c r="E8475" s="58" t="b">
        <v>0</v>
      </c>
      <c r="F8475" s="25">
        <f t="shared" si="2"/>
        <v>30</v>
      </c>
      <c r="G8475" s="21" t="s">
        <v>58</v>
      </c>
      <c r="H8475" s="23"/>
      <c r="I8475" s="28"/>
    </row>
    <row r="8476" ht="22.5" customHeight="1">
      <c r="A8476" s="53" t="str">
        <f t="array" ref="A8476">IFERROR(_xlfn.XLOOKUP(B8476, Runs[Run ID], Runs[Track]), "— pick a run —")</f>
        <v>Venom</v>
      </c>
      <c r="B8476" s="54" t="s">
        <v>1198</v>
      </c>
      <c r="C8476" s="53" t="str">
        <f t="array" ref="C8476">IFERROR(_xlfn.XLOOKUP(B8476, Runs[Run ID], Runs[Title]), "— pick a run —")</f>
        <v>Cates' Symbiote</v>
      </c>
      <c r="D8476" s="74" t="s">
        <v>10544</v>
      </c>
      <c r="E8476" s="58" t="b">
        <v>0</v>
      </c>
      <c r="F8476" s="25">
        <f t="shared" si="2"/>
        <v>31</v>
      </c>
      <c r="G8476" s="21" t="s">
        <v>58</v>
      </c>
      <c r="H8476" s="23"/>
      <c r="I8476" s="28"/>
    </row>
    <row r="8477" ht="22.5" customHeight="1">
      <c r="A8477" s="53" t="str">
        <f t="array" ref="A8477">IFERROR(_xlfn.XLOOKUP(B8477, Runs[Run ID], Runs[Track]), "— pick a run —")</f>
        <v>Venom</v>
      </c>
      <c r="B8477" s="54" t="s">
        <v>1198</v>
      </c>
      <c r="C8477" s="53" t="str">
        <f t="array" ref="C8477">IFERROR(_xlfn.XLOOKUP(B8477, Runs[Run ID], Runs[Title]), "— pick a run —")</f>
        <v>Cates' Symbiote</v>
      </c>
      <c r="D8477" s="74" t="s">
        <v>10550</v>
      </c>
      <c r="E8477" s="58" t="b">
        <v>0</v>
      </c>
      <c r="F8477" s="25">
        <f t="shared" si="2"/>
        <v>32</v>
      </c>
      <c r="G8477" s="21" t="s">
        <v>58</v>
      </c>
      <c r="H8477" s="23"/>
      <c r="I8477" s="28"/>
    </row>
    <row r="8478" ht="22.5" customHeight="1">
      <c r="A8478" s="53" t="str">
        <f t="array" ref="A8478">IFERROR(_xlfn.XLOOKUP(B8478, Runs[Run ID], Runs[Track]), "— pick a run —")</f>
        <v>Venom</v>
      </c>
      <c r="B8478" s="54" t="s">
        <v>1198</v>
      </c>
      <c r="C8478" s="53" t="str">
        <f t="array" ref="C8478">IFERROR(_xlfn.XLOOKUP(B8478, Runs[Run ID], Runs[Title]), "— pick a run —")</f>
        <v>Cates' Symbiote</v>
      </c>
      <c r="D8478" s="74" t="s">
        <v>16204</v>
      </c>
      <c r="E8478" s="58" t="b">
        <v>0</v>
      </c>
      <c r="F8478" s="25">
        <f t="shared" si="2"/>
        <v>33</v>
      </c>
      <c r="G8478" s="21" t="s">
        <v>58</v>
      </c>
      <c r="H8478" s="23"/>
      <c r="I8478" s="28"/>
    </row>
    <row r="8479" ht="22.5" customHeight="1">
      <c r="A8479" s="53" t="str">
        <f t="array" ref="A8479">IFERROR(_xlfn.XLOOKUP(B8479, Runs[Run ID], Runs[Track]), "— pick a run —")</f>
        <v>Venom</v>
      </c>
      <c r="B8479" s="54" t="s">
        <v>1198</v>
      </c>
      <c r="C8479" s="53" t="str">
        <f t="array" ref="C8479">IFERROR(_xlfn.XLOOKUP(B8479, Runs[Run ID], Runs[Title]), "— pick a run —")</f>
        <v>Cates' Symbiote</v>
      </c>
      <c r="D8479" s="74" t="s">
        <v>16205</v>
      </c>
      <c r="E8479" s="58" t="b">
        <v>0</v>
      </c>
      <c r="F8479" s="25">
        <f t="shared" si="2"/>
        <v>34</v>
      </c>
      <c r="G8479" s="21" t="s">
        <v>1002</v>
      </c>
      <c r="H8479" s="23"/>
      <c r="I8479" s="28"/>
    </row>
    <row r="8480" ht="22.5" customHeight="1">
      <c r="A8480" s="53" t="str">
        <f t="array" ref="A8480">IFERROR(_xlfn.XLOOKUP(B8480, Runs[Run ID], Runs[Track]), "— pick a run —")</f>
        <v>Venom</v>
      </c>
      <c r="B8480" s="54" t="s">
        <v>1198</v>
      </c>
      <c r="C8480" s="53" t="str">
        <f t="array" ref="C8480">IFERROR(_xlfn.XLOOKUP(B8480, Runs[Run ID], Runs[Title]), "— pick a run —")</f>
        <v>Cates' Symbiote</v>
      </c>
      <c r="D8480" s="74" t="s">
        <v>10562</v>
      </c>
      <c r="E8480" s="58" t="b">
        <v>0</v>
      </c>
      <c r="F8480" s="25">
        <f t="shared" si="2"/>
        <v>35</v>
      </c>
      <c r="G8480" s="21" t="s">
        <v>58</v>
      </c>
      <c r="H8480" s="23"/>
      <c r="I8480" s="28"/>
    </row>
    <row r="8481" ht="22.5" customHeight="1">
      <c r="A8481" s="53" t="str">
        <f t="array" ref="A8481">IFERROR(_xlfn.XLOOKUP(B8481, Runs[Run ID], Runs[Track]), "— pick a run —")</f>
        <v>Venom</v>
      </c>
      <c r="B8481" s="54" t="s">
        <v>1198</v>
      </c>
      <c r="C8481" s="53" t="str">
        <f t="array" ref="C8481">IFERROR(_xlfn.XLOOKUP(B8481, Runs[Run ID], Runs[Title]), "— pick a run —")</f>
        <v>Cates' Symbiote</v>
      </c>
      <c r="D8481" s="74" t="s">
        <v>10568</v>
      </c>
      <c r="E8481" s="58" t="b">
        <v>0</v>
      </c>
      <c r="F8481" s="25">
        <f t="shared" si="2"/>
        <v>36</v>
      </c>
      <c r="G8481" s="21" t="s">
        <v>58</v>
      </c>
      <c r="H8481" s="23"/>
      <c r="I8481" s="28"/>
    </row>
    <row r="8482" ht="22.5" customHeight="1">
      <c r="A8482" s="53" t="str">
        <f t="array" ref="A8482">IFERROR(_xlfn.XLOOKUP(B8482, Runs[Run ID], Runs[Track]), "— pick a run —")</f>
        <v>Venom</v>
      </c>
      <c r="B8482" s="54" t="s">
        <v>1198</v>
      </c>
      <c r="C8482" s="53" t="str">
        <f t="array" ref="C8482">IFERROR(_xlfn.XLOOKUP(B8482, Runs[Run ID], Runs[Title]), "— pick a run —")</f>
        <v>Cates' Symbiote</v>
      </c>
      <c r="D8482" s="74" t="s">
        <v>10574</v>
      </c>
      <c r="E8482" s="58" t="b">
        <v>0</v>
      </c>
      <c r="F8482" s="25">
        <f t="shared" si="2"/>
        <v>37</v>
      </c>
      <c r="G8482" s="21" t="s">
        <v>58</v>
      </c>
      <c r="H8482" s="23"/>
      <c r="I8482" s="28"/>
    </row>
    <row r="8483" ht="22.5" customHeight="1">
      <c r="A8483" s="53" t="str">
        <f t="array" ref="A8483">IFERROR(_xlfn.XLOOKUP(B8483, Runs[Run ID], Runs[Track]), "— pick a run —")</f>
        <v>Venom</v>
      </c>
      <c r="B8483" s="54" t="s">
        <v>1198</v>
      </c>
      <c r="C8483" s="53" t="str">
        <f t="array" ref="C8483">IFERROR(_xlfn.XLOOKUP(B8483, Runs[Run ID], Runs[Title]), "— pick a run —")</f>
        <v>Cates' Symbiote</v>
      </c>
      <c r="D8483" s="74" t="s">
        <v>10579</v>
      </c>
      <c r="E8483" s="58" t="b">
        <v>0</v>
      </c>
      <c r="F8483" s="25">
        <f t="shared" si="2"/>
        <v>38</v>
      </c>
      <c r="G8483" s="21" t="s">
        <v>58</v>
      </c>
      <c r="H8483" s="23"/>
      <c r="I8483" s="28"/>
    </row>
    <row r="8484" ht="22.5" customHeight="1">
      <c r="A8484" s="53" t="str">
        <f t="array" ref="A8484">IFERROR(_xlfn.XLOOKUP(B8484, Runs[Run ID], Runs[Track]), "— pick a run —")</f>
        <v>Venom</v>
      </c>
      <c r="B8484" s="54" t="s">
        <v>1198</v>
      </c>
      <c r="C8484" s="53" t="str">
        <f t="array" ref="C8484">IFERROR(_xlfn.XLOOKUP(B8484, Runs[Run ID], Runs[Title]), "— pick a run —")</f>
        <v>Cates' Symbiote</v>
      </c>
      <c r="D8484" s="74" t="s">
        <v>10584</v>
      </c>
      <c r="E8484" s="58" t="b">
        <v>0</v>
      </c>
      <c r="F8484" s="25">
        <f t="shared" si="2"/>
        <v>39</v>
      </c>
      <c r="G8484" s="21" t="s">
        <v>58</v>
      </c>
      <c r="H8484" s="23"/>
      <c r="I8484" s="28"/>
    </row>
    <row r="8485" ht="22.5" customHeight="1">
      <c r="A8485" s="53" t="str">
        <f t="array" ref="A8485">IFERROR(_xlfn.XLOOKUP(B8485, Runs[Run ID], Runs[Track]), "— pick a run —")</f>
        <v>Venom</v>
      </c>
      <c r="B8485" s="54" t="s">
        <v>1198</v>
      </c>
      <c r="C8485" s="53" t="str">
        <f t="array" ref="C8485">IFERROR(_xlfn.XLOOKUP(B8485, Runs[Run ID], Runs[Title]), "— pick a run —")</f>
        <v>Cates' Symbiote</v>
      </c>
      <c r="D8485" s="74" t="s">
        <v>10589</v>
      </c>
      <c r="E8485" s="58" t="b">
        <v>0</v>
      </c>
      <c r="F8485" s="25">
        <f t="shared" si="2"/>
        <v>40</v>
      </c>
      <c r="G8485" s="21" t="s">
        <v>58</v>
      </c>
      <c r="H8485" s="23"/>
      <c r="I8485" s="28"/>
    </row>
    <row r="8486" ht="22.5" customHeight="1">
      <c r="A8486" s="53" t="str">
        <f t="array" ref="A8486">IFERROR(_xlfn.XLOOKUP(B8486, Runs[Run ID], Runs[Track]), "— pick a run —")</f>
        <v>Venom</v>
      </c>
      <c r="B8486" s="54" t="s">
        <v>1198</v>
      </c>
      <c r="C8486" s="53" t="str">
        <f t="array" ref="C8486">IFERROR(_xlfn.XLOOKUP(B8486, Runs[Run ID], Runs[Title]), "— pick a run —")</f>
        <v>Cates' Symbiote</v>
      </c>
      <c r="D8486" s="74" t="s">
        <v>10594</v>
      </c>
      <c r="E8486" s="58" t="b">
        <v>0</v>
      </c>
      <c r="F8486" s="25">
        <f t="shared" si="2"/>
        <v>41</v>
      </c>
      <c r="G8486" s="21" t="s">
        <v>58</v>
      </c>
      <c r="H8486" s="23"/>
      <c r="I8486" s="28"/>
    </row>
    <row r="8487" ht="22.5" customHeight="1">
      <c r="A8487" s="53" t="str">
        <f t="array" ref="A8487">IFERROR(_xlfn.XLOOKUP(B8487, Runs[Run ID], Runs[Track]), "— pick a run —")</f>
        <v>Venom</v>
      </c>
      <c r="B8487" s="54" t="s">
        <v>1198</v>
      </c>
      <c r="C8487" s="53" t="str">
        <f t="array" ref="C8487">IFERROR(_xlfn.XLOOKUP(B8487, Runs[Run ID], Runs[Title]), "— pick a run —")</f>
        <v>Cates' Symbiote</v>
      </c>
      <c r="D8487" s="74" t="s">
        <v>10599</v>
      </c>
      <c r="E8487" s="58" t="b">
        <v>0</v>
      </c>
      <c r="F8487" s="25">
        <f t="shared" si="2"/>
        <v>42</v>
      </c>
      <c r="G8487" s="21" t="s">
        <v>58</v>
      </c>
      <c r="H8487" s="23"/>
      <c r="I8487" s="28"/>
    </row>
    <row r="8488" ht="22.5" customHeight="1">
      <c r="A8488" s="53" t="str">
        <f t="array" ref="A8488">IFERROR(_xlfn.XLOOKUP(B8488, Runs[Run ID], Runs[Track]), "— pick a run —")</f>
        <v>Venom</v>
      </c>
      <c r="B8488" s="54" t="s">
        <v>1198</v>
      </c>
      <c r="C8488" s="53" t="str">
        <f t="array" ref="C8488">IFERROR(_xlfn.XLOOKUP(B8488, Runs[Run ID], Runs[Title]), "— pick a run —")</f>
        <v>Cates' Symbiote</v>
      </c>
      <c r="D8488" s="74" t="s">
        <v>10604</v>
      </c>
      <c r="E8488" s="58" t="b">
        <v>0</v>
      </c>
      <c r="F8488" s="25">
        <f t="shared" si="2"/>
        <v>43</v>
      </c>
      <c r="G8488" s="21" t="s">
        <v>58</v>
      </c>
      <c r="H8488" s="23"/>
      <c r="I8488" s="28"/>
    </row>
    <row r="8489" ht="22.5" customHeight="1">
      <c r="A8489" s="53" t="str">
        <f t="array" ref="A8489">IFERROR(_xlfn.XLOOKUP(B8489, Runs[Run ID], Runs[Track]), "— pick a run —")</f>
        <v>Venom</v>
      </c>
      <c r="B8489" s="54" t="s">
        <v>1198</v>
      </c>
      <c r="C8489" s="53" t="str">
        <f t="array" ref="C8489">IFERROR(_xlfn.XLOOKUP(B8489, Runs[Run ID], Runs[Title]), "— pick a run —")</f>
        <v>Cates' Symbiote</v>
      </c>
      <c r="D8489" s="74" t="s">
        <v>10609</v>
      </c>
      <c r="E8489" s="58" t="b">
        <v>0</v>
      </c>
      <c r="F8489" s="25">
        <f t="shared" si="2"/>
        <v>44</v>
      </c>
      <c r="G8489" s="21" t="s">
        <v>58</v>
      </c>
      <c r="H8489" s="23"/>
      <c r="I8489" s="28"/>
    </row>
    <row r="8490" ht="22.5" customHeight="1">
      <c r="A8490" s="53" t="str">
        <f t="array" ref="A8490">IFERROR(_xlfn.XLOOKUP(B8490, Runs[Run ID], Runs[Track]), "— pick a run —")</f>
        <v>Venom</v>
      </c>
      <c r="B8490" s="54" t="s">
        <v>1198</v>
      </c>
      <c r="C8490" s="53" t="str">
        <f t="array" ref="C8490">IFERROR(_xlfn.XLOOKUP(B8490, Runs[Run ID], Runs[Title]), "— pick a run —")</f>
        <v>Cates' Symbiote</v>
      </c>
      <c r="D8490" s="74" t="s">
        <v>10614</v>
      </c>
      <c r="E8490" s="58" t="b">
        <v>0</v>
      </c>
      <c r="F8490" s="25">
        <f t="shared" si="2"/>
        <v>45</v>
      </c>
      <c r="G8490" s="21" t="s">
        <v>58</v>
      </c>
      <c r="H8490" s="23"/>
      <c r="I8490" s="28"/>
    </row>
    <row r="8491" ht="22.5" customHeight="1">
      <c r="A8491" s="53" t="str">
        <f t="array" ref="A8491">IFERROR(_xlfn.XLOOKUP(B8491, Runs[Run ID], Runs[Track]), "— pick a run —")</f>
        <v>Venom</v>
      </c>
      <c r="B8491" s="54" t="s">
        <v>1198</v>
      </c>
      <c r="C8491" s="53" t="str">
        <f t="array" ref="C8491">IFERROR(_xlfn.XLOOKUP(B8491, Runs[Run ID], Runs[Title]), "— pick a run —")</f>
        <v>Cates' Symbiote</v>
      </c>
      <c r="D8491" s="74" t="s">
        <v>16206</v>
      </c>
      <c r="E8491" s="58" t="b">
        <v>0</v>
      </c>
      <c r="F8491" s="25">
        <f t="shared" si="2"/>
        <v>46</v>
      </c>
      <c r="G8491" s="21" t="s">
        <v>443</v>
      </c>
      <c r="H8491" s="23"/>
      <c r="I8491" s="28"/>
    </row>
    <row r="8492" ht="22.5" customHeight="1">
      <c r="A8492" s="53" t="str">
        <f t="array" ref="A8492">IFERROR(_xlfn.XLOOKUP(B8492, Runs[Run ID], Runs[Track]), "— pick a run —")</f>
        <v>Venom</v>
      </c>
      <c r="B8492" s="54" t="s">
        <v>1198</v>
      </c>
      <c r="C8492" s="53" t="str">
        <f t="array" ref="C8492">IFERROR(_xlfn.XLOOKUP(B8492, Runs[Run ID], Runs[Title]), "— pick a run —")</f>
        <v>Cates' Symbiote</v>
      </c>
      <c r="D8492" s="74" t="s">
        <v>12410</v>
      </c>
      <c r="E8492" s="58" t="b">
        <v>0</v>
      </c>
      <c r="F8492" s="25">
        <f t="shared" si="2"/>
        <v>47</v>
      </c>
      <c r="G8492" s="21" t="s">
        <v>58</v>
      </c>
      <c r="H8492" s="23"/>
      <c r="I8492" s="28"/>
    </row>
    <row r="8493" ht="22.5" customHeight="1">
      <c r="A8493" s="53" t="str">
        <f t="array" ref="A8493">IFERROR(_xlfn.XLOOKUP(B8493, Runs[Run ID], Runs[Track]), "— pick a run —")</f>
        <v>Venom</v>
      </c>
      <c r="B8493" s="54" t="s">
        <v>1198</v>
      </c>
      <c r="C8493" s="53" t="str">
        <f t="array" ref="C8493">IFERROR(_xlfn.XLOOKUP(B8493, Runs[Run ID], Runs[Title]), "— pick a run —")</f>
        <v>Cates' Symbiote</v>
      </c>
      <c r="D8493" s="74" t="s">
        <v>10624</v>
      </c>
      <c r="E8493" s="58" t="b">
        <v>0</v>
      </c>
      <c r="F8493" s="25">
        <f t="shared" si="2"/>
        <v>48</v>
      </c>
      <c r="G8493" s="21" t="s">
        <v>58</v>
      </c>
      <c r="H8493" s="23"/>
      <c r="I8493" s="28"/>
    </row>
    <row r="8494" ht="22.5" customHeight="1">
      <c r="A8494" s="53" t="str">
        <f t="array" ref="A8494">IFERROR(_xlfn.XLOOKUP(B8494, Runs[Run ID], Runs[Track]), "— pick a run —")</f>
        <v>Venom</v>
      </c>
      <c r="B8494" s="54" t="s">
        <v>1198</v>
      </c>
      <c r="C8494" s="53" t="str">
        <f t="array" ref="C8494">IFERROR(_xlfn.XLOOKUP(B8494, Runs[Run ID], Runs[Title]), "— pick a run —")</f>
        <v>Cates' Symbiote</v>
      </c>
      <c r="D8494" s="74" t="s">
        <v>10628</v>
      </c>
      <c r="E8494" s="58" t="b">
        <v>0</v>
      </c>
      <c r="F8494" s="25">
        <f t="shared" si="2"/>
        <v>49</v>
      </c>
      <c r="G8494" s="21" t="s">
        <v>58</v>
      </c>
      <c r="H8494" s="23"/>
      <c r="I8494" s="28"/>
    </row>
    <row r="8495" ht="22.5" customHeight="1">
      <c r="A8495" s="53" t="str">
        <f t="array" ref="A8495">IFERROR(_xlfn.XLOOKUP(B8495, Runs[Run ID], Runs[Track]), "— pick a run —")</f>
        <v>Venom</v>
      </c>
      <c r="B8495" s="54" t="s">
        <v>1198</v>
      </c>
      <c r="C8495" s="53" t="str">
        <f t="array" ref="C8495">IFERROR(_xlfn.XLOOKUP(B8495, Runs[Run ID], Runs[Title]), "— pick a run —")</f>
        <v>Cates' Symbiote</v>
      </c>
      <c r="D8495" s="74" t="s">
        <v>10632</v>
      </c>
      <c r="E8495" s="58" t="b">
        <v>0</v>
      </c>
      <c r="F8495" s="25">
        <f t="shared" si="2"/>
        <v>50</v>
      </c>
      <c r="G8495" s="21" t="s">
        <v>58</v>
      </c>
      <c r="H8495" s="23"/>
      <c r="I8495" s="28"/>
    </row>
    <row r="8496" ht="22.5" customHeight="1">
      <c r="A8496" s="53" t="str">
        <f t="array" ref="A8496">IFERROR(_xlfn.XLOOKUP(B8496, Runs[Run ID], Runs[Track]), "— pick a run —")</f>
        <v>Venom</v>
      </c>
      <c r="B8496" s="54" t="s">
        <v>1198</v>
      </c>
      <c r="C8496" s="53" t="str">
        <f t="array" ref="C8496">IFERROR(_xlfn.XLOOKUP(B8496, Runs[Run ID], Runs[Title]), "— pick a run —")</f>
        <v>Cates' Symbiote</v>
      </c>
      <c r="D8496" s="74" t="s">
        <v>10638</v>
      </c>
      <c r="E8496" s="58" t="b">
        <v>0</v>
      </c>
      <c r="F8496" s="25">
        <f t="shared" si="2"/>
        <v>51</v>
      </c>
      <c r="G8496" s="21" t="s">
        <v>58</v>
      </c>
      <c r="H8496" s="23"/>
      <c r="I8496" s="28"/>
    </row>
    <row r="8497" ht="22.5" customHeight="1">
      <c r="A8497" s="53" t="str">
        <f t="array" ref="A8497">IFERROR(_xlfn.XLOOKUP(B8497, Runs[Run ID], Runs[Track]), "— pick a run —")</f>
        <v>Venom</v>
      </c>
      <c r="B8497" s="54" t="s">
        <v>1198</v>
      </c>
      <c r="C8497" s="53" t="str">
        <f t="array" ref="C8497">IFERROR(_xlfn.XLOOKUP(B8497, Runs[Run ID], Runs[Title]), "— pick a run —")</f>
        <v>Cates' Symbiote</v>
      </c>
      <c r="D8497" s="74" t="s">
        <v>10645</v>
      </c>
      <c r="E8497" s="58" t="b">
        <v>0</v>
      </c>
      <c r="F8497" s="25">
        <f t="shared" si="2"/>
        <v>52</v>
      </c>
      <c r="G8497" s="21" t="s">
        <v>58</v>
      </c>
      <c r="H8497" s="23"/>
      <c r="I8497" s="28"/>
    </row>
    <row r="8498" ht="22.5" customHeight="1">
      <c r="A8498" s="53" t="str">
        <f t="array" ref="A8498">IFERROR(_xlfn.XLOOKUP(B8498, Runs[Run ID], Runs[Track]), "— pick a run —")</f>
        <v>Venom</v>
      </c>
      <c r="B8498" s="54" t="s">
        <v>157</v>
      </c>
      <c r="C8498" s="53" t="str">
        <f t="array" ref="C8498">IFERROR(_xlfn.XLOOKUP(B8498, Runs[Run ID], Runs[Title]), "— pick a run —")</f>
        <v>King in Black</v>
      </c>
      <c r="D8498" s="74" t="s">
        <v>16207</v>
      </c>
      <c r="E8498" s="58" t="b">
        <v>0</v>
      </c>
      <c r="F8498" s="25">
        <f t="shared" si="2"/>
        <v>1</v>
      </c>
      <c r="G8498" s="21" t="s">
        <v>443</v>
      </c>
      <c r="H8498" s="23" t="s">
        <v>16208</v>
      </c>
      <c r="I8498" s="28"/>
    </row>
    <row r="8499" ht="22.5" customHeight="1">
      <c r="A8499" s="53" t="str">
        <f t="array" ref="A8499">IFERROR(_xlfn.XLOOKUP(B8499, Runs[Run ID], Runs[Track]), "— pick a run —")</f>
        <v>Venom</v>
      </c>
      <c r="B8499" s="54" t="s">
        <v>157</v>
      </c>
      <c r="C8499" s="53" t="str">
        <f t="array" ref="C8499">IFERROR(_xlfn.XLOOKUP(B8499, Runs[Run ID], Runs[Title]), "— pick a run —")</f>
        <v>King in Black</v>
      </c>
      <c r="D8499" s="74" t="s">
        <v>16209</v>
      </c>
      <c r="E8499" s="58" t="b">
        <v>0</v>
      </c>
      <c r="F8499" s="25">
        <f t="shared" si="2"/>
        <v>2</v>
      </c>
      <c r="G8499" s="21" t="s">
        <v>443</v>
      </c>
      <c r="H8499" s="23"/>
      <c r="I8499" s="28"/>
    </row>
    <row r="8500" ht="22.5" customHeight="1">
      <c r="A8500" s="53" t="str">
        <f t="array" ref="A8500">IFERROR(_xlfn.XLOOKUP(B8500, Runs[Run ID], Runs[Track]), "— pick a run —")</f>
        <v>Venom</v>
      </c>
      <c r="B8500" s="54" t="s">
        <v>157</v>
      </c>
      <c r="C8500" s="53" t="str">
        <f t="array" ref="C8500">IFERROR(_xlfn.XLOOKUP(B8500, Runs[Run ID], Runs[Title]), "— pick a run —")</f>
        <v>King in Black</v>
      </c>
      <c r="D8500" s="74" t="s">
        <v>16210</v>
      </c>
      <c r="E8500" s="58" t="b">
        <v>0</v>
      </c>
      <c r="F8500" s="25">
        <f t="shared" si="2"/>
        <v>3</v>
      </c>
      <c r="G8500" s="21" t="s">
        <v>443</v>
      </c>
      <c r="H8500" s="23"/>
      <c r="I8500" s="28"/>
    </row>
    <row r="8501" ht="22.5" customHeight="1">
      <c r="A8501" s="53" t="str">
        <f t="array" ref="A8501">IFERROR(_xlfn.XLOOKUP(B8501, Runs[Run ID], Runs[Track]), "— pick a run —")</f>
        <v>Venom</v>
      </c>
      <c r="B8501" s="54" t="s">
        <v>157</v>
      </c>
      <c r="C8501" s="53" t="str">
        <f t="array" ref="C8501">IFERROR(_xlfn.XLOOKUP(B8501, Runs[Run ID], Runs[Title]), "— pick a run —")</f>
        <v>King in Black</v>
      </c>
      <c r="D8501" s="74" t="s">
        <v>16211</v>
      </c>
      <c r="E8501" s="58" t="b">
        <v>0</v>
      </c>
      <c r="F8501" s="25">
        <f t="shared" si="2"/>
        <v>4</v>
      </c>
      <c r="G8501" s="21" t="s">
        <v>443</v>
      </c>
      <c r="H8501" s="23"/>
      <c r="I8501" s="28"/>
    </row>
    <row r="8502" ht="22.5" customHeight="1">
      <c r="A8502" s="53" t="str">
        <f t="array" ref="A8502">IFERROR(_xlfn.XLOOKUP(B8502, Runs[Run ID], Runs[Track]), "— pick a run —")</f>
        <v>Venom</v>
      </c>
      <c r="B8502" s="54" t="s">
        <v>157</v>
      </c>
      <c r="C8502" s="53" t="str">
        <f t="array" ref="C8502">IFERROR(_xlfn.XLOOKUP(B8502, Runs[Run ID], Runs[Title]), "— pick a run —")</f>
        <v>King in Black</v>
      </c>
      <c r="D8502" s="74" t="s">
        <v>16212</v>
      </c>
      <c r="E8502" s="58" t="b">
        <v>0</v>
      </c>
      <c r="F8502" s="25">
        <f t="shared" si="2"/>
        <v>5</v>
      </c>
      <c r="G8502" s="21" t="s">
        <v>443</v>
      </c>
      <c r="H8502" s="23"/>
      <c r="I8502" s="28"/>
    </row>
    <row r="8503" ht="22.5" customHeight="1">
      <c r="A8503" s="53" t="str">
        <f t="array" ref="A8503">IFERROR(_xlfn.XLOOKUP(B8503, Runs[Run ID], Runs[Track]), "— pick a run —")</f>
        <v>Venom</v>
      </c>
      <c r="B8503" s="54" t="s">
        <v>157</v>
      </c>
      <c r="C8503" s="53" t="str">
        <f t="array" ref="C8503">IFERROR(_xlfn.XLOOKUP(B8503, Runs[Run ID], Runs[Title]), "— pick a run —")</f>
        <v>King in Black</v>
      </c>
      <c r="D8503" s="74" t="s">
        <v>10658</v>
      </c>
      <c r="E8503" s="58" t="b">
        <v>0</v>
      </c>
      <c r="F8503" s="25">
        <f t="shared" si="2"/>
        <v>6</v>
      </c>
      <c r="G8503" s="21" t="s">
        <v>58</v>
      </c>
      <c r="H8503" s="23"/>
      <c r="I8503" s="28"/>
    </row>
    <row r="8504" ht="22.5" customHeight="1">
      <c r="A8504" s="53" t="str">
        <f t="array" ref="A8504">IFERROR(_xlfn.XLOOKUP(B8504, Runs[Run ID], Runs[Track]), "— pick a run —")</f>
        <v>Venom</v>
      </c>
      <c r="B8504" s="54" t="s">
        <v>157</v>
      </c>
      <c r="C8504" s="53" t="str">
        <f t="array" ref="C8504">IFERROR(_xlfn.XLOOKUP(B8504, Runs[Run ID], Runs[Title]), "— pick a run —")</f>
        <v>King in Black</v>
      </c>
      <c r="D8504" s="74" t="s">
        <v>10664</v>
      </c>
      <c r="E8504" s="58" t="b">
        <v>0</v>
      </c>
      <c r="F8504" s="25">
        <f t="shared" si="2"/>
        <v>7</v>
      </c>
      <c r="G8504" s="21" t="s">
        <v>58</v>
      </c>
      <c r="H8504" s="23"/>
      <c r="I8504" s="28"/>
    </row>
    <row r="8505" ht="22.5" customHeight="1">
      <c r="A8505" s="53" t="str">
        <f t="array" ref="A8505">IFERROR(_xlfn.XLOOKUP(B8505, Runs[Run ID], Runs[Track]), "— pick a run —")</f>
        <v>Venom</v>
      </c>
      <c r="B8505" s="54" t="s">
        <v>157</v>
      </c>
      <c r="C8505" s="53" t="str">
        <f t="array" ref="C8505">IFERROR(_xlfn.XLOOKUP(B8505, Runs[Run ID], Runs[Title]), "— pick a run —")</f>
        <v>King in Black</v>
      </c>
      <c r="D8505" s="74" t="s">
        <v>16213</v>
      </c>
      <c r="E8505" s="58" t="b">
        <v>0</v>
      </c>
      <c r="F8505" s="25">
        <f t="shared" si="2"/>
        <v>8</v>
      </c>
      <c r="G8505" s="21" t="s">
        <v>443</v>
      </c>
      <c r="H8505" s="23"/>
      <c r="I8505" s="28"/>
    </row>
    <row r="8506" ht="22.5" customHeight="1">
      <c r="A8506" s="53" t="str">
        <f t="array" ref="A8506">IFERROR(_xlfn.XLOOKUP(B8506, Runs[Run ID], Runs[Track]), "— pick a run —")</f>
        <v>Venom</v>
      </c>
      <c r="B8506" s="54" t="s">
        <v>157</v>
      </c>
      <c r="C8506" s="53" t="str">
        <f t="array" ref="C8506">IFERROR(_xlfn.XLOOKUP(B8506, Runs[Run ID], Runs[Title]), "— pick a run —")</f>
        <v>King in Black</v>
      </c>
      <c r="D8506" s="74" t="s">
        <v>16214</v>
      </c>
      <c r="E8506" s="58" t="b">
        <v>0</v>
      </c>
      <c r="F8506" s="25">
        <f t="shared" si="2"/>
        <v>9</v>
      </c>
      <c r="G8506" s="21" t="s">
        <v>443</v>
      </c>
      <c r="H8506" s="23"/>
      <c r="I8506" s="28"/>
    </row>
    <row r="8507" ht="22.5" customHeight="1">
      <c r="A8507" s="53" t="str">
        <f t="array" ref="A8507">IFERROR(_xlfn.XLOOKUP(B8507, Runs[Run ID], Runs[Track]), "— pick a run —")</f>
        <v>Venom</v>
      </c>
      <c r="B8507" s="54" t="s">
        <v>157</v>
      </c>
      <c r="C8507" s="53" t="str">
        <f t="array" ref="C8507">IFERROR(_xlfn.XLOOKUP(B8507, Runs[Run ID], Runs[Title]), "— pick a run —")</f>
        <v>King in Black</v>
      </c>
      <c r="D8507" s="74" t="s">
        <v>10671</v>
      </c>
      <c r="E8507" s="58" t="b">
        <v>0</v>
      </c>
      <c r="F8507" s="25">
        <f t="shared" si="2"/>
        <v>10</v>
      </c>
      <c r="G8507" s="21" t="s">
        <v>58</v>
      </c>
      <c r="H8507" s="23"/>
      <c r="I8507" s="28"/>
    </row>
    <row r="8508" ht="22.5" customHeight="1">
      <c r="A8508" s="53" t="str">
        <f t="array" ref="A8508">IFERROR(_xlfn.XLOOKUP(B8508, Runs[Run ID], Runs[Track]), "— pick a run —")</f>
        <v>Venom</v>
      </c>
      <c r="B8508" s="54" t="s">
        <v>157</v>
      </c>
      <c r="C8508" s="53" t="str">
        <f t="array" ref="C8508">IFERROR(_xlfn.XLOOKUP(B8508, Runs[Run ID], Runs[Title]), "— pick a run —")</f>
        <v>King in Black</v>
      </c>
      <c r="D8508" s="74" t="s">
        <v>16215</v>
      </c>
      <c r="E8508" s="58" t="b">
        <v>0</v>
      </c>
      <c r="F8508" s="25">
        <f t="shared" si="2"/>
        <v>11</v>
      </c>
      <c r="G8508" s="21" t="s">
        <v>443</v>
      </c>
      <c r="H8508" s="23"/>
      <c r="I8508" s="28"/>
    </row>
    <row r="8509" ht="22.5" customHeight="1">
      <c r="A8509" s="53" t="str">
        <f t="array" ref="A8509">IFERROR(_xlfn.XLOOKUP(B8509, Runs[Run ID], Runs[Track]), "— pick a run —")</f>
        <v>Venom</v>
      </c>
      <c r="B8509" s="54" t="s">
        <v>157</v>
      </c>
      <c r="C8509" s="53" t="str">
        <f t="array" ref="C8509">IFERROR(_xlfn.XLOOKUP(B8509, Runs[Run ID], Runs[Title]), "— pick a run —")</f>
        <v>King in Black</v>
      </c>
      <c r="D8509" s="74" t="s">
        <v>16216</v>
      </c>
      <c r="E8509" s="58" t="b">
        <v>0</v>
      </c>
      <c r="F8509" s="25">
        <f t="shared" si="2"/>
        <v>12</v>
      </c>
      <c r="G8509" s="21" t="s">
        <v>443</v>
      </c>
      <c r="H8509" s="23"/>
      <c r="I8509" s="28"/>
    </row>
    <row r="8510" ht="22.5" customHeight="1">
      <c r="A8510" s="53" t="str">
        <f t="array" ref="A8510">IFERROR(_xlfn.XLOOKUP(B8510, Runs[Run ID], Runs[Track]), "— pick a run —")</f>
        <v>Venom</v>
      </c>
      <c r="B8510" s="54" t="s">
        <v>157</v>
      </c>
      <c r="C8510" s="53" t="str">
        <f t="array" ref="C8510">IFERROR(_xlfn.XLOOKUP(B8510, Runs[Run ID], Runs[Title]), "— pick a run —")</f>
        <v>King in Black</v>
      </c>
      <c r="D8510" s="74" t="s">
        <v>16217</v>
      </c>
      <c r="E8510" s="58" t="b">
        <v>0</v>
      </c>
      <c r="F8510" s="25">
        <f t="shared" si="2"/>
        <v>13</v>
      </c>
      <c r="G8510" s="21" t="s">
        <v>443</v>
      </c>
      <c r="H8510" s="23"/>
      <c r="I8510" s="28"/>
    </row>
    <row r="8511" ht="22.5" customHeight="1">
      <c r="A8511" s="53" t="str">
        <f t="array" ref="A8511">IFERROR(_xlfn.XLOOKUP(B8511, Runs[Run ID], Runs[Track]), "— pick a run —")</f>
        <v>Venom</v>
      </c>
      <c r="B8511" s="54" t="s">
        <v>157</v>
      </c>
      <c r="C8511" s="53" t="str">
        <f t="array" ref="C8511">IFERROR(_xlfn.XLOOKUP(B8511, Runs[Run ID], Runs[Title]), "— pick a run —")</f>
        <v>King in Black</v>
      </c>
      <c r="D8511" s="74" t="s">
        <v>10677</v>
      </c>
      <c r="E8511" s="58" t="b">
        <v>0</v>
      </c>
      <c r="F8511" s="25">
        <f t="shared" si="2"/>
        <v>14</v>
      </c>
      <c r="G8511" s="21" t="s">
        <v>58</v>
      </c>
      <c r="H8511" s="23"/>
      <c r="I8511" s="28"/>
    </row>
    <row r="8512" ht="22.5" customHeight="1">
      <c r="A8512" s="53" t="str">
        <f t="array" ref="A8512">IFERROR(_xlfn.XLOOKUP(B8512, Runs[Run ID], Runs[Track]), "— pick a run —")</f>
        <v>Venom</v>
      </c>
      <c r="B8512" s="54" t="s">
        <v>157</v>
      </c>
      <c r="C8512" s="53" t="str">
        <f t="array" ref="C8512">IFERROR(_xlfn.XLOOKUP(B8512, Runs[Run ID], Runs[Title]), "— pick a run —")</f>
        <v>King in Black</v>
      </c>
      <c r="D8512" s="74" t="s">
        <v>10683</v>
      </c>
      <c r="E8512" s="58" t="b">
        <v>0</v>
      </c>
      <c r="F8512" s="25">
        <f t="shared" si="2"/>
        <v>15</v>
      </c>
      <c r="G8512" s="21" t="s">
        <v>58</v>
      </c>
      <c r="H8512" s="23"/>
      <c r="I8512" s="28"/>
    </row>
    <row r="8513" ht="22.5" customHeight="1">
      <c r="A8513" s="53" t="str">
        <f t="array" ref="A8513">IFERROR(_xlfn.XLOOKUP(B8513, Runs[Run ID], Runs[Track]), "— pick a run —")</f>
        <v>Venom</v>
      </c>
      <c r="B8513" s="54" t="s">
        <v>157</v>
      </c>
      <c r="C8513" s="53" t="str">
        <f t="array" ref="C8513">IFERROR(_xlfn.XLOOKUP(B8513, Runs[Run ID], Runs[Title]), "— pick a run —")</f>
        <v>King in Black</v>
      </c>
      <c r="D8513" s="74" t="s">
        <v>16218</v>
      </c>
      <c r="E8513" s="58" t="b">
        <v>0</v>
      </c>
      <c r="F8513" s="25">
        <f t="shared" si="2"/>
        <v>16</v>
      </c>
      <c r="G8513" s="21" t="s">
        <v>443</v>
      </c>
      <c r="H8513" s="23"/>
      <c r="I8513" s="28"/>
    </row>
    <row r="8514" ht="22.5" customHeight="1">
      <c r="A8514" s="53" t="str">
        <f t="array" ref="A8514">IFERROR(_xlfn.XLOOKUP(B8514, Runs[Run ID], Runs[Track]), "— pick a run —")</f>
        <v>Venom</v>
      </c>
      <c r="B8514" s="54" t="s">
        <v>157</v>
      </c>
      <c r="C8514" s="53" t="str">
        <f t="array" ref="C8514">IFERROR(_xlfn.XLOOKUP(B8514, Runs[Run ID], Runs[Title]), "— pick a run —")</f>
        <v>King in Black</v>
      </c>
      <c r="D8514" s="74" t="s">
        <v>16219</v>
      </c>
      <c r="E8514" s="58" t="b">
        <v>0</v>
      </c>
      <c r="F8514" s="25">
        <f t="shared" si="2"/>
        <v>17</v>
      </c>
      <c r="G8514" s="21" t="s">
        <v>443</v>
      </c>
      <c r="H8514" s="23"/>
      <c r="I8514" s="28"/>
    </row>
    <row r="8515" ht="22.5" customHeight="1">
      <c r="A8515" s="53" t="str">
        <f t="array" ref="A8515">IFERROR(_xlfn.XLOOKUP(B8515, Runs[Run ID], Runs[Track]), "— pick a run —")</f>
        <v>Venom</v>
      </c>
      <c r="B8515" s="54" t="s">
        <v>157</v>
      </c>
      <c r="C8515" s="53" t="str">
        <f t="array" ref="C8515">IFERROR(_xlfn.XLOOKUP(B8515, Runs[Run ID], Runs[Title]), "— pick a run —")</f>
        <v>King in Black</v>
      </c>
      <c r="D8515" s="74" t="s">
        <v>16220</v>
      </c>
      <c r="E8515" s="58" t="b">
        <v>0</v>
      </c>
      <c r="F8515" s="25">
        <f t="shared" si="2"/>
        <v>18</v>
      </c>
      <c r="G8515" s="21" t="s">
        <v>443</v>
      </c>
      <c r="H8515" s="23"/>
      <c r="I8515" s="28"/>
    </row>
    <row r="8516" ht="22.5" customHeight="1">
      <c r="A8516" s="53" t="str">
        <f t="array" ref="A8516">IFERROR(_xlfn.XLOOKUP(B8516, Runs[Run ID], Runs[Track]), "— pick a run —")</f>
        <v>Venom</v>
      </c>
      <c r="B8516" s="54" t="s">
        <v>157</v>
      </c>
      <c r="C8516" s="53" t="str">
        <f t="array" ref="C8516">IFERROR(_xlfn.XLOOKUP(B8516, Runs[Run ID], Runs[Title]), "— pick a run —")</f>
        <v>King in Black</v>
      </c>
      <c r="D8516" s="74" t="s">
        <v>16221</v>
      </c>
      <c r="E8516" s="58" t="b">
        <v>0</v>
      </c>
      <c r="F8516" s="25">
        <f t="shared" si="2"/>
        <v>19</v>
      </c>
      <c r="G8516" s="21" t="s">
        <v>443</v>
      </c>
      <c r="H8516" s="23"/>
      <c r="I8516" s="28"/>
    </row>
    <row r="8517" ht="22.5" customHeight="1">
      <c r="A8517" s="53" t="str">
        <f t="array" ref="A8517">IFERROR(_xlfn.XLOOKUP(B8517, Runs[Run ID], Runs[Track]), "— pick a run —")</f>
        <v>Venom</v>
      </c>
      <c r="B8517" s="54" t="s">
        <v>157</v>
      </c>
      <c r="C8517" s="53" t="str">
        <f t="array" ref="C8517">IFERROR(_xlfn.XLOOKUP(B8517, Runs[Run ID], Runs[Title]), "— pick a run —")</f>
        <v>King in Black</v>
      </c>
      <c r="D8517" s="74" t="s">
        <v>10689</v>
      </c>
      <c r="E8517" s="58" t="b">
        <v>0</v>
      </c>
      <c r="F8517" s="25">
        <f t="shared" si="2"/>
        <v>20</v>
      </c>
      <c r="G8517" s="21" t="s">
        <v>58</v>
      </c>
      <c r="H8517" s="23"/>
      <c r="I8517" s="28"/>
    </row>
    <row r="8518" ht="22.5" customHeight="1">
      <c r="A8518" s="53" t="str">
        <f t="array" ref="A8518">IFERROR(_xlfn.XLOOKUP(B8518, Runs[Run ID], Runs[Track]), "— pick a run —")</f>
        <v>Venom</v>
      </c>
      <c r="B8518" s="54" t="s">
        <v>157</v>
      </c>
      <c r="C8518" s="53" t="str">
        <f t="array" ref="C8518">IFERROR(_xlfn.XLOOKUP(B8518, Runs[Run ID], Runs[Title]), "— pick a run —")</f>
        <v>King in Black</v>
      </c>
      <c r="D8518" s="74" t="s">
        <v>10694</v>
      </c>
      <c r="E8518" s="58" t="b">
        <v>0</v>
      </c>
      <c r="F8518" s="25">
        <f t="shared" si="2"/>
        <v>21</v>
      </c>
      <c r="G8518" s="21" t="s">
        <v>58</v>
      </c>
      <c r="H8518" s="23"/>
      <c r="I8518" s="28"/>
    </row>
    <row r="8519" ht="22.5" customHeight="1">
      <c r="A8519" s="53" t="str">
        <f t="array" ref="A8519">IFERROR(_xlfn.XLOOKUP(B8519, Runs[Run ID], Runs[Track]), "— pick a run —")</f>
        <v>Venom</v>
      </c>
      <c r="B8519" s="54" t="s">
        <v>157</v>
      </c>
      <c r="C8519" s="53" t="str">
        <f t="array" ref="C8519">IFERROR(_xlfn.XLOOKUP(B8519, Runs[Run ID], Runs[Title]), "— pick a run —")</f>
        <v>King in Black</v>
      </c>
      <c r="D8519" s="74" t="s">
        <v>10699</v>
      </c>
      <c r="E8519" s="58" t="b">
        <v>0</v>
      </c>
      <c r="F8519" s="25">
        <f t="shared" si="2"/>
        <v>22</v>
      </c>
      <c r="G8519" s="21" t="s">
        <v>58</v>
      </c>
      <c r="H8519" s="23"/>
      <c r="I8519" s="28"/>
    </row>
    <row r="8520" ht="22.5" customHeight="1">
      <c r="A8520" s="53" t="str">
        <f t="array" ref="A8520">IFERROR(_xlfn.XLOOKUP(B8520, Runs[Run ID], Runs[Track]), "— pick a run —")</f>
        <v>Venom</v>
      </c>
      <c r="B8520" s="54" t="s">
        <v>157</v>
      </c>
      <c r="C8520" s="53" t="str">
        <f t="array" ref="C8520">IFERROR(_xlfn.XLOOKUP(B8520, Runs[Run ID], Runs[Title]), "— pick a run —")</f>
        <v>King in Black</v>
      </c>
      <c r="D8520" s="74" t="s">
        <v>10704</v>
      </c>
      <c r="E8520" s="58" t="b">
        <v>0</v>
      </c>
      <c r="F8520" s="25">
        <f t="shared" si="2"/>
        <v>23</v>
      </c>
      <c r="G8520" s="21" t="s">
        <v>58</v>
      </c>
      <c r="H8520" s="23"/>
      <c r="I8520" s="28"/>
    </row>
    <row r="8521" ht="22.5" customHeight="1">
      <c r="A8521" s="53" t="str">
        <f t="array" ref="A8521">IFERROR(_xlfn.XLOOKUP(B8521, Runs[Run ID], Runs[Track]), "— pick a run —")</f>
        <v>Venom</v>
      </c>
      <c r="B8521" s="54" t="s">
        <v>157</v>
      </c>
      <c r="C8521" s="53" t="str">
        <f t="array" ref="C8521">IFERROR(_xlfn.XLOOKUP(B8521, Runs[Run ID], Runs[Title]), "— pick a run —")</f>
        <v>King in Black</v>
      </c>
      <c r="D8521" s="74" t="s">
        <v>10709</v>
      </c>
      <c r="E8521" s="58" t="b">
        <v>0</v>
      </c>
      <c r="F8521" s="25">
        <f t="shared" si="2"/>
        <v>24</v>
      </c>
      <c r="G8521" s="21" t="s">
        <v>58</v>
      </c>
      <c r="H8521" s="23"/>
      <c r="I8521" s="28"/>
    </row>
    <row r="8522" ht="22.5" customHeight="1">
      <c r="A8522" s="53" t="str">
        <f t="array" ref="A8522">IFERROR(_xlfn.XLOOKUP(B8522, Runs[Run ID], Runs[Track]), "— pick a run —")</f>
        <v>Venom</v>
      </c>
      <c r="B8522" s="54" t="s">
        <v>548</v>
      </c>
      <c r="C8522" s="53" t="str">
        <f t="array" ref="C8522">IFERROR(_xlfn.XLOOKUP(B8522, Runs[Run ID], Runs[Title]), "— pick a run —")</f>
        <v>Ewing's Venom</v>
      </c>
      <c r="D8522" s="74" t="s">
        <v>9594</v>
      </c>
      <c r="E8522" s="58" t="b">
        <v>0</v>
      </c>
      <c r="F8522" s="25">
        <f t="shared" si="2"/>
        <v>1</v>
      </c>
      <c r="G8522" s="21" t="s">
        <v>58</v>
      </c>
      <c r="H8522" s="23"/>
      <c r="I8522" s="28"/>
    </row>
    <row r="8523" ht="22.5" customHeight="1">
      <c r="A8523" s="53" t="str">
        <f t="array" ref="A8523">IFERROR(_xlfn.XLOOKUP(B8523, Runs[Run ID], Runs[Track]), "— pick a run —")</f>
        <v>Venom</v>
      </c>
      <c r="B8523" s="54" t="s">
        <v>548</v>
      </c>
      <c r="C8523" s="53" t="str">
        <f t="array" ref="C8523">IFERROR(_xlfn.XLOOKUP(B8523, Runs[Run ID], Runs[Title]), "— pick a run —")</f>
        <v>Ewing's Venom</v>
      </c>
      <c r="D8523" s="74" t="s">
        <v>9607</v>
      </c>
      <c r="E8523" s="58" t="b">
        <v>0</v>
      </c>
      <c r="F8523" s="25">
        <f t="shared" si="2"/>
        <v>2</v>
      </c>
      <c r="G8523" s="21" t="s">
        <v>58</v>
      </c>
      <c r="H8523" s="23"/>
      <c r="I8523" s="28"/>
    </row>
    <row r="8524" ht="22.5" customHeight="1">
      <c r="A8524" s="53" t="str">
        <f t="array" ref="A8524">IFERROR(_xlfn.XLOOKUP(B8524, Runs[Run ID], Runs[Track]), "— pick a run —")</f>
        <v>Venom</v>
      </c>
      <c r="B8524" s="54" t="s">
        <v>548</v>
      </c>
      <c r="C8524" s="53" t="str">
        <f t="array" ref="C8524">IFERROR(_xlfn.XLOOKUP(B8524, Runs[Run ID], Runs[Title]), "— pick a run —")</f>
        <v>Ewing's Venom</v>
      </c>
      <c r="D8524" s="74" t="s">
        <v>9617</v>
      </c>
      <c r="E8524" s="58" t="b">
        <v>0</v>
      </c>
      <c r="F8524" s="25">
        <f t="shared" si="2"/>
        <v>3</v>
      </c>
      <c r="G8524" s="21" t="s">
        <v>58</v>
      </c>
      <c r="H8524" s="23"/>
      <c r="I8524" s="28"/>
    </row>
    <row r="8525" ht="22.5" customHeight="1">
      <c r="A8525" s="53" t="str">
        <f t="array" ref="A8525">IFERROR(_xlfn.XLOOKUP(B8525, Runs[Run ID], Runs[Track]), "— pick a run —")</f>
        <v>Venom</v>
      </c>
      <c r="B8525" s="54" t="s">
        <v>548</v>
      </c>
      <c r="C8525" s="53" t="str">
        <f t="array" ref="C8525">IFERROR(_xlfn.XLOOKUP(B8525, Runs[Run ID], Runs[Title]), "— pick a run —")</f>
        <v>Ewing's Venom</v>
      </c>
      <c r="D8525" s="74" t="s">
        <v>9626</v>
      </c>
      <c r="E8525" s="58" t="b">
        <v>0</v>
      </c>
      <c r="F8525" s="25">
        <f t="shared" si="2"/>
        <v>4</v>
      </c>
      <c r="G8525" s="21" t="s">
        <v>58</v>
      </c>
      <c r="H8525" s="23"/>
      <c r="I8525" s="28"/>
    </row>
    <row r="8526" ht="22.5" customHeight="1">
      <c r="A8526" s="53" t="str">
        <f t="array" ref="A8526">IFERROR(_xlfn.XLOOKUP(B8526, Runs[Run ID], Runs[Track]), "— pick a run —")</f>
        <v>Venom</v>
      </c>
      <c r="B8526" s="54" t="s">
        <v>548</v>
      </c>
      <c r="C8526" s="53" t="str">
        <f t="array" ref="C8526">IFERROR(_xlfn.XLOOKUP(B8526, Runs[Run ID], Runs[Title]), "— pick a run —")</f>
        <v>Ewing's Venom</v>
      </c>
      <c r="D8526" s="74" t="s">
        <v>9636</v>
      </c>
      <c r="E8526" s="58" t="b">
        <v>0</v>
      </c>
      <c r="F8526" s="25">
        <f t="shared" si="2"/>
        <v>5</v>
      </c>
      <c r="G8526" s="21" t="s">
        <v>58</v>
      </c>
      <c r="H8526" s="23"/>
      <c r="I8526" s="28"/>
    </row>
    <row r="8527" ht="22.5" customHeight="1">
      <c r="A8527" s="53" t="str">
        <f t="array" ref="A8527">IFERROR(_xlfn.XLOOKUP(B8527, Runs[Run ID], Runs[Track]), "— pick a run —")</f>
        <v>Venom</v>
      </c>
      <c r="B8527" s="54" t="s">
        <v>548</v>
      </c>
      <c r="C8527" s="53" t="str">
        <f t="array" ref="C8527">IFERROR(_xlfn.XLOOKUP(B8527, Runs[Run ID], Runs[Title]), "— pick a run —")</f>
        <v>Ewing's Venom</v>
      </c>
      <c r="D8527" s="74" t="s">
        <v>9644</v>
      </c>
      <c r="E8527" s="58" t="b">
        <v>0</v>
      </c>
      <c r="F8527" s="25">
        <f t="shared" si="2"/>
        <v>6</v>
      </c>
      <c r="G8527" s="21" t="s">
        <v>58</v>
      </c>
      <c r="H8527" s="23"/>
      <c r="I8527" s="28"/>
    </row>
    <row r="8528" ht="22.5" customHeight="1">
      <c r="A8528" s="53" t="str">
        <f t="array" ref="A8528">IFERROR(_xlfn.XLOOKUP(B8528, Runs[Run ID], Runs[Track]), "— pick a run —")</f>
        <v>Venom</v>
      </c>
      <c r="B8528" s="54" t="s">
        <v>548</v>
      </c>
      <c r="C8528" s="53" t="str">
        <f t="array" ref="C8528">IFERROR(_xlfn.XLOOKUP(B8528, Runs[Run ID], Runs[Title]), "— pick a run —")</f>
        <v>Ewing's Venom</v>
      </c>
      <c r="D8528" s="74" t="s">
        <v>9652</v>
      </c>
      <c r="E8528" s="58" t="b">
        <v>0</v>
      </c>
      <c r="F8528" s="25">
        <f t="shared" si="2"/>
        <v>7</v>
      </c>
      <c r="G8528" s="21" t="s">
        <v>58</v>
      </c>
      <c r="H8528" s="23"/>
      <c r="I8528" s="28"/>
    </row>
    <row r="8529" ht="22.5" customHeight="1">
      <c r="A8529" s="53" t="str">
        <f t="array" ref="A8529">IFERROR(_xlfn.XLOOKUP(B8529, Runs[Run ID], Runs[Track]), "— pick a run —")</f>
        <v>Venom</v>
      </c>
      <c r="B8529" s="54" t="s">
        <v>548</v>
      </c>
      <c r="C8529" s="53" t="str">
        <f t="array" ref="C8529">IFERROR(_xlfn.XLOOKUP(B8529, Runs[Run ID], Runs[Title]), "— pick a run —")</f>
        <v>Ewing's Venom</v>
      </c>
      <c r="D8529" s="74" t="s">
        <v>9661</v>
      </c>
      <c r="E8529" s="58" t="b">
        <v>0</v>
      </c>
      <c r="F8529" s="25">
        <f t="shared" si="2"/>
        <v>8</v>
      </c>
      <c r="G8529" s="21" t="s">
        <v>58</v>
      </c>
      <c r="H8529" s="23"/>
      <c r="I8529" s="28"/>
    </row>
    <row r="8530" ht="22.5" customHeight="1">
      <c r="A8530" s="53" t="str">
        <f t="array" ref="A8530">IFERROR(_xlfn.XLOOKUP(B8530, Runs[Run ID], Runs[Track]), "— pick a run —")</f>
        <v>Venom</v>
      </c>
      <c r="B8530" s="54" t="s">
        <v>548</v>
      </c>
      <c r="C8530" s="53" t="str">
        <f t="array" ref="C8530">IFERROR(_xlfn.XLOOKUP(B8530, Runs[Run ID], Runs[Title]), "— pick a run —")</f>
        <v>Ewing's Venom</v>
      </c>
      <c r="D8530" s="74" t="s">
        <v>9669</v>
      </c>
      <c r="E8530" s="58" t="b">
        <v>0</v>
      </c>
      <c r="F8530" s="25">
        <f t="shared" si="2"/>
        <v>9</v>
      </c>
      <c r="G8530" s="21" t="s">
        <v>58</v>
      </c>
      <c r="H8530" s="23"/>
      <c r="I8530" s="28"/>
    </row>
    <row r="8531" ht="22.5" customHeight="1">
      <c r="A8531" s="53" t="str">
        <f t="array" ref="A8531">IFERROR(_xlfn.XLOOKUP(B8531, Runs[Run ID], Runs[Track]), "— pick a run —")</f>
        <v>Venom</v>
      </c>
      <c r="B8531" s="54" t="s">
        <v>548</v>
      </c>
      <c r="C8531" s="53" t="str">
        <f t="array" ref="C8531">IFERROR(_xlfn.XLOOKUP(B8531, Runs[Run ID], Runs[Title]), "— pick a run —")</f>
        <v>Ewing's Venom</v>
      </c>
      <c r="D8531" s="74" t="s">
        <v>9677</v>
      </c>
      <c r="E8531" s="58" t="b">
        <v>0</v>
      </c>
      <c r="F8531" s="25">
        <f t="shared" si="2"/>
        <v>10</v>
      </c>
      <c r="G8531" s="21" t="s">
        <v>58</v>
      </c>
      <c r="H8531" s="23"/>
      <c r="I8531" s="28"/>
    </row>
    <row r="8532" ht="22.5" customHeight="1">
      <c r="A8532" s="53" t="str">
        <f t="array" ref="A8532">IFERROR(_xlfn.XLOOKUP(B8532, Runs[Run ID], Runs[Track]), "— pick a run —")</f>
        <v>Venom</v>
      </c>
      <c r="B8532" s="54" t="s">
        <v>548</v>
      </c>
      <c r="C8532" s="53" t="str">
        <f t="array" ref="C8532">IFERROR(_xlfn.XLOOKUP(B8532, Runs[Run ID], Runs[Title]), "— pick a run —")</f>
        <v>Ewing's Venom</v>
      </c>
      <c r="D8532" s="74" t="s">
        <v>9686</v>
      </c>
      <c r="E8532" s="58" t="b">
        <v>0</v>
      </c>
      <c r="F8532" s="25">
        <f t="shared" si="2"/>
        <v>11</v>
      </c>
      <c r="G8532" s="21" t="s">
        <v>58</v>
      </c>
      <c r="H8532" s="23"/>
      <c r="I8532" s="28"/>
    </row>
    <row r="8533" ht="22.5" customHeight="1">
      <c r="A8533" s="53" t="str">
        <f t="array" ref="A8533">IFERROR(_xlfn.XLOOKUP(B8533, Runs[Run ID], Runs[Track]), "— pick a run —")</f>
        <v>Venom</v>
      </c>
      <c r="B8533" s="54" t="s">
        <v>548</v>
      </c>
      <c r="C8533" s="53" t="str">
        <f t="array" ref="C8533">IFERROR(_xlfn.XLOOKUP(B8533, Runs[Run ID], Runs[Title]), "— pick a run —")</f>
        <v>Ewing's Venom</v>
      </c>
      <c r="D8533" s="74" t="s">
        <v>9695</v>
      </c>
      <c r="E8533" s="58" t="b">
        <v>0</v>
      </c>
      <c r="F8533" s="25">
        <f t="shared" si="2"/>
        <v>12</v>
      </c>
      <c r="G8533" s="21" t="s">
        <v>58</v>
      </c>
      <c r="H8533" s="23"/>
      <c r="I8533" s="28"/>
    </row>
    <row r="8534" ht="22.5" customHeight="1">
      <c r="A8534" s="53" t="str">
        <f t="array" ref="A8534">IFERROR(_xlfn.XLOOKUP(B8534, Runs[Run ID], Runs[Track]), "— pick a run —")</f>
        <v>Venom</v>
      </c>
      <c r="B8534" s="54" t="s">
        <v>548</v>
      </c>
      <c r="C8534" s="53" t="str">
        <f t="array" ref="C8534">IFERROR(_xlfn.XLOOKUP(B8534, Runs[Run ID], Runs[Title]), "— pick a run —")</f>
        <v>Ewing's Venom</v>
      </c>
      <c r="D8534" s="74" t="s">
        <v>9704</v>
      </c>
      <c r="E8534" s="58" t="b">
        <v>0</v>
      </c>
      <c r="F8534" s="25">
        <f t="shared" si="2"/>
        <v>13</v>
      </c>
      <c r="G8534" s="21" t="s">
        <v>58</v>
      </c>
      <c r="H8534" s="23"/>
      <c r="I8534" s="28"/>
    </row>
    <row r="8535" ht="22.5" customHeight="1">
      <c r="A8535" s="53" t="str">
        <f t="array" ref="A8535">IFERROR(_xlfn.XLOOKUP(B8535, Runs[Run ID], Runs[Track]), "— pick a run —")</f>
        <v>Venom</v>
      </c>
      <c r="B8535" s="54" t="s">
        <v>548</v>
      </c>
      <c r="C8535" s="53" t="str">
        <f t="array" ref="C8535">IFERROR(_xlfn.XLOOKUP(B8535, Runs[Run ID], Runs[Title]), "— pick a run —")</f>
        <v>Ewing's Venom</v>
      </c>
      <c r="D8535" s="74" t="s">
        <v>9714</v>
      </c>
      <c r="E8535" s="58" t="b">
        <v>0</v>
      </c>
      <c r="F8535" s="25">
        <f t="shared" si="2"/>
        <v>14</v>
      </c>
      <c r="G8535" s="21" t="s">
        <v>58</v>
      </c>
      <c r="H8535" s="23"/>
      <c r="I8535" s="28"/>
    </row>
    <row r="8536" ht="22.5" customHeight="1">
      <c r="A8536" s="53" t="str">
        <f t="array" ref="A8536">IFERROR(_xlfn.XLOOKUP(B8536, Runs[Run ID], Runs[Track]), "— pick a run —")</f>
        <v>Venom</v>
      </c>
      <c r="B8536" s="54" t="s">
        <v>548</v>
      </c>
      <c r="C8536" s="53" t="str">
        <f t="array" ref="C8536">IFERROR(_xlfn.XLOOKUP(B8536, Runs[Run ID], Runs[Title]), "— pick a run —")</f>
        <v>Ewing's Venom</v>
      </c>
      <c r="D8536" s="74" t="s">
        <v>9723</v>
      </c>
      <c r="E8536" s="58" t="b">
        <v>0</v>
      </c>
      <c r="F8536" s="25">
        <f t="shared" si="2"/>
        <v>15</v>
      </c>
      <c r="G8536" s="21" t="s">
        <v>58</v>
      </c>
      <c r="H8536" s="23"/>
      <c r="I8536" s="28"/>
    </row>
    <row r="8537" ht="22.5" customHeight="1">
      <c r="A8537" s="53" t="str">
        <f t="array" ref="A8537">IFERROR(_xlfn.XLOOKUP(B8537, Runs[Run ID], Runs[Track]), "— pick a run —")</f>
        <v>Venom</v>
      </c>
      <c r="B8537" s="54" t="s">
        <v>548</v>
      </c>
      <c r="C8537" s="53" t="str">
        <f t="array" ref="C8537">IFERROR(_xlfn.XLOOKUP(B8537, Runs[Run ID], Runs[Title]), "— pick a run —")</f>
        <v>Ewing's Venom</v>
      </c>
      <c r="D8537" s="74" t="s">
        <v>9733</v>
      </c>
      <c r="E8537" s="58" t="b">
        <v>0</v>
      </c>
      <c r="F8537" s="25">
        <f t="shared" si="2"/>
        <v>16</v>
      </c>
      <c r="G8537" s="21" t="s">
        <v>58</v>
      </c>
      <c r="H8537" s="23"/>
      <c r="I8537" s="28"/>
    </row>
    <row r="8538" ht="22.5" customHeight="1">
      <c r="A8538" s="53" t="str">
        <f t="array" ref="A8538">IFERROR(_xlfn.XLOOKUP(B8538, Runs[Run ID], Runs[Track]), "— pick a run —")</f>
        <v>Venom</v>
      </c>
      <c r="B8538" s="54" t="s">
        <v>548</v>
      </c>
      <c r="C8538" s="53" t="str">
        <f t="array" ref="C8538">IFERROR(_xlfn.XLOOKUP(B8538, Runs[Run ID], Runs[Title]), "— pick a run —")</f>
        <v>Ewing's Venom</v>
      </c>
      <c r="D8538" s="74" t="s">
        <v>9742</v>
      </c>
      <c r="E8538" s="58" t="b">
        <v>0</v>
      </c>
      <c r="F8538" s="25">
        <f t="shared" si="2"/>
        <v>17</v>
      </c>
      <c r="G8538" s="21" t="s">
        <v>58</v>
      </c>
      <c r="H8538" s="23"/>
      <c r="I8538" s="28"/>
    </row>
    <row r="8539" ht="22.5" customHeight="1">
      <c r="A8539" s="53" t="str">
        <f t="array" ref="A8539">IFERROR(_xlfn.XLOOKUP(B8539, Runs[Run ID], Runs[Track]), "— pick a run —")</f>
        <v>Venom</v>
      </c>
      <c r="B8539" s="54" t="s">
        <v>548</v>
      </c>
      <c r="C8539" s="53" t="str">
        <f t="array" ref="C8539">IFERROR(_xlfn.XLOOKUP(B8539, Runs[Run ID], Runs[Title]), "— pick a run —")</f>
        <v>Ewing's Venom</v>
      </c>
      <c r="D8539" s="74" t="s">
        <v>9750</v>
      </c>
      <c r="E8539" s="58" t="b">
        <v>0</v>
      </c>
      <c r="F8539" s="25">
        <f t="shared" si="2"/>
        <v>18</v>
      </c>
      <c r="G8539" s="21" t="s">
        <v>58</v>
      </c>
      <c r="H8539" s="23"/>
      <c r="I8539" s="28"/>
    </row>
    <row r="8540" ht="22.5" customHeight="1">
      <c r="A8540" s="53" t="str">
        <f t="array" ref="A8540">IFERROR(_xlfn.XLOOKUP(B8540, Runs[Run ID], Runs[Track]), "— pick a run —")</f>
        <v>Venom</v>
      </c>
      <c r="B8540" s="54" t="s">
        <v>548</v>
      </c>
      <c r="C8540" s="53" t="str">
        <f t="array" ref="C8540">IFERROR(_xlfn.XLOOKUP(B8540, Runs[Run ID], Runs[Title]), "— pick a run —")</f>
        <v>Ewing's Venom</v>
      </c>
      <c r="D8540" s="74" t="s">
        <v>9758</v>
      </c>
      <c r="E8540" s="58" t="b">
        <v>0</v>
      </c>
      <c r="F8540" s="25">
        <f t="shared" si="2"/>
        <v>19</v>
      </c>
      <c r="G8540" s="21" t="s">
        <v>58</v>
      </c>
      <c r="H8540" s="23"/>
      <c r="I8540" s="28"/>
    </row>
    <row r="8541" ht="22.5" customHeight="1">
      <c r="A8541" s="53" t="str">
        <f t="array" ref="A8541">IFERROR(_xlfn.XLOOKUP(B8541, Runs[Run ID], Runs[Track]), "— pick a run —")</f>
        <v>Venom</v>
      </c>
      <c r="B8541" s="54" t="s">
        <v>548</v>
      </c>
      <c r="C8541" s="53" t="str">
        <f t="array" ref="C8541">IFERROR(_xlfn.XLOOKUP(B8541, Runs[Run ID], Runs[Title]), "— pick a run —")</f>
        <v>Ewing's Venom</v>
      </c>
      <c r="D8541" s="74" t="s">
        <v>9767</v>
      </c>
      <c r="E8541" s="58" t="b">
        <v>0</v>
      </c>
      <c r="F8541" s="25">
        <f t="shared" si="2"/>
        <v>20</v>
      </c>
      <c r="G8541" s="21" t="s">
        <v>58</v>
      </c>
      <c r="H8541" s="23"/>
      <c r="I8541" s="28"/>
    </row>
    <row r="8542" ht="22.5" customHeight="1">
      <c r="A8542" s="53" t="str">
        <f t="array" ref="A8542">IFERROR(_xlfn.XLOOKUP(B8542, Runs[Run ID], Runs[Track]), "— pick a run —")</f>
        <v>Venom</v>
      </c>
      <c r="B8542" s="54" t="s">
        <v>548</v>
      </c>
      <c r="C8542" s="53" t="str">
        <f t="array" ref="C8542">IFERROR(_xlfn.XLOOKUP(B8542, Runs[Run ID], Runs[Title]), "— pick a run —")</f>
        <v>Ewing's Venom</v>
      </c>
      <c r="D8542" s="74" t="s">
        <v>9776</v>
      </c>
      <c r="E8542" s="58" t="b">
        <v>0</v>
      </c>
      <c r="F8542" s="25">
        <f t="shared" si="2"/>
        <v>21</v>
      </c>
      <c r="G8542" s="21" t="s">
        <v>58</v>
      </c>
      <c r="H8542" s="23"/>
      <c r="I8542" s="28"/>
    </row>
    <row r="8543" ht="22.5" customHeight="1">
      <c r="A8543" s="53" t="str">
        <f t="array" ref="A8543">IFERROR(_xlfn.XLOOKUP(B8543, Runs[Run ID], Runs[Track]), "— pick a run —")</f>
        <v>Venom</v>
      </c>
      <c r="B8543" s="54" t="s">
        <v>548</v>
      </c>
      <c r="C8543" s="53" t="str">
        <f t="array" ref="C8543">IFERROR(_xlfn.XLOOKUP(B8543, Runs[Run ID], Runs[Title]), "— pick a run —")</f>
        <v>Ewing's Venom</v>
      </c>
      <c r="D8543" s="74" t="s">
        <v>16222</v>
      </c>
      <c r="E8543" s="58" t="b">
        <v>0</v>
      </c>
      <c r="F8543" s="25">
        <f t="shared" si="2"/>
        <v>22</v>
      </c>
      <c r="G8543" s="21" t="s">
        <v>443</v>
      </c>
      <c r="H8543" s="23"/>
      <c r="I8543" s="28"/>
    </row>
    <row r="8544" ht="22.5" customHeight="1">
      <c r="A8544" s="53" t="str">
        <f t="array" ref="A8544">IFERROR(_xlfn.XLOOKUP(B8544, Runs[Run ID], Runs[Track]), "— pick a run —")</f>
        <v>Venom</v>
      </c>
      <c r="B8544" s="54" t="s">
        <v>548</v>
      </c>
      <c r="C8544" s="53" t="str">
        <f t="array" ref="C8544">IFERROR(_xlfn.XLOOKUP(B8544, Runs[Run ID], Runs[Title]), "— pick a run —")</f>
        <v>Ewing's Venom</v>
      </c>
      <c r="D8544" s="74" t="s">
        <v>9792</v>
      </c>
      <c r="E8544" s="58" t="b">
        <v>0</v>
      </c>
      <c r="F8544" s="25">
        <f t="shared" si="2"/>
        <v>23</v>
      </c>
      <c r="G8544" s="21" t="s">
        <v>58</v>
      </c>
      <c r="H8544" s="23"/>
      <c r="I8544" s="28"/>
    </row>
    <row r="8545" ht="22.5" customHeight="1">
      <c r="A8545" s="53" t="str">
        <f t="array" ref="A8545">IFERROR(_xlfn.XLOOKUP(B8545, Runs[Run ID], Runs[Track]), "— pick a run —")</f>
        <v>Venom</v>
      </c>
      <c r="B8545" s="54" t="s">
        <v>548</v>
      </c>
      <c r="C8545" s="53" t="str">
        <f t="array" ref="C8545">IFERROR(_xlfn.XLOOKUP(B8545, Runs[Run ID], Runs[Title]), "— pick a run —")</f>
        <v>Ewing's Venom</v>
      </c>
      <c r="D8545" s="74" t="s">
        <v>9800</v>
      </c>
      <c r="E8545" s="58" t="b">
        <v>0</v>
      </c>
      <c r="F8545" s="25">
        <f t="shared" si="2"/>
        <v>24</v>
      </c>
      <c r="G8545" s="21" t="s">
        <v>58</v>
      </c>
      <c r="H8545" s="23"/>
      <c r="I8545" s="28"/>
    </row>
    <row r="8546" ht="22.5" customHeight="1">
      <c r="A8546" s="53" t="str">
        <f t="array" ref="A8546">IFERROR(_xlfn.XLOOKUP(B8546, Runs[Run ID], Runs[Track]), "— pick a run —")</f>
        <v>Venom</v>
      </c>
      <c r="B8546" s="54" t="s">
        <v>548</v>
      </c>
      <c r="C8546" s="53" t="str">
        <f t="array" ref="C8546">IFERROR(_xlfn.XLOOKUP(B8546, Runs[Run ID], Runs[Title]), "— pick a run —")</f>
        <v>Ewing's Venom</v>
      </c>
      <c r="D8546" s="74" t="s">
        <v>9809</v>
      </c>
      <c r="E8546" s="58" t="b">
        <v>0</v>
      </c>
      <c r="F8546" s="25">
        <f t="shared" si="2"/>
        <v>25</v>
      </c>
      <c r="G8546" s="21" t="s">
        <v>58</v>
      </c>
      <c r="H8546" s="23"/>
      <c r="I8546" s="28"/>
    </row>
    <row r="8547" ht="22.5" customHeight="1">
      <c r="A8547" s="53" t="str">
        <f t="array" ref="A8547">IFERROR(_xlfn.XLOOKUP(B8547, Runs[Run ID], Runs[Track]), "— pick a run —")</f>
        <v>Venom</v>
      </c>
      <c r="B8547" s="54" t="s">
        <v>548</v>
      </c>
      <c r="C8547" s="53" t="str">
        <f t="array" ref="C8547">IFERROR(_xlfn.XLOOKUP(B8547, Runs[Run ID], Runs[Title]), "— pick a run —")</f>
        <v>Ewing's Venom</v>
      </c>
      <c r="D8547" s="74" t="s">
        <v>9818</v>
      </c>
      <c r="E8547" s="58" t="b">
        <v>0</v>
      </c>
      <c r="F8547" s="25">
        <f t="shared" si="2"/>
        <v>26</v>
      </c>
      <c r="G8547" s="21" t="s">
        <v>58</v>
      </c>
      <c r="H8547" s="23"/>
      <c r="I8547" s="28"/>
    </row>
    <row r="8548" ht="22.5" customHeight="1">
      <c r="A8548" s="53" t="str">
        <f t="array" ref="A8548">IFERROR(_xlfn.XLOOKUP(B8548, Runs[Run ID], Runs[Track]), "— pick a run —")</f>
        <v>Venom</v>
      </c>
      <c r="B8548" s="54" t="s">
        <v>548</v>
      </c>
      <c r="C8548" s="53" t="str">
        <f t="array" ref="C8548">IFERROR(_xlfn.XLOOKUP(B8548, Runs[Run ID], Runs[Title]), "— pick a run —")</f>
        <v>Ewing's Venom</v>
      </c>
      <c r="D8548" s="74" t="s">
        <v>9825</v>
      </c>
      <c r="E8548" s="58" t="b">
        <v>0</v>
      </c>
      <c r="F8548" s="25">
        <f t="shared" si="2"/>
        <v>27</v>
      </c>
      <c r="G8548" s="21" t="s">
        <v>58</v>
      </c>
      <c r="H8548" s="23"/>
      <c r="I8548" s="28"/>
    </row>
    <row r="8549" ht="22.5" customHeight="1">
      <c r="A8549" s="53" t="str">
        <f t="array" ref="A8549">IFERROR(_xlfn.XLOOKUP(B8549, Runs[Run ID], Runs[Track]), "— pick a run —")</f>
        <v>Venom</v>
      </c>
      <c r="B8549" s="54" t="s">
        <v>548</v>
      </c>
      <c r="C8549" s="53" t="str">
        <f t="array" ref="C8549">IFERROR(_xlfn.XLOOKUP(B8549, Runs[Run ID], Runs[Title]), "— pick a run —")</f>
        <v>Ewing's Venom</v>
      </c>
      <c r="D8549" s="74" t="s">
        <v>9832</v>
      </c>
      <c r="E8549" s="58" t="b">
        <v>0</v>
      </c>
      <c r="F8549" s="25">
        <f t="shared" si="2"/>
        <v>28</v>
      </c>
      <c r="G8549" s="21" t="s">
        <v>58</v>
      </c>
      <c r="H8549" s="23"/>
      <c r="I8549" s="28"/>
    </row>
    <row r="8550" ht="22.5" customHeight="1">
      <c r="A8550" s="53" t="str">
        <f t="array" ref="A8550">IFERROR(_xlfn.XLOOKUP(B8550, Runs[Run ID], Runs[Track]), "— pick a run —")</f>
        <v>Venom</v>
      </c>
      <c r="B8550" s="54" t="s">
        <v>548</v>
      </c>
      <c r="C8550" s="53" t="str">
        <f t="array" ref="C8550">IFERROR(_xlfn.XLOOKUP(B8550, Runs[Run ID], Runs[Title]), "— pick a run —")</f>
        <v>Ewing's Venom</v>
      </c>
      <c r="D8550" s="74" t="s">
        <v>9839</v>
      </c>
      <c r="E8550" s="58" t="b">
        <v>0</v>
      </c>
      <c r="F8550" s="25">
        <f t="shared" si="2"/>
        <v>29</v>
      </c>
      <c r="G8550" s="21" t="s">
        <v>58</v>
      </c>
      <c r="H8550" s="23"/>
      <c r="I8550" s="28"/>
    </row>
    <row r="8551" ht="22.5" customHeight="1">
      <c r="A8551" s="53" t="str">
        <f t="array" ref="A8551">IFERROR(_xlfn.XLOOKUP(B8551, Runs[Run ID], Runs[Track]), "— pick a run —")</f>
        <v>Venom</v>
      </c>
      <c r="B8551" s="54" t="s">
        <v>548</v>
      </c>
      <c r="C8551" s="53" t="str">
        <f t="array" ref="C8551">IFERROR(_xlfn.XLOOKUP(B8551, Runs[Run ID], Runs[Title]), "— pick a run —")</f>
        <v>Ewing's Venom</v>
      </c>
      <c r="D8551" s="74" t="s">
        <v>9846</v>
      </c>
      <c r="E8551" s="58" t="b">
        <v>0</v>
      </c>
      <c r="F8551" s="25">
        <f t="shared" si="2"/>
        <v>30</v>
      </c>
      <c r="G8551" s="21" t="s">
        <v>58</v>
      </c>
      <c r="H8551" s="23"/>
      <c r="I8551" s="28"/>
    </row>
    <row r="8552" ht="22.5" customHeight="1">
      <c r="A8552" s="53" t="str">
        <f t="array" ref="A8552">IFERROR(_xlfn.XLOOKUP(B8552, Runs[Run ID], Runs[Track]), "— pick a run —")</f>
        <v>Venom</v>
      </c>
      <c r="B8552" s="54" t="s">
        <v>548</v>
      </c>
      <c r="C8552" s="53" t="str">
        <f t="array" ref="C8552">IFERROR(_xlfn.XLOOKUP(B8552, Runs[Run ID], Runs[Title]), "— pick a run —")</f>
        <v>Ewing's Venom</v>
      </c>
      <c r="D8552" s="74" t="s">
        <v>9854</v>
      </c>
      <c r="E8552" s="58" t="b">
        <v>0</v>
      </c>
      <c r="F8552" s="25">
        <f t="shared" si="2"/>
        <v>31</v>
      </c>
      <c r="G8552" s="21" t="s">
        <v>58</v>
      </c>
      <c r="H8552" s="23"/>
      <c r="I8552" s="28"/>
    </row>
    <row r="8553" ht="22.5" customHeight="1">
      <c r="A8553" s="53" t="str">
        <f t="array" ref="A8553">IFERROR(_xlfn.XLOOKUP(B8553, Runs[Run ID], Runs[Track]), "— pick a run —")</f>
        <v>Venom</v>
      </c>
      <c r="B8553" s="54" t="s">
        <v>548</v>
      </c>
      <c r="C8553" s="53" t="str">
        <f t="array" ref="C8553">IFERROR(_xlfn.XLOOKUP(B8553, Runs[Run ID], Runs[Title]), "— pick a run —")</f>
        <v>Ewing's Venom</v>
      </c>
      <c r="D8553" s="74" t="s">
        <v>9862</v>
      </c>
      <c r="E8553" s="58" t="b">
        <v>0</v>
      </c>
      <c r="F8553" s="25">
        <f t="shared" si="2"/>
        <v>32</v>
      </c>
      <c r="G8553" s="21" t="s">
        <v>58</v>
      </c>
      <c r="H8553" s="23" t="s">
        <v>16223</v>
      </c>
      <c r="I8553" s="28"/>
    </row>
    <row r="8554" ht="22.5" customHeight="1">
      <c r="A8554" s="53" t="str">
        <f t="array" ref="A8554">IFERROR(_xlfn.XLOOKUP(B8554, Runs[Run ID], Runs[Track]), "— pick a run —")</f>
        <v>Venom</v>
      </c>
      <c r="B8554" s="54" t="s">
        <v>548</v>
      </c>
      <c r="C8554" s="53" t="str">
        <f t="array" ref="C8554">IFERROR(_xlfn.XLOOKUP(B8554, Runs[Run ID], Runs[Title]), "— pick a run —")</f>
        <v>Ewing's Venom</v>
      </c>
      <c r="D8554" s="74" t="s">
        <v>16224</v>
      </c>
      <c r="E8554" s="58" t="b">
        <v>0</v>
      </c>
      <c r="F8554" s="25">
        <f t="shared" si="2"/>
        <v>33</v>
      </c>
      <c r="G8554" s="21" t="s">
        <v>58</v>
      </c>
      <c r="H8554" s="23"/>
      <c r="I8554" s="28"/>
    </row>
    <row r="8555" ht="22.5" customHeight="1">
      <c r="A8555" s="53" t="str">
        <f t="array" ref="A8555">IFERROR(_xlfn.XLOOKUP(B8555, Runs[Run ID], Runs[Track]), "— pick a run —")</f>
        <v>Venom</v>
      </c>
      <c r="B8555" s="54" t="s">
        <v>548</v>
      </c>
      <c r="C8555" s="53" t="str">
        <f t="array" ref="C8555">IFERROR(_xlfn.XLOOKUP(B8555, Runs[Run ID], Runs[Title]), "— pick a run —")</f>
        <v>Ewing's Venom</v>
      </c>
      <c r="D8555" s="74" t="s">
        <v>9880</v>
      </c>
      <c r="E8555" s="58" t="b">
        <v>0</v>
      </c>
      <c r="F8555" s="25">
        <f t="shared" si="2"/>
        <v>34</v>
      </c>
      <c r="G8555" s="21" t="s">
        <v>58</v>
      </c>
      <c r="H8555" s="23"/>
      <c r="I8555" s="28"/>
    </row>
    <row r="8556" ht="22.5" customHeight="1">
      <c r="A8556" s="53" t="str">
        <f t="array" ref="A8556">IFERROR(_xlfn.XLOOKUP(B8556, Runs[Run ID], Runs[Track]), "— pick a run —")</f>
        <v>Venom</v>
      </c>
      <c r="B8556" s="54" t="s">
        <v>548</v>
      </c>
      <c r="C8556" s="53" t="str">
        <f t="array" ref="C8556">IFERROR(_xlfn.XLOOKUP(B8556, Runs[Run ID], Runs[Title]), "— pick a run —")</f>
        <v>Ewing's Venom</v>
      </c>
      <c r="D8556" s="74" t="s">
        <v>16225</v>
      </c>
      <c r="E8556" s="58" t="b">
        <v>0</v>
      </c>
      <c r="F8556" s="25">
        <f t="shared" si="2"/>
        <v>35</v>
      </c>
      <c r="G8556" s="21" t="s">
        <v>58</v>
      </c>
      <c r="H8556" s="23"/>
      <c r="I8556" s="28"/>
    </row>
    <row r="8557" ht="22.5" customHeight="1">
      <c r="A8557" s="53" t="str">
        <f t="array" ref="A8557">IFERROR(_xlfn.XLOOKUP(B8557, Runs[Run ID], Runs[Track]), "— pick a run —")</f>
        <v>Venom</v>
      </c>
      <c r="B8557" s="54" t="s">
        <v>548</v>
      </c>
      <c r="C8557" s="53" t="str">
        <f t="array" ref="C8557">IFERROR(_xlfn.XLOOKUP(B8557, Runs[Run ID], Runs[Title]), "— pick a run —")</f>
        <v>Ewing's Venom</v>
      </c>
      <c r="D8557" s="74" t="s">
        <v>9899</v>
      </c>
      <c r="E8557" s="58" t="b">
        <v>0</v>
      </c>
      <c r="F8557" s="25">
        <f t="shared" si="2"/>
        <v>36</v>
      </c>
      <c r="G8557" s="21" t="s">
        <v>58</v>
      </c>
      <c r="H8557" s="23"/>
      <c r="I8557" s="28"/>
    </row>
    <row r="8558" ht="22.5" customHeight="1">
      <c r="A8558" s="53" t="str">
        <f t="array" ref="A8558">IFERROR(_xlfn.XLOOKUP(B8558, Runs[Run ID], Runs[Track]), "— pick a run —")</f>
        <v>Venom</v>
      </c>
      <c r="B8558" s="54" t="s">
        <v>548</v>
      </c>
      <c r="C8558" s="53" t="str">
        <f t="array" ref="C8558">IFERROR(_xlfn.XLOOKUP(B8558, Runs[Run ID], Runs[Title]), "— pick a run —")</f>
        <v>Ewing's Venom</v>
      </c>
      <c r="D8558" s="74" t="s">
        <v>9908</v>
      </c>
      <c r="E8558" s="58" t="b">
        <v>0</v>
      </c>
      <c r="F8558" s="25">
        <f t="shared" si="2"/>
        <v>37</v>
      </c>
      <c r="G8558" s="21" t="s">
        <v>58</v>
      </c>
      <c r="H8558" s="23"/>
      <c r="I8558" s="28"/>
    </row>
    <row r="8559" ht="22.5" customHeight="1">
      <c r="A8559" s="53" t="str">
        <f t="array" ref="A8559">IFERROR(_xlfn.XLOOKUP(B8559, Runs[Run ID], Runs[Track]), "— pick a run —")</f>
        <v>Venom</v>
      </c>
      <c r="B8559" s="54" t="s">
        <v>548</v>
      </c>
      <c r="C8559" s="53" t="str">
        <f t="array" ref="C8559">IFERROR(_xlfn.XLOOKUP(B8559, Runs[Run ID], Runs[Title]), "— pick a run —")</f>
        <v>Ewing's Venom</v>
      </c>
      <c r="D8559" s="74" t="s">
        <v>9916</v>
      </c>
      <c r="E8559" s="58" t="b">
        <v>0</v>
      </c>
      <c r="F8559" s="25">
        <f t="shared" si="2"/>
        <v>38</v>
      </c>
      <c r="G8559" s="21" t="s">
        <v>58</v>
      </c>
      <c r="H8559" s="23" t="s">
        <v>1129</v>
      </c>
      <c r="I8559" s="28"/>
    </row>
    <row r="8560" ht="22.5" customHeight="1">
      <c r="A8560" s="53" t="str">
        <f t="array" ref="A8560">IFERROR(_xlfn.XLOOKUP(B8560, Runs[Run ID], Runs[Track]), "— pick a run —")</f>
        <v>Venom</v>
      </c>
      <c r="B8560" s="54" t="s">
        <v>548</v>
      </c>
      <c r="C8560" s="53" t="str">
        <f t="array" ref="C8560">IFERROR(_xlfn.XLOOKUP(B8560, Runs[Run ID], Runs[Title]), "— pick a run —")</f>
        <v>Ewing's Venom</v>
      </c>
      <c r="D8560" s="74" t="s">
        <v>9924</v>
      </c>
      <c r="E8560" s="58" t="b">
        <v>0</v>
      </c>
      <c r="F8560" s="25">
        <f t="shared" si="2"/>
        <v>39</v>
      </c>
      <c r="G8560" s="21" t="s">
        <v>58</v>
      </c>
      <c r="H8560" s="23"/>
      <c r="I8560" s="28"/>
    </row>
    <row r="8561" ht="22.5" customHeight="1">
      <c r="A8561" s="53" t="str">
        <f t="array" ref="A8561">IFERROR(_xlfn.XLOOKUP(B8561, Runs[Run ID], Runs[Track]), "— pick a run —")</f>
        <v>Venom</v>
      </c>
      <c r="B8561" s="54" t="s">
        <v>548</v>
      </c>
      <c r="C8561" s="53" t="str">
        <f t="array" ref="C8561">IFERROR(_xlfn.XLOOKUP(B8561, Runs[Run ID], Runs[Title]), "— pick a run —")</f>
        <v>Ewing's Venom</v>
      </c>
      <c r="D8561" s="74" t="s">
        <v>9932</v>
      </c>
      <c r="E8561" s="58" t="b">
        <v>0</v>
      </c>
      <c r="F8561" s="25">
        <f t="shared" si="2"/>
        <v>40</v>
      </c>
      <c r="G8561" s="21" t="s">
        <v>58</v>
      </c>
      <c r="H8561" s="23"/>
      <c r="I8561" s="28"/>
    </row>
    <row r="8562" ht="22.5" customHeight="1">
      <c r="A8562" s="53" t="str">
        <f t="array" ref="A8562">IFERROR(_xlfn.XLOOKUP(B8562, Runs[Run ID], Runs[Track]), "— pick a run —")</f>
        <v>Venom</v>
      </c>
      <c r="B8562" s="54" t="s">
        <v>548</v>
      </c>
      <c r="C8562" s="53" t="str">
        <f t="array" ref="C8562">IFERROR(_xlfn.XLOOKUP(B8562, Runs[Run ID], Runs[Title]), "— pick a run —")</f>
        <v>Ewing's Venom</v>
      </c>
      <c r="D8562" s="74" t="s">
        <v>9941</v>
      </c>
      <c r="E8562" s="58" t="b">
        <v>0</v>
      </c>
      <c r="F8562" s="25">
        <f t="shared" si="2"/>
        <v>41</v>
      </c>
      <c r="G8562" s="21" t="s">
        <v>58</v>
      </c>
      <c r="H8562" s="23"/>
      <c r="I8562" s="28"/>
    </row>
    <row r="8563" ht="22.5" customHeight="1">
      <c r="A8563" s="53" t="str">
        <f t="array" ref="A8563">IFERROR(_xlfn.XLOOKUP(B8563, Runs[Run ID], Runs[Track]), "— pick a run —")</f>
        <v>Venom</v>
      </c>
      <c r="B8563" s="54" t="s">
        <v>548</v>
      </c>
      <c r="C8563" s="53" t="str">
        <f t="array" ref="C8563">IFERROR(_xlfn.XLOOKUP(B8563, Runs[Run ID], Runs[Title]), "— pick a run —")</f>
        <v>Ewing's Venom</v>
      </c>
      <c r="D8563" s="74" t="s">
        <v>9951</v>
      </c>
      <c r="E8563" s="58" t="b">
        <v>0</v>
      </c>
      <c r="F8563" s="25">
        <f t="shared" si="2"/>
        <v>42</v>
      </c>
      <c r="G8563" s="21" t="s">
        <v>58</v>
      </c>
      <c r="H8563" s="23"/>
      <c r="I8563" s="28"/>
    </row>
    <row r="8564" ht="22.5" customHeight="1">
      <c r="A8564" s="53" t="str">
        <f t="array" ref="A8564">IFERROR(_xlfn.XLOOKUP(B8564, Runs[Run ID], Runs[Track]), "— pick a run —")</f>
        <v>Venom</v>
      </c>
      <c r="B8564" s="54" t="s">
        <v>548</v>
      </c>
      <c r="C8564" s="53" t="str">
        <f t="array" ref="C8564">IFERROR(_xlfn.XLOOKUP(B8564, Runs[Run ID], Runs[Title]), "— pick a run —")</f>
        <v>Ewing's Venom</v>
      </c>
      <c r="D8564" s="74" t="s">
        <v>9957</v>
      </c>
      <c r="E8564" s="58" t="b">
        <v>0</v>
      </c>
      <c r="F8564" s="25">
        <f t="shared" si="2"/>
        <v>43</v>
      </c>
      <c r="G8564" s="21" t="s">
        <v>58</v>
      </c>
      <c r="H8564" s="23"/>
      <c r="I8564" s="28"/>
    </row>
    <row r="8565" ht="22.5" customHeight="1">
      <c r="A8565" s="53" t="str">
        <f t="array" ref="A8565">IFERROR(_xlfn.XLOOKUP(B8565, Runs[Run ID], Runs[Track]), "— pick a run —")</f>
        <v>Venom</v>
      </c>
      <c r="B8565" s="54" t="s">
        <v>548</v>
      </c>
      <c r="C8565" s="53" t="str">
        <f t="array" ref="C8565">IFERROR(_xlfn.XLOOKUP(B8565, Runs[Run ID], Runs[Title]), "— pick a run —")</f>
        <v>Ewing's Venom</v>
      </c>
      <c r="D8565" s="74" t="s">
        <v>9963</v>
      </c>
      <c r="E8565" s="58" t="b">
        <v>0</v>
      </c>
      <c r="F8565" s="25">
        <f t="shared" si="2"/>
        <v>44</v>
      </c>
      <c r="G8565" s="21" t="s">
        <v>58</v>
      </c>
      <c r="H8565" s="23"/>
      <c r="I8565" s="28"/>
    </row>
    <row r="8566" ht="22.5" customHeight="1">
      <c r="A8566" s="53" t="str">
        <f t="array" ref="A8566">IFERROR(_xlfn.XLOOKUP(B8566, Runs[Run ID], Runs[Track]), "— pick a run —")</f>
        <v>Venom</v>
      </c>
      <c r="B8566" s="54" t="s">
        <v>548</v>
      </c>
      <c r="C8566" s="53" t="str">
        <f t="array" ref="C8566">IFERROR(_xlfn.XLOOKUP(B8566, Runs[Run ID], Runs[Title]), "— pick a run —")</f>
        <v>Ewing's Venom</v>
      </c>
      <c r="D8566" s="74" t="s">
        <v>9970</v>
      </c>
      <c r="E8566" s="58" t="b">
        <v>0</v>
      </c>
      <c r="F8566" s="25">
        <f t="shared" si="2"/>
        <v>45</v>
      </c>
      <c r="G8566" s="21" t="s">
        <v>58</v>
      </c>
      <c r="H8566" s="23"/>
      <c r="I8566" s="28"/>
    </row>
    <row r="8567" ht="22.5" customHeight="1">
      <c r="A8567" s="53" t="str">
        <f t="array" ref="A8567">IFERROR(_xlfn.XLOOKUP(B8567, Runs[Run ID], Runs[Track]), "— pick a run —")</f>
        <v>Venom</v>
      </c>
      <c r="B8567" s="54" t="s">
        <v>548</v>
      </c>
      <c r="C8567" s="53" t="str">
        <f t="array" ref="C8567">IFERROR(_xlfn.XLOOKUP(B8567, Runs[Run ID], Runs[Title]), "— pick a run —")</f>
        <v>Ewing's Venom</v>
      </c>
      <c r="D8567" s="74" t="s">
        <v>9977</v>
      </c>
      <c r="E8567" s="58" t="b">
        <v>0</v>
      </c>
      <c r="F8567" s="25">
        <f t="shared" si="2"/>
        <v>46</v>
      </c>
      <c r="G8567" s="21" t="s">
        <v>58</v>
      </c>
      <c r="H8567" s="23"/>
      <c r="I8567" s="28"/>
    </row>
    <row r="8568" ht="22.5" customHeight="1">
      <c r="A8568" s="53" t="str">
        <f t="array" ref="A8568">IFERROR(_xlfn.XLOOKUP(B8568, Runs[Run ID], Runs[Track]), "— pick a run —")</f>
        <v>Venom</v>
      </c>
      <c r="B8568" s="54" t="s">
        <v>548</v>
      </c>
      <c r="C8568" s="53" t="str">
        <f t="array" ref="C8568">IFERROR(_xlfn.XLOOKUP(B8568, Runs[Run ID], Runs[Title]), "— pick a run —")</f>
        <v>Ewing's Venom</v>
      </c>
      <c r="D8568" s="74" t="s">
        <v>9985</v>
      </c>
      <c r="E8568" s="58" t="b">
        <v>0</v>
      </c>
      <c r="F8568" s="25">
        <f t="shared" si="2"/>
        <v>47</v>
      </c>
      <c r="G8568" s="21" t="s">
        <v>58</v>
      </c>
      <c r="H8568" s="23"/>
      <c r="I8568" s="28"/>
    </row>
    <row r="8569" ht="22.5" customHeight="1">
      <c r="A8569" s="53" t="str">
        <f t="array" ref="A8569">IFERROR(_xlfn.XLOOKUP(B8569, Runs[Run ID], Runs[Track]), "— pick a run —")</f>
        <v>Venom</v>
      </c>
      <c r="B8569" s="54" t="s">
        <v>548</v>
      </c>
      <c r="C8569" s="53" t="str">
        <f t="array" ref="C8569">IFERROR(_xlfn.XLOOKUP(B8569, Runs[Run ID], Runs[Title]), "— pick a run —")</f>
        <v>Ewing's Venom</v>
      </c>
      <c r="D8569" s="74" t="s">
        <v>16226</v>
      </c>
      <c r="E8569" s="58" t="b">
        <v>0</v>
      </c>
      <c r="F8569" s="25">
        <f t="shared" si="2"/>
        <v>48</v>
      </c>
      <c r="G8569" s="21" t="s">
        <v>58</v>
      </c>
      <c r="H8569" s="23" t="s">
        <v>16227</v>
      </c>
      <c r="I8569" s="28"/>
    </row>
    <row r="8570" ht="22.5" customHeight="1">
      <c r="A8570" s="53" t="str">
        <f t="array" ref="A8570">IFERROR(_xlfn.XLOOKUP(B8570, Runs[Run ID], Runs[Track]), "— pick a run —")</f>
        <v>Venom</v>
      </c>
      <c r="B8570" s="54" t="s">
        <v>548</v>
      </c>
      <c r="C8570" s="53" t="str">
        <f t="array" ref="C8570">IFERROR(_xlfn.XLOOKUP(B8570, Runs[Run ID], Runs[Title]), "— pick a run —")</f>
        <v>Ewing's Venom</v>
      </c>
      <c r="D8570" s="74" t="s">
        <v>16228</v>
      </c>
      <c r="E8570" s="58" t="b">
        <v>0</v>
      </c>
      <c r="F8570" s="25">
        <f t="shared" si="2"/>
        <v>49</v>
      </c>
      <c r="G8570" s="21" t="s">
        <v>58</v>
      </c>
      <c r="H8570" s="23"/>
      <c r="I8570" s="28"/>
    </row>
    <row r="8571" ht="22.5" customHeight="1">
      <c r="A8571" s="53" t="str">
        <f t="array" ref="A8571">IFERROR(_xlfn.XLOOKUP(B8571, Runs[Run ID], Runs[Track]), "— pick a run —")</f>
        <v>Venom</v>
      </c>
      <c r="B8571" s="54" t="s">
        <v>548</v>
      </c>
      <c r="C8571" s="53" t="str">
        <f t="array" ref="C8571">IFERROR(_xlfn.XLOOKUP(B8571, Runs[Run ID], Runs[Title]), "— pick a run —")</f>
        <v>Ewing's Venom</v>
      </c>
      <c r="D8571" s="74" t="s">
        <v>16229</v>
      </c>
      <c r="E8571" s="58" t="b">
        <v>0</v>
      </c>
      <c r="F8571" s="25">
        <f t="shared" si="2"/>
        <v>50</v>
      </c>
      <c r="G8571" s="21" t="s">
        <v>58</v>
      </c>
      <c r="H8571" s="23"/>
      <c r="I8571" s="28"/>
    </row>
    <row r="8572" ht="22.5" customHeight="1">
      <c r="A8572" s="53" t="str">
        <f t="array" ref="A8572">IFERROR(_xlfn.XLOOKUP(B8572, Runs[Run ID], Runs[Track]), "— pick a run —")</f>
        <v>Venom</v>
      </c>
      <c r="B8572" s="54" t="s">
        <v>548</v>
      </c>
      <c r="C8572" s="53" t="str">
        <f t="array" ref="C8572">IFERROR(_xlfn.XLOOKUP(B8572, Runs[Run ID], Runs[Title]), "— pick a run —")</f>
        <v>Ewing's Venom</v>
      </c>
      <c r="D8572" s="74" t="s">
        <v>16230</v>
      </c>
      <c r="E8572" s="58" t="b">
        <v>0</v>
      </c>
      <c r="F8572" s="25">
        <f t="shared" si="2"/>
        <v>51</v>
      </c>
      <c r="G8572" s="21" t="s">
        <v>58</v>
      </c>
      <c r="H8572" s="23"/>
      <c r="I8572" s="28"/>
    </row>
    <row r="8573" ht="22.5" customHeight="1">
      <c r="A8573" s="53" t="str">
        <f t="array" ref="A8573">IFERROR(_xlfn.XLOOKUP(B8573, Runs[Run ID], Runs[Track]), "— pick a run —")</f>
        <v>Venom</v>
      </c>
      <c r="B8573" s="54" t="s">
        <v>548</v>
      </c>
      <c r="C8573" s="53" t="str">
        <f t="array" ref="C8573">IFERROR(_xlfn.XLOOKUP(B8573, Runs[Run ID], Runs[Title]), "— pick a run —")</f>
        <v>Ewing's Venom</v>
      </c>
      <c r="D8573" s="74" t="s">
        <v>16231</v>
      </c>
      <c r="E8573" s="58" t="b">
        <v>0</v>
      </c>
      <c r="F8573" s="25">
        <f t="shared" si="2"/>
        <v>52</v>
      </c>
      <c r="G8573" s="21" t="s">
        <v>58</v>
      </c>
      <c r="H8573" s="23"/>
      <c r="I8573" s="28"/>
    </row>
    <row r="8574" ht="22.5" customHeight="1">
      <c r="A8574" s="53" t="str">
        <f t="array" ref="A8574">IFERROR(_xlfn.XLOOKUP(B8574, Runs[Run ID], Runs[Track]), "— pick a run —")</f>
        <v>Venom</v>
      </c>
      <c r="B8574" s="54" t="s">
        <v>548</v>
      </c>
      <c r="C8574" s="53" t="str">
        <f t="array" ref="C8574">IFERROR(_xlfn.XLOOKUP(B8574, Runs[Run ID], Runs[Title]), "— pick a run —")</f>
        <v>Ewing's Venom</v>
      </c>
      <c r="D8574" s="74" t="s">
        <v>16232</v>
      </c>
      <c r="E8574" s="58" t="b">
        <v>0</v>
      </c>
      <c r="F8574" s="25">
        <f t="shared" si="2"/>
        <v>53</v>
      </c>
      <c r="G8574" s="21" t="s">
        <v>58</v>
      </c>
      <c r="H8574" s="23"/>
      <c r="I8574" s="28"/>
    </row>
    <row r="8575" ht="22.5" customHeight="1">
      <c r="A8575" s="53" t="str">
        <f t="array" ref="A8575">IFERROR(_xlfn.XLOOKUP(B8575, Runs[Run ID], Runs[Track]), "— pick a run —")</f>
        <v>Venom</v>
      </c>
      <c r="B8575" s="54" t="s">
        <v>548</v>
      </c>
      <c r="C8575" s="53" t="str">
        <f t="array" ref="C8575">IFERROR(_xlfn.XLOOKUP(B8575, Runs[Run ID], Runs[Title]), "— pick a run —")</f>
        <v>Ewing's Venom</v>
      </c>
      <c r="D8575" s="74" t="s">
        <v>16233</v>
      </c>
      <c r="E8575" s="58" t="b">
        <v>0</v>
      </c>
      <c r="F8575" s="25">
        <f t="shared" si="2"/>
        <v>54</v>
      </c>
      <c r="G8575" s="21" t="s">
        <v>58</v>
      </c>
      <c r="H8575" s="23"/>
      <c r="I8575" s="28"/>
    </row>
    <row r="8576" ht="22.5" customHeight="1">
      <c r="A8576" s="53" t="str">
        <f t="array" ref="A8576">IFERROR(_xlfn.XLOOKUP(B8576, Runs[Run ID], Runs[Track]), "— pick a run —")</f>
        <v>Venom</v>
      </c>
      <c r="B8576" s="54" t="s">
        <v>548</v>
      </c>
      <c r="C8576" s="53" t="str">
        <f t="array" ref="C8576">IFERROR(_xlfn.XLOOKUP(B8576, Runs[Run ID], Runs[Title]), "— pick a run —")</f>
        <v>Ewing's Venom</v>
      </c>
      <c r="D8576" s="74" t="s">
        <v>16234</v>
      </c>
      <c r="E8576" s="58" t="b">
        <v>0</v>
      </c>
      <c r="F8576" s="25">
        <f t="shared" si="2"/>
        <v>55</v>
      </c>
      <c r="G8576" s="21" t="s">
        <v>58</v>
      </c>
      <c r="H8576" s="23"/>
      <c r="I8576" s="28"/>
    </row>
    <row r="8577" ht="22.5" customHeight="1">
      <c r="A8577" s="53" t="str">
        <f t="array" ref="A8577">IFERROR(_xlfn.XLOOKUP(B8577, Runs[Run ID], Runs[Track]), "— pick a run —")</f>
        <v>Venom</v>
      </c>
      <c r="B8577" s="54" t="s">
        <v>548</v>
      </c>
      <c r="C8577" s="53" t="str">
        <f t="array" ref="C8577">IFERROR(_xlfn.XLOOKUP(B8577, Runs[Run ID], Runs[Title]), "— pick a run —")</f>
        <v>Ewing's Venom</v>
      </c>
      <c r="D8577" s="74" t="s">
        <v>16235</v>
      </c>
      <c r="E8577" s="58" t="b">
        <v>0</v>
      </c>
      <c r="F8577" s="25">
        <f t="shared" si="2"/>
        <v>56</v>
      </c>
      <c r="G8577" s="21" t="s">
        <v>58</v>
      </c>
      <c r="H8577" s="23"/>
      <c r="I8577" s="28"/>
    </row>
    <row r="8578" ht="22.5" customHeight="1">
      <c r="A8578" s="53" t="str">
        <f t="array" ref="A8578">IFERROR(_xlfn.XLOOKUP(B8578, Runs[Run ID], Runs[Track]), "— pick a run —")</f>
        <v>Venom</v>
      </c>
      <c r="B8578" s="54" t="s">
        <v>548</v>
      </c>
      <c r="C8578" s="53" t="str">
        <f t="array" ref="C8578">IFERROR(_xlfn.XLOOKUP(B8578, Runs[Run ID], Runs[Title]), "— pick a run —")</f>
        <v>Ewing's Venom</v>
      </c>
      <c r="D8578" s="74" t="s">
        <v>16236</v>
      </c>
      <c r="E8578" s="58" t="b">
        <v>0</v>
      </c>
      <c r="F8578" s="25">
        <f t="shared" si="2"/>
        <v>57</v>
      </c>
      <c r="G8578" s="21" t="s">
        <v>58</v>
      </c>
      <c r="H8578" s="23"/>
      <c r="I8578" s="28"/>
    </row>
    <row r="8579" ht="22.5" customHeight="1">
      <c r="A8579" s="53" t="str">
        <f t="array" ref="A8579">IFERROR(_xlfn.XLOOKUP(B8579, Runs[Run ID], Runs[Track]), "— pick a run —")</f>
        <v>Venom</v>
      </c>
      <c r="B8579" s="54" t="s">
        <v>548</v>
      </c>
      <c r="C8579" s="53" t="str">
        <f t="array" ref="C8579">IFERROR(_xlfn.XLOOKUP(B8579, Runs[Run ID], Runs[Title]), "— pick a run —")</f>
        <v>Ewing's Venom</v>
      </c>
      <c r="D8579" s="74" t="s">
        <v>16237</v>
      </c>
      <c r="E8579" s="58" t="b">
        <v>0</v>
      </c>
      <c r="F8579" s="25">
        <f t="shared" si="2"/>
        <v>58</v>
      </c>
      <c r="G8579" s="21" t="s">
        <v>58</v>
      </c>
      <c r="H8579" s="23"/>
      <c r="I8579" s="28"/>
    </row>
    <row r="8580" ht="22.5" customHeight="1">
      <c r="A8580" s="53" t="str">
        <f t="array" ref="A8580">IFERROR(_xlfn.XLOOKUP(B8580, Runs[Run ID], Runs[Track]), "— pick a run —")</f>
        <v>Venom</v>
      </c>
      <c r="B8580" s="54" t="s">
        <v>548</v>
      </c>
      <c r="C8580" s="53" t="str">
        <f t="array" ref="C8580">IFERROR(_xlfn.XLOOKUP(B8580, Runs[Run ID], Runs[Title]), "— pick a run —")</f>
        <v>Ewing's Venom</v>
      </c>
      <c r="D8580" s="74" t="s">
        <v>11707</v>
      </c>
      <c r="E8580" s="58" t="b">
        <v>0</v>
      </c>
      <c r="F8580" s="25">
        <f t="shared" si="2"/>
        <v>59</v>
      </c>
      <c r="G8580" s="21" t="s">
        <v>58</v>
      </c>
      <c r="H8580" s="23"/>
      <c r="I8580" s="28"/>
    </row>
    <row r="8581" ht="22.5" customHeight="1">
      <c r="A8581" s="53" t="str">
        <f t="array" ref="A8581">IFERROR(_xlfn.XLOOKUP(B8581, Runs[Run ID], Runs[Track]), "— pick a run —")</f>
        <v>Venom</v>
      </c>
      <c r="B8581" s="54" t="s">
        <v>548</v>
      </c>
      <c r="C8581" s="53" t="str">
        <f t="array" ref="C8581">IFERROR(_xlfn.XLOOKUP(B8581, Runs[Run ID], Runs[Title]), "— pick a run —")</f>
        <v>Ewing's Venom</v>
      </c>
      <c r="D8581" s="74" t="s">
        <v>11708</v>
      </c>
      <c r="E8581" s="58" t="b">
        <v>0</v>
      </c>
      <c r="F8581" s="25">
        <f t="shared" si="2"/>
        <v>60</v>
      </c>
      <c r="G8581" s="21" t="s">
        <v>58</v>
      </c>
      <c r="H8581" s="23"/>
      <c r="I8581" s="28"/>
    </row>
    <row r="8582" ht="22.5" customHeight="1">
      <c r="A8582" s="53" t="str">
        <f t="array" ref="A8582">IFERROR(_xlfn.XLOOKUP(B8582, Runs[Run ID], Runs[Track]), "— pick a run —")</f>
        <v>Venom</v>
      </c>
      <c r="B8582" s="54" t="s">
        <v>548</v>
      </c>
      <c r="C8582" s="53" t="str">
        <f t="array" ref="C8582">IFERROR(_xlfn.XLOOKUP(B8582, Runs[Run ID], Runs[Title]), "— pick a run —")</f>
        <v>Ewing's Venom</v>
      </c>
      <c r="D8582" s="74" t="s">
        <v>11710</v>
      </c>
      <c r="E8582" s="58" t="b">
        <v>0</v>
      </c>
      <c r="F8582" s="25">
        <f t="shared" si="2"/>
        <v>61</v>
      </c>
      <c r="G8582" s="21" t="s">
        <v>58</v>
      </c>
      <c r="H8582" s="23"/>
      <c r="I8582" s="28"/>
    </row>
    <row r="8583" ht="22.5" customHeight="1">
      <c r="A8583" s="53" t="str">
        <f t="array" ref="A8583">IFERROR(_xlfn.XLOOKUP(B8583, Runs[Run ID], Runs[Track]), "— pick a run —")</f>
        <v>Venom</v>
      </c>
      <c r="B8583" s="54" t="s">
        <v>548</v>
      </c>
      <c r="C8583" s="53" t="str">
        <f t="array" ref="C8583">IFERROR(_xlfn.XLOOKUP(B8583, Runs[Run ID], Runs[Title]), "— pick a run —")</f>
        <v>Ewing's Venom</v>
      </c>
      <c r="D8583" s="74" t="s">
        <v>11714</v>
      </c>
      <c r="E8583" s="58" t="b">
        <v>0</v>
      </c>
      <c r="F8583" s="25">
        <f t="shared" si="2"/>
        <v>62</v>
      </c>
      <c r="G8583" s="21" t="s">
        <v>58</v>
      </c>
      <c r="H8583" s="23"/>
      <c r="I8583" s="28"/>
    </row>
    <row r="8584" ht="22.5" customHeight="1">
      <c r="A8584" s="53" t="str">
        <f t="array" ref="A8584">IFERROR(_xlfn.XLOOKUP(B8584, Runs[Run ID], Runs[Track]), "— pick a run —")</f>
        <v>Venom</v>
      </c>
      <c r="B8584" s="54" t="s">
        <v>548</v>
      </c>
      <c r="C8584" s="53" t="str">
        <f t="array" ref="C8584">IFERROR(_xlfn.XLOOKUP(B8584, Runs[Run ID], Runs[Title]), "— pick a run —")</f>
        <v>Ewing's Venom</v>
      </c>
      <c r="D8584" s="74" t="s">
        <v>11717</v>
      </c>
      <c r="E8584" s="58" t="b">
        <v>0</v>
      </c>
      <c r="F8584" s="25">
        <f t="shared" si="2"/>
        <v>63</v>
      </c>
      <c r="G8584" s="21" t="s">
        <v>58</v>
      </c>
      <c r="H8584" s="23"/>
      <c r="I8584" s="28"/>
    </row>
    <row r="8585" ht="22.5" customHeight="1">
      <c r="A8585" s="53" t="str">
        <f t="array" ref="A8585">IFERROR(_xlfn.XLOOKUP(B8585, Runs[Run ID], Runs[Track]), "— pick a run —")</f>
        <v>Venom</v>
      </c>
      <c r="B8585" s="54" t="s">
        <v>548</v>
      </c>
      <c r="C8585" s="53" t="str">
        <f t="array" ref="C8585">IFERROR(_xlfn.XLOOKUP(B8585, Runs[Run ID], Runs[Title]), "— pick a run —")</f>
        <v>Ewing's Venom</v>
      </c>
      <c r="D8585" s="74" t="s">
        <v>11719</v>
      </c>
      <c r="E8585" s="58" t="b">
        <v>0</v>
      </c>
      <c r="F8585" s="25">
        <f t="shared" si="2"/>
        <v>64</v>
      </c>
      <c r="G8585" s="21" t="s">
        <v>58</v>
      </c>
      <c r="H8585" s="23"/>
      <c r="I8585" s="28"/>
    </row>
    <row r="8586" ht="22.5" customHeight="1">
      <c r="A8586" s="53" t="str">
        <f t="array" ref="A8586">IFERROR(_xlfn.XLOOKUP(B8586, Runs[Run ID], Runs[Track]), "— pick a run —")</f>
        <v>Venom</v>
      </c>
      <c r="B8586" s="54" t="s">
        <v>548</v>
      </c>
      <c r="C8586" s="53" t="str">
        <f t="array" ref="C8586">IFERROR(_xlfn.XLOOKUP(B8586, Runs[Run ID], Runs[Title]), "— pick a run —")</f>
        <v>Ewing's Venom</v>
      </c>
      <c r="D8586" s="74" t="s">
        <v>11724</v>
      </c>
      <c r="E8586" s="58" t="b">
        <v>0</v>
      </c>
      <c r="F8586" s="25">
        <f t="shared" si="2"/>
        <v>65</v>
      </c>
      <c r="G8586" s="21" t="s">
        <v>58</v>
      </c>
      <c r="H8586" s="23"/>
      <c r="I8586" s="28"/>
    </row>
    <row r="8587" ht="22.5" customHeight="1">
      <c r="A8587" s="53" t="str">
        <f t="array" ref="A8587">IFERROR(_xlfn.XLOOKUP(B8587, Runs[Run ID], Runs[Track]), "— pick a run —")</f>
        <v>Venom</v>
      </c>
      <c r="B8587" s="54" t="s">
        <v>548</v>
      </c>
      <c r="C8587" s="53" t="str">
        <f t="array" ref="C8587">IFERROR(_xlfn.XLOOKUP(B8587, Runs[Run ID], Runs[Title]), "— pick a run —")</f>
        <v>Ewing's Venom</v>
      </c>
      <c r="D8587" s="74" t="s">
        <v>11725</v>
      </c>
      <c r="E8587" s="58" t="b">
        <v>0</v>
      </c>
      <c r="F8587" s="25">
        <f t="shared" si="2"/>
        <v>66</v>
      </c>
      <c r="G8587" s="21" t="s">
        <v>58</v>
      </c>
      <c r="H8587" s="23"/>
      <c r="I8587" s="28"/>
    </row>
    <row r="8588" ht="22.5" customHeight="1">
      <c r="A8588" s="53" t="str">
        <f t="array" ref="A8588">IFERROR(_xlfn.XLOOKUP(B8588, Runs[Run ID], Runs[Track]), "— pick a run —")</f>
        <v>Venom</v>
      </c>
      <c r="B8588" s="54" t="s">
        <v>548</v>
      </c>
      <c r="C8588" s="53" t="str">
        <f t="array" ref="C8588">IFERROR(_xlfn.XLOOKUP(B8588, Runs[Run ID], Runs[Title]), "— pick a run —")</f>
        <v>Ewing's Venom</v>
      </c>
      <c r="D8588" s="74" t="s">
        <v>16238</v>
      </c>
      <c r="E8588" s="58" t="b">
        <v>0</v>
      </c>
      <c r="F8588" s="25">
        <f t="shared" si="2"/>
        <v>67</v>
      </c>
      <c r="G8588" s="21" t="s">
        <v>58</v>
      </c>
      <c r="H8588" s="23"/>
      <c r="I8588" s="28"/>
    </row>
    <row r="8589" ht="22.5" customHeight="1">
      <c r="A8589" s="53" t="str">
        <f t="array" ref="A8589">IFERROR(_xlfn.XLOOKUP(B8589, Runs[Run ID], Runs[Track]), "— pick a run —")</f>
        <v>Venom</v>
      </c>
      <c r="B8589" s="54" t="s">
        <v>548</v>
      </c>
      <c r="C8589" s="53" t="str">
        <f t="array" ref="C8589">IFERROR(_xlfn.XLOOKUP(B8589, Runs[Run ID], Runs[Title]), "— pick a run —")</f>
        <v>Ewing's Venom</v>
      </c>
      <c r="D8589" s="74" t="s">
        <v>16239</v>
      </c>
      <c r="E8589" s="58" t="b">
        <v>0</v>
      </c>
      <c r="F8589" s="25">
        <f t="shared" si="2"/>
        <v>68</v>
      </c>
      <c r="G8589" s="21" t="s">
        <v>58</v>
      </c>
      <c r="H8589" s="23"/>
      <c r="I8589" s="28"/>
    </row>
    <row r="8590" ht="22.5" customHeight="1">
      <c r="A8590" s="53" t="str">
        <f t="array" ref="A8590">IFERROR(_xlfn.XLOOKUP(B8590, Runs[Run ID], Runs[Track]), "— pick a run —")</f>
        <v>Vision &amp; Scarlet Witch</v>
      </c>
      <c r="B8590" s="54" t="s">
        <v>1215</v>
      </c>
      <c r="C8590" s="53" t="str">
        <f t="array" ref="C8590">IFERROR(_xlfn.XLOOKUP(B8590, Runs[Run ID], Runs[Title]), "— pick a run —")</f>
        <v>Vision &amp; Scarlet Witch: Origins</v>
      </c>
      <c r="D8590" s="74" t="s">
        <v>16240</v>
      </c>
      <c r="E8590" s="58" t="b">
        <v>0</v>
      </c>
      <c r="F8590" s="25">
        <f t="shared" si="2"/>
        <v>1</v>
      </c>
      <c r="G8590" s="21" t="s">
        <v>443</v>
      </c>
      <c r="H8590" s="23" t="s">
        <v>16241</v>
      </c>
      <c r="I8590" s="28"/>
    </row>
    <row r="8591" ht="22.5" customHeight="1">
      <c r="A8591" s="53" t="str">
        <f t="array" ref="A8591">IFERROR(_xlfn.XLOOKUP(B8591, Runs[Run ID], Runs[Track]), "— pick a run —")</f>
        <v>Vision &amp; Scarlet Witch</v>
      </c>
      <c r="B8591" s="54" t="s">
        <v>1215</v>
      </c>
      <c r="C8591" s="53" t="str">
        <f t="array" ref="C8591">IFERROR(_xlfn.XLOOKUP(B8591, Runs[Run ID], Runs[Title]), "— pick a run —")</f>
        <v>Vision &amp; Scarlet Witch: Origins</v>
      </c>
      <c r="D8591" s="74" t="s">
        <v>1754</v>
      </c>
      <c r="E8591" s="58" t="b">
        <v>0</v>
      </c>
      <c r="F8591" s="25">
        <f t="shared" si="2"/>
        <v>2</v>
      </c>
      <c r="G8591" s="21" t="s">
        <v>58</v>
      </c>
      <c r="H8591" s="23" t="s">
        <v>16242</v>
      </c>
      <c r="I8591" s="28"/>
    </row>
    <row r="8592" ht="22.5" customHeight="1">
      <c r="A8592" s="53" t="str">
        <f t="array" ref="A8592">IFERROR(_xlfn.XLOOKUP(B8592, Runs[Run ID], Runs[Track]), "— pick a run —")</f>
        <v>Vision &amp; Scarlet Witch</v>
      </c>
      <c r="B8592" s="54" t="s">
        <v>1215</v>
      </c>
      <c r="C8592" s="53" t="str">
        <f t="array" ref="C8592">IFERROR(_xlfn.XLOOKUP(B8592, Runs[Run ID], Runs[Title]), "— pick a run —")</f>
        <v>Vision &amp; Scarlet Witch: Origins</v>
      </c>
      <c r="D8592" s="74" t="s">
        <v>2411</v>
      </c>
      <c r="E8592" s="58" t="b">
        <v>0</v>
      </c>
      <c r="F8592" s="25">
        <f t="shared" si="2"/>
        <v>3</v>
      </c>
      <c r="G8592" s="21" t="s">
        <v>58</v>
      </c>
      <c r="H8592" s="23" t="s">
        <v>16243</v>
      </c>
      <c r="I8592" s="28"/>
    </row>
    <row r="8593" ht="22.5" customHeight="1">
      <c r="A8593" s="53" t="str">
        <f t="array" ref="A8593">IFERROR(_xlfn.XLOOKUP(B8593, Runs[Run ID], Runs[Track]), "— pick a run —")</f>
        <v>Vision &amp; Scarlet Witch</v>
      </c>
      <c r="B8593" s="54" t="s">
        <v>1215</v>
      </c>
      <c r="C8593" s="53" t="str">
        <f t="array" ref="C8593">IFERROR(_xlfn.XLOOKUP(B8593, Runs[Run ID], Runs[Title]), "— pick a run —")</f>
        <v>Vision &amp; Scarlet Witch: Origins</v>
      </c>
      <c r="D8593" s="74" t="s">
        <v>2442</v>
      </c>
      <c r="E8593" s="58" t="b">
        <v>0</v>
      </c>
      <c r="F8593" s="25">
        <f t="shared" si="2"/>
        <v>4</v>
      </c>
      <c r="G8593" s="21" t="s">
        <v>58</v>
      </c>
      <c r="H8593" s="23"/>
      <c r="I8593" s="28"/>
    </row>
    <row r="8594" ht="22.5" customHeight="1">
      <c r="A8594" s="53" t="str">
        <f t="array" ref="A8594">IFERROR(_xlfn.XLOOKUP(B8594, Runs[Run ID], Runs[Track]), "— pick a run —")</f>
        <v>Vision &amp; Scarlet Witch</v>
      </c>
      <c r="B8594" s="54" t="s">
        <v>1215</v>
      </c>
      <c r="C8594" s="53" t="str">
        <f t="array" ref="C8594">IFERROR(_xlfn.XLOOKUP(B8594, Runs[Run ID], Runs[Title]), "— pick a run —")</f>
        <v>Vision &amp; Scarlet Witch: Origins</v>
      </c>
      <c r="D8594" s="74" t="s">
        <v>1786</v>
      </c>
      <c r="E8594" s="58" t="b">
        <v>0</v>
      </c>
      <c r="F8594" s="25">
        <f t="shared" si="2"/>
        <v>5</v>
      </c>
      <c r="G8594" s="21" t="s">
        <v>443</v>
      </c>
      <c r="H8594" s="23" t="s">
        <v>16244</v>
      </c>
      <c r="I8594" s="28"/>
    </row>
    <row r="8595" ht="22.5" customHeight="1">
      <c r="A8595" s="53" t="str">
        <f t="array" ref="A8595">IFERROR(_xlfn.XLOOKUP(B8595, Runs[Run ID], Runs[Track]), "— pick a run —")</f>
        <v>Vision &amp; Scarlet Witch</v>
      </c>
      <c r="B8595" s="54" t="s">
        <v>1215</v>
      </c>
      <c r="C8595" s="53" t="str">
        <f t="array" ref="C8595">IFERROR(_xlfn.XLOOKUP(B8595, Runs[Run ID], Runs[Title]), "— pick a run —")</f>
        <v>Vision &amp; Scarlet Witch: Origins</v>
      </c>
      <c r="D8595" s="74" t="s">
        <v>2503</v>
      </c>
      <c r="E8595" s="58" t="b">
        <v>0</v>
      </c>
      <c r="F8595" s="25">
        <f t="shared" si="2"/>
        <v>6</v>
      </c>
      <c r="G8595" s="21" t="s">
        <v>443</v>
      </c>
      <c r="H8595" s="23" t="s">
        <v>16245</v>
      </c>
      <c r="I8595" s="28"/>
    </row>
    <row r="8596" ht="22.5" customHeight="1">
      <c r="A8596" s="53" t="str">
        <f t="array" ref="A8596">IFERROR(_xlfn.XLOOKUP(B8596, Runs[Run ID], Runs[Track]), "— pick a run —")</f>
        <v>Vision &amp; Scarlet Witch</v>
      </c>
      <c r="B8596" s="54" t="s">
        <v>1215</v>
      </c>
      <c r="C8596" s="53" t="str">
        <f t="array" ref="C8596">IFERROR(_xlfn.XLOOKUP(B8596, Runs[Run ID], Runs[Title]), "— pick a run —")</f>
        <v>Vision &amp; Scarlet Witch: Origins</v>
      </c>
      <c r="D8596" s="74" t="s">
        <v>2531</v>
      </c>
      <c r="E8596" s="58" t="b">
        <v>0</v>
      </c>
      <c r="F8596" s="25">
        <f t="shared" si="2"/>
        <v>7</v>
      </c>
      <c r="G8596" s="21" t="s">
        <v>58</v>
      </c>
      <c r="H8596" s="23"/>
      <c r="I8596" s="28"/>
    </row>
    <row r="8597" ht="22.5" customHeight="1">
      <c r="A8597" s="53" t="str">
        <f t="array" ref="A8597">IFERROR(_xlfn.XLOOKUP(B8597, Runs[Run ID], Runs[Track]), "— pick a run —")</f>
        <v>Vision &amp; Scarlet Witch</v>
      </c>
      <c r="B8597" s="54" t="s">
        <v>1215</v>
      </c>
      <c r="C8597" s="53" t="str">
        <f t="array" ref="C8597">IFERROR(_xlfn.XLOOKUP(B8597, Runs[Run ID], Runs[Title]), "— pick a run —")</f>
        <v>Vision &amp; Scarlet Witch: Origins</v>
      </c>
      <c r="D8597" s="74" t="s">
        <v>2559</v>
      </c>
      <c r="E8597" s="58" t="b">
        <v>0</v>
      </c>
      <c r="F8597" s="25">
        <f t="shared" si="2"/>
        <v>8</v>
      </c>
      <c r="G8597" s="21" t="s">
        <v>58</v>
      </c>
      <c r="H8597" s="23"/>
      <c r="I8597" s="28"/>
    </row>
    <row r="8598" ht="22.5" customHeight="1">
      <c r="A8598" s="53" t="str">
        <f t="array" ref="A8598">IFERROR(_xlfn.XLOOKUP(B8598, Runs[Run ID], Runs[Track]), "— pick a run —")</f>
        <v>Vision &amp; Scarlet Witch</v>
      </c>
      <c r="B8598" s="54" t="s">
        <v>1215</v>
      </c>
      <c r="C8598" s="53" t="str">
        <f t="array" ref="C8598">IFERROR(_xlfn.XLOOKUP(B8598, Runs[Run ID], Runs[Title]), "— pick a run —")</f>
        <v>Vision &amp; Scarlet Witch: Origins</v>
      </c>
      <c r="D8598" s="74" t="s">
        <v>2589</v>
      </c>
      <c r="E8598" s="58" t="b">
        <v>0</v>
      </c>
      <c r="F8598" s="25">
        <f t="shared" si="2"/>
        <v>9</v>
      </c>
      <c r="G8598" s="21" t="s">
        <v>58</v>
      </c>
      <c r="H8598" s="23"/>
      <c r="I8598" s="28"/>
    </row>
    <row r="8599" ht="22.5" customHeight="1">
      <c r="A8599" s="53" t="str">
        <f t="array" ref="A8599">IFERROR(_xlfn.XLOOKUP(B8599, Runs[Run ID], Runs[Track]), "— pick a run —")</f>
        <v>Vision &amp; Scarlet Witch</v>
      </c>
      <c r="B8599" s="54" t="s">
        <v>1215</v>
      </c>
      <c r="C8599" s="53" t="str">
        <f t="array" ref="C8599">IFERROR(_xlfn.XLOOKUP(B8599, Runs[Run ID], Runs[Title]), "— pick a run —")</f>
        <v>Vision &amp; Scarlet Witch: Origins</v>
      </c>
      <c r="D8599" s="74" t="s">
        <v>2619</v>
      </c>
      <c r="E8599" s="58" t="b">
        <v>0</v>
      </c>
      <c r="F8599" s="25">
        <f t="shared" si="2"/>
        <v>10</v>
      </c>
      <c r="G8599" s="21" t="s">
        <v>58</v>
      </c>
      <c r="H8599" s="23"/>
      <c r="I8599" s="28"/>
    </row>
    <row r="8600" ht="22.5" customHeight="1">
      <c r="A8600" s="53" t="str">
        <f t="array" ref="A8600">IFERROR(_xlfn.XLOOKUP(B8600, Runs[Run ID], Runs[Track]), "— pick a run —")</f>
        <v>Vision &amp; Scarlet Witch</v>
      </c>
      <c r="B8600" s="54" t="s">
        <v>1215</v>
      </c>
      <c r="C8600" s="53" t="str">
        <f t="array" ref="C8600">IFERROR(_xlfn.XLOOKUP(B8600, Runs[Run ID], Runs[Title]), "— pick a run —")</f>
        <v>Vision &amp; Scarlet Witch: Origins</v>
      </c>
      <c r="D8600" s="74" t="s">
        <v>2649</v>
      </c>
      <c r="E8600" s="58" t="b">
        <v>0</v>
      </c>
      <c r="F8600" s="25">
        <f t="shared" si="2"/>
        <v>11</v>
      </c>
      <c r="G8600" s="21" t="s">
        <v>58</v>
      </c>
      <c r="H8600" s="23"/>
      <c r="I8600" s="28"/>
    </row>
    <row r="8601" ht="22.5" customHeight="1">
      <c r="A8601" s="53" t="str">
        <f t="array" ref="A8601">IFERROR(_xlfn.XLOOKUP(B8601, Runs[Run ID], Runs[Track]), "— pick a run —")</f>
        <v>Vision &amp; Scarlet Witch</v>
      </c>
      <c r="B8601" s="54" t="s">
        <v>1215</v>
      </c>
      <c r="C8601" s="53" t="str">
        <f t="array" ref="C8601">IFERROR(_xlfn.XLOOKUP(B8601, Runs[Run ID], Runs[Title]), "— pick a run —")</f>
        <v>Vision &amp; Scarlet Witch: Origins</v>
      </c>
      <c r="D8601" s="74" t="s">
        <v>2679</v>
      </c>
      <c r="E8601" s="58" t="b">
        <v>0</v>
      </c>
      <c r="F8601" s="25">
        <f t="shared" si="2"/>
        <v>12</v>
      </c>
      <c r="G8601" s="21" t="s">
        <v>58</v>
      </c>
      <c r="H8601" s="23"/>
      <c r="I8601" s="28"/>
    </row>
    <row r="8602" ht="22.5" customHeight="1">
      <c r="A8602" s="53" t="str">
        <f t="array" ref="A8602">IFERROR(_xlfn.XLOOKUP(B8602, Runs[Run ID], Runs[Track]), "— pick a run —")</f>
        <v>Vision &amp; Scarlet Witch</v>
      </c>
      <c r="B8602" s="54" t="s">
        <v>1215</v>
      </c>
      <c r="C8602" s="53" t="str">
        <f t="array" ref="C8602">IFERROR(_xlfn.XLOOKUP(B8602, Runs[Run ID], Runs[Title]), "— pick a run —")</f>
        <v>Vision &amp; Scarlet Witch: Origins</v>
      </c>
      <c r="D8602" s="74" t="s">
        <v>2710</v>
      </c>
      <c r="E8602" s="58" t="b">
        <v>0</v>
      </c>
      <c r="F8602" s="25">
        <f t="shared" si="2"/>
        <v>13</v>
      </c>
      <c r="G8602" s="21" t="s">
        <v>58</v>
      </c>
      <c r="H8602" s="23"/>
      <c r="I8602" s="28"/>
    </row>
    <row r="8603" ht="22.5" customHeight="1">
      <c r="A8603" s="53" t="str">
        <f t="array" ref="A8603">IFERROR(_xlfn.XLOOKUP(B8603, Runs[Run ID], Runs[Track]), "— pick a run —")</f>
        <v>Vision &amp; Scarlet Witch</v>
      </c>
      <c r="B8603" s="54" t="s">
        <v>1215</v>
      </c>
      <c r="C8603" s="53" t="str">
        <f t="array" ref="C8603">IFERROR(_xlfn.XLOOKUP(B8603, Runs[Run ID], Runs[Title]), "— pick a run —")</f>
        <v>Vision &amp; Scarlet Witch: Origins</v>
      </c>
      <c r="D8603" s="74" t="s">
        <v>2739</v>
      </c>
      <c r="E8603" s="58" t="b">
        <v>0</v>
      </c>
      <c r="F8603" s="25">
        <f t="shared" si="2"/>
        <v>14</v>
      </c>
      <c r="G8603" s="21" t="s">
        <v>58</v>
      </c>
      <c r="H8603" s="23"/>
      <c r="I8603" s="28"/>
    </row>
    <row r="8604" ht="22.5" customHeight="1">
      <c r="A8604" s="53" t="str">
        <f t="array" ref="A8604">IFERROR(_xlfn.XLOOKUP(B8604, Runs[Run ID], Runs[Track]), "— pick a run —")</f>
        <v>Vision &amp; Scarlet Witch</v>
      </c>
      <c r="B8604" s="54" t="s">
        <v>1215</v>
      </c>
      <c r="C8604" s="53" t="str">
        <f t="array" ref="C8604">IFERROR(_xlfn.XLOOKUP(B8604, Runs[Run ID], Runs[Title]), "— pick a run —")</f>
        <v>Vision &amp; Scarlet Witch: Origins</v>
      </c>
      <c r="D8604" s="74" t="s">
        <v>2769</v>
      </c>
      <c r="E8604" s="58" t="b">
        <v>0</v>
      </c>
      <c r="F8604" s="25">
        <f t="shared" si="2"/>
        <v>15</v>
      </c>
      <c r="G8604" s="21" t="s">
        <v>58</v>
      </c>
      <c r="H8604" s="23"/>
      <c r="I8604" s="28"/>
    </row>
    <row r="8605" ht="22.5" customHeight="1">
      <c r="A8605" s="53" t="str">
        <f t="array" ref="A8605">IFERROR(_xlfn.XLOOKUP(B8605, Runs[Run ID], Runs[Track]), "— pick a run —")</f>
        <v>Vision &amp; Scarlet Witch</v>
      </c>
      <c r="B8605" s="54" t="s">
        <v>1215</v>
      </c>
      <c r="C8605" s="53" t="str">
        <f t="array" ref="C8605">IFERROR(_xlfn.XLOOKUP(B8605, Runs[Run ID], Runs[Title]), "— pick a run —")</f>
        <v>Vision &amp; Scarlet Witch: Origins</v>
      </c>
      <c r="D8605" s="74" t="s">
        <v>2799</v>
      </c>
      <c r="E8605" s="58" t="b">
        <v>0</v>
      </c>
      <c r="F8605" s="25">
        <f t="shared" si="2"/>
        <v>16</v>
      </c>
      <c r="G8605" s="21" t="s">
        <v>58</v>
      </c>
      <c r="H8605" s="23" t="s">
        <v>16246</v>
      </c>
      <c r="I8605" s="28"/>
    </row>
    <row r="8606" ht="22.5" customHeight="1">
      <c r="A8606" s="53" t="str">
        <f t="array" ref="A8606">IFERROR(_xlfn.XLOOKUP(B8606, Runs[Run ID], Runs[Track]), "— pick a run —")</f>
        <v>Vision &amp; Scarlet Witch</v>
      </c>
      <c r="B8606" s="54" t="s">
        <v>1215</v>
      </c>
      <c r="C8606" s="53" t="str">
        <f t="array" ref="C8606">IFERROR(_xlfn.XLOOKUP(B8606, Runs[Run ID], Runs[Title]), "— pick a run —")</f>
        <v>Vision &amp; Scarlet Witch: Origins</v>
      </c>
      <c r="D8606" s="74" t="s">
        <v>2827</v>
      </c>
      <c r="E8606" s="58" t="b">
        <v>0</v>
      </c>
      <c r="F8606" s="25">
        <f t="shared" si="2"/>
        <v>17</v>
      </c>
      <c r="G8606" s="21" t="s">
        <v>58</v>
      </c>
      <c r="H8606" s="23" t="s">
        <v>16247</v>
      </c>
      <c r="I8606" s="28"/>
    </row>
    <row r="8607" ht="22.5" customHeight="1">
      <c r="A8607" s="53" t="str">
        <f t="array" ref="A8607">IFERROR(_xlfn.XLOOKUP(B8607, Runs[Run ID], Runs[Track]), "— pick a run —")</f>
        <v>Vision &amp; Scarlet Witch</v>
      </c>
      <c r="B8607" s="54" t="s">
        <v>1215</v>
      </c>
      <c r="C8607" s="53" t="str">
        <f t="array" ref="C8607">IFERROR(_xlfn.XLOOKUP(B8607, Runs[Run ID], Runs[Title]), "— pick a run —")</f>
        <v>Vision &amp; Scarlet Witch: Origins</v>
      </c>
      <c r="D8607" s="74" t="s">
        <v>2856</v>
      </c>
      <c r="E8607" s="58" t="b">
        <v>0</v>
      </c>
      <c r="F8607" s="25">
        <f t="shared" si="2"/>
        <v>18</v>
      </c>
      <c r="G8607" s="21" t="s">
        <v>58</v>
      </c>
      <c r="H8607" s="23"/>
      <c r="I8607" s="28"/>
    </row>
    <row r="8608" ht="22.5" customHeight="1">
      <c r="A8608" s="53" t="str">
        <f t="array" ref="A8608">IFERROR(_xlfn.XLOOKUP(B8608, Runs[Run ID], Runs[Track]), "— pick a run —")</f>
        <v>Vision &amp; Scarlet Witch</v>
      </c>
      <c r="B8608" s="54" t="s">
        <v>1215</v>
      </c>
      <c r="C8608" s="53" t="str">
        <f t="array" ref="C8608">IFERROR(_xlfn.XLOOKUP(B8608, Runs[Run ID], Runs[Title]), "— pick a run —")</f>
        <v>Vision &amp; Scarlet Witch: Origins</v>
      </c>
      <c r="D8608" s="74" t="s">
        <v>2884</v>
      </c>
      <c r="E8608" s="58" t="b">
        <v>0</v>
      </c>
      <c r="F8608" s="25">
        <f t="shared" si="2"/>
        <v>19</v>
      </c>
      <c r="G8608" s="21" t="s">
        <v>58</v>
      </c>
      <c r="H8608" s="23"/>
      <c r="I8608" s="28"/>
    </row>
    <row r="8609" ht="22.5" customHeight="1">
      <c r="A8609" s="53" t="str">
        <f t="array" ref="A8609">IFERROR(_xlfn.XLOOKUP(B8609, Runs[Run ID], Runs[Track]), "— pick a run —")</f>
        <v>Vision &amp; Scarlet Witch</v>
      </c>
      <c r="B8609" s="54" t="s">
        <v>1215</v>
      </c>
      <c r="C8609" s="53" t="str">
        <f t="array" ref="C8609">IFERROR(_xlfn.XLOOKUP(B8609, Runs[Run ID], Runs[Title]), "— pick a run —")</f>
        <v>Vision &amp; Scarlet Witch: Origins</v>
      </c>
      <c r="D8609" s="74" t="s">
        <v>16248</v>
      </c>
      <c r="E8609" s="58" t="b">
        <v>0</v>
      </c>
      <c r="F8609" s="25">
        <f t="shared" si="2"/>
        <v>20</v>
      </c>
      <c r="G8609" s="21" t="s">
        <v>1002</v>
      </c>
      <c r="H8609" s="23" t="s">
        <v>16249</v>
      </c>
      <c r="I8609" s="28"/>
    </row>
    <row r="8610" ht="22.5" customHeight="1">
      <c r="A8610" s="53" t="str">
        <f t="array" ref="A8610">IFERROR(_xlfn.XLOOKUP(B8610, Runs[Run ID], Runs[Track]), "— pick a run —")</f>
        <v>Vision &amp; Scarlet Witch</v>
      </c>
      <c r="B8610" s="54" t="s">
        <v>1215</v>
      </c>
      <c r="C8610" s="53" t="str">
        <f t="array" ref="C8610">IFERROR(_xlfn.XLOOKUP(B8610, Runs[Run ID], Runs[Title]), "— pick a run —")</f>
        <v>Vision &amp; Scarlet Witch: Origins</v>
      </c>
      <c r="D8610" s="74" t="s">
        <v>16250</v>
      </c>
      <c r="E8610" s="58" t="b">
        <v>0</v>
      </c>
      <c r="F8610" s="25">
        <f t="shared" si="2"/>
        <v>21</v>
      </c>
      <c r="G8610" s="21" t="s">
        <v>1002</v>
      </c>
      <c r="H8610" s="23"/>
      <c r="I8610" s="28"/>
    </row>
    <row r="8611" ht="22.5" customHeight="1">
      <c r="A8611" s="53" t="str">
        <f t="array" ref="A8611">IFERROR(_xlfn.XLOOKUP(B8611, Runs[Run ID], Runs[Track]), "— pick a run —")</f>
        <v>Vision &amp; Scarlet Witch</v>
      </c>
      <c r="B8611" s="54" t="s">
        <v>1215</v>
      </c>
      <c r="C8611" s="53" t="str">
        <f t="array" ref="C8611">IFERROR(_xlfn.XLOOKUP(B8611, Runs[Run ID], Runs[Title]), "— pick a run —")</f>
        <v>Vision &amp; Scarlet Witch: Origins</v>
      </c>
      <c r="D8611" s="74" t="s">
        <v>16251</v>
      </c>
      <c r="E8611" s="58" t="b">
        <v>0</v>
      </c>
      <c r="F8611" s="25">
        <f t="shared" si="2"/>
        <v>22</v>
      </c>
      <c r="G8611" s="21" t="s">
        <v>1002</v>
      </c>
      <c r="H8611" s="23"/>
      <c r="I8611" s="28"/>
    </row>
    <row r="8612" ht="22.5" customHeight="1">
      <c r="A8612" s="53" t="str">
        <f t="array" ref="A8612">IFERROR(_xlfn.XLOOKUP(B8612, Runs[Run ID], Runs[Track]), "— pick a run —")</f>
        <v>Vision &amp; Scarlet Witch</v>
      </c>
      <c r="B8612" s="54" t="s">
        <v>1215</v>
      </c>
      <c r="C8612" s="53" t="str">
        <f t="array" ref="C8612">IFERROR(_xlfn.XLOOKUP(B8612, Runs[Run ID], Runs[Title]), "— pick a run —")</f>
        <v>Vision &amp; Scarlet Witch: Origins</v>
      </c>
      <c r="D8612" s="74" t="s">
        <v>16252</v>
      </c>
      <c r="E8612" s="58" t="b">
        <v>0</v>
      </c>
      <c r="F8612" s="25">
        <f t="shared" si="2"/>
        <v>23</v>
      </c>
      <c r="G8612" s="21" t="s">
        <v>1002</v>
      </c>
      <c r="H8612" s="23"/>
      <c r="I8612" s="28"/>
    </row>
    <row r="8613" ht="22.5" customHeight="1">
      <c r="A8613" s="53" t="str">
        <f t="array" ref="A8613">IFERROR(_xlfn.XLOOKUP(B8613, Runs[Run ID], Runs[Track]), "— pick a run —")</f>
        <v>Vision &amp; Scarlet Witch</v>
      </c>
      <c r="B8613" s="54" t="s">
        <v>1219</v>
      </c>
      <c r="C8613" s="53" t="str">
        <f t="array" ref="C8613">IFERROR(_xlfn.XLOOKUP(B8613, Runs[Run ID], Runs[Title]), "— pick a run —")</f>
        <v>The Vision and the Scarlet Witch</v>
      </c>
      <c r="D8613" s="74" t="s">
        <v>2946</v>
      </c>
      <c r="E8613" s="58" t="b">
        <v>0</v>
      </c>
      <c r="F8613" s="25">
        <f t="shared" si="2"/>
        <v>1</v>
      </c>
      <c r="G8613" s="21" t="s">
        <v>58</v>
      </c>
      <c r="H8613" s="23" t="s">
        <v>16253</v>
      </c>
      <c r="I8613" s="28"/>
    </row>
    <row r="8614" ht="22.5" customHeight="1">
      <c r="A8614" s="53" t="str">
        <f t="array" ref="A8614">IFERROR(_xlfn.XLOOKUP(B8614, Runs[Run ID], Runs[Track]), "— pick a run —")</f>
        <v>Vision &amp; Scarlet Witch</v>
      </c>
      <c r="B8614" s="54" t="s">
        <v>1219</v>
      </c>
      <c r="C8614" s="53" t="str">
        <f t="array" ref="C8614">IFERROR(_xlfn.XLOOKUP(B8614, Runs[Run ID], Runs[Title]), "— pick a run —")</f>
        <v>The Vision and the Scarlet Witch</v>
      </c>
      <c r="D8614" s="74" t="s">
        <v>2975</v>
      </c>
      <c r="E8614" s="58" t="b">
        <v>0</v>
      </c>
      <c r="F8614" s="25">
        <f t="shared" si="2"/>
        <v>2</v>
      </c>
      <c r="G8614" s="21" t="s">
        <v>58</v>
      </c>
      <c r="H8614" s="23"/>
      <c r="I8614" s="28"/>
    </row>
    <row r="8615" ht="22.5" customHeight="1">
      <c r="A8615" s="53" t="str">
        <f t="array" ref="A8615">IFERROR(_xlfn.XLOOKUP(B8615, Runs[Run ID], Runs[Track]), "— pick a run —")</f>
        <v>Vision &amp; Scarlet Witch</v>
      </c>
      <c r="B8615" s="54" t="s">
        <v>1219</v>
      </c>
      <c r="C8615" s="53" t="str">
        <f t="array" ref="C8615">IFERROR(_xlfn.XLOOKUP(B8615, Runs[Run ID], Runs[Title]), "— pick a run —")</f>
        <v>The Vision and the Scarlet Witch</v>
      </c>
      <c r="D8615" s="74" t="s">
        <v>3004</v>
      </c>
      <c r="E8615" s="58" t="b">
        <v>0</v>
      </c>
      <c r="F8615" s="25">
        <f t="shared" si="2"/>
        <v>3</v>
      </c>
      <c r="G8615" s="21" t="s">
        <v>58</v>
      </c>
      <c r="H8615" s="23"/>
      <c r="I8615" s="28"/>
    </row>
    <row r="8616" ht="22.5" customHeight="1">
      <c r="A8616" s="53" t="str">
        <f t="array" ref="A8616">IFERROR(_xlfn.XLOOKUP(B8616, Runs[Run ID], Runs[Track]), "— pick a run —")</f>
        <v>Vision &amp; Scarlet Witch</v>
      </c>
      <c r="B8616" s="54" t="s">
        <v>1219</v>
      </c>
      <c r="C8616" s="53" t="str">
        <f t="array" ref="C8616">IFERROR(_xlfn.XLOOKUP(B8616, Runs[Run ID], Runs[Title]), "— pick a run —")</f>
        <v>The Vision and the Scarlet Witch</v>
      </c>
      <c r="D8616" s="74" t="s">
        <v>3034</v>
      </c>
      <c r="E8616" s="58" t="b">
        <v>0</v>
      </c>
      <c r="F8616" s="25">
        <f t="shared" si="2"/>
        <v>4</v>
      </c>
      <c r="G8616" s="21" t="s">
        <v>58</v>
      </c>
      <c r="H8616" s="23"/>
      <c r="I8616" s="28"/>
    </row>
    <row r="8617" ht="22.5" customHeight="1">
      <c r="A8617" s="53" t="str">
        <f t="array" ref="A8617">IFERROR(_xlfn.XLOOKUP(B8617, Runs[Run ID], Runs[Track]), "— pick a run —")</f>
        <v>Vision &amp; Scarlet Witch</v>
      </c>
      <c r="B8617" s="54" t="s">
        <v>1219</v>
      </c>
      <c r="C8617" s="53" t="str">
        <f t="array" ref="C8617">IFERROR(_xlfn.XLOOKUP(B8617, Runs[Run ID], Runs[Title]), "— pick a run —")</f>
        <v>The Vision and the Scarlet Witch</v>
      </c>
      <c r="D8617" s="74" t="s">
        <v>2202</v>
      </c>
      <c r="E8617" s="58" t="b">
        <v>0</v>
      </c>
      <c r="F8617" s="25">
        <f t="shared" si="2"/>
        <v>5</v>
      </c>
      <c r="G8617" s="21" t="s">
        <v>58</v>
      </c>
      <c r="H8617" s="23" t="s">
        <v>16254</v>
      </c>
      <c r="I8617" s="28"/>
    </row>
    <row r="8618" ht="22.5" customHeight="1">
      <c r="A8618" s="53" t="str">
        <f t="array" ref="A8618">IFERROR(_xlfn.XLOOKUP(B8618, Runs[Run ID], Runs[Track]), "— pick a run —")</f>
        <v>Vision &amp; Scarlet Witch</v>
      </c>
      <c r="B8618" s="54" t="s">
        <v>1219</v>
      </c>
      <c r="C8618" s="53" t="str">
        <f t="array" ref="C8618">IFERROR(_xlfn.XLOOKUP(B8618, Runs[Run ID], Runs[Title]), "— pick a run —")</f>
        <v>The Vision and the Scarlet Witch</v>
      </c>
      <c r="D8618" s="74" t="s">
        <v>2203</v>
      </c>
      <c r="E8618" s="58" t="b">
        <v>0</v>
      </c>
      <c r="F8618" s="25">
        <f t="shared" si="2"/>
        <v>6</v>
      </c>
      <c r="G8618" s="21" t="s">
        <v>58</v>
      </c>
      <c r="H8618" s="23"/>
      <c r="I8618" s="28"/>
    </row>
    <row r="8619" ht="22.5" customHeight="1">
      <c r="A8619" s="53" t="str">
        <f t="array" ref="A8619">IFERROR(_xlfn.XLOOKUP(B8619, Runs[Run ID], Runs[Track]), "— pick a run —")</f>
        <v>Vision &amp; Scarlet Witch</v>
      </c>
      <c r="B8619" s="54" t="s">
        <v>1219</v>
      </c>
      <c r="C8619" s="53" t="str">
        <f t="array" ref="C8619">IFERROR(_xlfn.XLOOKUP(B8619, Runs[Run ID], Runs[Title]), "— pick a run —")</f>
        <v>The Vision and the Scarlet Witch</v>
      </c>
      <c r="D8619" s="74" t="s">
        <v>2216</v>
      </c>
      <c r="E8619" s="58" t="b">
        <v>0</v>
      </c>
      <c r="F8619" s="25">
        <f t="shared" si="2"/>
        <v>7</v>
      </c>
      <c r="G8619" s="21" t="s">
        <v>58</v>
      </c>
      <c r="H8619" s="23"/>
      <c r="I8619" s="28"/>
    </row>
    <row r="8620" ht="22.5" customHeight="1">
      <c r="A8620" s="53" t="str">
        <f t="array" ref="A8620">IFERROR(_xlfn.XLOOKUP(B8620, Runs[Run ID], Runs[Track]), "— pick a run —")</f>
        <v>Vision &amp; Scarlet Witch</v>
      </c>
      <c r="B8620" s="54" t="s">
        <v>1219</v>
      </c>
      <c r="C8620" s="53" t="str">
        <f t="array" ref="C8620">IFERROR(_xlfn.XLOOKUP(B8620, Runs[Run ID], Runs[Title]), "— pick a run —")</f>
        <v>The Vision and the Scarlet Witch</v>
      </c>
      <c r="D8620" s="74" t="s">
        <v>2261</v>
      </c>
      <c r="E8620" s="58" t="b">
        <v>0</v>
      </c>
      <c r="F8620" s="25">
        <f t="shared" si="2"/>
        <v>8</v>
      </c>
      <c r="G8620" s="21" t="s">
        <v>58</v>
      </c>
      <c r="H8620" s="23"/>
      <c r="I8620" s="28"/>
    </row>
    <row r="8621" ht="22.5" customHeight="1">
      <c r="A8621" s="53" t="str">
        <f t="array" ref="A8621">IFERROR(_xlfn.XLOOKUP(B8621, Runs[Run ID], Runs[Track]), "— pick a run —")</f>
        <v>Vision &amp; Scarlet Witch</v>
      </c>
      <c r="B8621" s="54" t="s">
        <v>1219</v>
      </c>
      <c r="C8621" s="53" t="str">
        <f t="array" ref="C8621">IFERROR(_xlfn.XLOOKUP(B8621, Runs[Run ID], Runs[Title]), "— pick a run —")</f>
        <v>The Vision and the Scarlet Witch</v>
      </c>
      <c r="D8621" s="74" t="s">
        <v>2282</v>
      </c>
      <c r="E8621" s="58" t="b">
        <v>0</v>
      </c>
      <c r="F8621" s="25">
        <f t="shared" si="2"/>
        <v>9</v>
      </c>
      <c r="G8621" s="21" t="s">
        <v>58</v>
      </c>
      <c r="H8621" s="23"/>
      <c r="I8621" s="28"/>
    </row>
    <row r="8622" ht="22.5" customHeight="1">
      <c r="A8622" s="53" t="str">
        <f t="array" ref="A8622">IFERROR(_xlfn.XLOOKUP(B8622, Runs[Run ID], Runs[Track]), "— pick a run —")</f>
        <v>Vision &amp; Scarlet Witch</v>
      </c>
      <c r="B8622" s="54" t="s">
        <v>1219</v>
      </c>
      <c r="C8622" s="53" t="str">
        <f t="array" ref="C8622">IFERROR(_xlfn.XLOOKUP(B8622, Runs[Run ID], Runs[Title]), "— pick a run —")</f>
        <v>The Vision and the Scarlet Witch</v>
      </c>
      <c r="D8622" s="74" t="s">
        <v>2308</v>
      </c>
      <c r="E8622" s="58" t="b">
        <v>0</v>
      </c>
      <c r="F8622" s="25">
        <f t="shared" si="2"/>
        <v>10</v>
      </c>
      <c r="G8622" s="21" t="s">
        <v>58</v>
      </c>
      <c r="H8622" s="23"/>
      <c r="I8622" s="28"/>
    </row>
    <row r="8623" ht="22.5" customHeight="1">
      <c r="A8623" s="53" t="str">
        <f t="array" ref="A8623">IFERROR(_xlfn.XLOOKUP(B8623, Runs[Run ID], Runs[Track]), "— pick a run —")</f>
        <v>Vision &amp; Scarlet Witch</v>
      </c>
      <c r="B8623" s="54" t="s">
        <v>1219</v>
      </c>
      <c r="C8623" s="53" t="str">
        <f t="array" ref="C8623">IFERROR(_xlfn.XLOOKUP(B8623, Runs[Run ID], Runs[Title]), "— pick a run —")</f>
        <v>The Vision and the Scarlet Witch</v>
      </c>
      <c r="D8623" s="74" t="s">
        <v>2309</v>
      </c>
      <c r="E8623" s="58" t="b">
        <v>0</v>
      </c>
      <c r="F8623" s="25">
        <f t="shared" si="2"/>
        <v>11</v>
      </c>
      <c r="G8623" s="21" t="s">
        <v>58</v>
      </c>
      <c r="H8623" s="23"/>
      <c r="I8623" s="28"/>
    </row>
    <row r="8624" ht="22.5" customHeight="1">
      <c r="A8624" s="53" t="str">
        <f t="array" ref="A8624">IFERROR(_xlfn.XLOOKUP(B8624, Runs[Run ID], Runs[Track]), "— pick a run —")</f>
        <v>Vision &amp; Scarlet Witch</v>
      </c>
      <c r="B8624" s="54" t="s">
        <v>1219</v>
      </c>
      <c r="C8624" s="53" t="str">
        <f t="array" ref="C8624">IFERROR(_xlfn.XLOOKUP(B8624, Runs[Run ID], Runs[Title]), "— pick a run —")</f>
        <v>The Vision and the Scarlet Witch</v>
      </c>
      <c r="D8624" s="74" t="s">
        <v>2313</v>
      </c>
      <c r="E8624" s="58" t="b">
        <v>0</v>
      </c>
      <c r="F8624" s="25">
        <f t="shared" si="2"/>
        <v>12</v>
      </c>
      <c r="G8624" s="21" t="s">
        <v>58</v>
      </c>
      <c r="H8624" s="23"/>
      <c r="I8624" s="28"/>
    </row>
    <row r="8625" ht="22.5" customHeight="1">
      <c r="A8625" s="53" t="str">
        <f t="array" ref="A8625">IFERROR(_xlfn.XLOOKUP(B8625, Runs[Run ID], Runs[Track]), "— pick a run —")</f>
        <v>Vision &amp; Scarlet Witch</v>
      </c>
      <c r="B8625" s="54" t="s">
        <v>1219</v>
      </c>
      <c r="C8625" s="53" t="str">
        <f t="array" ref="C8625">IFERROR(_xlfn.XLOOKUP(B8625, Runs[Run ID], Runs[Title]), "— pick a run —")</f>
        <v>The Vision and the Scarlet Witch</v>
      </c>
      <c r="D8625" s="74" t="s">
        <v>2315</v>
      </c>
      <c r="E8625" s="58" t="b">
        <v>0</v>
      </c>
      <c r="F8625" s="25">
        <f t="shared" si="2"/>
        <v>13</v>
      </c>
      <c r="G8625" s="21" t="s">
        <v>58</v>
      </c>
      <c r="H8625" s="23"/>
      <c r="I8625" s="28"/>
    </row>
    <row r="8626" ht="22.5" customHeight="1">
      <c r="A8626" s="53" t="str">
        <f t="array" ref="A8626">IFERROR(_xlfn.XLOOKUP(B8626, Runs[Run ID], Runs[Track]), "— pick a run —")</f>
        <v>Vision &amp; Scarlet Witch</v>
      </c>
      <c r="B8626" s="54" t="s">
        <v>1219</v>
      </c>
      <c r="C8626" s="53" t="str">
        <f t="array" ref="C8626">IFERROR(_xlfn.XLOOKUP(B8626, Runs[Run ID], Runs[Title]), "— pick a run —")</f>
        <v>The Vision and the Scarlet Witch</v>
      </c>
      <c r="D8626" s="74" t="s">
        <v>2316</v>
      </c>
      <c r="E8626" s="58" t="b">
        <v>0</v>
      </c>
      <c r="F8626" s="25">
        <f t="shared" si="2"/>
        <v>14</v>
      </c>
      <c r="G8626" s="21" t="s">
        <v>58</v>
      </c>
      <c r="H8626" s="23"/>
      <c r="I8626" s="28"/>
    </row>
    <row r="8627" ht="22.5" customHeight="1">
      <c r="A8627" s="53" t="str">
        <f t="array" ref="A8627">IFERROR(_xlfn.XLOOKUP(B8627, Runs[Run ID], Runs[Track]), "— pick a run —")</f>
        <v>Vision &amp; Scarlet Witch</v>
      </c>
      <c r="B8627" s="54" t="s">
        <v>1219</v>
      </c>
      <c r="C8627" s="53" t="str">
        <f t="array" ref="C8627">IFERROR(_xlfn.XLOOKUP(B8627, Runs[Run ID], Runs[Title]), "— pick a run —")</f>
        <v>The Vision and the Scarlet Witch</v>
      </c>
      <c r="D8627" s="74" t="s">
        <v>2317</v>
      </c>
      <c r="E8627" s="58" t="b">
        <v>0</v>
      </c>
      <c r="F8627" s="25">
        <f t="shared" si="2"/>
        <v>15</v>
      </c>
      <c r="G8627" s="21" t="s">
        <v>58</v>
      </c>
      <c r="H8627" s="23"/>
      <c r="I8627" s="28"/>
    </row>
    <row r="8628" ht="22.5" customHeight="1">
      <c r="A8628" s="53" t="str">
        <f t="array" ref="A8628">IFERROR(_xlfn.XLOOKUP(B8628, Runs[Run ID], Runs[Track]), "— pick a run —")</f>
        <v>Vision &amp; Scarlet Witch</v>
      </c>
      <c r="B8628" s="54" t="s">
        <v>1219</v>
      </c>
      <c r="C8628" s="53" t="str">
        <f t="array" ref="C8628">IFERROR(_xlfn.XLOOKUP(B8628, Runs[Run ID], Runs[Title]), "— pick a run —")</f>
        <v>The Vision and the Scarlet Witch</v>
      </c>
      <c r="D8628" s="74" t="s">
        <v>2319</v>
      </c>
      <c r="E8628" s="58" t="b">
        <v>0</v>
      </c>
      <c r="F8628" s="25">
        <f t="shared" si="2"/>
        <v>16</v>
      </c>
      <c r="G8628" s="21" t="s">
        <v>58</v>
      </c>
      <c r="H8628" s="23"/>
      <c r="I8628" s="28"/>
    </row>
    <row r="8629" ht="22.5" customHeight="1">
      <c r="A8629" s="53" t="str">
        <f t="array" ref="A8629">IFERROR(_xlfn.XLOOKUP(B8629, Runs[Run ID], Runs[Track]), "— pick a run —")</f>
        <v>Vision &amp; Scarlet Witch</v>
      </c>
      <c r="B8629" s="54" t="s">
        <v>1221</v>
      </c>
      <c r="C8629" s="53" t="str">
        <f t="array" ref="C8629">IFERROR(_xlfn.XLOOKUP(B8629, Runs[Run ID], Runs[Title]), "— pick a run —")</f>
        <v>VisionQuest</v>
      </c>
      <c r="D8629" s="74" t="s">
        <v>3455</v>
      </c>
      <c r="E8629" s="58" t="b">
        <v>0</v>
      </c>
      <c r="F8629" s="25">
        <f t="shared" si="2"/>
        <v>1</v>
      </c>
      <c r="G8629" s="21" t="s">
        <v>58</v>
      </c>
      <c r="H8629" s="23" t="s">
        <v>16255</v>
      </c>
      <c r="I8629" s="28"/>
    </row>
    <row r="8630" ht="22.5" customHeight="1">
      <c r="A8630" s="53" t="str">
        <f t="array" ref="A8630">IFERROR(_xlfn.XLOOKUP(B8630, Runs[Run ID], Runs[Track]), "— pick a run —")</f>
        <v>Vision &amp; Scarlet Witch</v>
      </c>
      <c r="B8630" s="54" t="s">
        <v>1221</v>
      </c>
      <c r="C8630" s="53" t="str">
        <f t="array" ref="C8630">IFERROR(_xlfn.XLOOKUP(B8630, Runs[Run ID], Runs[Title]), "— pick a run —")</f>
        <v>VisionQuest</v>
      </c>
      <c r="D8630" s="74" t="s">
        <v>3484</v>
      </c>
      <c r="E8630" s="58" t="b">
        <v>0</v>
      </c>
      <c r="F8630" s="25">
        <f t="shared" si="2"/>
        <v>2</v>
      </c>
      <c r="G8630" s="21" t="s">
        <v>58</v>
      </c>
      <c r="H8630" s="23"/>
      <c r="I8630" s="28"/>
    </row>
    <row r="8631" ht="22.5" customHeight="1">
      <c r="A8631" s="53" t="str">
        <f t="array" ref="A8631">IFERROR(_xlfn.XLOOKUP(B8631, Runs[Run ID], Runs[Track]), "— pick a run —")</f>
        <v>Vision &amp; Scarlet Witch</v>
      </c>
      <c r="B8631" s="54" t="s">
        <v>1221</v>
      </c>
      <c r="C8631" s="53" t="str">
        <f t="array" ref="C8631">IFERROR(_xlfn.XLOOKUP(B8631, Runs[Run ID], Runs[Title]), "— pick a run —")</f>
        <v>VisionQuest</v>
      </c>
      <c r="D8631" s="74" t="s">
        <v>3514</v>
      </c>
      <c r="E8631" s="58" t="b">
        <v>0</v>
      </c>
      <c r="F8631" s="25">
        <f t="shared" si="2"/>
        <v>3</v>
      </c>
      <c r="G8631" s="21" t="s">
        <v>58</v>
      </c>
      <c r="H8631" s="23"/>
      <c r="I8631" s="28"/>
    </row>
    <row r="8632" ht="22.5" customHeight="1">
      <c r="A8632" s="53" t="str">
        <f t="array" ref="A8632">IFERROR(_xlfn.XLOOKUP(B8632, Runs[Run ID], Runs[Track]), "— pick a run —")</f>
        <v>Vision &amp; Scarlet Witch</v>
      </c>
      <c r="B8632" s="54" t="s">
        <v>1221</v>
      </c>
      <c r="C8632" s="53" t="str">
        <f t="array" ref="C8632">IFERROR(_xlfn.XLOOKUP(B8632, Runs[Run ID], Runs[Title]), "— pick a run —")</f>
        <v>VisionQuest</v>
      </c>
      <c r="D8632" s="74" t="s">
        <v>3544</v>
      </c>
      <c r="E8632" s="58" t="b">
        <v>0</v>
      </c>
      <c r="F8632" s="25">
        <f t="shared" si="2"/>
        <v>4</v>
      </c>
      <c r="G8632" s="21" t="s">
        <v>58</v>
      </c>
      <c r="H8632" s="23"/>
      <c r="I8632" s="28"/>
    </row>
    <row r="8633" ht="22.5" customHeight="1">
      <c r="A8633" s="53" t="str">
        <f t="array" ref="A8633">IFERROR(_xlfn.XLOOKUP(B8633, Runs[Run ID], Runs[Track]), "— pick a run —")</f>
        <v>Vision &amp; Scarlet Witch</v>
      </c>
      <c r="B8633" s="54" t="s">
        <v>1221</v>
      </c>
      <c r="C8633" s="53" t="str">
        <f t="array" ref="C8633">IFERROR(_xlfn.XLOOKUP(B8633, Runs[Run ID], Runs[Title]), "— pick a run —")</f>
        <v>VisionQuest</v>
      </c>
      <c r="D8633" s="74" t="s">
        <v>3574</v>
      </c>
      <c r="E8633" s="58" t="b">
        <v>0</v>
      </c>
      <c r="F8633" s="25">
        <f t="shared" si="2"/>
        <v>5</v>
      </c>
      <c r="G8633" s="21" t="s">
        <v>58</v>
      </c>
      <c r="H8633" s="23"/>
      <c r="I8633" s="28"/>
    </row>
    <row r="8634" ht="22.5" customHeight="1">
      <c r="A8634" s="53" t="str">
        <f t="array" ref="A8634">IFERROR(_xlfn.XLOOKUP(B8634, Runs[Run ID], Runs[Track]), "— pick a run —")</f>
        <v>Vision &amp; Scarlet Witch</v>
      </c>
      <c r="B8634" s="54" t="s">
        <v>1224</v>
      </c>
      <c r="C8634" s="53" t="str">
        <f t="array" ref="C8634">IFERROR(_xlfn.XLOOKUP(B8634, Runs[Run ID], Runs[Title]), "— pick a run —")</f>
        <v>Darker Than Scarlet</v>
      </c>
      <c r="D8634" s="74" t="s">
        <v>3636</v>
      </c>
      <c r="E8634" s="58" t="b">
        <v>0</v>
      </c>
      <c r="F8634" s="25">
        <f t="shared" si="2"/>
        <v>1</v>
      </c>
      <c r="G8634" s="21" t="s">
        <v>443</v>
      </c>
      <c r="H8634" s="23" t="s">
        <v>16256</v>
      </c>
      <c r="I8634" s="28"/>
    </row>
    <row r="8635" ht="22.5" customHeight="1">
      <c r="A8635" s="53" t="str">
        <f t="array" ref="A8635">IFERROR(_xlfn.XLOOKUP(B8635, Runs[Run ID], Runs[Track]), "— pick a run —")</f>
        <v>Vision &amp; Scarlet Witch</v>
      </c>
      <c r="B8635" s="54" t="s">
        <v>1224</v>
      </c>
      <c r="C8635" s="53" t="str">
        <f t="array" ref="C8635">IFERROR(_xlfn.XLOOKUP(B8635, Runs[Run ID], Runs[Title]), "— pick a run —")</f>
        <v>Darker Than Scarlet</v>
      </c>
      <c r="D8635" s="74" t="s">
        <v>3666</v>
      </c>
      <c r="E8635" s="58" t="b">
        <v>0</v>
      </c>
      <c r="F8635" s="25">
        <f t="shared" si="2"/>
        <v>2</v>
      </c>
      <c r="G8635" s="21" t="s">
        <v>443</v>
      </c>
      <c r="H8635" s="23"/>
      <c r="I8635" s="28"/>
    </row>
    <row r="8636" ht="22.5" customHeight="1">
      <c r="A8636" s="53" t="str">
        <f t="array" ref="A8636">IFERROR(_xlfn.XLOOKUP(B8636, Runs[Run ID], Runs[Track]), "— pick a run —")</f>
        <v>Vision &amp; Scarlet Witch</v>
      </c>
      <c r="B8636" s="54" t="s">
        <v>1224</v>
      </c>
      <c r="C8636" s="53" t="str">
        <f t="array" ref="C8636">IFERROR(_xlfn.XLOOKUP(B8636, Runs[Run ID], Runs[Title]), "— pick a run —")</f>
        <v>Darker Than Scarlet</v>
      </c>
      <c r="D8636" s="74" t="s">
        <v>3695</v>
      </c>
      <c r="E8636" s="58" t="b">
        <v>0</v>
      </c>
      <c r="F8636" s="25">
        <f t="shared" si="2"/>
        <v>3</v>
      </c>
      <c r="G8636" s="21" t="s">
        <v>443</v>
      </c>
      <c r="H8636" s="23"/>
      <c r="I8636" s="28"/>
    </row>
    <row r="8637" ht="22.5" customHeight="1">
      <c r="A8637" s="53" t="str">
        <f t="array" ref="A8637">IFERROR(_xlfn.XLOOKUP(B8637, Runs[Run ID], Runs[Track]), "— pick a run —")</f>
        <v>Vision &amp; Scarlet Witch</v>
      </c>
      <c r="B8637" s="54" t="s">
        <v>1224</v>
      </c>
      <c r="C8637" s="53" t="str">
        <f t="array" ref="C8637">IFERROR(_xlfn.XLOOKUP(B8637, Runs[Run ID], Runs[Title]), "— pick a run —")</f>
        <v>Darker Than Scarlet</v>
      </c>
      <c r="D8637" s="74" t="s">
        <v>3725</v>
      </c>
      <c r="E8637" s="58" t="b">
        <v>0</v>
      </c>
      <c r="F8637" s="25">
        <f t="shared" si="2"/>
        <v>4</v>
      </c>
      <c r="G8637" s="21" t="s">
        <v>443</v>
      </c>
      <c r="H8637" s="23"/>
      <c r="I8637" s="28"/>
    </row>
    <row r="8638" ht="22.5" customHeight="1">
      <c r="A8638" s="53" t="str">
        <f t="array" ref="A8638">IFERROR(_xlfn.XLOOKUP(B8638, Runs[Run ID], Runs[Track]), "— pick a run —")</f>
        <v>Vision &amp; Scarlet Witch</v>
      </c>
      <c r="B8638" s="54" t="s">
        <v>1224</v>
      </c>
      <c r="C8638" s="53" t="str">
        <f t="array" ref="C8638">IFERROR(_xlfn.XLOOKUP(B8638, Runs[Run ID], Runs[Title]), "— pick a run —")</f>
        <v>Darker Than Scarlet</v>
      </c>
      <c r="D8638" s="74" t="s">
        <v>3754</v>
      </c>
      <c r="E8638" s="58" t="b">
        <v>0</v>
      </c>
      <c r="F8638" s="25">
        <f t="shared" si="2"/>
        <v>5</v>
      </c>
      <c r="G8638" s="21" t="s">
        <v>58</v>
      </c>
      <c r="H8638" s="23"/>
      <c r="I8638" s="28"/>
    </row>
    <row r="8639" ht="22.5" customHeight="1">
      <c r="A8639" s="53" t="str">
        <f t="array" ref="A8639">IFERROR(_xlfn.XLOOKUP(B8639, Runs[Run ID], Runs[Track]), "— pick a run —")</f>
        <v>Vision &amp; Scarlet Witch</v>
      </c>
      <c r="B8639" s="54" t="s">
        <v>1224</v>
      </c>
      <c r="C8639" s="53" t="str">
        <f t="array" ref="C8639">IFERROR(_xlfn.XLOOKUP(B8639, Runs[Run ID], Runs[Title]), "— pick a run —")</f>
        <v>Darker Than Scarlet</v>
      </c>
      <c r="D8639" s="74" t="s">
        <v>3786</v>
      </c>
      <c r="E8639" s="58" t="b">
        <v>0</v>
      </c>
      <c r="F8639" s="25">
        <f t="shared" si="2"/>
        <v>6</v>
      </c>
      <c r="G8639" s="21" t="s">
        <v>58</v>
      </c>
      <c r="H8639" s="23"/>
      <c r="I8639" s="28"/>
    </row>
    <row r="8640" ht="22.5" customHeight="1">
      <c r="A8640" s="53" t="str">
        <f t="array" ref="A8640">IFERROR(_xlfn.XLOOKUP(B8640, Runs[Run ID], Runs[Track]), "— pick a run —")</f>
        <v>Vision &amp; Scarlet Witch</v>
      </c>
      <c r="B8640" s="54" t="s">
        <v>1224</v>
      </c>
      <c r="C8640" s="53" t="str">
        <f t="array" ref="C8640">IFERROR(_xlfn.XLOOKUP(B8640, Runs[Run ID], Runs[Title]), "— pick a run —")</f>
        <v>Darker Than Scarlet</v>
      </c>
      <c r="D8640" s="74" t="s">
        <v>3816</v>
      </c>
      <c r="E8640" s="58" t="b">
        <v>0</v>
      </c>
      <c r="F8640" s="25">
        <f t="shared" si="2"/>
        <v>7</v>
      </c>
      <c r="G8640" s="21" t="s">
        <v>58</v>
      </c>
      <c r="H8640" s="23"/>
      <c r="I8640" s="28"/>
    </row>
    <row r="8641" ht="22.5" customHeight="1">
      <c r="A8641" s="53" t="str">
        <f t="array" ref="A8641">IFERROR(_xlfn.XLOOKUP(B8641, Runs[Run ID], Runs[Track]), "— pick a run —")</f>
        <v>Vision &amp; Scarlet Witch</v>
      </c>
      <c r="B8641" s="54" t="s">
        <v>1224</v>
      </c>
      <c r="C8641" s="53" t="str">
        <f t="array" ref="C8641">IFERROR(_xlfn.XLOOKUP(B8641, Runs[Run ID], Runs[Title]), "— pick a run —")</f>
        <v>Darker Than Scarlet</v>
      </c>
      <c r="D8641" s="74" t="s">
        <v>3845</v>
      </c>
      <c r="E8641" s="58" t="b">
        <v>0</v>
      </c>
      <c r="F8641" s="25">
        <f t="shared" si="2"/>
        <v>8</v>
      </c>
      <c r="G8641" s="21" t="s">
        <v>58</v>
      </c>
      <c r="H8641" s="23"/>
      <c r="I8641" s="28"/>
    </row>
    <row r="8642" ht="22.5" customHeight="1">
      <c r="A8642" s="53" t="str">
        <f t="array" ref="A8642">IFERROR(_xlfn.XLOOKUP(B8642, Runs[Run ID], Runs[Track]), "— pick a run —")</f>
        <v>Vision &amp; Scarlet Witch</v>
      </c>
      <c r="B8642" s="54" t="s">
        <v>1224</v>
      </c>
      <c r="C8642" s="53" t="str">
        <f t="array" ref="C8642">IFERROR(_xlfn.XLOOKUP(B8642, Runs[Run ID], Runs[Title]), "— pick a run —")</f>
        <v>Darker Than Scarlet</v>
      </c>
      <c r="D8642" s="74" t="s">
        <v>3874</v>
      </c>
      <c r="E8642" s="58" t="b">
        <v>0</v>
      </c>
      <c r="F8642" s="25">
        <f t="shared" si="2"/>
        <v>9</v>
      </c>
      <c r="G8642" s="21" t="s">
        <v>58</v>
      </c>
      <c r="H8642" s="23"/>
      <c r="I8642" s="28"/>
    </row>
    <row r="8643" ht="22.5" customHeight="1">
      <c r="A8643" s="53" t="str">
        <f t="array" ref="A8643">IFERROR(_xlfn.XLOOKUP(B8643, Runs[Run ID], Runs[Track]), "— pick a run —")</f>
        <v>Vision &amp; Scarlet Witch</v>
      </c>
      <c r="B8643" s="54" t="s">
        <v>1224</v>
      </c>
      <c r="C8643" s="53" t="str">
        <f t="array" ref="C8643">IFERROR(_xlfn.XLOOKUP(B8643, Runs[Run ID], Runs[Title]), "— pick a run —")</f>
        <v>Darker Than Scarlet</v>
      </c>
      <c r="D8643" s="74" t="s">
        <v>3902</v>
      </c>
      <c r="E8643" s="58" t="b">
        <v>0</v>
      </c>
      <c r="F8643" s="25">
        <f t="shared" si="2"/>
        <v>10</v>
      </c>
      <c r="G8643" s="21" t="s">
        <v>58</v>
      </c>
      <c r="H8643" s="23"/>
      <c r="I8643" s="28"/>
    </row>
    <row r="8644" ht="22.5" customHeight="1">
      <c r="A8644" s="53" t="str">
        <f t="array" ref="A8644">IFERROR(_xlfn.XLOOKUP(B8644, Runs[Run ID], Runs[Track]), "— pick a run —")</f>
        <v>Vision &amp; Scarlet Witch</v>
      </c>
      <c r="B8644" s="54" t="s">
        <v>1224</v>
      </c>
      <c r="C8644" s="53" t="str">
        <f t="array" ref="C8644">IFERROR(_xlfn.XLOOKUP(B8644, Runs[Run ID], Runs[Title]), "— pick a run —")</f>
        <v>Darker Than Scarlet</v>
      </c>
      <c r="D8644" s="74" t="s">
        <v>3930</v>
      </c>
      <c r="E8644" s="58" t="b">
        <v>0</v>
      </c>
      <c r="F8644" s="25">
        <f t="shared" si="2"/>
        <v>11</v>
      </c>
      <c r="G8644" s="21" t="s">
        <v>58</v>
      </c>
      <c r="H8644" s="23"/>
      <c r="I8644" s="28"/>
    </row>
    <row r="8645" ht="22.5" customHeight="1">
      <c r="A8645" s="53" t="str">
        <f t="array" ref="A8645">IFERROR(_xlfn.XLOOKUP(B8645, Runs[Run ID], Runs[Track]), "— pick a run —")</f>
        <v>Vision &amp; Scarlet Witch</v>
      </c>
      <c r="B8645" s="54" t="s">
        <v>1224</v>
      </c>
      <c r="C8645" s="53" t="str">
        <f t="array" ref="C8645">IFERROR(_xlfn.XLOOKUP(B8645, Runs[Run ID], Runs[Title]), "— pick a run —")</f>
        <v>Darker Than Scarlet</v>
      </c>
      <c r="D8645" s="74" t="s">
        <v>3957</v>
      </c>
      <c r="E8645" s="58" t="b">
        <v>0</v>
      </c>
      <c r="F8645" s="25">
        <f t="shared" si="2"/>
        <v>12</v>
      </c>
      <c r="G8645" s="21" t="s">
        <v>58</v>
      </c>
      <c r="H8645" s="23"/>
      <c r="I8645" s="28"/>
    </row>
    <row r="8646" ht="22.5" customHeight="1">
      <c r="A8646" s="53" t="str">
        <f t="array" ref="A8646">IFERROR(_xlfn.XLOOKUP(B8646, Runs[Run ID], Runs[Track]), "— pick a run —")</f>
        <v>Vision &amp; Scarlet Witch</v>
      </c>
      <c r="B8646" s="54" t="s">
        <v>1224</v>
      </c>
      <c r="C8646" s="53" t="str">
        <f t="array" ref="C8646">IFERROR(_xlfn.XLOOKUP(B8646, Runs[Run ID], Runs[Title]), "— pick a run —")</f>
        <v>Darker Than Scarlet</v>
      </c>
      <c r="D8646" s="74" t="s">
        <v>3987</v>
      </c>
      <c r="E8646" s="58" t="b">
        <v>0</v>
      </c>
      <c r="F8646" s="25">
        <f t="shared" si="2"/>
        <v>13</v>
      </c>
      <c r="G8646" s="21" t="s">
        <v>58</v>
      </c>
      <c r="H8646" s="23"/>
      <c r="I8646" s="28"/>
    </row>
    <row r="8647" ht="22.5" customHeight="1">
      <c r="A8647" s="53" t="str">
        <f t="array" ref="A8647">IFERROR(_xlfn.XLOOKUP(B8647, Runs[Run ID], Runs[Track]), "— pick a run —")</f>
        <v>Vision &amp; Scarlet Witch</v>
      </c>
      <c r="B8647" s="54" t="s">
        <v>1224</v>
      </c>
      <c r="C8647" s="53" t="str">
        <f t="array" ref="C8647">IFERROR(_xlfn.XLOOKUP(B8647, Runs[Run ID], Runs[Title]), "— pick a run —")</f>
        <v>Darker Than Scarlet</v>
      </c>
      <c r="D8647" s="74" t="s">
        <v>4016</v>
      </c>
      <c r="E8647" s="58" t="b">
        <v>0</v>
      </c>
      <c r="F8647" s="25">
        <f t="shared" si="2"/>
        <v>14</v>
      </c>
      <c r="G8647" s="21" t="s">
        <v>58</v>
      </c>
      <c r="H8647" s="23"/>
      <c r="I8647" s="28"/>
    </row>
    <row r="8648" ht="22.5" customHeight="1">
      <c r="A8648" s="53" t="str">
        <f t="array" ref="A8648">IFERROR(_xlfn.XLOOKUP(B8648, Runs[Run ID], Runs[Track]), "— pick a run —")</f>
        <v>Vision &amp; Scarlet Witch</v>
      </c>
      <c r="B8648" s="54" t="s">
        <v>1230</v>
      </c>
      <c r="C8648" s="53" t="str">
        <f t="array" ref="C8648">IFERROR(_xlfn.XLOOKUP(B8648, Runs[Run ID], Runs[Title]), "— pick a run —")</f>
        <v>The Vision / Modern Scarlet Witch</v>
      </c>
      <c r="D8648" s="74" t="s">
        <v>16257</v>
      </c>
      <c r="E8648" s="58" t="b">
        <v>0</v>
      </c>
      <c r="F8648" s="25">
        <f t="shared" si="2"/>
        <v>1</v>
      </c>
      <c r="G8648" s="21" t="s">
        <v>58</v>
      </c>
      <c r="H8648" s="23" t="s">
        <v>16258</v>
      </c>
      <c r="I8648" s="28"/>
    </row>
    <row r="8649" ht="22.5" customHeight="1">
      <c r="A8649" s="53" t="str">
        <f t="array" ref="A8649">IFERROR(_xlfn.XLOOKUP(B8649, Runs[Run ID], Runs[Track]), "— pick a run —")</f>
        <v>Vision &amp; Scarlet Witch</v>
      </c>
      <c r="B8649" s="54" t="s">
        <v>1230</v>
      </c>
      <c r="C8649" s="53" t="str">
        <f t="array" ref="C8649">IFERROR(_xlfn.XLOOKUP(B8649, Runs[Run ID], Runs[Title]), "— pick a run —")</f>
        <v>The Vision / Modern Scarlet Witch</v>
      </c>
      <c r="D8649" s="74" t="s">
        <v>16259</v>
      </c>
      <c r="E8649" s="58" t="b">
        <v>0</v>
      </c>
      <c r="F8649" s="25">
        <f t="shared" si="2"/>
        <v>2</v>
      </c>
      <c r="G8649" s="21" t="s">
        <v>58</v>
      </c>
      <c r="H8649" s="23"/>
      <c r="I8649" s="28"/>
    </row>
    <row r="8650" ht="22.5" customHeight="1">
      <c r="A8650" s="53" t="str">
        <f t="array" ref="A8650">IFERROR(_xlfn.XLOOKUP(B8650, Runs[Run ID], Runs[Track]), "— pick a run —")</f>
        <v>Vision &amp; Scarlet Witch</v>
      </c>
      <c r="B8650" s="54" t="s">
        <v>1230</v>
      </c>
      <c r="C8650" s="53" t="str">
        <f t="array" ref="C8650">IFERROR(_xlfn.XLOOKUP(B8650, Runs[Run ID], Runs[Title]), "— pick a run —")</f>
        <v>The Vision / Modern Scarlet Witch</v>
      </c>
      <c r="D8650" s="74" t="s">
        <v>16260</v>
      </c>
      <c r="E8650" s="58" t="b">
        <v>0</v>
      </c>
      <c r="F8650" s="25">
        <f t="shared" si="2"/>
        <v>3</v>
      </c>
      <c r="G8650" s="21" t="s">
        <v>58</v>
      </c>
      <c r="H8650" s="23"/>
      <c r="I8650" s="28"/>
    </row>
    <row r="8651" ht="22.5" customHeight="1">
      <c r="A8651" s="53" t="str">
        <f t="array" ref="A8651">IFERROR(_xlfn.XLOOKUP(B8651, Runs[Run ID], Runs[Track]), "— pick a run —")</f>
        <v>Vision &amp; Scarlet Witch</v>
      </c>
      <c r="B8651" s="54" t="s">
        <v>1230</v>
      </c>
      <c r="C8651" s="53" t="str">
        <f t="array" ref="C8651">IFERROR(_xlfn.XLOOKUP(B8651, Runs[Run ID], Runs[Title]), "— pick a run —")</f>
        <v>The Vision / Modern Scarlet Witch</v>
      </c>
      <c r="D8651" s="74" t="s">
        <v>16261</v>
      </c>
      <c r="E8651" s="58" t="b">
        <v>0</v>
      </c>
      <c r="F8651" s="25">
        <f t="shared" si="2"/>
        <v>4</v>
      </c>
      <c r="G8651" s="21" t="s">
        <v>58</v>
      </c>
      <c r="H8651" s="23"/>
      <c r="I8651" s="28"/>
    </row>
    <row r="8652" ht="22.5" customHeight="1">
      <c r="A8652" s="53" t="str">
        <f t="array" ref="A8652">IFERROR(_xlfn.XLOOKUP(B8652, Runs[Run ID], Runs[Track]), "— pick a run —")</f>
        <v>Vision &amp; Scarlet Witch</v>
      </c>
      <c r="B8652" s="54" t="s">
        <v>1230</v>
      </c>
      <c r="C8652" s="53" t="str">
        <f t="array" ref="C8652">IFERROR(_xlfn.XLOOKUP(B8652, Runs[Run ID], Runs[Title]), "— pick a run —")</f>
        <v>The Vision / Modern Scarlet Witch</v>
      </c>
      <c r="D8652" s="74" t="s">
        <v>16262</v>
      </c>
      <c r="E8652" s="58" t="b">
        <v>0</v>
      </c>
      <c r="F8652" s="25">
        <f t="shared" si="2"/>
        <v>5</v>
      </c>
      <c r="G8652" s="21" t="s">
        <v>58</v>
      </c>
      <c r="H8652" s="23"/>
      <c r="I8652" s="28"/>
    </row>
    <row r="8653" ht="22.5" customHeight="1">
      <c r="A8653" s="53" t="str">
        <f t="array" ref="A8653">IFERROR(_xlfn.XLOOKUP(B8653, Runs[Run ID], Runs[Track]), "— pick a run —")</f>
        <v>Vision &amp; Scarlet Witch</v>
      </c>
      <c r="B8653" s="54" t="s">
        <v>1230</v>
      </c>
      <c r="C8653" s="53" t="str">
        <f t="array" ref="C8653">IFERROR(_xlfn.XLOOKUP(B8653, Runs[Run ID], Runs[Title]), "— pick a run —")</f>
        <v>The Vision / Modern Scarlet Witch</v>
      </c>
      <c r="D8653" s="74" t="s">
        <v>16263</v>
      </c>
      <c r="E8653" s="58" t="b">
        <v>0</v>
      </c>
      <c r="F8653" s="25">
        <f t="shared" si="2"/>
        <v>6</v>
      </c>
      <c r="G8653" s="21" t="s">
        <v>58</v>
      </c>
      <c r="H8653" s="23"/>
      <c r="I8653" s="28"/>
    </row>
    <row r="8654" ht="22.5" customHeight="1">
      <c r="A8654" s="53" t="str">
        <f t="array" ref="A8654">IFERROR(_xlfn.XLOOKUP(B8654, Runs[Run ID], Runs[Track]), "— pick a run —")</f>
        <v>Vision &amp; Scarlet Witch</v>
      </c>
      <c r="B8654" s="54" t="s">
        <v>1230</v>
      </c>
      <c r="C8654" s="53" t="str">
        <f t="array" ref="C8654">IFERROR(_xlfn.XLOOKUP(B8654, Runs[Run ID], Runs[Title]), "— pick a run —")</f>
        <v>The Vision / Modern Scarlet Witch</v>
      </c>
      <c r="D8654" s="74" t="s">
        <v>16264</v>
      </c>
      <c r="E8654" s="58" t="b">
        <v>0</v>
      </c>
      <c r="F8654" s="25">
        <f t="shared" si="2"/>
        <v>7</v>
      </c>
      <c r="G8654" s="21" t="s">
        <v>58</v>
      </c>
      <c r="H8654" s="23"/>
      <c r="I8654" s="28"/>
    </row>
    <row r="8655" ht="22.5" customHeight="1">
      <c r="A8655" s="53" t="str">
        <f t="array" ref="A8655">IFERROR(_xlfn.XLOOKUP(B8655, Runs[Run ID], Runs[Track]), "— pick a run —")</f>
        <v>Vision &amp; Scarlet Witch</v>
      </c>
      <c r="B8655" s="54" t="s">
        <v>1230</v>
      </c>
      <c r="C8655" s="53" t="str">
        <f t="array" ref="C8655">IFERROR(_xlfn.XLOOKUP(B8655, Runs[Run ID], Runs[Title]), "— pick a run —")</f>
        <v>The Vision / Modern Scarlet Witch</v>
      </c>
      <c r="D8655" s="74" t="s">
        <v>16265</v>
      </c>
      <c r="E8655" s="58" t="b">
        <v>0</v>
      </c>
      <c r="F8655" s="25">
        <f t="shared" si="2"/>
        <v>8</v>
      </c>
      <c r="G8655" s="21" t="s">
        <v>58</v>
      </c>
      <c r="H8655" s="23"/>
      <c r="I8655" s="28"/>
    </row>
    <row r="8656" ht="22.5" customHeight="1">
      <c r="A8656" s="53" t="str">
        <f t="array" ref="A8656">IFERROR(_xlfn.XLOOKUP(B8656, Runs[Run ID], Runs[Track]), "— pick a run —")</f>
        <v>Vision &amp; Scarlet Witch</v>
      </c>
      <c r="B8656" s="54" t="s">
        <v>1230</v>
      </c>
      <c r="C8656" s="53" t="str">
        <f t="array" ref="C8656">IFERROR(_xlfn.XLOOKUP(B8656, Runs[Run ID], Runs[Title]), "— pick a run —")</f>
        <v>The Vision / Modern Scarlet Witch</v>
      </c>
      <c r="D8656" s="74" t="s">
        <v>16266</v>
      </c>
      <c r="E8656" s="58" t="b">
        <v>0</v>
      </c>
      <c r="F8656" s="25">
        <f t="shared" si="2"/>
        <v>9</v>
      </c>
      <c r="G8656" s="21" t="s">
        <v>58</v>
      </c>
      <c r="H8656" s="23"/>
      <c r="I8656" s="28"/>
    </row>
    <row r="8657" ht="22.5" customHeight="1">
      <c r="A8657" s="53" t="str">
        <f t="array" ref="A8657">IFERROR(_xlfn.XLOOKUP(B8657, Runs[Run ID], Runs[Track]), "— pick a run —")</f>
        <v>Vision &amp; Scarlet Witch</v>
      </c>
      <c r="B8657" s="54" t="s">
        <v>1230</v>
      </c>
      <c r="C8657" s="53" t="str">
        <f t="array" ref="C8657">IFERROR(_xlfn.XLOOKUP(B8657, Runs[Run ID], Runs[Title]), "— pick a run —")</f>
        <v>The Vision / Modern Scarlet Witch</v>
      </c>
      <c r="D8657" s="74" t="s">
        <v>16267</v>
      </c>
      <c r="E8657" s="58" t="b">
        <v>0</v>
      </c>
      <c r="F8657" s="25">
        <f t="shared" si="2"/>
        <v>10</v>
      </c>
      <c r="G8657" s="21" t="s">
        <v>58</v>
      </c>
      <c r="H8657" s="23"/>
      <c r="I8657" s="28"/>
    </row>
    <row r="8658" ht="22.5" customHeight="1">
      <c r="A8658" s="53" t="str">
        <f t="array" ref="A8658">IFERROR(_xlfn.XLOOKUP(B8658, Runs[Run ID], Runs[Track]), "— pick a run —")</f>
        <v>Vision &amp; Scarlet Witch</v>
      </c>
      <c r="B8658" s="54" t="s">
        <v>1230</v>
      </c>
      <c r="C8658" s="53" t="str">
        <f t="array" ref="C8658">IFERROR(_xlfn.XLOOKUP(B8658, Runs[Run ID], Runs[Title]), "— pick a run —")</f>
        <v>The Vision / Modern Scarlet Witch</v>
      </c>
      <c r="D8658" s="74" t="s">
        <v>16268</v>
      </c>
      <c r="E8658" s="58" t="b">
        <v>0</v>
      </c>
      <c r="F8658" s="25">
        <f t="shared" si="2"/>
        <v>11</v>
      </c>
      <c r="G8658" s="21" t="s">
        <v>58</v>
      </c>
      <c r="H8658" s="23"/>
      <c r="I8658" s="28"/>
    </row>
    <row r="8659" ht="22.5" customHeight="1">
      <c r="A8659" s="53" t="str">
        <f t="array" ref="A8659">IFERROR(_xlfn.XLOOKUP(B8659, Runs[Run ID], Runs[Track]), "— pick a run —")</f>
        <v>Vision &amp; Scarlet Witch</v>
      </c>
      <c r="B8659" s="54" t="s">
        <v>1230</v>
      </c>
      <c r="C8659" s="53" t="str">
        <f t="array" ref="C8659">IFERROR(_xlfn.XLOOKUP(B8659, Runs[Run ID], Runs[Title]), "— pick a run —")</f>
        <v>The Vision / Modern Scarlet Witch</v>
      </c>
      <c r="D8659" s="74" t="s">
        <v>16269</v>
      </c>
      <c r="E8659" s="58" t="b">
        <v>0</v>
      </c>
      <c r="F8659" s="25">
        <f t="shared" si="2"/>
        <v>12</v>
      </c>
      <c r="G8659" s="21" t="s">
        <v>58</v>
      </c>
      <c r="H8659" s="23"/>
      <c r="I8659" s="28"/>
    </row>
    <row r="8660" ht="22.5" customHeight="1">
      <c r="A8660" s="53" t="str">
        <f t="array" ref="A8660">IFERROR(_xlfn.XLOOKUP(B8660, Runs[Run ID], Runs[Track]), "— pick a run —")</f>
        <v>Vision &amp; Scarlet Witch</v>
      </c>
      <c r="B8660" s="54" t="s">
        <v>1230</v>
      </c>
      <c r="C8660" s="53" t="str">
        <f t="array" ref="C8660">IFERROR(_xlfn.XLOOKUP(B8660, Runs[Run ID], Runs[Title]), "— pick a run —")</f>
        <v>The Vision / Modern Scarlet Witch</v>
      </c>
      <c r="D8660" s="74" t="s">
        <v>16270</v>
      </c>
      <c r="E8660" s="58" t="b">
        <v>0</v>
      </c>
      <c r="F8660" s="25">
        <f t="shared" si="2"/>
        <v>13</v>
      </c>
      <c r="G8660" s="21" t="s">
        <v>58</v>
      </c>
      <c r="H8660" s="23"/>
      <c r="I8660" s="28"/>
    </row>
    <row r="8661" ht="22.5" customHeight="1">
      <c r="A8661" s="53" t="str">
        <f t="array" ref="A8661">IFERROR(_xlfn.XLOOKUP(B8661, Runs[Run ID], Runs[Track]), "— pick a run —")</f>
        <v>Vision &amp; Scarlet Witch</v>
      </c>
      <c r="B8661" s="54" t="s">
        <v>1230</v>
      </c>
      <c r="C8661" s="53" t="str">
        <f t="array" ref="C8661">IFERROR(_xlfn.XLOOKUP(B8661, Runs[Run ID], Runs[Title]), "— pick a run —")</f>
        <v>The Vision / Modern Scarlet Witch</v>
      </c>
      <c r="D8661" s="74" t="s">
        <v>16271</v>
      </c>
      <c r="E8661" s="58" t="b">
        <v>0</v>
      </c>
      <c r="F8661" s="25">
        <f t="shared" si="2"/>
        <v>14</v>
      </c>
      <c r="G8661" s="21" t="s">
        <v>58</v>
      </c>
      <c r="H8661" s="23"/>
      <c r="I8661" s="28"/>
    </row>
    <row r="8662" ht="22.5" customHeight="1">
      <c r="A8662" s="53" t="str">
        <f t="array" ref="A8662">IFERROR(_xlfn.XLOOKUP(B8662, Runs[Run ID], Runs[Track]), "— pick a run —")</f>
        <v>Vision &amp; Scarlet Witch</v>
      </c>
      <c r="B8662" s="54" t="s">
        <v>1230</v>
      </c>
      <c r="C8662" s="53" t="str">
        <f t="array" ref="C8662">IFERROR(_xlfn.XLOOKUP(B8662, Runs[Run ID], Runs[Title]), "— pick a run —")</f>
        <v>The Vision / Modern Scarlet Witch</v>
      </c>
      <c r="D8662" s="74" t="s">
        <v>16272</v>
      </c>
      <c r="E8662" s="58" t="b">
        <v>0</v>
      </c>
      <c r="F8662" s="25">
        <f t="shared" si="2"/>
        <v>15</v>
      </c>
      <c r="G8662" s="21" t="s">
        <v>58</v>
      </c>
      <c r="H8662" s="23"/>
      <c r="I8662" s="28"/>
    </row>
    <row r="8663" ht="22.5" customHeight="1">
      <c r="A8663" s="53" t="str">
        <f t="array" ref="A8663">IFERROR(_xlfn.XLOOKUP(B8663, Runs[Run ID], Runs[Track]), "— pick a run —")</f>
        <v>Vision &amp; Scarlet Witch</v>
      </c>
      <c r="B8663" s="54" t="s">
        <v>1230</v>
      </c>
      <c r="C8663" s="53" t="str">
        <f t="array" ref="C8663">IFERROR(_xlfn.XLOOKUP(B8663, Runs[Run ID], Runs[Title]), "— pick a run —")</f>
        <v>The Vision / Modern Scarlet Witch</v>
      </c>
      <c r="D8663" s="74" t="s">
        <v>16273</v>
      </c>
      <c r="E8663" s="58" t="b">
        <v>0</v>
      </c>
      <c r="F8663" s="25">
        <f t="shared" si="2"/>
        <v>16</v>
      </c>
      <c r="G8663" s="21" t="s">
        <v>58</v>
      </c>
      <c r="H8663" s="23" t="s">
        <v>16274</v>
      </c>
      <c r="I8663" s="28"/>
    </row>
    <row r="8664" ht="22.5" customHeight="1">
      <c r="A8664" s="53" t="str">
        <f t="array" ref="A8664">IFERROR(_xlfn.XLOOKUP(B8664, Runs[Run ID], Runs[Track]), "— pick a run —")</f>
        <v>Vision &amp; Scarlet Witch</v>
      </c>
      <c r="B8664" s="54" t="s">
        <v>1230</v>
      </c>
      <c r="C8664" s="53" t="str">
        <f t="array" ref="C8664">IFERROR(_xlfn.XLOOKUP(B8664, Runs[Run ID], Runs[Title]), "— pick a run —")</f>
        <v>The Vision / Modern Scarlet Witch</v>
      </c>
      <c r="D8664" s="74" t="s">
        <v>16275</v>
      </c>
      <c r="E8664" s="58" t="b">
        <v>0</v>
      </c>
      <c r="F8664" s="25">
        <f t="shared" si="2"/>
        <v>17</v>
      </c>
      <c r="G8664" s="21" t="s">
        <v>58</v>
      </c>
      <c r="H8664" s="23"/>
      <c r="I8664" s="28"/>
    </row>
    <row r="8665" ht="22.5" customHeight="1">
      <c r="A8665" s="53" t="str">
        <f t="array" ref="A8665">IFERROR(_xlfn.XLOOKUP(B8665, Runs[Run ID], Runs[Track]), "— pick a run —")</f>
        <v>Vision &amp; Scarlet Witch</v>
      </c>
      <c r="B8665" s="54" t="s">
        <v>1230</v>
      </c>
      <c r="C8665" s="53" t="str">
        <f t="array" ref="C8665">IFERROR(_xlfn.XLOOKUP(B8665, Runs[Run ID], Runs[Title]), "— pick a run —")</f>
        <v>The Vision / Modern Scarlet Witch</v>
      </c>
      <c r="D8665" s="74" t="s">
        <v>16276</v>
      </c>
      <c r="E8665" s="58" t="b">
        <v>0</v>
      </c>
      <c r="F8665" s="25">
        <f t="shared" si="2"/>
        <v>18</v>
      </c>
      <c r="G8665" s="21" t="s">
        <v>58</v>
      </c>
      <c r="H8665" s="23"/>
      <c r="I8665" s="28"/>
    </row>
    <row r="8666" ht="22.5" customHeight="1">
      <c r="A8666" s="53" t="str">
        <f t="array" ref="A8666">IFERROR(_xlfn.XLOOKUP(B8666, Runs[Run ID], Runs[Track]), "— pick a run —")</f>
        <v>Vision &amp; Scarlet Witch</v>
      </c>
      <c r="B8666" s="54" t="s">
        <v>1230</v>
      </c>
      <c r="C8666" s="53" t="str">
        <f t="array" ref="C8666">IFERROR(_xlfn.XLOOKUP(B8666, Runs[Run ID], Runs[Title]), "— pick a run —")</f>
        <v>The Vision / Modern Scarlet Witch</v>
      </c>
      <c r="D8666" s="74" t="s">
        <v>16277</v>
      </c>
      <c r="E8666" s="58" t="b">
        <v>0</v>
      </c>
      <c r="F8666" s="25">
        <f t="shared" si="2"/>
        <v>19</v>
      </c>
      <c r="G8666" s="21" t="s">
        <v>58</v>
      </c>
      <c r="H8666" s="23"/>
      <c r="I8666" s="28"/>
    </row>
    <row r="8667" ht="22.5" customHeight="1">
      <c r="A8667" s="53" t="str">
        <f t="array" ref="A8667">IFERROR(_xlfn.XLOOKUP(B8667, Runs[Run ID], Runs[Track]), "— pick a run —")</f>
        <v>Vision &amp; Scarlet Witch</v>
      </c>
      <c r="B8667" s="54" t="s">
        <v>1230</v>
      </c>
      <c r="C8667" s="53" t="str">
        <f t="array" ref="C8667">IFERROR(_xlfn.XLOOKUP(B8667, Runs[Run ID], Runs[Title]), "— pick a run —")</f>
        <v>The Vision / Modern Scarlet Witch</v>
      </c>
      <c r="D8667" s="74" t="s">
        <v>16278</v>
      </c>
      <c r="E8667" s="58" t="b">
        <v>0</v>
      </c>
      <c r="F8667" s="25">
        <f t="shared" si="2"/>
        <v>20</v>
      </c>
      <c r="G8667" s="21" t="s">
        <v>58</v>
      </c>
      <c r="H8667" s="23"/>
      <c r="I8667" s="28"/>
    </row>
    <row r="8668" ht="22.5" customHeight="1">
      <c r="A8668" s="53" t="str">
        <f t="array" ref="A8668">IFERROR(_xlfn.XLOOKUP(B8668, Runs[Run ID], Runs[Track]), "— pick a run —")</f>
        <v>Vision &amp; Scarlet Witch</v>
      </c>
      <c r="B8668" s="54" t="s">
        <v>1230</v>
      </c>
      <c r="C8668" s="53" t="str">
        <f t="array" ref="C8668">IFERROR(_xlfn.XLOOKUP(B8668, Runs[Run ID], Runs[Title]), "— pick a run —")</f>
        <v>The Vision / Modern Scarlet Witch</v>
      </c>
      <c r="D8668" s="74" t="s">
        <v>16279</v>
      </c>
      <c r="E8668" s="58" t="b">
        <v>0</v>
      </c>
      <c r="F8668" s="25">
        <f t="shared" si="2"/>
        <v>21</v>
      </c>
      <c r="G8668" s="21" t="s">
        <v>58</v>
      </c>
      <c r="H8668" s="23"/>
      <c r="I8668" s="28"/>
    </row>
    <row r="8669" ht="22.5" customHeight="1">
      <c r="A8669" s="53" t="str">
        <f t="array" ref="A8669">IFERROR(_xlfn.XLOOKUP(B8669, Runs[Run ID], Runs[Track]), "— pick a run —")</f>
        <v>Vision &amp; Scarlet Witch</v>
      </c>
      <c r="B8669" s="54" t="s">
        <v>1230</v>
      </c>
      <c r="C8669" s="53" t="str">
        <f t="array" ref="C8669">IFERROR(_xlfn.XLOOKUP(B8669, Runs[Run ID], Runs[Title]), "— pick a run —")</f>
        <v>The Vision / Modern Scarlet Witch</v>
      </c>
      <c r="D8669" s="74" t="s">
        <v>16280</v>
      </c>
      <c r="E8669" s="58" t="b">
        <v>0</v>
      </c>
      <c r="F8669" s="25">
        <f t="shared" si="2"/>
        <v>22</v>
      </c>
      <c r="G8669" s="21" t="s">
        <v>58</v>
      </c>
      <c r="H8669" s="23"/>
      <c r="I8669" s="28"/>
    </row>
    <row r="8670" ht="22.5" customHeight="1">
      <c r="A8670" s="53" t="str">
        <f t="array" ref="A8670">IFERROR(_xlfn.XLOOKUP(B8670, Runs[Run ID], Runs[Track]), "— pick a run —")</f>
        <v>Vision &amp; Scarlet Witch</v>
      </c>
      <c r="B8670" s="54" t="s">
        <v>1230</v>
      </c>
      <c r="C8670" s="53" t="str">
        <f t="array" ref="C8670">IFERROR(_xlfn.XLOOKUP(B8670, Runs[Run ID], Runs[Title]), "— pick a run —")</f>
        <v>The Vision / Modern Scarlet Witch</v>
      </c>
      <c r="D8670" s="74" t="s">
        <v>16281</v>
      </c>
      <c r="E8670" s="58" t="b">
        <v>0</v>
      </c>
      <c r="F8670" s="25">
        <f t="shared" si="2"/>
        <v>23</v>
      </c>
      <c r="G8670" s="21" t="s">
        <v>58</v>
      </c>
      <c r="H8670" s="23"/>
      <c r="I8670" s="28"/>
    </row>
    <row r="8671" ht="22.5" customHeight="1">
      <c r="A8671" s="53" t="str">
        <f t="array" ref="A8671">IFERROR(_xlfn.XLOOKUP(B8671, Runs[Run ID], Runs[Track]), "— pick a run —")</f>
        <v>Vision &amp; Scarlet Witch</v>
      </c>
      <c r="B8671" s="54" t="s">
        <v>1230</v>
      </c>
      <c r="C8671" s="53" t="str">
        <f t="array" ref="C8671">IFERROR(_xlfn.XLOOKUP(B8671, Runs[Run ID], Runs[Title]), "— pick a run —")</f>
        <v>The Vision / Modern Scarlet Witch</v>
      </c>
      <c r="D8671" s="74" t="s">
        <v>16282</v>
      </c>
      <c r="E8671" s="58" t="b">
        <v>0</v>
      </c>
      <c r="F8671" s="25">
        <f t="shared" si="2"/>
        <v>24</v>
      </c>
      <c r="G8671" s="21" t="s">
        <v>58</v>
      </c>
      <c r="H8671" s="23"/>
      <c r="I8671" s="28"/>
    </row>
    <row r="8672" ht="22.5" customHeight="1">
      <c r="A8672" s="53" t="str">
        <f t="array" ref="A8672">IFERROR(_xlfn.XLOOKUP(B8672, Runs[Run ID], Runs[Track]), "— pick a run —")</f>
        <v>Vision &amp; Scarlet Witch</v>
      </c>
      <c r="B8672" s="54" t="s">
        <v>1230</v>
      </c>
      <c r="C8672" s="53" t="str">
        <f t="array" ref="C8672">IFERROR(_xlfn.XLOOKUP(B8672, Runs[Run ID], Runs[Title]), "— pick a run —")</f>
        <v>The Vision / Modern Scarlet Witch</v>
      </c>
      <c r="D8672" s="74" t="s">
        <v>16283</v>
      </c>
      <c r="E8672" s="58" t="b">
        <v>0</v>
      </c>
      <c r="F8672" s="25">
        <f t="shared" si="2"/>
        <v>25</v>
      </c>
      <c r="G8672" s="21" t="s">
        <v>58</v>
      </c>
      <c r="H8672" s="23"/>
      <c r="I8672" s="28"/>
    </row>
    <row r="8673" ht="22.5" customHeight="1">
      <c r="A8673" s="53" t="str">
        <f t="array" ref="A8673">IFERROR(_xlfn.XLOOKUP(B8673, Runs[Run ID], Runs[Track]), "— pick a run —")</f>
        <v>Vision &amp; Scarlet Witch</v>
      </c>
      <c r="B8673" s="54" t="s">
        <v>1230</v>
      </c>
      <c r="C8673" s="53" t="str">
        <f t="array" ref="C8673">IFERROR(_xlfn.XLOOKUP(B8673, Runs[Run ID], Runs[Title]), "— pick a run —")</f>
        <v>The Vision / Modern Scarlet Witch</v>
      </c>
      <c r="D8673" s="74" t="s">
        <v>16284</v>
      </c>
      <c r="E8673" s="58" t="b">
        <v>0</v>
      </c>
      <c r="F8673" s="25">
        <f t="shared" si="2"/>
        <v>26</v>
      </c>
      <c r="G8673" s="21" t="s">
        <v>58</v>
      </c>
      <c r="H8673" s="23"/>
      <c r="I8673" s="28"/>
    </row>
    <row r="8674" ht="22.5" customHeight="1">
      <c r="A8674" s="53" t="str">
        <f t="array" ref="A8674">IFERROR(_xlfn.XLOOKUP(B8674, Runs[Run ID], Runs[Track]), "— pick a run —")</f>
        <v>Vision &amp; Scarlet Witch</v>
      </c>
      <c r="B8674" s="54" t="s">
        <v>1230</v>
      </c>
      <c r="C8674" s="53" t="str">
        <f t="array" ref="C8674">IFERROR(_xlfn.XLOOKUP(B8674, Runs[Run ID], Runs[Title]), "— pick a run —")</f>
        <v>The Vision / Modern Scarlet Witch</v>
      </c>
      <c r="D8674" s="74" t="s">
        <v>16285</v>
      </c>
      <c r="E8674" s="58" t="b">
        <v>0</v>
      </c>
      <c r="F8674" s="25">
        <f t="shared" si="2"/>
        <v>27</v>
      </c>
      <c r="G8674" s="21" t="s">
        <v>58</v>
      </c>
      <c r="H8674" s="23"/>
      <c r="I8674" s="28"/>
    </row>
    <row r="8675" ht="22.5" customHeight="1">
      <c r="A8675" s="53" t="str">
        <f t="array" ref="A8675">IFERROR(_xlfn.XLOOKUP(B8675, Runs[Run ID], Runs[Track]), "— pick a run —")</f>
        <v>Vision &amp; Scarlet Witch</v>
      </c>
      <c r="B8675" s="54" t="s">
        <v>1230</v>
      </c>
      <c r="C8675" s="53" t="str">
        <f t="array" ref="C8675">IFERROR(_xlfn.XLOOKUP(B8675, Runs[Run ID], Runs[Title]), "— pick a run —")</f>
        <v>The Vision / Modern Scarlet Witch</v>
      </c>
      <c r="D8675" s="74" t="s">
        <v>6217</v>
      </c>
      <c r="E8675" s="58" t="b">
        <v>0</v>
      </c>
      <c r="F8675" s="25">
        <f t="shared" si="2"/>
        <v>28</v>
      </c>
      <c r="G8675" s="21" t="s">
        <v>58</v>
      </c>
      <c r="H8675" s="23" t="s">
        <v>16286</v>
      </c>
      <c r="I8675" s="28"/>
    </row>
    <row r="8676" ht="22.5" customHeight="1">
      <c r="A8676" s="53" t="str">
        <f t="array" ref="A8676">IFERROR(_xlfn.XLOOKUP(B8676, Runs[Run ID], Runs[Track]), "— pick a run —")</f>
        <v>Vision &amp; Scarlet Witch</v>
      </c>
      <c r="B8676" s="54" t="s">
        <v>1230</v>
      </c>
      <c r="C8676" s="53" t="str">
        <f t="array" ref="C8676">IFERROR(_xlfn.XLOOKUP(B8676, Runs[Run ID], Runs[Title]), "— pick a run —")</f>
        <v>The Vision / Modern Scarlet Witch</v>
      </c>
      <c r="D8676" s="74" t="s">
        <v>6240</v>
      </c>
      <c r="E8676" s="58" t="b">
        <v>0</v>
      </c>
      <c r="F8676" s="25">
        <f t="shared" si="2"/>
        <v>29</v>
      </c>
      <c r="G8676" s="21" t="s">
        <v>58</v>
      </c>
      <c r="H8676" s="23"/>
      <c r="I8676" s="28"/>
    </row>
    <row r="8677" ht="22.5" customHeight="1">
      <c r="A8677" s="53" t="str">
        <f t="array" ref="A8677">IFERROR(_xlfn.XLOOKUP(B8677, Runs[Run ID], Runs[Track]), "— pick a run —")</f>
        <v>Vision &amp; Scarlet Witch</v>
      </c>
      <c r="B8677" s="54" t="s">
        <v>1230</v>
      </c>
      <c r="C8677" s="53" t="str">
        <f t="array" ref="C8677">IFERROR(_xlfn.XLOOKUP(B8677, Runs[Run ID], Runs[Title]), "— pick a run —")</f>
        <v>The Vision / Modern Scarlet Witch</v>
      </c>
      <c r="D8677" s="74" t="s">
        <v>6264</v>
      </c>
      <c r="E8677" s="58" t="b">
        <v>0</v>
      </c>
      <c r="F8677" s="25">
        <f t="shared" si="2"/>
        <v>30</v>
      </c>
      <c r="G8677" s="21" t="s">
        <v>58</v>
      </c>
      <c r="H8677" s="23"/>
      <c r="I8677" s="28"/>
    </row>
    <row r="8678" ht="22.5" customHeight="1">
      <c r="A8678" s="53" t="str">
        <f t="array" ref="A8678">IFERROR(_xlfn.XLOOKUP(B8678, Runs[Run ID], Runs[Track]), "— pick a run —")</f>
        <v>Vision &amp; Scarlet Witch</v>
      </c>
      <c r="B8678" s="54" t="s">
        <v>1230</v>
      </c>
      <c r="C8678" s="53" t="str">
        <f t="array" ref="C8678">IFERROR(_xlfn.XLOOKUP(B8678, Runs[Run ID], Runs[Title]), "— pick a run —")</f>
        <v>The Vision / Modern Scarlet Witch</v>
      </c>
      <c r="D8678" s="74" t="s">
        <v>6289</v>
      </c>
      <c r="E8678" s="58" t="b">
        <v>0</v>
      </c>
      <c r="F8678" s="25">
        <f t="shared" si="2"/>
        <v>31</v>
      </c>
      <c r="G8678" s="21" t="s">
        <v>58</v>
      </c>
      <c r="H8678" s="23"/>
      <c r="I8678" s="28"/>
    </row>
    <row r="8679" ht="22.5" customHeight="1">
      <c r="A8679" s="53" t="str">
        <f t="array" ref="A8679">IFERROR(_xlfn.XLOOKUP(B8679, Runs[Run ID], Runs[Track]), "— pick a run —")</f>
        <v>Vision &amp; Scarlet Witch</v>
      </c>
      <c r="B8679" s="54" t="s">
        <v>1230</v>
      </c>
      <c r="C8679" s="53" t="str">
        <f t="array" ref="C8679">IFERROR(_xlfn.XLOOKUP(B8679, Runs[Run ID], Runs[Title]), "— pick a run —")</f>
        <v>The Vision / Modern Scarlet Witch</v>
      </c>
      <c r="D8679" s="74" t="s">
        <v>6314</v>
      </c>
      <c r="E8679" s="58" t="b">
        <v>0</v>
      </c>
      <c r="F8679" s="25">
        <f t="shared" si="2"/>
        <v>32</v>
      </c>
      <c r="G8679" s="21" t="s">
        <v>58</v>
      </c>
      <c r="H8679" s="23"/>
      <c r="I8679" s="28"/>
    </row>
    <row r="8680" ht="22.5" customHeight="1">
      <c r="A8680" s="53" t="str">
        <f t="array" ref="A8680">IFERROR(_xlfn.XLOOKUP(B8680, Runs[Run ID], Runs[Track]), "— pick a run —")</f>
        <v>Vision &amp; Scarlet Witch</v>
      </c>
      <c r="B8680" s="54" t="s">
        <v>1230</v>
      </c>
      <c r="C8680" s="53" t="str">
        <f t="array" ref="C8680">IFERROR(_xlfn.XLOOKUP(B8680, Runs[Run ID], Runs[Title]), "— pick a run —")</f>
        <v>The Vision / Modern Scarlet Witch</v>
      </c>
      <c r="D8680" s="74" t="s">
        <v>6339</v>
      </c>
      <c r="E8680" s="58" t="b">
        <v>0</v>
      </c>
      <c r="F8680" s="25">
        <f t="shared" si="2"/>
        <v>33</v>
      </c>
      <c r="G8680" s="21" t="s">
        <v>58</v>
      </c>
      <c r="H8680" s="23"/>
      <c r="I8680" s="28"/>
    </row>
    <row r="8681" ht="22.5" customHeight="1">
      <c r="A8681" s="53" t="str">
        <f t="array" ref="A8681">IFERROR(_xlfn.XLOOKUP(B8681, Runs[Run ID], Runs[Track]), "— pick a run —")</f>
        <v>Vision &amp; Scarlet Witch</v>
      </c>
      <c r="B8681" s="54" t="s">
        <v>1230</v>
      </c>
      <c r="C8681" s="53" t="str">
        <f t="array" ref="C8681">IFERROR(_xlfn.XLOOKUP(B8681, Runs[Run ID], Runs[Title]), "— pick a run —")</f>
        <v>The Vision / Modern Scarlet Witch</v>
      </c>
      <c r="D8681" s="74" t="s">
        <v>6361</v>
      </c>
      <c r="E8681" s="58" t="b">
        <v>0</v>
      </c>
      <c r="F8681" s="25">
        <f t="shared" si="2"/>
        <v>34</v>
      </c>
      <c r="G8681" s="21" t="s">
        <v>58</v>
      </c>
      <c r="H8681" s="23"/>
      <c r="I8681" s="28"/>
    </row>
    <row r="8682" ht="22.5" customHeight="1">
      <c r="A8682" s="53" t="str">
        <f t="array" ref="A8682">IFERROR(_xlfn.XLOOKUP(B8682, Runs[Run ID], Runs[Track]), "— pick a run —")</f>
        <v>Vision &amp; Scarlet Witch</v>
      </c>
      <c r="B8682" s="54" t="s">
        <v>1230</v>
      </c>
      <c r="C8682" s="53" t="str">
        <f t="array" ref="C8682">IFERROR(_xlfn.XLOOKUP(B8682, Runs[Run ID], Runs[Title]), "— pick a run —")</f>
        <v>The Vision / Modern Scarlet Witch</v>
      </c>
      <c r="D8682" s="74" t="s">
        <v>6383</v>
      </c>
      <c r="E8682" s="58" t="b">
        <v>0</v>
      </c>
      <c r="F8682" s="25">
        <f t="shared" si="2"/>
        <v>35</v>
      </c>
      <c r="G8682" s="21" t="s">
        <v>58</v>
      </c>
      <c r="H8682" s="23"/>
      <c r="I8682" s="28"/>
    </row>
    <row r="8683" ht="22.5" customHeight="1">
      <c r="A8683" s="53" t="str">
        <f t="array" ref="A8683">IFERROR(_xlfn.XLOOKUP(B8683, Runs[Run ID], Runs[Track]), "— pick a run —")</f>
        <v>Vision &amp; Scarlet Witch</v>
      </c>
      <c r="B8683" s="54" t="s">
        <v>1230</v>
      </c>
      <c r="C8683" s="53" t="str">
        <f t="array" ref="C8683">IFERROR(_xlfn.XLOOKUP(B8683, Runs[Run ID], Runs[Title]), "— pick a run —")</f>
        <v>The Vision / Modern Scarlet Witch</v>
      </c>
      <c r="D8683" s="74" t="s">
        <v>6406</v>
      </c>
      <c r="E8683" s="58" t="b">
        <v>0</v>
      </c>
      <c r="F8683" s="25">
        <f t="shared" si="2"/>
        <v>36</v>
      </c>
      <c r="G8683" s="21" t="s">
        <v>58</v>
      </c>
      <c r="H8683" s="23"/>
      <c r="I8683" s="28"/>
    </row>
    <row r="8684" ht="22.5" customHeight="1">
      <c r="A8684" s="53" t="str">
        <f t="array" ref="A8684">IFERROR(_xlfn.XLOOKUP(B8684, Runs[Run ID], Runs[Track]), "— pick a run —")</f>
        <v>Vision &amp; Scarlet Witch</v>
      </c>
      <c r="B8684" s="54" t="s">
        <v>1230</v>
      </c>
      <c r="C8684" s="53" t="str">
        <f t="array" ref="C8684">IFERROR(_xlfn.XLOOKUP(B8684, Runs[Run ID], Runs[Title]), "— pick a run —")</f>
        <v>The Vision / Modern Scarlet Witch</v>
      </c>
      <c r="D8684" s="74" t="s">
        <v>6428</v>
      </c>
      <c r="E8684" s="58" t="b">
        <v>0</v>
      </c>
      <c r="F8684" s="25">
        <f t="shared" si="2"/>
        <v>37</v>
      </c>
      <c r="G8684" s="21" t="s">
        <v>58</v>
      </c>
      <c r="H8684" s="23"/>
      <c r="I8684" s="28"/>
    </row>
    <row r="8685" ht="22.5" customHeight="1">
      <c r="A8685" s="53" t="str">
        <f t="array" ref="A8685">IFERROR(_xlfn.XLOOKUP(B8685, Runs[Run ID], Runs[Track]), "— pick a run —")</f>
        <v>Vision &amp; Scarlet Witch</v>
      </c>
      <c r="B8685" s="54" t="s">
        <v>1230</v>
      </c>
      <c r="C8685" s="53" t="str">
        <f t="array" ref="C8685">IFERROR(_xlfn.XLOOKUP(B8685, Runs[Run ID], Runs[Title]), "— pick a run —")</f>
        <v>The Vision / Modern Scarlet Witch</v>
      </c>
      <c r="D8685" s="74" t="s">
        <v>16287</v>
      </c>
      <c r="E8685" s="58" t="b">
        <v>0</v>
      </c>
      <c r="F8685" s="25">
        <f t="shared" si="2"/>
        <v>38</v>
      </c>
      <c r="G8685" s="21" t="s">
        <v>58</v>
      </c>
      <c r="H8685" s="23"/>
      <c r="I8685" s="28"/>
    </row>
    <row r="8686" ht="22.5" customHeight="1">
      <c r="A8686" s="53" t="str">
        <f t="array" ref="A8686">IFERROR(_xlfn.XLOOKUP(B8686, Runs[Run ID], Runs[Track]), "— pick a run —")</f>
        <v>Vision &amp; Scarlet Witch</v>
      </c>
      <c r="B8686" s="54" t="s">
        <v>1230</v>
      </c>
      <c r="C8686" s="53" t="str">
        <f t="array" ref="C8686">IFERROR(_xlfn.XLOOKUP(B8686, Runs[Run ID], Runs[Title]), "— pick a run —")</f>
        <v>The Vision / Modern Scarlet Witch</v>
      </c>
      <c r="D8686" s="74" t="s">
        <v>16288</v>
      </c>
      <c r="E8686" s="58" t="b">
        <v>0</v>
      </c>
      <c r="F8686" s="25">
        <f t="shared" si="2"/>
        <v>39</v>
      </c>
      <c r="G8686" s="21" t="s">
        <v>58</v>
      </c>
      <c r="H8686" s="23" t="s">
        <v>16289</v>
      </c>
      <c r="I8686" s="28"/>
    </row>
    <row r="8687" ht="22.5" customHeight="1">
      <c r="A8687" s="53" t="str">
        <f t="array" ref="A8687">IFERROR(_xlfn.XLOOKUP(B8687, Runs[Run ID], Runs[Track]), "— pick a run —")</f>
        <v>Vision &amp; Scarlet Witch</v>
      </c>
      <c r="B8687" s="54" t="s">
        <v>1230</v>
      </c>
      <c r="C8687" s="53" t="str">
        <f t="array" ref="C8687">IFERROR(_xlfn.XLOOKUP(B8687, Runs[Run ID], Runs[Title]), "— pick a run —")</f>
        <v>The Vision / Modern Scarlet Witch</v>
      </c>
      <c r="D8687" s="74" t="s">
        <v>16290</v>
      </c>
      <c r="E8687" s="58" t="b">
        <v>0</v>
      </c>
      <c r="F8687" s="25">
        <f t="shared" si="2"/>
        <v>40</v>
      </c>
      <c r="G8687" s="21" t="s">
        <v>58</v>
      </c>
      <c r="H8687" s="23"/>
      <c r="I8687" s="28"/>
    </row>
    <row r="8688" ht="22.5" customHeight="1">
      <c r="A8688" s="53" t="str">
        <f t="array" ref="A8688">IFERROR(_xlfn.XLOOKUP(B8688, Runs[Run ID], Runs[Track]), "— pick a run —")</f>
        <v>Vision &amp; Scarlet Witch</v>
      </c>
      <c r="B8688" s="54" t="s">
        <v>1230</v>
      </c>
      <c r="C8688" s="53" t="str">
        <f t="array" ref="C8688">IFERROR(_xlfn.XLOOKUP(B8688, Runs[Run ID], Runs[Title]), "— pick a run —")</f>
        <v>The Vision / Modern Scarlet Witch</v>
      </c>
      <c r="D8688" s="74" t="s">
        <v>16291</v>
      </c>
      <c r="E8688" s="58" t="b">
        <v>0</v>
      </c>
      <c r="F8688" s="25">
        <f t="shared" si="2"/>
        <v>41</v>
      </c>
      <c r="G8688" s="21" t="s">
        <v>58</v>
      </c>
      <c r="H8688" s="23"/>
      <c r="I8688" s="28"/>
    </row>
    <row r="8689" ht="22.5" customHeight="1">
      <c r="A8689" s="53" t="str">
        <f t="array" ref="A8689">IFERROR(_xlfn.XLOOKUP(B8689, Runs[Run ID], Runs[Track]), "— pick a run —")</f>
        <v>Vision &amp; Scarlet Witch</v>
      </c>
      <c r="B8689" s="54" t="s">
        <v>1230</v>
      </c>
      <c r="C8689" s="53" t="str">
        <f t="array" ref="C8689">IFERROR(_xlfn.XLOOKUP(B8689, Runs[Run ID], Runs[Title]), "— pick a run —")</f>
        <v>The Vision / Modern Scarlet Witch</v>
      </c>
      <c r="D8689" s="74" t="s">
        <v>16292</v>
      </c>
      <c r="E8689" s="58" t="b">
        <v>0</v>
      </c>
      <c r="F8689" s="25">
        <f t="shared" si="2"/>
        <v>42</v>
      </c>
      <c r="G8689" s="21" t="s">
        <v>58</v>
      </c>
      <c r="H8689" s="23"/>
      <c r="I8689" s="28"/>
    </row>
    <row r="8690" ht="22.5" customHeight="1">
      <c r="A8690" s="53" t="str">
        <f t="array" ref="A8690">IFERROR(_xlfn.XLOOKUP(B8690, Runs[Run ID], Runs[Track]), "— pick a run —")</f>
        <v>Vision &amp; Scarlet Witch</v>
      </c>
      <c r="B8690" s="54" t="s">
        <v>1230</v>
      </c>
      <c r="C8690" s="53" t="str">
        <f t="array" ref="C8690">IFERROR(_xlfn.XLOOKUP(B8690, Runs[Run ID], Runs[Title]), "— pick a run —")</f>
        <v>The Vision / Modern Scarlet Witch</v>
      </c>
      <c r="D8690" s="74" t="s">
        <v>16293</v>
      </c>
      <c r="E8690" s="58" t="b">
        <v>0</v>
      </c>
      <c r="F8690" s="25">
        <f t="shared" si="2"/>
        <v>43</v>
      </c>
      <c r="G8690" s="21" t="s">
        <v>58</v>
      </c>
      <c r="H8690" s="23" t="s">
        <v>16294</v>
      </c>
      <c r="I8690" s="28"/>
    </row>
    <row r="8691" ht="22.5" customHeight="1">
      <c r="A8691" s="53" t="str">
        <f t="array" ref="A8691">IFERROR(_xlfn.XLOOKUP(B8691, Runs[Run ID], Runs[Track]), "— pick a run —")</f>
        <v>Vision &amp; Scarlet Witch</v>
      </c>
      <c r="B8691" s="54" t="s">
        <v>1230</v>
      </c>
      <c r="C8691" s="53" t="str">
        <f t="array" ref="C8691">IFERROR(_xlfn.XLOOKUP(B8691, Runs[Run ID], Runs[Title]), "— pick a run —")</f>
        <v>The Vision / Modern Scarlet Witch</v>
      </c>
      <c r="D8691" s="74" t="s">
        <v>16295</v>
      </c>
      <c r="E8691" s="58" t="b">
        <v>0</v>
      </c>
      <c r="F8691" s="25">
        <f t="shared" si="2"/>
        <v>44</v>
      </c>
      <c r="G8691" s="21" t="s">
        <v>58</v>
      </c>
      <c r="H8691" s="23"/>
      <c r="I8691" s="28"/>
    </row>
    <row r="8692" ht="22.5" customHeight="1">
      <c r="A8692" s="53" t="str">
        <f t="array" ref="A8692">IFERROR(_xlfn.XLOOKUP(B8692, Runs[Run ID], Runs[Track]), "— pick a run —")</f>
        <v>Vision &amp; Scarlet Witch</v>
      </c>
      <c r="B8692" s="54" t="s">
        <v>1230</v>
      </c>
      <c r="C8692" s="53" t="str">
        <f t="array" ref="C8692">IFERROR(_xlfn.XLOOKUP(B8692, Runs[Run ID], Runs[Title]), "— pick a run —")</f>
        <v>The Vision / Modern Scarlet Witch</v>
      </c>
      <c r="D8692" s="74" t="s">
        <v>16296</v>
      </c>
      <c r="E8692" s="58" t="b">
        <v>0</v>
      </c>
      <c r="F8692" s="25">
        <f t="shared" si="2"/>
        <v>45</v>
      </c>
      <c r="G8692" s="21" t="s">
        <v>58</v>
      </c>
      <c r="H8692" s="23"/>
      <c r="I8692" s="28"/>
    </row>
    <row r="8693" ht="22.5" customHeight="1">
      <c r="A8693" s="53" t="str">
        <f t="array" ref="A8693">IFERROR(_xlfn.XLOOKUP(B8693, Runs[Run ID], Runs[Track]), "— pick a run —")</f>
        <v>Vision &amp; Scarlet Witch</v>
      </c>
      <c r="B8693" s="54" t="s">
        <v>1230</v>
      </c>
      <c r="C8693" s="53" t="str">
        <f t="array" ref="C8693">IFERROR(_xlfn.XLOOKUP(B8693, Runs[Run ID], Runs[Title]), "— pick a run —")</f>
        <v>The Vision / Modern Scarlet Witch</v>
      </c>
      <c r="D8693" s="74" t="s">
        <v>16297</v>
      </c>
      <c r="E8693" s="58" t="b">
        <v>0</v>
      </c>
      <c r="F8693" s="25">
        <f t="shared" si="2"/>
        <v>46</v>
      </c>
      <c r="G8693" s="21" t="s">
        <v>58</v>
      </c>
      <c r="H8693" s="23"/>
      <c r="I8693" s="28"/>
    </row>
    <row r="8694" ht="22.5" customHeight="1">
      <c r="A8694" s="53" t="str">
        <f t="array" ref="A8694">IFERROR(_xlfn.XLOOKUP(B8694, Runs[Run ID], Runs[Track]), "— pick a run —")</f>
        <v>Vision &amp; Scarlet Witch</v>
      </c>
      <c r="B8694" s="54" t="s">
        <v>1230</v>
      </c>
      <c r="C8694" s="53" t="str">
        <f t="array" ref="C8694">IFERROR(_xlfn.XLOOKUP(B8694, Runs[Run ID], Runs[Title]), "— pick a run —")</f>
        <v>The Vision / Modern Scarlet Witch</v>
      </c>
      <c r="D8694" s="74" t="s">
        <v>16298</v>
      </c>
      <c r="E8694" s="58" t="b">
        <v>0</v>
      </c>
      <c r="F8694" s="25">
        <f t="shared" si="2"/>
        <v>47</v>
      </c>
      <c r="G8694" s="21" t="s">
        <v>58</v>
      </c>
      <c r="H8694" s="23"/>
      <c r="I8694" s="28"/>
    </row>
    <row r="8695" ht="22.5" customHeight="1">
      <c r="A8695" s="53" t="str">
        <f t="array" ref="A8695">IFERROR(_xlfn.XLOOKUP(B8695, Runs[Run ID], Runs[Track]), "— pick a run —")</f>
        <v>Vision &amp; Scarlet Witch</v>
      </c>
      <c r="B8695" s="54" t="s">
        <v>1230</v>
      </c>
      <c r="C8695" s="53" t="str">
        <f t="array" ref="C8695">IFERROR(_xlfn.XLOOKUP(B8695, Runs[Run ID], Runs[Title]), "— pick a run —")</f>
        <v>The Vision / Modern Scarlet Witch</v>
      </c>
      <c r="D8695" s="74" t="s">
        <v>16299</v>
      </c>
      <c r="E8695" s="58" t="b">
        <v>0</v>
      </c>
      <c r="F8695" s="25">
        <f t="shared" si="2"/>
        <v>48</v>
      </c>
      <c r="G8695" s="21" t="s">
        <v>58</v>
      </c>
      <c r="H8695" s="23"/>
      <c r="I8695" s="28"/>
    </row>
    <row r="8696" ht="22.5" customHeight="1">
      <c r="A8696" s="53" t="str">
        <f t="array" ref="A8696">IFERROR(_xlfn.XLOOKUP(B8696, Runs[Run ID], Runs[Track]), "— pick a run —")</f>
        <v>Vision &amp; Scarlet Witch</v>
      </c>
      <c r="B8696" s="54" t="s">
        <v>1230</v>
      </c>
      <c r="C8696" s="53" t="str">
        <f t="array" ref="C8696">IFERROR(_xlfn.XLOOKUP(B8696, Runs[Run ID], Runs[Title]), "— pick a run —")</f>
        <v>The Vision / Modern Scarlet Witch</v>
      </c>
      <c r="D8696" s="74" t="s">
        <v>16300</v>
      </c>
      <c r="E8696" s="58" t="b">
        <v>0</v>
      </c>
      <c r="F8696" s="25">
        <f t="shared" si="2"/>
        <v>49</v>
      </c>
      <c r="G8696" s="21" t="s">
        <v>58</v>
      </c>
      <c r="H8696" s="23"/>
      <c r="I8696" s="28"/>
    </row>
    <row r="8697" ht="22.5" customHeight="1">
      <c r="A8697" s="53" t="str">
        <f t="array" ref="A8697">IFERROR(_xlfn.XLOOKUP(B8697, Runs[Run ID], Runs[Track]), "— pick a run —")</f>
        <v>Vision &amp; Scarlet Witch</v>
      </c>
      <c r="B8697" s="54" t="s">
        <v>1230</v>
      </c>
      <c r="C8697" s="53" t="str">
        <f t="array" ref="C8697">IFERROR(_xlfn.XLOOKUP(B8697, Runs[Run ID], Runs[Title]), "— pick a run —")</f>
        <v>The Vision / Modern Scarlet Witch</v>
      </c>
      <c r="D8697" s="74" t="s">
        <v>16301</v>
      </c>
      <c r="E8697" s="58" t="b">
        <v>0</v>
      </c>
      <c r="F8697" s="25">
        <f t="shared" si="2"/>
        <v>50</v>
      </c>
      <c r="G8697" s="21" t="s">
        <v>58</v>
      </c>
      <c r="H8697" s="23"/>
      <c r="I8697" s="28"/>
    </row>
    <row r="8698" ht="22.5" customHeight="1">
      <c r="A8698" s="53" t="str">
        <f t="array" ref="A8698">IFERROR(_xlfn.XLOOKUP(B8698, Runs[Run ID], Runs[Track]), "— pick a run —")</f>
        <v>Vision &amp; Scarlet Witch</v>
      </c>
      <c r="B8698" s="54" t="s">
        <v>1230</v>
      </c>
      <c r="C8698" s="53" t="str">
        <f t="array" ref="C8698">IFERROR(_xlfn.XLOOKUP(B8698, Runs[Run ID], Runs[Title]), "— pick a run —")</f>
        <v>The Vision / Modern Scarlet Witch</v>
      </c>
      <c r="D8698" s="74" t="s">
        <v>16302</v>
      </c>
      <c r="E8698" s="58" t="b">
        <v>0</v>
      </c>
      <c r="F8698" s="25">
        <f t="shared" si="2"/>
        <v>51</v>
      </c>
      <c r="G8698" s="21" t="s">
        <v>58</v>
      </c>
      <c r="H8698" s="23"/>
      <c r="I8698" s="28"/>
    </row>
    <row r="8699" ht="22.5" customHeight="1">
      <c r="A8699" s="53" t="str">
        <f t="array" ref="A8699">IFERROR(_xlfn.XLOOKUP(B8699, Runs[Run ID], Runs[Track]), "— pick a run —")</f>
        <v>Vision &amp; Scarlet Witch</v>
      </c>
      <c r="B8699" s="54" t="s">
        <v>1230</v>
      </c>
      <c r="C8699" s="53" t="str">
        <f t="array" ref="C8699">IFERROR(_xlfn.XLOOKUP(B8699, Runs[Run ID], Runs[Title]), "— pick a run —")</f>
        <v>The Vision / Modern Scarlet Witch</v>
      </c>
      <c r="D8699" s="74" t="s">
        <v>16303</v>
      </c>
      <c r="E8699" s="58" t="b">
        <v>0</v>
      </c>
      <c r="F8699" s="25">
        <f t="shared" si="2"/>
        <v>52</v>
      </c>
      <c r="G8699" s="21" t="s">
        <v>58</v>
      </c>
      <c r="H8699" s="23"/>
      <c r="I8699" s="28"/>
    </row>
    <row r="8700" ht="22.5" customHeight="1">
      <c r="A8700" s="53" t="str">
        <f t="array" ref="A8700">IFERROR(_xlfn.XLOOKUP(B8700, Runs[Run ID], Runs[Track]), "— pick a run —")</f>
        <v>Vision &amp; Scarlet Witch</v>
      </c>
      <c r="B8700" s="54" t="s">
        <v>1230</v>
      </c>
      <c r="C8700" s="53" t="str">
        <f t="array" ref="C8700">IFERROR(_xlfn.XLOOKUP(B8700, Runs[Run ID], Runs[Title]), "— pick a run —")</f>
        <v>The Vision / Modern Scarlet Witch</v>
      </c>
      <c r="D8700" s="74" t="s">
        <v>16304</v>
      </c>
      <c r="E8700" s="58" t="b">
        <v>0</v>
      </c>
      <c r="F8700" s="25">
        <f t="shared" si="2"/>
        <v>53</v>
      </c>
      <c r="G8700" s="21" t="s">
        <v>58</v>
      </c>
      <c r="H8700" s="23"/>
      <c r="I8700" s="28"/>
    </row>
    <row r="8701" ht="22.5" customHeight="1">
      <c r="A8701" s="53" t="str">
        <f t="array" ref="A8701">IFERROR(_xlfn.XLOOKUP(B8701, Runs[Run ID], Runs[Track]), "— pick a run —")</f>
        <v>Vision &amp; Scarlet Witch</v>
      </c>
      <c r="B8701" s="54" t="s">
        <v>1230</v>
      </c>
      <c r="C8701" s="53" t="str">
        <f t="array" ref="C8701">IFERROR(_xlfn.XLOOKUP(B8701, Runs[Run ID], Runs[Title]), "— pick a run —")</f>
        <v>The Vision / Modern Scarlet Witch</v>
      </c>
      <c r="D8701" s="74" t="s">
        <v>16305</v>
      </c>
      <c r="E8701" s="58" t="b">
        <v>0</v>
      </c>
      <c r="F8701" s="25">
        <f t="shared" si="2"/>
        <v>54</v>
      </c>
      <c r="G8701" s="21" t="s">
        <v>58</v>
      </c>
      <c r="H8701" s="23"/>
      <c r="I8701" s="28"/>
    </row>
    <row r="8702" ht="22.5" customHeight="1">
      <c r="A8702" s="53" t="str">
        <f t="array" ref="A8702">IFERROR(_xlfn.XLOOKUP(B8702, Runs[Run ID], Runs[Track]), "— pick a run —")</f>
        <v>Vision &amp; Scarlet Witch</v>
      </c>
      <c r="B8702" s="54" t="s">
        <v>1230</v>
      </c>
      <c r="C8702" s="53" t="str">
        <f t="array" ref="C8702">IFERROR(_xlfn.XLOOKUP(B8702, Runs[Run ID], Runs[Title]), "— pick a run —")</f>
        <v>The Vision / Modern Scarlet Witch</v>
      </c>
      <c r="D8702" s="74" t="s">
        <v>16306</v>
      </c>
      <c r="E8702" s="58" t="b">
        <v>0</v>
      </c>
      <c r="F8702" s="25">
        <f t="shared" si="2"/>
        <v>55</v>
      </c>
      <c r="G8702" s="21" t="s">
        <v>58</v>
      </c>
      <c r="H8702" s="23"/>
      <c r="I8702" s="28"/>
    </row>
    <row r="8703" ht="22.5" customHeight="1">
      <c r="A8703" s="53" t="str">
        <f t="array" ref="A8703">IFERROR(_xlfn.XLOOKUP(B8703, Runs[Run ID], Runs[Track]), "— pick a run —")</f>
        <v>Vision &amp; Scarlet Witch</v>
      </c>
      <c r="B8703" s="54" t="s">
        <v>1230</v>
      </c>
      <c r="C8703" s="53" t="str">
        <f t="array" ref="C8703">IFERROR(_xlfn.XLOOKUP(B8703, Runs[Run ID], Runs[Title]), "— pick a run —")</f>
        <v>The Vision / Modern Scarlet Witch</v>
      </c>
      <c r="D8703" s="74" t="s">
        <v>16307</v>
      </c>
      <c r="E8703" s="58" t="b">
        <v>0</v>
      </c>
      <c r="F8703" s="25">
        <f t="shared" si="2"/>
        <v>56</v>
      </c>
      <c r="G8703" s="21" t="s">
        <v>58</v>
      </c>
      <c r="H8703" s="23"/>
      <c r="I8703" s="28"/>
    </row>
    <row r="8704" ht="22.5" customHeight="1">
      <c r="A8704" s="53" t="str">
        <f t="array" ref="A8704">IFERROR(_xlfn.XLOOKUP(B8704, Runs[Run ID], Runs[Track]), "— pick a run —")</f>
        <v>Vision &amp; Scarlet Witch</v>
      </c>
      <c r="B8704" s="54" t="s">
        <v>1230</v>
      </c>
      <c r="C8704" s="53" t="str">
        <f t="array" ref="C8704">IFERROR(_xlfn.XLOOKUP(B8704, Runs[Run ID], Runs[Title]), "— pick a run —")</f>
        <v>The Vision / Modern Scarlet Witch</v>
      </c>
      <c r="D8704" s="74" t="s">
        <v>16308</v>
      </c>
      <c r="E8704" s="58" t="b">
        <v>0</v>
      </c>
      <c r="F8704" s="25">
        <f t="shared" si="2"/>
        <v>57</v>
      </c>
      <c r="G8704" s="21" t="s">
        <v>58</v>
      </c>
      <c r="H8704" s="23"/>
      <c r="I8704" s="28"/>
    </row>
    <row r="8705" ht="22.5" customHeight="1">
      <c r="A8705" s="53" t="str">
        <f t="array" ref="A8705">IFERROR(_xlfn.XLOOKUP(B8705, Runs[Run ID], Runs[Track]), "— pick a run —")</f>
        <v>Wolverine</v>
      </c>
      <c r="B8705" s="54" t="s">
        <v>1234</v>
      </c>
      <c r="C8705" s="53" t="str">
        <f t="array" ref="C8705">IFERROR(_xlfn.XLOOKUP(B8705, Runs[Run ID], Runs[Title]), "— pick a run —")</f>
        <v>Wolverine Origin</v>
      </c>
      <c r="D8705" s="74" t="s">
        <v>14836</v>
      </c>
      <c r="E8705" s="58" t="b">
        <v>0</v>
      </c>
      <c r="F8705" s="25">
        <f t="shared" si="2"/>
        <v>1</v>
      </c>
      <c r="G8705" s="21" t="s">
        <v>58</v>
      </c>
      <c r="H8705" s="23" t="s">
        <v>16309</v>
      </c>
      <c r="I8705" s="28"/>
    </row>
    <row r="8706" ht="22.5" customHeight="1">
      <c r="A8706" s="53" t="str">
        <f t="array" ref="A8706">IFERROR(_xlfn.XLOOKUP(B8706, Runs[Run ID], Runs[Track]), "— pick a run —")</f>
        <v>Wolverine</v>
      </c>
      <c r="B8706" s="54" t="s">
        <v>1234</v>
      </c>
      <c r="C8706" s="53" t="str">
        <f t="array" ref="C8706">IFERROR(_xlfn.XLOOKUP(B8706, Runs[Run ID], Runs[Title]), "— pick a run —")</f>
        <v>Wolverine Origin</v>
      </c>
      <c r="D8706" s="74" t="s">
        <v>14838</v>
      </c>
      <c r="E8706" s="58" t="b">
        <v>0</v>
      </c>
      <c r="F8706" s="25">
        <f t="shared" si="2"/>
        <v>2</v>
      </c>
      <c r="G8706" s="21" t="s">
        <v>58</v>
      </c>
      <c r="H8706" s="23"/>
      <c r="I8706" s="28"/>
    </row>
    <row r="8707" ht="22.5" customHeight="1">
      <c r="A8707" s="53" t="str">
        <f t="array" ref="A8707">IFERROR(_xlfn.XLOOKUP(B8707, Runs[Run ID], Runs[Track]), "— pick a run —")</f>
        <v>Wolverine</v>
      </c>
      <c r="B8707" s="54" t="s">
        <v>1234</v>
      </c>
      <c r="C8707" s="53" t="str">
        <f t="array" ref="C8707">IFERROR(_xlfn.XLOOKUP(B8707, Runs[Run ID], Runs[Title]), "— pick a run —")</f>
        <v>Wolverine Origin</v>
      </c>
      <c r="D8707" s="74" t="s">
        <v>16310</v>
      </c>
      <c r="E8707" s="58" t="b">
        <v>0</v>
      </c>
      <c r="F8707" s="25">
        <f t="shared" si="2"/>
        <v>3</v>
      </c>
      <c r="G8707" s="21" t="s">
        <v>58</v>
      </c>
      <c r="H8707" s="23"/>
      <c r="I8707" s="28"/>
    </row>
    <row r="8708" ht="22.5" customHeight="1">
      <c r="A8708" s="53" t="str">
        <f t="array" ref="A8708">IFERROR(_xlfn.XLOOKUP(B8708, Runs[Run ID], Runs[Track]), "— pick a run —")</f>
        <v>Wolverine</v>
      </c>
      <c r="B8708" s="54" t="s">
        <v>1234</v>
      </c>
      <c r="C8708" s="53" t="str">
        <f t="array" ref="C8708">IFERROR(_xlfn.XLOOKUP(B8708, Runs[Run ID], Runs[Title]), "— pick a run —")</f>
        <v>Wolverine Origin</v>
      </c>
      <c r="D8708" s="74" t="s">
        <v>16311</v>
      </c>
      <c r="E8708" s="58" t="b">
        <v>0</v>
      </c>
      <c r="F8708" s="25">
        <f t="shared" si="2"/>
        <v>4</v>
      </c>
      <c r="G8708" s="21" t="s">
        <v>58</v>
      </c>
      <c r="H8708" s="23" t="s">
        <v>16312</v>
      </c>
      <c r="I8708" s="28"/>
    </row>
    <row r="8709" ht="22.5" customHeight="1">
      <c r="A8709" s="53" t="str">
        <f t="array" ref="A8709">IFERROR(_xlfn.XLOOKUP(B8709, Runs[Run ID], Runs[Track]), "— pick a run —")</f>
        <v>Wolverine</v>
      </c>
      <c r="B8709" s="54" t="s">
        <v>1234</v>
      </c>
      <c r="C8709" s="53" t="str">
        <f t="array" ref="C8709">IFERROR(_xlfn.XLOOKUP(B8709, Runs[Run ID], Runs[Title]), "— pick a run —")</f>
        <v>Wolverine Origin</v>
      </c>
      <c r="D8709" s="74" t="s">
        <v>16313</v>
      </c>
      <c r="E8709" s="58" t="b">
        <v>0</v>
      </c>
      <c r="F8709" s="25">
        <f t="shared" si="2"/>
        <v>5</v>
      </c>
      <c r="G8709" s="21" t="s">
        <v>58</v>
      </c>
      <c r="H8709" s="23"/>
      <c r="I8709" s="28"/>
    </row>
    <row r="8710" ht="22.5" customHeight="1">
      <c r="A8710" s="53" t="str">
        <f t="array" ref="A8710">IFERROR(_xlfn.XLOOKUP(B8710, Runs[Run ID], Runs[Track]), "— pick a run —")</f>
        <v>Wolverine</v>
      </c>
      <c r="B8710" s="54" t="s">
        <v>1234</v>
      </c>
      <c r="C8710" s="53" t="str">
        <f t="array" ref="C8710">IFERROR(_xlfn.XLOOKUP(B8710, Runs[Run ID], Runs[Title]), "— pick a run —")</f>
        <v>Wolverine Origin</v>
      </c>
      <c r="D8710" s="74" t="s">
        <v>16314</v>
      </c>
      <c r="E8710" s="58" t="b">
        <v>0</v>
      </c>
      <c r="F8710" s="25">
        <f t="shared" si="2"/>
        <v>6</v>
      </c>
      <c r="G8710" s="21" t="s">
        <v>58</v>
      </c>
      <c r="H8710" s="23"/>
      <c r="I8710" s="28"/>
    </row>
    <row r="8711" ht="22.5" customHeight="1">
      <c r="A8711" s="53" t="str">
        <f t="array" ref="A8711">IFERROR(_xlfn.XLOOKUP(B8711, Runs[Run ID], Runs[Track]), "— pick a run —")</f>
        <v>Wolverine</v>
      </c>
      <c r="B8711" s="54" t="s">
        <v>1234</v>
      </c>
      <c r="C8711" s="53" t="str">
        <f t="array" ref="C8711">IFERROR(_xlfn.XLOOKUP(B8711, Runs[Run ID], Runs[Title]), "— pick a run —")</f>
        <v>Wolverine Origin</v>
      </c>
      <c r="D8711" s="74" t="s">
        <v>16315</v>
      </c>
      <c r="E8711" s="58" t="b">
        <v>0</v>
      </c>
      <c r="F8711" s="25">
        <f t="shared" si="2"/>
        <v>7</v>
      </c>
      <c r="G8711" s="21" t="s">
        <v>58</v>
      </c>
      <c r="H8711" s="23"/>
      <c r="I8711" s="28"/>
    </row>
    <row r="8712" ht="22.5" customHeight="1">
      <c r="A8712" s="53" t="str">
        <f t="array" ref="A8712">IFERROR(_xlfn.XLOOKUP(B8712, Runs[Run ID], Runs[Track]), "— pick a run —")</f>
        <v>Wolverine</v>
      </c>
      <c r="B8712" s="54" t="s">
        <v>1234</v>
      </c>
      <c r="C8712" s="53" t="str">
        <f t="array" ref="C8712">IFERROR(_xlfn.XLOOKUP(B8712, Runs[Run ID], Runs[Title]), "— pick a run —")</f>
        <v>Wolverine Origin</v>
      </c>
      <c r="D8712" s="74" t="s">
        <v>16316</v>
      </c>
      <c r="E8712" s="58" t="b">
        <v>0</v>
      </c>
      <c r="F8712" s="25">
        <f t="shared" si="2"/>
        <v>8</v>
      </c>
      <c r="G8712" s="21" t="s">
        <v>58</v>
      </c>
      <c r="H8712" s="23"/>
      <c r="I8712" s="28"/>
    </row>
    <row r="8713" ht="22.5" customHeight="1">
      <c r="A8713" s="53" t="str">
        <f t="array" ref="A8713">IFERROR(_xlfn.XLOOKUP(B8713, Runs[Run ID], Runs[Track]), "— pick a run —")</f>
        <v>Wolverine</v>
      </c>
      <c r="B8713" s="54" t="s">
        <v>1234</v>
      </c>
      <c r="C8713" s="53" t="str">
        <f t="array" ref="C8713">IFERROR(_xlfn.XLOOKUP(B8713, Runs[Run ID], Runs[Title]), "— pick a run —")</f>
        <v>Wolverine Origin</v>
      </c>
      <c r="D8713" s="74" t="s">
        <v>16317</v>
      </c>
      <c r="E8713" s="58" t="b">
        <v>0</v>
      </c>
      <c r="F8713" s="25">
        <f t="shared" si="2"/>
        <v>9</v>
      </c>
      <c r="G8713" s="21" t="s">
        <v>58</v>
      </c>
      <c r="H8713" s="23"/>
      <c r="I8713" s="28"/>
    </row>
    <row r="8714" ht="22.5" customHeight="1">
      <c r="A8714" s="53" t="str">
        <f t="array" ref="A8714">IFERROR(_xlfn.XLOOKUP(B8714, Runs[Run ID], Runs[Track]), "— pick a run —")</f>
        <v>Wolverine</v>
      </c>
      <c r="B8714" s="54" t="s">
        <v>1234</v>
      </c>
      <c r="C8714" s="53" t="str">
        <f t="array" ref="C8714">IFERROR(_xlfn.XLOOKUP(B8714, Runs[Run ID], Runs[Title]), "— pick a run —")</f>
        <v>Wolverine Origin</v>
      </c>
      <c r="D8714" s="74" t="s">
        <v>16318</v>
      </c>
      <c r="E8714" s="58" t="b">
        <v>0</v>
      </c>
      <c r="F8714" s="25">
        <f t="shared" si="2"/>
        <v>10</v>
      </c>
      <c r="G8714" s="21" t="s">
        <v>1002</v>
      </c>
      <c r="H8714" s="23" t="s">
        <v>16319</v>
      </c>
      <c r="I8714" s="28"/>
    </row>
    <row r="8715" ht="22.5" customHeight="1">
      <c r="A8715" s="53" t="str">
        <f t="array" ref="A8715">IFERROR(_xlfn.XLOOKUP(B8715, Runs[Run ID], Runs[Track]), "— pick a run —")</f>
        <v>Wolverine</v>
      </c>
      <c r="B8715" s="54" t="s">
        <v>1234</v>
      </c>
      <c r="C8715" s="53" t="str">
        <f t="array" ref="C8715">IFERROR(_xlfn.XLOOKUP(B8715, Runs[Run ID], Runs[Title]), "— pick a run —")</f>
        <v>Wolverine Origin</v>
      </c>
      <c r="D8715" s="74" t="s">
        <v>16320</v>
      </c>
      <c r="E8715" s="58" t="b">
        <v>0</v>
      </c>
      <c r="F8715" s="25">
        <f t="shared" si="2"/>
        <v>11</v>
      </c>
      <c r="G8715" s="21" t="s">
        <v>1002</v>
      </c>
      <c r="H8715" s="23"/>
      <c r="I8715" s="28"/>
    </row>
    <row r="8716" ht="22.5" customHeight="1">
      <c r="A8716" s="53" t="str">
        <f t="array" ref="A8716">IFERROR(_xlfn.XLOOKUP(B8716, Runs[Run ID], Runs[Track]), "— pick a run —")</f>
        <v>Wolverine</v>
      </c>
      <c r="B8716" s="54" t="s">
        <v>1234</v>
      </c>
      <c r="C8716" s="53" t="str">
        <f t="array" ref="C8716">IFERROR(_xlfn.XLOOKUP(B8716, Runs[Run ID], Runs[Title]), "— pick a run —")</f>
        <v>Wolverine Origin</v>
      </c>
      <c r="D8716" s="74" t="s">
        <v>16321</v>
      </c>
      <c r="E8716" s="58" t="b">
        <v>0</v>
      </c>
      <c r="F8716" s="25">
        <f t="shared" si="2"/>
        <v>12</v>
      </c>
      <c r="G8716" s="21" t="s">
        <v>1002</v>
      </c>
      <c r="H8716" s="23"/>
      <c r="I8716" s="28"/>
    </row>
    <row r="8717" ht="22.5" customHeight="1">
      <c r="A8717" s="53" t="str">
        <f t="array" ref="A8717">IFERROR(_xlfn.XLOOKUP(B8717, Runs[Run ID], Runs[Track]), "— pick a run —")</f>
        <v>Wolverine</v>
      </c>
      <c r="B8717" s="54" t="s">
        <v>1234</v>
      </c>
      <c r="C8717" s="53" t="str">
        <f t="array" ref="C8717">IFERROR(_xlfn.XLOOKUP(B8717, Runs[Run ID], Runs[Title]), "— pick a run —")</f>
        <v>Wolverine Origin</v>
      </c>
      <c r="D8717" s="74" t="s">
        <v>16322</v>
      </c>
      <c r="E8717" s="58" t="b">
        <v>0</v>
      </c>
      <c r="F8717" s="25">
        <f t="shared" si="2"/>
        <v>13</v>
      </c>
      <c r="G8717" s="21" t="s">
        <v>1002</v>
      </c>
      <c r="H8717" s="23"/>
      <c r="I8717" s="28"/>
    </row>
    <row r="8718" ht="22.5" customHeight="1">
      <c r="A8718" s="53" t="str">
        <f t="array" ref="A8718">IFERROR(_xlfn.XLOOKUP(B8718, Runs[Run ID], Runs[Track]), "— pick a run —")</f>
        <v>Wolverine</v>
      </c>
      <c r="B8718" s="54" t="s">
        <v>1234</v>
      </c>
      <c r="C8718" s="53" t="str">
        <f t="array" ref="C8718">IFERROR(_xlfn.XLOOKUP(B8718, Runs[Run ID], Runs[Title]), "— pick a run —")</f>
        <v>Wolverine Origin</v>
      </c>
      <c r="D8718" s="74" t="s">
        <v>16323</v>
      </c>
      <c r="E8718" s="58" t="b">
        <v>0</v>
      </c>
      <c r="F8718" s="25">
        <f t="shared" si="2"/>
        <v>14</v>
      </c>
      <c r="G8718" s="21" t="s">
        <v>1002</v>
      </c>
      <c r="H8718" s="23"/>
      <c r="I8718" s="28"/>
    </row>
    <row r="8719" ht="22.5" customHeight="1">
      <c r="A8719" s="53" t="str">
        <f t="array" ref="A8719">IFERROR(_xlfn.XLOOKUP(B8719, Runs[Run ID], Runs[Track]), "— pick a run —")</f>
        <v>Wolverine</v>
      </c>
      <c r="B8719" s="54" t="s">
        <v>1232</v>
      </c>
      <c r="C8719" s="53" t="str">
        <f t="array" ref="C8719">IFERROR(_xlfn.XLOOKUP(B8719, Runs[Run ID], Runs[Title]), "— pick a run —")</f>
        <v>Claremont's Wolverine</v>
      </c>
      <c r="D8719" s="74" t="s">
        <v>16324</v>
      </c>
      <c r="E8719" s="58" t="b">
        <v>0</v>
      </c>
      <c r="F8719" s="25">
        <f t="shared" si="2"/>
        <v>1</v>
      </c>
      <c r="G8719" s="21" t="s">
        <v>58</v>
      </c>
      <c r="H8719" s="23" t="s">
        <v>16325</v>
      </c>
      <c r="I8719" s="28"/>
    </row>
    <row r="8720" ht="22.5" customHeight="1">
      <c r="A8720" s="53" t="str">
        <f t="array" ref="A8720">IFERROR(_xlfn.XLOOKUP(B8720, Runs[Run ID], Runs[Track]), "— pick a run —")</f>
        <v>Wolverine</v>
      </c>
      <c r="B8720" s="54" t="s">
        <v>1232</v>
      </c>
      <c r="C8720" s="53" t="str">
        <f t="array" ref="C8720">IFERROR(_xlfn.XLOOKUP(B8720, Runs[Run ID], Runs[Title]), "— pick a run —")</f>
        <v>Claremont's Wolverine</v>
      </c>
      <c r="D8720" s="74" t="s">
        <v>16326</v>
      </c>
      <c r="E8720" s="58" t="b">
        <v>0</v>
      </c>
      <c r="F8720" s="25">
        <f t="shared" si="2"/>
        <v>2</v>
      </c>
      <c r="G8720" s="21" t="s">
        <v>58</v>
      </c>
      <c r="H8720" s="23"/>
      <c r="I8720" s="28"/>
    </row>
    <row r="8721" ht="22.5" customHeight="1">
      <c r="A8721" s="53" t="str">
        <f t="array" ref="A8721">IFERROR(_xlfn.XLOOKUP(B8721, Runs[Run ID], Runs[Track]), "— pick a run —")</f>
        <v>Wolverine</v>
      </c>
      <c r="B8721" s="54" t="s">
        <v>1232</v>
      </c>
      <c r="C8721" s="53" t="str">
        <f t="array" ref="C8721">IFERROR(_xlfn.XLOOKUP(B8721, Runs[Run ID], Runs[Title]), "— pick a run —")</f>
        <v>Claremont's Wolverine</v>
      </c>
      <c r="D8721" s="74" t="s">
        <v>16327</v>
      </c>
      <c r="E8721" s="58" t="b">
        <v>0</v>
      </c>
      <c r="F8721" s="25">
        <f t="shared" si="2"/>
        <v>3</v>
      </c>
      <c r="G8721" s="21" t="s">
        <v>58</v>
      </c>
      <c r="H8721" s="23"/>
      <c r="I8721" s="28"/>
    </row>
    <row r="8722" ht="22.5" customHeight="1">
      <c r="A8722" s="53" t="str">
        <f t="array" ref="A8722">IFERROR(_xlfn.XLOOKUP(B8722, Runs[Run ID], Runs[Track]), "— pick a run —")</f>
        <v>Wolverine</v>
      </c>
      <c r="B8722" s="54" t="s">
        <v>1232</v>
      </c>
      <c r="C8722" s="53" t="str">
        <f t="array" ref="C8722">IFERROR(_xlfn.XLOOKUP(B8722, Runs[Run ID], Runs[Title]), "— pick a run —")</f>
        <v>Claremont's Wolverine</v>
      </c>
      <c r="D8722" s="74" t="s">
        <v>16328</v>
      </c>
      <c r="E8722" s="58" t="b">
        <v>0</v>
      </c>
      <c r="F8722" s="25">
        <f t="shared" si="2"/>
        <v>4</v>
      </c>
      <c r="G8722" s="21" t="s">
        <v>58</v>
      </c>
      <c r="H8722" s="23"/>
      <c r="I8722" s="28"/>
    </row>
    <row r="8723" ht="22.5" customHeight="1">
      <c r="A8723" s="53" t="str">
        <f t="array" ref="A8723">IFERROR(_xlfn.XLOOKUP(B8723, Runs[Run ID], Runs[Track]), "— pick a run —")</f>
        <v>Wolverine</v>
      </c>
      <c r="B8723" s="54" t="s">
        <v>1232</v>
      </c>
      <c r="C8723" s="53" t="str">
        <f t="array" ref="C8723">IFERROR(_xlfn.XLOOKUP(B8723, Runs[Run ID], Runs[Title]), "— pick a run —")</f>
        <v>Claremont's Wolverine</v>
      </c>
      <c r="D8723" s="74" t="s">
        <v>16329</v>
      </c>
      <c r="E8723" s="58" t="b">
        <v>0</v>
      </c>
      <c r="F8723" s="25">
        <f t="shared" si="2"/>
        <v>5</v>
      </c>
      <c r="G8723" s="21" t="s">
        <v>58</v>
      </c>
      <c r="H8723" s="23" t="s">
        <v>16330</v>
      </c>
      <c r="I8723" s="28"/>
    </row>
    <row r="8724" ht="22.5" customHeight="1">
      <c r="A8724" s="53" t="str">
        <f t="array" ref="A8724">IFERROR(_xlfn.XLOOKUP(B8724, Runs[Run ID], Runs[Track]), "— pick a run —")</f>
        <v>Wolverine</v>
      </c>
      <c r="B8724" s="54" t="s">
        <v>1232</v>
      </c>
      <c r="C8724" s="53" t="str">
        <f t="array" ref="C8724">IFERROR(_xlfn.XLOOKUP(B8724, Runs[Run ID], Runs[Title]), "— pick a run —")</f>
        <v>Claremont's Wolverine</v>
      </c>
      <c r="D8724" s="74" t="s">
        <v>16331</v>
      </c>
      <c r="E8724" s="58" t="b">
        <v>0</v>
      </c>
      <c r="F8724" s="25">
        <f t="shared" si="2"/>
        <v>6</v>
      </c>
      <c r="G8724" s="21" t="s">
        <v>58</v>
      </c>
      <c r="H8724" s="23"/>
      <c r="I8724" s="28"/>
    </row>
    <row r="8725" ht="22.5" customHeight="1">
      <c r="A8725" s="53" t="str">
        <f t="array" ref="A8725">IFERROR(_xlfn.XLOOKUP(B8725, Runs[Run ID], Runs[Track]), "— pick a run —")</f>
        <v>Wolverine</v>
      </c>
      <c r="B8725" s="54" t="s">
        <v>1232</v>
      </c>
      <c r="C8725" s="53" t="str">
        <f t="array" ref="C8725">IFERROR(_xlfn.XLOOKUP(B8725, Runs[Run ID], Runs[Title]), "— pick a run —")</f>
        <v>Claremont's Wolverine</v>
      </c>
      <c r="D8725" s="74" t="s">
        <v>16332</v>
      </c>
      <c r="E8725" s="58" t="b">
        <v>0</v>
      </c>
      <c r="F8725" s="25">
        <f t="shared" si="2"/>
        <v>7</v>
      </c>
      <c r="G8725" s="21" t="s">
        <v>58</v>
      </c>
      <c r="H8725" s="23"/>
      <c r="I8725" s="28"/>
    </row>
    <row r="8726" ht="22.5" customHeight="1">
      <c r="A8726" s="53" t="str">
        <f t="array" ref="A8726">IFERROR(_xlfn.XLOOKUP(B8726, Runs[Run ID], Runs[Track]), "— pick a run —")</f>
        <v>Wolverine</v>
      </c>
      <c r="B8726" s="54" t="s">
        <v>1232</v>
      </c>
      <c r="C8726" s="53" t="str">
        <f t="array" ref="C8726">IFERROR(_xlfn.XLOOKUP(B8726, Runs[Run ID], Runs[Title]), "— pick a run —")</f>
        <v>Claremont's Wolverine</v>
      </c>
      <c r="D8726" s="74" t="s">
        <v>16333</v>
      </c>
      <c r="E8726" s="58" t="b">
        <v>0</v>
      </c>
      <c r="F8726" s="25">
        <f t="shared" si="2"/>
        <v>8</v>
      </c>
      <c r="G8726" s="21" t="s">
        <v>58</v>
      </c>
      <c r="H8726" s="23"/>
      <c r="I8726" s="28"/>
    </row>
    <row r="8727" ht="22.5" customHeight="1">
      <c r="A8727" s="53" t="str">
        <f t="array" ref="A8727">IFERROR(_xlfn.XLOOKUP(B8727, Runs[Run ID], Runs[Track]), "— pick a run —")</f>
        <v>Wolverine</v>
      </c>
      <c r="B8727" s="54" t="s">
        <v>1232</v>
      </c>
      <c r="C8727" s="53" t="str">
        <f t="array" ref="C8727">IFERROR(_xlfn.XLOOKUP(B8727, Runs[Run ID], Runs[Title]), "— pick a run —")</f>
        <v>Claremont's Wolverine</v>
      </c>
      <c r="D8727" s="74" t="s">
        <v>16334</v>
      </c>
      <c r="E8727" s="58" t="b">
        <v>0</v>
      </c>
      <c r="F8727" s="25">
        <f t="shared" si="2"/>
        <v>9</v>
      </c>
      <c r="G8727" s="21" t="s">
        <v>58</v>
      </c>
      <c r="H8727" s="23"/>
      <c r="I8727" s="28"/>
    </row>
    <row r="8728" ht="22.5" customHeight="1">
      <c r="A8728" s="53" t="str">
        <f t="array" ref="A8728">IFERROR(_xlfn.XLOOKUP(B8728, Runs[Run ID], Runs[Track]), "— pick a run —")</f>
        <v>Wolverine</v>
      </c>
      <c r="B8728" s="54" t="s">
        <v>1232</v>
      </c>
      <c r="C8728" s="53" t="str">
        <f t="array" ref="C8728">IFERROR(_xlfn.XLOOKUP(B8728, Runs[Run ID], Runs[Title]), "— pick a run —")</f>
        <v>Claremont's Wolverine</v>
      </c>
      <c r="D8728" s="74" t="s">
        <v>16335</v>
      </c>
      <c r="E8728" s="58" t="b">
        <v>0</v>
      </c>
      <c r="F8728" s="25">
        <f t="shared" si="2"/>
        <v>10</v>
      </c>
      <c r="G8728" s="21" t="s">
        <v>58</v>
      </c>
      <c r="H8728" s="23"/>
      <c r="I8728" s="28"/>
    </row>
    <row r="8729" ht="22.5" customHeight="1">
      <c r="A8729" s="53" t="str">
        <f t="array" ref="A8729">IFERROR(_xlfn.XLOOKUP(B8729, Runs[Run ID], Runs[Track]), "— pick a run —")</f>
        <v>Wolverine</v>
      </c>
      <c r="B8729" s="54" t="s">
        <v>1232</v>
      </c>
      <c r="C8729" s="53" t="str">
        <f t="array" ref="C8729">IFERROR(_xlfn.XLOOKUP(B8729, Runs[Run ID], Runs[Title]), "— pick a run —")</f>
        <v>Claremont's Wolverine</v>
      </c>
      <c r="D8729" s="74" t="s">
        <v>14926</v>
      </c>
      <c r="E8729" s="58" t="b">
        <v>0</v>
      </c>
      <c r="F8729" s="25">
        <f t="shared" si="2"/>
        <v>11</v>
      </c>
      <c r="G8729" s="21" t="s">
        <v>58</v>
      </c>
      <c r="H8729" s="23"/>
      <c r="I8729" s="28"/>
    </row>
    <row r="8730" ht="22.5" customHeight="1">
      <c r="A8730" s="53" t="str">
        <f t="array" ref="A8730">IFERROR(_xlfn.XLOOKUP(B8730, Runs[Run ID], Runs[Track]), "— pick a run —")</f>
        <v>Wolverine</v>
      </c>
      <c r="B8730" s="54" t="s">
        <v>1232</v>
      </c>
      <c r="C8730" s="53" t="str">
        <f t="array" ref="C8730">IFERROR(_xlfn.XLOOKUP(B8730, Runs[Run ID], Runs[Title]), "— pick a run —")</f>
        <v>Claremont's Wolverine</v>
      </c>
      <c r="D8730" s="74" t="s">
        <v>14928</v>
      </c>
      <c r="E8730" s="58" t="b">
        <v>0</v>
      </c>
      <c r="F8730" s="25">
        <f t="shared" si="2"/>
        <v>12</v>
      </c>
      <c r="G8730" s="21" t="s">
        <v>58</v>
      </c>
      <c r="H8730" s="23"/>
      <c r="I8730" s="28"/>
    </row>
    <row r="8731" ht="22.5" customHeight="1">
      <c r="A8731" s="53" t="str">
        <f t="array" ref="A8731">IFERROR(_xlfn.XLOOKUP(B8731, Runs[Run ID], Runs[Track]), "— pick a run —")</f>
        <v>Wolverine</v>
      </c>
      <c r="B8731" s="54" t="s">
        <v>1232</v>
      </c>
      <c r="C8731" s="53" t="str">
        <f t="array" ref="C8731">IFERROR(_xlfn.XLOOKUP(B8731, Runs[Run ID], Runs[Title]), "— pick a run —")</f>
        <v>Claremont's Wolverine</v>
      </c>
      <c r="D8731" s="74" t="s">
        <v>16336</v>
      </c>
      <c r="E8731" s="58" t="b">
        <v>0</v>
      </c>
      <c r="F8731" s="25">
        <f t="shared" si="2"/>
        <v>13</v>
      </c>
      <c r="G8731" s="21" t="s">
        <v>443</v>
      </c>
      <c r="H8731" s="23" t="s">
        <v>16337</v>
      </c>
      <c r="I8731" s="28"/>
    </row>
    <row r="8732" ht="22.5" customHeight="1">
      <c r="A8732" s="53" t="str">
        <f t="array" ref="A8732">IFERROR(_xlfn.XLOOKUP(B8732, Runs[Run ID], Runs[Track]), "— pick a run —")</f>
        <v>Wolverine</v>
      </c>
      <c r="B8732" s="54" t="s">
        <v>1232</v>
      </c>
      <c r="C8732" s="53" t="str">
        <f t="array" ref="C8732">IFERROR(_xlfn.XLOOKUP(B8732, Runs[Run ID], Runs[Title]), "— pick a run —")</f>
        <v>Claremont's Wolverine</v>
      </c>
      <c r="D8732" s="74" t="s">
        <v>16338</v>
      </c>
      <c r="E8732" s="58" t="b">
        <v>0</v>
      </c>
      <c r="F8732" s="25">
        <f t="shared" si="2"/>
        <v>14</v>
      </c>
      <c r="G8732" s="21" t="s">
        <v>443</v>
      </c>
      <c r="H8732" s="23"/>
      <c r="I8732" s="28"/>
    </row>
    <row r="8733" ht="22.5" customHeight="1">
      <c r="A8733" s="53" t="str">
        <f t="array" ref="A8733">IFERROR(_xlfn.XLOOKUP(B8733, Runs[Run ID], Runs[Track]), "— pick a run —")</f>
        <v>Wolverine</v>
      </c>
      <c r="B8733" s="54" t="s">
        <v>1241</v>
      </c>
      <c r="C8733" s="53" t="str">
        <f t="array" ref="C8733">IFERROR(_xlfn.XLOOKUP(B8733, Runs[Run ID], Runs[Title]), "— pick a run —")</f>
        <v>Weapon X</v>
      </c>
      <c r="D8733" s="74" t="s">
        <v>16339</v>
      </c>
      <c r="E8733" s="58" t="b">
        <v>0</v>
      </c>
      <c r="F8733" s="25">
        <f t="shared" si="2"/>
        <v>1</v>
      </c>
      <c r="G8733" s="21" t="s">
        <v>58</v>
      </c>
      <c r="H8733" s="23" t="s">
        <v>16340</v>
      </c>
      <c r="I8733" s="28"/>
    </row>
    <row r="8734" ht="22.5" customHeight="1">
      <c r="A8734" s="53" t="str">
        <f t="array" ref="A8734">IFERROR(_xlfn.XLOOKUP(B8734, Runs[Run ID], Runs[Track]), "— pick a run —")</f>
        <v>Wolverine</v>
      </c>
      <c r="B8734" s="54" t="s">
        <v>1241</v>
      </c>
      <c r="C8734" s="53" t="str">
        <f t="array" ref="C8734">IFERROR(_xlfn.XLOOKUP(B8734, Runs[Run ID], Runs[Title]), "— pick a run —")</f>
        <v>Weapon X</v>
      </c>
      <c r="D8734" s="74" t="s">
        <v>16341</v>
      </c>
      <c r="E8734" s="58" t="b">
        <v>0</v>
      </c>
      <c r="F8734" s="25">
        <f t="shared" si="2"/>
        <v>2</v>
      </c>
      <c r="G8734" s="21" t="s">
        <v>58</v>
      </c>
      <c r="H8734" s="23"/>
      <c r="I8734" s="28"/>
    </row>
    <row r="8735" ht="22.5" customHeight="1">
      <c r="A8735" s="53" t="str">
        <f t="array" ref="A8735">IFERROR(_xlfn.XLOOKUP(B8735, Runs[Run ID], Runs[Track]), "— pick a run —")</f>
        <v>Wolverine</v>
      </c>
      <c r="B8735" s="54" t="s">
        <v>1241</v>
      </c>
      <c r="C8735" s="53" t="str">
        <f t="array" ref="C8735">IFERROR(_xlfn.XLOOKUP(B8735, Runs[Run ID], Runs[Title]), "— pick a run —")</f>
        <v>Weapon X</v>
      </c>
      <c r="D8735" s="74" t="s">
        <v>16342</v>
      </c>
      <c r="E8735" s="58" t="b">
        <v>0</v>
      </c>
      <c r="F8735" s="25">
        <f t="shared" si="2"/>
        <v>3</v>
      </c>
      <c r="G8735" s="21" t="s">
        <v>58</v>
      </c>
      <c r="H8735" s="23"/>
      <c r="I8735" s="28"/>
    </row>
    <row r="8736" ht="22.5" customHeight="1">
      <c r="A8736" s="53" t="str">
        <f t="array" ref="A8736">IFERROR(_xlfn.XLOOKUP(B8736, Runs[Run ID], Runs[Track]), "— pick a run —")</f>
        <v>Wolverine</v>
      </c>
      <c r="B8736" s="54" t="s">
        <v>1241</v>
      </c>
      <c r="C8736" s="53" t="str">
        <f t="array" ref="C8736">IFERROR(_xlfn.XLOOKUP(B8736, Runs[Run ID], Runs[Title]), "— pick a run —")</f>
        <v>Weapon X</v>
      </c>
      <c r="D8736" s="74" t="s">
        <v>16343</v>
      </c>
      <c r="E8736" s="58" t="b">
        <v>0</v>
      </c>
      <c r="F8736" s="25">
        <f t="shared" si="2"/>
        <v>4</v>
      </c>
      <c r="G8736" s="21" t="s">
        <v>58</v>
      </c>
      <c r="H8736" s="23"/>
      <c r="I8736" s="28"/>
    </row>
    <row r="8737" ht="22.5" customHeight="1">
      <c r="A8737" s="53" t="str">
        <f t="array" ref="A8737">IFERROR(_xlfn.XLOOKUP(B8737, Runs[Run ID], Runs[Track]), "— pick a run —")</f>
        <v>Wolverine</v>
      </c>
      <c r="B8737" s="54" t="s">
        <v>1241</v>
      </c>
      <c r="C8737" s="53" t="str">
        <f t="array" ref="C8737">IFERROR(_xlfn.XLOOKUP(B8737, Runs[Run ID], Runs[Title]), "— pick a run —")</f>
        <v>Weapon X</v>
      </c>
      <c r="D8737" s="74" t="s">
        <v>16344</v>
      </c>
      <c r="E8737" s="58" t="b">
        <v>0</v>
      </c>
      <c r="F8737" s="25">
        <f t="shared" si="2"/>
        <v>5</v>
      </c>
      <c r="G8737" s="21" t="s">
        <v>58</v>
      </c>
      <c r="H8737" s="23"/>
      <c r="I8737" s="28"/>
    </row>
    <row r="8738" ht="22.5" customHeight="1">
      <c r="A8738" s="53" t="str">
        <f t="array" ref="A8738">IFERROR(_xlfn.XLOOKUP(B8738, Runs[Run ID], Runs[Track]), "— pick a run —")</f>
        <v>Wolverine</v>
      </c>
      <c r="B8738" s="54" t="s">
        <v>1241</v>
      </c>
      <c r="C8738" s="53" t="str">
        <f t="array" ref="C8738">IFERROR(_xlfn.XLOOKUP(B8738, Runs[Run ID], Runs[Title]), "— pick a run —")</f>
        <v>Weapon X</v>
      </c>
      <c r="D8738" s="74" t="s">
        <v>16345</v>
      </c>
      <c r="E8738" s="58" t="b">
        <v>0</v>
      </c>
      <c r="F8738" s="25">
        <f t="shared" si="2"/>
        <v>6</v>
      </c>
      <c r="G8738" s="21" t="s">
        <v>58</v>
      </c>
      <c r="H8738" s="23"/>
      <c r="I8738" s="28"/>
    </row>
    <row r="8739" ht="22.5" customHeight="1">
      <c r="A8739" s="53" t="str">
        <f t="array" ref="A8739">IFERROR(_xlfn.XLOOKUP(B8739, Runs[Run ID], Runs[Track]), "— pick a run —")</f>
        <v>Wolverine</v>
      </c>
      <c r="B8739" s="54" t="s">
        <v>1241</v>
      </c>
      <c r="C8739" s="53" t="str">
        <f t="array" ref="C8739">IFERROR(_xlfn.XLOOKUP(B8739, Runs[Run ID], Runs[Title]), "— pick a run —")</f>
        <v>Weapon X</v>
      </c>
      <c r="D8739" s="74" t="s">
        <v>16346</v>
      </c>
      <c r="E8739" s="58" t="b">
        <v>0</v>
      </c>
      <c r="F8739" s="25">
        <f t="shared" si="2"/>
        <v>7</v>
      </c>
      <c r="G8739" s="21" t="s">
        <v>58</v>
      </c>
      <c r="H8739" s="23"/>
      <c r="I8739" s="28"/>
    </row>
    <row r="8740" ht="22.5" customHeight="1">
      <c r="A8740" s="53" t="str">
        <f t="array" ref="A8740">IFERROR(_xlfn.XLOOKUP(B8740, Runs[Run ID], Runs[Track]), "— pick a run —")</f>
        <v>Wolverine</v>
      </c>
      <c r="B8740" s="54" t="s">
        <v>1241</v>
      </c>
      <c r="C8740" s="53" t="str">
        <f t="array" ref="C8740">IFERROR(_xlfn.XLOOKUP(B8740, Runs[Run ID], Runs[Title]), "— pick a run —")</f>
        <v>Weapon X</v>
      </c>
      <c r="D8740" s="74" t="s">
        <v>16347</v>
      </c>
      <c r="E8740" s="58" t="b">
        <v>0</v>
      </c>
      <c r="F8740" s="25">
        <f t="shared" si="2"/>
        <v>8</v>
      </c>
      <c r="G8740" s="21" t="s">
        <v>58</v>
      </c>
      <c r="H8740" s="23"/>
      <c r="I8740" s="28"/>
    </row>
    <row r="8741" ht="22.5" customHeight="1">
      <c r="A8741" s="53" t="str">
        <f t="array" ref="A8741">IFERROR(_xlfn.XLOOKUP(B8741, Runs[Run ID], Runs[Track]), "— pick a run —")</f>
        <v>Wolverine</v>
      </c>
      <c r="B8741" s="54" t="s">
        <v>1241</v>
      </c>
      <c r="C8741" s="53" t="str">
        <f t="array" ref="C8741">IFERROR(_xlfn.XLOOKUP(B8741, Runs[Run ID], Runs[Title]), "— pick a run —")</f>
        <v>Weapon X</v>
      </c>
      <c r="D8741" s="74" t="s">
        <v>16348</v>
      </c>
      <c r="E8741" s="58" t="b">
        <v>0</v>
      </c>
      <c r="F8741" s="25">
        <f t="shared" si="2"/>
        <v>9</v>
      </c>
      <c r="G8741" s="21" t="s">
        <v>58</v>
      </c>
      <c r="H8741" s="23"/>
      <c r="I8741" s="28"/>
    </row>
    <row r="8742" ht="22.5" customHeight="1">
      <c r="A8742" s="53" t="str">
        <f t="array" ref="A8742">IFERROR(_xlfn.XLOOKUP(B8742, Runs[Run ID], Runs[Track]), "— pick a run —")</f>
        <v>Wolverine</v>
      </c>
      <c r="B8742" s="54" t="s">
        <v>1241</v>
      </c>
      <c r="C8742" s="53" t="str">
        <f t="array" ref="C8742">IFERROR(_xlfn.XLOOKUP(B8742, Runs[Run ID], Runs[Title]), "— pick a run —")</f>
        <v>Weapon X</v>
      </c>
      <c r="D8742" s="74" t="s">
        <v>16349</v>
      </c>
      <c r="E8742" s="58" t="b">
        <v>0</v>
      </c>
      <c r="F8742" s="25">
        <f t="shared" si="2"/>
        <v>10</v>
      </c>
      <c r="G8742" s="21" t="s">
        <v>58</v>
      </c>
      <c r="H8742" s="23"/>
      <c r="I8742" s="28"/>
    </row>
    <row r="8743" ht="22.5" customHeight="1">
      <c r="A8743" s="53" t="str">
        <f t="array" ref="A8743">IFERROR(_xlfn.XLOOKUP(B8743, Runs[Run ID], Runs[Track]), "— pick a run —")</f>
        <v>Wolverine</v>
      </c>
      <c r="B8743" s="54" t="s">
        <v>1241</v>
      </c>
      <c r="C8743" s="53" t="str">
        <f t="array" ref="C8743">IFERROR(_xlfn.XLOOKUP(B8743, Runs[Run ID], Runs[Title]), "— pick a run —")</f>
        <v>Weapon X</v>
      </c>
      <c r="D8743" s="74" t="s">
        <v>16350</v>
      </c>
      <c r="E8743" s="58" t="b">
        <v>0</v>
      </c>
      <c r="F8743" s="25">
        <f t="shared" si="2"/>
        <v>11</v>
      </c>
      <c r="G8743" s="21" t="s">
        <v>58</v>
      </c>
      <c r="H8743" s="23"/>
      <c r="I8743" s="28"/>
    </row>
    <row r="8744" ht="22.5" customHeight="1">
      <c r="A8744" s="53" t="str">
        <f t="array" ref="A8744">IFERROR(_xlfn.XLOOKUP(B8744, Runs[Run ID], Runs[Track]), "— pick a run —")</f>
        <v>Wolverine</v>
      </c>
      <c r="B8744" s="54" t="s">
        <v>1241</v>
      </c>
      <c r="C8744" s="53" t="str">
        <f t="array" ref="C8744">IFERROR(_xlfn.XLOOKUP(B8744, Runs[Run ID], Runs[Title]), "— pick a run —")</f>
        <v>Weapon X</v>
      </c>
      <c r="D8744" s="74" t="s">
        <v>16351</v>
      </c>
      <c r="E8744" s="58" t="b">
        <v>0</v>
      </c>
      <c r="F8744" s="25">
        <f t="shared" si="2"/>
        <v>12</v>
      </c>
      <c r="G8744" s="21" t="s">
        <v>58</v>
      </c>
      <c r="H8744" s="23"/>
      <c r="I8744" s="28"/>
    </row>
    <row r="8745" ht="22.5" customHeight="1">
      <c r="A8745" s="53" t="str">
        <f t="array" ref="A8745">IFERROR(_xlfn.XLOOKUP(B8745, Runs[Run ID], Runs[Track]), "— pick a run —")</f>
        <v>Wolverine</v>
      </c>
      <c r="B8745" s="54" t="s">
        <v>1241</v>
      </c>
      <c r="C8745" s="53" t="str">
        <f t="array" ref="C8745">IFERROR(_xlfn.XLOOKUP(B8745, Runs[Run ID], Runs[Title]), "— pick a run —")</f>
        <v>Weapon X</v>
      </c>
      <c r="D8745" s="74" t="s">
        <v>16352</v>
      </c>
      <c r="E8745" s="58" t="b">
        <v>0</v>
      </c>
      <c r="F8745" s="25">
        <f t="shared" si="2"/>
        <v>13</v>
      </c>
      <c r="G8745" s="21" t="s">
        <v>58</v>
      </c>
      <c r="H8745" s="23"/>
      <c r="I8745" s="28"/>
    </row>
    <row r="8746" ht="22.5" customHeight="1">
      <c r="A8746" s="53" t="str">
        <f t="array" ref="A8746">IFERROR(_xlfn.XLOOKUP(B8746, Runs[Run ID], Runs[Track]), "— pick a run —")</f>
        <v>Wolverine</v>
      </c>
      <c r="B8746" s="54" t="s">
        <v>1244</v>
      </c>
      <c r="C8746" s="53" t="str">
        <f t="array" ref="C8746">IFERROR(_xlfn.XLOOKUP(B8746, Runs[Run ID], Runs[Title]), "— pick a run —")</f>
        <v>Enemy of the State</v>
      </c>
      <c r="D8746" s="74" t="s">
        <v>16353</v>
      </c>
      <c r="E8746" s="58" t="b">
        <v>0</v>
      </c>
      <c r="F8746" s="25">
        <f t="shared" si="2"/>
        <v>1</v>
      </c>
      <c r="G8746" s="21" t="s">
        <v>58</v>
      </c>
      <c r="H8746" s="23" t="s">
        <v>16354</v>
      </c>
      <c r="I8746" s="28"/>
    </row>
    <row r="8747" ht="22.5" customHeight="1">
      <c r="A8747" s="53" t="str">
        <f t="array" ref="A8747">IFERROR(_xlfn.XLOOKUP(B8747, Runs[Run ID], Runs[Track]), "— pick a run —")</f>
        <v>Wolverine</v>
      </c>
      <c r="B8747" s="54" t="s">
        <v>1244</v>
      </c>
      <c r="C8747" s="53" t="str">
        <f t="array" ref="C8747">IFERROR(_xlfn.XLOOKUP(B8747, Runs[Run ID], Runs[Title]), "— pick a run —")</f>
        <v>Enemy of the State</v>
      </c>
      <c r="D8747" s="74" t="s">
        <v>16355</v>
      </c>
      <c r="E8747" s="58" t="b">
        <v>0</v>
      </c>
      <c r="F8747" s="25">
        <f t="shared" si="2"/>
        <v>2</v>
      </c>
      <c r="G8747" s="21" t="s">
        <v>58</v>
      </c>
      <c r="H8747" s="23"/>
      <c r="I8747" s="28"/>
    </row>
    <row r="8748" ht="22.5" customHeight="1">
      <c r="A8748" s="53" t="str">
        <f t="array" ref="A8748">IFERROR(_xlfn.XLOOKUP(B8748, Runs[Run ID], Runs[Track]), "— pick a run —")</f>
        <v>Wolverine</v>
      </c>
      <c r="B8748" s="54" t="s">
        <v>1244</v>
      </c>
      <c r="C8748" s="53" t="str">
        <f t="array" ref="C8748">IFERROR(_xlfn.XLOOKUP(B8748, Runs[Run ID], Runs[Title]), "— pick a run —")</f>
        <v>Enemy of the State</v>
      </c>
      <c r="D8748" s="74" t="s">
        <v>16356</v>
      </c>
      <c r="E8748" s="58" t="b">
        <v>0</v>
      </c>
      <c r="F8748" s="25">
        <f t="shared" si="2"/>
        <v>3</v>
      </c>
      <c r="G8748" s="21" t="s">
        <v>58</v>
      </c>
      <c r="H8748" s="23"/>
      <c r="I8748" s="28"/>
    </row>
    <row r="8749" ht="22.5" customHeight="1">
      <c r="A8749" s="53" t="str">
        <f t="array" ref="A8749">IFERROR(_xlfn.XLOOKUP(B8749, Runs[Run ID], Runs[Track]), "— pick a run —")</f>
        <v>Wolverine</v>
      </c>
      <c r="B8749" s="54" t="s">
        <v>1244</v>
      </c>
      <c r="C8749" s="53" t="str">
        <f t="array" ref="C8749">IFERROR(_xlfn.XLOOKUP(B8749, Runs[Run ID], Runs[Title]), "— pick a run —")</f>
        <v>Enemy of the State</v>
      </c>
      <c r="D8749" s="74" t="s">
        <v>16357</v>
      </c>
      <c r="E8749" s="58" t="b">
        <v>0</v>
      </c>
      <c r="F8749" s="25">
        <f t="shared" si="2"/>
        <v>4</v>
      </c>
      <c r="G8749" s="21" t="s">
        <v>58</v>
      </c>
      <c r="H8749" s="23"/>
      <c r="I8749" s="28"/>
    </row>
    <row r="8750" ht="22.5" customHeight="1">
      <c r="A8750" s="53" t="str">
        <f t="array" ref="A8750">IFERROR(_xlfn.XLOOKUP(B8750, Runs[Run ID], Runs[Track]), "— pick a run —")</f>
        <v>Wolverine</v>
      </c>
      <c r="B8750" s="54" t="s">
        <v>1244</v>
      </c>
      <c r="C8750" s="53" t="str">
        <f t="array" ref="C8750">IFERROR(_xlfn.XLOOKUP(B8750, Runs[Run ID], Runs[Title]), "— pick a run —")</f>
        <v>Enemy of the State</v>
      </c>
      <c r="D8750" s="74" t="s">
        <v>16358</v>
      </c>
      <c r="E8750" s="58" t="b">
        <v>0</v>
      </c>
      <c r="F8750" s="25">
        <f t="shared" si="2"/>
        <v>5</v>
      </c>
      <c r="G8750" s="21" t="s">
        <v>58</v>
      </c>
      <c r="H8750" s="23"/>
      <c r="I8750" s="28"/>
    </row>
    <row r="8751" ht="22.5" customHeight="1">
      <c r="A8751" s="53" t="str">
        <f t="array" ref="A8751">IFERROR(_xlfn.XLOOKUP(B8751, Runs[Run ID], Runs[Track]), "— pick a run —")</f>
        <v>Wolverine</v>
      </c>
      <c r="B8751" s="54" t="s">
        <v>1244</v>
      </c>
      <c r="C8751" s="53" t="str">
        <f t="array" ref="C8751">IFERROR(_xlfn.XLOOKUP(B8751, Runs[Run ID], Runs[Title]), "— pick a run —")</f>
        <v>Enemy of the State</v>
      </c>
      <c r="D8751" s="74" t="s">
        <v>16359</v>
      </c>
      <c r="E8751" s="58" t="b">
        <v>0</v>
      </c>
      <c r="F8751" s="25">
        <f t="shared" si="2"/>
        <v>6</v>
      </c>
      <c r="G8751" s="21" t="s">
        <v>58</v>
      </c>
      <c r="H8751" s="23"/>
      <c r="I8751" s="28"/>
    </row>
    <row r="8752" ht="22.5" customHeight="1">
      <c r="A8752" s="53" t="str">
        <f t="array" ref="A8752">IFERROR(_xlfn.XLOOKUP(B8752, Runs[Run ID], Runs[Track]), "— pick a run —")</f>
        <v>Wolverine</v>
      </c>
      <c r="B8752" s="54" t="s">
        <v>1244</v>
      </c>
      <c r="C8752" s="53" t="str">
        <f t="array" ref="C8752">IFERROR(_xlfn.XLOOKUP(B8752, Runs[Run ID], Runs[Title]), "— pick a run —")</f>
        <v>Enemy of the State</v>
      </c>
      <c r="D8752" s="74" t="s">
        <v>16360</v>
      </c>
      <c r="E8752" s="58" t="b">
        <v>0</v>
      </c>
      <c r="F8752" s="25">
        <f t="shared" si="2"/>
        <v>7</v>
      </c>
      <c r="G8752" s="21" t="s">
        <v>58</v>
      </c>
      <c r="H8752" s="23"/>
      <c r="I8752" s="28"/>
    </row>
    <row r="8753" ht="22.5" customHeight="1">
      <c r="A8753" s="53" t="str">
        <f t="array" ref="A8753">IFERROR(_xlfn.XLOOKUP(B8753, Runs[Run ID], Runs[Track]), "— pick a run —")</f>
        <v>Wolverine</v>
      </c>
      <c r="B8753" s="54" t="s">
        <v>1244</v>
      </c>
      <c r="C8753" s="53" t="str">
        <f t="array" ref="C8753">IFERROR(_xlfn.XLOOKUP(B8753, Runs[Run ID], Runs[Title]), "— pick a run —")</f>
        <v>Enemy of the State</v>
      </c>
      <c r="D8753" s="74" t="s">
        <v>16361</v>
      </c>
      <c r="E8753" s="58" t="b">
        <v>0</v>
      </c>
      <c r="F8753" s="25">
        <f t="shared" si="2"/>
        <v>8</v>
      </c>
      <c r="G8753" s="21" t="s">
        <v>58</v>
      </c>
      <c r="H8753" s="23"/>
      <c r="I8753" s="28"/>
    </row>
    <row r="8754" ht="22.5" customHeight="1">
      <c r="A8754" s="53" t="str">
        <f t="array" ref="A8754">IFERROR(_xlfn.XLOOKUP(B8754, Runs[Run ID], Runs[Track]), "— pick a run —")</f>
        <v>Wolverine</v>
      </c>
      <c r="B8754" s="54" t="s">
        <v>1244</v>
      </c>
      <c r="C8754" s="53" t="str">
        <f t="array" ref="C8754">IFERROR(_xlfn.XLOOKUP(B8754, Runs[Run ID], Runs[Title]), "— pick a run —")</f>
        <v>Enemy of the State</v>
      </c>
      <c r="D8754" s="74" t="s">
        <v>16362</v>
      </c>
      <c r="E8754" s="58" t="b">
        <v>0</v>
      </c>
      <c r="F8754" s="25">
        <f t="shared" si="2"/>
        <v>9</v>
      </c>
      <c r="G8754" s="21" t="s">
        <v>58</v>
      </c>
      <c r="H8754" s="23"/>
      <c r="I8754" s="28"/>
    </row>
    <row r="8755" ht="22.5" customHeight="1">
      <c r="A8755" s="53" t="str">
        <f t="array" ref="A8755">IFERROR(_xlfn.XLOOKUP(B8755, Runs[Run ID], Runs[Track]), "— pick a run —")</f>
        <v>Wolverine</v>
      </c>
      <c r="B8755" s="54" t="s">
        <v>1244</v>
      </c>
      <c r="C8755" s="53" t="str">
        <f t="array" ref="C8755">IFERROR(_xlfn.XLOOKUP(B8755, Runs[Run ID], Runs[Title]), "— pick a run —")</f>
        <v>Enemy of the State</v>
      </c>
      <c r="D8755" s="74" t="s">
        <v>16363</v>
      </c>
      <c r="E8755" s="58" t="b">
        <v>0</v>
      </c>
      <c r="F8755" s="25">
        <f t="shared" si="2"/>
        <v>10</v>
      </c>
      <c r="G8755" s="21" t="s">
        <v>58</v>
      </c>
      <c r="H8755" s="23"/>
      <c r="I8755" s="28"/>
    </row>
    <row r="8756" ht="22.5" customHeight="1">
      <c r="A8756" s="53" t="str">
        <f t="array" ref="A8756">IFERROR(_xlfn.XLOOKUP(B8756, Runs[Run ID], Runs[Track]), "— pick a run —")</f>
        <v>Wolverine</v>
      </c>
      <c r="B8756" s="54" t="s">
        <v>1244</v>
      </c>
      <c r="C8756" s="53" t="str">
        <f t="array" ref="C8756">IFERROR(_xlfn.XLOOKUP(B8756, Runs[Run ID], Runs[Title]), "— pick a run —")</f>
        <v>Enemy of the State</v>
      </c>
      <c r="D8756" s="74" t="s">
        <v>16364</v>
      </c>
      <c r="E8756" s="58" t="b">
        <v>0</v>
      </c>
      <c r="F8756" s="25">
        <f t="shared" si="2"/>
        <v>11</v>
      </c>
      <c r="G8756" s="21" t="s">
        <v>58</v>
      </c>
      <c r="H8756" s="23"/>
      <c r="I8756" s="28"/>
    </row>
    <row r="8757" ht="22.5" customHeight="1">
      <c r="A8757" s="53" t="str">
        <f t="array" ref="A8757">IFERROR(_xlfn.XLOOKUP(B8757, Runs[Run ID], Runs[Track]), "— pick a run —")</f>
        <v>Wolverine</v>
      </c>
      <c r="B8757" s="54" t="s">
        <v>1244</v>
      </c>
      <c r="C8757" s="53" t="str">
        <f t="array" ref="C8757">IFERROR(_xlfn.XLOOKUP(B8757, Runs[Run ID], Runs[Title]), "— pick a run —")</f>
        <v>Enemy of the State</v>
      </c>
      <c r="D8757" s="74" t="s">
        <v>16365</v>
      </c>
      <c r="E8757" s="58" t="b">
        <v>0</v>
      </c>
      <c r="F8757" s="25">
        <f t="shared" si="2"/>
        <v>12</v>
      </c>
      <c r="G8757" s="21" t="s">
        <v>58</v>
      </c>
      <c r="H8757" s="23"/>
      <c r="I8757" s="28"/>
    </row>
    <row r="8758" ht="22.5" customHeight="1">
      <c r="A8758" s="53" t="str">
        <f t="array" ref="A8758">IFERROR(_xlfn.XLOOKUP(B8758, Runs[Run ID], Runs[Track]), "— pick a run —")</f>
        <v>Wolverine</v>
      </c>
      <c r="B8758" s="54" t="s">
        <v>1244</v>
      </c>
      <c r="C8758" s="53" t="str">
        <f t="array" ref="C8758">IFERROR(_xlfn.XLOOKUP(B8758, Runs[Run ID], Runs[Title]), "— pick a run —")</f>
        <v>Enemy of the State</v>
      </c>
      <c r="D8758" s="74" t="s">
        <v>16366</v>
      </c>
      <c r="E8758" s="58" t="b">
        <v>0</v>
      </c>
      <c r="F8758" s="25">
        <f t="shared" si="2"/>
        <v>13</v>
      </c>
      <c r="G8758" s="21" t="s">
        <v>58</v>
      </c>
      <c r="H8758" s="23"/>
      <c r="I8758" s="28"/>
    </row>
    <row r="8759" ht="22.5" customHeight="1">
      <c r="A8759" s="53" t="str">
        <f t="array" ref="A8759">IFERROR(_xlfn.XLOOKUP(B8759, Runs[Run ID], Runs[Track]), "— pick a run —")</f>
        <v>Wolverine</v>
      </c>
      <c r="B8759" s="54" t="s">
        <v>1246</v>
      </c>
      <c r="C8759" s="53" t="str">
        <f t="array" ref="C8759">IFERROR(_xlfn.XLOOKUP(B8759, Runs[Run ID], Runs[Title]), "— pick a run —")</f>
        <v>Wolverine: Get Mystique</v>
      </c>
      <c r="D8759" s="74" t="s">
        <v>16367</v>
      </c>
      <c r="E8759" s="58" t="b">
        <v>0</v>
      </c>
      <c r="F8759" s="25">
        <f t="shared" si="2"/>
        <v>1</v>
      </c>
      <c r="G8759" s="21" t="s">
        <v>58</v>
      </c>
      <c r="H8759" s="23" t="s">
        <v>16368</v>
      </c>
      <c r="I8759" s="28"/>
    </row>
    <row r="8760" ht="22.5" customHeight="1">
      <c r="A8760" s="53" t="str">
        <f t="array" ref="A8760">IFERROR(_xlfn.XLOOKUP(B8760, Runs[Run ID], Runs[Track]), "— pick a run —")</f>
        <v>Wolverine</v>
      </c>
      <c r="B8760" s="54" t="s">
        <v>1246</v>
      </c>
      <c r="C8760" s="53" t="str">
        <f t="array" ref="C8760">IFERROR(_xlfn.XLOOKUP(B8760, Runs[Run ID], Runs[Title]), "— pick a run —")</f>
        <v>Wolverine: Get Mystique</v>
      </c>
      <c r="D8760" s="74" t="s">
        <v>16369</v>
      </c>
      <c r="E8760" s="58" t="b">
        <v>0</v>
      </c>
      <c r="F8760" s="25">
        <f t="shared" si="2"/>
        <v>2</v>
      </c>
      <c r="G8760" s="21" t="s">
        <v>58</v>
      </c>
      <c r="H8760" s="23"/>
      <c r="I8760" s="28"/>
    </row>
    <row r="8761" ht="22.5" customHeight="1">
      <c r="A8761" s="53" t="str">
        <f t="array" ref="A8761">IFERROR(_xlfn.XLOOKUP(B8761, Runs[Run ID], Runs[Track]), "— pick a run —")</f>
        <v>Wolverine</v>
      </c>
      <c r="B8761" s="54" t="s">
        <v>1246</v>
      </c>
      <c r="C8761" s="53" t="str">
        <f t="array" ref="C8761">IFERROR(_xlfn.XLOOKUP(B8761, Runs[Run ID], Runs[Title]), "— pick a run —")</f>
        <v>Wolverine: Get Mystique</v>
      </c>
      <c r="D8761" s="74" t="s">
        <v>16370</v>
      </c>
      <c r="E8761" s="58" t="b">
        <v>0</v>
      </c>
      <c r="F8761" s="25">
        <f t="shared" si="2"/>
        <v>3</v>
      </c>
      <c r="G8761" s="21" t="s">
        <v>58</v>
      </c>
      <c r="H8761" s="23"/>
      <c r="I8761" s="28"/>
    </row>
    <row r="8762" ht="22.5" customHeight="1">
      <c r="A8762" s="53" t="str">
        <f t="array" ref="A8762">IFERROR(_xlfn.XLOOKUP(B8762, Runs[Run ID], Runs[Track]), "— pick a run —")</f>
        <v>Wolverine</v>
      </c>
      <c r="B8762" s="54" t="s">
        <v>1246</v>
      </c>
      <c r="C8762" s="53" t="str">
        <f t="array" ref="C8762">IFERROR(_xlfn.XLOOKUP(B8762, Runs[Run ID], Runs[Title]), "— pick a run —")</f>
        <v>Wolverine: Get Mystique</v>
      </c>
      <c r="D8762" s="74" t="s">
        <v>16371</v>
      </c>
      <c r="E8762" s="58" t="b">
        <v>0</v>
      </c>
      <c r="F8762" s="25">
        <f t="shared" si="2"/>
        <v>4</v>
      </c>
      <c r="G8762" s="21" t="s">
        <v>58</v>
      </c>
      <c r="H8762" s="23"/>
      <c r="I8762" s="28"/>
    </row>
    <row r="8763" ht="22.5" customHeight="1">
      <c r="A8763" s="53" t="str">
        <f t="array" ref="A8763">IFERROR(_xlfn.XLOOKUP(B8763, Runs[Run ID], Runs[Track]), "— pick a run —")</f>
        <v>Wolverine</v>
      </c>
      <c r="B8763" s="54" t="s">
        <v>1249</v>
      </c>
      <c r="C8763" s="53" t="str">
        <f t="array" ref="C8763">IFERROR(_xlfn.XLOOKUP(B8763, Runs[Run ID], Runs[Title]), "— pick a run —")</f>
        <v>Old Man Logan</v>
      </c>
      <c r="D8763" s="74" t="s">
        <v>16372</v>
      </c>
      <c r="E8763" s="58" t="b">
        <v>0</v>
      </c>
      <c r="F8763" s="25">
        <f t="shared" si="2"/>
        <v>1</v>
      </c>
      <c r="G8763" s="21" t="s">
        <v>58</v>
      </c>
      <c r="H8763" s="23" t="s">
        <v>16373</v>
      </c>
      <c r="I8763" s="28"/>
    </row>
    <row r="8764" ht="22.5" customHeight="1">
      <c r="A8764" s="53" t="str">
        <f t="array" ref="A8764">IFERROR(_xlfn.XLOOKUP(B8764, Runs[Run ID], Runs[Track]), "— pick a run —")</f>
        <v>Wolverine</v>
      </c>
      <c r="B8764" s="54" t="s">
        <v>1249</v>
      </c>
      <c r="C8764" s="53" t="str">
        <f t="array" ref="C8764">IFERROR(_xlfn.XLOOKUP(B8764, Runs[Run ID], Runs[Title]), "— pick a run —")</f>
        <v>Old Man Logan</v>
      </c>
      <c r="D8764" s="74" t="s">
        <v>16374</v>
      </c>
      <c r="E8764" s="58" t="b">
        <v>0</v>
      </c>
      <c r="F8764" s="25">
        <f t="shared" si="2"/>
        <v>2</v>
      </c>
      <c r="G8764" s="21" t="s">
        <v>58</v>
      </c>
      <c r="H8764" s="23"/>
      <c r="I8764" s="28"/>
    </row>
    <row r="8765" ht="22.5" customHeight="1">
      <c r="A8765" s="53" t="str">
        <f t="array" ref="A8765">IFERROR(_xlfn.XLOOKUP(B8765, Runs[Run ID], Runs[Track]), "— pick a run —")</f>
        <v>Wolverine</v>
      </c>
      <c r="B8765" s="54" t="s">
        <v>1249</v>
      </c>
      <c r="C8765" s="53" t="str">
        <f t="array" ref="C8765">IFERROR(_xlfn.XLOOKUP(B8765, Runs[Run ID], Runs[Title]), "— pick a run —")</f>
        <v>Old Man Logan</v>
      </c>
      <c r="D8765" s="74" t="s">
        <v>16375</v>
      </c>
      <c r="E8765" s="58" t="b">
        <v>0</v>
      </c>
      <c r="F8765" s="25">
        <f t="shared" si="2"/>
        <v>3</v>
      </c>
      <c r="G8765" s="21" t="s">
        <v>58</v>
      </c>
      <c r="H8765" s="23"/>
      <c r="I8765" s="28"/>
    </row>
    <row r="8766" ht="22.5" customHeight="1">
      <c r="A8766" s="53" t="str">
        <f t="array" ref="A8766">IFERROR(_xlfn.XLOOKUP(B8766, Runs[Run ID], Runs[Track]), "— pick a run —")</f>
        <v>Wolverine</v>
      </c>
      <c r="B8766" s="54" t="s">
        <v>1249</v>
      </c>
      <c r="C8766" s="53" t="str">
        <f t="array" ref="C8766">IFERROR(_xlfn.XLOOKUP(B8766, Runs[Run ID], Runs[Title]), "— pick a run —")</f>
        <v>Old Man Logan</v>
      </c>
      <c r="D8766" s="74" t="s">
        <v>16376</v>
      </c>
      <c r="E8766" s="58" t="b">
        <v>0</v>
      </c>
      <c r="F8766" s="25">
        <f t="shared" si="2"/>
        <v>4</v>
      </c>
      <c r="G8766" s="21" t="s">
        <v>58</v>
      </c>
      <c r="H8766" s="23"/>
      <c r="I8766" s="28"/>
    </row>
    <row r="8767" ht="22.5" customHeight="1">
      <c r="A8767" s="53" t="str">
        <f t="array" ref="A8767">IFERROR(_xlfn.XLOOKUP(B8767, Runs[Run ID], Runs[Track]), "— pick a run —")</f>
        <v>Wolverine</v>
      </c>
      <c r="B8767" s="54" t="s">
        <v>1249</v>
      </c>
      <c r="C8767" s="53" t="str">
        <f t="array" ref="C8767">IFERROR(_xlfn.XLOOKUP(B8767, Runs[Run ID], Runs[Title]), "— pick a run —")</f>
        <v>Old Man Logan</v>
      </c>
      <c r="D8767" s="74" t="s">
        <v>16377</v>
      </c>
      <c r="E8767" s="58" t="b">
        <v>0</v>
      </c>
      <c r="F8767" s="25">
        <f t="shared" si="2"/>
        <v>5</v>
      </c>
      <c r="G8767" s="21" t="s">
        <v>58</v>
      </c>
      <c r="H8767" s="23"/>
      <c r="I8767" s="28"/>
    </row>
    <row r="8768" ht="22.5" customHeight="1">
      <c r="A8768" s="53" t="str">
        <f t="array" ref="A8768">IFERROR(_xlfn.XLOOKUP(B8768, Runs[Run ID], Runs[Track]), "— pick a run —")</f>
        <v>Wolverine</v>
      </c>
      <c r="B8768" s="54" t="s">
        <v>1249</v>
      </c>
      <c r="C8768" s="53" t="str">
        <f t="array" ref="C8768">IFERROR(_xlfn.XLOOKUP(B8768, Runs[Run ID], Runs[Title]), "— pick a run —")</f>
        <v>Old Man Logan</v>
      </c>
      <c r="D8768" s="74" t="s">
        <v>16378</v>
      </c>
      <c r="E8768" s="58" t="b">
        <v>0</v>
      </c>
      <c r="F8768" s="25">
        <f t="shared" si="2"/>
        <v>6</v>
      </c>
      <c r="G8768" s="21" t="s">
        <v>58</v>
      </c>
      <c r="H8768" s="23"/>
      <c r="I8768" s="28"/>
    </row>
    <row r="8769" ht="22.5" customHeight="1">
      <c r="A8769" s="53" t="str">
        <f t="array" ref="A8769">IFERROR(_xlfn.XLOOKUP(B8769, Runs[Run ID], Runs[Track]), "— pick a run —")</f>
        <v>Wolverine</v>
      </c>
      <c r="B8769" s="54" t="s">
        <v>1249</v>
      </c>
      <c r="C8769" s="53" t="str">
        <f t="array" ref="C8769">IFERROR(_xlfn.XLOOKUP(B8769, Runs[Run ID], Runs[Title]), "— pick a run —")</f>
        <v>Old Man Logan</v>
      </c>
      <c r="D8769" s="74" t="s">
        <v>16379</v>
      </c>
      <c r="E8769" s="58" t="b">
        <v>0</v>
      </c>
      <c r="F8769" s="25">
        <f t="shared" si="2"/>
        <v>7</v>
      </c>
      <c r="G8769" s="21" t="s">
        <v>58</v>
      </c>
      <c r="H8769" s="23"/>
      <c r="I8769" s="28"/>
    </row>
    <row r="8770" ht="22.5" customHeight="1">
      <c r="A8770" s="53" t="str">
        <f t="array" ref="A8770">IFERROR(_xlfn.XLOOKUP(B8770, Runs[Run ID], Runs[Track]), "— pick a run —")</f>
        <v>Wolverine</v>
      </c>
      <c r="B8770" s="54" t="s">
        <v>1249</v>
      </c>
      <c r="C8770" s="53" t="str">
        <f t="array" ref="C8770">IFERROR(_xlfn.XLOOKUP(B8770, Runs[Run ID], Runs[Title]), "— pick a run —")</f>
        <v>Old Man Logan</v>
      </c>
      <c r="D8770" s="74" t="s">
        <v>16380</v>
      </c>
      <c r="E8770" s="58" t="b">
        <v>0</v>
      </c>
      <c r="F8770" s="25">
        <f t="shared" si="2"/>
        <v>8</v>
      </c>
      <c r="G8770" s="21" t="s">
        <v>58</v>
      </c>
      <c r="H8770" s="23" t="s">
        <v>16381</v>
      </c>
      <c r="I8770" s="28"/>
    </row>
    <row r="8771" ht="22.5" customHeight="1">
      <c r="A8771" s="53" t="str">
        <f t="array" ref="A8771">IFERROR(_xlfn.XLOOKUP(B8771, Runs[Run ID], Runs[Track]), "— pick a run —")</f>
        <v>Wolverine</v>
      </c>
      <c r="B8771" s="54" t="s">
        <v>1249</v>
      </c>
      <c r="C8771" s="53" t="str">
        <f t="array" ref="C8771">IFERROR(_xlfn.XLOOKUP(B8771, Runs[Run ID], Runs[Title]), "— pick a run —")</f>
        <v>Old Man Logan</v>
      </c>
      <c r="D8771" s="74" t="s">
        <v>16382</v>
      </c>
      <c r="E8771" s="58" t="b">
        <v>0</v>
      </c>
      <c r="F8771" s="25">
        <f t="shared" si="2"/>
        <v>9</v>
      </c>
      <c r="G8771" s="21" t="s">
        <v>58</v>
      </c>
      <c r="H8771" s="23"/>
      <c r="I8771" s="28"/>
    </row>
    <row r="8772" ht="22.5" customHeight="1">
      <c r="A8772" s="53" t="str">
        <f t="array" ref="A8772">IFERROR(_xlfn.XLOOKUP(B8772, Runs[Run ID], Runs[Track]), "— pick a run —")</f>
        <v>Wolverine</v>
      </c>
      <c r="B8772" s="54" t="s">
        <v>1249</v>
      </c>
      <c r="C8772" s="53" t="str">
        <f t="array" ref="C8772">IFERROR(_xlfn.XLOOKUP(B8772, Runs[Run ID], Runs[Title]), "— pick a run —")</f>
        <v>Old Man Logan</v>
      </c>
      <c r="D8772" s="74" t="s">
        <v>16383</v>
      </c>
      <c r="E8772" s="58" t="b">
        <v>0</v>
      </c>
      <c r="F8772" s="25">
        <f t="shared" si="2"/>
        <v>10</v>
      </c>
      <c r="G8772" s="21" t="s">
        <v>58</v>
      </c>
      <c r="H8772" s="23"/>
      <c r="I8772" s="28"/>
    </row>
    <row r="8773" ht="22.5" customHeight="1">
      <c r="A8773" s="53" t="str">
        <f t="array" ref="A8773">IFERROR(_xlfn.XLOOKUP(B8773, Runs[Run ID], Runs[Track]), "— pick a run —")</f>
        <v>Wolverine</v>
      </c>
      <c r="B8773" s="54" t="s">
        <v>1249</v>
      </c>
      <c r="C8773" s="53" t="str">
        <f t="array" ref="C8773">IFERROR(_xlfn.XLOOKUP(B8773, Runs[Run ID], Runs[Title]), "— pick a run —")</f>
        <v>Old Man Logan</v>
      </c>
      <c r="D8773" s="74" t="s">
        <v>16384</v>
      </c>
      <c r="E8773" s="58" t="b">
        <v>0</v>
      </c>
      <c r="F8773" s="25">
        <f t="shared" si="2"/>
        <v>11</v>
      </c>
      <c r="G8773" s="21" t="s">
        <v>58</v>
      </c>
      <c r="H8773" s="23"/>
      <c r="I8773" s="28"/>
    </row>
    <row r="8774" ht="22.5" customHeight="1">
      <c r="A8774" s="53" t="str">
        <f t="array" ref="A8774">IFERROR(_xlfn.XLOOKUP(B8774, Runs[Run ID], Runs[Track]), "— pick a run —")</f>
        <v>Wolverine</v>
      </c>
      <c r="B8774" s="54" t="s">
        <v>1249</v>
      </c>
      <c r="C8774" s="53" t="str">
        <f t="array" ref="C8774">IFERROR(_xlfn.XLOOKUP(B8774, Runs[Run ID], Runs[Title]), "— pick a run —")</f>
        <v>Old Man Logan</v>
      </c>
      <c r="D8774" s="74" t="s">
        <v>16385</v>
      </c>
      <c r="E8774" s="58" t="b">
        <v>0</v>
      </c>
      <c r="F8774" s="25">
        <f t="shared" si="2"/>
        <v>12</v>
      </c>
      <c r="G8774" s="21" t="s">
        <v>58</v>
      </c>
      <c r="H8774" s="23"/>
      <c r="I8774" s="28"/>
    </row>
    <row r="8775" ht="22.5" customHeight="1">
      <c r="A8775" s="53" t="str">
        <f t="array" ref="A8775">IFERROR(_xlfn.XLOOKUP(B8775, Runs[Run ID], Runs[Track]), "— pick a run —")</f>
        <v>Wolverine</v>
      </c>
      <c r="B8775" s="54" t="s">
        <v>1249</v>
      </c>
      <c r="C8775" s="53" t="str">
        <f t="array" ref="C8775">IFERROR(_xlfn.XLOOKUP(B8775, Runs[Run ID], Runs[Title]), "— pick a run —")</f>
        <v>Old Man Logan</v>
      </c>
      <c r="D8775" s="74" t="s">
        <v>16386</v>
      </c>
      <c r="E8775" s="58" t="b">
        <v>0</v>
      </c>
      <c r="F8775" s="25">
        <f t="shared" si="2"/>
        <v>13</v>
      </c>
      <c r="G8775" s="21" t="s">
        <v>58</v>
      </c>
      <c r="H8775" s="23"/>
      <c r="I8775" s="28"/>
    </row>
    <row r="8776" ht="22.5" customHeight="1">
      <c r="A8776" s="53" t="str">
        <f t="array" ref="A8776">IFERROR(_xlfn.XLOOKUP(B8776, Runs[Run ID], Runs[Track]), "— pick a run —")</f>
        <v>Wolverine</v>
      </c>
      <c r="B8776" s="54" t="s">
        <v>1253</v>
      </c>
      <c r="C8776" s="53" t="str">
        <f t="array" ref="C8776">IFERROR(_xlfn.XLOOKUP(B8776, Runs[Run ID], Runs[Title]), "— pick a run —")</f>
        <v>Old Man Logan (2016)</v>
      </c>
      <c r="D8776" s="74" t="s">
        <v>16387</v>
      </c>
      <c r="E8776" s="58" t="b">
        <v>0</v>
      </c>
      <c r="F8776" s="25">
        <f t="shared" si="2"/>
        <v>1</v>
      </c>
      <c r="G8776" s="21" t="s">
        <v>58</v>
      </c>
      <c r="H8776" s="23" t="s">
        <v>16388</v>
      </c>
      <c r="I8776" s="28"/>
    </row>
    <row r="8777" ht="22.5" customHeight="1">
      <c r="A8777" s="53" t="str">
        <f t="array" ref="A8777">IFERROR(_xlfn.XLOOKUP(B8777, Runs[Run ID], Runs[Track]), "— pick a run —")</f>
        <v>Wolverine</v>
      </c>
      <c r="B8777" s="54" t="s">
        <v>1253</v>
      </c>
      <c r="C8777" s="53" t="str">
        <f t="array" ref="C8777">IFERROR(_xlfn.XLOOKUP(B8777, Runs[Run ID], Runs[Title]), "— pick a run —")</f>
        <v>Old Man Logan (2016)</v>
      </c>
      <c r="D8777" s="74" t="s">
        <v>16389</v>
      </c>
      <c r="E8777" s="58" t="b">
        <v>0</v>
      </c>
      <c r="F8777" s="25">
        <f t="shared" si="2"/>
        <v>2</v>
      </c>
      <c r="G8777" s="21" t="s">
        <v>58</v>
      </c>
      <c r="H8777" s="23"/>
      <c r="I8777" s="28"/>
    </row>
    <row r="8778" ht="22.5" customHeight="1">
      <c r="A8778" s="53" t="str">
        <f t="array" ref="A8778">IFERROR(_xlfn.XLOOKUP(B8778, Runs[Run ID], Runs[Track]), "— pick a run —")</f>
        <v>Wolverine</v>
      </c>
      <c r="B8778" s="54" t="s">
        <v>1253</v>
      </c>
      <c r="C8778" s="53" t="str">
        <f t="array" ref="C8778">IFERROR(_xlfn.XLOOKUP(B8778, Runs[Run ID], Runs[Title]), "— pick a run —")</f>
        <v>Old Man Logan (2016)</v>
      </c>
      <c r="D8778" s="74" t="s">
        <v>16390</v>
      </c>
      <c r="E8778" s="58" t="b">
        <v>0</v>
      </c>
      <c r="F8778" s="25">
        <f t="shared" si="2"/>
        <v>3</v>
      </c>
      <c r="G8778" s="21" t="s">
        <v>58</v>
      </c>
      <c r="H8778" s="23"/>
      <c r="I8778" s="28"/>
    </row>
    <row r="8779" ht="22.5" customHeight="1">
      <c r="A8779" s="53" t="str">
        <f t="array" ref="A8779">IFERROR(_xlfn.XLOOKUP(B8779, Runs[Run ID], Runs[Track]), "— pick a run —")</f>
        <v>Wolverine</v>
      </c>
      <c r="B8779" s="54" t="s">
        <v>1253</v>
      </c>
      <c r="C8779" s="53" t="str">
        <f t="array" ref="C8779">IFERROR(_xlfn.XLOOKUP(B8779, Runs[Run ID], Runs[Title]), "— pick a run —")</f>
        <v>Old Man Logan (2016)</v>
      </c>
      <c r="D8779" s="74" t="s">
        <v>16391</v>
      </c>
      <c r="E8779" s="58" t="b">
        <v>0</v>
      </c>
      <c r="F8779" s="25">
        <f t="shared" si="2"/>
        <v>4</v>
      </c>
      <c r="G8779" s="21" t="s">
        <v>58</v>
      </c>
      <c r="H8779" s="23"/>
      <c r="I8779" s="28"/>
    </row>
    <row r="8780" ht="22.5" customHeight="1">
      <c r="A8780" s="53" t="str">
        <f t="array" ref="A8780">IFERROR(_xlfn.XLOOKUP(B8780, Runs[Run ID], Runs[Track]), "— pick a run —")</f>
        <v>Wolverine</v>
      </c>
      <c r="B8780" s="54" t="s">
        <v>1253</v>
      </c>
      <c r="C8780" s="53" t="str">
        <f t="array" ref="C8780">IFERROR(_xlfn.XLOOKUP(B8780, Runs[Run ID], Runs[Title]), "— pick a run —")</f>
        <v>Old Man Logan (2016)</v>
      </c>
      <c r="D8780" s="74" t="s">
        <v>16392</v>
      </c>
      <c r="E8780" s="58" t="b">
        <v>0</v>
      </c>
      <c r="F8780" s="25">
        <f t="shared" si="2"/>
        <v>5</v>
      </c>
      <c r="G8780" s="21" t="s">
        <v>58</v>
      </c>
      <c r="H8780" s="23"/>
      <c r="I8780" s="28"/>
    </row>
    <row r="8781" ht="22.5" customHeight="1">
      <c r="A8781" s="53" t="str">
        <f t="array" ref="A8781">IFERROR(_xlfn.XLOOKUP(B8781, Runs[Run ID], Runs[Track]), "— pick a run —")</f>
        <v>Wolverine</v>
      </c>
      <c r="B8781" s="54" t="s">
        <v>1253</v>
      </c>
      <c r="C8781" s="53" t="str">
        <f t="array" ref="C8781">IFERROR(_xlfn.XLOOKUP(B8781, Runs[Run ID], Runs[Title]), "— pick a run —")</f>
        <v>Old Man Logan (2016)</v>
      </c>
      <c r="D8781" s="74" t="s">
        <v>16393</v>
      </c>
      <c r="E8781" s="58" t="b">
        <v>0</v>
      </c>
      <c r="F8781" s="25">
        <f t="shared" si="2"/>
        <v>6</v>
      </c>
      <c r="G8781" s="21" t="s">
        <v>58</v>
      </c>
      <c r="H8781" s="23"/>
      <c r="I8781" s="28"/>
    </row>
    <row r="8782" ht="22.5" customHeight="1">
      <c r="A8782" s="53" t="str">
        <f t="array" ref="A8782">IFERROR(_xlfn.XLOOKUP(B8782, Runs[Run ID], Runs[Track]), "— pick a run —")</f>
        <v>Wolverine</v>
      </c>
      <c r="B8782" s="54" t="s">
        <v>1253</v>
      </c>
      <c r="C8782" s="53" t="str">
        <f t="array" ref="C8782">IFERROR(_xlfn.XLOOKUP(B8782, Runs[Run ID], Runs[Title]), "— pick a run —")</f>
        <v>Old Man Logan (2016)</v>
      </c>
      <c r="D8782" s="74" t="s">
        <v>16394</v>
      </c>
      <c r="E8782" s="58" t="b">
        <v>0</v>
      </c>
      <c r="F8782" s="25">
        <f t="shared" si="2"/>
        <v>7</v>
      </c>
      <c r="G8782" s="21" t="s">
        <v>58</v>
      </c>
      <c r="H8782" s="23"/>
      <c r="I8782" s="28"/>
    </row>
    <row r="8783" ht="22.5" customHeight="1">
      <c r="A8783" s="53" t="str">
        <f t="array" ref="A8783">IFERROR(_xlfn.XLOOKUP(B8783, Runs[Run ID], Runs[Track]), "— pick a run —")</f>
        <v>Wolverine</v>
      </c>
      <c r="B8783" s="54" t="s">
        <v>1253</v>
      </c>
      <c r="C8783" s="53" t="str">
        <f t="array" ref="C8783">IFERROR(_xlfn.XLOOKUP(B8783, Runs[Run ID], Runs[Title]), "— pick a run —")</f>
        <v>Old Man Logan (2016)</v>
      </c>
      <c r="D8783" s="74" t="s">
        <v>16395</v>
      </c>
      <c r="E8783" s="58" t="b">
        <v>0</v>
      </c>
      <c r="F8783" s="25">
        <f t="shared" si="2"/>
        <v>8</v>
      </c>
      <c r="G8783" s="21" t="s">
        <v>58</v>
      </c>
      <c r="H8783" s="23"/>
      <c r="I8783" s="28"/>
    </row>
    <row r="8784" ht="22.5" customHeight="1">
      <c r="A8784" s="53" t="str">
        <f t="array" ref="A8784">IFERROR(_xlfn.XLOOKUP(B8784, Runs[Run ID], Runs[Track]), "— pick a run —")</f>
        <v>Wolverine</v>
      </c>
      <c r="B8784" s="54" t="s">
        <v>1253</v>
      </c>
      <c r="C8784" s="53" t="str">
        <f t="array" ref="C8784">IFERROR(_xlfn.XLOOKUP(B8784, Runs[Run ID], Runs[Title]), "— pick a run —")</f>
        <v>Old Man Logan (2016)</v>
      </c>
      <c r="D8784" s="74" t="s">
        <v>16396</v>
      </c>
      <c r="E8784" s="58" t="b">
        <v>0</v>
      </c>
      <c r="F8784" s="25">
        <f t="shared" si="2"/>
        <v>9</v>
      </c>
      <c r="G8784" s="21" t="s">
        <v>58</v>
      </c>
      <c r="H8784" s="23"/>
      <c r="I8784" s="28"/>
    </row>
    <row r="8785" ht="22.5" customHeight="1">
      <c r="A8785" s="53" t="str">
        <f t="array" ref="A8785">IFERROR(_xlfn.XLOOKUP(B8785, Runs[Run ID], Runs[Track]), "— pick a run —")</f>
        <v>Wolverine</v>
      </c>
      <c r="B8785" s="54" t="s">
        <v>1253</v>
      </c>
      <c r="C8785" s="53" t="str">
        <f t="array" ref="C8785">IFERROR(_xlfn.XLOOKUP(B8785, Runs[Run ID], Runs[Title]), "— pick a run —")</f>
        <v>Old Man Logan (2016)</v>
      </c>
      <c r="D8785" s="74" t="s">
        <v>16397</v>
      </c>
      <c r="E8785" s="58" t="b">
        <v>0</v>
      </c>
      <c r="F8785" s="25">
        <f t="shared" si="2"/>
        <v>10</v>
      </c>
      <c r="G8785" s="21" t="s">
        <v>58</v>
      </c>
      <c r="H8785" s="23"/>
      <c r="I8785" s="28"/>
    </row>
    <row r="8786" ht="22.5" customHeight="1">
      <c r="A8786" s="53" t="str">
        <f t="array" ref="A8786">IFERROR(_xlfn.XLOOKUP(B8786, Runs[Run ID], Runs[Track]), "— pick a run —")</f>
        <v>Wolverine</v>
      </c>
      <c r="B8786" s="54" t="s">
        <v>1253</v>
      </c>
      <c r="C8786" s="53" t="str">
        <f t="array" ref="C8786">IFERROR(_xlfn.XLOOKUP(B8786, Runs[Run ID], Runs[Title]), "— pick a run —")</f>
        <v>Old Man Logan (2016)</v>
      </c>
      <c r="D8786" s="74" t="s">
        <v>16398</v>
      </c>
      <c r="E8786" s="58" t="b">
        <v>0</v>
      </c>
      <c r="F8786" s="25">
        <f t="shared" si="2"/>
        <v>11</v>
      </c>
      <c r="G8786" s="21" t="s">
        <v>58</v>
      </c>
      <c r="H8786" s="23"/>
      <c r="I8786" s="28"/>
    </row>
    <row r="8787" ht="22.5" customHeight="1">
      <c r="A8787" s="53" t="str">
        <f t="array" ref="A8787">IFERROR(_xlfn.XLOOKUP(B8787, Runs[Run ID], Runs[Track]), "— pick a run —")</f>
        <v>Wolverine</v>
      </c>
      <c r="B8787" s="54" t="s">
        <v>1253</v>
      </c>
      <c r="C8787" s="53" t="str">
        <f t="array" ref="C8787">IFERROR(_xlfn.XLOOKUP(B8787, Runs[Run ID], Runs[Title]), "— pick a run —")</f>
        <v>Old Man Logan (2016)</v>
      </c>
      <c r="D8787" s="74" t="s">
        <v>16399</v>
      </c>
      <c r="E8787" s="58" t="b">
        <v>0</v>
      </c>
      <c r="F8787" s="25">
        <f t="shared" si="2"/>
        <v>12</v>
      </c>
      <c r="G8787" s="21" t="s">
        <v>58</v>
      </c>
      <c r="H8787" s="23"/>
      <c r="I8787" s="28"/>
    </row>
    <row r="8788" ht="22.5" customHeight="1">
      <c r="A8788" s="53" t="str">
        <f t="array" ref="A8788">IFERROR(_xlfn.XLOOKUP(B8788, Runs[Run ID], Runs[Track]), "— pick a run —")</f>
        <v>Wolverine</v>
      </c>
      <c r="B8788" s="54" t="s">
        <v>1253</v>
      </c>
      <c r="C8788" s="53" t="str">
        <f t="array" ref="C8788">IFERROR(_xlfn.XLOOKUP(B8788, Runs[Run ID], Runs[Title]), "— pick a run —")</f>
        <v>Old Man Logan (2016)</v>
      </c>
      <c r="D8788" s="74" t="s">
        <v>16400</v>
      </c>
      <c r="E8788" s="58" t="b">
        <v>0</v>
      </c>
      <c r="F8788" s="25">
        <f t="shared" si="2"/>
        <v>13</v>
      </c>
      <c r="G8788" s="21" t="s">
        <v>58</v>
      </c>
      <c r="H8788" s="23"/>
      <c r="I8788" s="28"/>
    </row>
    <row r="8789" ht="22.5" customHeight="1">
      <c r="A8789" s="53" t="str">
        <f t="array" ref="A8789">IFERROR(_xlfn.XLOOKUP(B8789, Runs[Run ID], Runs[Track]), "— pick a run —")</f>
        <v>Wolverine</v>
      </c>
      <c r="B8789" s="54" t="s">
        <v>1253</v>
      </c>
      <c r="C8789" s="53" t="str">
        <f t="array" ref="C8789">IFERROR(_xlfn.XLOOKUP(B8789, Runs[Run ID], Runs[Title]), "— pick a run —")</f>
        <v>Old Man Logan (2016)</v>
      </c>
      <c r="D8789" s="74" t="s">
        <v>16401</v>
      </c>
      <c r="E8789" s="58" t="b">
        <v>0</v>
      </c>
      <c r="F8789" s="25">
        <f t="shared" si="2"/>
        <v>14</v>
      </c>
      <c r="G8789" s="21" t="s">
        <v>58</v>
      </c>
      <c r="H8789" s="23"/>
      <c r="I8789" s="28"/>
    </row>
    <row r="8790" ht="22.5" customHeight="1">
      <c r="A8790" s="53" t="str">
        <f t="array" ref="A8790">IFERROR(_xlfn.XLOOKUP(B8790, Runs[Run ID], Runs[Track]), "— pick a run —")</f>
        <v>Wolverine</v>
      </c>
      <c r="B8790" s="54" t="s">
        <v>1253</v>
      </c>
      <c r="C8790" s="53" t="str">
        <f t="array" ref="C8790">IFERROR(_xlfn.XLOOKUP(B8790, Runs[Run ID], Runs[Title]), "— pick a run —")</f>
        <v>Old Man Logan (2016)</v>
      </c>
      <c r="D8790" s="74" t="s">
        <v>16402</v>
      </c>
      <c r="E8790" s="58" t="b">
        <v>0</v>
      </c>
      <c r="F8790" s="25">
        <f t="shared" si="2"/>
        <v>15</v>
      </c>
      <c r="G8790" s="21" t="s">
        <v>58</v>
      </c>
      <c r="H8790" s="23"/>
      <c r="I8790" s="28"/>
    </row>
    <row r="8791" ht="22.5" customHeight="1">
      <c r="A8791" s="53" t="str">
        <f t="array" ref="A8791">IFERROR(_xlfn.XLOOKUP(B8791, Runs[Run ID], Runs[Track]), "— pick a run —")</f>
        <v>Wolverine</v>
      </c>
      <c r="B8791" s="54" t="s">
        <v>1253</v>
      </c>
      <c r="C8791" s="53" t="str">
        <f t="array" ref="C8791">IFERROR(_xlfn.XLOOKUP(B8791, Runs[Run ID], Runs[Title]), "— pick a run —")</f>
        <v>Old Man Logan (2016)</v>
      </c>
      <c r="D8791" s="74" t="s">
        <v>16403</v>
      </c>
      <c r="E8791" s="58" t="b">
        <v>0</v>
      </c>
      <c r="F8791" s="25">
        <f t="shared" si="2"/>
        <v>16</v>
      </c>
      <c r="G8791" s="21" t="s">
        <v>58</v>
      </c>
      <c r="H8791" s="23"/>
      <c r="I8791" s="28"/>
    </row>
    <row r="8792" ht="22.5" customHeight="1">
      <c r="A8792" s="53" t="str">
        <f t="array" ref="A8792">IFERROR(_xlfn.XLOOKUP(B8792, Runs[Run ID], Runs[Track]), "— pick a run —")</f>
        <v>Wolverine</v>
      </c>
      <c r="B8792" s="54" t="s">
        <v>1253</v>
      </c>
      <c r="C8792" s="53" t="str">
        <f t="array" ref="C8792">IFERROR(_xlfn.XLOOKUP(B8792, Runs[Run ID], Runs[Title]), "— pick a run —")</f>
        <v>Old Man Logan (2016)</v>
      </c>
      <c r="D8792" s="74" t="s">
        <v>16404</v>
      </c>
      <c r="E8792" s="58" t="b">
        <v>0</v>
      </c>
      <c r="F8792" s="25">
        <f t="shared" si="2"/>
        <v>17</v>
      </c>
      <c r="G8792" s="21" t="s">
        <v>58</v>
      </c>
      <c r="H8792" s="23"/>
      <c r="I8792" s="28"/>
    </row>
    <row r="8793" ht="22.5" customHeight="1">
      <c r="A8793" s="53" t="str">
        <f t="array" ref="A8793">IFERROR(_xlfn.XLOOKUP(B8793, Runs[Run ID], Runs[Track]), "— pick a run —")</f>
        <v>Wolverine</v>
      </c>
      <c r="B8793" s="54" t="s">
        <v>1253</v>
      </c>
      <c r="C8793" s="53" t="str">
        <f t="array" ref="C8793">IFERROR(_xlfn.XLOOKUP(B8793, Runs[Run ID], Runs[Title]), "— pick a run —")</f>
        <v>Old Man Logan (2016)</v>
      </c>
      <c r="D8793" s="74" t="s">
        <v>16405</v>
      </c>
      <c r="E8793" s="58" t="b">
        <v>0</v>
      </c>
      <c r="F8793" s="25">
        <f t="shared" si="2"/>
        <v>18</v>
      </c>
      <c r="G8793" s="21" t="s">
        <v>58</v>
      </c>
      <c r="H8793" s="23"/>
      <c r="I8793" s="28"/>
    </row>
    <row r="8794" ht="22.5" customHeight="1">
      <c r="A8794" s="53" t="str">
        <f t="array" ref="A8794">IFERROR(_xlfn.XLOOKUP(B8794, Runs[Run ID], Runs[Track]), "— pick a run —")</f>
        <v>Wolverine</v>
      </c>
      <c r="B8794" s="54" t="s">
        <v>1253</v>
      </c>
      <c r="C8794" s="53" t="str">
        <f t="array" ref="C8794">IFERROR(_xlfn.XLOOKUP(B8794, Runs[Run ID], Runs[Title]), "— pick a run —")</f>
        <v>Old Man Logan (2016)</v>
      </c>
      <c r="D8794" s="74" t="s">
        <v>16406</v>
      </c>
      <c r="E8794" s="58" t="b">
        <v>0</v>
      </c>
      <c r="F8794" s="25">
        <f t="shared" si="2"/>
        <v>19</v>
      </c>
      <c r="G8794" s="21" t="s">
        <v>58</v>
      </c>
      <c r="H8794" s="23"/>
      <c r="I8794" s="28"/>
    </row>
    <row r="8795" ht="22.5" customHeight="1">
      <c r="A8795" s="53" t="str">
        <f t="array" ref="A8795">IFERROR(_xlfn.XLOOKUP(B8795, Runs[Run ID], Runs[Track]), "— pick a run —")</f>
        <v>Wolverine</v>
      </c>
      <c r="B8795" s="54" t="s">
        <v>1253</v>
      </c>
      <c r="C8795" s="53" t="str">
        <f t="array" ref="C8795">IFERROR(_xlfn.XLOOKUP(B8795, Runs[Run ID], Runs[Title]), "— pick a run —")</f>
        <v>Old Man Logan (2016)</v>
      </c>
      <c r="D8795" s="74" t="s">
        <v>16407</v>
      </c>
      <c r="E8795" s="58" t="b">
        <v>0</v>
      </c>
      <c r="F8795" s="25">
        <f t="shared" si="2"/>
        <v>20</v>
      </c>
      <c r="G8795" s="21" t="s">
        <v>58</v>
      </c>
      <c r="H8795" s="23"/>
      <c r="I8795" s="28"/>
    </row>
    <row r="8796" ht="22.5" customHeight="1">
      <c r="A8796" s="53" t="str">
        <f t="array" ref="A8796">IFERROR(_xlfn.XLOOKUP(B8796, Runs[Run ID], Runs[Track]), "— pick a run —")</f>
        <v>Wolverine</v>
      </c>
      <c r="B8796" s="54" t="s">
        <v>1253</v>
      </c>
      <c r="C8796" s="53" t="str">
        <f t="array" ref="C8796">IFERROR(_xlfn.XLOOKUP(B8796, Runs[Run ID], Runs[Title]), "— pick a run —")</f>
        <v>Old Man Logan (2016)</v>
      </c>
      <c r="D8796" s="74" t="s">
        <v>16408</v>
      </c>
      <c r="E8796" s="58" t="b">
        <v>0</v>
      </c>
      <c r="F8796" s="25">
        <f t="shared" si="2"/>
        <v>21</v>
      </c>
      <c r="G8796" s="21" t="s">
        <v>58</v>
      </c>
      <c r="H8796" s="23"/>
      <c r="I8796" s="28"/>
    </row>
    <row r="8797" ht="22.5" customHeight="1">
      <c r="A8797" s="53" t="str">
        <f t="array" ref="A8797">IFERROR(_xlfn.XLOOKUP(B8797, Runs[Run ID], Runs[Track]), "— pick a run —")</f>
        <v>Wolverine</v>
      </c>
      <c r="B8797" s="54" t="s">
        <v>1253</v>
      </c>
      <c r="C8797" s="53" t="str">
        <f t="array" ref="C8797">IFERROR(_xlfn.XLOOKUP(B8797, Runs[Run ID], Runs[Title]), "— pick a run —")</f>
        <v>Old Man Logan (2016)</v>
      </c>
      <c r="D8797" s="74" t="s">
        <v>16409</v>
      </c>
      <c r="E8797" s="58" t="b">
        <v>0</v>
      </c>
      <c r="F8797" s="25">
        <f t="shared" si="2"/>
        <v>22</v>
      </c>
      <c r="G8797" s="21" t="s">
        <v>58</v>
      </c>
      <c r="H8797" s="23"/>
      <c r="I8797" s="28"/>
    </row>
    <row r="8798" ht="22.5" customHeight="1">
      <c r="A8798" s="53" t="str">
        <f t="array" ref="A8798">IFERROR(_xlfn.XLOOKUP(B8798, Runs[Run ID], Runs[Track]), "— pick a run —")</f>
        <v>Wolverine</v>
      </c>
      <c r="B8798" s="54" t="s">
        <v>1253</v>
      </c>
      <c r="C8798" s="53" t="str">
        <f t="array" ref="C8798">IFERROR(_xlfn.XLOOKUP(B8798, Runs[Run ID], Runs[Title]), "— pick a run —")</f>
        <v>Old Man Logan (2016)</v>
      </c>
      <c r="D8798" s="74" t="s">
        <v>16410</v>
      </c>
      <c r="E8798" s="58" t="b">
        <v>0</v>
      </c>
      <c r="F8798" s="25">
        <f t="shared" si="2"/>
        <v>23</v>
      </c>
      <c r="G8798" s="21" t="s">
        <v>58</v>
      </c>
      <c r="H8798" s="23"/>
      <c r="I8798" s="28"/>
    </row>
    <row r="8799" ht="22.5" customHeight="1">
      <c r="A8799" s="53" t="str">
        <f t="array" ref="A8799">IFERROR(_xlfn.XLOOKUP(B8799, Runs[Run ID], Runs[Track]), "— pick a run —")</f>
        <v>Wolverine</v>
      </c>
      <c r="B8799" s="54" t="s">
        <v>1253</v>
      </c>
      <c r="C8799" s="53" t="str">
        <f t="array" ref="C8799">IFERROR(_xlfn.XLOOKUP(B8799, Runs[Run ID], Runs[Title]), "— pick a run —")</f>
        <v>Old Man Logan (2016)</v>
      </c>
      <c r="D8799" s="74" t="s">
        <v>16411</v>
      </c>
      <c r="E8799" s="58" t="b">
        <v>0</v>
      </c>
      <c r="F8799" s="25">
        <f t="shared" si="2"/>
        <v>24</v>
      </c>
      <c r="G8799" s="21" t="s">
        <v>58</v>
      </c>
      <c r="H8799" s="23"/>
      <c r="I8799" s="28"/>
    </row>
    <row r="8800" ht="22.5" customHeight="1">
      <c r="A8800" s="53" t="str">
        <f t="array" ref="A8800">IFERROR(_xlfn.XLOOKUP(B8800, Runs[Run ID], Runs[Track]), "— pick a run —")</f>
        <v>Wolverine</v>
      </c>
      <c r="B8800" s="54" t="s">
        <v>1253</v>
      </c>
      <c r="C8800" s="53" t="str">
        <f t="array" ref="C8800">IFERROR(_xlfn.XLOOKUP(B8800, Runs[Run ID], Runs[Title]), "— pick a run —")</f>
        <v>Old Man Logan (2016)</v>
      </c>
      <c r="D8800" s="74" t="s">
        <v>16412</v>
      </c>
      <c r="E8800" s="58" t="b">
        <v>0</v>
      </c>
      <c r="F8800" s="25">
        <f t="shared" si="2"/>
        <v>25</v>
      </c>
      <c r="G8800" s="21" t="s">
        <v>58</v>
      </c>
      <c r="H8800" s="23"/>
      <c r="I8800" s="28"/>
    </row>
    <row r="8801" ht="22.5" customHeight="1">
      <c r="A8801" s="53" t="str">
        <f t="array" ref="A8801">IFERROR(_xlfn.XLOOKUP(B8801, Runs[Run ID], Runs[Track]), "— pick a run —")</f>
        <v>Wolverine</v>
      </c>
      <c r="B8801" s="54" t="s">
        <v>1253</v>
      </c>
      <c r="C8801" s="53" t="str">
        <f t="array" ref="C8801">IFERROR(_xlfn.XLOOKUP(B8801, Runs[Run ID], Runs[Title]), "— pick a run —")</f>
        <v>Old Man Logan (2016)</v>
      </c>
      <c r="D8801" s="74" t="s">
        <v>16413</v>
      </c>
      <c r="E8801" s="58" t="b">
        <v>0</v>
      </c>
      <c r="F8801" s="25">
        <f t="shared" si="2"/>
        <v>26</v>
      </c>
      <c r="G8801" s="21" t="s">
        <v>58</v>
      </c>
      <c r="H8801" s="23"/>
      <c r="I8801" s="28"/>
    </row>
    <row r="8802" ht="22.5" customHeight="1">
      <c r="A8802" s="53" t="str">
        <f t="array" ref="A8802">IFERROR(_xlfn.XLOOKUP(B8802, Runs[Run ID], Runs[Track]), "— pick a run —")</f>
        <v>Wolverine</v>
      </c>
      <c r="B8802" s="54" t="s">
        <v>1253</v>
      </c>
      <c r="C8802" s="53" t="str">
        <f t="array" ref="C8802">IFERROR(_xlfn.XLOOKUP(B8802, Runs[Run ID], Runs[Title]), "— pick a run —")</f>
        <v>Old Man Logan (2016)</v>
      </c>
      <c r="D8802" s="74" t="s">
        <v>16414</v>
      </c>
      <c r="E8802" s="58" t="b">
        <v>0</v>
      </c>
      <c r="F8802" s="25">
        <f t="shared" si="2"/>
        <v>27</v>
      </c>
      <c r="G8802" s="21" t="s">
        <v>58</v>
      </c>
      <c r="H8802" s="23"/>
      <c r="I8802" s="28"/>
    </row>
    <row r="8803" ht="22.5" customHeight="1">
      <c r="A8803" s="53" t="str">
        <f t="array" ref="A8803">IFERROR(_xlfn.XLOOKUP(B8803, Runs[Run ID], Runs[Track]), "— pick a run —")</f>
        <v>Wolverine</v>
      </c>
      <c r="B8803" s="54" t="s">
        <v>1253</v>
      </c>
      <c r="C8803" s="53" t="str">
        <f t="array" ref="C8803">IFERROR(_xlfn.XLOOKUP(B8803, Runs[Run ID], Runs[Title]), "— pick a run —")</f>
        <v>Old Man Logan (2016)</v>
      </c>
      <c r="D8803" s="74" t="s">
        <v>16415</v>
      </c>
      <c r="E8803" s="58" t="b">
        <v>0</v>
      </c>
      <c r="F8803" s="25">
        <f t="shared" si="2"/>
        <v>28</v>
      </c>
      <c r="G8803" s="21" t="s">
        <v>58</v>
      </c>
      <c r="H8803" s="23"/>
      <c r="I8803" s="28"/>
    </row>
    <row r="8804" ht="22.5" customHeight="1">
      <c r="A8804" s="53" t="str">
        <f t="array" ref="A8804">IFERROR(_xlfn.XLOOKUP(B8804, Runs[Run ID], Runs[Track]), "— pick a run —")</f>
        <v>Wolverine</v>
      </c>
      <c r="B8804" s="54" t="s">
        <v>1253</v>
      </c>
      <c r="C8804" s="53" t="str">
        <f t="array" ref="C8804">IFERROR(_xlfn.XLOOKUP(B8804, Runs[Run ID], Runs[Title]), "— pick a run —")</f>
        <v>Old Man Logan (2016)</v>
      </c>
      <c r="D8804" s="74" t="s">
        <v>16416</v>
      </c>
      <c r="E8804" s="58" t="b">
        <v>0</v>
      </c>
      <c r="F8804" s="25">
        <f t="shared" si="2"/>
        <v>29</v>
      </c>
      <c r="G8804" s="21" t="s">
        <v>58</v>
      </c>
      <c r="H8804" s="23"/>
      <c r="I8804" s="28"/>
    </row>
    <row r="8805" ht="22.5" customHeight="1">
      <c r="A8805" s="53" t="str">
        <f t="array" ref="A8805">IFERROR(_xlfn.XLOOKUP(B8805, Runs[Run ID], Runs[Track]), "— pick a run —")</f>
        <v>Wolverine</v>
      </c>
      <c r="B8805" s="54" t="s">
        <v>1253</v>
      </c>
      <c r="C8805" s="53" t="str">
        <f t="array" ref="C8805">IFERROR(_xlfn.XLOOKUP(B8805, Runs[Run ID], Runs[Title]), "— pick a run —")</f>
        <v>Old Man Logan (2016)</v>
      </c>
      <c r="D8805" s="74" t="s">
        <v>16417</v>
      </c>
      <c r="E8805" s="58" t="b">
        <v>0</v>
      </c>
      <c r="F8805" s="25">
        <f t="shared" si="2"/>
        <v>30</v>
      </c>
      <c r="G8805" s="21" t="s">
        <v>58</v>
      </c>
      <c r="H8805" s="23"/>
      <c r="I8805" s="28"/>
    </row>
    <row r="8806" ht="22.5" customHeight="1">
      <c r="A8806" s="53" t="str">
        <f t="array" ref="A8806">IFERROR(_xlfn.XLOOKUP(B8806, Runs[Run ID], Runs[Track]), "— pick a run —")</f>
        <v>Wolverine</v>
      </c>
      <c r="B8806" s="54" t="s">
        <v>1253</v>
      </c>
      <c r="C8806" s="53" t="str">
        <f t="array" ref="C8806">IFERROR(_xlfn.XLOOKUP(B8806, Runs[Run ID], Runs[Title]), "— pick a run —")</f>
        <v>Old Man Logan (2016)</v>
      </c>
      <c r="D8806" s="74" t="s">
        <v>16418</v>
      </c>
      <c r="E8806" s="58" t="b">
        <v>0</v>
      </c>
      <c r="F8806" s="25">
        <f t="shared" si="2"/>
        <v>31</v>
      </c>
      <c r="G8806" s="21" t="s">
        <v>58</v>
      </c>
      <c r="H8806" s="23"/>
      <c r="I8806" s="28"/>
    </row>
    <row r="8807" ht="22.5" customHeight="1">
      <c r="A8807" s="53" t="str">
        <f t="array" ref="A8807">IFERROR(_xlfn.XLOOKUP(B8807, Runs[Run ID], Runs[Track]), "— pick a run —")</f>
        <v>Wolverine</v>
      </c>
      <c r="B8807" s="54" t="s">
        <v>1253</v>
      </c>
      <c r="C8807" s="53" t="str">
        <f t="array" ref="C8807">IFERROR(_xlfn.XLOOKUP(B8807, Runs[Run ID], Runs[Title]), "— pick a run —")</f>
        <v>Old Man Logan (2016)</v>
      </c>
      <c r="D8807" s="74" t="s">
        <v>16419</v>
      </c>
      <c r="E8807" s="58" t="b">
        <v>0</v>
      </c>
      <c r="F8807" s="25">
        <f t="shared" si="2"/>
        <v>32</v>
      </c>
      <c r="G8807" s="21" t="s">
        <v>58</v>
      </c>
      <c r="H8807" s="23"/>
      <c r="I8807" s="28"/>
    </row>
    <row r="8808" ht="22.5" customHeight="1">
      <c r="A8808" s="53" t="str">
        <f t="array" ref="A8808">IFERROR(_xlfn.XLOOKUP(B8808, Runs[Run ID], Runs[Track]), "— pick a run —")</f>
        <v>Wolverine</v>
      </c>
      <c r="B8808" s="54" t="s">
        <v>1253</v>
      </c>
      <c r="C8808" s="53" t="str">
        <f t="array" ref="C8808">IFERROR(_xlfn.XLOOKUP(B8808, Runs[Run ID], Runs[Title]), "— pick a run —")</f>
        <v>Old Man Logan (2016)</v>
      </c>
      <c r="D8808" s="74" t="s">
        <v>16420</v>
      </c>
      <c r="E8808" s="58" t="b">
        <v>0</v>
      </c>
      <c r="F8808" s="25">
        <f t="shared" si="2"/>
        <v>33</v>
      </c>
      <c r="G8808" s="21" t="s">
        <v>58</v>
      </c>
      <c r="H8808" s="23"/>
      <c r="I8808" s="28"/>
    </row>
    <row r="8809" ht="22.5" customHeight="1">
      <c r="A8809" s="53" t="str">
        <f t="array" ref="A8809">IFERROR(_xlfn.XLOOKUP(B8809, Runs[Run ID], Runs[Track]), "— pick a run —")</f>
        <v>Wolverine</v>
      </c>
      <c r="B8809" s="54" t="s">
        <v>1253</v>
      </c>
      <c r="C8809" s="53" t="str">
        <f t="array" ref="C8809">IFERROR(_xlfn.XLOOKUP(B8809, Runs[Run ID], Runs[Title]), "— pick a run —")</f>
        <v>Old Man Logan (2016)</v>
      </c>
      <c r="D8809" s="74" t="s">
        <v>16421</v>
      </c>
      <c r="E8809" s="58" t="b">
        <v>0</v>
      </c>
      <c r="F8809" s="25">
        <f t="shared" si="2"/>
        <v>34</v>
      </c>
      <c r="G8809" s="21" t="s">
        <v>58</v>
      </c>
      <c r="H8809" s="23"/>
      <c r="I8809" s="28"/>
    </row>
    <row r="8810" ht="22.5" customHeight="1">
      <c r="A8810" s="53" t="str">
        <f t="array" ref="A8810">IFERROR(_xlfn.XLOOKUP(B8810, Runs[Run ID], Runs[Track]), "— pick a run —")</f>
        <v>Wolverine</v>
      </c>
      <c r="B8810" s="54" t="s">
        <v>1253</v>
      </c>
      <c r="C8810" s="53" t="str">
        <f t="array" ref="C8810">IFERROR(_xlfn.XLOOKUP(B8810, Runs[Run ID], Runs[Title]), "— pick a run —")</f>
        <v>Old Man Logan (2016)</v>
      </c>
      <c r="D8810" s="74" t="s">
        <v>16422</v>
      </c>
      <c r="E8810" s="58" t="b">
        <v>0</v>
      </c>
      <c r="F8810" s="25">
        <f t="shared" si="2"/>
        <v>35</v>
      </c>
      <c r="G8810" s="21" t="s">
        <v>58</v>
      </c>
      <c r="H8810" s="23"/>
      <c r="I8810" s="28"/>
    </row>
    <row r="8811" ht="22.5" customHeight="1">
      <c r="A8811" s="53" t="str">
        <f t="array" ref="A8811">IFERROR(_xlfn.XLOOKUP(B8811, Runs[Run ID], Runs[Track]), "— pick a run —")</f>
        <v>Wolverine</v>
      </c>
      <c r="B8811" s="54" t="s">
        <v>1253</v>
      </c>
      <c r="C8811" s="53" t="str">
        <f t="array" ref="C8811">IFERROR(_xlfn.XLOOKUP(B8811, Runs[Run ID], Runs[Title]), "— pick a run —")</f>
        <v>Old Man Logan (2016)</v>
      </c>
      <c r="D8811" s="74" t="s">
        <v>16423</v>
      </c>
      <c r="E8811" s="58" t="b">
        <v>0</v>
      </c>
      <c r="F8811" s="25">
        <f t="shared" si="2"/>
        <v>36</v>
      </c>
      <c r="G8811" s="21" t="s">
        <v>58</v>
      </c>
      <c r="H8811" s="23"/>
      <c r="I8811" s="28"/>
    </row>
    <row r="8812" ht="22.5" customHeight="1">
      <c r="A8812" s="53" t="str">
        <f t="array" ref="A8812">IFERROR(_xlfn.XLOOKUP(B8812, Runs[Run ID], Runs[Track]), "— pick a run —")</f>
        <v>Wolverine</v>
      </c>
      <c r="B8812" s="54" t="s">
        <v>1253</v>
      </c>
      <c r="C8812" s="53" t="str">
        <f t="array" ref="C8812">IFERROR(_xlfn.XLOOKUP(B8812, Runs[Run ID], Runs[Title]), "— pick a run —")</f>
        <v>Old Man Logan (2016)</v>
      </c>
      <c r="D8812" s="74" t="s">
        <v>16424</v>
      </c>
      <c r="E8812" s="58" t="b">
        <v>0</v>
      </c>
      <c r="F8812" s="25">
        <f t="shared" si="2"/>
        <v>37</v>
      </c>
      <c r="G8812" s="21" t="s">
        <v>58</v>
      </c>
      <c r="H8812" s="23"/>
      <c r="I8812" s="28"/>
    </row>
    <row r="8813" ht="22.5" customHeight="1">
      <c r="A8813" s="53" t="str">
        <f t="array" ref="A8813">IFERROR(_xlfn.XLOOKUP(B8813, Runs[Run ID], Runs[Track]), "— pick a run —")</f>
        <v>Wolverine</v>
      </c>
      <c r="B8813" s="54" t="s">
        <v>1253</v>
      </c>
      <c r="C8813" s="53" t="str">
        <f t="array" ref="C8813">IFERROR(_xlfn.XLOOKUP(B8813, Runs[Run ID], Runs[Title]), "— pick a run —")</f>
        <v>Old Man Logan (2016)</v>
      </c>
      <c r="D8813" s="74" t="s">
        <v>16425</v>
      </c>
      <c r="E8813" s="58" t="b">
        <v>0</v>
      </c>
      <c r="F8813" s="25">
        <f t="shared" si="2"/>
        <v>38</v>
      </c>
      <c r="G8813" s="21" t="s">
        <v>58</v>
      </c>
      <c r="H8813" s="23"/>
      <c r="I8813" s="28"/>
    </row>
    <row r="8814" ht="22.5" customHeight="1">
      <c r="A8814" s="53" t="str">
        <f t="array" ref="A8814">IFERROR(_xlfn.XLOOKUP(B8814, Runs[Run ID], Runs[Track]), "— pick a run —")</f>
        <v>Wolverine</v>
      </c>
      <c r="B8814" s="54" t="s">
        <v>1253</v>
      </c>
      <c r="C8814" s="53" t="str">
        <f t="array" ref="C8814">IFERROR(_xlfn.XLOOKUP(B8814, Runs[Run ID], Runs[Title]), "— pick a run —")</f>
        <v>Old Man Logan (2016)</v>
      </c>
      <c r="D8814" s="74" t="s">
        <v>16426</v>
      </c>
      <c r="E8814" s="58" t="b">
        <v>0</v>
      </c>
      <c r="F8814" s="25">
        <f t="shared" si="2"/>
        <v>39</v>
      </c>
      <c r="G8814" s="21" t="s">
        <v>58</v>
      </c>
      <c r="H8814" s="23"/>
      <c r="I8814" s="28"/>
    </row>
    <row r="8815" ht="22.5" customHeight="1">
      <c r="A8815" s="53" t="str">
        <f t="array" ref="A8815">IFERROR(_xlfn.XLOOKUP(B8815, Runs[Run ID], Runs[Track]), "— pick a run —")</f>
        <v>Wolverine</v>
      </c>
      <c r="B8815" s="54" t="s">
        <v>1253</v>
      </c>
      <c r="C8815" s="53" t="str">
        <f t="array" ref="C8815">IFERROR(_xlfn.XLOOKUP(B8815, Runs[Run ID], Runs[Title]), "— pick a run —")</f>
        <v>Old Man Logan (2016)</v>
      </c>
      <c r="D8815" s="74" t="s">
        <v>16427</v>
      </c>
      <c r="E8815" s="58" t="b">
        <v>0</v>
      </c>
      <c r="F8815" s="25">
        <f t="shared" si="2"/>
        <v>40</v>
      </c>
      <c r="G8815" s="21" t="s">
        <v>58</v>
      </c>
      <c r="H8815" s="23"/>
      <c r="I8815" s="28"/>
    </row>
    <row r="8816" ht="22.5" customHeight="1">
      <c r="A8816" s="53" t="str">
        <f t="array" ref="A8816">IFERROR(_xlfn.XLOOKUP(B8816, Runs[Run ID], Runs[Track]), "— pick a run —")</f>
        <v>Wolverine</v>
      </c>
      <c r="B8816" s="54" t="s">
        <v>1253</v>
      </c>
      <c r="C8816" s="53" t="str">
        <f t="array" ref="C8816">IFERROR(_xlfn.XLOOKUP(B8816, Runs[Run ID], Runs[Title]), "— pick a run —")</f>
        <v>Old Man Logan (2016)</v>
      </c>
      <c r="D8816" s="74" t="s">
        <v>16428</v>
      </c>
      <c r="E8816" s="58" t="b">
        <v>0</v>
      </c>
      <c r="F8816" s="25">
        <f t="shared" si="2"/>
        <v>41</v>
      </c>
      <c r="G8816" s="21" t="s">
        <v>58</v>
      </c>
      <c r="H8816" s="23"/>
      <c r="I8816" s="28"/>
    </row>
    <row r="8817" ht="22.5" customHeight="1">
      <c r="A8817" s="53" t="str">
        <f t="array" ref="A8817">IFERROR(_xlfn.XLOOKUP(B8817, Runs[Run ID], Runs[Track]), "— pick a run —")</f>
        <v>Wolverine</v>
      </c>
      <c r="B8817" s="54" t="s">
        <v>1253</v>
      </c>
      <c r="C8817" s="53" t="str">
        <f t="array" ref="C8817">IFERROR(_xlfn.XLOOKUP(B8817, Runs[Run ID], Runs[Title]), "— pick a run —")</f>
        <v>Old Man Logan (2016)</v>
      </c>
      <c r="D8817" s="74" t="s">
        <v>16429</v>
      </c>
      <c r="E8817" s="58" t="b">
        <v>0</v>
      </c>
      <c r="F8817" s="25">
        <f t="shared" si="2"/>
        <v>42</v>
      </c>
      <c r="G8817" s="21" t="s">
        <v>58</v>
      </c>
      <c r="H8817" s="23"/>
      <c r="I8817" s="28"/>
    </row>
    <row r="8818" ht="22.5" customHeight="1">
      <c r="A8818" s="53" t="str">
        <f t="array" ref="A8818">IFERROR(_xlfn.XLOOKUP(B8818, Runs[Run ID], Runs[Track]), "— pick a run —")</f>
        <v>Wolverine</v>
      </c>
      <c r="B8818" s="54" t="s">
        <v>1253</v>
      </c>
      <c r="C8818" s="53" t="str">
        <f t="array" ref="C8818">IFERROR(_xlfn.XLOOKUP(B8818, Runs[Run ID], Runs[Title]), "— pick a run —")</f>
        <v>Old Man Logan (2016)</v>
      </c>
      <c r="D8818" s="74" t="s">
        <v>16430</v>
      </c>
      <c r="E8818" s="58" t="b">
        <v>0</v>
      </c>
      <c r="F8818" s="25">
        <f t="shared" si="2"/>
        <v>43</v>
      </c>
      <c r="G8818" s="21" t="s">
        <v>58</v>
      </c>
      <c r="H8818" s="23"/>
      <c r="I8818" s="28"/>
    </row>
    <row r="8819" ht="22.5" customHeight="1">
      <c r="A8819" s="53" t="str">
        <f t="array" ref="A8819">IFERROR(_xlfn.XLOOKUP(B8819, Runs[Run ID], Runs[Track]), "— pick a run —")</f>
        <v>Wolverine</v>
      </c>
      <c r="B8819" s="54" t="s">
        <v>1253</v>
      </c>
      <c r="C8819" s="53" t="str">
        <f t="array" ref="C8819">IFERROR(_xlfn.XLOOKUP(B8819, Runs[Run ID], Runs[Title]), "— pick a run —")</f>
        <v>Old Man Logan (2016)</v>
      </c>
      <c r="D8819" s="74" t="s">
        <v>16431</v>
      </c>
      <c r="E8819" s="58" t="b">
        <v>0</v>
      </c>
      <c r="F8819" s="25">
        <f t="shared" si="2"/>
        <v>44</v>
      </c>
      <c r="G8819" s="21" t="s">
        <v>58</v>
      </c>
      <c r="H8819" s="23"/>
      <c r="I8819" s="28"/>
    </row>
    <row r="8820" ht="22.5" customHeight="1">
      <c r="A8820" s="53" t="str">
        <f t="array" ref="A8820">IFERROR(_xlfn.XLOOKUP(B8820, Runs[Run ID], Runs[Track]), "— pick a run —")</f>
        <v>Wolverine</v>
      </c>
      <c r="B8820" s="54" t="s">
        <v>1253</v>
      </c>
      <c r="C8820" s="53" t="str">
        <f t="array" ref="C8820">IFERROR(_xlfn.XLOOKUP(B8820, Runs[Run ID], Runs[Title]), "— pick a run —")</f>
        <v>Old Man Logan (2016)</v>
      </c>
      <c r="D8820" s="74" t="s">
        <v>16432</v>
      </c>
      <c r="E8820" s="58" t="b">
        <v>0</v>
      </c>
      <c r="F8820" s="25">
        <f t="shared" si="2"/>
        <v>45</v>
      </c>
      <c r="G8820" s="21" t="s">
        <v>58</v>
      </c>
      <c r="H8820" s="23"/>
      <c r="I8820" s="28"/>
    </row>
    <row r="8821" ht="22.5" customHeight="1">
      <c r="A8821" s="53" t="str">
        <f t="array" ref="A8821">IFERROR(_xlfn.XLOOKUP(B8821, Runs[Run ID], Runs[Track]), "— pick a run —")</f>
        <v>Wolverine</v>
      </c>
      <c r="B8821" s="54" t="s">
        <v>1253</v>
      </c>
      <c r="C8821" s="53" t="str">
        <f t="array" ref="C8821">IFERROR(_xlfn.XLOOKUP(B8821, Runs[Run ID], Runs[Title]), "— pick a run —")</f>
        <v>Old Man Logan (2016)</v>
      </c>
      <c r="D8821" s="74" t="s">
        <v>16433</v>
      </c>
      <c r="E8821" s="58" t="b">
        <v>0</v>
      </c>
      <c r="F8821" s="25">
        <f t="shared" si="2"/>
        <v>46</v>
      </c>
      <c r="G8821" s="21" t="s">
        <v>58</v>
      </c>
      <c r="H8821" s="23"/>
      <c r="I8821" s="28"/>
    </row>
    <row r="8822" ht="22.5" customHeight="1">
      <c r="A8822" s="53" t="str">
        <f t="array" ref="A8822">IFERROR(_xlfn.XLOOKUP(B8822, Runs[Run ID], Runs[Track]), "— pick a run —")</f>
        <v>Wolverine</v>
      </c>
      <c r="B8822" s="54" t="s">
        <v>1253</v>
      </c>
      <c r="C8822" s="53" t="str">
        <f t="array" ref="C8822">IFERROR(_xlfn.XLOOKUP(B8822, Runs[Run ID], Runs[Title]), "— pick a run —")</f>
        <v>Old Man Logan (2016)</v>
      </c>
      <c r="D8822" s="74" t="s">
        <v>16434</v>
      </c>
      <c r="E8822" s="58" t="b">
        <v>0</v>
      </c>
      <c r="F8822" s="25">
        <f t="shared" si="2"/>
        <v>47</v>
      </c>
      <c r="G8822" s="193"/>
      <c r="H8822" s="23"/>
      <c r="I8822" s="28"/>
    </row>
    <row r="8823" ht="22.5" customHeight="1">
      <c r="A8823" s="53" t="str">
        <f t="array" ref="A8823">IFERROR(_xlfn.XLOOKUP(B8823, Runs[Run ID], Runs[Track]), "— pick a run —")</f>
        <v>Wolverine</v>
      </c>
      <c r="B8823" s="54" t="s">
        <v>1253</v>
      </c>
      <c r="C8823" s="53" t="str">
        <f t="array" ref="C8823">IFERROR(_xlfn.XLOOKUP(B8823, Runs[Run ID], Runs[Title]), "— pick a run —")</f>
        <v>Old Man Logan (2016)</v>
      </c>
      <c r="D8823" s="74" t="s">
        <v>16435</v>
      </c>
      <c r="E8823" s="58" t="b">
        <v>0</v>
      </c>
      <c r="F8823" s="25">
        <f t="shared" si="2"/>
        <v>48</v>
      </c>
      <c r="G8823" s="21" t="s">
        <v>58</v>
      </c>
      <c r="H8823" s="23"/>
      <c r="I8823" s="28"/>
    </row>
    <row r="8824" ht="22.5" customHeight="1">
      <c r="A8824" s="53" t="str">
        <f t="array" ref="A8824">IFERROR(_xlfn.XLOOKUP(B8824, Runs[Run ID], Runs[Track]), "— pick a run —")</f>
        <v>Wolverine</v>
      </c>
      <c r="B8824" s="54" t="s">
        <v>1253</v>
      </c>
      <c r="C8824" s="53" t="str">
        <f t="array" ref="C8824">IFERROR(_xlfn.XLOOKUP(B8824, Runs[Run ID], Runs[Title]), "— pick a run —")</f>
        <v>Old Man Logan (2016)</v>
      </c>
      <c r="D8824" s="74" t="s">
        <v>16436</v>
      </c>
      <c r="E8824" s="58" t="b">
        <v>0</v>
      </c>
      <c r="F8824" s="25">
        <f t="shared" si="2"/>
        <v>49</v>
      </c>
      <c r="G8824" s="21" t="s">
        <v>58</v>
      </c>
      <c r="H8824" s="23"/>
      <c r="I8824" s="28"/>
    </row>
    <row r="8825" ht="22.5" customHeight="1">
      <c r="A8825" s="53" t="str">
        <f t="array" ref="A8825">IFERROR(_xlfn.XLOOKUP(B8825, Runs[Run ID], Runs[Track]), "— pick a run —")</f>
        <v>Wolverine</v>
      </c>
      <c r="B8825" s="54" t="s">
        <v>1253</v>
      </c>
      <c r="C8825" s="53" t="str">
        <f t="array" ref="C8825">IFERROR(_xlfn.XLOOKUP(B8825, Runs[Run ID], Runs[Title]), "— pick a run —")</f>
        <v>Old Man Logan (2016)</v>
      </c>
      <c r="D8825" s="74" t="s">
        <v>16437</v>
      </c>
      <c r="E8825" s="58" t="b">
        <v>0</v>
      </c>
      <c r="F8825" s="25">
        <f t="shared" si="2"/>
        <v>50</v>
      </c>
      <c r="G8825" s="21" t="s">
        <v>58</v>
      </c>
      <c r="H8825" s="23"/>
      <c r="I8825" s="28"/>
    </row>
    <row r="8826" ht="22.5" customHeight="1">
      <c r="A8826" s="53" t="str">
        <f t="array" ref="A8826">IFERROR(_xlfn.XLOOKUP(B8826, Runs[Run ID], Runs[Track]), "— pick a run —")</f>
        <v>Wolverine</v>
      </c>
      <c r="B8826" s="54" t="s">
        <v>1253</v>
      </c>
      <c r="C8826" s="53" t="str">
        <f t="array" ref="C8826">IFERROR(_xlfn.XLOOKUP(B8826, Runs[Run ID], Runs[Title]), "— pick a run —")</f>
        <v>Old Man Logan (2016)</v>
      </c>
      <c r="D8826" s="74" t="s">
        <v>16438</v>
      </c>
      <c r="E8826" s="58" t="b">
        <v>0</v>
      </c>
      <c r="F8826" s="25">
        <f t="shared" si="2"/>
        <v>51</v>
      </c>
      <c r="G8826" s="21" t="s">
        <v>58</v>
      </c>
      <c r="H8826" s="23"/>
      <c r="I8826" s="28"/>
    </row>
    <row r="8827" ht="22.5" customHeight="1">
      <c r="A8827" s="53" t="str">
        <f t="array" ref="A8827">IFERROR(_xlfn.XLOOKUP(B8827, Runs[Run ID], Runs[Track]), "— pick a run —")</f>
        <v>Wolverine</v>
      </c>
      <c r="B8827" s="54" t="s">
        <v>1253</v>
      </c>
      <c r="C8827" s="53" t="str">
        <f t="array" ref="C8827">IFERROR(_xlfn.XLOOKUP(B8827, Runs[Run ID], Runs[Title]), "— pick a run —")</f>
        <v>Old Man Logan (2016)</v>
      </c>
      <c r="D8827" s="74" t="s">
        <v>16439</v>
      </c>
      <c r="E8827" s="58" t="b">
        <v>0</v>
      </c>
      <c r="F8827" s="25">
        <f t="shared" si="2"/>
        <v>52</v>
      </c>
      <c r="G8827" s="21" t="s">
        <v>443</v>
      </c>
      <c r="H8827" s="23" t="s">
        <v>16440</v>
      </c>
      <c r="I8827" s="28"/>
    </row>
    <row r="8828" ht="22.5" customHeight="1">
      <c r="A8828" s="53" t="str">
        <f t="array" ref="A8828">IFERROR(_xlfn.XLOOKUP(B8828, Runs[Run ID], Runs[Track]), "— pick a run —")</f>
        <v>Wolverine</v>
      </c>
      <c r="B8828" s="54" t="s">
        <v>1253</v>
      </c>
      <c r="C8828" s="53" t="str">
        <f t="array" ref="C8828">IFERROR(_xlfn.XLOOKUP(B8828, Runs[Run ID], Runs[Title]), "— pick a run —")</f>
        <v>Old Man Logan (2016)</v>
      </c>
      <c r="D8828" s="74" t="s">
        <v>16441</v>
      </c>
      <c r="E8828" s="58" t="b">
        <v>0</v>
      </c>
      <c r="F8828" s="25">
        <f t="shared" si="2"/>
        <v>53</v>
      </c>
      <c r="G8828" s="21" t="s">
        <v>443</v>
      </c>
      <c r="H8828" s="23"/>
      <c r="I8828" s="28"/>
    </row>
    <row r="8829" ht="22.5" customHeight="1">
      <c r="A8829" s="53" t="str">
        <f t="array" ref="A8829">IFERROR(_xlfn.XLOOKUP(B8829, Runs[Run ID], Runs[Track]), "— pick a run —")</f>
        <v>Wolverine</v>
      </c>
      <c r="B8829" s="54" t="s">
        <v>1253</v>
      </c>
      <c r="C8829" s="53" t="str">
        <f t="array" ref="C8829">IFERROR(_xlfn.XLOOKUP(B8829, Runs[Run ID], Runs[Title]), "— pick a run —")</f>
        <v>Old Man Logan (2016)</v>
      </c>
      <c r="D8829" s="74" t="s">
        <v>16442</v>
      </c>
      <c r="E8829" s="58" t="b">
        <v>0</v>
      </c>
      <c r="F8829" s="25">
        <f t="shared" si="2"/>
        <v>54</v>
      </c>
      <c r="G8829" s="21" t="s">
        <v>443</v>
      </c>
      <c r="H8829" s="23"/>
      <c r="I8829" s="28"/>
    </row>
    <row r="8830" ht="22.5" customHeight="1">
      <c r="A8830" s="53" t="str">
        <f t="array" ref="A8830">IFERROR(_xlfn.XLOOKUP(B8830, Runs[Run ID], Runs[Track]), "— pick a run —")</f>
        <v>Wolverine</v>
      </c>
      <c r="B8830" s="54" t="s">
        <v>1253</v>
      </c>
      <c r="C8830" s="53" t="str">
        <f t="array" ref="C8830">IFERROR(_xlfn.XLOOKUP(B8830, Runs[Run ID], Runs[Title]), "— pick a run —")</f>
        <v>Old Man Logan (2016)</v>
      </c>
      <c r="D8830" s="74" t="s">
        <v>16443</v>
      </c>
      <c r="E8830" s="58" t="b">
        <v>0</v>
      </c>
      <c r="F8830" s="25">
        <f t="shared" si="2"/>
        <v>55</v>
      </c>
      <c r="G8830" s="21" t="s">
        <v>443</v>
      </c>
      <c r="H8830" s="23"/>
      <c r="I8830" s="28"/>
    </row>
    <row r="8831" ht="22.5" customHeight="1">
      <c r="A8831" s="53" t="str">
        <f t="array" ref="A8831">IFERROR(_xlfn.XLOOKUP(B8831, Runs[Run ID], Runs[Track]), "— pick a run —")</f>
        <v>Wolverine</v>
      </c>
      <c r="B8831" s="54" t="s">
        <v>1253</v>
      </c>
      <c r="C8831" s="53" t="str">
        <f t="array" ref="C8831">IFERROR(_xlfn.XLOOKUP(B8831, Runs[Run ID], Runs[Title]), "— pick a run —")</f>
        <v>Old Man Logan (2016)</v>
      </c>
      <c r="D8831" s="74" t="s">
        <v>16444</v>
      </c>
      <c r="E8831" s="58" t="b">
        <v>0</v>
      </c>
      <c r="F8831" s="25">
        <f t="shared" si="2"/>
        <v>56</v>
      </c>
      <c r="G8831" s="21" t="s">
        <v>443</v>
      </c>
      <c r="H8831" s="23"/>
      <c r="I8831" s="28"/>
    </row>
    <row r="8832" ht="22.5" customHeight="1">
      <c r="A8832" s="53" t="str">
        <f t="array" ref="A8832">IFERROR(_xlfn.XLOOKUP(B8832, Runs[Run ID], Runs[Track]), "— pick a run —")</f>
        <v>Wolverine</v>
      </c>
      <c r="B8832" s="54" t="s">
        <v>1253</v>
      </c>
      <c r="C8832" s="53" t="str">
        <f t="array" ref="C8832">IFERROR(_xlfn.XLOOKUP(B8832, Runs[Run ID], Runs[Title]), "— pick a run —")</f>
        <v>Old Man Logan (2016)</v>
      </c>
      <c r="D8832" s="74" t="s">
        <v>16445</v>
      </c>
      <c r="E8832" s="58" t="b">
        <v>0</v>
      </c>
      <c r="F8832" s="25">
        <f t="shared" si="2"/>
        <v>57</v>
      </c>
      <c r="G8832" s="21" t="s">
        <v>443</v>
      </c>
      <c r="H8832" s="23"/>
      <c r="I8832" s="28"/>
    </row>
    <row r="8833" ht="22.5" customHeight="1">
      <c r="A8833" s="53" t="str">
        <f t="array" ref="A8833">IFERROR(_xlfn.XLOOKUP(B8833, Runs[Run ID], Runs[Track]), "— pick a run —")</f>
        <v>Wolverine</v>
      </c>
      <c r="B8833" s="54" t="s">
        <v>1253</v>
      </c>
      <c r="C8833" s="53" t="str">
        <f t="array" ref="C8833">IFERROR(_xlfn.XLOOKUP(B8833, Runs[Run ID], Runs[Title]), "— pick a run —")</f>
        <v>Old Man Logan (2016)</v>
      </c>
      <c r="D8833" s="74" t="s">
        <v>16446</v>
      </c>
      <c r="E8833" s="58" t="b">
        <v>0</v>
      </c>
      <c r="F8833" s="25">
        <f t="shared" si="2"/>
        <v>58</v>
      </c>
      <c r="G8833" s="21" t="s">
        <v>443</v>
      </c>
      <c r="H8833" s="23"/>
      <c r="I8833" s="28"/>
    </row>
    <row r="8834" ht="22.5" customHeight="1">
      <c r="A8834" s="53" t="str">
        <f t="array" ref="A8834">IFERROR(_xlfn.XLOOKUP(B8834, Runs[Run ID], Runs[Track]), "— pick a run —")</f>
        <v>Wolverine</v>
      </c>
      <c r="B8834" s="54" t="s">
        <v>1253</v>
      </c>
      <c r="C8834" s="53" t="str">
        <f t="array" ref="C8834">IFERROR(_xlfn.XLOOKUP(B8834, Runs[Run ID], Runs[Title]), "— pick a run —")</f>
        <v>Old Man Logan (2016)</v>
      </c>
      <c r="D8834" s="74" t="s">
        <v>16447</v>
      </c>
      <c r="E8834" s="58" t="b">
        <v>0</v>
      </c>
      <c r="F8834" s="25">
        <f t="shared" si="2"/>
        <v>59</v>
      </c>
      <c r="G8834" s="21" t="s">
        <v>443</v>
      </c>
      <c r="H8834" s="23"/>
      <c r="I8834" s="28"/>
    </row>
    <row r="8835" ht="22.5" customHeight="1">
      <c r="A8835" s="53" t="str">
        <f t="array" ref="A8835">IFERROR(_xlfn.XLOOKUP(B8835, Runs[Run ID], Runs[Track]), "— pick a run —")</f>
        <v>Wolverine</v>
      </c>
      <c r="B8835" s="54" t="s">
        <v>1253</v>
      </c>
      <c r="C8835" s="53" t="str">
        <f t="array" ref="C8835">IFERROR(_xlfn.XLOOKUP(B8835, Runs[Run ID], Runs[Title]), "— pick a run —")</f>
        <v>Old Man Logan (2016)</v>
      </c>
      <c r="D8835" s="74" t="s">
        <v>16448</v>
      </c>
      <c r="E8835" s="58" t="b">
        <v>0</v>
      </c>
      <c r="F8835" s="25">
        <f t="shared" si="2"/>
        <v>60</v>
      </c>
      <c r="G8835" s="21" t="s">
        <v>443</v>
      </c>
      <c r="H8835" s="23"/>
      <c r="I8835" s="28"/>
    </row>
    <row r="8836" ht="22.5" customHeight="1">
      <c r="A8836" s="53" t="str">
        <f t="array" ref="A8836">IFERROR(_xlfn.XLOOKUP(B8836, Runs[Run ID], Runs[Track]), "— pick a run —")</f>
        <v>Wolverine</v>
      </c>
      <c r="B8836" s="54" t="s">
        <v>1253</v>
      </c>
      <c r="C8836" s="53" t="str">
        <f t="array" ref="C8836">IFERROR(_xlfn.XLOOKUP(B8836, Runs[Run ID], Runs[Title]), "— pick a run —")</f>
        <v>Old Man Logan (2016)</v>
      </c>
      <c r="D8836" s="74" t="s">
        <v>16449</v>
      </c>
      <c r="E8836" s="58" t="b">
        <v>0</v>
      </c>
      <c r="F8836" s="25">
        <f t="shared" si="2"/>
        <v>61</v>
      </c>
      <c r="G8836" s="21" t="s">
        <v>443</v>
      </c>
      <c r="H8836" s="23"/>
      <c r="I8836" s="28"/>
    </row>
    <row r="8837" ht="22.5" customHeight="1">
      <c r="A8837" s="53" t="str">
        <f t="array" ref="A8837">IFERROR(_xlfn.XLOOKUP(B8837, Runs[Run ID], Runs[Track]), "— pick a run —")</f>
        <v>Wolverine</v>
      </c>
      <c r="B8837" s="54" t="s">
        <v>1253</v>
      </c>
      <c r="C8837" s="53" t="str">
        <f t="array" ref="C8837">IFERROR(_xlfn.XLOOKUP(B8837, Runs[Run ID], Runs[Title]), "— pick a run —")</f>
        <v>Old Man Logan (2016)</v>
      </c>
      <c r="D8837" s="74" t="s">
        <v>16450</v>
      </c>
      <c r="E8837" s="58" t="b">
        <v>0</v>
      </c>
      <c r="F8837" s="25">
        <f t="shared" si="2"/>
        <v>62</v>
      </c>
      <c r="G8837" s="21" t="s">
        <v>443</v>
      </c>
      <c r="H8837" s="23"/>
      <c r="I8837" s="28"/>
    </row>
    <row r="8838" ht="22.5" customHeight="1">
      <c r="A8838" s="53" t="str">
        <f t="array" ref="A8838">IFERROR(_xlfn.XLOOKUP(B8838, Runs[Run ID], Runs[Track]), "— pick a run —")</f>
        <v>Wolverine</v>
      </c>
      <c r="B8838" s="54" t="s">
        <v>1253</v>
      </c>
      <c r="C8838" s="53" t="str">
        <f t="array" ref="C8838">IFERROR(_xlfn.XLOOKUP(B8838, Runs[Run ID], Runs[Title]), "— pick a run —")</f>
        <v>Old Man Logan (2016)</v>
      </c>
      <c r="D8838" s="74" t="s">
        <v>16451</v>
      </c>
      <c r="E8838" s="58" t="b">
        <v>0</v>
      </c>
      <c r="F8838" s="25">
        <f t="shared" si="2"/>
        <v>63</v>
      </c>
      <c r="G8838" s="21" t="s">
        <v>443</v>
      </c>
      <c r="H8838" s="23"/>
      <c r="I8838" s="28"/>
    </row>
    <row r="8839" ht="22.5" customHeight="1">
      <c r="A8839" s="53" t="str">
        <f t="array" ref="A8839">IFERROR(_xlfn.XLOOKUP(B8839, Runs[Run ID], Runs[Track]), "— pick a run —")</f>
        <v>Wolverine</v>
      </c>
      <c r="B8839" s="54" t="s">
        <v>12041</v>
      </c>
      <c r="C8839" s="53" t="str">
        <f t="array" ref="C8839">IFERROR(_xlfn.XLOOKUP(B8839, Runs[Run ID], Runs[Title]), "— pick a run —")</f>
        <v>Ahmed's Wolveirne</v>
      </c>
      <c r="D8839" s="74" t="s">
        <v>16452</v>
      </c>
      <c r="E8839" s="58" t="b">
        <v>0</v>
      </c>
      <c r="F8839" s="25">
        <f t="shared" si="2"/>
        <v>1</v>
      </c>
      <c r="G8839" s="21" t="s">
        <v>58</v>
      </c>
      <c r="H8839" s="23" t="s">
        <v>16453</v>
      </c>
      <c r="I8839" s="28"/>
    </row>
    <row r="8840" ht="22.5" customHeight="1">
      <c r="A8840" s="53" t="str">
        <f t="array" ref="A8840">IFERROR(_xlfn.XLOOKUP(B8840, Runs[Run ID], Runs[Track]), "— pick a run —")</f>
        <v>Wolverine</v>
      </c>
      <c r="B8840" s="54" t="s">
        <v>12041</v>
      </c>
      <c r="C8840" s="53" t="str">
        <f t="array" ref="C8840">IFERROR(_xlfn.XLOOKUP(B8840, Runs[Run ID], Runs[Title]), "— pick a run —")</f>
        <v>Ahmed's Wolveirne</v>
      </c>
      <c r="D8840" s="74" t="s">
        <v>16454</v>
      </c>
      <c r="E8840" s="58" t="b">
        <v>0</v>
      </c>
      <c r="F8840" s="25">
        <f t="shared" si="2"/>
        <v>2</v>
      </c>
      <c r="G8840" s="21" t="s">
        <v>58</v>
      </c>
      <c r="H8840" s="23"/>
      <c r="I8840" s="28"/>
    </row>
    <row r="8841" ht="22.5" customHeight="1">
      <c r="A8841" s="53" t="str">
        <f t="array" ref="A8841">IFERROR(_xlfn.XLOOKUP(B8841, Runs[Run ID], Runs[Track]), "— pick a run —")</f>
        <v>Wolverine</v>
      </c>
      <c r="B8841" s="54" t="s">
        <v>12041</v>
      </c>
      <c r="C8841" s="53" t="str">
        <f t="array" ref="C8841">IFERROR(_xlfn.XLOOKUP(B8841, Runs[Run ID], Runs[Title]), "— pick a run —")</f>
        <v>Ahmed's Wolveirne</v>
      </c>
      <c r="D8841" s="74" t="s">
        <v>16455</v>
      </c>
      <c r="E8841" s="58" t="b">
        <v>0</v>
      </c>
      <c r="F8841" s="25">
        <f t="shared" si="2"/>
        <v>3</v>
      </c>
      <c r="G8841" s="21" t="s">
        <v>58</v>
      </c>
      <c r="H8841" s="23"/>
      <c r="I8841" s="28"/>
    </row>
    <row r="8842" ht="22.5" customHeight="1">
      <c r="A8842" s="53" t="str">
        <f t="array" ref="A8842">IFERROR(_xlfn.XLOOKUP(B8842, Runs[Run ID], Runs[Track]), "— pick a run —")</f>
        <v>Wolverine</v>
      </c>
      <c r="B8842" s="54" t="s">
        <v>12041</v>
      </c>
      <c r="C8842" s="53" t="str">
        <f t="array" ref="C8842">IFERROR(_xlfn.XLOOKUP(B8842, Runs[Run ID], Runs[Title]), "— pick a run —")</f>
        <v>Ahmed's Wolveirne</v>
      </c>
      <c r="D8842" s="74" t="s">
        <v>16456</v>
      </c>
      <c r="E8842" s="58" t="b">
        <v>0</v>
      </c>
      <c r="F8842" s="25">
        <f t="shared" si="2"/>
        <v>4</v>
      </c>
      <c r="G8842" s="21" t="s">
        <v>58</v>
      </c>
      <c r="H8842" s="23"/>
      <c r="I8842" s="28"/>
    </row>
    <row r="8843" ht="22.5" customHeight="1">
      <c r="A8843" s="53" t="str">
        <f t="array" ref="A8843">IFERROR(_xlfn.XLOOKUP(B8843, Runs[Run ID], Runs[Track]), "— pick a run —")</f>
        <v>Wolverine</v>
      </c>
      <c r="B8843" s="54" t="s">
        <v>12041</v>
      </c>
      <c r="C8843" s="53" t="str">
        <f t="array" ref="C8843">IFERROR(_xlfn.XLOOKUP(B8843, Runs[Run ID], Runs[Title]), "— pick a run —")</f>
        <v>Ahmed's Wolveirne</v>
      </c>
      <c r="D8843" s="74" t="s">
        <v>16457</v>
      </c>
      <c r="E8843" s="58" t="b">
        <v>0</v>
      </c>
      <c r="F8843" s="25">
        <f t="shared" si="2"/>
        <v>5</v>
      </c>
      <c r="G8843" s="21" t="s">
        <v>58</v>
      </c>
      <c r="H8843" s="23"/>
      <c r="I8843" s="28"/>
    </row>
    <row r="8844" ht="22.5" customHeight="1">
      <c r="A8844" s="53" t="str">
        <f t="array" ref="A8844">IFERROR(_xlfn.XLOOKUP(B8844, Runs[Run ID], Runs[Track]), "— pick a run —")</f>
        <v>Wolverine</v>
      </c>
      <c r="B8844" s="54" t="s">
        <v>12041</v>
      </c>
      <c r="C8844" s="53" t="str">
        <f t="array" ref="C8844">IFERROR(_xlfn.XLOOKUP(B8844, Runs[Run ID], Runs[Title]), "— pick a run —")</f>
        <v>Ahmed's Wolveirne</v>
      </c>
      <c r="D8844" s="74" t="s">
        <v>16458</v>
      </c>
      <c r="E8844" s="58" t="b">
        <v>0</v>
      </c>
      <c r="F8844" s="25">
        <f t="shared" si="2"/>
        <v>6</v>
      </c>
      <c r="G8844" s="21" t="s">
        <v>58</v>
      </c>
      <c r="H8844" s="23"/>
      <c r="I8844" s="28"/>
    </row>
    <row r="8845" ht="22.5" customHeight="1">
      <c r="A8845" s="53" t="str">
        <f t="array" ref="A8845">IFERROR(_xlfn.XLOOKUP(B8845, Runs[Run ID], Runs[Track]), "— pick a run —")</f>
        <v>Wolverine</v>
      </c>
      <c r="B8845" s="54" t="s">
        <v>12041</v>
      </c>
      <c r="C8845" s="53" t="str">
        <f t="array" ref="C8845">IFERROR(_xlfn.XLOOKUP(B8845, Runs[Run ID], Runs[Title]), "— pick a run —")</f>
        <v>Ahmed's Wolveirne</v>
      </c>
      <c r="D8845" s="74" t="s">
        <v>16459</v>
      </c>
      <c r="E8845" s="58" t="b">
        <v>0</v>
      </c>
      <c r="F8845" s="25">
        <f t="shared" si="2"/>
        <v>7</v>
      </c>
      <c r="G8845" s="21" t="s">
        <v>58</v>
      </c>
      <c r="H8845" s="23"/>
      <c r="I8845" s="28"/>
    </row>
    <row r="8846" ht="22.5" customHeight="1">
      <c r="A8846" s="53" t="str">
        <f t="array" ref="A8846">IFERROR(_xlfn.XLOOKUP(B8846, Runs[Run ID], Runs[Track]), "— pick a run —")</f>
        <v>Wolverine</v>
      </c>
      <c r="B8846" s="54" t="s">
        <v>12041</v>
      </c>
      <c r="C8846" s="53" t="str">
        <f t="array" ref="C8846">IFERROR(_xlfn.XLOOKUP(B8846, Runs[Run ID], Runs[Title]), "— pick a run —")</f>
        <v>Ahmed's Wolveirne</v>
      </c>
      <c r="D8846" s="74" t="s">
        <v>16460</v>
      </c>
      <c r="E8846" s="58" t="b">
        <v>0</v>
      </c>
      <c r="F8846" s="25">
        <f t="shared" si="2"/>
        <v>8</v>
      </c>
      <c r="G8846" s="21" t="s">
        <v>58</v>
      </c>
      <c r="H8846" s="23"/>
      <c r="I8846" s="28"/>
    </row>
    <row r="8847" ht="22.5" customHeight="1">
      <c r="A8847" s="53" t="str">
        <f t="array" ref="A8847">IFERROR(_xlfn.XLOOKUP(B8847, Runs[Run ID], Runs[Track]), "— pick a run —")</f>
        <v>Wolverine</v>
      </c>
      <c r="B8847" s="54" t="s">
        <v>12041</v>
      </c>
      <c r="C8847" s="53" t="str">
        <f t="array" ref="C8847">IFERROR(_xlfn.XLOOKUP(B8847, Runs[Run ID], Runs[Title]), "— pick a run —")</f>
        <v>Ahmed's Wolveirne</v>
      </c>
      <c r="D8847" s="74" t="s">
        <v>16461</v>
      </c>
      <c r="E8847" s="58" t="b">
        <v>0</v>
      </c>
      <c r="F8847" s="25">
        <f t="shared" si="2"/>
        <v>9</v>
      </c>
      <c r="G8847" s="21" t="s">
        <v>58</v>
      </c>
      <c r="H8847" s="23"/>
      <c r="I8847" s="28"/>
    </row>
    <row r="8848" ht="22.5" customHeight="1">
      <c r="A8848" s="53" t="str">
        <f t="array" ref="A8848">IFERROR(_xlfn.XLOOKUP(B8848, Runs[Run ID], Runs[Track]), "— pick a run —")</f>
        <v>Wolverine</v>
      </c>
      <c r="B8848" s="54" t="s">
        <v>12041</v>
      </c>
      <c r="C8848" s="53" t="str">
        <f t="array" ref="C8848">IFERROR(_xlfn.XLOOKUP(B8848, Runs[Run ID], Runs[Title]), "— pick a run —")</f>
        <v>Ahmed's Wolveirne</v>
      </c>
      <c r="D8848" s="74" t="s">
        <v>16462</v>
      </c>
      <c r="E8848" s="58" t="b">
        <v>0</v>
      </c>
      <c r="F8848" s="25">
        <f t="shared" si="2"/>
        <v>10</v>
      </c>
      <c r="G8848" s="21" t="s">
        <v>58</v>
      </c>
      <c r="H8848" s="23"/>
      <c r="I8848" s="28"/>
    </row>
    <row r="8849" ht="22.5" customHeight="1">
      <c r="A8849" s="53" t="str">
        <f t="array" ref="A8849">IFERROR(_xlfn.XLOOKUP(B8849, Runs[Run ID], Runs[Track]), "— pick a run —")</f>
        <v>Wolverine</v>
      </c>
      <c r="B8849" s="54" t="s">
        <v>12041</v>
      </c>
      <c r="C8849" s="53" t="str">
        <f t="array" ref="C8849">IFERROR(_xlfn.XLOOKUP(B8849, Runs[Run ID], Runs[Title]), "— pick a run —")</f>
        <v>Ahmed's Wolveirne</v>
      </c>
      <c r="D8849" s="74" t="s">
        <v>16463</v>
      </c>
      <c r="E8849" s="58" t="b">
        <v>0</v>
      </c>
      <c r="F8849" s="25">
        <f t="shared" si="2"/>
        <v>11</v>
      </c>
      <c r="G8849" s="21" t="s">
        <v>58</v>
      </c>
      <c r="H8849" s="23"/>
      <c r="I8849" s="28"/>
    </row>
    <row r="8850" ht="22.5" customHeight="1">
      <c r="A8850" s="53" t="str">
        <f t="array" ref="A8850">IFERROR(_xlfn.XLOOKUP(B8850, Runs[Run ID], Runs[Track]), "— pick a run —")</f>
        <v>Wolverine</v>
      </c>
      <c r="B8850" s="54" t="s">
        <v>12041</v>
      </c>
      <c r="C8850" s="53" t="str">
        <f t="array" ref="C8850">IFERROR(_xlfn.XLOOKUP(B8850, Runs[Run ID], Runs[Title]), "— pick a run —")</f>
        <v>Ahmed's Wolveirne</v>
      </c>
      <c r="D8850" s="74" t="s">
        <v>16464</v>
      </c>
      <c r="E8850" s="58" t="b">
        <v>0</v>
      </c>
      <c r="F8850" s="25">
        <f t="shared" si="2"/>
        <v>12</v>
      </c>
      <c r="G8850" s="21" t="s">
        <v>58</v>
      </c>
      <c r="H8850" s="23"/>
      <c r="I8850" s="28"/>
    </row>
    <row r="8851" ht="22.5" customHeight="1">
      <c r="A8851" s="53" t="str">
        <f t="array" ref="A8851">IFERROR(_xlfn.XLOOKUP(B8851, Runs[Run ID], Runs[Track]), "— pick a run —")</f>
        <v>Wolverine</v>
      </c>
      <c r="B8851" s="54" t="s">
        <v>12041</v>
      </c>
      <c r="C8851" s="53" t="str">
        <f t="array" ref="C8851">IFERROR(_xlfn.XLOOKUP(B8851, Runs[Run ID], Runs[Title]), "— pick a run —")</f>
        <v>Ahmed's Wolveirne</v>
      </c>
      <c r="D8851" s="74" t="s">
        <v>16465</v>
      </c>
      <c r="E8851" s="58" t="b">
        <v>0</v>
      </c>
      <c r="F8851" s="25">
        <f t="shared" si="2"/>
        <v>13</v>
      </c>
      <c r="G8851" s="21" t="s">
        <v>58</v>
      </c>
      <c r="H8851" s="23"/>
      <c r="I8851" s="28"/>
    </row>
    <row r="8852" ht="22.5" customHeight="1">
      <c r="A8852" s="53" t="str">
        <f t="array" ref="A8852">IFERROR(_xlfn.XLOOKUP(B8852, Runs[Run ID], Runs[Track]), "— pick a run —")</f>
        <v>Wolverine</v>
      </c>
      <c r="B8852" s="54" t="s">
        <v>12041</v>
      </c>
      <c r="C8852" s="53" t="str">
        <f t="array" ref="C8852">IFERROR(_xlfn.XLOOKUP(B8852, Runs[Run ID], Runs[Title]), "— pick a run —")</f>
        <v>Ahmed's Wolveirne</v>
      </c>
      <c r="D8852" s="74" t="s">
        <v>16466</v>
      </c>
      <c r="E8852" s="58" t="b">
        <v>0</v>
      </c>
      <c r="F8852" s="25">
        <f t="shared" si="2"/>
        <v>14</v>
      </c>
      <c r="G8852" s="21" t="s">
        <v>58</v>
      </c>
      <c r="H8852" s="23"/>
      <c r="I8852" s="28"/>
    </row>
    <row r="8853" ht="22.5" customHeight="1">
      <c r="A8853" s="53" t="str">
        <f t="array" ref="A8853">IFERROR(_xlfn.XLOOKUP(B8853, Runs[Run ID], Runs[Track]), "— pick a run —")</f>
        <v>Wolverine</v>
      </c>
      <c r="B8853" s="54" t="s">
        <v>12041</v>
      </c>
      <c r="C8853" s="53" t="str">
        <f t="array" ref="C8853">IFERROR(_xlfn.XLOOKUP(B8853, Runs[Run ID], Runs[Title]), "— pick a run —")</f>
        <v>Ahmed's Wolveirne</v>
      </c>
      <c r="D8853" s="74" t="s">
        <v>16467</v>
      </c>
      <c r="E8853" s="58" t="b">
        <v>0</v>
      </c>
      <c r="F8853" s="25">
        <f t="shared" si="2"/>
        <v>15</v>
      </c>
      <c r="G8853" s="21" t="s">
        <v>58</v>
      </c>
      <c r="H8853" s="23"/>
      <c r="I8853" s="28"/>
    </row>
    <row r="8854" ht="22.5" customHeight="1">
      <c r="A8854" s="53" t="str">
        <f t="array" ref="A8854">IFERROR(_xlfn.XLOOKUP(B8854, Runs[Run ID], Runs[Track]), "— pick a run —")</f>
        <v>Wolverine</v>
      </c>
      <c r="B8854" s="54" t="s">
        <v>12041</v>
      </c>
      <c r="C8854" s="53" t="str">
        <f t="array" ref="C8854">IFERROR(_xlfn.XLOOKUP(B8854, Runs[Run ID], Runs[Title]), "— pick a run —")</f>
        <v>Ahmed's Wolveirne</v>
      </c>
      <c r="D8854" s="74" t="s">
        <v>16468</v>
      </c>
      <c r="E8854" s="58" t="b">
        <v>0</v>
      </c>
      <c r="F8854" s="25">
        <f t="shared" si="2"/>
        <v>16</v>
      </c>
      <c r="G8854" s="21" t="s">
        <v>58</v>
      </c>
      <c r="H8854" s="23"/>
      <c r="I8854" s="28"/>
    </row>
    <row r="8855" ht="22.5" customHeight="1">
      <c r="A8855" s="53" t="str">
        <f t="array" ref="A8855">IFERROR(_xlfn.XLOOKUP(B8855, Runs[Run ID], Runs[Track]), "— pick a run —")</f>
        <v>Wolverine</v>
      </c>
      <c r="B8855" s="54" t="s">
        <v>12041</v>
      </c>
      <c r="C8855" s="53" t="str">
        <f t="array" ref="C8855">IFERROR(_xlfn.XLOOKUP(B8855, Runs[Run ID], Runs[Title]), "— pick a run —")</f>
        <v>Ahmed's Wolveirne</v>
      </c>
      <c r="D8855" s="74" t="s">
        <v>16469</v>
      </c>
      <c r="E8855" s="58" t="b">
        <v>0</v>
      </c>
      <c r="F8855" s="25">
        <f t="shared" si="2"/>
        <v>17</v>
      </c>
      <c r="G8855" s="21" t="s">
        <v>58</v>
      </c>
      <c r="H8855" s="23"/>
      <c r="I8855" s="28"/>
    </row>
    <row r="8856" ht="22.5" customHeight="1">
      <c r="A8856" s="53" t="str">
        <f t="array" ref="A8856">IFERROR(_xlfn.XLOOKUP(B8856, Runs[Run ID], Runs[Track]), "— pick a run —")</f>
        <v>Wolverine</v>
      </c>
      <c r="B8856" s="54" t="s">
        <v>12041</v>
      </c>
      <c r="C8856" s="53" t="str">
        <f t="array" ref="C8856">IFERROR(_xlfn.XLOOKUP(B8856, Runs[Run ID], Runs[Title]), "— pick a run —")</f>
        <v>Ahmed's Wolveirne</v>
      </c>
      <c r="D8856" s="74" t="s">
        <v>16470</v>
      </c>
      <c r="E8856" s="58" t="b">
        <v>0</v>
      </c>
      <c r="F8856" s="25">
        <f t="shared" si="2"/>
        <v>18</v>
      </c>
      <c r="G8856" s="21" t="s">
        <v>58</v>
      </c>
      <c r="H8856" s="23"/>
      <c r="I8856" s="28"/>
    </row>
    <row r="8857" ht="22.5" customHeight="1">
      <c r="A8857" s="53" t="str">
        <f t="array" ref="A8857">IFERROR(_xlfn.XLOOKUP(B8857, Runs[Run ID], Runs[Track]), "— pick a run —")</f>
        <v>Wolverine</v>
      </c>
      <c r="B8857" s="54" t="s">
        <v>12041</v>
      </c>
      <c r="C8857" s="53" t="str">
        <f t="array" ref="C8857">IFERROR(_xlfn.XLOOKUP(B8857, Runs[Run ID], Runs[Title]), "— pick a run —")</f>
        <v>Ahmed's Wolveirne</v>
      </c>
      <c r="D8857" s="74" t="s">
        <v>16471</v>
      </c>
      <c r="E8857" s="58" t="b">
        <v>0</v>
      </c>
      <c r="F8857" s="25">
        <f t="shared" si="2"/>
        <v>19</v>
      </c>
      <c r="G8857" s="21" t="s">
        <v>58</v>
      </c>
      <c r="H8857" s="23"/>
      <c r="I8857" s="28"/>
    </row>
    <row r="8858" ht="22.5" customHeight="1">
      <c r="A8858" s="53" t="str">
        <f t="array" ref="A8858">IFERROR(_xlfn.XLOOKUP(B8858, Runs[Run ID], Runs[Track]), "— pick a run —")</f>
        <v>Wolverine</v>
      </c>
      <c r="B8858" s="54" t="s">
        <v>12041</v>
      </c>
      <c r="C8858" s="53" t="str">
        <f t="array" ref="C8858">IFERROR(_xlfn.XLOOKUP(B8858, Runs[Run ID], Runs[Title]), "— pick a run —")</f>
        <v>Ahmed's Wolveirne</v>
      </c>
      <c r="D8858" s="74" t="s">
        <v>16472</v>
      </c>
      <c r="E8858" s="58" t="b">
        <v>0</v>
      </c>
      <c r="F8858" s="25">
        <f t="shared" si="2"/>
        <v>20</v>
      </c>
      <c r="G8858" s="21" t="s">
        <v>58</v>
      </c>
      <c r="H8858" s="23"/>
      <c r="I8858" s="28"/>
    </row>
    <row r="8859" ht="22.5" customHeight="1">
      <c r="A8859" s="53" t="str">
        <f t="array" ref="A8859">IFERROR(_xlfn.XLOOKUP(B8859, Runs[Run ID], Runs[Track]), "— pick a run —")</f>
        <v>Wolverine</v>
      </c>
      <c r="B8859" s="54" t="s">
        <v>12041</v>
      </c>
      <c r="C8859" s="53" t="str">
        <f t="array" ref="C8859">IFERROR(_xlfn.XLOOKUP(B8859, Runs[Run ID], Runs[Title]), "— pick a run —")</f>
        <v>Ahmed's Wolveirne</v>
      </c>
      <c r="D8859" s="74" t="s">
        <v>16473</v>
      </c>
      <c r="E8859" s="58" t="b">
        <v>0</v>
      </c>
      <c r="F8859" s="25">
        <f t="shared" si="2"/>
        <v>21</v>
      </c>
      <c r="G8859" s="21" t="s">
        <v>58</v>
      </c>
      <c r="H8859" s="23"/>
      <c r="I8859" s="28"/>
    </row>
    <row r="8860" ht="22.5" customHeight="1">
      <c r="A8860" s="53" t="str">
        <f t="array" ref="A8860">IFERROR(_xlfn.XLOOKUP(B8860, Runs[Run ID], Runs[Track]), "— pick a run —")</f>
        <v>Wolverine</v>
      </c>
      <c r="B8860" s="54" t="s">
        <v>12041</v>
      </c>
      <c r="C8860" s="53" t="str">
        <f t="array" ref="C8860">IFERROR(_xlfn.XLOOKUP(B8860, Runs[Run ID], Runs[Title]), "— pick a run —")</f>
        <v>Ahmed's Wolveirne</v>
      </c>
      <c r="D8860" s="74" t="s">
        <v>16474</v>
      </c>
      <c r="E8860" s="58" t="b">
        <v>0</v>
      </c>
      <c r="F8860" s="25">
        <f t="shared" si="2"/>
        <v>22</v>
      </c>
      <c r="G8860" s="21" t="s">
        <v>58</v>
      </c>
      <c r="H8860" s="23"/>
      <c r="I8860" s="28"/>
    </row>
    <row r="8861" ht="22.5" customHeight="1">
      <c r="A8861" s="53" t="str">
        <f t="array" ref="A8861">IFERROR(_xlfn.XLOOKUP(B8861, Runs[Run ID], Runs[Track]), "— pick a run —")</f>
        <v>Wolverine</v>
      </c>
      <c r="B8861" s="54" t="s">
        <v>12041</v>
      </c>
      <c r="C8861" s="53" t="str">
        <f t="array" ref="C8861">IFERROR(_xlfn.XLOOKUP(B8861, Runs[Run ID], Runs[Title]), "— pick a run —")</f>
        <v>Ahmed's Wolveirne</v>
      </c>
      <c r="D8861" s="74" t="s">
        <v>16475</v>
      </c>
      <c r="E8861" s="58" t="b">
        <v>0</v>
      </c>
      <c r="F8861" s="25">
        <f t="shared" si="2"/>
        <v>23</v>
      </c>
      <c r="G8861" s="21" t="s">
        <v>58</v>
      </c>
      <c r="H8861" s="23"/>
      <c r="I8861" s="28"/>
    </row>
    <row r="8862" ht="22.5" customHeight="1">
      <c r="A8862" s="53" t="str">
        <f t="array" ref="A8862">IFERROR(_xlfn.XLOOKUP(B8862, Runs[Run ID], Runs[Track]), "— pick a run —")</f>
        <v>Wolverine</v>
      </c>
      <c r="B8862" s="54" t="s">
        <v>12041</v>
      </c>
      <c r="C8862" s="53" t="str">
        <f t="array" ref="C8862">IFERROR(_xlfn.XLOOKUP(B8862, Runs[Run ID], Runs[Title]), "— pick a run —")</f>
        <v>Ahmed's Wolveirne</v>
      </c>
      <c r="D8862" s="74" t="s">
        <v>16476</v>
      </c>
      <c r="E8862" s="58" t="b">
        <v>0</v>
      </c>
      <c r="F8862" s="25">
        <f t="shared" si="2"/>
        <v>24</v>
      </c>
      <c r="G8862" s="21" t="s">
        <v>58</v>
      </c>
      <c r="H8862" s="23"/>
      <c r="I8862" s="28"/>
    </row>
    <row r="8863" ht="22.5" customHeight="1">
      <c r="A8863" s="53" t="str">
        <f t="array" ref="A8863">IFERROR(_xlfn.XLOOKUP(B8863, Runs[Run ID], Runs[Track]), "— pick a run —")</f>
        <v>X-23</v>
      </c>
      <c r="B8863" s="54" t="s">
        <v>1255</v>
      </c>
      <c r="C8863" s="53" t="str">
        <f t="array" ref="C8863">IFERROR(_xlfn.XLOOKUP(B8863, Runs[Run ID], Runs[Title]), "— pick a run —")</f>
        <v>X-23: Innocence Lost/Target-X</v>
      </c>
      <c r="D8863" s="74" t="s">
        <v>16477</v>
      </c>
      <c r="E8863" s="58" t="b">
        <v>0</v>
      </c>
      <c r="F8863" s="25">
        <f t="shared" si="2"/>
        <v>1</v>
      </c>
      <c r="G8863" s="21" t="s">
        <v>58</v>
      </c>
      <c r="H8863" s="23" t="s">
        <v>16478</v>
      </c>
      <c r="I8863" s="28"/>
    </row>
    <row r="8864" ht="22.5" customHeight="1">
      <c r="A8864" s="53" t="str">
        <f t="array" ref="A8864">IFERROR(_xlfn.XLOOKUP(B8864, Runs[Run ID], Runs[Track]), "— pick a run —")</f>
        <v>X-23</v>
      </c>
      <c r="B8864" s="54" t="s">
        <v>1255</v>
      </c>
      <c r="C8864" s="53" t="str">
        <f t="array" ref="C8864">IFERROR(_xlfn.XLOOKUP(B8864, Runs[Run ID], Runs[Title]), "— pick a run —")</f>
        <v>X-23: Innocence Lost/Target-X</v>
      </c>
      <c r="D8864" s="74" t="s">
        <v>16479</v>
      </c>
      <c r="E8864" s="58" t="b">
        <v>0</v>
      </c>
      <c r="F8864" s="25">
        <f t="shared" si="2"/>
        <v>2</v>
      </c>
      <c r="G8864" s="21" t="s">
        <v>58</v>
      </c>
      <c r="H8864" s="23"/>
      <c r="I8864" s="28"/>
    </row>
    <row r="8865" ht="22.5" customHeight="1">
      <c r="A8865" s="53" t="str">
        <f t="array" ref="A8865">IFERROR(_xlfn.XLOOKUP(B8865, Runs[Run ID], Runs[Track]), "— pick a run —")</f>
        <v>X-23</v>
      </c>
      <c r="B8865" s="54" t="s">
        <v>1255</v>
      </c>
      <c r="C8865" s="53" t="str">
        <f t="array" ref="C8865">IFERROR(_xlfn.XLOOKUP(B8865, Runs[Run ID], Runs[Title]), "— pick a run —")</f>
        <v>X-23: Innocence Lost/Target-X</v>
      </c>
      <c r="D8865" s="74" t="s">
        <v>16480</v>
      </c>
      <c r="E8865" s="58" t="b">
        <v>0</v>
      </c>
      <c r="F8865" s="25">
        <f t="shared" si="2"/>
        <v>3</v>
      </c>
      <c r="G8865" s="21" t="s">
        <v>58</v>
      </c>
      <c r="H8865" s="23"/>
      <c r="I8865" s="28"/>
    </row>
    <row r="8866" ht="22.5" customHeight="1">
      <c r="A8866" s="53" t="str">
        <f t="array" ref="A8866">IFERROR(_xlfn.XLOOKUP(B8866, Runs[Run ID], Runs[Track]), "— pick a run —")</f>
        <v>X-23</v>
      </c>
      <c r="B8866" s="54" t="s">
        <v>1255</v>
      </c>
      <c r="C8866" s="53" t="str">
        <f t="array" ref="C8866">IFERROR(_xlfn.XLOOKUP(B8866, Runs[Run ID], Runs[Title]), "— pick a run —")</f>
        <v>X-23: Innocence Lost/Target-X</v>
      </c>
      <c r="D8866" s="74" t="s">
        <v>16481</v>
      </c>
      <c r="E8866" s="58" t="b">
        <v>0</v>
      </c>
      <c r="F8866" s="25">
        <f t="shared" si="2"/>
        <v>4</v>
      </c>
      <c r="G8866" s="21" t="s">
        <v>58</v>
      </c>
      <c r="H8866" s="23"/>
      <c r="I8866" s="28"/>
    </row>
    <row r="8867" ht="22.5" customHeight="1">
      <c r="A8867" s="53" t="str">
        <f t="array" ref="A8867">IFERROR(_xlfn.XLOOKUP(B8867, Runs[Run ID], Runs[Track]), "— pick a run —")</f>
        <v>X-23</v>
      </c>
      <c r="B8867" s="54" t="s">
        <v>1255</v>
      </c>
      <c r="C8867" s="53" t="str">
        <f t="array" ref="C8867">IFERROR(_xlfn.XLOOKUP(B8867, Runs[Run ID], Runs[Title]), "— pick a run —")</f>
        <v>X-23: Innocence Lost/Target-X</v>
      </c>
      <c r="D8867" s="74" t="s">
        <v>16482</v>
      </c>
      <c r="E8867" s="58" t="b">
        <v>0</v>
      </c>
      <c r="F8867" s="25">
        <f t="shared" si="2"/>
        <v>5</v>
      </c>
      <c r="G8867" s="21" t="s">
        <v>58</v>
      </c>
      <c r="H8867" s="23"/>
      <c r="I8867" s="28"/>
    </row>
    <row r="8868" ht="22.5" customHeight="1">
      <c r="A8868" s="53" t="str">
        <f t="array" ref="A8868">IFERROR(_xlfn.XLOOKUP(B8868, Runs[Run ID], Runs[Track]), "— pick a run —")</f>
        <v>X-23</v>
      </c>
      <c r="B8868" s="54" t="s">
        <v>1255</v>
      </c>
      <c r="C8868" s="53" t="str">
        <f t="array" ref="C8868">IFERROR(_xlfn.XLOOKUP(B8868, Runs[Run ID], Runs[Title]), "— pick a run —")</f>
        <v>X-23: Innocence Lost/Target-X</v>
      </c>
      <c r="D8868" s="74" t="s">
        <v>16483</v>
      </c>
      <c r="E8868" s="58" t="b">
        <v>0</v>
      </c>
      <c r="F8868" s="25">
        <f t="shared" si="2"/>
        <v>6</v>
      </c>
      <c r="G8868" s="21" t="s">
        <v>58</v>
      </c>
      <c r="H8868" s="23"/>
      <c r="I8868" s="28"/>
    </row>
    <row r="8869" ht="22.5" customHeight="1">
      <c r="A8869" s="53" t="str">
        <f t="array" ref="A8869">IFERROR(_xlfn.XLOOKUP(B8869, Runs[Run ID], Runs[Track]), "— pick a run —")</f>
        <v>X-23</v>
      </c>
      <c r="B8869" s="54" t="s">
        <v>1255</v>
      </c>
      <c r="C8869" s="53" t="str">
        <f t="array" ref="C8869">IFERROR(_xlfn.XLOOKUP(B8869, Runs[Run ID], Runs[Title]), "— pick a run —")</f>
        <v>X-23: Innocence Lost/Target-X</v>
      </c>
      <c r="D8869" s="74" t="s">
        <v>16484</v>
      </c>
      <c r="E8869" s="58" t="b">
        <v>0</v>
      </c>
      <c r="F8869" s="25">
        <f t="shared" si="2"/>
        <v>7</v>
      </c>
      <c r="G8869" s="21" t="s">
        <v>58</v>
      </c>
      <c r="H8869" s="23"/>
      <c r="I8869" s="28"/>
    </row>
    <row r="8870" ht="22.5" customHeight="1">
      <c r="A8870" s="53" t="str">
        <f t="array" ref="A8870">IFERROR(_xlfn.XLOOKUP(B8870, Runs[Run ID], Runs[Track]), "— pick a run —")</f>
        <v>X-23</v>
      </c>
      <c r="B8870" s="54" t="s">
        <v>1255</v>
      </c>
      <c r="C8870" s="53" t="str">
        <f t="array" ref="C8870">IFERROR(_xlfn.XLOOKUP(B8870, Runs[Run ID], Runs[Title]), "— pick a run —")</f>
        <v>X-23: Innocence Lost/Target-X</v>
      </c>
      <c r="D8870" s="74" t="s">
        <v>16485</v>
      </c>
      <c r="E8870" s="58" t="b">
        <v>0</v>
      </c>
      <c r="F8870" s="25">
        <f t="shared" si="2"/>
        <v>8</v>
      </c>
      <c r="G8870" s="21" t="s">
        <v>58</v>
      </c>
      <c r="H8870" s="23"/>
      <c r="I8870" s="28"/>
    </row>
    <row r="8871" ht="22.5" customHeight="1">
      <c r="A8871" s="53" t="str">
        <f t="array" ref="A8871">IFERROR(_xlfn.XLOOKUP(B8871, Runs[Run ID], Runs[Track]), "— pick a run —")</f>
        <v>X-23</v>
      </c>
      <c r="B8871" s="54" t="s">
        <v>1255</v>
      </c>
      <c r="C8871" s="53" t="str">
        <f t="array" ref="C8871">IFERROR(_xlfn.XLOOKUP(B8871, Runs[Run ID], Runs[Title]), "— pick a run —")</f>
        <v>X-23: Innocence Lost/Target-X</v>
      </c>
      <c r="D8871" s="74" t="s">
        <v>16486</v>
      </c>
      <c r="E8871" s="58" t="b">
        <v>0</v>
      </c>
      <c r="F8871" s="25">
        <f t="shared" si="2"/>
        <v>9</v>
      </c>
      <c r="G8871" s="21" t="s">
        <v>58</v>
      </c>
      <c r="H8871" s="23"/>
      <c r="I8871" s="28"/>
    </row>
    <row r="8872" ht="22.5" customHeight="1">
      <c r="A8872" s="53" t="str">
        <f t="array" ref="A8872">IFERROR(_xlfn.XLOOKUP(B8872, Runs[Run ID], Runs[Track]), "— pick a run —")</f>
        <v>X-23</v>
      </c>
      <c r="B8872" s="54" t="s">
        <v>1255</v>
      </c>
      <c r="C8872" s="53" t="str">
        <f t="array" ref="C8872">IFERROR(_xlfn.XLOOKUP(B8872, Runs[Run ID], Runs[Title]), "— pick a run —")</f>
        <v>X-23: Innocence Lost/Target-X</v>
      </c>
      <c r="D8872" s="74" t="s">
        <v>16487</v>
      </c>
      <c r="E8872" s="58" t="b">
        <v>0</v>
      </c>
      <c r="F8872" s="25">
        <f t="shared" si="2"/>
        <v>10</v>
      </c>
      <c r="G8872" s="21" t="s">
        <v>58</v>
      </c>
      <c r="H8872" s="23"/>
      <c r="I8872" s="28"/>
    </row>
    <row r="8873" ht="22.5" customHeight="1">
      <c r="A8873" s="53" t="str">
        <f t="array" ref="A8873">IFERROR(_xlfn.XLOOKUP(B8873, Runs[Run ID], Runs[Track]), "— pick a run —")</f>
        <v>X-23</v>
      </c>
      <c r="B8873" s="54" t="s">
        <v>1255</v>
      </c>
      <c r="C8873" s="53" t="str">
        <f t="array" ref="C8873">IFERROR(_xlfn.XLOOKUP(B8873, Runs[Run ID], Runs[Title]), "— pick a run —")</f>
        <v>X-23: Innocence Lost/Target-X</v>
      </c>
      <c r="D8873" s="74" t="s">
        <v>16488</v>
      </c>
      <c r="E8873" s="58" t="b">
        <v>0</v>
      </c>
      <c r="F8873" s="25">
        <f t="shared" si="2"/>
        <v>11</v>
      </c>
      <c r="G8873" s="21" t="s">
        <v>58</v>
      </c>
      <c r="H8873" s="23"/>
      <c r="I8873" s="28"/>
    </row>
    <row r="8874" ht="22.5" customHeight="1">
      <c r="A8874" s="53" t="str">
        <f t="array" ref="A8874">IFERROR(_xlfn.XLOOKUP(B8874, Runs[Run ID], Runs[Track]), "— pick a run —")</f>
        <v>X-23</v>
      </c>
      <c r="B8874" s="54" t="s">
        <v>1255</v>
      </c>
      <c r="C8874" s="53" t="str">
        <f t="array" ref="C8874">IFERROR(_xlfn.XLOOKUP(B8874, Runs[Run ID], Runs[Title]), "— pick a run —")</f>
        <v>X-23: Innocence Lost/Target-X</v>
      </c>
      <c r="D8874" s="74" t="s">
        <v>16489</v>
      </c>
      <c r="E8874" s="58" t="b">
        <v>0</v>
      </c>
      <c r="F8874" s="25">
        <f t="shared" si="2"/>
        <v>12</v>
      </c>
      <c r="G8874" s="21" t="s">
        <v>58</v>
      </c>
      <c r="H8874" s="23"/>
      <c r="I8874" s="28"/>
    </row>
    <row r="8875" ht="22.5" customHeight="1">
      <c r="A8875" s="53" t="str">
        <f t="array" ref="A8875">IFERROR(_xlfn.XLOOKUP(B8875, Runs[Run ID], Runs[Track]), "— pick a run —")</f>
        <v>X-23</v>
      </c>
      <c r="B8875" s="54" t="s">
        <v>1255</v>
      </c>
      <c r="C8875" s="53" t="str">
        <f t="array" ref="C8875">IFERROR(_xlfn.XLOOKUP(B8875, Runs[Run ID], Runs[Title]), "— pick a run —")</f>
        <v>X-23: Innocence Lost/Target-X</v>
      </c>
      <c r="D8875" s="74" t="s">
        <v>16490</v>
      </c>
      <c r="E8875" s="58" t="b">
        <v>0</v>
      </c>
      <c r="F8875" s="25">
        <f t="shared" si="2"/>
        <v>13</v>
      </c>
      <c r="G8875" s="21" t="s">
        <v>58</v>
      </c>
      <c r="H8875" s="23"/>
      <c r="I8875" s="28"/>
    </row>
    <row r="8876" ht="22.5" customHeight="1">
      <c r="A8876" s="53" t="str">
        <f t="array" ref="A8876">IFERROR(_xlfn.XLOOKUP(B8876, Runs[Run ID], Runs[Track]), "— pick a run —")</f>
        <v>X-23</v>
      </c>
      <c r="B8876" s="54" t="s">
        <v>1255</v>
      </c>
      <c r="C8876" s="53" t="str">
        <f t="array" ref="C8876">IFERROR(_xlfn.XLOOKUP(B8876, Runs[Run ID], Runs[Title]), "— pick a run —")</f>
        <v>X-23: Innocence Lost/Target-X</v>
      </c>
      <c r="D8876" s="74" t="s">
        <v>16491</v>
      </c>
      <c r="E8876" s="58" t="b">
        <v>0</v>
      </c>
      <c r="F8876" s="25">
        <f t="shared" si="2"/>
        <v>14</v>
      </c>
      <c r="G8876" s="21" t="s">
        <v>58</v>
      </c>
      <c r="H8876" s="23"/>
      <c r="I8876" s="28"/>
    </row>
    <row r="8877" ht="22.5" customHeight="1">
      <c r="A8877" s="53" t="str">
        <f t="array" ref="A8877">IFERROR(_xlfn.XLOOKUP(B8877, Runs[Run ID], Runs[Track]), "— pick a run —")</f>
        <v>X-23</v>
      </c>
      <c r="B8877" s="54" t="s">
        <v>1255</v>
      </c>
      <c r="C8877" s="53" t="str">
        <f t="array" ref="C8877">IFERROR(_xlfn.XLOOKUP(B8877, Runs[Run ID], Runs[Title]), "— pick a run —")</f>
        <v>X-23: Innocence Lost/Target-X</v>
      </c>
      <c r="D8877" s="74" t="s">
        <v>16492</v>
      </c>
      <c r="E8877" s="58" t="b">
        <v>0</v>
      </c>
      <c r="F8877" s="25">
        <f t="shared" si="2"/>
        <v>15</v>
      </c>
      <c r="G8877" s="21" t="s">
        <v>58</v>
      </c>
      <c r="H8877" s="23"/>
      <c r="I8877" s="28"/>
    </row>
    <row r="8878" ht="22.5" customHeight="1">
      <c r="A8878" s="53" t="str">
        <f t="array" ref="A8878">IFERROR(_xlfn.XLOOKUP(B8878, Runs[Run ID], Runs[Track]), "— pick a run —")</f>
        <v>X-23</v>
      </c>
      <c r="B8878" s="54" t="s">
        <v>1255</v>
      </c>
      <c r="C8878" s="53" t="str">
        <f t="array" ref="C8878">IFERROR(_xlfn.XLOOKUP(B8878, Runs[Run ID], Runs[Title]), "— pick a run —")</f>
        <v>X-23: Innocence Lost/Target-X</v>
      </c>
      <c r="D8878" s="74" t="s">
        <v>16493</v>
      </c>
      <c r="E8878" s="58" t="b">
        <v>0</v>
      </c>
      <c r="F8878" s="25">
        <f t="shared" si="2"/>
        <v>16</v>
      </c>
      <c r="G8878" s="21" t="s">
        <v>58</v>
      </c>
      <c r="H8878" s="23"/>
      <c r="I8878" s="28"/>
    </row>
    <row r="8879" ht="22.5" customHeight="1">
      <c r="A8879" s="53" t="str">
        <f t="array" ref="A8879">IFERROR(_xlfn.XLOOKUP(B8879, Runs[Run ID], Runs[Track]), "— pick a run —")</f>
        <v>X-23</v>
      </c>
      <c r="B8879" s="54" t="s">
        <v>1255</v>
      </c>
      <c r="C8879" s="53" t="str">
        <f t="array" ref="C8879">IFERROR(_xlfn.XLOOKUP(B8879, Runs[Run ID], Runs[Title]), "— pick a run —")</f>
        <v>X-23: Innocence Lost/Target-X</v>
      </c>
      <c r="D8879" s="74" t="s">
        <v>16494</v>
      </c>
      <c r="E8879" s="58" t="b">
        <v>0</v>
      </c>
      <c r="F8879" s="25">
        <f t="shared" si="2"/>
        <v>17</v>
      </c>
      <c r="G8879" s="21" t="s">
        <v>58</v>
      </c>
      <c r="H8879" s="23"/>
      <c r="I8879" s="28"/>
    </row>
    <row r="8880" ht="22.5" customHeight="1">
      <c r="A8880" s="53" t="str">
        <f t="array" ref="A8880">IFERROR(_xlfn.XLOOKUP(B8880, Runs[Run ID], Runs[Track]), "— pick a run —")</f>
        <v>X-23</v>
      </c>
      <c r="B8880" s="54" t="s">
        <v>1255</v>
      </c>
      <c r="C8880" s="53" t="str">
        <f t="array" ref="C8880">IFERROR(_xlfn.XLOOKUP(B8880, Runs[Run ID], Runs[Title]), "— pick a run —")</f>
        <v>X-23: Innocence Lost/Target-X</v>
      </c>
      <c r="D8880" s="74" t="s">
        <v>16495</v>
      </c>
      <c r="E8880" s="58" t="b">
        <v>0</v>
      </c>
      <c r="F8880" s="25">
        <f t="shared" si="2"/>
        <v>18</v>
      </c>
      <c r="G8880" s="21" t="s">
        <v>58</v>
      </c>
      <c r="H8880" s="23"/>
      <c r="I8880" s="28"/>
    </row>
    <row r="8881" ht="22.5" customHeight="1">
      <c r="A8881" s="53" t="str">
        <f t="array" ref="A8881">IFERROR(_xlfn.XLOOKUP(B8881, Runs[Run ID], Runs[Track]), "— pick a run —")</f>
        <v>X-23</v>
      </c>
      <c r="B8881" s="54" t="s">
        <v>1255</v>
      </c>
      <c r="C8881" s="53" t="str">
        <f t="array" ref="C8881">IFERROR(_xlfn.XLOOKUP(B8881, Runs[Run ID], Runs[Title]), "— pick a run —")</f>
        <v>X-23: Innocence Lost/Target-X</v>
      </c>
      <c r="D8881" s="74" t="s">
        <v>16496</v>
      </c>
      <c r="E8881" s="58" t="b">
        <v>0</v>
      </c>
      <c r="F8881" s="25">
        <f t="shared" si="2"/>
        <v>19</v>
      </c>
      <c r="G8881" s="21" t="s">
        <v>58</v>
      </c>
      <c r="H8881" s="23"/>
      <c r="I8881" s="28"/>
    </row>
    <row r="8882" ht="22.5" customHeight="1">
      <c r="A8882" s="53" t="str">
        <f t="array" ref="A8882">IFERROR(_xlfn.XLOOKUP(B8882, Runs[Run ID], Runs[Track]), "— pick a run —")</f>
        <v>X-23</v>
      </c>
      <c r="B8882" s="54" t="s">
        <v>1255</v>
      </c>
      <c r="C8882" s="53" t="str">
        <f t="array" ref="C8882">IFERROR(_xlfn.XLOOKUP(B8882, Runs[Run ID], Runs[Title]), "— pick a run —")</f>
        <v>X-23: Innocence Lost/Target-X</v>
      </c>
      <c r="D8882" s="23" t="s">
        <v>16497</v>
      </c>
      <c r="E8882" s="58" t="b">
        <v>0</v>
      </c>
      <c r="F8882" s="25">
        <f t="shared" si="2"/>
        <v>20</v>
      </c>
      <c r="G8882" s="21" t="s">
        <v>1002</v>
      </c>
      <c r="H8882" s="23"/>
      <c r="I8882" s="28"/>
    </row>
    <row r="8883" ht="22.5" customHeight="1">
      <c r="A8883" s="53" t="str">
        <f t="array" ref="A8883">IFERROR(_xlfn.XLOOKUP(B8883, Runs[Run ID], Runs[Track]), "— pick a run —")</f>
        <v>X-23</v>
      </c>
      <c r="B8883" s="54" t="s">
        <v>1255</v>
      </c>
      <c r="C8883" s="53" t="str">
        <f t="array" ref="C8883">IFERROR(_xlfn.XLOOKUP(B8883, Runs[Run ID], Runs[Title]), "— pick a run —")</f>
        <v>X-23: Innocence Lost/Target-X</v>
      </c>
      <c r="D8883" s="23" t="s">
        <v>16498</v>
      </c>
      <c r="E8883" s="58" t="b">
        <v>0</v>
      </c>
      <c r="F8883" s="25">
        <f t="shared" si="2"/>
        <v>21</v>
      </c>
      <c r="G8883" s="21" t="s">
        <v>1002</v>
      </c>
      <c r="H8883" s="23"/>
      <c r="I8883" s="28"/>
    </row>
    <row r="8884" ht="22.5" customHeight="1">
      <c r="A8884" s="53" t="str">
        <f t="array" ref="A8884">IFERROR(_xlfn.XLOOKUP(B8884, Runs[Run ID], Runs[Track]), "— pick a run —")</f>
        <v>X-23</v>
      </c>
      <c r="B8884" s="54" t="s">
        <v>1255</v>
      </c>
      <c r="C8884" s="53" t="str">
        <f t="array" ref="C8884">IFERROR(_xlfn.XLOOKUP(B8884, Runs[Run ID], Runs[Title]), "— pick a run —")</f>
        <v>X-23: Innocence Lost/Target-X</v>
      </c>
      <c r="D8884" s="23" t="s">
        <v>16499</v>
      </c>
      <c r="E8884" s="58" t="b">
        <v>0</v>
      </c>
      <c r="F8884" s="25">
        <f t="shared" si="2"/>
        <v>22</v>
      </c>
      <c r="G8884" s="21" t="s">
        <v>1002</v>
      </c>
      <c r="H8884" s="23"/>
      <c r="I8884" s="28"/>
    </row>
    <row r="8885" ht="22.5" customHeight="1">
      <c r="A8885" s="53" t="str">
        <f t="array" ref="A8885">IFERROR(_xlfn.XLOOKUP(B8885, Runs[Run ID], Runs[Track]), "— pick a run —")</f>
        <v>X-23</v>
      </c>
      <c r="B8885" s="54" t="s">
        <v>1255</v>
      </c>
      <c r="C8885" s="53" t="str">
        <f t="array" ref="C8885">IFERROR(_xlfn.XLOOKUP(B8885, Runs[Run ID], Runs[Title]), "— pick a run —")</f>
        <v>X-23: Innocence Lost/Target-X</v>
      </c>
      <c r="D8885" s="23" t="s">
        <v>16500</v>
      </c>
      <c r="E8885" s="58" t="b">
        <v>0</v>
      </c>
      <c r="F8885" s="25">
        <f t="shared" si="2"/>
        <v>23</v>
      </c>
      <c r="G8885" s="21" t="s">
        <v>1002</v>
      </c>
      <c r="H8885" s="23"/>
      <c r="I8885" s="28"/>
    </row>
    <row r="8886" ht="22.5" customHeight="1">
      <c r="A8886" s="53" t="str">
        <f t="array" ref="A8886">IFERROR(_xlfn.XLOOKUP(B8886, Runs[Run ID], Runs[Track]), "— pick a run —")</f>
        <v>X-23</v>
      </c>
      <c r="B8886" s="54" t="s">
        <v>1255</v>
      </c>
      <c r="C8886" s="53" t="str">
        <f t="array" ref="C8886">IFERROR(_xlfn.XLOOKUP(B8886, Runs[Run ID], Runs[Title]), "— pick a run —")</f>
        <v>X-23: Innocence Lost/Target-X</v>
      </c>
      <c r="D8886" s="23" t="s">
        <v>16501</v>
      </c>
      <c r="E8886" s="58" t="b">
        <v>0</v>
      </c>
      <c r="F8886" s="25">
        <f t="shared" si="2"/>
        <v>24</v>
      </c>
      <c r="G8886" s="21" t="s">
        <v>1002</v>
      </c>
      <c r="H8886" s="23"/>
      <c r="I8886" s="28"/>
    </row>
    <row r="8887" ht="22.5" customHeight="1">
      <c r="A8887" s="53" t="str">
        <f t="array" ref="A8887">IFERROR(_xlfn.XLOOKUP(B8887, Runs[Run ID], Runs[Track]), "— pick a run —")</f>
        <v>X-23</v>
      </c>
      <c r="B8887" s="54" t="s">
        <v>1255</v>
      </c>
      <c r="C8887" s="53" t="str">
        <f t="array" ref="C8887">IFERROR(_xlfn.XLOOKUP(B8887, Runs[Run ID], Runs[Title]), "— pick a run —")</f>
        <v>X-23: Innocence Lost/Target-X</v>
      </c>
      <c r="D8887" s="23" t="s">
        <v>16502</v>
      </c>
      <c r="E8887" s="58" t="b">
        <v>0</v>
      </c>
      <c r="F8887" s="25">
        <f t="shared" si="2"/>
        <v>25</v>
      </c>
      <c r="G8887" s="21" t="s">
        <v>1002</v>
      </c>
      <c r="H8887" s="23"/>
      <c r="I8887" s="28"/>
    </row>
    <row r="8888" ht="22.5" customHeight="1">
      <c r="A8888" s="53" t="str">
        <f t="array" ref="A8888">IFERROR(_xlfn.XLOOKUP(B8888, Runs[Run ID], Runs[Track]), "— pick a run —")</f>
        <v>X-23</v>
      </c>
      <c r="B8888" s="54" t="s">
        <v>1254</v>
      </c>
      <c r="C8888" s="53" t="str">
        <f t="array" ref="C8888">IFERROR(_xlfn.XLOOKUP(B8888, Runs[Run ID], Runs[Title]), "— pick a run —")</f>
        <v>Liu's X-23</v>
      </c>
      <c r="D8888" s="23" t="s">
        <v>16503</v>
      </c>
      <c r="E8888" s="58" t="b">
        <v>0</v>
      </c>
      <c r="F8888" s="25">
        <f t="shared" si="2"/>
        <v>1</v>
      </c>
      <c r="G8888" s="21" t="s">
        <v>443</v>
      </c>
      <c r="H8888" s="23" t="s">
        <v>16504</v>
      </c>
      <c r="I8888" s="28"/>
    </row>
    <row r="8889" ht="22.5" customHeight="1">
      <c r="A8889" s="53" t="str">
        <f t="array" ref="A8889">IFERROR(_xlfn.XLOOKUP(B8889, Runs[Run ID], Runs[Track]), "— pick a run —")</f>
        <v>X-23</v>
      </c>
      <c r="B8889" s="54" t="s">
        <v>1254</v>
      </c>
      <c r="C8889" s="53" t="str">
        <f t="array" ref="C8889">IFERROR(_xlfn.XLOOKUP(B8889, Runs[Run ID], Runs[Title]), "— pick a run —")</f>
        <v>Liu's X-23</v>
      </c>
      <c r="D8889" s="23" t="s">
        <v>16505</v>
      </c>
      <c r="E8889" s="58" t="b">
        <v>0</v>
      </c>
      <c r="F8889" s="25">
        <f t="shared" si="2"/>
        <v>2</v>
      </c>
      <c r="G8889" s="21" t="s">
        <v>58</v>
      </c>
      <c r="H8889" s="23"/>
      <c r="I8889" s="28"/>
    </row>
    <row r="8890" ht="22.5" customHeight="1">
      <c r="A8890" s="53" t="str">
        <f t="array" ref="A8890">IFERROR(_xlfn.XLOOKUP(B8890, Runs[Run ID], Runs[Track]), "— pick a run —")</f>
        <v>X-23</v>
      </c>
      <c r="B8890" s="54" t="s">
        <v>1254</v>
      </c>
      <c r="C8890" s="53" t="str">
        <f t="array" ref="C8890">IFERROR(_xlfn.XLOOKUP(B8890, Runs[Run ID], Runs[Title]), "— pick a run —")</f>
        <v>Liu's X-23</v>
      </c>
      <c r="D8890" s="23" t="s">
        <v>16506</v>
      </c>
      <c r="E8890" s="58" t="b">
        <v>0</v>
      </c>
      <c r="F8890" s="25">
        <f t="shared" si="2"/>
        <v>3</v>
      </c>
      <c r="G8890" s="21" t="s">
        <v>58</v>
      </c>
      <c r="H8890" s="23"/>
      <c r="I8890" s="28"/>
    </row>
    <row r="8891" ht="22.5" customHeight="1">
      <c r="A8891" s="53" t="str">
        <f t="array" ref="A8891">IFERROR(_xlfn.XLOOKUP(B8891, Runs[Run ID], Runs[Track]), "— pick a run —")</f>
        <v>X-23</v>
      </c>
      <c r="B8891" s="54" t="s">
        <v>1254</v>
      </c>
      <c r="C8891" s="53" t="str">
        <f t="array" ref="C8891">IFERROR(_xlfn.XLOOKUP(B8891, Runs[Run ID], Runs[Title]), "— pick a run —")</f>
        <v>Liu's X-23</v>
      </c>
      <c r="D8891" s="23" t="s">
        <v>16507</v>
      </c>
      <c r="E8891" s="58" t="b">
        <v>0</v>
      </c>
      <c r="F8891" s="25">
        <f t="shared" si="2"/>
        <v>4</v>
      </c>
      <c r="G8891" s="21" t="s">
        <v>58</v>
      </c>
      <c r="H8891" s="23"/>
      <c r="I8891" s="28"/>
    </row>
    <row r="8892" ht="22.5" customHeight="1">
      <c r="A8892" s="53" t="str">
        <f t="array" ref="A8892">IFERROR(_xlfn.XLOOKUP(B8892, Runs[Run ID], Runs[Track]), "— pick a run —")</f>
        <v>X-23</v>
      </c>
      <c r="B8892" s="54" t="s">
        <v>1254</v>
      </c>
      <c r="C8892" s="53" t="str">
        <f t="array" ref="C8892">IFERROR(_xlfn.XLOOKUP(B8892, Runs[Run ID], Runs[Title]), "— pick a run —")</f>
        <v>Liu's X-23</v>
      </c>
      <c r="D8892" s="23" t="s">
        <v>16508</v>
      </c>
      <c r="E8892" s="58" t="b">
        <v>0</v>
      </c>
      <c r="F8892" s="25">
        <f t="shared" si="2"/>
        <v>5</v>
      </c>
      <c r="G8892" s="21" t="s">
        <v>58</v>
      </c>
      <c r="H8892" s="23"/>
      <c r="I8892" s="28"/>
    </row>
    <row r="8893" ht="22.5" customHeight="1">
      <c r="A8893" s="53" t="str">
        <f t="array" ref="A8893">IFERROR(_xlfn.XLOOKUP(B8893, Runs[Run ID], Runs[Track]), "— pick a run —")</f>
        <v>X-23</v>
      </c>
      <c r="B8893" s="54" t="s">
        <v>1254</v>
      </c>
      <c r="C8893" s="53" t="str">
        <f t="array" ref="C8893">IFERROR(_xlfn.XLOOKUP(B8893, Runs[Run ID], Runs[Title]), "— pick a run —")</f>
        <v>Liu's X-23</v>
      </c>
      <c r="D8893" s="23" t="s">
        <v>16509</v>
      </c>
      <c r="E8893" s="58" t="b">
        <v>0</v>
      </c>
      <c r="F8893" s="25">
        <f t="shared" si="2"/>
        <v>6</v>
      </c>
      <c r="G8893" s="21" t="s">
        <v>58</v>
      </c>
      <c r="H8893" s="23"/>
      <c r="I8893" s="28"/>
    </row>
    <row r="8894" ht="22.5" customHeight="1">
      <c r="A8894" s="53" t="str">
        <f t="array" ref="A8894">IFERROR(_xlfn.XLOOKUP(B8894, Runs[Run ID], Runs[Track]), "— pick a run —")</f>
        <v>X-23</v>
      </c>
      <c r="B8894" s="54" t="s">
        <v>1254</v>
      </c>
      <c r="C8894" s="53" t="str">
        <f t="array" ref="C8894">IFERROR(_xlfn.XLOOKUP(B8894, Runs[Run ID], Runs[Title]), "— pick a run —")</f>
        <v>Liu's X-23</v>
      </c>
      <c r="D8894" s="23" t="s">
        <v>16510</v>
      </c>
      <c r="E8894" s="58" t="b">
        <v>0</v>
      </c>
      <c r="F8894" s="25">
        <f t="shared" si="2"/>
        <v>7</v>
      </c>
      <c r="G8894" s="21" t="s">
        <v>58</v>
      </c>
      <c r="H8894" s="23"/>
      <c r="I8894" s="28"/>
    </row>
    <row r="8895" ht="22.5" customHeight="1">
      <c r="A8895" s="53" t="str">
        <f t="array" ref="A8895">IFERROR(_xlfn.XLOOKUP(B8895, Runs[Run ID], Runs[Track]), "— pick a run —")</f>
        <v>X-23</v>
      </c>
      <c r="B8895" s="54" t="s">
        <v>1254</v>
      </c>
      <c r="C8895" s="53" t="str">
        <f t="array" ref="C8895">IFERROR(_xlfn.XLOOKUP(B8895, Runs[Run ID], Runs[Title]), "— pick a run —")</f>
        <v>Liu's X-23</v>
      </c>
      <c r="D8895" s="23" t="s">
        <v>16511</v>
      </c>
      <c r="E8895" s="58" t="b">
        <v>0</v>
      </c>
      <c r="F8895" s="25">
        <f t="shared" si="2"/>
        <v>8</v>
      </c>
      <c r="G8895" s="21" t="s">
        <v>58</v>
      </c>
      <c r="H8895" s="23"/>
      <c r="I8895" s="28"/>
    </row>
    <row r="8896" ht="22.5" customHeight="1">
      <c r="A8896" s="53" t="str">
        <f t="array" ref="A8896">IFERROR(_xlfn.XLOOKUP(B8896, Runs[Run ID], Runs[Track]), "— pick a run —")</f>
        <v>X-23</v>
      </c>
      <c r="B8896" s="54" t="s">
        <v>1254</v>
      </c>
      <c r="C8896" s="53" t="str">
        <f t="array" ref="C8896">IFERROR(_xlfn.XLOOKUP(B8896, Runs[Run ID], Runs[Title]), "— pick a run —")</f>
        <v>Liu's X-23</v>
      </c>
      <c r="D8896" s="23" t="s">
        <v>16512</v>
      </c>
      <c r="E8896" s="58" t="b">
        <v>0</v>
      </c>
      <c r="F8896" s="25">
        <f t="shared" si="2"/>
        <v>9</v>
      </c>
      <c r="G8896" s="21" t="s">
        <v>58</v>
      </c>
      <c r="H8896" s="23"/>
      <c r="I8896" s="28"/>
    </row>
    <row r="8897" ht="22.5" customHeight="1">
      <c r="A8897" s="53" t="str">
        <f t="array" ref="A8897">IFERROR(_xlfn.XLOOKUP(B8897, Runs[Run ID], Runs[Track]), "— pick a run —")</f>
        <v>X-23</v>
      </c>
      <c r="B8897" s="54" t="s">
        <v>1254</v>
      </c>
      <c r="C8897" s="53" t="str">
        <f t="array" ref="C8897">IFERROR(_xlfn.XLOOKUP(B8897, Runs[Run ID], Runs[Title]), "— pick a run —")</f>
        <v>Liu's X-23</v>
      </c>
      <c r="D8897" s="23" t="s">
        <v>16513</v>
      </c>
      <c r="E8897" s="58" t="b">
        <v>0</v>
      </c>
      <c r="F8897" s="25">
        <f t="shared" si="2"/>
        <v>10</v>
      </c>
      <c r="G8897" s="21" t="s">
        <v>58</v>
      </c>
      <c r="H8897" s="23"/>
      <c r="I8897" s="28"/>
    </row>
    <row r="8898" ht="22.5" customHeight="1">
      <c r="A8898" s="53" t="str">
        <f t="array" ref="A8898">IFERROR(_xlfn.XLOOKUP(B8898, Runs[Run ID], Runs[Track]), "— pick a run —")</f>
        <v>X-23</v>
      </c>
      <c r="B8898" s="54" t="s">
        <v>1254</v>
      </c>
      <c r="C8898" s="53" t="str">
        <f t="array" ref="C8898">IFERROR(_xlfn.XLOOKUP(B8898, Runs[Run ID], Runs[Title]), "— pick a run —")</f>
        <v>Liu's X-23</v>
      </c>
      <c r="D8898" s="23" t="s">
        <v>16514</v>
      </c>
      <c r="E8898" s="58" t="b">
        <v>0</v>
      </c>
      <c r="F8898" s="25">
        <f t="shared" si="2"/>
        <v>11</v>
      </c>
      <c r="G8898" s="21" t="s">
        <v>58</v>
      </c>
      <c r="H8898" s="23"/>
      <c r="I8898" s="28"/>
    </row>
    <row r="8899" ht="22.5" customHeight="1">
      <c r="A8899" s="53" t="str">
        <f t="array" ref="A8899">IFERROR(_xlfn.XLOOKUP(B8899, Runs[Run ID], Runs[Track]), "— pick a run —")</f>
        <v>X-23</v>
      </c>
      <c r="B8899" s="54" t="s">
        <v>1254</v>
      </c>
      <c r="C8899" s="53" t="str">
        <f t="array" ref="C8899">IFERROR(_xlfn.XLOOKUP(B8899, Runs[Run ID], Runs[Title]), "— pick a run —")</f>
        <v>Liu's X-23</v>
      </c>
      <c r="D8899" s="23" t="s">
        <v>16515</v>
      </c>
      <c r="E8899" s="58" t="b">
        <v>0</v>
      </c>
      <c r="F8899" s="25">
        <f t="shared" si="2"/>
        <v>12</v>
      </c>
      <c r="G8899" s="21" t="s">
        <v>58</v>
      </c>
      <c r="H8899" s="23"/>
      <c r="I8899" s="28"/>
    </row>
    <row r="8900" ht="22.5" customHeight="1">
      <c r="A8900" s="53" t="str">
        <f t="array" ref="A8900">IFERROR(_xlfn.XLOOKUP(B8900, Runs[Run ID], Runs[Track]), "— pick a run —")</f>
        <v>X-23</v>
      </c>
      <c r="B8900" s="54" t="s">
        <v>1254</v>
      </c>
      <c r="C8900" s="53" t="str">
        <f t="array" ref="C8900">IFERROR(_xlfn.XLOOKUP(B8900, Runs[Run ID], Runs[Title]), "— pick a run —")</f>
        <v>Liu's X-23</v>
      </c>
      <c r="D8900" s="23" t="s">
        <v>16516</v>
      </c>
      <c r="E8900" s="58" t="b">
        <v>0</v>
      </c>
      <c r="F8900" s="25">
        <f t="shared" si="2"/>
        <v>13</v>
      </c>
      <c r="G8900" s="21" t="s">
        <v>58</v>
      </c>
      <c r="H8900" s="23"/>
      <c r="I8900" s="28"/>
    </row>
    <row r="8901" ht="22.5" customHeight="1">
      <c r="A8901" s="53" t="str">
        <f t="array" ref="A8901">IFERROR(_xlfn.XLOOKUP(B8901, Runs[Run ID], Runs[Track]), "— pick a run —")</f>
        <v>X-23</v>
      </c>
      <c r="B8901" s="54" t="s">
        <v>1254</v>
      </c>
      <c r="C8901" s="53" t="str">
        <f t="array" ref="C8901">IFERROR(_xlfn.XLOOKUP(B8901, Runs[Run ID], Runs[Title]), "— pick a run —")</f>
        <v>Liu's X-23</v>
      </c>
      <c r="D8901" s="23" t="s">
        <v>16517</v>
      </c>
      <c r="E8901" s="58" t="b">
        <v>0</v>
      </c>
      <c r="F8901" s="25">
        <f t="shared" si="2"/>
        <v>14</v>
      </c>
      <c r="G8901" s="21" t="s">
        <v>58</v>
      </c>
      <c r="H8901" s="23"/>
      <c r="I8901" s="28"/>
    </row>
    <row r="8902" ht="22.5" customHeight="1">
      <c r="A8902" s="53" t="str">
        <f t="array" ref="A8902">IFERROR(_xlfn.XLOOKUP(B8902, Runs[Run ID], Runs[Track]), "— pick a run —")</f>
        <v>X-23</v>
      </c>
      <c r="B8902" s="54" t="s">
        <v>1254</v>
      </c>
      <c r="C8902" s="53" t="str">
        <f t="array" ref="C8902">IFERROR(_xlfn.XLOOKUP(B8902, Runs[Run ID], Runs[Title]), "— pick a run —")</f>
        <v>Liu's X-23</v>
      </c>
      <c r="D8902" s="23" t="s">
        <v>16518</v>
      </c>
      <c r="E8902" s="58" t="b">
        <v>0</v>
      </c>
      <c r="F8902" s="25">
        <f t="shared" si="2"/>
        <v>15</v>
      </c>
      <c r="G8902" s="21" t="s">
        <v>58</v>
      </c>
      <c r="H8902" s="23"/>
      <c r="I8902" s="28"/>
    </row>
    <row r="8903" ht="22.5" customHeight="1">
      <c r="A8903" s="53" t="str">
        <f t="array" ref="A8903">IFERROR(_xlfn.XLOOKUP(B8903, Runs[Run ID], Runs[Track]), "— pick a run —")</f>
        <v>X-23</v>
      </c>
      <c r="B8903" s="54" t="s">
        <v>1254</v>
      </c>
      <c r="C8903" s="53" t="str">
        <f t="array" ref="C8903">IFERROR(_xlfn.XLOOKUP(B8903, Runs[Run ID], Runs[Title]), "— pick a run —")</f>
        <v>Liu's X-23</v>
      </c>
      <c r="D8903" s="23" t="s">
        <v>16519</v>
      </c>
      <c r="E8903" s="58" t="b">
        <v>0</v>
      </c>
      <c r="F8903" s="25">
        <f t="shared" si="2"/>
        <v>16</v>
      </c>
      <c r="G8903" s="21" t="s">
        <v>58</v>
      </c>
      <c r="H8903" s="23"/>
      <c r="I8903" s="28"/>
    </row>
    <row r="8904" ht="22.5" customHeight="1">
      <c r="A8904" s="53" t="str">
        <f t="array" ref="A8904">IFERROR(_xlfn.XLOOKUP(B8904, Runs[Run ID], Runs[Track]), "— pick a run —")</f>
        <v>X-23</v>
      </c>
      <c r="B8904" s="54" t="s">
        <v>1254</v>
      </c>
      <c r="C8904" s="53" t="str">
        <f t="array" ref="C8904">IFERROR(_xlfn.XLOOKUP(B8904, Runs[Run ID], Runs[Title]), "— pick a run —")</f>
        <v>Liu's X-23</v>
      </c>
      <c r="D8904" s="23" t="s">
        <v>16520</v>
      </c>
      <c r="E8904" s="58" t="b">
        <v>0</v>
      </c>
      <c r="F8904" s="25">
        <f t="shared" si="2"/>
        <v>17</v>
      </c>
      <c r="G8904" s="21" t="s">
        <v>58</v>
      </c>
      <c r="H8904" s="23"/>
      <c r="I8904" s="28"/>
    </row>
    <row r="8905" ht="22.5" customHeight="1">
      <c r="A8905" s="53" t="str">
        <f t="array" ref="A8905">IFERROR(_xlfn.XLOOKUP(B8905, Runs[Run ID], Runs[Track]), "— pick a run —")</f>
        <v>X-23</v>
      </c>
      <c r="B8905" s="54" t="s">
        <v>1254</v>
      </c>
      <c r="C8905" s="53" t="str">
        <f t="array" ref="C8905">IFERROR(_xlfn.XLOOKUP(B8905, Runs[Run ID], Runs[Title]), "— pick a run —")</f>
        <v>Liu's X-23</v>
      </c>
      <c r="D8905" s="23" t="s">
        <v>16521</v>
      </c>
      <c r="E8905" s="58" t="b">
        <v>0</v>
      </c>
      <c r="F8905" s="25">
        <f t="shared" si="2"/>
        <v>18</v>
      </c>
      <c r="G8905" s="21" t="s">
        <v>58</v>
      </c>
      <c r="H8905" s="23"/>
      <c r="I8905" s="28"/>
    </row>
    <row r="8906" ht="22.5" customHeight="1">
      <c r="A8906" s="53" t="str">
        <f t="array" ref="A8906">IFERROR(_xlfn.XLOOKUP(B8906, Runs[Run ID], Runs[Track]), "— pick a run —")</f>
        <v>X-23</v>
      </c>
      <c r="B8906" s="54" t="s">
        <v>1254</v>
      </c>
      <c r="C8906" s="53" t="str">
        <f t="array" ref="C8906">IFERROR(_xlfn.XLOOKUP(B8906, Runs[Run ID], Runs[Title]), "— pick a run —")</f>
        <v>Liu's X-23</v>
      </c>
      <c r="D8906" s="23" t="s">
        <v>16522</v>
      </c>
      <c r="E8906" s="58" t="b">
        <v>0</v>
      </c>
      <c r="F8906" s="25">
        <f t="shared" si="2"/>
        <v>19</v>
      </c>
      <c r="G8906" s="21" t="s">
        <v>58</v>
      </c>
      <c r="H8906" s="23"/>
      <c r="I8906" s="28"/>
    </row>
    <row r="8907" ht="22.5" customHeight="1">
      <c r="A8907" s="53" t="str">
        <f t="array" ref="A8907">IFERROR(_xlfn.XLOOKUP(B8907, Runs[Run ID], Runs[Track]), "— pick a run —")</f>
        <v>X-23</v>
      </c>
      <c r="B8907" s="54" t="s">
        <v>1254</v>
      </c>
      <c r="C8907" s="53" t="str">
        <f t="array" ref="C8907">IFERROR(_xlfn.XLOOKUP(B8907, Runs[Run ID], Runs[Title]), "— pick a run —")</f>
        <v>Liu's X-23</v>
      </c>
      <c r="D8907" s="23" t="s">
        <v>16523</v>
      </c>
      <c r="E8907" s="58" t="b">
        <v>0</v>
      </c>
      <c r="F8907" s="25">
        <f t="shared" si="2"/>
        <v>20</v>
      </c>
      <c r="G8907" s="21" t="s">
        <v>58</v>
      </c>
      <c r="H8907" s="23"/>
      <c r="I8907" s="28"/>
    </row>
    <row r="8908" ht="22.5" customHeight="1">
      <c r="A8908" s="53" t="str">
        <f t="array" ref="A8908">IFERROR(_xlfn.XLOOKUP(B8908, Runs[Run ID], Runs[Track]), "— pick a run —")</f>
        <v>X-23</v>
      </c>
      <c r="B8908" s="54" t="s">
        <v>1254</v>
      </c>
      <c r="C8908" s="53" t="str">
        <f t="array" ref="C8908">IFERROR(_xlfn.XLOOKUP(B8908, Runs[Run ID], Runs[Title]), "— pick a run —")</f>
        <v>Liu's X-23</v>
      </c>
      <c r="D8908" s="23" t="s">
        <v>16524</v>
      </c>
      <c r="E8908" s="58" t="b">
        <v>0</v>
      </c>
      <c r="F8908" s="25">
        <f t="shared" si="2"/>
        <v>21</v>
      </c>
      <c r="G8908" s="21" t="s">
        <v>58</v>
      </c>
      <c r="H8908" s="23"/>
      <c r="I8908" s="28"/>
    </row>
    <row r="8909" ht="22.5" customHeight="1">
      <c r="A8909" s="53" t="str">
        <f t="array" ref="A8909">IFERROR(_xlfn.XLOOKUP(B8909, Runs[Run ID], Runs[Track]), "— pick a run —")</f>
        <v>X-23</v>
      </c>
      <c r="B8909" s="54" t="s">
        <v>1254</v>
      </c>
      <c r="C8909" s="53" t="str">
        <f t="array" ref="C8909">IFERROR(_xlfn.XLOOKUP(B8909, Runs[Run ID], Runs[Title]), "— pick a run —")</f>
        <v>Liu's X-23</v>
      </c>
      <c r="D8909" s="23" t="s">
        <v>16525</v>
      </c>
      <c r="E8909" s="58" t="b">
        <v>0</v>
      </c>
      <c r="F8909" s="25">
        <f t="shared" si="2"/>
        <v>22</v>
      </c>
      <c r="G8909" s="21" t="s">
        <v>58</v>
      </c>
      <c r="H8909" s="23"/>
      <c r="I8909" s="28"/>
    </row>
    <row r="8910" ht="22.5" customHeight="1">
      <c r="A8910" s="53" t="str">
        <f t="array" ref="A8910">IFERROR(_xlfn.XLOOKUP(B8910, Runs[Run ID], Runs[Track]), "— pick a run —")</f>
        <v>X-Men</v>
      </c>
      <c r="B8910" s="54" t="s">
        <v>1217</v>
      </c>
      <c r="C8910" s="53" t="str">
        <f t="array" ref="C8910">IFERROR(_xlfn.XLOOKUP(B8910, Runs[Run ID], Runs[Title]), "— pick a run —")</f>
        <v>X-Men (Origins)</v>
      </c>
      <c r="D8910" s="74" t="s">
        <v>16526</v>
      </c>
      <c r="E8910" s="58" t="b">
        <v>0</v>
      </c>
      <c r="F8910" s="25">
        <f t="shared" si="2"/>
        <v>1</v>
      </c>
      <c r="G8910" s="21" t="s">
        <v>58</v>
      </c>
      <c r="H8910" s="23" t="s">
        <v>16527</v>
      </c>
      <c r="I8910" s="28"/>
    </row>
    <row r="8911" ht="22.5" customHeight="1">
      <c r="A8911" s="53" t="str">
        <f t="array" ref="A8911">IFERROR(_xlfn.XLOOKUP(B8911, Runs[Run ID], Runs[Track]), "— pick a run —")</f>
        <v>X-Men</v>
      </c>
      <c r="B8911" s="54" t="s">
        <v>1217</v>
      </c>
      <c r="C8911" s="53" t="str">
        <f t="array" ref="C8911">IFERROR(_xlfn.XLOOKUP(B8911, Runs[Run ID], Runs[Title]), "— pick a run —")</f>
        <v>X-Men (Origins)</v>
      </c>
      <c r="D8911" s="74" t="s">
        <v>16240</v>
      </c>
      <c r="E8911" s="58" t="b">
        <v>0</v>
      </c>
      <c r="F8911" s="25">
        <f t="shared" si="2"/>
        <v>2</v>
      </c>
      <c r="G8911" s="21" t="s">
        <v>58</v>
      </c>
      <c r="H8911" s="23" t="s">
        <v>16528</v>
      </c>
      <c r="I8911" s="28"/>
    </row>
    <row r="8912" ht="22.5" customHeight="1">
      <c r="A8912" s="53" t="str">
        <f t="array" ref="A8912">IFERROR(_xlfn.XLOOKUP(B8912, Runs[Run ID], Runs[Track]), "— pick a run —")</f>
        <v>X-Men</v>
      </c>
      <c r="B8912" s="54" t="s">
        <v>1217</v>
      </c>
      <c r="C8912" s="53" t="str">
        <f t="array" ref="C8912">IFERROR(_xlfn.XLOOKUP(B8912, Runs[Run ID], Runs[Title]), "— pick a run —")</f>
        <v>X-Men (Origins)</v>
      </c>
      <c r="D8912" s="74" t="s">
        <v>16529</v>
      </c>
      <c r="E8912" s="58" t="b">
        <v>0</v>
      </c>
      <c r="F8912" s="25">
        <f t="shared" si="2"/>
        <v>3</v>
      </c>
      <c r="G8912" s="21" t="s">
        <v>58</v>
      </c>
      <c r="H8912" s="23" t="s">
        <v>16530</v>
      </c>
      <c r="I8912" s="28"/>
    </row>
    <row r="8913" ht="22.5" customHeight="1">
      <c r="A8913" s="53" t="str">
        <f t="array" ref="A8913">IFERROR(_xlfn.XLOOKUP(B8913, Runs[Run ID], Runs[Track]), "— pick a run —")</f>
        <v>X-Men</v>
      </c>
      <c r="B8913" s="54" t="s">
        <v>1217</v>
      </c>
      <c r="C8913" s="53" t="str">
        <f t="array" ref="C8913">IFERROR(_xlfn.XLOOKUP(B8913, Runs[Run ID], Runs[Title]), "— pick a run —")</f>
        <v>X-Men (Origins)</v>
      </c>
      <c r="D8913" s="74" t="s">
        <v>16531</v>
      </c>
      <c r="E8913" s="58" t="b">
        <v>0</v>
      </c>
      <c r="F8913" s="25">
        <f t="shared" si="2"/>
        <v>4</v>
      </c>
      <c r="G8913" s="21" t="s">
        <v>58</v>
      </c>
      <c r="H8913" s="23"/>
      <c r="I8913" s="28"/>
    </row>
    <row r="8914" ht="22.5" customHeight="1">
      <c r="A8914" s="53" t="str">
        <f t="array" ref="A8914">IFERROR(_xlfn.XLOOKUP(B8914, Runs[Run ID], Runs[Track]), "— pick a run —")</f>
        <v>X-Men</v>
      </c>
      <c r="B8914" s="54" t="s">
        <v>1217</v>
      </c>
      <c r="C8914" s="53" t="str">
        <f t="array" ref="C8914">IFERROR(_xlfn.XLOOKUP(B8914, Runs[Run ID], Runs[Title]), "— pick a run —")</f>
        <v>X-Men (Origins)</v>
      </c>
      <c r="D8914" s="74" t="s">
        <v>16532</v>
      </c>
      <c r="E8914" s="58" t="b">
        <v>0</v>
      </c>
      <c r="F8914" s="25">
        <f t="shared" si="2"/>
        <v>5</v>
      </c>
      <c r="G8914" s="21" t="s">
        <v>58</v>
      </c>
      <c r="H8914" s="23"/>
      <c r="I8914" s="28"/>
    </row>
    <row r="8915" ht="22.5" customHeight="1">
      <c r="A8915" s="53" t="str">
        <f t="array" ref="A8915">IFERROR(_xlfn.XLOOKUP(B8915, Runs[Run ID], Runs[Track]), "— pick a run —")</f>
        <v>X-Men</v>
      </c>
      <c r="B8915" s="54" t="s">
        <v>1217</v>
      </c>
      <c r="C8915" s="53" t="str">
        <f t="array" ref="C8915">IFERROR(_xlfn.XLOOKUP(B8915, Runs[Run ID], Runs[Title]), "— pick a run —")</f>
        <v>X-Men (Origins)</v>
      </c>
      <c r="D8915" s="74" t="s">
        <v>16533</v>
      </c>
      <c r="E8915" s="58" t="b">
        <v>0</v>
      </c>
      <c r="F8915" s="25">
        <f t="shared" si="2"/>
        <v>6</v>
      </c>
      <c r="G8915" s="21" t="s">
        <v>443</v>
      </c>
      <c r="H8915" s="23" t="s">
        <v>16534</v>
      </c>
      <c r="I8915" s="28"/>
    </row>
    <row r="8916" ht="22.5" customHeight="1">
      <c r="A8916" s="53" t="str">
        <f t="array" ref="A8916">IFERROR(_xlfn.XLOOKUP(B8916, Runs[Run ID], Runs[Track]), "— pick a run —")</f>
        <v>X-Men</v>
      </c>
      <c r="B8916" s="54" t="s">
        <v>1217</v>
      </c>
      <c r="C8916" s="53" t="str">
        <f t="array" ref="C8916">IFERROR(_xlfn.XLOOKUP(B8916, Runs[Run ID], Runs[Title]), "— pick a run —")</f>
        <v>X-Men (Origins)</v>
      </c>
      <c r="D8916" s="74" t="s">
        <v>16535</v>
      </c>
      <c r="E8916" s="58" t="b">
        <v>0</v>
      </c>
      <c r="F8916" s="25">
        <f t="shared" si="2"/>
        <v>7</v>
      </c>
      <c r="G8916" s="21" t="s">
        <v>443</v>
      </c>
      <c r="H8916" s="23"/>
      <c r="I8916" s="28"/>
    </row>
    <row r="8917" ht="22.5" customHeight="1">
      <c r="A8917" s="53" t="str">
        <f t="array" ref="A8917">IFERROR(_xlfn.XLOOKUP(B8917, Runs[Run ID], Runs[Track]), "— pick a run —")</f>
        <v>X-Men</v>
      </c>
      <c r="B8917" s="54" t="s">
        <v>1217</v>
      </c>
      <c r="C8917" s="53" t="str">
        <f t="array" ref="C8917">IFERROR(_xlfn.XLOOKUP(B8917, Runs[Run ID], Runs[Title]), "— pick a run —")</f>
        <v>X-Men (Origins)</v>
      </c>
      <c r="D8917" s="74" t="s">
        <v>16536</v>
      </c>
      <c r="E8917" s="58" t="b">
        <v>0</v>
      </c>
      <c r="F8917" s="25">
        <f t="shared" si="2"/>
        <v>8</v>
      </c>
      <c r="G8917" s="21" t="s">
        <v>443</v>
      </c>
      <c r="H8917" s="23"/>
      <c r="I8917" s="28"/>
    </row>
    <row r="8918" ht="22.5" customHeight="1">
      <c r="A8918" s="53" t="str">
        <f t="array" ref="A8918">IFERROR(_xlfn.XLOOKUP(B8918, Runs[Run ID], Runs[Track]), "— pick a run —")</f>
        <v>X-Men</v>
      </c>
      <c r="B8918" s="54" t="s">
        <v>1217</v>
      </c>
      <c r="C8918" s="53" t="str">
        <f t="array" ref="C8918">IFERROR(_xlfn.XLOOKUP(B8918, Runs[Run ID], Runs[Title]), "— pick a run —")</f>
        <v>X-Men (Origins)</v>
      </c>
      <c r="D8918" s="74" t="s">
        <v>16537</v>
      </c>
      <c r="E8918" s="58" t="b">
        <v>0</v>
      </c>
      <c r="F8918" s="25">
        <f t="shared" si="2"/>
        <v>9</v>
      </c>
      <c r="G8918" s="21" t="s">
        <v>443</v>
      </c>
      <c r="H8918" s="23"/>
      <c r="I8918" s="28"/>
    </row>
    <row r="8919" ht="22.5" customHeight="1">
      <c r="A8919" s="53" t="str">
        <f t="array" ref="A8919">IFERROR(_xlfn.XLOOKUP(B8919, Runs[Run ID], Runs[Track]), "— pick a run —")</f>
        <v>X-Men</v>
      </c>
      <c r="B8919" s="54" t="s">
        <v>1217</v>
      </c>
      <c r="C8919" s="53" t="str">
        <f t="array" ref="C8919">IFERROR(_xlfn.XLOOKUP(B8919, Runs[Run ID], Runs[Title]), "— pick a run —")</f>
        <v>X-Men (Origins)</v>
      </c>
      <c r="D8919" s="74" t="s">
        <v>16538</v>
      </c>
      <c r="E8919" s="58" t="b">
        <v>0</v>
      </c>
      <c r="F8919" s="25">
        <f t="shared" si="2"/>
        <v>10</v>
      </c>
      <c r="G8919" s="21" t="s">
        <v>443</v>
      </c>
      <c r="H8919" s="23"/>
      <c r="I8919" s="28"/>
    </row>
    <row r="8920" ht="22.5" customHeight="1">
      <c r="A8920" s="53" t="str">
        <f t="array" ref="A8920">IFERROR(_xlfn.XLOOKUP(B8920, Runs[Run ID], Runs[Track]), "— pick a run —")</f>
        <v>X-Men</v>
      </c>
      <c r="B8920" s="54" t="s">
        <v>1217</v>
      </c>
      <c r="C8920" s="53" t="str">
        <f t="array" ref="C8920">IFERROR(_xlfn.XLOOKUP(B8920, Runs[Run ID], Runs[Title]), "— pick a run —")</f>
        <v>X-Men (Origins)</v>
      </c>
      <c r="D8920" s="74" t="s">
        <v>16539</v>
      </c>
      <c r="E8920" s="58" t="b">
        <v>0</v>
      </c>
      <c r="F8920" s="25">
        <f t="shared" si="2"/>
        <v>11</v>
      </c>
      <c r="G8920" s="21" t="s">
        <v>443</v>
      </c>
      <c r="H8920" s="23"/>
      <c r="I8920" s="28"/>
    </row>
    <row r="8921" ht="22.5" customHeight="1">
      <c r="A8921" s="53" t="str">
        <f t="array" ref="A8921">IFERROR(_xlfn.XLOOKUP(B8921, Runs[Run ID], Runs[Track]), "— pick a run —")</f>
        <v>X-Men</v>
      </c>
      <c r="B8921" s="54" t="s">
        <v>1217</v>
      </c>
      <c r="C8921" s="53" t="str">
        <f t="array" ref="C8921">IFERROR(_xlfn.XLOOKUP(B8921, Runs[Run ID], Runs[Title]), "— pick a run —")</f>
        <v>X-Men (Origins)</v>
      </c>
      <c r="D8921" s="74" t="s">
        <v>16540</v>
      </c>
      <c r="E8921" s="58" t="b">
        <v>0</v>
      </c>
      <c r="F8921" s="25">
        <f t="shared" si="2"/>
        <v>12</v>
      </c>
      <c r="G8921" s="21" t="s">
        <v>443</v>
      </c>
      <c r="H8921" s="23"/>
      <c r="I8921" s="28"/>
    </row>
    <row r="8922" ht="22.5" customHeight="1">
      <c r="A8922" s="53" t="str">
        <f t="array" ref="A8922">IFERROR(_xlfn.XLOOKUP(B8922, Runs[Run ID], Runs[Track]), "— pick a run —")</f>
        <v>X-Men</v>
      </c>
      <c r="B8922" s="54" t="s">
        <v>1217</v>
      </c>
      <c r="C8922" s="53" t="str">
        <f t="array" ref="C8922">IFERROR(_xlfn.XLOOKUP(B8922, Runs[Run ID], Runs[Title]), "— pick a run —")</f>
        <v>X-Men (Origins)</v>
      </c>
      <c r="D8922" s="74" t="s">
        <v>16541</v>
      </c>
      <c r="E8922" s="58" t="b">
        <v>0</v>
      </c>
      <c r="F8922" s="25">
        <f t="shared" si="2"/>
        <v>13</v>
      </c>
      <c r="G8922" s="21" t="s">
        <v>443</v>
      </c>
      <c r="H8922" s="23"/>
      <c r="I8922" s="28"/>
    </row>
    <row r="8923" ht="22.5" customHeight="1">
      <c r="A8923" s="53" t="str">
        <f t="array" ref="A8923">IFERROR(_xlfn.XLOOKUP(B8923, Runs[Run ID], Runs[Track]), "— pick a run —")</f>
        <v>X-Men</v>
      </c>
      <c r="B8923" s="54" t="s">
        <v>1217</v>
      </c>
      <c r="C8923" s="53" t="str">
        <f t="array" ref="C8923">IFERROR(_xlfn.XLOOKUP(B8923, Runs[Run ID], Runs[Title]), "— pick a run —")</f>
        <v>X-Men (Origins)</v>
      </c>
      <c r="D8923" s="74" t="s">
        <v>16542</v>
      </c>
      <c r="E8923" s="58" t="b">
        <v>0</v>
      </c>
      <c r="F8923" s="25">
        <f t="shared" si="2"/>
        <v>14</v>
      </c>
      <c r="G8923" s="21" t="s">
        <v>443</v>
      </c>
      <c r="H8923" s="23"/>
      <c r="I8923" s="28"/>
    </row>
    <row r="8924" ht="22.5" customHeight="1">
      <c r="A8924" s="53" t="str">
        <f t="array" ref="A8924">IFERROR(_xlfn.XLOOKUP(B8924, Runs[Run ID], Runs[Track]), "— pick a run —")</f>
        <v>X-Men</v>
      </c>
      <c r="B8924" s="54" t="s">
        <v>1257</v>
      </c>
      <c r="C8924" s="53" t="str">
        <f t="array" ref="C8924">IFERROR(_xlfn.XLOOKUP(B8924, Runs[Run ID], Runs[Title]), "— pick a run —")</f>
        <v>Peter David's X-Factor</v>
      </c>
      <c r="D8924" s="74" t="s">
        <v>8685</v>
      </c>
      <c r="E8924" s="58" t="b">
        <v>0</v>
      </c>
      <c r="F8924" s="25">
        <f t="shared" si="2"/>
        <v>1</v>
      </c>
      <c r="G8924" s="21" t="s">
        <v>58</v>
      </c>
      <c r="H8924" s="23"/>
      <c r="I8924" s="28"/>
    </row>
    <row r="8925" ht="22.5" customHeight="1">
      <c r="A8925" s="53" t="str">
        <f t="array" ref="A8925">IFERROR(_xlfn.XLOOKUP(B8925, Runs[Run ID], Runs[Track]), "— pick a run —")</f>
        <v>X-Men</v>
      </c>
      <c r="B8925" s="54" t="s">
        <v>1257</v>
      </c>
      <c r="C8925" s="53" t="str">
        <f t="array" ref="C8925">IFERROR(_xlfn.XLOOKUP(B8925, Runs[Run ID], Runs[Title]), "— pick a run —")</f>
        <v>Peter David's X-Factor</v>
      </c>
      <c r="D8925" s="74" t="s">
        <v>8699</v>
      </c>
      <c r="E8925" s="58" t="b">
        <v>0</v>
      </c>
      <c r="F8925" s="25">
        <f t="shared" si="2"/>
        <v>2</v>
      </c>
      <c r="G8925" s="21" t="s">
        <v>58</v>
      </c>
      <c r="H8925" s="23"/>
      <c r="I8925" s="28"/>
    </row>
    <row r="8926" ht="22.5" customHeight="1">
      <c r="A8926" s="53" t="str">
        <f t="array" ref="A8926">IFERROR(_xlfn.XLOOKUP(B8926, Runs[Run ID], Runs[Track]), "— pick a run —")</f>
        <v>X-Men</v>
      </c>
      <c r="B8926" s="54" t="s">
        <v>1257</v>
      </c>
      <c r="C8926" s="53" t="str">
        <f t="array" ref="C8926">IFERROR(_xlfn.XLOOKUP(B8926, Runs[Run ID], Runs[Title]), "— pick a run —")</f>
        <v>Peter David's X-Factor</v>
      </c>
      <c r="D8926" s="74" t="s">
        <v>8712</v>
      </c>
      <c r="E8926" s="58" t="b">
        <v>0</v>
      </c>
      <c r="F8926" s="25">
        <f t="shared" si="2"/>
        <v>3</v>
      </c>
      <c r="G8926" s="21" t="s">
        <v>58</v>
      </c>
      <c r="H8926" s="23"/>
      <c r="I8926" s="28"/>
    </row>
    <row r="8927" ht="22.5" customHeight="1">
      <c r="A8927" s="53" t="str">
        <f t="array" ref="A8927">IFERROR(_xlfn.XLOOKUP(B8927, Runs[Run ID], Runs[Track]), "— pick a run —")</f>
        <v>X-Men</v>
      </c>
      <c r="B8927" s="54" t="s">
        <v>1257</v>
      </c>
      <c r="C8927" s="53" t="str">
        <f t="array" ref="C8927">IFERROR(_xlfn.XLOOKUP(B8927, Runs[Run ID], Runs[Title]), "— pick a run —")</f>
        <v>Peter David's X-Factor</v>
      </c>
      <c r="D8927" s="74" t="s">
        <v>8727</v>
      </c>
      <c r="E8927" s="58" t="b">
        <v>0</v>
      </c>
      <c r="F8927" s="25">
        <f t="shared" si="2"/>
        <v>4</v>
      </c>
      <c r="G8927" s="21" t="s">
        <v>58</v>
      </c>
      <c r="H8927" s="23"/>
      <c r="I8927" s="28"/>
    </row>
    <row r="8928" ht="22.5" customHeight="1">
      <c r="A8928" s="53" t="str">
        <f t="array" ref="A8928">IFERROR(_xlfn.XLOOKUP(B8928, Runs[Run ID], Runs[Track]), "— pick a run —")</f>
        <v>X-Men</v>
      </c>
      <c r="B8928" s="54" t="s">
        <v>1257</v>
      </c>
      <c r="C8928" s="53" t="str">
        <f t="array" ref="C8928">IFERROR(_xlfn.XLOOKUP(B8928, Runs[Run ID], Runs[Title]), "— pick a run —")</f>
        <v>Peter David's X-Factor</v>
      </c>
      <c r="D8928" s="74" t="s">
        <v>8740</v>
      </c>
      <c r="E8928" s="58" t="b">
        <v>0</v>
      </c>
      <c r="F8928" s="25">
        <f t="shared" si="2"/>
        <v>5</v>
      </c>
      <c r="G8928" s="21" t="s">
        <v>58</v>
      </c>
      <c r="H8928" s="23"/>
      <c r="I8928" s="28"/>
    </row>
    <row r="8929" ht="22.5" customHeight="1">
      <c r="A8929" s="53" t="str">
        <f t="array" ref="A8929">IFERROR(_xlfn.XLOOKUP(B8929, Runs[Run ID], Runs[Track]), "— pick a run —")</f>
        <v>X-Men</v>
      </c>
      <c r="B8929" s="54" t="s">
        <v>1257</v>
      </c>
      <c r="C8929" s="53" t="str">
        <f t="array" ref="C8929">IFERROR(_xlfn.XLOOKUP(B8929, Runs[Run ID], Runs[Title]), "— pick a run —")</f>
        <v>Peter David's X-Factor</v>
      </c>
      <c r="D8929" s="74" t="s">
        <v>8753</v>
      </c>
      <c r="E8929" s="58" t="b">
        <v>0</v>
      </c>
      <c r="F8929" s="25">
        <f t="shared" si="2"/>
        <v>6</v>
      </c>
      <c r="G8929" s="21" t="s">
        <v>58</v>
      </c>
      <c r="H8929" s="23"/>
      <c r="I8929" s="28"/>
    </row>
    <row r="8930" ht="22.5" customHeight="1">
      <c r="A8930" s="53" t="str">
        <f t="array" ref="A8930">IFERROR(_xlfn.XLOOKUP(B8930, Runs[Run ID], Runs[Track]), "— pick a run —")</f>
        <v>X-Men</v>
      </c>
      <c r="B8930" s="54" t="s">
        <v>1257</v>
      </c>
      <c r="C8930" s="53" t="str">
        <f t="array" ref="C8930">IFERROR(_xlfn.XLOOKUP(B8930, Runs[Run ID], Runs[Title]), "— pick a run —")</f>
        <v>Peter David's X-Factor</v>
      </c>
      <c r="D8930" s="74" t="s">
        <v>8767</v>
      </c>
      <c r="E8930" s="58" t="b">
        <v>0</v>
      </c>
      <c r="F8930" s="25">
        <f t="shared" si="2"/>
        <v>7</v>
      </c>
      <c r="G8930" s="21" t="s">
        <v>58</v>
      </c>
      <c r="H8930" s="23"/>
      <c r="I8930" s="28"/>
    </row>
    <row r="8931" ht="22.5" customHeight="1">
      <c r="A8931" s="53" t="str">
        <f t="array" ref="A8931">IFERROR(_xlfn.XLOOKUP(B8931, Runs[Run ID], Runs[Track]), "— pick a run —")</f>
        <v>X-Men</v>
      </c>
      <c r="B8931" s="54" t="s">
        <v>1257</v>
      </c>
      <c r="C8931" s="53" t="str">
        <f t="array" ref="C8931">IFERROR(_xlfn.XLOOKUP(B8931, Runs[Run ID], Runs[Title]), "— pick a run —")</f>
        <v>Peter David's X-Factor</v>
      </c>
      <c r="D8931" s="74" t="s">
        <v>8782</v>
      </c>
      <c r="E8931" s="58" t="b">
        <v>0</v>
      </c>
      <c r="F8931" s="25">
        <f t="shared" si="2"/>
        <v>8</v>
      </c>
      <c r="G8931" s="21" t="s">
        <v>58</v>
      </c>
      <c r="H8931" s="23"/>
      <c r="I8931" s="28"/>
    </row>
    <row r="8932" ht="22.5" customHeight="1">
      <c r="A8932" s="53" t="str">
        <f t="array" ref="A8932">IFERROR(_xlfn.XLOOKUP(B8932, Runs[Run ID], Runs[Track]), "— pick a run —")</f>
        <v>X-Men</v>
      </c>
      <c r="B8932" s="54" t="s">
        <v>1257</v>
      </c>
      <c r="C8932" s="53" t="str">
        <f t="array" ref="C8932">IFERROR(_xlfn.XLOOKUP(B8932, Runs[Run ID], Runs[Title]), "— pick a run —")</f>
        <v>Peter David's X-Factor</v>
      </c>
      <c r="D8932" s="74" t="s">
        <v>8795</v>
      </c>
      <c r="E8932" s="58" t="b">
        <v>0</v>
      </c>
      <c r="F8932" s="25">
        <f t="shared" si="2"/>
        <v>9</v>
      </c>
      <c r="G8932" s="21" t="s">
        <v>58</v>
      </c>
      <c r="H8932" s="23"/>
      <c r="I8932" s="28"/>
    </row>
    <row r="8933" ht="22.5" customHeight="1">
      <c r="A8933" s="53" t="str">
        <f t="array" ref="A8933">IFERROR(_xlfn.XLOOKUP(B8933, Runs[Run ID], Runs[Track]), "— pick a run —")</f>
        <v>X-Men</v>
      </c>
      <c r="B8933" s="54" t="s">
        <v>1257</v>
      </c>
      <c r="C8933" s="53" t="str">
        <f t="array" ref="C8933">IFERROR(_xlfn.XLOOKUP(B8933, Runs[Run ID], Runs[Title]), "— pick a run —")</f>
        <v>Peter David's X-Factor</v>
      </c>
      <c r="D8933" s="74" t="s">
        <v>8809</v>
      </c>
      <c r="E8933" s="58" t="b">
        <v>0</v>
      </c>
      <c r="F8933" s="25">
        <f t="shared" si="2"/>
        <v>10</v>
      </c>
      <c r="G8933" s="21" t="s">
        <v>58</v>
      </c>
      <c r="H8933" s="23"/>
      <c r="I8933" s="28"/>
    </row>
    <row r="8934" ht="22.5" customHeight="1">
      <c r="A8934" s="53" t="str">
        <f t="array" ref="A8934">IFERROR(_xlfn.XLOOKUP(B8934, Runs[Run ID], Runs[Track]), "— pick a run —")</f>
        <v>X-Men</v>
      </c>
      <c r="B8934" s="54" t="s">
        <v>1257</v>
      </c>
      <c r="C8934" s="53" t="str">
        <f t="array" ref="C8934">IFERROR(_xlfn.XLOOKUP(B8934, Runs[Run ID], Runs[Title]), "— pick a run —")</f>
        <v>Peter David's X-Factor</v>
      </c>
      <c r="D8934" s="74" t="s">
        <v>8824</v>
      </c>
      <c r="E8934" s="58" t="b">
        <v>0</v>
      </c>
      <c r="F8934" s="25">
        <f t="shared" si="2"/>
        <v>11</v>
      </c>
      <c r="G8934" s="21" t="s">
        <v>58</v>
      </c>
      <c r="H8934" s="23"/>
      <c r="I8934" s="28"/>
    </row>
    <row r="8935" ht="22.5" customHeight="1">
      <c r="A8935" s="53" t="str">
        <f t="array" ref="A8935">IFERROR(_xlfn.XLOOKUP(B8935, Runs[Run ID], Runs[Track]), "— pick a run —")</f>
        <v>X-Men</v>
      </c>
      <c r="B8935" s="54" t="s">
        <v>1257</v>
      </c>
      <c r="C8935" s="53" t="str">
        <f t="array" ref="C8935">IFERROR(_xlfn.XLOOKUP(B8935, Runs[Run ID], Runs[Title]), "— pick a run —")</f>
        <v>Peter David's X-Factor</v>
      </c>
      <c r="D8935" s="74" t="s">
        <v>4612</v>
      </c>
      <c r="E8935" s="58" t="b">
        <v>0</v>
      </c>
      <c r="F8935" s="25">
        <f t="shared" si="2"/>
        <v>12</v>
      </c>
      <c r="G8935" s="21" t="s">
        <v>58</v>
      </c>
      <c r="H8935" s="23"/>
      <c r="I8935" s="28"/>
    </row>
    <row r="8936" ht="22.5" customHeight="1">
      <c r="A8936" s="53" t="str">
        <f t="array" ref="A8936">IFERROR(_xlfn.XLOOKUP(B8936, Runs[Run ID], Runs[Track]), "— pick a run —")</f>
        <v>X-Men</v>
      </c>
      <c r="B8936" s="54" t="s">
        <v>1257</v>
      </c>
      <c r="C8936" s="53" t="str">
        <f t="array" ref="C8936">IFERROR(_xlfn.XLOOKUP(B8936, Runs[Run ID], Runs[Title]), "— pick a run —")</f>
        <v>Peter David's X-Factor</v>
      </c>
      <c r="D8936" s="74" t="s">
        <v>8848</v>
      </c>
      <c r="E8936" s="58" t="b">
        <v>0</v>
      </c>
      <c r="F8936" s="25">
        <f t="shared" si="2"/>
        <v>13</v>
      </c>
      <c r="G8936" s="21" t="s">
        <v>58</v>
      </c>
      <c r="H8936" s="23"/>
      <c r="I8936" s="28"/>
    </row>
    <row r="8937" ht="22.5" customHeight="1">
      <c r="A8937" s="53" t="str">
        <f t="array" ref="A8937">IFERROR(_xlfn.XLOOKUP(B8937, Runs[Run ID], Runs[Track]), "— pick a run —")</f>
        <v>X-Men</v>
      </c>
      <c r="B8937" s="54" t="s">
        <v>1257</v>
      </c>
      <c r="C8937" s="53" t="str">
        <f t="array" ref="C8937">IFERROR(_xlfn.XLOOKUP(B8937, Runs[Run ID], Runs[Title]), "— pick a run —")</f>
        <v>Peter David's X-Factor</v>
      </c>
      <c r="D8937" s="74" t="s">
        <v>8862</v>
      </c>
      <c r="E8937" s="58" t="b">
        <v>0</v>
      </c>
      <c r="F8937" s="25">
        <f t="shared" si="2"/>
        <v>14</v>
      </c>
      <c r="G8937" s="21" t="s">
        <v>58</v>
      </c>
      <c r="H8937" s="23"/>
      <c r="I8937" s="28"/>
    </row>
    <row r="8938" ht="22.5" customHeight="1">
      <c r="A8938" s="53" t="str">
        <f t="array" ref="A8938">IFERROR(_xlfn.XLOOKUP(B8938, Runs[Run ID], Runs[Track]), "— pick a run —")</f>
        <v>X-Men</v>
      </c>
      <c r="B8938" s="54" t="s">
        <v>1257</v>
      </c>
      <c r="C8938" s="53" t="str">
        <f t="array" ref="C8938">IFERROR(_xlfn.XLOOKUP(B8938, Runs[Run ID], Runs[Title]), "— pick a run —")</f>
        <v>Peter David's X-Factor</v>
      </c>
      <c r="D8938" s="74" t="s">
        <v>16543</v>
      </c>
      <c r="E8938" s="58" t="b">
        <v>0</v>
      </c>
      <c r="F8938" s="25">
        <f t="shared" si="2"/>
        <v>15</v>
      </c>
      <c r="G8938" s="21" t="s">
        <v>58</v>
      </c>
      <c r="H8938" s="23"/>
      <c r="I8938" s="28"/>
    </row>
    <row r="8939" ht="22.5" customHeight="1">
      <c r="A8939" s="53" t="str">
        <f t="array" ref="A8939">IFERROR(_xlfn.XLOOKUP(B8939, Runs[Run ID], Runs[Track]), "— pick a run —")</f>
        <v>X-Men</v>
      </c>
      <c r="B8939" s="54" t="s">
        <v>1257</v>
      </c>
      <c r="C8939" s="53" t="str">
        <f t="array" ref="C8939">IFERROR(_xlfn.XLOOKUP(B8939, Runs[Run ID], Runs[Title]), "— pick a run —")</f>
        <v>Peter David's X-Factor</v>
      </c>
      <c r="D8939" s="74" t="s">
        <v>8874</v>
      </c>
      <c r="E8939" s="58" t="b">
        <v>0</v>
      </c>
      <c r="F8939" s="25">
        <f t="shared" si="2"/>
        <v>16</v>
      </c>
      <c r="G8939" s="21" t="s">
        <v>58</v>
      </c>
      <c r="H8939" s="23"/>
      <c r="I8939" s="28"/>
    </row>
    <row r="8940" ht="22.5" customHeight="1">
      <c r="A8940" s="53" t="str">
        <f t="array" ref="A8940">IFERROR(_xlfn.XLOOKUP(B8940, Runs[Run ID], Runs[Track]), "— pick a run —")</f>
        <v>X-Men</v>
      </c>
      <c r="B8940" s="54" t="s">
        <v>1257</v>
      </c>
      <c r="C8940" s="53" t="str">
        <f t="array" ref="C8940">IFERROR(_xlfn.XLOOKUP(B8940, Runs[Run ID], Runs[Title]), "— pick a run —")</f>
        <v>Peter David's X-Factor</v>
      </c>
      <c r="D8940" s="74" t="s">
        <v>8885</v>
      </c>
      <c r="E8940" s="58" t="b">
        <v>0</v>
      </c>
      <c r="F8940" s="25">
        <f t="shared" si="2"/>
        <v>17</v>
      </c>
      <c r="G8940" s="21" t="s">
        <v>58</v>
      </c>
      <c r="H8940" s="23"/>
      <c r="I8940" s="28"/>
    </row>
    <row r="8941" ht="22.5" customHeight="1">
      <c r="A8941" s="53" t="str">
        <f t="array" ref="A8941">IFERROR(_xlfn.XLOOKUP(B8941, Runs[Run ID], Runs[Track]), "— pick a run —")</f>
        <v>X-Men</v>
      </c>
      <c r="B8941" s="54" t="s">
        <v>1257</v>
      </c>
      <c r="C8941" s="53" t="str">
        <f t="array" ref="C8941">IFERROR(_xlfn.XLOOKUP(B8941, Runs[Run ID], Runs[Title]), "— pick a run —")</f>
        <v>Peter David's X-Factor</v>
      </c>
      <c r="D8941" s="74" t="s">
        <v>8894</v>
      </c>
      <c r="E8941" s="58" t="b">
        <v>0</v>
      </c>
      <c r="F8941" s="25">
        <f t="shared" si="2"/>
        <v>18</v>
      </c>
      <c r="G8941" s="21" t="s">
        <v>58</v>
      </c>
      <c r="H8941" s="23"/>
      <c r="I8941" s="28"/>
    </row>
    <row r="8942" ht="22.5" customHeight="1">
      <c r="A8942" s="53" t="str">
        <f t="array" ref="A8942">IFERROR(_xlfn.XLOOKUP(B8942, Runs[Run ID], Runs[Track]), "— pick a run —")</f>
        <v>X-Men</v>
      </c>
      <c r="B8942" s="54" t="s">
        <v>1257</v>
      </c>
      <c r="C8942" s="53" t="str">
        <f t="array" ref="C8942">IFERROR(_xlfn.XLOOKUP(B8942, Runs[Run ID], Runs[Title]), "— pick a run —")</f>
        <v>Peter David's X-Factor</v>
      </c>
      <c r="D8942" s="74" t="s">
        <v>8903</v>
      </c>
      <c r="E8942" s="58" t="b">
        <v>0</v>
      </c>
      <c r="F8942" s="25">
        <f t="shared" si="2"/>
        <v>19</v>
      </c>
      <c r="G8942" s="21" t="s">
        <v>58</v>
      </c>
      <c r="H8942" s="23"/>
      <c r="I8942" s="28"/>
    </row>
    <row r="8943" ht="22.5" customHeight="1">
      <c r="A8943" s="53" t="str">
        <f t="array" ref="A8943">IFERROR(_xlfn.XLOOKUP(B8943, Runs[Run ID], Runs[Track]), "— pick a run —")</f>
        <v>X-Men</v>
      </c>
      <c r="B8943" s="54" t="s">
        <v>1257</v>
      </c>
      <c r="C8943" s="53" t="str">
        <f t="array" ref="C8943">IFERROR(_xlfn.XLOOKUP(B8943, Runs[Run ID], Runs[Title]), "— pick a run —")</f>
        <v>Peter David's X-Factor</v>
      </c>
      <c r="D8943" s="74" t="s">
        <v>8915</v>
      </c>
      <c r="E8943" s="58" t="b">
        <v>0</v>
      </c>
      <c r="F8943" s="25">
        <f t="shared" si="2"/>
        <v>20</v>
      </c>
      <c r="G8943" s="21" t="s">
        <v>58</v>
      </c>
      <c r="H8943" s="23"/>
      <c r="I8943" s="28"/>
    </row>
    <row r="8944" ht="22.5" customHeight="1">
      <c r="A8944" s="53" t="str">
        <f t="array" ref="A8944">IFERROR(_xlfn.XLOOKUP(B8944, Runs[Run ID], Runs[Track]), "— pick a run —")</f>
        <v>X-Men</v>
      </c>
      <c r="B8944" s="54" t="s">
        <v>1257</v>
      </c>
      <c r="C8944" s="53" t="str">
        <f t="array" ref="C8944">IFERROR(_xlfn.XLOOKUP(B8944, Runs[Run ID], Runs[Title]), "— pick a run —")</f>
        <v>Peter David's X-Factor</v>
      </c>
      <c r="D8944" s="74" t="s">
        <v>8927</v>
      </c>
      <c r="E8944" s="58" t="b">
        <v>0</v>
      </c>
      <c r="F8944" s="25">
        <f t="shared" si="2"/>
        <v>21</v>
      </c>
      <c r="G8944" s="21" t="s">
        <v>58</v>
      </c>
      <c r="H8944" s="23"/>
      <c r="I8944" s="28"/>
    </row>
    <row r="8945" ht="22.5" customHeight="1">
      <c r="A8945" s="53" t="str">
        <f t="array" ref="A8945">IFERROR(_xlfn.XLOOKUP(B8945, Runs[Run ID], Runs[Track]), "— pick a run —")</f>
        <v>X-Men</v>
      </c>
      <c r="B8945" s="54" t="s">
        <v>1257</v>
      </c>
      <c r="C8945" s="53" t="str">
        <f t="array" ref="C8945">IFERROR(_xlfn.XLOOKUP(B8945, Runs[Run ID], Runs[Title]), "— pick a run —")</f>
        <v>Peter David's X-Factor</v>
      </c>
      <c r="D8945" s="74" t="s">
        <v>8939</v>
      </c>
      <c r="E8945" s="58" t="b">
        <v>0</v>
      </c>
      <c r="F8945" s="25">
        <f t="shared" si="2"/>
        <v>22</v>
      </c>
      <c r="G8945" s="21" t="s">
        <v>58</v>
      </c>
      <c r="H8945" s="23"/>
      <c r="I8945" s="28"/>
    </row>
    <row r="8946" ht="22.5" customHeight="1">
      <c r="A8946" s="53" t="str">
        <f t="array" ref="A8946">IFERROR(_xlfn.XLOOKUP(B8946, Runs[Run ID], Runs[Track]), "— pick a run —")</f>
        <v>X-Men</v>
      </c>
      <c r="B8946" s="54" t="s">
        <v>1257</v>
      </c>
      <c r="C8946" s="53" t="str">
        <f t="array" ref="C8946">IFERROR(_xlfn.XLOOKUP(B8946, Runs[Run ID], Runs[Title]), "— pick a run —")</f>
        <v>Peter David's X-Factor</v>
      </c>
      <c r="D8946" s="74" t="s">
        <v>8951</v>
      </c>
      <c r="E8946" s="58" t="b">
        <v>0</v>
      </c>
      <c r="F8946" s="25">
        <f t="shared" si="2"/>
        <v>23</v>
      </c>
      <c r="G8946" s="21" t="s">
        <v>58</v>
      </c>
      <c r="H8946" s="23"/>
      <c r="I8946" s="28"/>
    </row>
    <row r="8947" ht="22.5" customHeight="1">
      <c r="A8947" s="53" t="str">
        <f t="array" ref="A8947">IFERROR(_xlfn.XLOOKUP(B8947, Runs[Run ID], Runs[Track]), "— pick a run —")</f>
        <v>X-Men</v>
      </c>
      <c r="B8947" s="54" t="s">
        <v>1257</v>
      </c>
      <c r="C8947" s="53" t="str">
        <f t="array" ref="C8947">IFERROR(_xlfn.XLOOKUP(B8947, Runs[Run ID], Runs[Title]), "— pick a run —")</f>
        <v>Peter David's X-Factor</v>
      </c>
      <c r="D8947" s="74" t="s">
        <v>8964</v>
      </c>
      <c r="E8947" s="58" t="b">
        <v>0</v>
      </c>
      <c r="F8947" s="25">
        <f t="shared" si="2"/>
        <v>24</v>
      </c>
      <c r="G8947" s="21" t="s">
        <v>58</v>
      </c>
      <c r="H8947" s="23"/>
      <c r="I8947" s="28"/>
    </row>
    <row r="8948" ht="22.5" customHeight="1">
      <c r="A8948" s="53" t="str">
        <f t="array" ref="A8948">IFERROR(_xlfn.XLOOKUP(B8948, Runs[Run ID], Runs[Track]), "— pick a run —")</f>
        <v>X-Men</v>
      </c>
      <c r="B8948" s="54" t="s">
        <v>1257</v>
      </c>
      <c r="C8948" s="53" t="str">
        <f t="array" ref="C8948">IFERROR(_xlfn.XLOOKUP(B8948, Runs[Run ID], Runs[Title]), "— pick a run —")</f>
        <v>Peter David's X-Factor</v>
      </c>
      <c r="D8948" s="74" t="s">
        <v>8976</v>
      </c>
      <c r="E8948" s="58" t="b">
        <v>0</v>
      </c>
      <c r="F8948" s="25">
        <f t="shared" si="2"/>
        <v>25</v>
      </c>
      <c r="G8948" s="21" t="s">
        <v>58</v>
      </c>
      <c r="H8948" s="23"/>
      <c r="I8948" s="28"/>
    </row>
    <row r="8949" ht="22.5" customHeight="1">
      <c r="A8949" s="53" t="str">
        <f t="array" ref="A8949">IFERROR(_xlfn.XLOOKUP(B8949, Runs[Run ID], Runs[Track]), "— pick a run —")</f>
        <v>X-Men</v>
      </c>
      <c r="B8949" s="54" t="s">
        <v>1257</v>
      </c>
      <c r="C8949" s="53" t="str">
        <f t="array" ref="C8949">IFERROR(_xlfn.XLOOKUP(B8949, Runs[Run ID], Runs[Title]), "— pick a run —")</f>
        <v>Peter David's X-Factor</v>
      </c>
      <c r="D8949" s="74" t="s">
        <v>8988</v>
      </c>
      <c r="E8949" s="58" t="b">
        <v>0</v>
      </c>
      <c r="F8949" s="25">
        <f t="shared" si="2"/>
        <v>26</v>
      </c>
      <c r="G8949" s="21" t="s">
        <v>58</v>
      </c>
      <c r="H8949" s="23"/>
      <c r="I8949" s="28"/>
    </row>
    <row r="8950" ht="22.5" customHeight="1">
      <c r="A8950" s="53" t="str">
        <f t="array" ref="A8950">IFERROR(_xlfn.XLOOKUP(B8950, Runs[Run ID], Runs[Track]), "— pick a run —")</f>
        <v>X-Men</v>
      </c>
      <c r="B8950" s="54" t="s">
        <v>1257</v>
      </c>
      <c r="C8950" s="53" t="str">
        <f t="array" ref="C8950">IFERROR(_xlfn.XLOOKUP(B8950, Runs[Run ID], Runs[Title]), "— pick a run —")</f>
        <v>Peter David's X-Factor</v>
      </c>
      <c r="D8950" s="74" t="s">
        <v>16544</v>
      </c>
      <c r="E8950" s="58" t="b">
        <v>0</v>
      </c>
      <c r="F8950" s="25">
        <f t="shared" si="2"/>
        <v>27</v>
      </c>
      <c r="G8950" s="21" t="s">
        <v>58</v>
      </c>
      <c r="H8950" s="23"/>
      <c r="I8950" s="28"/>
    </row>
    <row r="8951" ht="22.5" customHeight="1">
      <c r="A8951" s="53" t="str">
        <f t="array" ref="A8951">IFERROR(_xlfn.XLOOKUP(B8951, Runs[Run ID], Runs[Track]), "— pick a run —")</f>
        <v>X-Men</v>
      </c>
      <c r="B8951" s="54" t="s">
        <v>1257</v>
      </c>
      <c r="C8951" s="53" t="str">
        <f t="array" ref="C8951">IFERROR(_xlfn.XLOOKUP(B8951, Runs[Run ID], Runs[Title]), "— pick a run —")</f>
        <v>Peter David's X-Factor</v>
      </c>
      <c r="D8951" s="74" t="s">
        <v>9002</v>
      </c>
      <c r="E8951" s="58" t="b">
        <v>0</v>
      </c>
      <c r="F8951" s="25">
        <f t="shared" si="2"/>
        <v>28</v>
      </c>
      <c r="G8951" s="21" t="s">
        <v>58</v>
      </c>
      <c r="H8951" s="23"/>
      <c r="I8951" s="28"/>
    </row>
    <row r="8952" ht="22.5" customHeight="1">
      <c r="A8952" s="53" t="str">
        <f t="array" ref="A8952">IFERROR(_xlfn.XLOOKUP(B8952, Runs[Run ID], Runs[Track]), "— pick a run —")</f>
        <v>X-Men</v>
      </c>
      <c r="B8952" s="54" t="s">
        <v>1257</v>
      </c>
      <c r="C8952" s="53" t="str">
        <f t="array" ref="C8952">IFERROR(_xlfn.XLOOKUP(B8952, Runs[Run ID], Runs[Title]), "— pick a run —")</f>
        <v>Peter David's X-Factor</v>
      </c>
      <c r="D8952" s="74" t="s">
        <v>9014</v>
      </c>
      <c r="E8952" s="58" t="b">
        <v>0</v>
      </c>
      <c r="F8952" s="25">
        <f t="shared" si="2"/>
        <v>29</v>
      </c>
      <c r="G8952" s="21" t="s">
        <v>58</v>
      </c>
      <c r="H8952" s="23"/>
      <c r="I8952" s="28"/>
    </row>
    <row r="8953" ht="22.5" customHeight="1">
      <c r="A8953" s="53" t="str">
        <f t="array" ref="A8953">IFERROR(_xlfn.XLOOKUP(B8953, Runs[Run ID], Runs[Track]), "— pick a run —")</f>
        <v>X-Men</v>
      </c>
      <c r="B8953" s="54" t="s">
        <v>1257</v>
      </c>
      <c r="C8953" s="53" t="str">
        <f t="array" ref="C8953">IFERROR(_xlfn.XLOOKUP(B8953, Runs[Run ID], Runs[Title]), "— pick a run —")</f>
        <v>Peter David's X-Factor</v>
      </c>
      <c r="D8953" s="74" t="s">
        <v>9026</v>
      </c>
      <c r="E8953" s="58" t="b">
        <v>0</v>
      </c>
      <c r="F8953" s="25">
        <f t="shared" si="2"/>
        <v>30</v>
      </c>
      <c r="G8953" s="21" t="s">
        <v>58</v>
      </c>
      <c r="H8953" s="23"/>
      <c r="I8953" s="28"/>
    </row>
    <row r="8954" ht="22.5" customHeight="1">
      <c r="A8954" s="53" t="str">
        <f t="array" ref="A8954">IFERROR(_xlfn.XLOOKUP(B8954, Runs[Run ID], Runs[Track]), "— pick a run —")</f>
        <v>X-Men</v>
      </c>
      <c r="B8954" s="54" t="s">
        <v>1257</v>
      </c>
      <c r="C8954" s="53" t="str">
        <f t="array" ref="C8954">IFERROR(_xlfn.XLOOKUP(B8954, Runs[Run ID], Runs[Title]), "— pick a run —")</f>
        <v>Peter David's X-Factor</v>
      </c>
      <c r="D8954" s="74" t="s">
        <v>9037</v>
      </c>
      <c r="E8954" s="58" t="b">
        <v>0</v>
      </c>
      <c r="F8954" s="25">
        <f t="shared" si="2"/>
        <v>31</v>
      </c>
      <c r="G8954" s="21" t="s">
        <v>58</v>
      </c>
      <c r="H8954" s="23"/>
      <c r="I8954" s="28"/>
    </row>
    <row r="8955" ht="22.5" customHeight="1">
      <c r="A8955" s="53" t="str">
        <f t="array" ref="A8955">IFERROR(_xlfn.XLOOKUP(B8955, Runs[Run ID], Runs[Track]), "— pick a run —")</f>
        <v>X-Men</v>
      </c>
      <c r="B8955" s="54" t="s">
        <v>1257</v>
      </c>
      <c r="C8955" s="53" t="str">
        <f t="array" ref="C8955">IFERROR(_xlfn.XLOOKUP(B8955, Runs[Run ID], Runs[Title]), "— pick a run —")</f>
        <v>Peter David's X-Factor</v>
      </c>
      <c r="D8955" s="74" t="s">
        <v>9047</v>
      </c>
      <c r="E8955" s="58" t="b">
        <v>0</v>
      </c>
      <c r="F8955" s="25">
        <f t="shared" si="2"/>
        <v>32</v>
      </c>
      <c r="G8955" s="21" t="s">
        <v>58</v>
      </c>
      <c r="H8955" s="23"/>
      <c r="I8955" s="28"/>
    </row>
    <row r="8956" ht="22.5" customHeight="1">
      <c r="A8956" s="53" t="str">
        <f t="array" ref="A8956">IFERROR(_xlfn.XLOOKUP(B8956, Runs[Run ID], Runs[Track]), "— pick a run —")</f>
        <v>X-Men</v>
      </c>
      <c r="B8956" s="54" t="s">
        <v>1257</v>
      </c>
      <c r="C8956" s="53" t="str">
        <f t="array" ref="C8956">IFERROR(_xlfn.XLOOKUP(B8956, Runs[Run ID], Runs[Title]), "— pick a run —")</f>
        <v>Peter David's X-Factor</v>
      </c>
      <c r="D8956" s="74" t="s">
        <v>9057</v>
      </c>
      <c r="E8956" s="58" t="b">
        <v>0</v>
      </c>
      <c r="F8956" s="25">
        <f t="shared" si="2"/>
        <v>33</v>
      </c>
      <c r="G8956" s="21" t="s">
        <v>58</v>
      </c>
      <c r="H8956" s="23"/>
      <c r="I8956" s="28"/>
    </row>
    <row r="8957" ht="22.5" customHeight="1">
      <c r="A8957" s="53" t="str">
        <f t="array" ref="A8957">IFERROR(_xlfn.XLOOKUP(B8957, Runs[Run ID], Runs[Track]), "— pick a run —")</f>
        <v>X-Men</v>
      </c>
      <c r="B8957" s="54" t="s">
        <v>1257</v>
      </c>
      <c r="C8957" s="53" t="str">
        <f t="array" ref="C8957">IFERROR(_xlfn.XLOOKUP(B8957, Runs[Run ID], Runs[Title]), "— pick a run —")</f>
        <v>Peter David's X-Factor</v>
      </c>
      <c r="D8957" s="74" t="s">
        <v>9067</v>
      </c>
      <c r="E8957" s="58" t="b">
        <v>0</v>
      </c>
      <c r="F8957" s="25">
        <f t="shared" si="2"/>
        <v>34</v>
      </c>
      <c r="G8957" s="21" t="s">
        <v>58</v>
      </c>
      <c r="H8957" s="23"/>
      <c r="I8957" s="28"/>
    </row>
    <row r="8958" ht="22.5" customHeight="1">
      <c r="A8958" s="53" t="str">
        <f t="array" ref="A8958">IFERROR(_xlfn.XLOOKUP(B8958, Runs[Run ID], Runs[Track]), "— pick a run —")</f>
        <v>X-Men</v>
      </c>
      <c r="B8958" s="54" t="s">
        <v>1257</v>
      </c>
      <c r="C8958" s="53" t="str">
        <f t="array" ref="C8958">IFERROR(_xlfn.XLOOKUP(B8958, Runs[Run ID], Runs[Title]), "— pick a run —")</f>
        <v>Peter David's X-Factor</v>
      </c>
      <c r="D8958" s="74" t="s">
        <v>9078</v>
      </c>
      <c r="E8958" s="58" t="b">
        <v>0</v>
      </c>
      <c r="F8958" s="25">
        <f t="shared" si="2"/>
        <v>35</v>
      </c>
      <c r="G8958" s="21" t="s">
        <v>58</v>
      </c>
      <c r="H8958" s="23"/>
      <c r="I8958" s="28"/>
    </row>
    <row r="8959" ht="22.5" customHeight="1">
      <c r="A8959" s="53" t="str">
        <f t="array" ref="A8959">IFERROR(_xlfn.XLOOKUP(B8959, Runs[Run ID], Runs[Track]), "— pick a run —")</f>
        <v>X-Men</v>
      </c>
      <c r="B8959" s="54" t="s">
        <v>1257</v>
      </c>
      <c r="C8959" s="53" t="str">
        <f t="array" ref="C8959">IFERROR(_xlfn.XLOOKUP(B8959, Runs[Run ID], Runs[Title]), "— pick a run —")</f>
        <v>Peter David's X-Factor</v>
      </c>
      <c r="D8959" s="74" t="s">
        <v>9090</v>
      </c>
      <c r="E8959" s="58" t="b">
        <v>0</v>
      </c>
      <c r="F8959" s="25">
        <f t="shared" si="2"/>
        <v>36</v>
      </c>
      <c r="G8959" s="21" t="s">
        <v>58</v>
      </c>
      <c r="H8959" s="23"/>
      <c r="I8959" s="28"/>
    </row>
    <row r="8960" ht="22.5" customHeight="1">
      <c r="A8960" s="53" t="str">
        <f t="array" ref="A8960">IFERROR(_xlfn.XLOOKUP(B8960, Runs[Run ID], Runs[Track]), "— pick a run —")</f>
        <v>X-Men</v>
      </c>
      <c r="B8960" s="54" t="s">
        <v>1257</v>
      </c>
      <c r="C8960" s="53" t="str">
        <f t="array" ref="C8960">IFERROR(_xlfn.XLOOKUP(B8960, Runs[Run ID], Runs[Title]), "— pick a run —")</f>
        <v>Peter David's X-Factor</v>
      </c>
      <c r="D8960" s="74" t="s">
        <v>9104</v>
      </c>
      <c r="E8960" s="58" t="b">
        <v>0</v>
      </c>
      <c r="F8960" s="25">
        <f t="shared" si="2"/>
        <v>37</v>
      </c>
      <c r="G8960" s="21" t="s">
        <v>58</v>
      </c>
      <c r="H8960" s="23"/>
      <c r="I8960" s="28"/>
    </row>
    <row r="8961" ht="22.5" customHeight="1">
      <c r="A8961" s="53" t="str">
        <f t="array" ref="A8961">IFERROR(_xlfn.XLOOKUP(B8961, Runs[Run ID], Runs[Track]), "— pick a run —")</f>
        <v>X-Men</v>
      </c>
      <c r="B8961" s="54" t="s">
        <v>1257</v>
      </c>
      <c r="C8961" s="53" t="str">
        <f t="array" ref="C8961">IFERROR(_xlfn.XLOOKUP(B8961, Runs[Run ID], Runs[Title]), "— pick a run —")</f>
        <v>Peter David's X-Factor</v>
      </c>
      <c r="D8961" s="74" t="s">
        <v>9116</v>
      </c>
      <c r="E8961" s="58" t="b">
        <v>0</v>
      </c>
      <c r="F8961" s="25">
        <f t="shared" si="2"/>
        <v>38</v>
      </c>
      <c r="G8961" s="21" t="s">
        <v>58</v>
      </c>
      <c r="H8961" s="23"/>
      <c r="I8961" s="28"/>
    </row>
    <row r="8962" ht="22.5" customHeight="1">
      <c r="A8962" s="53" t="str">
        <f t="array" ref="A8962">IFERROR(_xlfn.XLOOKUP(B8962, Runs[Run ID], Runs[Track]), "— pick a run —")</f>
        <v>X-Men</v>
      </c>
      <c r="B8962" s="54" t="s">
        <v>1257</v>
      </c>
      <c r="C8962" s="53" t="str">
        <f t="array" ref="C8962">IFERROR(_xlfn.XLOOKUP(B8962, Runs[Run ID], Runs[Title]), "— pick a run —")</f>
        <v>Peter David's X-Factor</v>
      </c>
      <c r="D8962" s="74" t="s">
        <v>9130</v>
      </c>
      <c r="E8962" s="58" t="b">
        <v>0</v>
      </c>
      <c r="F8962" s="25">
        <f t="shared" si="2"/>
        <v>39</v>
      </c>
      <c r="G8962" s="21" t="s">
        <v>58</v>
      </c>
      <c r="H8962" s="23"/>
      <c r="I8962" s="28"/>
    </row>
    <row r="8963" ht="22.5" customHeight="1">
      <c r="A8963" s="53" t="str">
        <f t="array" ref="A8963">IFERROR(_xlfn.XLOOKUP(B8963, Runs[Run ID], Runs[Track]), "— pick a run —")</f>
        <v>X-Men</v>
      </c>
      <c r="B8963" s="54" t="s">
        <v>1257</v>
      </c>
      <c r="C8963" s="53" t="str">
        <f t="array" ref="C8963">IFERROR(_xlfn.XLOOKUP(B8963, Runs[Run ID], Runs[Title]), "— pick a run —")</f>
        <v>Peter David's X-Factor</v>
      </c>
      <c r="D8963" s="74" t="s">
        <v>9142</v>
      </c>
      <c r="E8963" s="58" t="b">
        <v>0</v>
      </c>
      <c r="F8963" s="25">
        <f t="shared" si="2"/>
        <v>40</v>
      </c>
      <c r="G8963" s="21" t="s">
        <v>58</v>
      </c>
      <c r="H8963" s="23"/>
      <c r="I8963" s="28"/>
    </row>
    <row r="8964" ht="22.5" customHeight="1">
      <c r="A8964" s="53" t="str">
        <f t="array" ref="A8964">IFERROR(_xlfn.XLOOKUP(B8964, Runs[Run ID], Runs[Track]), "— pick a run —")</f>
        <v>X-Men</v>
      </c>
      <c r="B8964" s="54" t="s">
        <v>1257</v>
      </c>
      <c r="C8964" s="53" t="str">
        <f t="array" ref="C8964">IFERROR(_xlfn.XLOOKUP(B8964, Runs[Run ID], Runs[Title]), "— pick a run —")</f>
        <v>Peter David's X-Factor</v>
      </c>
      <c r="D8964" s="74" t="s">
        <v>9153</v>
      </c>
      <c r="E8964" s="58" t="b">
        <v>0</v>
      </c>
      <c r="F8964" s="25">
        <f t="shared" si="2"/>
        <v>41</v>
      </c>
      <c r="G8964" s="21" t="s">
        <v>58</v>
      </c>
      <c r="H8964" s="23"/>
      <c r="I8964" s="28"/>
    </row>
    <row r="8965" ht="22.5" customHeight="1">
      <c r="A8965" s="53" t="str">
        <f t="array" ref="A8965">IFERROR(_xlfn.XLOOKUP(B8965, Runs[Run ID], Runs[Track]), "— pick a run —")</f>
        <v>X-Men</v>
      </c>
      <c r="B8965" s="54" t="s">
        <v>1257</v>
      </c>
      <c r="C8965" s="53" t="str">
        <f t="array" ref="C8965">IFERROR(_xlfn.XLOOKUP(B8965, Runs[Run ID], Runs[Title]), "— pick a run —")</f>
        <v>Peter David's X-Factor</v>
      </c>
      <c r="D8965" s="74" t="s">
        <v>9164</v>
      </c>
      <c r="E8965" s="58" t="b">
        <v>0</v>
      </c>
      <c r="F8965" s="25">
        <f t="shared" si="2"/>
        <v>42</v>
      </c>
      <c r="G8965" s="21" t="s">
        <v>58</v>
      </c>
      <c r="H8965" s="23"/>
      <c r="I8965" s="28"/>
    </row>
    <row r="8966" ht="22.5" customHeight="1">
      <c r="A8966" s="53" t="str">
        <f t="array" ref="A8966">IFERROR(_xlfn.XLOOKUP(B8966, Runs[Run ID], Runs[Track]), "— pick a run —")</f>
        <v>X-Men</v>
      </c>
      <c r="B8966" s="54" t="s">
        <v>1257</v>
      </c>
      <c r="C8966" s="53" t="str">
        <f t="array" ref="C8966">IFERROR(_xlfn.XLOOKUP(B8966, Runs[Run ID], Runs[Title]), "— pick a run —")</f>
        <v>Peter David's X-Factor</v>
      </c>
      <c r="D8966" s="74" t="s">
        <v>9175</v>
      </c>
      <c r="E8966" s="58" t="b">
        <v>0</v>
      </c>
      <c r="F8966" s="25">
        <f t="shared" si="2"/>
        <v>43</v>
      </c>
      <c r="G8966" s="21" t="s">
        <v>58</v>
      </c>
      <c r="H8966" s="23"/>
      <c r="I8966" s="28"/>
    </row>
    <row r="8967" ht="22.5" customHeight="1">
      <c r="A8967" s="53" t="str">
        <f t="array" ref="A8967">IFERROR(_xlfn.XLOOKUP(B8967, Runs[Run ID], Runs[Track]), "— pick a run —")</f>
        <v>X-Men</v>
      </c>
      <c r="B8967" s="54" t="s">
        <v>1257</v>
      </c>
      <c r="C8967" s="53" t="str">
        <f t="array" ref="C8967">IFERROR(_xlfn.XLOOKUP(B8967, Runs[Run ID], Runs[Title]), "— pick a run —")</f>
        <v>Peter David's X-Factor</v>
      </c>
      <c r="D8967" s="74" t="s">
        <v>9186</v>
      </c>
      <c r="E8967" s="58" t="b">
        <v>0</v>
      </c>
      <c r="F8967" s="25">
        <f t="shared" si="2"/>
        <v>44</v>
      </c>
      <c r="G8967" s="21" t="s">
        <v>58</v>
      </c>
      <c r="H8967" s="23"/>
      <c r="I8967" s="28"/>
    </row>
    <row r="8968" ht="22.5" customHeight="1">
      <c r="A8968" s="53" t="str">
        <f t="array" ref="A8968">IFERROR(_xlfn.XLOOKUP(B8968, Runs[Run ID], Runs[Track]), "— pick a run —")</f>
        <v>X-Men</v>
      </c>
      <c r="B8968" s="54" t="s">
        <v>1257</v>
      </c>
      <c r="C8968" s="53" t="str">
        <f t="array" ref="C8968">IFERROR(_xlfn.XLOOKUP(B8968, Runs[Run ID], Runs[Title]), "— pick a run —")</f>
        <v>Peter David's X-Factor</v>
      </c>
      <c r="D8968" s="74" t="s">
        <v>9195</v>
      </c>
      <c r="E8968" s="58" t="b">
        <v>0</v>
      </c>
      <c r="F8968" s="25">
        <f t="shared" si="2"/>
        <v>45</v>
      </c>
      <c r="G8968" s="21" t="s">
        <v>58</v>
      </c>
      <c r="H8968" s="23"/>
      <c r="I8968" s="28"/>
    </row>
    <row r="8969" ht="22.5" customHeight="1">
      <c r="A8969" s="53" t="str">
        <f t="array" ref="A8969">IFERROR(_xlfn.XLOOKUP(B8969, Runs[Run ID], Runs[Track]), "— pick a run —")</f>
        <v>X-Men</v>
      </c>
      <c r="B8969" s="54" t="s">
        <v>1257</v>
      </c>
      <c r="C8969" s="53" t="str">
        <f t="array" ref="C8969">IFERROR(_xlfn.XLOOKUP(B8969, Runs[Run ID], Runs[Title]), "— pick a run —")</f>
        <v>Peter David's X-Factor</v>
      </c>
      <c r="D8969" s="74" t="s">
        <v>9206</v>
      </c>
      <c r="E8969" s="58" t="b">
        <v>0</v>
      </c>
      <c r="F8969" s="25">
        <f t="shared" si="2"/>
        <v>46</v>
      </c>
      <c r="G8969" s="21" t="s">
        <v>58</v>
      </c>
      <c r="H8969" s="23"/>
      <c r="I8969" s="28"/>
    </row>
    <row r="8970" ht="22.5" customHeight="1">
      <c r="A8970" s="53" t="str">
        <f t="array" ref="A8970">IFERROR(_xlfn.XLOOKUP(B8970, Runs[Run ID], Runs[Track]), "— pick a run —")</f>
        <v>X-Men</v>
      </c>
      <c r="B8970" s="54" t="s">
        <v>1257</v>
      </c>
      <c r="C8970" s="53" t="str">
        <f t="array" ref="C8970">IFERROR(_xlfn.XLOOKUP(B8970, Runs[Run ID], Runs[Title]), "— pick a run —")</f>
        <v>Peter David's X-Factor</v>
      </c>
      <c r="D8970" s="74" t="s">
        <v>9219</v>
      </c>
      <c r="E8970" s="58" t="b">
        <v>0</v>
      </c>
      <c r="F8970" s="25">
        <f t="shared" si="2"/>
        <v>47</v>
      </c>
      <c r="G8970" s="21" t="s">
        <v>58</v>
      </c>
      <c r="H8970" s="23"/>
      <c r="I8970" s="28"/>
    </row>
    <row r="8971" ht="22.5" customHeight="1">
      <c r="A8971" s="53" t="str">
        <f t="array" ref="A8971">IFERROR(_xlfn.XLOOKUP(B8971, Runs[Run ID], Runs[Track]), "— pick a run —")</f>
        <v>X-Men</v>
      </c>
      <c r="B8971" s="54" t="s">
        <v>1257</v>
      </c>
      <c r="C8971" s="53" t="str">
        <f t="array" ref="C8971">IFERROR(_xlfn.XLOOKUP(B8971, Runs[Run ID], Runs[Title]), "— pick a run —")</f>
        <v>Peter David's X-Factor</v>
      </c>
      <c r="D8971" s="74" t="s">
        <v>9230</v>
      </c>
      <c r="E8971" s="58" t="b">
        <v>0</v>
      </c>
      <c r="F8971" s="25">
        <f t="shared" si="2"/>
        <v>48</v>
      </c>
      <c r="G8971" s="21" t="s">
        <v>58</v>
      </c>
      <c r="H8971" s="23"/>
      <c r="I8971" s="28"/>
    </row>
    <row r="8972" ht="22.5" customHeight="1">
      <c r="A8972" s="53" t="str">
        <f t="array" ref="A8972">IFERROR(_xlfn.XLOOKUP(B8972, Runs[Run ID], Runs[Track]), "— pick a run —")</f>
        <v>X-Men</v>
      </c>
      <c r="B8972" s="54" t="s">
        <v>1257</v>
      </c>
      <c r="C8972" s="53" t="str">
        <f t="array" ref="C8972">IFERROR(_xlfn.XLOOKUP(B8972, Runs[Run ID], Runs[Title]), "— pick a run —")</f>
        <v>Peter David's X-Factor</v>
      </c>
      <c r="D8972" s="74" t="s">
        <v>9243</v>
      </c>
      <c r="E8972" s="58" t="b">
        <v>0</v>
      </c>
      <c r="F8972" s="25">
        <f t="shared" si="2"/>
        <v>49</v>
      </c>
      <c r="G8972" s="21" t="s">
        <v>58</v>
      </c>
      <c r="H8972" s="23"/>
      <c r="I8972" s="28"/>
    </row>
    <row r="8973" ht="22.5" customHeight="1">
      <c r="A8973" s="53" t="str">
        <f t="array" ref="A8973">IFERROR(_xlfn.XLOOKUP(B8973, Runs[Run ID], Runs[Track]), "— pick a run —")</f>
        <v>X-Men</v>
      </c>
      <c r="B8973" s="54" t="s">
        <v>1257</v>
      </c>
      <c r="C8973" s="53" t="str">
        <f t="array" ref="C8973">IFERROR(_xlfn.XLOOKUP(B8973, Runs[Run ID], Runs[Title]), "— pick a run —")</f>
        <v>Peter David's X-Factor</v>
      </c>
      <c r="D8973" s="74" t="s">
        <v>9254</v>
      </c>
      <c r="E8973" s="58" t="b">
        <v>0</v>
      </c>
      <c r="F8973" s="25">
        <f t="shared" si="2"/>
        <v>50</v>
      </c>
      <c r="G8973" s="21" t="s">
        <v>58</v>
      </c>
      <c r="H8973" s="23"/>
      <c r="I8973" s="28"/>
    </row>
    <row r="8974" ht="22.5" customHeight="1">
      <c r="A8974" s="53" t="str">
        <f t="array" ref="A8974">IFERROR(_xlfn.XLOOKUP(B8974, Runs[Run ID], Runs[Track]), "— pick a run —")</f>
        <v>X-Men</v>
      </c>
      <c r="B8974" s="54" t="s">
        <v>1257</v>
      </c>
      <c r="C8974" s="53" t="str">
        <f t="array" ref="C8974">IFERROR(_xlfn.XLOOKUP(B8974, Runs[Run ID], Runs[Title]), "— pick a run —")</f>
        <v>Peter David's X-Factor</v>
      </c>
      <c r="D8974" s="74" t="s">
        <v>9265</v>
      </c>
      <c r="E8974" s="58" t="b">
        <v>0</v>
      </c>
      <c r="F8974" s="25">
        <f t="shared" si="2"/>
        <v>51</v>
      </c>
      <c r="G8974" s="21" t="s">
        <v>58</v>
      </c>
      <c r="H8974" s="23"/>
      <c r="I8974" s="28"/>
    </row>
    <row r="8975" ht="22.5" customHeight="1">
      <c r="A8975" s="53" t="str">
        <f t="array" ref="A8975">IFERROR(_xlfn.XLOOKUP(B8975, Runs[Run ID], Runs[Track]), "— pick a run —")</f>
        <v>X-Men</v>
      </c>
      <c r="B8975" s="54" t="s">
        <v>1257</v>
      </c>
      <c r="C8975" s="53" t="str">
        <f t="array" ref="C8975">IFERROR(_xlfn.XLOOKUP(B8975, Runs[Run ID], Runs[Title]), "— pick a run —")</f>
        <v>Peter David's X-Factor</v>
      </c>
      <c r="D8975" s="74" t="s">
        <v>9276</v>
      </c>
      <c r="E8975" s="58" t="b">
        <v>0</v>
      </c>
      <c r="F8975" s="25">
        <f t="shared" si="2"/>
        <v>52</v>
      </c>
      <c r="G8975" s="21" t="s">
        <v>58</v>
      </c>
      <c r="H8975" s="23"/>
      <c r="I8975" s="28"/>
    </row>
    <row r="8976" ht="22.5" customHeight="1">
      <c r="A8976" s="53" t="str">
        <f t="array" ref="A8976">IFERROR(_xlfn.XLOOKUP(B8976, Runs[Run ID], Runs[Track]), "— pick a run —")</f>
        <v>X-Men</v>
      </c>
      <c r="B8976" s="54" t="s">
        <v>1257</v>
      </c>
      <c r="C8976" s="53" t="str">
        <f t="array" ref="C8976">IFERROR(_xlfn.XLOOKUP(B8976, Runs[Run ID], Runs[Title]), "— pick a run —")</f>
        <v>Peter David's X-Factor</v>
      </c>
      <c r="D8976" s="74" t="s">
        <v>9287</v>
      </c>
      <c r="E8976" s="58" t="b">
        <v>0</v>
      </c>
      <c r="F8976" s="25">
        <f t="shared" si="2"/>
        <v>53</v>
      </c>
      <c r="G8976" s="21" t="s">
        <v>58</v>
      </c>
      <c r="H8976" s="23"/>
      <c r="I8976" s="28"/>
    </row>
    <row r="8977" ht="22.5" customHeight="1">
      <c r="A8977" s="53" t="str">
        <f t="array" ref="A8977">IFERROR(_xlfn.XLOOKUP(B8977, Runs[Run ID], Runs[Track]), "— pick a run —")</f>
        <v>X-Men</v>
      </c>
      <c r="B8977" s="54" t="s">
        <v>1257</v>
      </c>
      <c r="C8977" s="53" t="str">
        <f t="array" ref="C8977">IFERROR(_xlfn.XLOOKUP(B8977, Runs[Run ID], Runs[Title]), "— pick a run —")</f>
        <v>Peter David's X-Factor</v>
      </c>
      <c r="D8977" s="74" t="s">
        <v>9299</v>
      </c>
      <c r="E8977" s="58" t="b">
        <v>0</v>
      </c>
      <c r="F8977" s="25">
        <f t="shared" si="2"/>
        <v>54</v>
      </c>
      <c r="G8977" s="21" t="s">
        <v>58</v>
      </c>
      <c r="H8977" s="23"/>
      <c r="I8977" s="28"/>
    </row>
    <row r="8978" ht="22.5" customHeight="1">
      <c r="A8978" s="53" t="str">
        <f t="array" ref="A8978">IFERROR(_xlfn.XLOOKUP(B8978, Runs[Run ID], Runs[Track]), "— pick a run —")</f>
        <v>X-Men</v>
      </c>
      <c r="B8978" s="54" t="s">
        <v>1257</v>
      </c>
      <c r="C8978" s="53" t="str">
        <f t="array" ref="C8978">IFERROR(_xlfn.XLOOKUP(B8978, Runs[Run ID], Runs[Title]), "— pick a run —")</f>
        <v>Peter David's X-Factor</v>
      </c>
      <c r="D8978" s="74" t="s">
        <v>9310</v>
      </c>
      <c r="E8978" s="58" t="b">
        <v>0</v>
      </c>
      <c r="F8978" s="25">
        <f t="shared" si="2"/>
        <v>55</v>
      </c>
      <c r="G8978" s="21" t="s">
        <v>58</v>
      </c>
      <c r="H8978" s="23"/>
      <c r="I8978" s="28"/>
    </row>
    <row r="8979" ht="22.5" customHeight="1">
      <c r="A8979" s="53" t="str">
        <f t="array" ref="A8979">IFERROR(_xlfn.XLOOKUP(B8979, Runs[Run ID], Runs[Track]), "— pick a run —")</f>
        <v>X-Men</v>
      </c>
      <c r="B8979" s="54" t="s">
        <v>1257</v>
      </c>
      <c r="C8979" s="53" t="str">
        <f t="array" ref="C8979">IFERROR(_xlfn.XLOOKUP(B8979, Runs[Run ID], Runs[Title]), "— pick a run —")</f>
        <v>Peter David's X-Factor</v>
      </c>
      <c r="D8979" s="74" t="s">
        <v>9322</v>
      </c>
      <c r="E8979" s="58" t="b">
        <v>0</v>
      </c>
      <c r="F8979" s="25">
        <f t="shared" si="2"/>
        <v>56</v>
      </c>
      <c r="G8979" s="21" t="s">
        <v>58</v>
      </c>
      <c r="H8979" s="23"/>
      <c r="I8979" s="28"/>
    </row>
    <row r="8980" ht="22.5" customHeight="1">
      <c r="A8980" s="53" t="str">
        <f t="array" ref="A8980">IFERROR(_xlfn.XLOOKUP(B8980, Runs[Run ID], Runs[Track]), "— pick a run —")</f>
        <v>X-Men</v>
      </c>
      <c r="B8980" s="54" t="s">
        <v>1257</v>
      </c>
      <c r="C8980" s="53" t="str">
        <f t="array" ref="C8980">IFERROR(_xlfn.XLOOKUP(B8980, Runs[Run ID], Runs[Title]), "— pick a run —")</f>
        <v>Peter David's X-Factor</v>
      </c>
      <c r="D8980" s="74" t="s">
        <v>9335</v>
      </c>
      <c r="E8980" s="58" t="b">
        <v>0</v>
      </c>
      <c r="F8980" s="25">
        <f t="shared" si="2"/>
        <v>57</v>
      </c>
      <c r="G8980" s="21" t="s">
        <v>58</v>
      </c>
      <c r="H8980" s="23"/>
      <c r="I8980" s="28"/>
    </row>
    <row r="8981" ht="22.5" customHeight="1">
      <c r="A8981" s="53" t="str">
        <f t="array" ref="A8981">IFERROR(_xlfn.XLOOKUP(B8981, Runs[Run ID], Runs[Track]), "— pick a run —")</f>
        <v>X-Men</v>
      </c>
      <c r="B8981" s="54" t="s">
        <v>1257</v>
      </c>
      <c r="C8981" s="53" t="str">
        <f t="array" ref="C8981">IFERROR(_xlfn.XLOOKUP(B8981, Runs[Run ID], Runs[Title]), "— pick a run —")</f>
        <v>Peter David's X-Factor</v>
      </c>
      <c r="D8981" s="74" t="s">
        <v>9347</v>
      </c>
      <c r="E8981" s="58" t="b">
        <v>0</v>
      </c>
      <c r="F8981" s="25">
        <f t="shared" si="2"/>
        <v>58</v>
      </c>
      <c r="G8981" s="21" t="s">
        <v>58</v>
      </c>
      <c r="H8981" s="23"/>
      <c r="I8981" s="28"/>
    </row>
    <row r="8982" ht="22.5" customHeight="1">
      <c r="A8982" s="53" t="str">
        <f t="array" ref="A8982">IFERROR(_xlfn.XLOOKUP(B8982, Runs[Run ID], Runs[Track]), "— pick a run —")</f>
        <v>X-Men</v>
      </c>
      <c r="B8982" s="54" t="s">
        <v>1257</v>
      </c>
      <c r="C8982" s="53" t="str">
        <f t="array" ref="C8982">IFERROR(_xlfn.XLOOKUP(B8982, Runs[Run ID], Runs[Title]), "— pick a run —")</f>
        <v>Peter David's X-Factor</v>
      </c>
      <c r="D8982" s="74" t="s">
        <v>9360</v>
      </c>
      <c r="E8982" s="58" t="b">
        <v>0</v>
      </c>
      <c r="F8982" s="25">
        <f t="shared" si="2"/>
        <v>59</v>
      </c>
      <c r="G8982" s="21" t="s">
        <v>58</v>
      </c>
      <c r="H8982" s="23"/>
      <c r="I8982" s="28"/>
    </row>
    <row r="8983" ht="22.5" customHeight="1">
      <c r="A8983" s="53" t="str">
        <f t="array" ref="A8983">IFERROR(_xlfn.XLOOKUP(B8983, Runs[Run ID], Runs[Track]), "— pick a run —")</f>
        <v>X-Men</v>
      </c>
      <c r="B8983" s="54" t="s">
        <v>1257</v>
      </c>
      <c r="C8983" s="53" t="str">
        <f t="array" ref="C8983">IFERROR(_xlfn.XLOOKUP(B8983, Runs[Run ID], Runs[Title]), "— pick a run —")</f>
        <v>Peter David's X-Factor</v>
      </c>
      <c r="D8983" s="74" t="s">
        <v>9373</v>
      </c>
      <c r="E8983" s="58" t="b">
        <v>0</v>
      </c>
      <c r="F8983" s="25">
        <f t="shared" si="2"/>
        <v>60</v>
      </c>
      <c r="G8983" s="21" t="s">
        <v>58</v>
      </c>
      <c r="H8983" s="23"/>
      <c r="I8983" s="28"/>
    </row>
    <row r="8984" ht="22.5" customHeight="1">
      <c r="A8984" s="53" t="str">
        <f t="array" ref="A8984">IFERROR(_xlfn.XLOOKUP(B8984, Runs[Run ID], Runs[Track]), "— pick a run —")</f>
        <v>X-Men</v>
      </c>
      <c r="B8984" s="54" t="s">
        <v>1257</v>
      </c>
      <c r="C8984" s="53" t="str">
        <f t="array" ref="C8984">IFERROR(_xlfn.XLOOKUP(B8984, Runs[Run ID], Runs[Title]), "— pick a run —")</f>
        <v>Peter David's X-Factor</v>
      </c>
      <c r="D8984" s="74" t="s">
        <v>9385</v>
      </c>
      <c r="E8984" s="58" t="b">
        <v>0</v>
      </c>
      <c r="F8984" s="25">
        <f t="shared" si="2"/>
        <v>61</v>
      </c>
      <c r="G8984" s="21" t="s">
        <v>58</v>
      </c>
      <c r="H8984" s="23"/>
      <c r="I8984" s="28"/>
    </row>
    <row r="8985" ht="22.5" customHeight="1">
      <c r="A8985" s="53" t="str">
        <f t="array" ref="A8985">IFERROR(_xlfn.XLOOKUP(B8985, Runs[Run ID], Runs[Track]), "— pick a run —")</f>
        <v>X-Men</v>
      </c>
      <c r="B8985" s="54" t="s">
        <v>1257</v>
      </c>
      <c r="C8985" s="53" t="str">
        <f t="array" ref="C8985">IFERROR(_xlfn.XLOOKUP(B8985, Runs[Run ID], Runs[Title]), "— pick a run —")</f>
        <v>Peter David's X-Factor</v>
      </c>
      <c r="D8985" s="74" t="s">
        <v>9397</v>
      </c>
      <c r="E8985" s="58" t="b">
        <v>0</v>
      </c>
      <c r="F8985" s="25">
        <f t="shared" si="2"/>
        <v>62</v>
      </c>
      <c r="G8985" s="21" t="s">
        <v>58</v>
      </c>
      <c r="H8985" s="23"/>
      <c r="I8985" s="28"/>
    </row>
    <row r="8986" ht="22.5" customHeight="1">
      <c r="A8986" s="53" t="str">
        <f t="array" ref="A8986">IFERROR(_xlfn.XLOOKUP(B8986, Runs[Run ID], Runs[Track]), "— pick a run —")</f>
        <v>X-Men</v>
      </c>
      <c r="B8986" s="54" t="s">
        <v>1257</v>
      </c>
      <c r="C8986" s="53" t="str">
        <f t="array" ref="C8986">IFERROR(_xlfn.XLOOKUP(B8986, Runs[Run ID], Runs[Title]), "— pick a run —")</f>
        <v>Peter David's X-Factor</v>
      </c>
      <c r="D8986" s="74" t="s">
        <v>9409</v>
      </c>
      <c r="E8986" s="58" t="b">
        <v>0</v>
      </c>
      <c r="F8986" s="25">
        <f t="shared" si="2"/>
        <v>63</v>
      </c>
      <c r="G8986" s="21" t="s">
        <v>58</v>
      </c>
      <c r="H8986" s="23"/>
      <c r="I8986" s="28"/>
    </row>
    <row r="8987" ht="22.5" customHeight="1">
      <c r="A8987" s="53" t="str">
        <f t="array" ref="A8987">IFERROR(_xlfn.XLOOKUP(B8987, Runs[Run ID], Runs[Track]), "— pick a run —")</f>
        <v>X-Men</v>
      </c>
      <c r="B8987" s="54" t="s">
        <v>1257</v>
      </c>
      <c r="C8987" s="53" t="str">
        <f t="array" ref="C8987">IFERROR(_xlfn.XLOOKUP(B8987, Runs[Run ID], Runs[Title]), "— pick a run —")</f>
        <v>Peter David's X-Factor</v>
      </c>
      <c r="D8987" s="74" t="s">
        <v>9422</v>
      </c>
      <c r="E8987" s="58" t="b">
        <v>0</v>
      </c>
      <c r="F8987" s="25">
        <f t="shared" si="2"/>
        <v>64</v>
      </c>
      <c r="G8987" s="21" t="s">
        <v>58</v>
      </c>
      <c r="H8987" s="23"/>
      <c r="I8987" s="28"/>
    </row>
    <row r="8988" ht="22.5" customHeight="1">
      <c r="A8988" s="53" t="str">
        <f t="array" ref="A8988">IFERROR(_xlfn.XLOOKUP(B8988, Runs[Run ID], Runs[Track]), "— pick a run —")</f>
        <v>X-Men</v>
      </c>
      <c r="B8988" s="54" t="s">
        <v>1257</v>
      </c>
      <c r="C8988" s="53" t="str">
        <f t="array" ref="C8988">IFERROR(_xlfn.XLOOKUP(B8988, Runs[Run ID], Runs[Title]), "— pick a run —")</f>
        <v>Peter David's X-Factor</v>
      </c>
      <c r="D8988" s="74" t="s">
        <v>9432</v>
      </c>
      <c r="E8988" s="58" t="b">
        <v>0</v>
      </c>
      <c r="F8988" s="25">
        <f t="shared" si="2"/>
        <v>65</v>
      </c>
      <c r="G8988" s="21" t="s">
        <v>58</v>
      </c>
      <c r="H8988" s="23"/>
      <c r="I8988" s="28"/>
    </row>
    <row r="8989" ht="22.5" customHeight="1">
      <c r="A8989" s="53" t="str">
        <f t="array" ref="A8989">IFERROR(_xlfn.XLOOKUP(B8989, Runs[Run ID], Runs[Track]), "— pick a run —")</f>
        <v>X-Men</v>
      </c>
      <c r="B8989" s="54" t="s">
        <v>1257</v>
      </c>
      <c r="C8989" s="53" t="str">
        <f t="array" ref="C8989">IFERROR(_xlfn.XLOOKUP(B8989, Runs[Run ID], Runs[Title]), "— pick a run —")</f>
        <v>Peter David's X-Factor</v>
      </c>
      <c r="D8989" s="74" t="s">
        <v>9442</v>
      </c>
      <c r="E8989" s="58" t="b">
        <v>0</v>
      </c>
      <c r="F8989" s="25">
        <f t="shared" si="2"/>
        <v>66</v>
      </c>
      <c r="G8989" s="21" t="s">
        <v>58</v>
      </c>
      <c r="H8989" s="23"/>
      <c r="I8989" s="28"/>
    </row>
    <row r="8990" ht="22.5" customHeight="1">
      <c r="A8990" s="53" t="str">
        <f t="array" ref="A8990">IFERROR(_xlfn.XLOOKUP(B8990, Runs[Run ID], Runs[Track]), "— pick a run —")</f>
        <v>X-Men</v>
      </c>
      <c r="B8990" s="54" t="s">
        <v>1257</v>
      </c>
      <c r="C8990" s="53" t="str">
        <f t="array" ref="C8990">IFERROR(_xlfn.XLOOKUP(B8990, Runs[Run ID], Runs[Title]), "— pick a run —")</f>
        <v>Peter David's X-Factor</v>
      </c>
      <c r="D8990" s="74" t="s">
        <v>9453</v>
      </c>
      <c r="E8990" s="58" t="b">
        <v>0</v>
      </c>
      <c r="F8990" s="25">
        <f t="shared" si="2"/>
        <v>67</v>
      </c>
      <c r="G8990" s="21" t="s">
        <v>58</v>
      </c>
      <c r="H8990" s="23"/>
      <c r="I8990" s="28"/>
    </row>
    <row r="8991" ht="22.5" customHeight="1">
      <c r="A8991" s="53" t="str">
        <f t="array" ref="A8991">IFERROR(_xlfn.XLOOKUP(B8991, Runs[Run ID], Runs[Track]), "— pick a run —")</f>
        <v>X-Men</v>
      </c>
      <c r="B8991" s="54" t="s">
        <v>1257</v>
      </c>
      <c r="C8991" s="53" t="str">
        <f t="array" ref="C8991">IFERROR(_xlfn.XLOOKUP(B8991, Runs[Run ID], Runs[Title]), "— pick a run —")</f>
        <v>Peter David's X-Factor</v>
      </c>
      <c r="D8991" s="74" t="s">
        <v>9465</v>
      </c>
      <c r="E8991" s="58" t="b">
        <v>0</v>
      </c>
      <c r="F8991" s="25">
        <f t="shared" si="2"/>
        <v>68</v>
      </c>
      <c r="G8991" s="21" t="s">
        <v>58</v>
      </c>
      <c r="H8991" s="23"/>
      <c r="I8991" s="28"/>
    </row>
    <row r="8992" ht="22.5" customHeight="1">
      <c r="A8992" s="53" t="str">
        <f t="array" ref="A8992">IFERROR(_xlfn.XLOOKUP(B8992, Runs[Run ID], Runs[Track]), "— pick a run —")</f>
        <v>X-Men</v>
      </c>
      <c r="B8992" s="54" t="s">
        <v>1257</v>
      </c>
      <c r="C8992" s="53" t="str">
        <f t="array" ref="C8992">IFERROR(_xlfn.XLOOKUP(B8992, Runs[Run ID], Runs[Title]), "— pick a run —")</f>
        <v>Peter David's X-Factor</v>
      </c>
      <c r="D8992" s="74" t="s">
        <v>9478</v>
      </c>
      <c r="E8992" s="58" t="b">
        <v>0</v>
      </c>
      <c r="F8992" s="25">
        <f t="shared" si="2"/>
        <v>69</v>
      </c>
      <c r="G8992" s="21" t="s">
        <v>58</v>
      </c>
      <c r="H8992" s="23"/>
      <c r="I8992" s="28"/>
    </row>
    <row r="8993" ht="22.5" customHeight="1">
      <c r="A8993" s="53" t="str">
        <f t="array" ref="A8993">IFERROR(_xlfn.XLOOKUP(B8993, Runs[Run ID], Runs[Track]), "— pick a run —")</f>
        <v>X-Men</v>
      </c>
      <c r="B8993" s="54" t="s">
        <v>1257</v>
      </c>
      <c r="C8993" s="53" t="str">
        <f t="array" ref="C8993">IFERROR(_xlfn.XLOOKUP(B8993, Runs[Run ID], Runs[Title]), "— pick a run —")</f>
        <v>Peter David's X-Factor</v>
      </c>
      <c r="D8993" s="74" t="s">
        <v>9489</v>
      </c>
      <c r="E8993" s="58" t="b">
        <v>0</v>
      </c>
      <c r="F8993" s="25">
        <f t="shared" si="2"/>
        <v>70</v>
      </c>
      <c r="G8993" s="21" t="s">
        <v>58</v>
      </c>
      <c r="H8993" s="23"/>
      <c r="I8993" s="28"/>
    </row>
    <row r="8994" ht="22.5" customHeight="1">
      <c r="A8994" s="53" t="str">
        <f t="array" ref="A8994">IFERROR(_xlfn.XLOOKUP(B8994, Runs[Run ID], Runs[Track]), "— pick a run —")</f>
        <v>X-Men</v>
      </c>
      <c r="B8994" s="54" t="s">
        <v>1257</v>
      </c>
      <c r="C8994" s="53" t="str">
        <f t="array" ref="C8994">IFERROR(_xlfn.XLOOKUP(B8994, Runs[Run ID], Runs[Title]), "— pick a run —")</f>
        <v>Peter David's X-Factor</v>
      </c>
      <c r="D8994" s="74" t="s">
        <v>9500</v>
      </c>
      <c r="E8994" s="58" t="b">
        <v>0</v>
      </c>
      <c r="F8994" s="25">
        <f t="shared" si="2"/>
        <v>71</v>
      </c>
      <c r="G8994" s="21" t="s">
        <v>58</v>
      </c>
      <c r="H8994" s="23"/>
      <c r="I8994" s="28"/>
    </row>
    <row r="8995" ht="22.5" customHeight="1">
      <c r="A8995" s="53" t="str">
        <f t="array" ref="A8995">IFERROR(_xlfn.XLOOKUP(B8995, Runs[Run ID], Runs[Track]), "— pick a run —")</f>
        <v>X-Men</v>
      </c>
      <c r="B8995" s="54" t="s">
        <v>1257</v>
      </c>
      <c r="C8995" s="53" t="str">
        <f t="array" ref="C8995">IFERROR(_xlfn.XLOOKUP(B8995, Runs[Run ID], Runs[Title]), "— pick a run —")</f>
        <v>Peter David's X-Factor</v>
      </c>
      <c r="D8995" s="74" t="s">
        <v>9513</v>
      </c>
      <c r="E8995" s="58" t="b">
        <v>0</v>
      </c>
      <c r="F8995" s="25">
        <f t="shared" si="2"/>
        <v>72</v>
      </c>
      <c r="G8995" s="21" t="s">
        <v>58</v>
      </c>
      <c r="H8995" s="23"/>
      <c r="I8995" s="28"/>
    </row>
    <row r="8996" ht="22.5" customHeight="1">
      <c r="A8996" s="53" t="str">
        <f t="array" ref="A8996">IFERROR(_xlfn.XLOOKUP(B8996, Runs[Run ID], Runs[Track]), "— pick a run —")</f>
        <v>X-Men</v>
      </c>
      <c r="B8996" s="54" t="s">
        <v>1257</v>
      </c>
      <c r="C8996" s="53" t="str">
        <f t="array" ref="C8996">IFERROR(_xlfn.XLOOKUP(B8996, Runs[Run ID], Runs[Title]), "— pick a run —")</f>
        <v>Peter David's X-Factor</v>
      </c>
      <c r="D8996" s="74" t="s">
        <v>9525</v>
      </c>
      <c r="E8996" s="58" t="b">
        <v>0</v>
      </c>
      <c r="F8996" s="25">
        <f t="shared" si="2"/>
        <v>73</v>
      </c>
      <c r="G8996" s="21" t="s">
        <v>58</v>
      </c>
      <c r="H8996" s="23"/>
      <c r="I8996" s="28"/>
    </row>
    <row r="8997" ht="22.5" customHeight="1">
      <c r="A8997" s="53" t="str">
        <f t="array" ref="A8997">IFERROR(_xlfn.XLOOKUP(B8997, Runs[Run ID], Runs[Track]), "— pick a run —")</f>
        <v>X-Men</v>
      </c>
      <c r="B8997" s="54" t="s">
        <v>1257</v>
      </c>
      <c r="C8997" s="53" t="str">
        <f t="array" ref="C8997">IFERROR(_xlfn.XLOOKUP(B8997, Runs[Run ID], Runs[Title]), "— pick a run —")</f>
        <v>Peter David's X-Factor</v>
      </c>
      <c r="D8997" s="74" t="s">
        <v>9537</v>
      </c>
      <c r="E8997" s="58" t="b">
        <v>0</v>
      </c>
      <c r="F8997" s="25">
        <f t="shared" si="2"/>
        <v>74</v>
      </c>
      <c r="G8997" s="21" t="s">
        <v>58</v>
      </c>
      <c r="H8997" s="23"/>
      <c r="I8997" s="28"/>
    </row>
    <row r="8998" ht="22.5" customHeight="1">
      <c r="A8998" s="53" t="str">
        <f t="array" ref="A8998">IFERROR(_xlfn.XLOOKUP(B8998, Runs[Run ID], Runs[Track]), "— pick a run —")</f>
        <v>X-Men</v>
      </c>
      <c r="B8998" s="54" t="s">
        <v>1257</v>
      </c>
      <c r="C8998" s="53" t="str">
        <f t="array" ref="C8998">IFERROR(_xlfn.XLOOKUP(B8998, Runs[Run ID], Runs[Title]), "— pick a run —")</f>
        <v>Peter David's X-Factor</v>
      </c>
      <c r="D8998" s="74" t="s">
        <v>9549</v>
      </c>
      <c r="E8998" s="58" t="b">
        <v>0</v>
      </c>
      <c r="F8998" s="25">
        <f t="shared" si="2"/>
        <v>75</v>
      </c>
      <c r="G8998" s="21" t="s">
        <v>58</v>
      </c>
      <c r="H8998" s="23"/>
      <c r="I8998" s="28"/>
    </row>
    <row r="8999" ht="22.5" customHeight="1">
      <c r="A8999" s="53" t="str">
        <f t="array" ref="A8999">IFERROR(_xlfn.XLOOKUP(B8999, Runs[Run ID], Runs[Track]), "— pick a run —")</f>
        <v>X-Men</v>
      </c>
      <c r="B8999" s="54" t="s">
        <v>1257</v>
      </c>
      <c r="C8999" s="53" t="str">
        <f t="array" ref="C8999">IFERROR(_xlfn.XLOOKUP(B8999, Runs[Run ID], Runs[Title]), "— pick a run —")</f>
        <v>Peter David's X-Factor</v>
      </c>
      <c r="D8999" s="74" t="s">
        <v>9560</v>
      </c>
      <c r="E8999" s="58" t="b">
        <v>0</v>
      </c>
      <c r="F8999" s="25">
        <f t="shared" si="2"/>
        <v>76</v>
      </c>
      <c r="G8999" s="21" t="s">
        <v>58</v>
      </c>
      <c r="H8999" s="23"/>
      <c r="I8999" s="28"/>
    </row>
    <row r="9000" ht="22.5" customHeight="1">
      <c r="A9000" s="53" t="str">
        <f t="array" ref="A9000">IFERROR(_xlfn.XLOOKUP(B9000, Runs[Run ID], Runs[Track]), "— pick a run —")</f>
        <v>X-Men</v>
      </c>
      <c r="B9000" s="54" t="s">
        <v>1257</v>
      </c>
      <c r="C9000" s="53" t="str">
        <f t="array" ref="C9000">IFERROR(_xlfn.XLOOKUP(B9000, Runs[Run ID], Runs[Title]), "— pick a run —")</f>
        <v>Peter David's X-Factor</v>
      </c>
      <c r="D9000" s="74" t="s">
        <v>9570</v>
      </c>
      <c r="E9000" s="58" t="b">
        <v>0</v>
      </c>
      <c r="F9000" s="25">
        <f t="shared" si="2"/>
        <v>77</v>
      </c>
      <c r="G9000" s="21" t="s">
        <v>58</v>
      </c>
      <c r="H9000" s="23"/>
      <c r="I9000" s="28"/>
    </row>
    <row r="9001" ht="22.5" customHeight="1">
      <c r="A9001" s="53" t="str">
        <f t="array" ref="A9001">IFERROR(_xlfn.XLOOKUP(B9001, Runs[Run ID], Runs[Track]), "— pick a run —")</f>
        <v>X-Men</v>
      </c>
      <c r="B9001" s="54" t="s">
        <v>1257</v>
      </c>
      <c r="C9001" s="53" t="str">
        <f t="array" ref="C9001">IFERROR(_xlfn.XLOOKUP(B9001, Runs[Run ID], Runs[Title]), "— pick a run —")</f>
        <v>Peter David's X-Factor</v>
      </c>
      <c r="D9001" s="74" t="s">
        <v>9580</v>
      </c>
      <c r="E9001" s="58" t="b">
        <v>0</v>
      </c>
      <c r="F9001" s="25">
        <f t="shared" si="2"/>
        <v>78</v>
      </c>
      <c r="G9001" s="21" t="s">
        <v>58</v>
      </c>
      <c r="H9001" s="23"/>
      <c r="I9001" s="28"/>
    </row>
    <row r="9002" ht="22.5" customHeight="1">
      <c r="A9002" s="53" t="str">
        <f t="array" ref="A9002">IFERROR(_xlfn.XLOOKUP(B9002, Runs[Run ID], Runs[Track]), "— pick a run —")</f>
        <v>X-Men</v>
      </c>
      <c r="B9002" s="54" t="s">
        <v>1257</v>
      </c>
      <c r="C9002" s="53" t="str">
        <f t="array" ref="C9002">IFERROR(_xlfn.XLOOKUP(B9002, Runs[Run ID], Runs[Title]), "— pick a run —")</f>
        <v>Peter David's X-Factor</v>
      </c>
      <c r="D9002" s="74" t="s">
        <v>9590</v>
      </c>
      <c r="E9002" s="58" t="b">
        <v>0</v>
      </c>
      <c r="F9002" s="25">
        <f t="shared" si="2"/>
        <v>79</v>
      </c>
      <c r="G9002" s="21" t="s">
        <v>58</v>
      </c>
      <c r="H9002" s="23"/>
      <c r="I9002" s="28"/>
    </row>
    <row r="9003" ht="22.5" customHeight="1">
      <c r="A9003" s="53" t="str">
        <f t="array" ref="A9003">IFERROR(_xlfn.XLOOKUP(B9003, Runs[Run ID], Runs[Track]), "— pick a run —")</f>
        <v>X-Men</v>
      </c>
      <c r="B9003" s="54" t="s">
        <v>1257</v>
      </c>
      <c r="C9003" s="53" t="str">
        <f t="array" ref="C9003">IFERROR(_xlfn.XLOOKUP(B9003, Runs[Run ID], Runs[Title]), "— pick a run —")</f>
        <v>Peter David's X-Factor</v>
      </c>
      <c r="D9003" s="74" t="s">
        <v>9603</v>
      </c>
      <c r="E9003" s="58" t="b">
        <v>0</v>
      </c>
      <c r="F9003" s="25">
        <f t="shared" si="2"/>
        <v>80</v>
      </c>
      <c r="G9003" s="21" t="s">
        <v>58</v>
      </c>
      <c r="H9003" s="23"/>
      <c r="I9003" s="28"/>
    </row>
    <row r="9004" ht="22.5" customHeight="1">
      <c r="A9004" s="53" t="str">
        <f t="array" ref="A9004">IFERROR(_xlfn.XLOOKUP(B9004, Runs[Run ID], Runs[Track]), "— pick a run —")</f>
        <v>X-Men</v>
      </c>
      <c r="B9004" s="54" t="s">
        <v>1257</v>
      </c>
      <c r="C9004" s="53" t="str">
        <f t="array" ref="C9004">IFERROR(_xlfn.XLOOKUP(B9004, Runs[Run ID], Runs[Title]), "— pick a run —")</f>
        <v>Peter David's X-Factor</v>
      </c>
      <c r="D9004" s="74" t="s">
        <v>9614</v>
      </c>
      <c r="E9004" s="58" t="b">
        <v>0</v>
      </c>
      <c r="F9004" s="25">
        <f t="shared" si="2"/>
        <v>81</v>
      </c>
      <c r="G9004" s="21" t="s">
        <v>58</v>
      </c>
      <c r="H9004" s="23"/>
      <c r="I9004" s="28"/>
    </row>
    <row r="9005" ht="22.5" customHeight="1">
      <c r="A9005" s="53" t="str">
        <f t="array" ref="A9005">IFERROR(_xlfn.XLOOKUP(B9005, Runs[Run ID], Runs[Track]), "— pick a run —")</f>
        <v>X-Men</v>
      </c>
      <c r="B9005" s="54" t="s">
        <v>1257</v>
      </c>
      <c r="C9005" s="53" t="str">
        <f t="array" ref="C9005">IFERROR(_xlfn.XLOOKUP(B9005, Runs[Run ID], Runs[Title]), "— pick a run —")</f>
        <v>Peter David's X-Factor</v>
      </c>
      <c r="D9005" s="74" t="s">
        <v>9623</v>
      </c>
      <c r="E9005" s="58" t="b">
        <v>0</v>
      </c>
      <c r="F9005" s="25">
        <f t="shared" si="2"/>
        <v>82</v>
      </c>
      <c r="G9005" s="21" t="s">
        <v>58</v>
      </c>
      <c r="H9005" s="23"/>
      <c r="I9005" s="28"/>
    </row>
    <row r="9006" ht="22.5" customHeight="1">
      <c r="A9006" s="53" t="str">
        <f t="array" ref="A9006">IFERROR(_xlfn.XLOOKUP(B9006, Runs[Run ID], Runs[Track]), "— pick a run —")</f>
        <v>X-Men</v>
      </c>
      <c r="B9006" s="54" t="s">
        <v>1259</v>
      </c>
      <c r="C9006" s="53" t="str">
        <f t="array" ref="C9006">IFERROR(_xlfn.XLOOKUP(B9006, Runs[Run ID], Runs[Title]), "— pick a run —")</f>
        <v>Fatal Attractions</v>
      </c>
      <c r="D9006" s="74" t="s">
        <v>16545</v>
      </c>
      <c r="E9006" s="58" t="b">
        <v>0</v>
      </c>
      <c r="F9006" s="25">
        <f t="shared" si="2"/>
        <v>1</v>
      </c>
      <c r="G9006" s="21" t="s">
        <v>58</v>
      </c>
      <c r="H9006" s="23"/>
      <c r="I9006" s="28"/>
    </row>
    <row r="9007" ht="22.5" customHeight="1">
      <c r="A9007" s="53" t="str">
        <f t="array" ref="A9007">IFERROR(_xlfn.XLOOKUP(B9007, Runs[Run ID], Runs[Track]), "— pick a run —")</f>
        <v>X-Men</v>
      </c>
      <c r="B9007" s="54" t="s">
        <v>1259</v>
      </c>
      <c r="C9007" s="53" t="str">
        <f t="array" ref="C9007">IFERROR(_xlfn.XLOOKUP(B9007, Runs[Run ID], Runs[Title]), "— pick a run —")</f>
        <v>Fatal Attractions</v>
      </c>
      <c r="D9007" s="74" t="s">
        <v>16546</v>
      </c>
      <c r="E9007" s="58" t="b">
        <v>0</v>
      </c>
      <c r="F9007" s="25">
        <f t="shared" si="2"/>
        <v>2</v>
      </c>
      <c r="G9007" s="21" t="s">
        <v>58</v>
      </c>
      <c r="H9007" s="23"/>
      <c r="I9007" s="28"/>
    </row>
    <row r="9008" ht="22.5" customHeight="1">
      <c r="A9008" s="53" t="str">
        <f t="array" ref="A9008">IFERROR(_xlfn.XLOOKUP(B9008, Runs[Run ID], Runs[Track]), "— pick a run —")</f>
        <v>X-Men</v>
      </c>
      <c r="B9008" s="54" t="s">
        <v>1259</v>
      </c>
      <c r="C9008" s="53" t="str">
        <f t="array" ref="C9008">IFERROR(_xlfn.XLOOKUP(B9008, Runs[Run ID], Runs[Title]), "— pick a run —")</f>
        <v>Fatal Attractions</v>
      </c>
      <c r="D9008" s="74" t="s">
        <v>16547</v>
      </c>
      <c r="E9008" s="58" t="b">
        <v>0</v>
      </c>
      <c r="F9008" s="25">
        <f t="shared" si="2"/>
        <v>3</v>
      </c>
      <c r="G9008" s="21" t="s">
        <v>443</v>
      </c>
      <c r="H9008" s="23"/>
      <c r="I9008" s="28"/>
    </row>
    <row r="9009" ht="22.5" customHeight="1">
      <c r="A9009" s="53" t="str">
        <f t="array" ref="A9009">IFERROR(_xlfn.XLOOKUP(B9009, Runs[Run ID], Runs[Track]), "— pick a run —")</f>
        <v>X-Men</v>
      </c>
      <c r="B9009" s="54" t="s">
        <v>1259</v>
      </c>
      <c r="C9009" s="53" t="str">
        <f t="array" ref="C9009">IFERROR(_xlfn.XLOOKUP(B9009, Runs[Run ID], Runs[Title]), "— pick a run —")</f>
        <v>Fatal Attractions</v>
      </c>
      <c r="D9009" s="74" t="s">
        <v>16548</v>
      </c>
      <c r="E9009" s="58" t="b">
        <v>0</v>
      </c>
      <c r="F9009" s="25">
        <f t="shared" si="2"/>
        <v>4</v>
      </c>
      <c r="G9009" s="21" t="s">
        <v>443</v>
      </c>
      <c r="H9009" s="23"/>
      <c r="I9009" s="28"/>
    </row>
    <row r="9010" ht="22.5" customHeight="1">
      <c r="A9010" s="53" t="str">
        <f t="array" ref="A9010">IFERROR(_xlfn.XLOOKUP(B9010, Runs[Run ID], Runs[Track]), "— pick a run —")</f>
        <v>X-Men</v>
      </c>
      <c r="B9010" s="54" t="s">
        <v>1259</v>
      </c>
      <c r="C9010" s="53" t="str">
        <f t="array" ref="C9010">IFERROR(_xlfn.XLOOKUP(B9010, Runs[Run ID], Runs[Title]), "— pick a run —")</f>
        <v>Fatal Attractions</v>
      </c>
      <c r="D9010" s="74" t="s">
        <v>16549</v>
      </c>
      <c r="E9010" s="58" t="b">
        <v>0</v>
      </c>
      <c r="F9010" s="25">
        <f t="shared" si="2"/>
        <v>5</v>
      </c>
      <c r="G9010" s="21" t="s">
        <v>443</v>
      </c>
      <c r="H9010" s="23"/>
      <c r="I9010" s="28"/>
    </row>
    <row r="9011" ht="22.5" customHeight="1">
      <c r="A9011" s="53" t="str">
        <f t="array" ref="A9011">IFERROR(_xlfn.XLOOKUP(B9011, Runs[Run ID], Runs[Track]), "— pick a run —")</f>
        <v>X-Men</v>
      </c>
      <c r="B9011" s="54" t="s">
        <v>1259</v>
      </c>
      <c r="C9011" s="53" t="str">
        <f t="array" ref="C9011">IFERROR(_xlfn.XLOOKUP(B9011, Runs[Run ID], Runs[Title]), "— pick a run —")</f>
        <v>Fatal Attractions</v>
      </c>
      <c r="D9011" s="74" t="s">
        <v>16550</v>
      </c>
      <c r="E9011" s="58" t="b">
        <v>0</v>
      </c>
      <c r="F9011" s="25">
        <f t="shared" si="2"/>
        <v>6</v>
      </c>
      <c r="G9011" s="21" t="s">
        <v>443</v>
      </c>
      <c r="H9011" s="23"/>
      <c r="I9011" s="28"/>
    </row>
    <row r="9012" ht="22.5" customHeight="1">
      <c r="A9012" s="53" t="str">
        <f t="array" ref="A9012">IFERROR(_xlfn.XLOOKUP(B9012, Runs[Run ID], Runs[Track]), "— pick a run —")</f>
        <v>X-Men</v>
      </c>
      <c r="B9012" s="54" t="s">
        <v>1259</v>
      </c>
      <c r="C9012" s="53" t="str">
        <f t="array" ref="C9012">IFERROR(_xlfn.XLOOKUP(B9012, Runs[Run ID], Runs[Title]), "— pick a run —")</f>
        <v>Fatal Attractions</v>
      </c>
      <c r="D9012" s="74" t="s">
        <v>16551</v>
      </c>
      <c r="E9012" s="58" t="b">
        <v>0</v>
      </c>
      <c r="F9012" s="25">
        <f t="shared" si="2"/>
        <v>7</v>
      </c>
      <c r="G9012" s="21" t="s">
        <v>1002</v>
      </c>
      <c r="H9012" s="23"/>
      <c r="I9012" s="28"/>
    </row>
    <row r="9013" ht="22.5" customHeight="1">
      <c r="A9013" s="53" t="str">
        <f t="array" ref="A9013">IFERROR(_xlfn.XLOOKUP(B9013, Runs[Run ID], Runs[Track]), "— pick a run —")</f>
        <v>X-Men</v>
      </c>
      <c r="B9013" s="54" t="s">
        <v>1259</v>
      </c>
      <c r="C9013" s="53" t="str">
        <f t="array" ref="C9013">IFERROR(_xlfn.XLOOKUP(B9013, Runs[Run ID], Runs[Title]), "— pick a run —")</f>
        <v>Fatal Attractions</v>
      </c>
      <c r="D9013" s="74" t="s">
        <v>16552</v>
      </c>
      <c r="E9013" s="58" t="b">
        <v>0</v>
      </c>
      <c r="F9013" s="25">
        <f t="shared" si="2"/>
        <v>8</v>
      </c>
      <c r="G9013" s="21" t="s">
        <v>443</v>
      </c>
      <c r="H9013" s="23"/>
      <c r="I9013" s="28"/>
    </row>
    <row r="9014" ht="22.5" customHeight="1">
      <c r="A9014" s="53" t="str">
        <f t="array" ref="A9014">IFERROR(_xlfn.XLOOKUP(B9014, Runs[Run ID], Runs[Track]), "— pick a run —")</f>
        <v>X-Men</v>
      </c>
      <c r="B9014" s="54" t="s">
        <v>1259</v>
      </c>
      <c r="C9014" s="53" t="str">
        <f t="array" ref="C9014">IFERROR(_xlfn.XLOOKUP(B9014, Runs[Run ID], Runs[Title]), "— pick a run —")</f>
        <v>Fatal Attractions</v>
      </c>
      <c r="D9014" s="74" t="s">
        <v>16553</v>
      </c>
      <c r="E9014" s="58" t="b">
        <v>0</v>
      </c>
      <c r="F9014" s="25">
        <f t="shared" si="2"/>
        <v>9</v>
      </c>
      <c r="G9014" s="21" t="s">
        <v>58</v>
      </c>
      <c r="H9014" s="23"/>
      <c r="I9014" s="28"/>
    </row>
    <row r="9015" ht="22.5" customHeight="1">
      <c r="A9015" s="53" t="str">
        <f t="array" ref="A9015">IFERROR(_xlfn.XLOOKUP(B9015, Runs[Run ID], Runs[Track]), "— pick a run —")</f>
        <v>X-Men</v>
      </c>
      <c r="B9015" s="54" t="s">
        <v>1259</v>
      </c>
      <c r="C9015" s="53" t="str">
        <f t="array" ref="C9015">IFERROR(_xlfn.XLOOKUP(B9015, Runs[Run ID], Runs[Title]), "— pick a run —")</f>
        <v>Fatal Attractions</v>
      </c>
      <c r="D9015" s="74" t="s">
        <v>16554</v>
      </c>
      <c r="E9015" s="58" t="b">
        <v>0</v>
      </c>
      <c r="F9015" s="25">
        <f t="shared" si="2"/>
        <v>10</v>
      </c>
      <c r="G9015" s="21" t="s">
        <v>443</v>
      </c>
      <c r="H9015" s="23"/>
      <c r="I9015" s="28"/>
    </row>
    <row r="9016" ht="22.5" customHeight="1">
      <c r="A9016" s="53" t="str">
        <f t="array" ref="A9016">IFERROR(_xlfn.XLOOKUP(B9016, Runs[Run ID], Runs[Track]), "— pick a run —")</f>
        <v>X-Men</v>
      </c>
      <c r="B9016" s="54" t="s">
        <v>1259</v>
      </c>
      <c r="C9016" s="53" t="str">
        <f t="array" ref="C9016">IFERROR(_xlfn.XLOOKUP(B9016, Runs[Run ID], Runs[Title]), "— pick a run —")</f>
        <v>Fatal Attractions</v>
      </c>
      <c r="D9016" s="74" t="s">
        <v>16555</v>
      </c>
      <c r="E9016" s="58" t="b">
        <v>0</v>
      </c>
      <c r="F9016" s="25">
        <f t="shared" si="2"/>
        <v>11</v>
      </c>
      <c r="G9016" s="21" t="s">
        <v>58</v>
      </c>
      <c r="H9016" s="23"/>
      <c r="I9016" s="28"/>
    </row>
    <row r="9017" ht="22.5" customHeight="1">
      <c r="A9017" s="53" t="str">
        <f t="array" ref="A9017">IFERROR(_xlfn.XLOOKUP(B9017, Runs[Run ID], Runs[Track]), "— pick a run —")</f>
        <v>X-Men</v>
      </c>
      <c r="B9017" s="54" t="s">
        <v>1259</v>
      </c>
      <c r="C9017" s="53" t="str">
        <f t="array" ref="C9017">IFERROR(_xlfn.XLOOKUP(B9017, Runs[Run ID], Runs[Title]), "— pick a run —")</f>
        <v>Fatal Attractions</v>
      </c>
      <c r="D9017" s="74" t="s">
        <v>16556</v>
      </c>
      <c r="E9017" s="58" t="b">
        <v>0</v>
      </c>
      <c r="F9017" s="25">
        <f t="shared" si="2"/>
        <v>12</v>
      </c>
      <c r="G9017" s="21" t="s">
        <v>58</v>
      </c>
      <c r="H9017" s="23"/>
      <c r="I9017" s="28"/>
    </row>
    <row r="9018" ht="22.5" customHeight="1">
      <c r="A9018" s="53" t="str">
        <f t="array" ref="A9018">IFERROR(_xlfn.XLOOKUP(B9018, Runs[Run ID], Runs[Track]), "— pick a run —")</f>
        <v>X-Men</v>
      </c>
      <c r="B9018" s="54" t="s">
        <v>1259</v>
      </c>
      <c r="C9018" s="53" t="str">
        <f t="array" ref="C9018">IFERROR(_xlfn.XLOOKUP(B9018, Runs[Run ID], Runs[Title]), "— pick a run —")</f>
        <v>Fatal Attractions</v>
      </c>
      <c r="D9018" s="74" t="s">
        <v>16557</v>
      </c>
      <c r="E9018" s="58" t="b">
        <v>0</v>
      </c>
      <c r="F9018" s="25">
        <f t="shared" si="2"/>
        <v>13</v>
      </c>
      <c r="G9018" s="21" t="s">
        <v>58</v>
      </c>
      <c r="H9018" s="23"/>
      <c r="I9018" s="28"/>
    </row>
    <row r="9019" ht="22.5" customHeight="1">
      <c r="A9019" s="53" t="str">
        <f t="array" ref="A9019">IFERROR(_xlfn.XLOOKUP(B9019, Runs[Run ID], Runs[Track]), "— pick a run —")</f>
        <v>X-Men</v>
      </c>
      <c r="B9019" s="54" t="s">
        <v>1259</v>
      </c>
      <c r="C9019" s="53" t="str">
        <f t="array" ref="C9019">IFERROR(_xlfn.XLOOKUP(B9019, Runs[Run ID], Runs[Title]), "— pick a run —")</f>
        <v>Fatal Attractions</v>
      </c>
      <c r="D9019" s="74" t="s">
        <v>16558</v>
      </c>
      <c r="E9019" s="58" t="b">
        <v>0</v>
      </c>
      <c r="F9019" s="25">
        <f t="shared" si="2"/>
        <v>14</v>
      </c>
      <c r="G9019" s="21" t="s">
        <v>58</v>
      </c>
      <c r="H9019" s="23"/>
      <c r="I9019" s="28"/>
    </row>
    <row r="9020" ht="22.5" customHeight="1">
      <c r="A9020" s="53" t="str">
        <f t="array" ref="A9020">IFERROR(_xlfn.XLOOKUP(B9020, Runs[Run ID], Runs[Track]), "— pick a run —")</f>
        <v>X-Men</v>
      </c>
      <c r="B9020" s="54" t="s">
        <v>1259</v>
      </c>
      <c r="C9020" s="53" t="str">
        <f t="array" ref="C9020">IFERROR(_xlfn.XLOOKUP(B9020, Runs[Run ID], Runs[Title]), "— pick a run —")</f>
        <v>Fatal Attractions</v>
      </c>
      <c r="D9020" s="74" t="s">
        <v>16559</v>
      </c>
      <c r="E9020" s="58" t="b">
        <v>0</v>
      </c>
      <c r="F9020" s="25">
        <f t="shared" si="2"/>
        <v>15</v>
      </c>
      <c r="G9020" s="21" t="s">
        <v>58</v>
      </c>
      <c r="H9020" s="23"/>
      <c r="I9020" s="28"/>
    </row>
    <row r="9021" ht="22.5" customHeight="1">
      <c r="A9021" s="53" t="str">
        <f t="array" ref="A9021">IFERROR(_xlfn.XLOOKUP(B9021, Runs[Run ID], Runs[Track]), "— pick a run —")</f>
        <v>X-Men</v>
      </c>
      <c r="B9021" s="54" t="s">
        <v>1259</v>
      </c>
      <c r="C9021" s="53" t="str">
        <f t="array" ref="C9021">IFERROR(_xlfn.XLOOKUP(B9021, Runs[Run ID], Runs[Title]), "— pick a run —")</f>
        <v>Fatal Attractions</v>
      </c>
      <c r="D9021" s="74" t="s">
        <v>16560</v>
      </c>
      <c r="E9021" s="58" t="b">
        <v>0</v>
      </c>
      <c r="F9021" s="25">
        <f t="shared" si="2"/>
        <v>16</v>
      </c>
      <c r="G9021" s="21" t="s">
        <v>58</v>
      </c>
      <c r="H9021" s="23"/>
      <c r="I9021" s="28"/>
    </row>
    <row r="9022" ht="22.5" customHeight="1">
      <c r="A9022" s="53" t="str">
        <f t="array" ref="A9022">IFERROR(_xlfn.XLOOKUP(B9022, Runs[Run ID], Runs[Track]), "— pick a run —")</f>
        <v>X-Men</v>
      </c>
      <c r="B9022" s="54" t="s">
        <v>1259</v>
      </c>
      <c r="C9022" s="53" t="str">
        <f t="array" ref="C9022">IFERROR(_xlfn.XLOOKUP(B9022, Runs[Run ID], Runs[Title]), "— pick a run —")</f>
        <v>Fatal Attractions</v>
      </c>
      <c r="D9022" s="74" t="s">
        <v>16561</v>
      </c>
      <c r="E9022" s="58" t="b">
        <v>0</v>
      </c>
      <c r="F9022" s="25">
        <f t="shared" si="2"/>
        <v>17</v>
      </c>
      <c r="G9022" s="21" t="s">
        <v>58</v>
      </c>
      <c r="H9022" s="23"/>
      <c r="I9022" s="28"/>
    </row>
    <row r="9023" ht="22.5" customHeight="1">
      <c r="A9023" s="53" t="str">
        <f t="array" ref="A9023">IFERROR(_xlfn.XLOOKUP(B9023, Runs[Run ID], Runs[Track]), "— pick a run —")</f>
        <v>X-Men</v>
      </c>
      <c r="B9023" s="54" t="s">
        <v>1259</v>
      </c>
      <c r="C9023" s="53" t="str">
        <f t="array" ref="C9023">IFERROR(_xlfn.XLOOKUP(B9023, Runs[Run ID], Runs[Title]), "— pick a run —")</f>
        <v>Fatal Attractions</v>
      </c>
      <c r="D9023" s="74" t="s">
        <v>16562</v>
      </c>
      <c r="E9023" s="58" t="b">
        <v>0</v>
      </c>
      <c r="F9023" s="25">
        <f t="shared" si="2"/>
        <v>18</v>
      </c>
      <c r="G9023" s="21" t="s">
        <v>58</v>
      </c>
      <c r="H9023" s="23"/>
      <c r="I9023" s="28"/>
    </row>
    <row r="9024" ht="22.5" customHeight="1">
      <c r="A9024" s="53" t="str">
        <f t="array" ref="A9024">IFERROR(_xlfn.XLOOKUP(B9024, Runs[Run ID], Runs[Track]), "— pick a run —")</f>
        <v>X-Men</v>
      </c>
      <c r="B9024" s="54" t="s">
        <v>1259</v>
      </c>
      <c r="C9024" s="53" t="str">
        <f t="array" ref="C9024">IFERROR(_xlfn.XLOOKUP(B9024, Runs[Run ID], Runs[Title]), "— pick a run —")</f>
        <v>Fatal Attractions</v>
      </c>
      <c r="D9024" s="74" t="s">
        <v>16563</v>
      </c>
      <c r="E9024" s="58" t="b">
        <v>0</v>
      </c>
      <c r="F9024" s="25">
        <f t="shared" si="2"/>
        <v>19</v>
      </c>
      <c r="G9024" s="21" t="s">
        <v>58</v>
      </c>
      <c r="H9024" s="23"/>
      <c r="I9024" s="28"/>
    </row>
    <row r="9025" ht="22.5" customHeight="1">
      <c r="A9025" s="53" t="str">
        <f t="array" ref="A9025">IFERROR(_xlfn.XLOOKUP(B9025, Runs[Run ID], Runs[Track]), "— pick a run —")</f>
        <v>X-Men</v>
      </c>
      <c r="B9025" s="54" t="s">
        <v>1259</v>
      </c>
      <c r="C9025" s="53" t="str">
        <f t="array" ref="C9025">IFERROR(_xlfn.XLOOKUP(B9025, Runs[Run ID], Runs[Title]), "— pick a run —")</f>
        <v>Fatal Attractions</v>
      </c>
      <c r="D9025" s="74" t="s">
        <v>16564</v>
      </c>
      <c r="E9025" s="58" t="b">
        <v>0</v>
      </c>
      <c r="F9025" s="25">
        <f t="shared" si="2"/>
        <v>20</v>
      </c>
      <c r="G9025" s="21" t="s">
        <v>58</v>
      </c>
      <c r="H9025" s="23"/>
      <c r="I9025" s="28"/>
    </row>
    <row r="9026" ht="22.5" customHeight="1">
      <c r="A9026" s="53" t="str">
        <f t="array" ref="A9026">IFERROR(_xlfn.XLOOKUP(B9026, Runs[Run ID], Runs[Track]), "— pick a run —")</f>
        <v>X-Men</v>
      </c>
      <c r="B9026" s="54" t="s">
        <v>1259</v>
      </c>
      <c r="C9026" s="53" t="str">
        <f t="array" ref="C9026">IFERROR(_xlfn.XLOOKUP(B9026, Runs[Run ID], Runs[Title]), "— pick a run —")</f>
        <v>Fatal Attractions</v>
      </c>
      <c r="D9026" s="74" t="s">
        <v>16565</v>
      </c>
      <c r="E9026" s="58" t="b">
        <v>0</v>
      </c>
      <c r="F9026" s="25">
        <f t="shared" si="2"/>
        <v>21</v>
      </c>
      <c r="G9026" s="21" t="s">
        <v>443</v>
      </c>
      <c r="H9026" s="23"/>
      <c r="I9026" s="28"/>
    </row>
    <row r="9027" ht="22.5" customHeight="1">
      <c r="A9027" s="53" t="str">
        <f t="array" ref="A9027">IFERROR(_xlfn.XLOOKUP(B9027, Runs[Run ID], Runs[Track]), "— pick a run —")</f>
        <v>X-Men</v>
      </c>
      <c r="B9027" s="54" t="s">
        <v>1259</v>
      </c>
      <c r="C9027" s="53" t="str">
        <f t="array" ref="C9027">IFERROR(_xlfn.XLOOKUP(B9027, Runs[Run ID], Runs[Title]), "— pick a run —")</f>
        <v>Fatal Attractions</v>
      </c>
      <c r="D9027" s="74" t="s">
        <v>16566</v>
      </c>
      <c r="E9027" s="58" t="b">
        <v>0</v>
      </c>
      <c r="F9027" s="25">
        <f t="shared" si="2"/>
        <v>22</v>
      </c>
      <c r="G9027" s="21" t="s">
        <v>58</v>
      </c>
      <c r="H9027" s="23"/>
      <c r="I9027" s="28"/>
    </row>
    <row r="9028" ht="22.5" customHeight="1">
      <c r="A9028" s="53" t="str">
        <f t="array" ref="A9028">IFERROR(_xlfn.XLOOKUP(B9028, Runs[Run ID], Runs[Track]), "— pick a run —")</f>
        <v>X-Men</v>
      </c>
      <c r="B9028" s="54" t="s">
        <v>1263</v>
      </c>
      <c r="C9028" s="53" t="str">
        <f t="array" ref="C9028">IFERROR(_xlfn.XLOOKUP(B9028, Runs[Run ID], Runs[Title]), "— pick a run —")</f>
        <v>Generation X</v>
      </c>
      <c r="D9028" s="74" t="s">
        <v>16567</v>
      </c>
      <c r="E9028" s="58" t="b">
        <v>0</v>
      </c>
      <c r="F9028" s="25">
        <f t="shared" si="2"/>
        <v>1</v>
      </c>
      <c r="G9028" s="21" t="s">
        <v>443</v>
      </c>
      <c r="H9028" s="23" t="s">
        <v>16568</v>
      </c>
      <c r="I9028" s="28"/>
    </row>
    <row r="9029" ht="22.5" customHeight="1">
      <c r="A9029" s="53" t="str">
        <f t="array" ref="A9029">IFERROR(_xlfn.XLOOKUP(B9029, Runs[Run ID], Runs[Track]), "— pick a run —")</f>
        <v>X-Men</v>
      </c>
      <c r="B9029" s="54" t="s">
        <v>1263</v>
      </c>
      <c r="C9029" s="53" t="str">
        <f t="array" ref="C9029">IFERROR(_xlfn.XLOOKUP(B9029, Runs[Run ID], Runs[Title]), "— pick a run —")</f>
        <v>Generation X</v>
      </c>
      <c r="D9029" s="74" t="s">
        <v>16569</v>
      </c>
      <c r="E9029" s="58" t="b">
        <v>0</v>
      </c>
      <c r="F9029" s="25">
        <f t="shared" si="2"/>
        <v>2</v>
      </c>
      <c r="G9029" s="21" t="s">
        <v>443</v>
      </c>
      <c r="H9029" s="23"/>
      <c r="I9029" s="28"/>
    </row>
    <row r="9030" ht="22.5" customHeight="1">
      <c r="A9030" s="53" t="str">
        <f t="array" ref="A9030">IFERROR(_xlfn.XLOOKUP(B9030, Runs[Run ID], Runs[Track]), "— pick a run —")</f>
        <v>X-Men</v>
      </c>
      <c r="B9030" s="54" t="s">
        <v>1263</v>
      </c>
      <c r="C9030" s="53" t="str">
        <f t="array" ref="C9030">IFERROR(_xlfn.XLOOKUP(B9030, Runs[Run ID], Runs[Title]), "— pick a run —")</f>
        <v>Generation X</v>
      </c>
      <c r="D9030" s="74" t="s">
        <v>16570</v>
      </c>
      <c r="E9030" s="58" t="b">
        <v>0</v>
      </c>
      <c r="F9030" s="25">
        <f t="shared" si="2"/>
        <v>3</v>
      </c>
      <c r="G9030" s="21" t="s">
        <v>443</v>
      </c>
      <c r="H9030" s="23"/>
      <c r="I9030" s="28"/>
    </row>
    <row r="9031" ht="22.5" customHeight="1">
      <c r="A9031" s="53" t="str">
        <f t="array" ref="A9031">IFERROR(_xlfn.XLOOKUP(B9031, Runs[Run ID], Runs[Track]), "— pick a run —")</f>
        <v>X-Men</v>
      </c>
      <c r="B9031" s="54" t="s">
        <v>1263</v>
      </c>
      <c r="C9031" s="53" t="str">
        <f t="array" ref="C9031">IFERROR(_xlfn.XLOOKUP(B9031, Runs[Run ID], Runs[Title]), "— pick a run —")</f>
        <v>Generation X</v>
      </c>
      <c r="D9031" s="74" t="s">
        <v>16571</v>
      </c>
      <c r="E9031" s="58" t="b">
        <v>0</v>
      </c>
      <c r="F9031" s="25">
        <f t="shared" si="2"/>
        <v>4</v>
      </c>
      <c r="G9031" s="21" t="s">
        <v>443</v>
      </c>
      <c r="H9031" s="23"/>
      <c r="I9031" s="28"/>
    </row>
    <row r="9032" ht="22.5" customHeight="1">
      <c r="A9032" s="53" t="str">
        <f t="array" ref="A9032">IFERROR(_xlfn.XLOOKUP(B9032, Runs[Run ID], Runs[Track]), "— pick a run —")</f>
        <v>X-Men</v>
      </c>
      <c r="B9032" s="54" t="s">
        <v>1263</v>
      </c>
      <c r="C9032" s="53" t="str">
        <f t="array" ref="C9032">IFERROR(_xlfn.XLOOKUP(B9032, Runs[Run ID], Runs[Title]), "— pick a run —")</f>
        <v>Generation X</v>
      </c>
      <c r="D9032" s="74" t="s">
        <v>16572</v>
      </c>
      <c r="E9032" s="58" t="b">
        <v>0</v>
      </c>
      <c r="F9032" s="25">
        <f t="shared" si="2"/>
        <v>5</v>
      </c>
      <c r="G9032" s="21" t="s">
        <v>443</v>
      </c>
      <c r="H9032" s="23"/>
      <c r="I9032" s="28"/>
    </row>
    <row r="9033" ht="22.5" customHeight="1">
      <c r="A9033" s="53" t="str">
        <f t="array" ref="A9033">IFERROR(_xlfn.XLOOKUP(B9033, Runs[Run ID], Runs[Track]), "— pick a run —")</f>
        <v>X-Men</v>
      </c>
      <c r="B9033" s="54" t="s">
        <v>1263</v>
      </c>
      <c r="C9033" s="53" t="str">
        <f t="array" ref="C9033">IFERROR(_xlfn.XLOOKUP(B9033, Runs[Run ID], Runs[Title]), "— pick a run —")</f>
        <v>Generation X</v>
      </c>
      <c r="D9033" s="74" t="s">
        <v>16573</v>
      </c>
      <c r="E9033" s="58" t="b">
        <v>0</v>
      </c>
      <c r="F9033" s="25">
        <f t="shared" si="2"/>
        <v>6</v>
      </c>
      <c r="G9033" s="21" t="s">
        <v>443</v>
      </c>
      <c r="H9033" s="23"/>
      <c r="I9033" s="28"/>
    </row>
    <row r="9034" ht="22.5" customHeight="1">
      <c r="A9034" s="53" t="str">
        <f t="array" ref="A9034">IFERROR(_xlfn.XLOOKUP(B9034, Runs[Run ID], Runs[Track]), "— pick a run —")</f>
        <v>X-Men</v>
      </c>
      <c r="B9034" s="54" t="s">
        <v>1263</v>
      </c>
      <c r="C9034" s="53" t="str">
        <f t="array" ref="C9034">IFERROR(_xlfn.XLOOKUP(B9034, Runs[Run ID], Runs[Title]), "— pick a run —")</f>
        <v>Generation X</v>
      </c>
      <c r="D9034" s="74" t="s">
        <v>16574</v>
      </c>
      <c r="E9034" s="58" t="b">
        <v>0</v>
      </c>
      <c r="F9034" s="25">
        <f t="shared" si="2"/>
        <v>7</v>
      </c>
      <c r="G9034" s="21" t="s">
        <v>443</v>
      </c>
      <c r="H9034" s="23"/>
      <c r="I9034" s="28"/>
    </row>
    <row r="9035" ht="22.5" customHeight="1">
      <c r="A9035" s="53" t="str">
        <f t="array" ref="A9035">IFERROR(_xlfn.XLOOKUP(B9035, Runs[Run ID], Runs[Track]), "— pick a run —")</f>
        <v>X-Men</v>
      </c>
      <c r="B9035" s="54" t="s">
        <v>1263</v>
      </c>
      <c r="C9035" s="53" t="str">
        <f t="array" ref="C9035">IFERROR(_xlfn.XLOOKUP(B9035, Runs[Run ID], Runs[Title]), "— pick a run —")</f>
        <v>Generation X</v>
      </c>
      <c r="D9035" s="74" t="s">
        <v>16575</v>
      </c>
      <c r="E9035" s="58" t="b">
        <v>0</v>
      </c>
      <c r="F9035" s="25">
        <f t="shared" si="2"/>
        <v>8</v>
      </c>
      <c r="G9035" s="21" t="s">
        <v>58</v>
      </c>
      <c r="H9035" s="23" t="s">
        <v>16576</v>
      </c>
      <c r="I9035" s="28"/>
    </row>
    <row r="9036" ht="22.5" customHeight="1">
      <c r="A9036" s="53" t="str">
        <f t="array" ref="A9036">IFERROR(_xlfn.XLOOKUP(B9036, Runs[Run ID], Runs[Track]), "— pick a run —")</f>
        <v>X-Men</v>
      </c>
      <c r="B9036" s="54" t="s">
        <v>1263</v>
      </c>
      <c r="C9036" s="53" t="str">
        <f t="array" ref="C9036">IFERROR(_xlfn.XLOOKUP(B9036, Runs[Run ID], Runs[Title]), "— pick a run —")</f>
        <v>Generation X</v>
      </c>
      <c r="D9036" s="74" t="s">
        <v>16577</v>
      </c>
      <c r="E9036" s="58" t="b">
        <v>0</v>
      </c>
      <c r="F9036" s="25">
        <f t="shared" si="2"/>
        <v>9</v>
      </c>
      <c r="G9036" s="21" t="s">
        <v>58</v>
      </c>
      <c r="H9036" s="23"/>
      <c r="I9036" s="28"/>
    </row>
    <row r="9037" ht="22.5" customHeight="1">
      <c r="A9037" s="53" t="str">
        <f t="array" ref="A9037">IFERROR(_xlfn.XLOOKUP(B9037, Runs[Run ID], Runs[Track]), "— pick a run —")</f>
        <v>X-Men</v>
      </c>
      <c r="B9037" s="54" t="s">
        <v>1263</v>
      </c>
      <c r="C9037" s="53" t="str">
        <f t="array" ref="C9037">IFERROR(_xlfn.XLOOKUP(B9037, Runs[Run ID], Runs[Title]), "— pick a run —")</f>
        <v>Generation X</v>
      </c>
      <c r="D9037" s="74" t="s">
        <v>16578</v>
      </c>
      <c r="E9037" s="58" t="b">
        <v>0</v>
      </c>
      <c r="F9037" s="25">
        <f t="shared" si="2"/>
        <v>10</v>
      </c>
      <c r="G9037" s="21" t="s">
        <v>58</v>
      </c>
      <c r="H9037" s="23"/>
      <c r="I9037" s="28"/>
    </row>
    <row r="9038" ht="22.5" customHeight="1">
      <c r="A9038" s="53" t="str">
        <f t="array" ref="A9038">IFERROR(_xlfn.XLOOKUP(B9038, Runs[Run ID], Runs[Track]), "— pick a run —")</f>
        <v>X-Men</v>
      </c>
      <c r="B9038" s="54" t="s">
        <v>1263</v>
      </c>
      <c r="C9038" s="53" t="str">
        <f t="array" ref="C9038">IFERROR(_xlfn.XLOOKUP(B9038, Runs[Run ID], Runs[Title]), "— pick a run —")</f>
        <v>Generation X</v>
      </c>
      <c r="D9038" s="74" t="s">
        <v>16579</v>
      </c>
      <c r="E9038" s="58" t="b">
        <v>0</v>
      </c>
      <c r="F9038" s="25">
        <f t="shared" si="2"/>
        <v>11</v>
      </c>
      <c r="G9038" s="21" t="s">
        <v>58</v>
      </c>
      <c r="H9038" s="23"/>
      <c r="I9038" s="28"/>
    </row>
    <row r="9039" ht="22.5" customHeight="1">
      <c r="A9039" s="53" t="str">
        <f t="array" ref="A9039">IFERROR(_xlfn.XLOOKUP(B9039, Runs[Run ID], Runs[Track]), "— pick a run —")</f>
        <v>X-Men</v>
      </c>
      <c r="B9039" s="54" t="s">
        <v>1263</v>
      </c>
      <c r="C9039" s="53" t="str">
        <f t="array" ref="C9039">IFERROR(_xlfn.XLOOKUP(B9039, Runs[Run ID], Runs[Title]), "— pick a run —")</f>
        <v>Generation X</v>
      </c>
      <c r="D9039" s="74" t="s">
        <v>16580</v>
      </c>
      <c r="E9039" s="58" t="b">
        <v>0</v>
      </c>
      <c r="F9039" s="25">
        <f t="shared" si="2"/>
        <v>12</v>
      </c>
      <c r="G9039" s="21" t="s">
        <v>58</v>
      </c>
      <c r="H9039" s="23"/>
      <c r="I9039" s="28"/>
    </row>
    <row r="9040" ht="22.5" customHeight="1">
      <c r="A9040" s="53" t="str">
        <f t="array" ref="A9040">IFERROR(_xlfn.XLOOKUP(B9040, Runs[Run ID], Runs[Track]), "— pick a run —")</f>
        <v>X-Men</v>
      </c>
      <c r="B9040" s="54" t="s">
        <v>1263</v>
      </c>
      <c r="C9040" s="53" t="str">
        <f t="array" ref="C9040">IFERROR(_xlfn.XLOOKUP(B9040, Runs[Run ID], Runs[Title]), "— pick a run —")</f>
        <v>Generation X</v>
      </c>
      <c r="D9040" s="74" t="s">
        <v>16581</v>
      </c>
      <c r="E9040" s="58" t="b">
        <v>0</v>
      </c>
      <c r="F9040" s="25">
        <f t="shared" si="2"/>
        <v>13</v>
      </c>
      <c r="G9040" s="21" t="s">
        <v>58</v>
      </c>
      <c r="H9040" s="23"/>
      <c r="I9040" s="28"/>
    </row>
    <row r="9041" ht="22.5" customHeight="1">
      <c r="A9041" s="53" t="str">
        <f t="array" ref="A9041">IFERROR(_xlfn.XLOOKUP(B9041, Runs[Run ID], Runs[Track]), "— pick a run —")</f>
        <v>X-Men</v>
      </c>
      <c r="B9041" s="54" t="s">
        <v>1263</v>
      </c>
      <c r="C9041" s="53" t="str">
        <f t="array" ref="C9041">IFERROR(_xlfn.XLOOKUP(B9041, Runs[Run ID], Runs[Title]), "— pick a run —")</f>
        <v>Generation X</v>
      </c>
      <c r="D9041" s="74" t="s">
        <v>16582</v>
      </c>
      <c r="E9041" s="58" t="b">
        <v>0</v>
      </c>
      <c r="F9041" s="25">
        <f t="shared" si="2"/>
        <v>14</v>
      </c>
      <c r="G9041" s="21" t="s">
        <v>58</v>
      </c>
      <c r="H9041" s="23"/>
      <c r="I9041" s="28"/>
    </row>
    <row r="9042" ht="22.5" customHeight="1">
      <c r="A9042" s="53" t="str">
        <f t="array" ref="A9042">IFERROR(_xlfn.XLOOKUP(B9042, Runs[Run ID], Runs[Track]), "— pick a run —")</f>
        <v>X-Men</v>
      </c>
      <c r="B9042" s="54" t="s">
        <v>1263</v>
      </c>
      <c r="C9042" s="53" t="str">
        <f t="array" ref="C9042">IFERROR(_xlfn.XLOOKUP(B9042, Runs[Run ID], Runs[Title]), "— pick a run —")</f>
        <v>Generation X</v>
      </c>
      <c r="D9042" s="74" t="s">
        <v>16583</v>
      </c>
      <c r="E9042" s="58" t="b">
        <v>0</v>
      </c>
      <c r="F9042" s="25">
        <f t="shared" si="2"/>
        <v>15</v>
      </c>
      <c r="G9042" s="21" t="s">
        <v>58</v>
      </c>
      <c r="H9042" s="23"/>
      <c r="I9042" s="28"/>
    </row>
    <row r="9043" ht="22.5" customHeight="1">
      <c r="A9043" s="53" t="str">
        <f t="array" ref="A9043">IFERROR(_xlfn.XLOOKUP(B9043, Runs[Run ID], Runs[Track]), "— pick a run —")</f>
        <v>X-Men</v>
      </c>
      <c r="B9043" s="54" t="s">
        <v>1263</v>
      </c>
      <c r="C9043" s="53" t="str">
        <f t="array" ref="C9043">IFERROR(_xlfn.XLOOKUP(B9043, Runs[Run ID], Runs[Title]), "— pick a run —")</f>
        <v>Generation X</v>
      </c>
      <c r="D9043" s="74" t="s">
        <v>16584</v>
      </c>
      <c r="E9043" s="58" t="b">
        <v>0</v>
      </c>
      <c r="F9043" s="25">
        <f t="shared" si="2"/>
        <v>16</v>
      </c>
      <c r="G9043" s="21" t="s">
        <v>58</v>
      </c>
      <c r="H9043" s="23"/>
      <c r="I9043" s="28"/>
    </row>
    <row r="9044" ht="22.5" customHeight="1">
      <c r="A9044" s="53" t="str">
        <f t="array" ref="A9044">IFERROR(_xlfn.XLOOKUP(B9044, Runs[Run ID], Runs[Track]), "— pick a run —")</f>
        <v>X-Men</v>
      </c>
      <c r="B9044" s="54" t="s">
        <v>1263</v>
      </c>
      <c r="C9044" s="53" t="str">
        <f t="array" ref="C9044">IFERROR(_xlfn.XLOOKUP(B9044, Runs[Run ID], Runs[Title]), "— pick a run —")</f>
        <v>Generation X</v>
      </c>
      <c r="D9044" s="74" t="s">
        <v>16585</v>
      </c>
      <c r="E9044" s="58" t="b">
        <v>0</v>
      </c>
      <c r="F9044" s="25">
        <f t="shared" si="2"/>
        <v>17</v>
      </c>
      <c r="G9044" s="21" t="s">
        <v>58</v>
      </c>
      <c r="H9044" s="23"/>
      <c r="I9044" s="28"/>
    </row>
    <row r="9045" ht="22.5" customHeight="1">
      <c r="A9045" s="53" t="str">
        <f t="array" ref="A9045">IFERROR(_xlfn.XLOOKUP(B9045, Runs[Run ID], Runs[Track]), "— pick a run —")</f>
        <v>X-Men</v>
      </c>
      <c r="B9045" s="54" t="s">
        <v>1263</v>
      </c>
      <c r="C9045" s="53" t="str">
        <f t="array" ref="C9045">IFERROR(_xlfn.XLOOKUP(B9045, Runs[Run ID], Runs[Title]), "— pick a run —")</f>
        <v>Generation X</v>
      </c>
      <c r="D9045" s="74" t="s">
        <v>16586</v>
      </c>
      <c r="E9045" s="58" t="b">
        <v>0</v>
      </c>
      <c r="F9045" s="25">
        <f t="shared" si="2"/>
        <v>18</v>
      </c>
      <c r="G9045" s="21" t="s">
        <v>58</v>
      </c>
      <c r="H9045" s="23"/>
      <c r="I9045" s="28"/>
    </row>
    <row r="9046" ht="22.5" customHeight="1">
      <c r="A9046" s="53" t="str">
        <f t="array" ref="A9046">IFERROR(_xlfn.XLOOKUP(B9046, Runs[Run ID], Runs[Track]), "— pick a run —")</f>
        <v>X-Men</v>
      </c>
      <c r="B9046" s="54" t="s">
        <v>1263</v>
      </c>
      <c r="C9046" s="53" t="str">
        <f t="array" ref="C9046">IFERROR(_xlfn.XLOOKUP(B9046, Runs[Run ID], Runs[Title]), "— pick a run —")</f>
        <v>Generation X</v>
      </c>
      <c r="D9046" s="74" t="s">
        <v>16587</v>
      </c>
      <c r="E9046" s="58" t="b">
        <v>0</v>
      </c>
      <c r="F9046" s="25">
        <f t="shared" si="2"/>
        <v>19</v>
      </c>
      <c r="G9046" s="21" t="s">
        <v>58</v>
      </c>
      <c r="H9046" s="23"/>
      <c r="I9046" s="28"/>
    </row>
    <row r="9047" ht="22.5" customHeight="1">
      <c r="A9047" s="53" t="str">
        <f t="array" ref="A9047">IFERROR(_xlfn.XLOOKUP(B9047, Runs[Run ID], Runs[Track]), "— pick a run —")</f>
        <v>X-Men</v>
      </c>
      <c r="B9047" s="54" t="s">
        <v>1263</v>
      </c>
      <c r="C9047" s="53" t="str">
        <f t="array" ref="C9047">IFERROR(_xlfn.XLOOKUP(B9047, Runs[Run ID], Runs[Title]), "— pick a run —")</f>
        <v>Generation X</v>
      </c>
      <c r="D9047" s="74" t="s">
        <v>16588</v>
      </c>
      <c r="E9047" s="58" t="b">
        <v>0</v>
      </c>
      <c r="F9047" s="25">
        <f t="shared" si="2"/>
        <v>20</v>
      </c>
      <c r="G9047" s="21" t="s">
        <v>58</v>
      </c>
      <c r="H9047" s="23"/>
      <c r="I9047" s="28"/>
    </row>
    <row r="9048" ht="22.5" customHeight="1">
      <c r="A9048" s="53" t="str">
        <f t="array" ref="A9048">IFERROR(_xlfn.XLOOKUP(B9048, Runs[Run ID], Runs[Track]), "— pick a run —")</f>
        <v>X-Men</v>
      </c>
      <c r="B9048" s="54" t="s">
        <v>1263</v>
      </c>
      <c r="C9048" s="53" t="str">
        <f t="array" ref="C9048">IFERROR(_xlfn.XLOOKUP(B9048, Runs[Run ID], Runs[Title]), "— pick a run —")</f>
        <v>Generation X</v>
      </c>
      <c r="D9048" s="74" t="s">
        <v>16589</v>
      </c>
      <c r="E9048" s="58" t="b">
        <v>0</v>
      </c>
      <c r="F9048" s="25">
        <f t="shared" si="2"/>
        <v>21</v>
      </c>
      <c r="G9048" s="21" t="s">
        <v>58</v>
      </c>
      <c r="H9048" s="23"/>
      <c r="I9048" s="28"/>
    </row>
    <row r="9049" ht="22.5" customHeight="1">
      <c r="A9049" s="53" t="str">
        <f t="array" ref="A9049">IFERROR(_xlfn.XLOOKUP(B9049, Runs[Run ID], Runs[Track]), "— pick a run —")</f>
        <v>X-Men</v>
      </c>
      <c r="B9049" s="54" t="s">
        <v>1263</v>
      </c>
      <c r="C9049" s="53" t="str">
        <f t="array" ref="C9049">IFERROR(_xlfn.XLOOKUP(B9049, Runs[Run ID], Runs[Title]), "— pick a run —")</f>
        <v>Generation X</v>
      </c>
      <c r="D9049" s="74" t="s">
        <v>16590</v>
      </c>
      <c r="E9049" s="58" t="b">
        <v>0</v>
      </c>
      <c r="F9049" s="25">
        <f t="shared" si="2"/>
        <v>22</v>
      </c>
      <c r="G9049" s="21" t="s">
        <v>58</v>
      </c>
      <c r="H9049" s="23"/>
      <c r="I9049" s="28"/>
    </row>
    <row r="9050" ht="22.5" customHeight="1">
      <c r="A9050" s="53" t="str">
        <f t="array" ref="A9050">IFERROR(_xlfn.XLOOKUP(B9050, Runs[Run ID], Runs[Track]), "— pick a run —")</f>
        <v>X-Men</v>
      </c>
      <c r="B9050" s="54" t="s">
        <v>1263</v>
      </c>
      <c r="C9050" s="53" t="str">
        <f t="array" ref="C9050">IFERROR(_xlfn.XLOOKUP(B9050, Runs[Run ID], Runs[Title]), "— pick a run —")</f>
        <v>Generation X</v>
      </c>
      <c r="D9050" s="74" t="s">
        <v>16591</v>
      </c>
      <c r="E9050" s="58" t="b">
        <v>0</v>
      </c>
      <c r="F9050" s="25">
        <f t="shared" si="2"/>
        <v>23</v>
      </c>
      <c r="G9050" s="21" t="s">
        <v>58</v>
      </c>
      <c r="H9050" s="23"/>
      <c r="I9050" s="28"/>
    </row>
    <row r="9051" ht="22.5" customHeight="1">
      <c r="A9051" s="53" t="str">
        <f t="array" ref="A9051">IFERROR(_xlfn.XLOOKUP(B9051, Runs[Run ID], Runs[Track]), "— pick a run —")</f>
        <v>X-Men</v>
      </c>
      <c r="B9051" s="54" t="s">
        <v>1263</v>
      </c>
      <c r="C9051" s="53" t="str">
        <f t="array" ref="C9051">IFERROR(_xlfn.XLOOKUP(B9051, Runs[Run ID], Runs[Title]), "— pick a run —")</f>
        <v>Generation X</v>
      </c>
      <c r="D9051" s="74" t="s">
        <v>16592</v>
      </c>
      <c r="E9051" s="58" t="b">
        <v>0</v>
      </c>
      <c r="F9051" s="25">
        <f t="shared" si="2"/>
        <v>24</v>
      </c>
      <c r="G9051" s="21" t="s">
        <v>58</v>
      </c>
      <c r="H9051" s="23"/>
      <c r="I9051" s="28"/>
    </row>
    <row r="9052" ht="22.5" customHeight="1">
      <c r="A9052" s="53" t="str">
        <f t="array" ref="A9052">IFERROR(_xlfn.XLOOKUP(B9052, Runs[Run ID], Runs[Track]), "— pick a run —")</f>
        <v>X-Men</v>
      </c>
      <c r="B9052" s="54" t="s">
        <v>1263</v>
      </c>
      <c r="C9052" s="53" t="str">
        <f t="array" ref="C9052">IFERROR(_xlfn.XLOOKUP(B9052, Runs[Run ID], Runs[Title]), "— pick a run —")</f>
        <v>Generation X</v>
      </c>
      <c r="D9052" s="74" t="s">
        <v>16593</v>
      </c>
      <c r="E9052" s="58" t="b">
        <v>0</v>
      </c>
      <c r="F9052" s="25">
        <f t="shared" si="2"/>
        <v>25</v>
      </c>
      <c r="G9052" s="21" t="s">
        <v>58</v>
      </c>
      <c r="H9052" s="23"/>
      <c r="I9052" s="28"/>
    </row>
    <row r="9053" ht="22.5" customHeight="1">
      <c r="A9053" s="53" t="str">
        <f t="array" ref="A9053">IFERROR(_xlfn.XLOOKUP(B9053, Runs[Run ID], Runs[Track]), "— pick a run —")</f>
        <v>X-Men</v>
      </c>
      <c r="B9053" s="54" t="s">
        <v>1263</v>
      </c>
      <c r="C9053" s="53" t="str">
        <f t="array" ref="C9053">IFERROR(_xlfn.XLOOKUP(B9053, Runs[Run ID], Runs[Title]), "— pick a run —")</f>
        <v>Generation X</v>
      </c>
      <c r="D9053" s="74" t="s">
        <v>16594</v>
      </c>
      <c r="E9053" s="58" t="b">
        <v>0</v>
      </c>
      <c r="F9053" s="25">
        <f t="shared" si="2"/>
        <v>26</v>
      </c>
      <c r="G9053" s="21" t="s">
        <v>58</v>
      </c>
      <c r="H9053" s="23"/>
      <c r="I9053" s="28"/>
    </row>
    <row r="9054" ht="22.5" customHeight="1">
      <c r="A9054" s="53" t="str">
        <f t="array" ref="A9054">IFERROR(_xlfn.XLOOKUP(B9054, Runs[Run ID], Runs[Track]), "— pick a run —")</f>
        <v>X-Men</v>
      </c>
      <c r="B9054" s="54" t="s">
        <v>1263</v>
      </c>
      <c r="C9054" s="53" t="str">
        <f t="array" ref="C9054">IFERROR(_xlfn.XLOOKUP(B9054, Runs[Run ID], Runs[Title]), "— pick a run —")</f>
        <v>Generation X</v>
      </c>
      <c r="D9054" s="74" t="s">
        <v>16595</v>
      </c>
      <c r="E9054" s="58" t="b">
        <v>0</v>
      </c>
      <c r="F9054" s="25">
        <f t="shared" si="2"/>
        <v>27</v>
      </c>
      <c r="G9054" s="21" t="s">
        <v>58</v>
      </c>
      <c r="H9054" s="23"/>
      <c r="I9054" s="28"/>
    </row>
    <row r="9055" ht="22.5" customHeight="1">
      <c r="A9055" s="53" t="str">
        <f t="array" ref="A9055">IFERROR(_xlfn.XLOOKUP(B9055, Runs[Run ID], Runs[Track]), "— pick a run —")</f>
        <v>X-Men</v>
      </c>
      <c r="B9055" s="54" t="s">
        <v>1263</v>
      </c>
      <c r="C9055" s="53" t="str">
        <f t="array" ref="C9055">IFERROR(_xlfn.XLOOKUP(B9055, Runs[Run ID], Runs[Title]), "— pick a run —")</f>
        <v>Generation X</v>
      </c>
      <c r="D9055" s="74" t="s">
        <v>16596</v>
      </c>
      <c r="E9055" s="58" t="b">
        <v>0</v>
      </c>
      <c r="F9055" s="25">
        <f t="shared" si="2"/>
        <v>28</v>
      </c>
      <c r="G9055" s="21" t="s">
        <v>58</v>
      </c>
      <c r="H9055" s="23"/>
      <c r="I9055" s="28"/>
    </row>
    <row r="9056" ht="22.5" customHeight="1">
      <c r="A9056" s="53" t="str">
        <f t="array" ref="A9056">IFERROR(_xlfn.XLOOKUP(B9056, Runs[Run ID], Runs[Track]), "— pick a run —")</f>
        <v>X-Men</v>
      </c>
      <c r="B9056" s="54" t="s">
        <v>1263</v>
      </c>
      <c r="C9056" s="53" t="str">
        <f t="array" ref="C9056">IFERROR(_xlfn.XLOOKUP(B9056, Runs[Run ID], Runs[Title]), "— pick a run —")</f>
        <v>Generation X</v>
      </c>
      <c r="D9056" s="74" t="s">
        <v>16597</v>
      </c>
      <c r="E9056" s="58" t="b">
        <v>0</v>
      </c>
      <c r="F9056" s="25">
        <f t="shared" si="2"/>
        <v>29</v>
      </c>
      <c r="G9056" s="21" t="s">
        <v>58</v>
      </c>
      <c r="H9056" s="23"/>
      <c r="I9056" s="28"/>
    </row>
    <row r="9057" ht="22.5" customHeight="1">
      <c r="A9057" s="53" t="str">
        <f t="array" ref="A9057">IFERROR(_xlfn.XLOOKUP(B9057, Runs[Run ID], Runs[Track]), "— pick a run —")</f>
        <v>X-Men</v>
      </c>
      <c r="B9057" s="54" t="s">
        <v>1263</v>
      </c>
      <c r="C9057" s="53" t="str">
        <f t="array" ref="C9057">IFERROR(_xlfn.XLOOKUP(B9057, Runs[Run ID], Runs[Title]), "— pick a run —")</f>
        <v>Generation X</v>
      </c>
      <c r="D9057" s="74" t="s">
        <v>16598</v>
      </c>
      <c r="E9057" s="58" t="b">
        <v>0</v>
      </c>
      <c r="F9057" s="25">
        <f t="shared" si="2"/>
        <v>30</v>
      </c>
      <c r="G9057" s="21" t="s">
        <v>58</v>
      </c>
      <c r="H9057" s="23"/>
      <c r="I9057" s="28"/>
    </row>
    <row r="9058" ht="22.5" customHeight="1">
      <c r="A9058" s="53" t="str">
        <f t="array" ref="A9058">IFERROR(_xlfn.XLOOKUP(B9058, Runs[Run ID], Runs[Track]), "— pick a run —")</f>
        <v>X-Men</v>
      </c>
      <c r="B9058" s="54" t="s">
        <v>1263</v>
      </c>
      <c r="C9058" s="53" t="str">
        <f t="array" ref="C9058">IFERROR(_xlfn.XLOOKUP(B9058, Runs[Run ID], Runs[Title]), "— pick a run —")</f>
        <v>Generation X</v>
      </c>
      <c r="D9058" s="74" t="s">
        <v>16599</v>
      </c>
      <c r="E9058" s="58" t="b">
        <v>0</v>
      </c>
      <c r="F9058" s="25">
        <f t="shared" si="2"/>
        <v>31</v>
      </c>
      <c r="G9058" s="21" t="s">
        <v>58</v>
      </c>
      <c r="H9058" s="23"/>
      <c r="I9058" s="28"/>
    </row>
    <row r="9059" ht="22.5" customHeight="1">
      <c r="A9059" s="53" t="str">
        <f t="array" ref="A9059">IFERROR(_xlfn.XLOOKUP(B9059, Runs[Run ID], Runs[Track]), "— pick a run —")</f>
        <v>X-Men</v>
      </c>
      <c r="B9059" s="54" t="s">
        <v>1263</v>
      </c>
      <c r="C9059" s="53" t="str">
        <f t="array" ref="C9059">IFERROR(_xlfn.XLOOKUP(B9059, Runs[Run ID], Runs[Title]), "— pick a run —")</f>
        <v>Generation X</v>
      </c>
      <c r="D9059" s="74" t="s">
        <v>16600</v>
      </c>
      <c r="E9059" s="58" t="b">
        <v>0</v>
      </c>
      <c r="F9059" s="25">
        <f t="shared" si="2"/>
        <v>32</v>
      </c>
      <c r="G9059" s="21" t="s">
        <v>58</v>
      </c>
      <c r="H9059" s="23"/>
      <c r="I9059" s="28"/>
    </row>
    <row r="9060" ht="22.5" customHeight="1">
      <c r="A9060" s="53" t="str">
        <f t="array" ref="A9060">IFERROR(_xlfn.XLOOKUP(B9060, Runs[Run ID], Runs[Track]), "— pick a run —")</f>
        <v>X-Men</v>
      </c>
      <c r="B9060" s="54" t="s">
        <v>1263</v>
      </c>
      <c r="C9060" s="53" t="str">
        <f t="array" ref="C9060">IFERROR(_xlfn.XLOOKUP(B9060, Runs[Run ID], Runs[Title]), "— pick a run —")</f>
        <v>Generation X</v>
      </c>
      <c r="D9060" s="74" t="s">
        <v>16601</v>
      </c>
      <c r="E9060" s="58" t="b">
        <v>0</v>
      </c>
      <c r="F9060" s="25">
        <f t="shared" si="2"/>
        <v>33</v>
      </c>
      <c r="G9060" s="21" t="s">
        <v>443</v>
      </c>
      <c r="H9060" s="23"/>
      <c r="I9060" s="28"/>
    </row>
    <row r="9061" ht="22.5" customHeight="1">
      <c r="A9061" s="53" t="str">
        <f t="array" ref="A9061">IFERROR(_xlfn.XLOOKUP(B9061, Runs[Run ID], Runs[Track]), "— pick a run —")</f>
        <v>X-Men</v>
      </c>
      <c r="B9061" s="54" t="s">
        <v>1263</v>
      </c>
      <c r="C9061" s="53" t="str">
        <f t="array" ref="C9061">IFERROR(_xlfn.XLOOKUP(B9061, Runs[Run ID], Runs[Title]), "— pick a run —")</f>
        <v>Generation X</v>
      </c>
      <c r="D9061" s="74" t="s">
        <v>16602</v>
      </c>
      <c r="E9061" s="58" t="b">
        <v>0</v>
      </c>
      <c r="F9061" s="25">
        <f t="shared" si="2"/>
        <v>34</v>
      </c>
      <c r="G9061" s="21" t="s">
        <v>443</v>
      </c>
      <c r="H9061" s="23"/>
      <c r="I9061" s="28"/>
    </row>
    <row r="9062" ht="22.5" customHeight="1">
      <c r="A9062" s="53" t="str">
        <f t="array" ref="A9062">IFERROR(_xlfn.XLOOKUP(B9062, Runs[Run ID], Runs[Track]), "— pick a run —")</f>
        <v>X-Men</v>
      </c>
      <c r="B9062" s="54" t="s">
        <v>1263</v>
      </c>
      <c r="C9062" s="53" t="str">
        <f t="array" ref="C9062">IFERROR(_xlfn.XLOOKUP(B9062, Runs[Run ID], Runs[Title]), "— pick a run —")</f>
        <v>Generation X</v>
      </c>
      <c r="D9062" s="74" t="s">
        <v>16603</v>
      </c>
      <c r="E9062" s="58" t="b">
        <v>0</v>
      </c>
      <c r="F9062" s="25">
        <f t="shared" si="2"/>
        <v>35</v>
      </c>
      <c r="G9062" s="21" t="s">
        <v>443</v>
      </c>
      <c r="H9062" s="23"/>
      <c r="I9062" s="28"/>
    </row>
    <row r="9063" ht="22.5" customHeight="1">
      <c r="A9063" s="53" t="str">
        <f t="array" ref="A9063">IFERROR(_xlfn.XLOOKUP(B9063, Runs[Run ID], Runs[Track]), "— pick a run —")</f>
        <v>X-Men</v>
      </c>
      <c r="B9063" s="54" t="s">
        <v>1263</v>
      </c>
      <c r="C9063" s="53" t="str">
        <f t="array" ref="C9063">IFERROR(_xlfn.XLOOKUP(B9063, Runs[Run ID], Runs[Title]), "— pick a run —")</f>
        <v>Generation X</v>
      </c>
      <c r="D9063" s="74" t="s">
        <v>16604</v>
      </c>
      <c r="E9063" s="58" t="b">
        <v>0</v>
      </c>
      <c r="F9063" s="25">
        <f t="shared" si="2"/>
        <v>36</v>
      </c>
      <c r="G9063" s="21" t="s">
        <v>443</v>
      </c>
      <c r="H9063" s="23"/>
      <c r="I9063" s="28"/>
    </row>
    <row r="9064" ht="22.5" customHeight="1">
      <c r="A9064" s="53" t="str">
        <f t="array" ref="A9064">IFERROR(_xlfn.XLOOKUP(B9064, Runs[Run ID], Runs[Track]), "— pick a run —")</f>
        <v>X-Men</v>
      </c>
      <c r="B9064" s="54" t="s">
        <v>1263</v>
      </c>
      <c r="C9064" s="53" t="str">
        <f t="array" ref="C9064">IFERROR(_xlfn.XLOOKUP(B9064, Runs[Run ID], Runs[Title]), "— pick a run —")</f>
        <v>Generation X</v>
      </c>
      <c r="D9064" s="74" t="s">
        <v>16605</v>
      </c>
      <c r="E9064" s="58" t="b">
        <v>0</v>
      </c>
      <c r="F9064" s="25">
        <f t="shared" si="2"/>
        <v>37</v>
      </c>
      <c r="G9064" s="21" t="s">
        <v>443</v>
      </c>
      <c r="H9064" s="23"/>
      <c r="I9064" s="28"/>
    </row>
    <row r="9065" ht="22.5" customHeight="1">
      <c r="A9065" s="53" t="str">
        <f t="array" ref="A9065">IFERROR(_xlfn.XLOOKUP(B9065, Runs[Run ID], Runs[Track]), "— pick a run —")</f>
        <v>X-Men</v>
      </c>
      <c r="B9065" s="54" t="s">
        <v>1263</v>
      </c>
      <c r="C9065" s="53" t="str">
        <f t="array" ref="C9065">IFERROR(_xlfn.XLOOKUP(B9065, Runs[Run ID], Runs[Title]), "— pick a run —")</f>
        <v>Generation X</v>
      </c>
      <c r="D9065" s="74" t="s">
        <v>16606</v>
      </c>
      <c r="E9065" s="58" t="b">
        <v>0</v>
      </c>
      <c r="F9065" s="25">
        <f t="shared" si="2"/>
        <v>38</v>
      </c>
      <c r="G9065" s="21" t="s">
        <v>443</v>
      </c>
      <c r="H9065" s="23"/>
      <c r="I9065" s="28"/>
    </row>
    <row r="9066" ht="22.5" customHeight="1">
      <c r="A9066" s="53" t="str">
        <f t="array" ref="A9066">IFERROR(_xlfn.XLOOKUP(B9066, Runs[Run ID], Runs[Track]), "— pick a run —")</f>
        <v>X-Men</v>
      </c>
      <c r="B9066" s="54" t="s">
        <v>1263</v>
      </c>
      <c r="C9066" s="53" t="str">
        <f t="array" ref="C9066">IFERROR(_xlfn.XLOOKUP(B9066, Runs[Run ID], Runs[Title]), "— pick a run —")</f>
        <v>Generation X</v>
      </c>
      <c r="D9066" s="74" t="s">
        <v>16607</v>
      </c>
      <c r="E9066" s="58" t="b">
        <v>0</v>
      </c>
      <c r="F9066" s="25">
        <f t="shared" si="2"/>
        <v>39</v>
      </c>
      <c r="G9066" s="21" t="s">
        <v>443</v>
      </c>
      <c r="H9066" s="23"/>
      <c r="I9066" s="28"/>
    </row>
    <row r="9067" ht="22.5" customHeight="1">
      <c r="A9067" s="53" t="str">
        <f t="array" ref="A9067">IFERROR(_xlfn.XLOOKUP(B9067, Runs[Run ID], Runs[Track]), "— pick a run —")</f>
        <v>X-Men</v>
      </c>
      <c r="B9067" s="54" t="s">
        <v>1268</v>
      </c>
      <c r="C9067" s="53" t="str">
        <f t="array" ref="C9067">IFERROR(_xlfn.XLOOKUP(B9067, Runs[Run ID], Runs[Title]), "— pick a run —")</f>
        <v>Morrison's New X-Men </v>
      </c>
      <c r="D9067" s="74" t="s">
        <v>16608</v>
      </c>
      <c r="E9067" s="58" t="b">
        <v>0</v>
      </c>
      <c r="F9067" s="25">
        <f t="shared" si="2"/>
        <v>1</v>
      </c>
      <c r="G9067" s="21" t="s">
        <v>58</v>
      </c>
      <c r="H9067" s="23"/>
      <c r="I9067" s="28"/>
    </row>
    <row r="9068" ht="22.5" customHeight="1">
      <c r="A9068" s="53" t="str">
        <f t="array" ref="A9068">IFERROR(_xlfn.XLOOKUP(B9068, Runs[Run ID], Runs[Track]), "— pick a run —")</f>
        <v>X-Men</v>
      </c>
      <c r="B9068" s="54" t="s">
        <v>1268</v>
      </c>
      <c r="C9068" s="53" t="str">
        <f t="array" ref="C9068">IFERROR(_xlfn.XLOOKUP(B9068, Runs[Run ID], Runs[Title]), "— pick a run —")</f>
        <v>Morrison's New X-Men </v>
      </c>
      <c r="D9068" s="74" t="s">
        <v>16609</v>
      </c>
      <c r="E9068" s="58" t="b">
        <v>0</v>
      </c>
      <c r="F9068" s="25">
        <f t="shared" si="2"/>
        <v>2</v>
      </c>
      <c r="G9068" s="21" t="s">
        <v>58</v>
      </c>
      <c r="H9068" s="23"/>
      <c r="I9068" s="28"/>
    </row>
    <row r="9069" ht="22.5" customHeight="1">
      <c r="A9069" s="53" t="str">
        <f t="array" ref="A9069">IFERROR(_xlfn.XLOOKUP(B9069, Runs[Run ID], Runs[Track]), "— pick a run —")</f>
        <v>X-Men</v>
      </c>
      <c r="B9069" s="54" t="s">
        <v>1268</v>
      </c>
      <c r="C9069" s="53" t="str">
        <f t="array" ref="C9069">IFERROR(_xlfn.XLOOKUP(B9069, Runs[Run ID], Runs[Title]), "— pick a run —")</f>
        <v>Morrison's New X-Men </v>
      </c>
      <c r="D9069" s="74" t="s">
        <v>16610</v>
      </c>
      <c r="E9069" s="58" t="b">
        <v>0</v>
      </c>
      <c r="F9069" s="25">
        <f t="shared" si="2"/>
        <v>3</v>
      </c>
      <c r="G9069" s="21" t="s">
        <v>58</v>
      </c>
      <c r="H9069" s="23"/>
      <c r="I9069" s="28"/>
    </row>
    <row r="9070" ht="22.5" customHeight="1">
      <c r="A9070" s="53" t="str">
        <f t="array" ref="A9070">IFERROR(_xlfn.XLOOKUP(B9070, Runs[Run ID], Runs[Track]), "— pick a run —")</f>
        <v>X-Men</v>
      </c>
      <c r="B9070" s="54" t="s">
        <v>1268</v>
      </c>
      <c r="C9070" s="53" t="str">
        <f t="array" ref="C9070">IFERROR(_xlfn.XLOOKUP(B9070, Runs[Run ID], Runs[Title]), "— pick a run —")</f>
        <v>Morrison's New X-Men </v>
      </c>
      <c r="D9070" s="74" t="s">
        <v>16611</v>
      </c>
      <c r="E9070" s="58" t="b">
        <v>0</v>
      </c>
      <c r="F9070" s="25">
        <f t="shared" si="2"/>
        <v>4</v>
      </c>
      <c r="G9070" s="21" t="s">
        <v>58</v>
      </c>
      <c r="H9070" s="23"/>
      <c r="I9070" s="28"/>
    </row>
    <row r="9071" ht="22.5" customHeight="1">
      <c r="A9071" s="53" t="str">
        <f t="array" ref="A9071">IFERROR(_xlfn.XLOOKUP(B9071, Runs[Run ID], Runs[Track]), "— pick a run —")</f>
        <v>X-Men</v>
      </c>
      <c r="B9071" s="54" t="s">
        <v>1268</v>
      </c>
      <c r="C9071" s="53" t="str">
        <f t="array" ref="C9071">IFERROR(_xlfn.XLOOKUP(B9071, Runs[Run ID], Runs[Title]), "— pick a run —")</f>
        <v>Morrison's New X-Men </v>
      </c>
      <c r="D9071" s="74" t="s">
        <v>16612</v>
      </c>
      <c r="E9071" s="58" t="b">
        <v>0</v>
      </c>
      <c r="F9071" s="25">
        <f t="shared" si="2"/>
        <v>5</v>
      </c>
      <c r="G9071" s="21" t="s">
        <v>58</v>
      </c>
      <c r="H9071" s="23"/>
      <c r="I9071" s="28"/>
    </row>
    <row r="9072" ht="22.5" customHeight="1">
      <c r="A9072" s="53" t="str">
        <f t="array" ref="A9072">IFERROR(_xlfn.XLOOKUP(B9072, Runs[Run ID], Runs[Track]), "— pick a run —")</f>
        <v>X-Men</v>
      </c>
      <c r="B9072" s="54" t="s">
        <v>1268</v>
      </c>
      <c r="C9072" s="53" t="str">
        <f t="array" ref="C9072">IFERROR(_xlfn.XLOOKUP(B9072, Runs[Run ID], Runs[Title]), "— pick a run —")</f>
        <v>Morrison's New X-Men </v>
      </c>
      <c r="D9072" s="74" t="s">
        <v>16613</v>
      </c>
      <c r="E9072" s="58" t="b">
        <v>0</v>
      </c>
      <c r="F9072" s="25">
        <f t="shared" si="2"/>
        <v>6</v>
      </c>
      <c r="G9072" s="21" t="s">
        <v>58</v>
      </c>
      <c r="H9072" s="23"/>
      <c r="I9072" s="28"/>
    </row>
    <row r="9073" ht="22.5" customHeight="1">
      <c r="A9073" s="53" t="str">
        <f t="array" ref="A9073">IFERROR(_xlfn.XLOOKUP(B9073, Runs[Run ID], Runs[Track]), "— pick a run —")</f>
        <v>X-Men</v>
      </c>
      <c r="B9073" s="54" t="s">
        <v>1268</v>
      </c>
      <c r="C9073" s="53" t="str">
        <f t="array" ref="C9073">IFERROR(_xlfn.XLOOKUP(B9073, Runs[Run ID], Runs[Title]), "— pick a run —")</f>
        <v>Morrison's New X-Men </v>
      </c>
      <c r="D9073" s="74" t="s">
        <v>16614</v>
      </c>
      <c r="E9073" s="58" t="b">
        <v>0</v>
      </c>
      <c r="F9073" s="25">
        <f t="shared" si="2"/>
        <v>7</v>
      </c>
      <c r="G9073" s="21" t="s">
        <v>58</v>
      </c>
      <c r="H9073" s="23"/>
      <c r="I9073" s="28"/>
    </row>
    <row r="9074" ht="22.5" customHeight="1">
      <c r="A9074" s="53" t="str">
        <f t="array" ref="A9074">IFERROR(_xlfn.XLOOKUP(B9074, Runs[Run ID], Runs[Track]), "— pick a run —")</f>
        <v>X-Men</v>
      </c>
      <c r="B9074" s="54" t="s">
        <v>1268</v>
      </c>
      <c r="C9074" s="53" t="str">
        <f t="array" ref="C9074">IFERROR(_xlfn.XLOOKUP(B9074, Runs[Run ID], Runs[Title]), "— pick a run —")</f>
        <v>Morrison's New X-Men </v>
      </c>
      <c r="D9074" s="74" t="s">
        <v>16615</v>
      </c>
      <c r="E9074" s="58" t="b">
        <v>0</v>
      </c>
      <c r="F9074" s="25">
        <f t="shared" si="2"/>
        <v>8</v>
      </c>
      <c r="G9074" s="21" t="s">
        <v>58</v>
      </c>
      <c r="H9074" s="23"/>
      <c r="I9074" s="28"/>
    </row>
    <row r="9075" ht="22.5" customHeight="1">
      <c r="A9075" s="53" t="str">
        <f t="array" ref="A9075">IFERROR(_xlfn.XLOOKUP(B9075, Runs[Run ID], Runs[Track]), "— pick a run —")</f>
        <v>X-Men</v>
      </c>
      <c r="B9075" s="54" t="s">
        <v>1268</v>
      </c>
      <c r="C9075" s="53" t="str">
        <f t="array" ref="C9075">IFERROR(_xlfn.XLOOKUP(B9075, Runs[Run ID], Runs[Title]), "— pick a run —")</f>
        <v>Morrison's New X-Men </v>
      </c>
      <c r="D9075" s="74" t="s">
        <v>16616</v>
      </c>
      <c r="E9075" s="58" t="b">
        <v>0</v>
      </c>
      <c r="F9075" s="25">
        <f t="shared" si="2"/>
        <v>9</v>
      </c>
      <c r="G9075" s="21" t="s">
        <v>58</v>
      </c>
      <c r="H9075" s="23"/>
      <c r="I9075" s="28"/>
    </row>
    <row r="9076" ht="22.5" customHeight="1">
      <c r="A9076" s="53" t="str">
        <f t="array" ref="A9076">IFERROR(_xlfn.XLOOKUP(B9076, Runs[Run ID], Runs[Track]), "— pick a run —")</f>
        <v>X-Men</v>
      </c>
      <c r="B9076" s="54" t="s">
        <v>1268</v>
      </c>
      <c r="C9076" s="53" t="str">
        <f t="array" ref="C9076">IFERROR(_xlfn.XLOOKUP(B9076, Runs[Run ID], Runs[Title]), "— pick a run —")</f>
        <v>Morrison's New X-Men </v>
      </c>
      <c r="D9076" s="74" t="s">
        <v>16617</v>
      </c>
      <c r="E9076" s="58" t="b">
        <v>0</v>
      </c>
      <c r="F9076" s="25">
        <f t="shared" si="2"/>
        <v>10</v>
      </c>
      <c r="G9076" s="21" t="s">
        <v>58</v>
      </c>
      <c r="H9076" s="23"/>
      <c r="I9076" s="28"/>
    </row>
    <row r="9077" ht="22.5" customHeight="1">
      <c r="A9077" s="53" t="str">
        <f t="array" ref="A9077">IFERROR(_xlfn.XLOOKUP(B9077, Runs[Run ID], Runs[Track]), "— pick a run —")</f>
        <v>X-Men</v>
      </c>
      <c r="B9077" s="54" t="s">
        <v>1268</v>
      </c>
      <c r="C9077" s="53" t="str">
        <f t="array" ref="C9077">IFERROR(_xlfn.XLOOKUP(B9077, Runs[Run ID], Runs[Title]), "— pick a run —")</f>
        <v>Morrison's New X-Men </v>
      </c>
      <c r="D9077" s="74" t="s">
        <v>16618</v>
      </c>
      <c r="E9077" s="58" t="b">
        <v>0</v>
      </c>
      <c r="F9077" s="25">
        <f t="shared" si="2"/>
        <v>11</v>
      </c>
      <c r="G9077" s="21" t="s">
        <v>58</v>
      </c>
      <c r="H9077" s="23"/>
      <c r="I9077" s="28"/>
    </row>
    <row r="9078" ht="22.5" customHeight="1">
      <c r="A9078" s="53" t="str">
        <f t="array" ref="A9078">IFERROR(_xlfn.XLOOKUP(B9078, Runs[Run ID], Runs[Track]), "— pick a run —")</f>
        <v>X-Men</v>
      </c>
      <c r="B9078" s="54" t="s">
        <v>1268</v>
      </c>
      <c r="C9078" s="53" t="str">
        <f t="array" ref="C9078">IFERROR(_xlfn.XLOOKUP(B9078, Runs[Run ID], Runs[Title]), "— pick a run —")</f>
        <v>Morrison's New X-Men </v>
      </c>
      <c r="D9078" s="74" t="s">
        <v>16619</v>
      </c>
      <c r="E9078" s="58" t="b">
        <v>0</v>
      </c>
      <c r="F9078" s="25">
        <f t="shared" si="2"/>
        <v>12</v>
      </c>
      <c r="G9078" s="21" t="s">
        <v>58</v>
      </c>
      <c r="H9078" s="23"/>
      <c r="I9078" s="28"/>
    </row>
    <row r="9079" ht="22.5" customHeight="1">
      <c r="A9079" s="53" t="str">
        <f t="array" ref="A9079">IFERROR(_xlfn.XLOOKUP(B9079, Runs[Run ID], Runs[Track]), "— pick a run —")</f>
        <v>X-Men</v>
      </c>
      <c r="B9079" s="54" t="s">
        <v>1268</v>
      </c>
      <c r="C9079" s="53" t="str">
        <f t="array" ref="C9079">IFERROR(_xlfn.XLOOKUP(B9079, Runs[Run ID], Runs[Title]), "— pick a run —")</f>
        <v>Morrison's New X-Men </v>
      </c>
      <c r="D9079" s="74" t="s">
        <v>16620</v>
      </c>
      <c r="E9079" s="58" t="b">
        <v>0</v>
      </c>
      <c r="F9079" s="25">
        <f t="shared" si="2"/>
        <v>13</v>
      </c>
      <c r="G9079" s="21" t="s">
        <v>58</v>
      </c>
      <c r="H9079" s="23"/>
      <c r="I9079" s="28"/>
    </row>
    <row r="9080" ht="22.5" customHeight="1">
      <c r="A9080" s="53" t="str">
        <f t="array" ref="A9080">IFERROR(_xlfn.XLOOKUP(B9080, Runs[Run ID], Runs[Track]), "— pick a run —")</f>
        <v>X-Men</v>
      </c>
      <c r="B9080" s="54" t="s">
        <v>1268</v>
      </c>
      <c r="C9080" s="53" t="str">
        <f t="array" ref="C9080">IFERROR(_xlfn.XLOOKUP(B9080, Runs[Run ID], Runs[Title]), "— pick a run —")</f>
        <v>Morrison's New X-Men </v>
      </c>
      <c r="D9080" s="74" t="s">
        <v>16621</v>
      </c>
      <c r="E9080" s="58" t="b">
        <v>0</v>
      </c>
      <c r="F9080" s="25">
        <f t="shared" si="2"/>
        <v>14</v>
      </c>
      <c r="G9080" s="21" t="s">
        <v>58</v>
      </c>
      <c r="H9080" s="23"/>
      <c r="I9080" s="28"/>
    </row>
    <row r="9081" ht="22.5" customHeight="1">
      <c r="A9081" s="53" t="str">
        <f t="array" ref="A9081">IFERROR(_xlfn.XLOOKUP(B9081, Runs[Run ID], Runs[Track]), "— pick a run —")</f>
        <v>X-Men</v>
      </c>
      <c r="B9081" s="54" t="s">
        <v>1268</v>
      </c>
      <c r="C9081" s="53" t="str">
        <f t="array" ref="C9081">IFERROR(_xlfn.XLOOKUP(B9081, Runs[Run ID], Runs[Title]), "— pick a run —")</f>
        <v>Morrison's New X-Men </v>
      </c>
      <c r="D9081" s="74" t="s">
        <v>16622</v>
      </c>
      <c r="E9081" s="58" t="b">
        <v>0</v>
      </c>
      <c r="F9081" s="25">
        <f t="shared" si="2"/>
        <v>15</v>
      </c>
      <c r="G9081" s="21" t="s">
        <v>58</v>
      </c>
      <c r="H9081" s="23"/>
      <c r="I9081" s="28"/>
    </row>
    <row r="9082" ht="22.5" customHeight="1">
      <c r="A9082" s="53" t="str">
        <f t="array" ref="A9082">IFERROR(_xlfn.XLOOKUP(B9082, Runs[Run ID], Runs[Track]), "— pick a run —")</f>
        <v>X-Men</v>
      </c>
      <c r="B9082" s="54" t="s">
        <v>1268</v>
      </c>
      <c r="C9082" s="53" t="str">
        <f t="array" ref="C9082">IFERROR(_xlfn.XLOOKUP(B9082, Runs[Run ID], Runs[Title]), "— pick a run —")</f>
        <v>Morrison's New X-Men </v>
      </c>
      <c r="D9082" s="74" t="s">
        <v>16623</v>
      </c>
      <c r="E9082" s="58" t="b">
        <v>0</v>
      </c>
      <c r="F9082" s="25">
        <f t="shared" si="2"/>
        <v>16</v>
      </c>
      <c r="G9082" s="21" t="s">
        <v>58</v>
      </c>
      <c r="H9082" s="23"/>
      <c r="I9082" s="28"/>
    </row>
    <row r="9083" ht="22.5" customHeight="1">
      <c r="A9083" s="53" t="str">
        <f t="array" ref="A9083">IFERROR(_xlfn.XLOOKUP(B9083, Runs[Run ID], Runs[Track]), "— pick a run —")</f>
        <v>X-Men</v>
      </c>
      <c r="B9083" s="54" t="s">
        <v>1268</v>
      </c>
      <c r="C9083" s="53" t="str">
        <f t="array" ref="C9083">IFERROR(_xlfn.XLOOKUP(B9083, Runs[Run ID], Runs[Title]), "— pick a run —")</f>
        <v>Morrison's New X-Men </v>
      </c>
      <c r="D9083" s="74" t="s">
        <v>16624</v>
      </c>
      <c r="E9083" s="58" t="b">
        <v>0</v>
      </c>
      <c r="F9083" s="25">
        <f t="shared" si="2"/>
        <v>17</v>
      </c>
      <c r="G9083" s="21" t="s">
        <v>58</v>
      </c>
      <c r="H9083" s="23"/>
      <c r="I9083" s="28"/>
    </row>
    <row r="9084" ht="22.5" customHeight="1">
      <c r="A9084" s="53" t="str">
        <f t="array" ref="A9084">IFERROR(_xlfn.XLOOKUP(B9084, Runs[Run ID], Runs[Track]), "— pick a run —")</f>
        <v>X-Men</v>
      </c>
      <c r="B9084" s="54" t="s">
        <v>1268</v>
      </c>
      <c r="C9084" s="53" t="str">
        <f t="array" ref="C9084">IFERROR(_xlfn.XLOOKUP(B9084, Runs[Run ID], Runs[Title]), "— pick a run —")</f>
        <v>Morrison's New X-Men </v>
      </c>
      <c r="D9084" s="74" t="s">
        <v>16625</v>
      </c>
      <c r="E9084" s="58" t="b">
        <v>0</v>
      </c>
      <c r="F9084" s="25">
        <f t="shared" si="2"/>
        <v>18</v>
      </c>
      <c r="G9084" s="21" t="s">
        <v>58</v>
      </c>
      <c r="H9084" s="23"/>
      <c r="I9084" s="28"/>
    </row>
    <row r="9085" ht="22.5" customHeight="1">
      <c r="A9085" s="53" t="str">
        <f t="array" ref="A9085">IFERROR(_xlfn.XLOOKUP(B9085, Runs[Run ID], Runs[Track]), "— pick a run —")</f>
        <v>X-Men</v>
      </c>
      <c r="B9085" s="54" t="s">
        <v>1268</v>
      </c>
      <c r="C9085" s="53" t="str">
        <f t="array" ref="C9085">IFERROR(_xlfn.XLOOKUP(B9085, Runs[Run ID], Runs[Title]), "— pick a run —")</f>
        <v>Morrison's New X-Men </v>
      </c>
      <c r="D9085" s="74" t="s">
        <v>16626</v>
      </c>
      <c r="E9085" s="58" t="b">
        <v>0</v>
      </c>
      <c r="F9085" s="25">
        <f t="shared" si="2"/>
        <v>19</v>
      </c>
      <c r="G9085" s="21" t="s">
        <v>58</v>
      </c>
      <c r="H9085" s="23"/>
      <c r="I9085" s="28"/>
    </row>
    <row r="9086" ht="22.5" customHeight="1">
      <c r="A9086" s="53" t="str">
        <f t="array" ref="A9086">IFERROR(_xlfn.XLOOKUP(B9086, Runs[Run ID], Runs[Track]), "— pick a run —")</f>
        <v>X-Men</v>
      </c>
      <c r="B9086" s="54" t="s">
        <v>1268</v>
      </c>
      <c r="C9086" s="53" t="str">
        <f t="array" ref="C9086">IFERROR(_xlfn.XLOOKUP(B9086, Runs[Run ID], Runs[Title]), "— pick a run —")</f>
        <v>Morrison's New X-Men </v>
      </c>
      <c r="D9086" s="74" t="s">
        <v>16627</v>
      </c>
      <c r="E9086" s="58" t="b">
        <v>0</v>
      </c>
      <c r="F9086" s="25">
        <f t="shared" si="2"/>
        <v>20</v>
      </c>
      <c r="G9086" s="21" t="s">
        <v>58</v>
      </c>
      <c r="H9086" s="23"/>
      <c r="I9086" s="28"/>
    </row>
    <row r="9087" ht="22.5" customHeight="1">
      <c r="A9087" s="53" t="str">
        <f t="array" ref="A9087">IFERROR(_xlfn.XLOOKUP(B9087, Runs[Run ID], Runs[Track]), "— pick a run —")</f>
        <v>X-Men</v>
      </c>
      <c r="B9087" s="54" t="s">
        <v>1268</v>
      </c>
      <c r="C9087" s="53" t="str">
        <f t="array" ref="C9087">IFERROR(_xlfn.XLOOKUP(B9087, Runs[Run ID], Runs[Title]), "— pick a run —")</f>
        <v>Morrison's New X-Men </v>
      </c>
      <c r="D9087" s="74" t="s">
        <v>16628</v>
      </c>
      <c r="E9087" s="58" t="b">
        <v>0</v>
      </c>
      <c r="F9087" s="25">
        <f t="shared" si="2"/>
        <v>21</v>
      </c>
      <c r="G9087" s="21" t="s">
        <v>58</v>
      </c>
      <c r="H9087" s="23"/>
      <c r="I9087" s="28"/>
    </row>
    <row r="9088" ht="22.5" customHeight="1">
      <c r="A9088" s="53" t="str">
        <f t="array" ref="A9088">IFERROR(_xlfn.XLOOKUP(B9088, Runs[Run ID], Runs[Track]), "— pick a run —")</f>
        <v>X-Men</v>
      </c>
      <c r="B9088" s="54" t="s">
        <v>1268</v>
      </c>
      <c r="C9088" s="53" t="str">
        <f t="array" ref="C9088">IFERROR(_xlfn.XLOOKUP(B9088, Runs[Run ID], Runs[Title]), "— pick a run —")</f>
        <v>Morrison's New X-Men </v>
      </c>
      <c r="D9088" s="74" t="s">
        <v>16629</v>
      </c>
      <c r="E9088" s="58" t="b">
        <v>0</v>
      </c>
      <c r="F9088" s="25">
        <f t="shared" si="2"/>
        <v>22</v>
      </c>
      <c r="G9088" s="21" t="s">
        <v>58</v>
      </c>
      <c r="H9088" s="23"/>
      <c r="I9088" s="28"/>
    </row>
    <row r="9089" ht="22.5" customHeight="1">
      <c r="A9089" s="53" t="str">
        <f t="array" ref="A9089">IFERROR(_xlfn.XLOOKUP(B9089, Runs[Run ID], Runs[Track]), "— pick a run —")</f>
        <v>X-Men</v>
      </c>
      <c r="B9089" s="54" t="s">
        <v>1268</v>
      </c>
      <c r="C9089" s="53" t="str">
        <f t="array" ref="C9089">IFERROR(_xlfn.XLOOKUP(B9089, Runs[Run ID], Runs[Title]), "— pick a run —")</f>
        <v>Morrison's New X-Men </v>
      </c>
      <c r="D9089" s="74" t="s">
        <v>16630</v>
      </c>
      <c r="E9089" s="58" t="b">
        <v>0</v>
      </c>
      <c r="F9089" s="25">
        <f t="shared" si="2"/>
        <v>23</v>
      </c>
      <c r="G9089" s="21" t="s">
        <v>58</v>
      </c>
      <c r="H9089" s="23"/>
      <c r="I9089" s="28"/>
    </row>
    <row r="9090" ht="22.5" customHeight="1">
      <c r="A9090" s="53" t="str">
        <f t="array" ref="A9090">IFERROR(_xlfn.XLOOKUP(B9090, Runs[Run ID], Runs[Track]), "— pick a run —")</f>
        <v>X-Men</v>
      </c>
      <c r="B9090" s="54" t="s">
        <v>1268</v>
      </c>
      <c r="C9090" s="53" t="str">
        <f t="array" ref="C9090">IFERROR(_xlfn.XLOOKUP(B9090, Runs[Run ID], Runs[Title]), "— pick a run —")</f>
        <v>Morrison's New X-Men </v>
      </c>
      <c r="D9090" s="74" t="s">
        <v>16631</v>
      </c>
      <c r="E9090" s="58" t="b">
        <v>0</v>
      </c>
      <c r="F9090" s="25">
        <f t="shared" si="2"/>
        <v>24</v>
      </c>
      <c r="G9090" s="21" t="s">
        <v>58</v>
      </c>
      <c r="H9090" s="23"/>
      <c r="I9090" s="28"/>
    </row>
    <row r="9091" ht="22.5" customHeight="1">
      <c r="A9091" s="53" t="str">
        <f t="array" ref="A9091">IFERROR(_xlfn.XLOOKUP(B9091, Runs[Run ID], Runs[Track]), "— pick a run —")</f>
        <v>X-Men</v>
      </c>
      <c r="B9091" s="54" t="s">
        <v>1268</v>
      </c>
      <c r="C9091" s="53" t="str">
        <f t="array" ref="C9091">IFERROR(_xlfn.XLOOKUP(B9091, Runs[Run ID], Runs[Title]), "— pick a run —")</f>
        <v>Morrison's New X-Men </v>
      </c>
      <c r="D9091" s="74" t="s">
        <v>16632</v>
      </c>
      <c r="E9091" s="58" t="b">
        <v>0</v>
      </c>
      <c r="F9091" s="25">
        <f t="shared" si="2"/>
        <v>25</v>
      </c>
      <c r="G9091" s="21" t="s">
        <v>58</v>
      </c>
      <c r="H9091" s="23"/>
      <c r="I9091" s="28"/>
    </row>
    <row r="9092" ht="22.5" customHeight="1">
      <c r="A9092" s="53" t="str">
        <f t="array" ref="A9092">IFERROR(_xlfn.XLOOKUP(B9092, Runs[Run ID], Runs[Track]), "— pick a run —")</f>
        <v>X-Men</v>
      </c>
      <c r="B9092" s="54" t="s">
        <v>1268</v>
      </c>
      <c r="C9092" s="53" t="str">
        <f t="array" ref="C9092">IFERROR(_xlfn.XLOOKUP(B9092, Runs[Run ID], Runs[Title]), "— pick a run —")</f>
        <v>Morrison's New X-Men </v>
      </c>
      <c r="D9092" s="74" t="s">
        <v>16633</v>
      </c>
      <c r="E9092" s="58" t="b">
        <v>0</v>
      </c>
      <c r="F9092" s="25">
        <f t="shared" si="2"/>
        <v>26</v>
      </c>
      <c r="G9092" s="21" t="s">
        <v>58</v>
      </c>
      <c r="H9092" s="23"/>
      <c r="I9092" s="28"/>
    </row>
    <row r="9093" ht="22.5" customHeight="1">
      <c r="A9093" s="53" t="str">
        <f t="array" ref="A9093">IFERROR(_xlfn.XLOOKUP(B9093, Runs[Run ID], Runs[Track]), "— pick a run —")</f>
        <v>X-Men</v>
      </c>
      <c r="B9093" s="54" t="s">
        <v>1268</v>
      </c>
      <c r="C9093" s="53" t="str">
        <f t="array" ref="C9093">IFERROR(_xlfn.XLOOKUP(B9093, Runs[Run ID], Runs[Title]), "— pick a run —")</f>
        <v>Morrison's New X-Men </v>
      </c>
      <c r="D9093" s="74" t="s">
        <v>16634</v>
      </c>
      <c r="E9093" s="58" t="b">
        <v>0</v>
      </c>
      <c r="F9093" s="25">
        <f t="shared" si="2"/>
        <v>27</v>
      </c>
      <c r="G9093" s="21" t="s">
        <v>58</v>
      </c>
      <c r="H9093" s="23"/>
      <c r="I9093" s="28"/>
    </row>
    <row r="9094" ht="22.5" customHeight="1">
      <c r="A9094" s="53" t="str">
        <f t="array" ref="A9094">IFERROR(_xlfn.XLOOKUP(B9094, Runs[Run ID], Runs[Track]), "— pick a run —")</f>
        <v>X-Men</v>
      </c>
      <c r="B9094" s="54" t="s">
        <v>1268</v>
      </c>
      <c r="C9094" s="53" t="str">
        <f t="array" ref="C9094">IFERROR(_xlfn.XLOOKUP(B9094, Runs[Run ID], Runs[Title]), "— pick a run —")</f>
        <v>Morrison's New X-Men </v>
      </c>
      <c r="D9094" s="74" t="s">
        <v>16635</v>
      </c>
      <c r="E9094" s="58" t="b">
        <v>0</v>
      </c>
      <c r="F9094" s="25">
        <f t="shared" si="2"/>
        <v>28</v>
      </c>
      <c r="G9094" s="21" t="s">
        <v>58</v>
      </c>
      <c r="H9094" s="23"/>
      <c r="I9094" s="28"/>
    </row>
    <row r="9095" ht="22.5" customHeight="1">
      <c r="A9095" s="53" t="str">
        <f t="array" ref="A9095">IFERROR(_xlfn.XLOOKUP(B9095, Runs[Run ID], Runs[Track]), "— pick a run —")</f>
        <v>X-Men</v>
      </c>
      <c r="B9095" s="54" t="s">
        <v>1268</v>
      </c>
      <c r="C9095" s="53" t="str">
        <f t="array" ref="C9095">IFERROR(_xlfn.XLOOKUP(B9095, Runs[Run ID], Runs[Title]), "— pick a run —")</f>
        <v>Morrison's New X-Men </v>
      </c>
      <c r="D9095" s="74" t="s">
        <v>16636</v>
      </c>
      <c r="E9095" s="58" t="b">
        <v>0</v>
      </c>
      <c r="F9095" s="25">
        <f t="shared" si="2"/>
        <v>29</v>
      </c>
      <c r="G9095" s="21" t="s">
        <v>58</v>
      </c>
      <c r="H9095" s="23"/>
      <c r="I9095" s="28"/>
    </row>
    <row r="9096" ht="22.5" customHeight="1">
      <c r="A9096" s="53" t="str">
        <f t="array" ref="A9096">IFERROR(_xlfn.XLOOKUP(B9096, Runs[Run ID], Runs[Track]), "— pick a run —")</f>
        <v>X-Men</v>
      </c>
      <c r="B9096" s="54" t="s">
        <v>1268</v>
      </c>
      <c r="C9096" s="53" t="str">
        <f t="array" ref="C9096">IFERROR(_xlfn.XLOOKUP(B9096, Runs[Run ID], Runs[Title]), "— pick a run —")</f>
        <v>Morrison's New X-Men </v>
      </c>
      <c r="D9096" s="74" t="s">
        <v>16637</v>
      </c>
      <c r="E9096" s="58" t="b">
        <v>0</v>
      </c>
      <c r="F9096" s="25">
        <f t="shared" si="2"/>
        <v>30</v>
      </c>
      <c r="G9096" s="21" t="s">
        <v>58</v>
      </c>
      <c r="H9096" s="23"/>
      <c r="I9096" s="28"/>
    </row>
    <row r="9097" ht="22.5" customHeight="1">
      <c r="A9097" s="53" t="str">
        <f t="array" ref="A9097">IFERROR(_xlfn.XLOOKUP(B9097, Runs[Run ID], Runs[Track]), "— pick a run —")</f>
        <v>X-Men</v>
      </c>
      <c r="B9097" s="54" t="s">
        <v>1268</v>
      </c>
      <c r="C9097" s="53" t="str">
        <f t="array" ref="C9097">IFERROR(_xlfn.XLOOKUP(B9097, Runs[Run ID], Runs[Title]), "— pick a run —")</f>
        <v>Morrison's New X-Men </v>
      </c>
      <c r="D9097" s="74" t="s">
        <v>16638</v>
      </c>
      <c r="E9097" s="58" t="b">
        <v>0</v>
      </c>
      <c r="F9097" s="25">
        <f t="shared" si="2"/>
        <v>31</v>
      </c>
      <c r="G9097" s="21" t="s">
        <v>58</v>
      </c>
      <c r="H9097" s="23"/>
      <c r="I9097" s="28"/>
    </row>
    <row r="9098" ht="22.5" customHeight="1">
      <c r="A9098" s="53" t="str">
        <f t="array" ref="A9098">IFERROR(_xlfn.XLOOKUP(B9098, Runs[Run ID], Runs[Track]), "— pick a run —")</f>
        <v>X-Men</v>
      </c>
      <c r="B9098" s="54" t="s">
        <v>1268</v>
      </c>
      <c r="C9098" s="53" t="str">
        <f t="array" ref="C9098">IFERROR(_xlfn.XLOOKUP(B9098, Runs[Run ID], Runs[Title]), "— pick a run —")</f>
        <v>Morrison's New X-Men </v>
      </c>
      <c r="D9098" s="74" t="s">
        <v>16639</v>
      </c>
      <c r="E9098" s="58" t="b">
        <v>0</v>
      </c>
      <c r="F9098" s="25">
        <f t="shared" si="2"/>
        <v>32</v>
      </c>
      <c r="G9098" s="21" t="s">
        <v>58</v>
      </c>
      <c r="H9098" s="23"/>
      <c r="I9098" s="28"/>
    </row>
    <row r="9099" ht="22.5" customHeight="1">
      <c r="A9099" s="53" t="str">
        <f t="array" ref="A9099">IFERROR(_xlfn.XLOOKUP(B9099, Runs[Run ID], Runs[Track]), "— pick a run —")</f>
        <v>X-Men</v>
      </c>
      <c r="B9099" s="54" t="s">
        <v>1268</v>
      </c>
      <c r="C9099" s="53" t="str">
        <f t="array" ref="C9099">IFERROR(_xlfn.XLOOKUP(B9099, Runs[Run ID], Runs[Title]), "— pick a run —")</f>
        <v>Morrison's New X-Men </v>
      </c>
      <c r="D9099" s="74" t="s">
        <v>16640</v>
      </c>
      <c r="E9099" s="58" t="b">
        <v>0</v>
      </c>
      <c r="F9099" s="25">
        <f t="shared" si="2"/>
        <v>33</v>
      </c>
      <c r="G9099" s="21" t="s">
        <v>58</v>
      </c>
      <c r="H9099" s="23"/>
      <c r="I9099" s="28"/>
    </row>
    <row r="9100" ht="22.5" customHeight="1">
      <c r="A9100" s="53" t="str">
        <f t="array" ref="A9100">IFERROR(_xlfn.XLOOKUP(B9100, Runs[Run ID], Runs[Track]), "— pick a run —")</f>
        <v>X-Men</v>
      </c>
      <c r="B9100" s="54" t="s">
        <v>1268</v>
      </c>
      <c r="C9100" s="53" t="str">
        <f t="array" ref="C9100">IFERROR(_xlfn.XLOOKUP(B9100, Runs[Run ID], Runs[Title]), "— pick a run —")</f>
        <v>Morrison's New X-Men </v>
      </c>
      <c r="D9100" s="74" t="s">
        <v>16641</v>
      </c>
      <c r="E9100" s="58" t="b">
        <v>0</v>
      </c>
      <c r="F9100" s="25">
        <f t="shared" si="2"/>
        <v>34</v>
      </c>
      <c r="G9100" s="21" t="s">
        <v>58</v>
      </c>
      <c r="H9100" s="23"/>
      <c r="I9100" s="28"/>
    </row>
    <row r="9101" ht="22.5" customHeight="1">
      <c r="A9101" s="53" t="str">
        <f t="array" ref="A9101">IFERROR(_xlfn.XLOOKUP(B9101, Runs[Run ID], Runs[Track]), "— pick a run —")</f>
        <v>X-Men</v>
      </c>
      <c r="B9101" s="54" t="s">
        <v>1268</v>
      </c>
      <c r="C9101" s="53" t="str">
        <f t="array" ref="C9101">IFERROR(_xlfn.XLOOKUP(B9101, Runs[Run ID], Runs[Title]), "— pick a run —")</f>
        <v>Morrison's New X-Men </v>
      </c>
      <c r="D9101" s="74" t="s">
        <v>16642</v>
      </c>
      <c r="E9101" s="58" t="b">
        <v>0</v>
      </c>
      <c r="F9101" s="25">
        <f t="shared" si="2"/>
        <v>35</v>
      </c>
      <c r="G9101" s="21" t="s">
        <v>58</v>
      </c>
      <c r="H9101" s="23"/>
      <c r="I9101" s="28"/>
    </row>
    <row r="9102" ht="22.5" customHeight="1">
      <c r="A9102" s="53" t="str">
        <f t="array" ref="A9102">IFERROR(_xlfn.XLOOKUP(B9102, Runs[Run ID], Runs[Track]), "— pick a run —")</f>
        <v>X-Men</v>
      </c>
      <c r="B9102" s="54" t="s">
        <v>1268</v>
      </c>
      <c r="C9102" s="53" t="str">
        <f t="array" ref="C9102">IFERROR(_xlfn.XLOOKUP(B9102, Runs[Run ID], Runs[Title]), "— pick a run —")</f>
        <v>Morrison's New X-Men </v>
      </c>
      <c r="D9102" s="74" t="s">
        <v>16643</v>
      </c>
      <c r="E9102" s="58" t="b">
        <v>0</v>
      </c>
      <c r="F9102" s="25">
        <f t="shared" si="2"/>
        <v>36</v>
      </c>
      <c r="G9102" s="21" t="s">
        <v>58</v>
      </c>
      <c r="H9102" s="23"/>
      <c r="I9102" s="28"/>
    </row>
    <row r="9103" ht="22.5" customHeight="1">
      <c r="A9103" s="53" t="str">
        <f t="array" ref="A9103">IFERROR(_xlfn.XLOOKUP(B9103, Runs[Run ID], Runs[Track]), "— pick a run —")</f>
        <v>X-Men</v>
      </c>
      <c r="B9103" s="54" t="s">
        <v>1268</v>
      </c>
      <c r="C9103" s="53" t="str">
        <f t="array" ref="C9103">IFERROR(_xlfn.XLOOKUP(B9103, Runs[Run ID], Runs[Title]), "— pick a run —")</f>
        <v>Morrison's New X-Men </v>
      </c>
      <c r="D9103" s="74" t="s">
        <v>16644</v>
      </c>
      <c r="E9103" s="58" t="b">
        <v>0</v>
      </c>
      <c r="F9103" s="25">
        <f t="shared" si="2"/>
        <v>37</v>
      </c>
      <c r="G9103" s="21" t="s">
        <v>58</v>
      </c>
      <c r="H9103" s="23"/>
      <c r="I9103" s="28"/>
    </row>
    <row r="9104" ht="22.5" customHeight="1">
      <c r="A9104" s="53" t="str">
        <f t="array" ref="A9104">IFERROR(_xlfn.XLOOKUP(B9104, Runs[Run ID], Runs[Track]), "— pick a run —")</f>
        <v>X-Men</v>
      </c>
      <c r="B9104" s="54" t="s">
        <v>1268</v>
      </c>
      <c r="C9104" s="53" t="str">
        <f t="array" ref="C9104">IFERROR(_xlfn.XLOOKUP(B9104, Runs[Run ID], Runs[Title]), "— pick a run —")</f>
        <v>Morrison's New X-Men </v>
      </c>
      <c r="D9104" s="74" t="s">
        <v>16645</v>
      </c>
      <c r="E9104" s="58" t="b">
        <v>0</v>
      </c>
      <c r="F9104" s="25">
        <f t="shared" si="2"/>
        <v>38</v>
      </c>
      <c r="G9104" s="21" t="s">
        <v>58</v>
      </c>
      <c r="H9104" s="23"/>
      <c r="I9104" s="28"/>
    </row>
    <row r="9105" ht="22.5" customHeight="1">
      <c r="A9105" s="53" t="str">
        <f t="array" ref="A9105">IFERROR(_xlfn.XLOOKUP(B9105, Runs[Run ID], Runs[Track]), "— pick a run —")</f>
        <v>X-Men</v>
      </c>
      <c r="B9105" s="54" t="s">
        <v>1268</v>
      </c>
      <c r="C9105" s="53" t="str">
        <f t="array" ref="C9105">IFERROR(_xlfn.XLOOKUP(B9105, Runs[Run ID], Runs[Title]), "— pick a run —")</f>
        <v>Morrison's New X-Men </v>
      </c>
      <c r="D9105" s="74" t="s">
        <v>16646</v>
      </c>
      <c r="E9105" s="58" t="b">
        <v>0</v>
      </c>
      <c r="F9105" s="25">
        <f t="shared" si="2"/>
        <v>39</v>
      </c>
      <c r="G9105" s="21" t="s">
        <v>58</v>
      </c>
      <c r="H9105" s="23"/>
      <c r="I9105" s="28"/>
    </row>
    <row r="9106" ht="22.5" customHeight="1">
      <c r="A9106" s="53" t="str">
        <f t="array" ref="A9106">IFERROR(_xlfn.XLOOKUP(B9106, Runs[Run ID], Runs[Track]), "— pick a run —")</f>
        <v>X-Men</v>
      </c>
      <c r="B9106" s="54" t="s">
        <v>1268</v>
      </c>
      <c r="C9106" s="53" t="str">
        <f t="array" ref="C9106">IFERROR(_xlfn.XLOOKUP(B9106, Runs[Run ID], Runs[Title]), "— pick a run —")</f>
        <v>Morrison's New X-Men </v>
      </c>
      <c r="D9106" s="74" t="s">
        <v>16647</v>
      </c>
      <c r="E9106" s="58" t="b">
        <v>0</v>
      </c>
      <c r="F9106" s="25">
        <f t="shared" si="2"/>
        <v>40</v>
      </c>
      <c r="G9106" s="21" t="s">
        <v>58</v>
      </c>
      <c r="H9106" s="23"/>
      <c r="I9106" s="28"/>
    </row>
    <row r="9107" ht="22.5" customHeight="1">
      <c r="A9107" s="53" t="str">
        <f t="array" ref="A9107">IFERROR(_xlfn.XLOOKUP(B9107, Runs[Run ID], Runs[Track]), "— pick a run —")</f>
        <v>X-Men</v>
      </c>
      <c r="B9107" s="54" t="s">
        <v>1268</v>
      </c>
      <c r="C9107" s="53" t="str">
        <f t="array" ref="C9107">IFERROR(_xlfn.XLOOKUP(B9107, Runs[Run ID], Runs[Title]), "— pick a run —")</f>
        <v>Morrison's New X-Men </v>
      </c>
      <c r="D9107" s="74" t="s">
        <v>16648</v>
      </c>
      <c r="E9107" s="58" t="b">
        <v>0</v>
      </c>
      <c r="F9107" s="25">
        <f t="shared" si="2"/>
        <v>41</v>
      </c>
      <c r="G9107" s="21" t="s">
        <v>58</v>
      </c>
      <c r="H9107" s="23"/>
      <c r="I9107" s="28"/>
    </row>
    <row r="9108" ht="22.5" customHeight="1">
      <c r="A9108" s="53" t="str">
        <f t="array" ref="A9108">IFERROR(_xlfn.XLOOKUP(B9108, Runs[Run ID], Runs[Track]), "— pick a run —")</f>
        <v>X-Men</v>
      </c>
      <c r="B9108" s="54" t="s">
        <v>1268</v>
      </c>
      <c r="C9108" s="53" t="str">
        <f t="array" ref="C9108">IFERROR(_xlfn.XLOOKUP(B9108, Runs[Run ID], Runs[Title]), "— pick a run —")</f>
        <v>Morrison's New X-Men </v>
      </c>
      <c r="D9108" s="74" t="s">
        <v>16649</v>
      </c>
      <c r="E9108" s="58" t="b">
        <v>0</v>
      </c>
      <c r="F9108" s="25">
        <f t="shared" si="2"/>
        <v>42</v>
      </c>
      <c r="G9108" s="21" t="s">
        <v>58</v>
      </c>
      <c r="H9108" s="23"/>
      <c r="I9108" s="28"/>
    </row>
    <row r="9109" ht="22.5" customHeight="1">
      <c r="A9109" s="53" t="str">
        <f t="array" ref="A9109">IFERROR(_xlfn.XLOOKUP(B9109, Runs[Run ID], Runs[Track]), "— pick a run —")</f>
        <v>X-Men</v>
      </c>
      <c r="B9109" s="54" t="s">
        <v>1267</v>
      </c>
      <c r="C9109" s="53" t="str">
        <f t="array" ref="C9109">IFERROR(_xlfn.XLOOKUP(B9109, Runs[Run ID], Runs[Title]), "— pick a run —")</f>
        <v>Whedon's Astonishing X-Men</v>
      </c>
      <c r="D9109" s="74" t="s">
        <v>16650</v>
      </c>
      <c r="E9109" s="58" t="b">
        <v>0</v>
      </c>
      <c r="F9109" s="25">
        <f t="shared" si="2"/>
        <v>1</v>
      </c>
      <c r="G9109" s="21" t="s">
        <v>58</v>
      </c>
      <c r="H9109" s="23" t="s">
        <v>16651</v>
      </c>
      <c r="I9109" s="28"/>
    </row>
    <row r="9110" ht="22.5" customHeight="1">
      <c r="A9110" s="53" t="str">
        <f t="array" ref="A9110">IFERROR(_xlfn.XLOOKUP(B9110, Runs[Run ID], Runs[Track]), "— pick a run —")</f>
        <v>X-Men</v>
      </c>
      <c r="B9110" s="54" t="s">
        <v>1267</v>
      </c>
      <c r="C9110" s="53" t="str">
        <f t="array" ref="C9110">IFERROR(_xlfn.XLOOKUP(B9110, Runs[Run ID], Runs[Title]), "— pick a run —")</f>
        <v>Whedon's Astonishing X-Men</v>
      </c>
      <c r="D9110" s="74" t="s">
        <v>16652</v>
      </c>
      <c r="E9110" s="58" t="b">
        <v>0</v>
      </c>
      <c r="F9110" s="25">
        <f t="shared" si="2"/>
        <v>2</v>
      </c>
      <c r="G9110" s="21" t="s">
        <v>58</v>
      </c>
      <c r="H9110" s="23"/>
      <c r="I9110" s="28"/>
    </row>
    <row r="9111" ht="22.5" customHeight="1">
      <c r="A9111" s="53" t="str">
        <f t="array" ref="A9111">IFERROR(_xlfn.XLOOKUP(B9111, Runs[Run ID], Runs[Track]), "— pick a run —")</f>
        <v>X-Men</v>
      </c>
      <c r="B9111" s="54" t="s">
        <v>1267</v>
      </c>
      <c r="C9111" s="53" t="str">
        <f t="array" ref="C9111">IFERROR(_xlfn.XLOOKUP(B9111, Runs[Run ID], Runs[Title]), "— pick a run —")</f>
        <v>Whedon's Astonishing X-Men</v>
      </c>
      <c r="D9111" s="74" t="s">
        <v>16653</v>
      </c>
      <c r="E9111" s="58" t="b">
        <v>0</v>
      </c>
      <c r="F9111" s="25">
        <f t="shared" si="2"/>
        <v>3</v>
      </c>
      <c r="G9111" s="21" t="s">
        <v>58</v>
      </c>
      <c r="H9111" s="23"/>
      <c r="I9111" s="28"/>
    </row>
    <row r="9112" ht="22.5" customHeight="1">
      <c r="A9112" s="53" t="str">
        <f t="array" ref="A9112">IFERROR(_xlfn.XLOOKUP(B9112, Runs[Run ID], Runs[Track]), "— pick a run —")</f>
        <v>X-Men</v>
      </c>
      <c r="B9112" s="54" t="s">
        <v>1267</v>
      </c>
      <c r="C9112" s="53" t="str">
        <f t="array" ref="C9112">IFERROR(_xlfn.XLOOKUP(B9112, Runs[Run ID], Runs[Title]), "— pick a run —")</f>
        <v>Whedon's Astonishing X-Men</v>
      </c>
      <c r="D9112" s="74" t="s">
        <v>16654</v>
      </c>
      <c r="E9112" s="58" t="b">
        <v>0</v>
      </c>
      <c r="F9112" s="25">
        <f t="shared" si="2"/>
        <v>4</v>
      </c>
      <c r="G9112" s="21" t="s">
        <v>58</v>
      </c>
      <c r="H9112" s="23"/>
      <c r="I9112" s="28"/>
    </row>
    <row r="9113" ht="22.5" customHeight="1">
      <c r="A9113" s="53" t="str">
        <f t="array" ref="A9113">IFERROR(_xlfn.XLOOKUP(B9113, Runs[Run ID], Runs[Track]), "— pick a run —")</f>
        <v>X-Men</v>
      </c>
      <c r="B9113" s="54" t="s">
        <v>1267</v>
      </c>
      <c r="C9113" s="53" t="str">
        <f t="array" ref="C9113">IFERROR(_xlfn.XLOOKUP(B9113, Runs[Run ID], Runs[Title]), "— pick a run —")</f>
        <v>Whedon's Astonishing X-Men</v>
      </c>
      <c r="D9113" s="74" t="s">
        <v>16655</v>
      </c>
      <c r="E9113" s="58" t="b">
        <v>0</v>
      </c>
      <c r="F9113" s="25">
        <f t="shared" si="2"/>
        <v>5</v>
      </c>
      <c r="G9113" s="21" t="s">
        <v>58</v>
      </c>
      <c r="H9113" s="23"/>
      <c r="I9113" s="28"/>
    </row>
    <row r="9114" ht="22.5" customHeight="1">
      <c r="A9114" s="53" t="str">
        <f t="array" ref="A9114">IFERROR(_xlfn.XLOOKUP(B9114, Runs[Run ID], Runs[Track]), "— pick a run —")</f>
        <v>X-Men</v>
      </c>
      <c r="B9114" s="54" t="s">
        <v>1267</v>
      </c>
      <c r="C9114" s="53" t="str">
        <f t="array" ref="C9114">IFERROR(_xlfn.XLOOKUP(B9114, Runs[Run ID], Runs[Title]), "— pick a run —")</f>
        <v>Whedon's Astonishing X-Men</v>
      </c>
      <c r="D9114" s="74" t="s">
        <v>16656</v>
      </c>
      <c r="E9114" s="58" t="b">
        <v>0</v>
      </c>
      <c r="F9114" s="25">
        <f t="shared" si="2"/>
        <v>6</v>
      </c>
      <c r="G9114" s="21" t="s">
        <v>58</v>
      </c>
      <c r="H9114" s="23"/>
      <c r="I9114" s="28"/>
    </row>
    <row r="9115" ht="22.5" customHeight="1">
      <c r="A9115" s="53" t="str">
        <f t="array" ref="A9115">IFERROR(_xlfn.XLOOKUP(B9115, Runs[Run ID], Runs[Track]), "— pick a run —")</f>
        <v>X-Men</v>
      </c>
      <c r="B9115" s="54" t="s">
        <v>1267</v>
      </c>
      <c r="C9115" s="53" t="str">
        <f t="array" ref="C9115">IFERROR(_xlfn.XLOOKUP(B9115, Runs[Run ID], Runs[Title]), "— pick a run —")</f>
        <v>Whedon's Astonishing X-Men</v>
      </c>
      <c r="D9115" s="74" t="s">
        <v>16657</v>
      </c>
      <c r="E9115" s="58" t="b">
        <v>0</v>
      </c>
      <c r="F9115" s="25">
        <f t="shared" si="2"/>
        <v>7</v>
      </c>
      <c r="G9115" s="21" t="s">
        <v>443</v>
      </c>
      <c r="H9115" s="23" t="s">
        <v>16658</v>
      </c>
      <c r="I9115" s="28"/>
    </row>
    <row r="9116" ht="22.5" customHeight="1">
      <c r="A9116" s="53" t="str">
        <f t="array" ref="A9116">IFERROR(_xlfn.XLOOKUP(B9116, Runs[Run ID], Runs[Track]), "— pick a run —")</f>
        <v>X-Men</v>
      </c>
      <c r="B9116" s="54" t="s">
        <v>1267</v>
      </c>
      <c r="C9116" s="53" t="str">
        <f t="array" ref="C9116">IFERROR(_xlfn.XLOOKUP(B9116, Runs[Run ID], Runs[Title]), "— pick a run —")</f>
        <v>Whedon's Astonishing X-Men</v>
      </c>
      <c r="D9116" s="74" t="s">
        <v>16659</v>
      </c>
      <c r="E9116" s="58" t="b">
        <v>0</v>
      </c>
      <c r="F9116" s="25">
        <f t="shared" si="2"/>
        <v>8</v>
      </c>
      <c r="G9116" s="21" t="s">
        <v>58</v>
      </c>
      <c r="H9116" s="23"/>
      <c r="I9116" s="28"/>
    </row>
    <row r="9117" ht="22.5" customHeight="1">
      <c r="A9117" s="53" t="str">
        <f t="array" ref="A9117">IFERROR(_xlfn.XLOOKUP(B9117, Runs[Run ID], Runs[Track]), "— pick a run —")</f>
        <v>X-Men</v>
      </c>
      <c r="B9117" s="54" t="s">
        <v>1267</v>
      </c>
      <c r="C9117" s="53" t="str">
        <f t="array" ref="C9117">IFERROR(_xlfn.XLOOKUP(B9117, Runs[Run ID], Runs[Title]), "— pick a run —")</f>
        <v>Whedon's Astonishing X-Men</v>
      </c>
      <c r="D9117" s="74" t="s">
        <v>16660</v>
      </c>
      <c r="E9117" s="58" t="b">
        <v>0</v>
      </c>
      <c r="F9117" s="25">
        <f t="shared" si="2"/>
        <v>9</v>
      </c>
      <c r="G9117" s="21" t="s">
        <v>58</v>
      </c>
      <c r="H9117" s="23"/>
      <c r="I9117" s="28"/>
    </row>
    <row r="9118" ht="22.5" customHeight="1">
      <c r="A9118" s="53" t="str">
        <f t="array" ref="A9118">IFERROR(_xlfn.XLOOKUP(B9118, Runs[Run ID], Runs[Track]), "— pick a run —")</f>
        <v>X-Men</v>
      </c>
      <c r="B9118" s="54" t="s">
        <v>1267</v>
      </c>
      <c r="C9118" s="53" t="str">
        <f t="array" ref="C9118">IFERROR(_xlfn.XLOOKUP(B9118, Runs[Run ID], Runs[Title]), "— pick a run —")</f>
        <v>Whedon's Astonishing X-Men</v>
      </c>
      <c r="D9118" s="74" t="s">
        <v>16661</v>
      </c>
      <c r="E9118" s="58" t="b">
        <v>0</v>
      </c>
      <c r="F9118" s="25">
        <f t="shared" si="2"/>
        <v>10</v>
      </c>
      <c r="G9118" s="21" t="s">
        <v>58</v>
      </c>
      <c r="H9118" s="23"/>
      <c r="I9118" s="28"/>
    </row>
    <row r="9119" ht="22.5" customHeight="1">
      <c r="A9119" s="53" t="str">
        <f t="array" ref="A9119">IFERROR(_xlfn.XLOOKUP(B9119, Runs[Run ID], Runs[Track]), "— pick a run —")</f>
        <v>X-Men</v>
      </c>
      <c r="B9119" s="54" t="s">
        <v>1267</v>
      </c>
      <c r="C9119" s="53" t="str">
        <f t="array" ref="C9119">IFERROR(_xlfn.XLOOKUP(B9119, Runs[Run ID], Runs[Title]), "— pick a run —")</f>
        <v>Whedon's Astonishing X-Men</v>
      </c>
      <c r="D9119" s="74" t="s">
        <v>16662</v>
      </c>
      <c r="E9119" s="58" t="b">
        <v>0</v>
      </c>
      <c r="F9119" s="25">
        <f t="shared" si="2"/>
        <v>11</v>
      </c>
      <c r="G9119" s="21" t="s">
        <v>58</v>
      </c>
      <c r="H9119" s="23"/>
      <c r="I9119" s="28"/>
    </row>
    <row r="9120" ht="22.5" customHeight="1">
      <c r="A9120" s="53" t="str">
        <f t="array" ref="A9120">IFERROR(_xlfn.XLOOKUP(B9120, Runs[Run ID], Runs[Track]), "— pick a run —")</f>
        <v>X-Men</v>
      </c>
      <c r="B9120" s="54" t="s">
        <v>1267</v>
      </c>
      <c r="C9120" s="53" t="str">
        <f t="array" ref="C9120">IFERROR(_xlfn.XLOOKUP(B9120, Runs[Run ID], Runs[Title]), "— pick a run —")</f>
        <v>Whedon's Astonishing X-Men</v>
      </c>
      <c r="D9120" s="74" t="s">
        <v>16663</v>
      </c>
      <c r="E9120" s="58" t="b">
        <v>0</v>
      </c>
      <c r="F9120" s="25">
        <f t="shared" si="2"/>
        <v>12</v>
      </c>
      <c r="G9120" s="21" t="s">
        <v>58</v>
      </c>
      <c r="H9120" s="23"/>
      <c r="I9120" s="28"/>
    </row>
    <row r="9121" ht="22.5" customHeight="1">
      <c r="A9121" s="53" t="str">
        <f t="array" ref="A9121">IFERROR(_xlfn.XLOOKUP(B9121, Runs[Run ID], Runs[Track]), "— pick a run —")</f>
        <v>X-Men</v>
      </c>
      <c r="B9121" s="54" t="s">
        <v>1267</v>
      </c>
      <c r="C9121" s="53" t="str">
        <f t="array" ref="C9121">IFERROR(_xlfn.XLOOKUP(B9121, Runs[Run ID], Runs[Title]), "— pick a run —")</f>
        <v>Whedon's Astonishing X-Men</v>
      </c>
      <c r="D9121" s="74" t="s">
        <v>16664</v>
      </c>
      <c r="E9121" s="58" t="b">
        <v>0</v>
      </c>
      <c r="F9121" s="25">
        <f t="shared" si="2"/>
        <v>13</v>
      </c>
      <c r="G9121" s="21" t="s">
        <v>58</v>
      </c>
      <c r="H9121" s="23"/>
      <c r="I9121" s="28"/>
    </row>
    <row r="9122" ht="22.5" customHeight="1">
      <c r="A9122" s="53" t="str">
        <f t="array" ref="A9122">IFERROR(_xlfn.XLOOKUP(B9122, Runs[Run ID], Runs[Track]), "— pick a run —")</f>
        <v>X-Men</v>
      </c>
      <c r="B9122" s="54" t="s">
        <v>1267</v>
      </c>
      <c r="C9122" s="53" t="str">
        <f t="array" ref="C9122">IFERROR(_xlfn.XLOOKUP(B9122, Runs[Run ID], Runs[Title]), "— pick a run —")</f>
        <v>Whedon's Astonishing X-Men</v>
      </c>
      <c r="D9122" s="74" t="s">
        <v>16665</v>
      </c>
      <c r="E9122" s="58" t="b">
        <v>0</v>
      </c>
      <c r="F9122" s="25">
        <f t="shared" si="2"/>
        <v>14</v>
      </c>
      <c r="G9122" s="21" t="s">
        <v>58</v>
      </c>
      <c r="H9122" s="23"/>
      <c r="I9122" s="28"/>
    </row>
    <row r="9123" ht="22.5" customHeight="1">
      <c r="A9123" s="53" t="str">
        <f t="array" ref="A9123">IFERROR(_xlfn.XLOOKUP(B9123, Runs[Run ID], Runs[Track]), "— pick a run —")</f>
        <v>X-Men</v>
      </c>
      <c r="B9123" s="54" t="s">
        <v>1267</v>
      </c>
      <c r="C9123" s="53" t="str">
        <f t="array" ref="C9123">IFERROR(_xlfn.XLOOKUP(B9123, Runs[Run ID], Runs[Title]), "— pick a run —")</f>
        <v>Whedon's Astonishing X-Men</v>
      </c>
      <c r="D9123" s="74" t="s">
        <v>16666</v>
      </c>
      <c r="E9123" s="58" t="b">
        <v>0</v>
      </c>
      <c r="F9123" s="25">
        <f t="shared" si="2"/>
        <v>15</v>
      </c>
      <c r="G9123" s="21" t="s">
        <v>58</v>
      </c>
      <c r="H9123" s="23"/>
      <c r="I9123" s="28"/>
    </row>
    <row r="9124" ht="22.5" customHeight="1">
      <c r="A9124" s="53" t="str">
        <f t="array" ref="A9124">IFERROR(_xlfn.XLOOKUP(B9124, Runs[Run ID], Runs[Track]), "— pick a run —")</f>
        <v>X-Men</v>
      </c>
      <c r="B9124" s="54" t="s">
        <v>1267</v>
      </c>
      <c r="C9124" s="53" t="str">
        <f t="array" ref="C9124">IFERROR(_xlfn.XLOOKUP(B9124, Runs[Run ID], Runs[Title]), "— pick a run —")</f>
        <v>Whedon's Astonishing X-Men</v>
      </c>
      <c r="D9124" s="74" t="s">
        <v>16667</v>
      </c>
      <c r="E9124" s="58" t="b">
        <v>0</v>
      </c>
      <c r="F9124" s="25">
        <f t="shared" si="2"/>
        <v>16</v>
      </c>
      <c r="G9124" s="21" t="s">
        <v>58</v>
      </c>
      <c r="H9124" s="23"/>
      <c r="I9124" s="28"/>
    </row>
    <row r="9125" ht="22.5" customHeight="1">
      <c r="A9125" s="53" t="str">
        <f t="array" ref="A9125">IFERROR(_xlfn.XLOOKUP(B9125, Runs[Run ID], Runs[Track]), "— pick a run —")</f>
        <v>X-Men</v>
      </c>
      <c r="B9125" s="54" t="s">
        <v>1267</v>
      </c>
      <c r="C9125" s="53" t="str">
        <f t="array" ref="C9125">IFERROR(_xlfn.XLOOKUP(B9125, Runs[Run ID], Runs[Title]), "— pick a run —")</f>
        <v>Whedon's Astonishing X-Men</v>
      </c>
      <c r="D9125" s="74" t="s">
        <v>16668</v>
      </c>
      <c r="E9125" s="58" t="b">
        <v>0</v>
      </c>
      <c r="F9125" s="25">
        <f t="shared" si="2"/>
        <v>17</v>
      </c>
      <c r="G9125" s="21" t="s">
        <v>58</v>
      </c>
      <c r="H9125" s="23"/>
      <c r="I9125" s="28"/>
    </row>
    <row r="9126" ht="22.5" customHeight="1">
      <c r="A9126" s="53" t="str">
        <f t="array" ref="A9126">IFERROR(_xlfn.XLOOKUP(B9126, Runs[Run ID], Runs[Track]), "— pick a run —")</f>
        <v>X-Men</v>
      </c>
      <c r="B9126" s="54" t="s">
        <v>1267</v>
      </c>
      <c r="C9126" s="53" t="str">
        <f t="array" ref="C9126">IFERROR(_xlfn.XLOOKUP(B9126, Runs[Run ID], Runs[Title]), "— pick a run —")</f>
        <v>Whedon's Astonishing X-Men</v>
      </c>
      <c r="D9126" s="74" t="s">
        <v>16669</v>
      </c>
      <c r="E9126" s="58" t="b">
        <v>0</v>
      </c>
      <c r="F9126" s="25">
        <f t="shared" si="2"/>
        <v>18</v>
      </c>
      <c r="G9126" s="21" t="s">
        <v>58</v>
      </c>
      <c r="H9126" s="23"/>
      <c r="I9126" s="28"/>
    </row>
    <row r="9127" ht="22.5" customHeight="1">
      <c r="A9127" s="53" t="str">
        <f t="array" ref="A9127">IFERROR(_xlfn.XLOOKUP(B9127, Runs[Run ID], Runs[Track]), "— pick a run —")</f>
        <v>X-Men</v>
      </c>
      <c r="B9127" s="54" t="s">
        <v>1267</v>
      </c>
      <c r="C9127" s="53" t="str">
        <f t="array" ref="C9127">IFERROR(_xlfn.XLOOKUP(B9127, Runs[Run ID], Runs[Title]), "— pick a run —")</f>
        <v>Whedon's Astonishing X-Men</v>
      </c>
      <c r="D9127" s="74" t="s">
        <v>16670</v>
      </c>
      <c r="E9127" s="58" t="b">
        <v>0</v>
      </c>
      <c r="F9127" s="25">
        <f t="shared" si="2"/>
        <v>19</v>
      </c>
      <c r="G9127" s="21" t="s">
        <v>58</v>
      </c>
      <c r="H9127" s="23"/>
      <c r="I9127" s="28"/>
    </row>
    <row r="9128" ht="22.5" customHeight="1">
      <c r="A9128" s="53" t="str">
        <f t="array" ref="A9128">IFERROR(_xlfn.XLOOKUP(B9128, Runs[Run ID], Runs[Track]), "— pick a run —")</f>
        <v>X-Men</v>
      </c>
      <c r="B9128" s="54" t="s">
        <v>1267</v>
      </c>
      <c r="C9128" s="53" t="str">
        <f t="array" ref="C9128">IFERROR(_xlfn.XLOOKUP(B9128, Runs[Run ID], Runs[Title]), "— pick a run —")</f>
        <v>Whedon's Astonishing X-Men</v>
      </c>
      <c r="D9128" s="74" t="s">
        <v>16671</v>
      </c>
      <c r="E9128" s="58" t="b">
        <v>0</v>
      </c>
      <c r="F9128" s="25">
        <f t="shared" si="2"/>
        <v>20</v>
      </c>
      <c r="G9128" s="21" t="s">
        <v>58</v>
      </c>
      <c r="H9128" s="23"/>
      <c r="I9128" s="28"/>
    </row>
    <row r="9129" ht="22.5" customHeight="1">
      <c r="A9129" s="53" t="str">
        <f t="array" ref="A9129">IFERROR(_xlfn.XLOOKUP(B9129, Runs[Run ID], Runs[Track]), "— pick a run —")</f>
        <v>X-Men</v>
      </c>
      <c r="B9129" s="54" t="s">
        <v>1267</v>
      </c>
      <c r="C9129" s="53" t="str">
        <f t="array" ref="C9129">IFERROR(_xlfn.XLOOKUP(B9129, Runs[Run ID], Runs[Title]), "— pick a run —")</f>
        <v>Whedon's Astonishing X-Men</v>
      </c>
      <c r="D9129" s="74" t="s">
        <v>16672</v>
      </c>
      <c r="E9129" s="58" t="b">
        <v>0</v>
      </c>
      <c r="F9129" s="25">
        <f t="shared" si="2"/>
        <v>21</v>
      </c>
      <c r="G9129" s="21" t="s">
        <v>58</v>
      </c>
      <c r="H9129" s="23"/>
      <c r="I9129" s="28"/>
    </row>
    <row r="9130" ht="22.5" customHeight="1">
      <c r="A9130" s="53" t="str">
        <f t="array" ref="A9130">IFERROR(_xlfn.XLOOKUP(B9130, Runs[Run ID], Runs[Track]), "— pick a run —")</f>
        <v>X-Men</v>
      </c>
      <c r="B9130" s="54" t="s">
        <v>1267</v>
      </c>
      <c r="C9130" s="53" t="str">
        <f t="array" ref="C9130">IFERROR(_xlfn.XLOOKUP(B9130, Runs[Run ID], Runs[Title]), "— pick a run —")</f>
        <v>Whedon's Astonishing X-Men</v>
      </c>
      <c r="D9130" s="74" t="s">
        <v>16673</v>
      </c>
      <c r="E9130" s="58" t="b">
        <v>0</v>
      </c>
      <c r="F9130" s="25">
        <f t="shared" si="2"/>
        <v>22</v>
      </c>
      <c r="G9130" s="21" t="s">
        <v>58</v>
      </c>
      <c r="H9130" s="23"/>
      <c r="I9130" s="28"/>
    </row>
    <row r="9131" ht="22.5" customHeight="1">
      <c r="A9131" s="53" t="str">
        <f t="array" ref="A9131">IFERROR(_xlfn.XLOOKUP(B9131, Runs[Run ID], Runs[Track]), "— pick a run —")</f>
        <v>X-Men</v>
      </c>
      <c r="B9131" s="54" t="s">
        <v>1267</v>
      </c>
      <c r="C9131" s="53" t="str">
        <f t="array" ref="C9131">IFERROR(_xlfn.XLOOKUP(B9131, Runs[Run ID], Runs[Title]), "— pick a run —")</f>
        <v>Whedon's Astonishing X-Men</v>
      </c>
      <c r="D9131" s="74" t="s">
        <v>16674</v>
      </c>
      <c r="E9131" s="58" t="b">
        <v>0</v>
      </c>
      <c r="F9131" s="25">
        <f t="shared" si="2"/>
        <v>23</v>
      </c>
      <c r="G9131" s="21" t="s">
        <v>58</v>
      </c>
      <c r="H9131" s="23"/>
      <c r="I9131" s="28"/>
    </row>
    <row r="9132" ht="22.5" customHeight="1">
      <c r="A9132" s="53" t="str">
        <f t="array" ref="A9132">IFERROR(_xlfn.XLOOKUP(B9132, Runs[Run ID], Runs[Track]), "— pick a run —")</f>
        <v>X-Men</v>
      </c>
      <c r="B9132" s="54" t="s">
        <v>1267</v>
      </c>
      <c r="C9132" s="53" t="str">
        <f t="array" ref="C9132">IFERROR(_xlfn.XLOOKUP(B9132, Runs[Run ID], Runs[Title]), "— pick a run —")</f>
        <v>Whedon's Astonishing X-Men</v>
      </c>
      <c r="D9132" s="74" t="s">
        <v>16675</v>
      </c>
      <c r="E9132" s="58" t="b">
        <v>0</v>
      </c>
      <c r="F9132" s="25">
        <f t="shared" si="2"/>
        <v>24</v>
      </c>
      <c r="G9132" s="21" t="s">
        <v>58</v>
      </c>
      <c r="H9132" s="23"/>
      <c r="I9132" s="28"/>
    </row>
    <row r="9133" ht="22.5" customHeight="1">
      <c r="A9133" s="53" t="str">
        <f t="array" ref="A9133">IFERROR(_xlfn.XLOOKUP(B9133, Runs[Run ID], Runs[Track]), "— pick a run —")</f>
        <v>X-Men</v>
      </c>
      <c r="B9133" s="54" t="s">
        <v>1267</v>
      </c>
      <c r="C9133" s="53" t="str">
        <f t="array" ref="C9133">IFERROR(_xlfn.XLOOKUP(B9133, Runs[Run ID], Runs[Title]), "— pick a run —")</f>
        <v>Whedon's Astonishing X-Men</v>
      </c>
      <c r="D9133" s="74" t="s">
        <v>16676</v>
      </c>
      <c r="E9133" s="58" t="b">
        <v>0</v>
      </c>
      <c r="F9133" s="25">
        <f t="shared" si="2"/>
        <v>25</v>
      </c>
      <c r="G9133" s="21" t="s">
        <v>58</v>
      </c>
      <c r="H9133" s="23"/>
      <c r="I9133" s="28"/>
    </row>
    <row r="9134" ht="22.5" customHeight="1">
      <c r="A9134" s="53" t="str">
        <f t="array" ref="A9134">IFERROR(_xlfn.XLOOKUP(B9134, Runs[Run ID], Runs[Track]), "— pick a run —")</f>
        <v>X-Men</v>
      </c>
      <c r="B9134" s="54" t="s">
        <v>1267</v>
      </c>
      <c r="C9134" s="53" t="str">
        <f t="array" ref="C9134">IFERROR(_xlfn.XLOOKUP(B9134, Runs[Run ID], Runs[Title]), "— pick a run —")</f>
        <v>Whedon's Astonishing X-Men</v>
      </c>
      <c r="D9134" s="74" t="s">
        <v>16677</v>
      </c>
      <c r="E9134" s="58" t="b">
        <v>0</v>
      </c>
      <c r="F9134" s="25">
        <f t="shared" si="2"/>
        <v>26</v>
      </c>
      <c r="G9134" s="21" t="s">
        <v>58</v>
      </c>
      <c r="H9134" s="23" t="s">
        <v>16678</v>
      </c>
      <c r="I9134" s="28"/>
    </row>
    <row r="9135" ht="22.5" customHeight="1">
      <c r="A9135" s="53" t="str">
        <f t="array" ref="A9135">IFERROR(_xlfn.XLOOKUP(B9135, Runs[Run ID], Runs[Track]), "— pick a run —")</f>
        <v>X-Men</v>
      </c>
      <c r="B9135" s="54" t="s">
        <v>1270</v>
      </c>
      <c r="C9135" s="53" t="str">
        <f t="array" ref="C9135">IFERROR(_xlfn.XLOOKUP(B9135, Runs[Run ID], Runs[Title]), "— pick a run —")</f>
        <v>Deadly Genesis </v>
      </c>
      <c r="D9135" s="74" t="s">
        <v>8007</v>
      </c>
      <c r="E9135" s="58" t="b">
        <v>0</v>
      </c>
      <c r="F9135" s="25">
        <f t="shared" si="2"/>
        <v>1</v>
      </c>
      <c r="G9135" s="21" t="s">
        <v>58</v>
      </c>
      <c r="H9135" s="23" t="s">
        <v>16679</v>
      </c>
      <c r="I9135" s="28"/>
    </row>
    <row r="9136" ht="22.5" customHeight="1">
      <c r="A9136" s="53" t="str">
        <f t="array" ref="A9136">IFERROR(_xlfn.XLOOKUP(B9136, Runs[Run ID], Runs[Track]), "— pick a run —")</f>
        <v>X-Men</v>
      </c>
      <c r="B9136" s="54" t="s">
        <v>1270</v>
      </c>
      <c r="C9136" s="53" t="str">
        <f t="array" ref="C9136">IFERROR(_xlfn.XLOOKUP(B9136, Runs[Run ID], Runs[Title]), "— pick a run —")</f>
        <v>Deadly Genesis </v>
      </c>
      <c r="D9136" s="74" t="s">
        <v>8024</v>
      </c>
      <c r="E9136" s="58" t="b">
        <v>0</v>
      </c>
      <c r="F9136" s="25">
        <f t="shared" si="2"/>
        <v>2</v>
      </c>
      <c r="G9136" s="21" t="s">
        <v>58</v>
      </c>
      <c r="H9136" s="23"/>
      <c r="I9136" s="28"/>
    </row>
    <row r="9137" ht="22.5" customHeight="1">
      <c r="A9137" s="53" t="str">
        <f t="array" ref="A9137">IFERROR(_xlfn.XLOOKUP(B9137, Runs[Run ID], Runs[Track]), "— pick a run —")</f>
        <v>X-Men</v>
      </c>
      <c r="B9137" s="54" t="s">
        <v>1270</v>
      </c>
      <c r="C9137" s="53" t="str">
        <f t="array" ref="C9137">IFERROR(_xlfn.XLOOKUP(B9137, Runs[Run ID], Runs[Title]), "— pick a run —")</f>
        <v>Deadly Genesis </v>
      </c>
      <c r="D9137" s="74" t="s">
        <v>8041</v>
      </c>
      <c r="E9137" s="58" t="b">
        <v>0</v>
      </c>
      <c r="F9137" s="25">
        <f t="shared" si="2"/>
        <v>3</v>
      </c>
      <c r="G9137" s="21" t="s">
        <v>58</v>
      </c>
      <c r="H9137" s="23"/>
      <c r="I9137" s="28"/>
    </row>
    <row r="9138" ht="22.5" customHeight="1">
      <c r="A9138" s="53" t="str">
        <f t="array" ref="A9138">IFERROR(_xlfn.XLOOKUP(B9138, Runs[Run ID], Runs[Track]), "— pick a run —")</f>
        <v>X-Men</v>
      </c>
      <c r="B9138" s="54" t="s">
        <v>1270</v>
      </c>
      <c r="C9138" s="53" t="str">
        <f t="array" ref="C9138">IFERROR(_xlfn.XLOOKUP(B9138, Runs[Run ID], Runs[Title]), "— pick a run —")</f>
        <v>Deadly Genesis </v>
      </c>
      <c r="D9138" s="74" t="s">
        <v>8060</v>
      </c>
      <c r="E9138" s="58" t="b">
        <v>0</v>
      </c>
      <c r="F9138" s="25">
        <f t="shared" si="2"/>
        <v>4</v>
      </c>
      <c r="G9138" s="21" t="s">
        <v>58</v>
      </c>
      <c r="H9138" s="23"/>
      <c r="I9138" s="28"/>
    </row>
    <row r="9139" ht="22.5" customHeight="1">
      <c r="A9139" s="53" t="str">
        <f t="array" ref="A9139">IFERROR(_xlfn.XLOOKUP(B9139, Runs[Run ID], Runs[Track]), "— pick a run —")</f>
        <v>X-Men</v>
      </c>
      <c r="B9139" s="54" t="s">
        <v>1270</v>
      </c>
      <c r="C9139" s="53" t="str">
        <f t="array" ref="C9139">IFERROR(_xlfn.XLOOKUP(B9139, Runs[Run ID], Runs[Title]), "— pick a run —")</f>
        <v>Deadly Genesis </v>
      </c>
      <c r="D9139" s="74" t="s">
        <v>8078</v>
      </c>
      <c r="E9139" s="58" t="b">
        <v>0</v>
      </c>
      <c r="F9139" s="25">
        <f t="shared" si="2"/>
        <v>5</v>
      </c>
      <c r="G9139" s="21" t="s">
        <v>58</v>
      </c>
      <c r="H9139" s="23"/>
      <c r="I9139" s="28"/>
    </row>
    <row r="9140" ht="22.5" customHeight="1">
      <c r="A9140" s="53" t="str">
        <f t="array" ref="A9140">IFERROR(_xlfn.XLOOKUP(B9140, Runs[Run ID], Runs[Track]), "— pick a run —")</f>
        <v>X-Men</v>
      </c>
      <c r="B9140" s="54" t="s">
        <v>1270</v>
      </c>
      <c r="C9140" s="53" t="str">
        <f t="array" ref="C9140">IFERROR(_xlfn.XLOOKUP(B9140, Runs[Run ID], Runs[Title]), "— pick a run —")</f>
        <v>Deadly Genesis </v>
      </c>
      <c r="D9140" s="74" t="s">
        <v>8094</v>
      </c>
      <c r="E9140" s="58" t="b">
        <v>0</v>
      </c>
      <c r="F9140" s="25">
        <f t="shared" si="2"/>
        <v>6</v>
      </c>
      <c r="G9140" s="21" t="s">
        <v>58</v>
      </c>
      <c r="H9140" s="23"/>
      <c r="I9140" s="28"/>
    </row>
    <row r="9141" ht="22.5" customHeight="1">
      <c r="A9141" s="53" t="str">
        <f t="array" ref="A9141">IFERROR(_xlfn.XLOOKUP(B9141, Runs[Run ID], Runs[Track]), "— pick a run —")</f>
        <v>X-Men</v>
      </c>
      <c r="B9141" s="54" t="s">
        <v>1275</v>
      </c>
      <c r="C9141" s="53" t="str">
        <f t="array" ref="C9141">IFERROR(_xlfn.XLOOKUP(B9141, Runs[Run ID], Runs[Title]), "— pick a run —")</f>
        <v>X-Men Decimation</v>
      </c>
      <c r="D9141" s="74" t="s">
        <v>4384</v>
      </c>
      <c r="E9141" s="58" t="b">
        <v>0</v>
      </c>
      <c r="F9141" s="25">
        <f t="shared" si="2"/>
        <v>1</v>
      </c>
      <c r="G9141" s="21" t="s">
        <v>58</v>
      </c>
      <c r="H9141" s="23"/>
      <c r="I9141" s="28"/>
    </row>
    <row r="9142" ht="22.5" customHeight="1">
      <c r="A9142" s="53" t="str">
        <f t="array" ref="A9142">IFERROR(_xlfn.XLOOKUP(B9142, Runs[Run ID], Runs[Track]), "— pick a run —")</f>
        <v>X-Men</v>
      </c>
      <c r="B9142" s="54" t="s">
        <v>1275</v>
      </c>
      <c r="C9142" s="53" t="str">
        <f t="array" ref="C9142">IFERROR(_xlfn.XLOOKUP(B9142, Runs[Run ID], Runs[Title]), "— pick a run —")</f>
        <v>X-Men Decimation</v>
      </c>
      <c r="D9142" s="74" t="s">
        <v>16680</v>
      </c>
      <c r="E9142" s="58" t="b">
        <v>0</v>
      </c>
      <c r="F9142" s="25">
        <f t="shared" si="2"/>
        <v>2</v>
      </c>
      <c r="G9142" s="21" t="s">
        <v>1002</v>
      </c>
      <c r="H9142" s="23"/>
      <c r="I9142" s="28"/>
    </row>
    <row r="9143" ht="22.5" customHeight="1">
      <c r="A9143" s="53" t="str">
        <f t="array" ref="A9143">IFERROR(_xlfn.XLOOKUP(B9143, Runs[Run ID], Runs[Track]), "— pick a run —")</f>
        <v>X-Men</v>
      </c>
      <c r="B9143" s="54" t="s">
        <v>1275</v>
      </c>
      <c r="C9143" s="53" t="str">
        <f t="array" ref="C9143">IFERROR(_xlfn.XLOOKUP(B9143, Runs[Run ID], Runs[Title]), "— pick a run —")</f>
        <v>X-Men Decimation</v>
      </c>
      <c r="D9143" s="74" t="s">
        <v>16681</v>
      </c>
      <c r="E9143" s="58" t="b">
        <v>0</v>
      </c>
      <c r="F9143" s="25">
        <f t="shared" si="2"/>
        <v>3</v>
      </c>
      <c r="G9143" s="21" t="s">
        <v>1002</v>
      </c>
      <c r="H9143" s="23"/>
      <c r="I9143" s="28"/>
    </row>
    <row r="9144" ht="22.5" customHeight="1">
      <c r="A9144" s="53" t="str">
        <f t="array" ref="A9144">IFERROR(_xlfn.XLOOKUP(B9144, Runs[Run ID], Runs[Track]), "— pick a run —")</f>
        <v>X-Men</v>
      </c>
      <c r="B9144" s="54" t="s">
        <v>1275</v>
      </c>
      <c r="C9144" s="53" t="str">
        <f t="array" ref="C9144">IFERROR(_xlfn.XLOOKUP(B9144, Runs[Run ID], Runs[Title]), "— pick a run —")</f>
        <v>X-Men Decimation</v>
      </c>
      <c r="D9144" s="74" t="s">
        <v>16682</v>
      </c>
      <c r="E9144" s="58" t="b">
        <v>0</v>
      </c>
      <c r="F9144" s="25">
        <f t="shared" si="2"/>
        <v>4</v>
      </c>
      <c r="G9144" s="21" t="s">
        <v>1002</v>
      </c>
      <c r="H9144" s="23"/>
      <c r="I9144" s="28"/>
    </row>
    <row r="9145" ht="22.5" customHeight="1">
      <c r="A9145" s="53" t="str">
        <f t="array" ref="A9145">IFERROR(_xlfn.XLOOKUP(B9145, Runs[Run ID], Runs[Track]), "— pick a run —")</f>
        <v>X-Men</v>
      </c>
      <c r="B9145" s="54" t="s">
        <v>1275</v>
      </c>
      <c r="C9145" s="53" t="str">
        <f t="array" ref="C9145">IFERROR(_xlfn.XLOOKUP(B9145, Runs[Run ID], Runs[Title]), "— pick a run —")</f>
        <v>X-Men Decimation</v>
      </c>
      <c r="D9145" s="74" t="s">
        <v>16683</v>
      </c>
      <c r="E9145" s="58" t="b">
        <v>0</v>
      </c>
      <c r="F9145" s="25">
        <f t="shared" si="2"/>
        <v>5</v>
      </c>
      <c r="G9145" s="21" t="s">
        <v>1002</v>
      </c>
      <c r="H9145" s="23"/>
      <c r="I9145" s="28"/>
    </row>
    <row r="9146" ht="22.5" customHeight="1">
      <c r="A9146" s="53" t="str">
        <f t="array" ref="A9146">IFERROR(_xlfn.XLOOKUP(B9146, Runs[Run ID], Runs[Track]), "— pick a run —")</f>
        <v>X-Men</v>
      </c>
      <c r="B9146" s="54" t="s">
        <v>1275</v>
      </c>
      <c r="C9146" s="53" t="str">
        <f t="array" ref="C9146">IFERROR(_xlfn.XLOOKUP(B9146, Runs[Run ID], Runs[Title]), "— pick a run —")</f>
        <v>X-Men Decimation</v>
      </c>
      <c r="D9146" s="74" t="s">
        <v>16684</v>
      </c>
      <c r="E9146" s="58" t="b">
        <v>0</v>
      </c>
      <c r="F9146" s="25">
        <f t="shared" si="2"/>
        <v>6</v>
      </c>
      <c r="G9146" s="21" t="s">
        <v>1002</v>
      </c>
      <c r="H9146" s="23"/>
      <c r="I9146" s="28"/>
    </row>
    <row r="9147" ht="22.5" customHeight="1">
      <c r="A9147" s="53" t="str">
        <f t="array" ref="A9147">IFERROR(_xlfn.XLOOKUP(B9147, Runs[Run ID], Runs[Track]), "— pick a run —")</f>
        <v>X-Men</v>
      </c>
      <c r="B9147" s="54" t="s">
        <v>1275</v>
      </c>
      <c r="C9147" s="53" t="str">
        <f t="array" ref="C9147">IFERROR(_xlfn.XLOOKUP(B9147, Runs[Run ID], Runs[Title]), "— pick a run —")</f>
        <v>X-Men Decimation</v>
      </c>
      <c r="D9147" s="74" t="s">
        <v>16685</v>
      </c>
      <c r="E9147" s="58" t="b">
        <v>0</v>
      </c>
      <c r="F9147" s="25">
        <f t="shared" si="2"/>
        <v>7</v>
      </c>
      <c r="G9147" s="21" t="s">
        <v>443</v>
      </c>
      <c r="H9147" s="23"/>
      <c r="I9147" s="28"/>
    </row>
    <row r="9148" ht="22.5" customHeight="1">
      <c r="A9148" s="53" t="str">
        <f t="array" ref="A9148">IFERROR(_xlfn.XLOOKUP(B9148, Runs[Run ID], Runs[Track]), "— pick a run —")</f>
        <v>X-Men</v>
      </c>
      <c r="B9148" s="54" t="s">
        <v>1275</v>
      </c>
      <c r="C9148" s="53" t="str">
        <f t="array" ref="C9148">IFERROR(_xlfn.XLOOKUP(B9148, Runs[Run ID], Runs[Title]), "— pick a run —")</f>
        <v>X-Men Decimation</v>
      </c>
      <c r="D9148" s="74" t="s">
        <v>16686</v>
      </c>
      <c r="E9148" s="58" t="b">
        <v>0</v>
      </c>
      <c r="F9148" s="25">
        <f t="shared" si="2"/>
        <v>8</v>
      </c>
      <c r="G9148" s="21" t="s">
        <v>443</v>
      </c>
      <c r="H9148" s="23"/>
      <c r="I9148" s="28"/>
    </row>
    <row r="9149" ht="22.5" customHeight="1">
      <c r="A9149" s="53" t="str">
        <f t="array" ref="A9149">IFERROR(_xlfn.XLOOKUP(B9149, Runs[Run ID], Runs[Track]), "— pick a run —")</f>
        <v>X-Men</v>
      </c>
      <c r="B9149" s="54" t="s">
        <v>1275</v>
      </c>
      <c r="C9149" s="53" t="str">
        <f t="array" ref="C9149">IFERROR(_xlfn.XLOOKUP(B9149, Runs[Run ID], Runs[Title]), "— pick a run —")</f>
        <v>X-Men Decimation</v>
      </c>
      <c r="D9149" s="74" t="s">
        <v>16687</v>
      </c>
      <c r="E9149" s="58" t="b">
        <v>0</v>
      </c>
      <c r="F9149" s="25">
        <f t="shared" si="2"/>
        <v>9</v>
      </c>
      <c r="G9149" s="21" t="s">
        <v>443</v>
      </c>
      <c r="H9149" s="23"/>
      <c r="I9149" s="28"/>
    </row>
    <row r="9150" ht="22.5" customHeight="1">
      <c r="A9150" s="53" t="str">
        <f t="array" ref="A9150">IFERROR(_xlfn.XLOOKUP(B9150, Runs[Run ID], Runs[Track]), "— pick a run —")</f>
        <v>X-Men</v>
      </c>
      <c r="B9150" s="54" t="s">
        <v>1275</v>
      </c>
      <c r="C9150" s="53" t="str">
        <f t="array" ref="C9150">IFERROR(_xlfn.XLOOKUP(B9150, Runs[Run ID], Runs[Title]), "— pick a run —")</f>
        <v>X-Men Decimation</v>
      </c>
      <c r="D9150" s="74" t="s">
        <v>16688</v>
      </c>
      <c r="E9150" s="58" t="b">
        <v>0</v>
      </c>
      <c r="F9150" s="25">
        <f t="shared" si="2"/>
        <v>10</v>
      </c>
      <c r="G9150" s="21" t="s">
        <v>443</v>
      </c>
      <c r="H9150" s="23"/>
      <c r="I9150" s="28"/>
    </row>
    <row r="9151" ht="22.5" customHeight="1">
      <c r="A9151" s="53" t="str">
        <f t="array" ref="A9151">IFERROR(_xlfn.XLOOKUP(B9151, Runs[Run ID], Runs[Track]), "— pick a run —")</f>
        <v>X-Men</v>
      </c>
      <c r="B9151" s="54" t="s">
        <v>1275</v>
      </c>
      <c r="C9151" s="53" t="str">
        <f t="array" ref="C9151">IFERROR(_xlfn.XLOOKUP(B9151, Runs[Run ID], Runs[Title]), "— pick a run —")</f>
        <v>X-Men Decimation</v>
      </c>
      <c r="D9151" s="74" t="s">
        <v>16689</v>
      </c>
      <c r="E9151" s="58" t="b">
        <v>0</v>
      </c>
      <c r="F9151" s="25">
        <f t="shared" si="2"/>
        <v>11</v>
      </c>
      <c r="G9151" s="21" t="s">
        <v>443</v>
      </c>
      <c r="H9151" s="23"/>
      <c r="I9151" s="28"/>
    </row>
    <row r="9152" ht="22.5" customHeight="1">
      <c r="A9152" s="53" t="str">
        <f t="array" ref="A9152">IFERROR(_xlfn.XLOOKUP(B9152, Runs[Run ID], Runs[Track]), "— pick a run —")</f>
        <v>X-Men</v>
      </c>
      <c r="B9152" s="54" t="s">
        <v>1275</v>
      </c>
      <c r="C9152" s="53" t="str">
        <f t="array" ref="C9152">IFERROR(_xlfn.XLOOKUP(B9152, Runs[Run ID], Runs[Title]), "— pick a run —")</f>
        <v>X-Men Decimation</v>
      </c>
      <c r="D9152" s="74" t="s">
        <v>16690</v>
      </c>
      <c r="E9152" s="58" t="b">
        <v>0</v>
      </c>
      <c r="F9152" s="25">
        <f t="shared" si="2"/>
        <v>12</v>
      </c>
      <c r="G9152" s="21" t="s">
        <v>1002</v>
      </c>
      <c r="H9152" s="23"/>
      <c r="I9152" s="28"/>
    </row>
    <row r="9153" ht="22.5" customHeight="1">
      <c r="A9153" s="53" t="str">
        <f t="array" ref="A9153">IFERROR(_xlfn.XLOOKUP(B9153, Runs[Run ID], Runs[Track]), "— pick a run —")</f>
        <v>X-Men</v>
      </c>
      <c r="B9153" s="54" t="s">
        <v>1275</v>
      </c>
      <c r="C9153" s="53" t="str">
        <f t="array" ref="C9153">IFERROR(_xlfn.XLOOKUP(B9153, Runs[Run ID], Runs[Title]), "— pick a run —")</f>
        <v>X-Men Decimation</v>
      </c>
      <c r="D9153" s="74" t="s">
        <v>16691</v>
      </c>
      <c r="E9153" s="58" t="b">
        <v>0</v>
      </c>
      <c r="F9153" s="25">
        <f t="shared" si="2"/>
        <v>13</v>
      </c>
      <c r="G9153" s="21" t="s">
        <v>1002</v>
      </c>
      <c r="H9153" s="23"/>
      <c r="I9153" s="28"/>
    </row>
    <row r="9154" ht="22.5" customHeight="1">
      <c r="A9154" s="53" t="str">
        <f t="array" ref="A9154">IFERROR(_xlfn.XLOOKUP(B9154, Runs[Run ID], Runs[Track]), "— pick a run —")</f>
        <v>X-Men</v>
      </c>
      <c r="B9154" s="54" t="s">
        <v>1275</v>
      </c>
      <c r="C9154" s="53" t="str">
        <f t="array" ref="C9154">IFERROR(_xlfn.XLOOKUP(B9154, Runs[Run ID], Runs[Title]), "— pick a run —")</f>
        <v>X-Men Decimation</v>
      </c>
      <c r="D9154" s="74" t="s">
        <v>16692</v>
      </c>
      <c r="E9154" s="58" t="b">
        <v>0</v>
      </c>
      <c r="F9154" s="25">
        <f t="shared" si="2"/>
        <v>14</v>
      </c>
      <c r="G9154" s="21" t="s">
        <v>1002</v>
      </c>
      <c r="H9154" s="23"/>
      <c r="I9154" s="28"/>
    </row>
    <row r="9155" ht="22.5" customHeight="1">
      <c r="A9155" s="53" t="str">
        <f t="array" ref="A9155">IFERROR(_xlfn.XLOOKUP(B9155, Runs[Run ID], Runs[Track]), "— pick a run —")</f>
        <v>X-Men</v>
      </c>
      <c r="B9155" s="54" t="s">
        <v>1275</v>
      </c>
      <c r="C9155" s="53" t="str">
        <f t="array" ref="C9155">IFERROR(_xlfn.XLOOKUP(B9155, Runs[Run ID], Runs[Title]), "— pick a run —")</f>
        <v>X-Men Decimation</v>
      </c>
      <c r="D9155" s="74" t="s">
        <v>16693</v>
      </c>
      <c r="E9155" s="58" t="b">
        <v>0</v>
      </c>
      <c r="F9155" s="25">
        <f t="shared" si="2"/>
        <v>15</v>
      </c>
      <c r="G9155" s="21" t="s">
        <v>58</v>
      </c>
      <c r="H9155" s="23"/>
      <c r="I9155" s="28"/>
    </row>
    <row r="9156" ht="22.5" customHeight="1">
      <c r="A9156" s="53" t="str">
        <f t="array" ref="A9156">IFERROR(_xlfn.XLOOKUP(B9156, Runs[Run ID], Runs[Track]), "— pick a run —")</f>
        <v>X-Men</v>
      </c>
      <c r="B9156" s="54" t="s">
        <v>1275</v>
      </c>
      <c r="C9156" s="53" t="str">
        <f t="array" ref="C9156">IFERROR(_xlfn.XLOOKUP(B9156, Runs[Run ID], Runs[Title]), "— pick a run —")</f>
        <v>X-Men Decimation</v>
      </c>
      <c r="D9156" s="74" t="s">
        <v>16694</v>
      </c>
      <c r="E9156" s="58" t="b">
        <v>0</v>
      </c>
      <c r="F9156" s="25">
        <f t="shared" si="2"/>
        <v>16</v>
      </c>
      <c r="G9156" s="21" t="s">
        <v>58</v>
      </c>
      <c r="H9156" s="23"/>
      <c r="I9156" s="28"/>
    </row>
    <row r="9157" ht="22.5" customHeight="1">
      <c r="A9157" s="53" t="str">
        <f t="array" ref="A9157">IFERROR(_xlfn.XLOOKUP(B9157, Runs[Run ID], Runs[Track]), "— pick a run —")</f>
        <v>X-Men</v>
      </c>
      <c r="B9157" s="54" t="s">
        <v>1275</v>
      </c>
      <c r="C9157" s="53" t="str">
        <f t="array" ref="C9157">IFERROR(_xlfn.XLOOKUP(B9157, Runs[Run ID], Runs[Title]), "— pick a run —")</f>
        <v>X-Men Decimation</v>
      </c>
      <c r="D9157" s="74" t="s">
        <v>16695</v>
      </c>
      <c r="E9157" s="58" t="b">
        <v>0</v>
      </c>
      <c r="F9157" s="25">
        <f t="shared" si="2"/>
        <v>17</v>
      </c>
      <c r="G9157" s="21" t="s">
        <v>58</v>
      </c>
      <c r="H9157" s="23"/>
      <c r="I9157" s="28"/>
    </row>
    <row r="9158" ht="22.5" customHeight="1">
      <c r="A9158" s="53" t="str">
        <f t="array" ref="A9158">IFERROR(_xlfn.XLOOKUP(B9158, Runs[Run ID], Runs[Track]), "— pick a run —")</f>
        <v>X-Men</v>
      </c>
      <c r="B9158" s="54" t="s">
        <v>1275</v>
      </c>
      <c r="C9158" s="53" t="str">
        <f t="array" ref="C9158">IFERROR(_xlfn.XLOOKUP(B9158, Runs[Run ID], Runs[Title]), "— pick a run —")</f>
        <v>X-Men Decimation</v>
      </c>
      <c r="D9158" s="74" t="s">
        <v>16696</v>
      </c>
      <c r="E9158" s="58" t="b">
        <v>0</v>
      </c>
      <c r="F9158" s="25">
        <f t="shared" si="2"/>
        <v>18</v>
      </c>
      <c r="G9158" s="21" t="s">
        <v>58</v>
      </c>
      <c r="H9158" s="23"/>
      <c r="I9158" s="28"/>
    </row>
    <row r="9159" ht="22.5" customHeight="1">
      <c r="A9159" s="53" t="str">
        <f t="array" ref="A9159">IFERROR(_xlfn.XLOOKUP(B9159, Runs[Run ID], Runs[Track]), "— pick a run —")</f>
        <v>X-Men</v>
      </c>
      <c r="B9159" s="54" t="s">
        <v>1275</v>
      </c>
      <c r="C9159" s="53" t="str">
        <f t="array" ref="C9159">IFERROR(_xlfn.XLOOKUP(B9159, Runs[Run ID], Runs[Title]), "— pick a run —")</f>
        <v>X-Men Decimation</v>
      </c>
      <c r="D9159" s="74" t="s">
        <v>16697</v>
      </c>
      <c r="E9159" s="58" t="b">
        <v>0</v>
      </c>
      <c r="F9159" s="25">
        <f t="shared" si="2"/>
        <v>19</v>
      </c>
      <c r="G9159" s="21" t="s">
        <v>58</v>
      </c>
      <c r="H9159" s="23"/>
      <c r="I9159" s="28"/>
    </row>
    <row r="9160" ht="22.5" customHeight="1">
      <c r="A9160" s="53" t="str">
        <f t="array" ref="A9160">IFERROR(_xlfn.XLOOKUP(B9160, Runs[Run ID], Runs[Track]), "— pick a run —")</f>
        <v>X-Men</v>
      </c>
      <c r="B9160" s="54" t="s">
        <v>1275</v>
      </c>
      <c r="C9160" s="53" t="str">
        <f t="array" ref="C9160">IFERROR(_xlfn.XLOOKUP(B9160, Runs[Run ID], Runs[Title]), "— pick a run —")</f>
        <v>X-Men Decimation</v>
      </c>
      <c r="D9160" s="74" t="s">
        <v>16698</v>
      </c>
      <c r="E9160" s="58" t="b">
        <v>0</v>
      </c>
      <c r="F9160" s="25">
        <f t="shared" si="2"/>
        <v>20</v>
      </c>
      <c r="G9160" s="21" t="s">
        <v>58</v>
      </c>
      <c r="H9160" s="23"/>
      <c r="I9160" s="28"/>
    </row>
    <row r="9161" ht="22.5" customHeight="1">
      <c r="A9161" s="53" t="str">
        <f t="array" ref="A9161">IFERROR(_xlfn.XLOOKUP(B9161, Runs[Run ID], Runs[Track]), "— pick a run —")</f>
        <v>X-Men</v>
      </c>
      <c r="B9161" s="54" t="s">
        <v>1275</v>
      </c>
      <c r="C9161" s="53" t="str">
        <f t="array" ref="C9161">IFERROR(_xlfn.XLOOKUP(B9161, Runs[Run ID], Runs[Title]), "— pick a run —")</f>
        <v>X-Men Decimation</v>
      </c>
      <c r="D9161" s="74" t="s">
        <v>16699</v>
      </c>
      <c r="E9161" s="58" t="b">
        <v>0</v>
      </c>
      <c r="F9161" s="25">
        <f t="shared" si="2"/>
        <v>21</v>
      </c>
      <c r="G9161" s="21" t="s">
        <v>58</v>
      </c>
      <c r="H9161" s="23"/>
      <c r="I9161" s="28"/>
    </row>
    <row r="9162" ht="22.5" customHeight="1">
      <c r="A9162" s="53" t="str">
        <f t="array" ref="A9162">IFERROR(_xlfn.XLOOKUP(B9162, Runs[Run ID], Runs[Track]), "— pick a run —")</f>
        <v>X-Men</v>
      </c>
      <c r="B9162" s="54" t="s">
        <v>1275</v>
      </c>
      <c r="C9162" s="53" t="str">
        <f t="array" ref="C9162">IFERROR(_xlfn.XLOOKUP(B9162, Runs[Run ID], Runs[Title]), "— pick a run —")</f>
        <v>X-Men Decimation</v>
      </c>
      <c r="D9162" s="74" t="s">
        <v>16700</v>
      </c>
      <c r="E9162" s="58" t="b">
        <v>0</v>
      </c>
      <c r="F9162" s="25">
        <f t="shared" si="2"/>
        <v>22</v>
      </c>
      <c r="G9162" s="21" t="s">
        <v>58</v>
      </c>
      <c r="H9162" s="23"/>
      <c r="I9162" s="28"/>
    </row>
    <row r="9163" ht="22.5" customHeight="1">
      <c r="A9163" s="53" t="str">
        <f t="array" ref="A9163">IFERROR(_xlfn.XLOOKUP(B9163, Runs[Run ID], Runs[Track]), "— pick a run —")</f>
        <v>X-Men</v>
      </c>
      <c r="B9163" s="54" t="s">
        <v>1275</v>
      </c>
      <c r="C9163" s="53" t="str">
        <f t="array" ref="C9163">IFERROR(_xlfn.XLOOKUP(B9163, Runs[Run ID], Runs[Title]), "— pick a run —")</f>
        <v>X-Men Decimation</v>
      </c>
      <c r="D9163" s="74" t="s">
        <v>16701</v>
      </c>
      <c r="E9163" s="58" t="b">
        <v>0</v>
      </c>
      <c r="F9163" s="25">
        <f t="shared" si="2"/>
        <v>23</v>
      </c>
      <c r="G9163" s="21" t="s">
        <v>58</v>
      </c>
      <c r="H9163" s="23"/>
      <c r="I9163" s="28"/>
    </row>
    <row r="9164" ht="22.5" customHeight="1">
      <c r="A9164" s="53" t="str">
        <f t="array" ref="A9164">IFERROR(_xlfn.XLOOKUP(B9164, Runs[Run ID], Runs[Track]), "— pick a run —")</f>
        <v>X-Men</v>
      </c>
      <c r="B9164" s="54" t="s">
        <v>1275</v>
      </c>
      <c r="C9164" s="53" t="str">
        <f t="array" ref="C9164">IFERROR(_xlfn.XLOOKUP(B9164, Runs[Run ID], Runs[Title]), "— pick a run —")</f>
        <v>X-Men Decimation</v>
      </c>
      <c r="D9164" s="74" t="s">
        <v>7818</v>
      </c>
      <c r="E9164" s="58" t="b">
        <v>0</v>
      </c>
      <c r="F9164" s="25">
        <f t="shared" si="2"/>
        <v>24</v>
      </c>
      <c r="G9164" s="21" t="s">
        <v>58</v>
      </c>
      <c r="H9164" s="23"/>
      <c r="I9164" s="28"/>
    </row>
    <row r="9165" ht="22.5" customHeight="1">
      <c r="A9165" s="53" t="str">
        <f t="array" ref="A9165">IFERROR(_xlfn.XLOOKUP(B9165, Runs[Run ID], Runs[Track]), "— pick a run —")</f>
        <v>X-Men</v>
      </c>
      <c r="B9165" s="54" t="s">
        <v>1275</v>
      </c>
      <c r="C9165" s="53" t="str">
        <f t="array" ref="C9165">IFERROR(_xlfn.XLOOKUP(B9165, Runs[Run ID], Runs[Title]), "— pick a run —")</f>
        <v>X-Men Decimation</v>
      </c>
      <c r="D9165" s="74" t="s">
        <v>7835</v>
      </c>
      <c r="E9165" s="58" t="b">
        <v>0</v>
      </c>
      <c r="F9165" s="25">
        <f t="shared" si="2"/>
        <v>25</v>
      </c>
      <c r="G9165" s="21" t="s">
        <v>58</v>
      </c>
      <c r="H9165" s="23"/>
      <c r="I9165" s="28"/>
    </row>
    <row r="9166" ht="22.5" customHeight="1">
      <c r="A9166" s="53" t="str">
        <f t="array" ref="A9166">IFERROR(_xlfn.XLOOKUP(B9166, Runs[Run ID], Runs[Track]), "— pick a run —")</f>
        <v>X-Men</v>
      </c>
      <c r="B9166" s="54" t="s">
        <v>1275</v>
      </c>
      <c r="C9166" s="53" t="str">
        <f t="array" ref="C9166">IFERROR(_xlfn.XLOOKUP(B9166, Runs[Run ID], Runs[Title]), "— pick a run —")</f>
        <v>X-Men Decimation</v>
      </c>
      <c r="D9166" s="74" t="s">
        <v>7853</v>
      </c>
      <c r="E9166" s="58" t="b">
        <v>0</v>
      </c>
      <c r="F9166" s="25">
        <f t="shared" si="2"/>
        <v>26</v>
      </c>
      <c r="G9166" s="21" t="s">
        <v>58</v>
      </c>
      <c r="H9166" s="23"/>
      <c r="I9166" s="28"/>
    </row>
    <row r="9167" ht="22.5" customHeight="1">
      <c r="A9167" s="53" t="str">
        <f t="array" ref="A9167">IFERROR(_xlfn.XLOOKUP(B9167, Runs[Run ID], Runs[Track]), "— pick a run —")</f>
        <v>X-Men</v>
      </c>
      <c r="B9167" s="54" t="s">
        <v>1275</v>
      </c>
      <c r="C9167" s="53" t="str">
        <f t="array" ref="C9167">IFERROR(_xlfn.XLOOKUP(B9167, Runs[Run ID], Runs[Title]), "— pick a run —")</f>
        <v>X-Men Decimation</v>
      </c>
      <c r="D9167" s="74" t="s">
        <v>7870</v>
      </c>
      <c r="E9167" s="58" t="b">
        <v>0</v>
      </c>
      <c r="F9167" s="25">
        <f t="shared" si="2"/>
        <v>27</v>
      </c>
      <c r="G9167" s="21" t="s">
        <v>58</v>
      </c>
      <c r="H9167" s="23"/>
      <c r="I9167" s="28"/>
    </row>
    <row r="9168" ht="22.5" customHeight="1">
      <c r="A9168" s="53" t="str">
        <f t="array" ref="A9168">IFERROR(_xlfn.XLOOKUP(B9168, Runs[Run ID], Runs[Track]), "— pick a run —")</f>
        <v>X-Men</v>
      </c>
      <c r="B9168" s="54" t="s">
        <v>1275</v>
      </c>
      <c r="C9168" s="53" t="str">
        <f t="array" ref="C9168">IFERROR(_xlfn.XLOOKUP(B9168, Runs[Run ID], Runs[Title]), "— pick a run —")</f>
        <v>X-Men Decimation</v>
      </c>
      <c r="D9168" s="74" t="s">
        <v>7889</v>
      </c>
      <c r="E9168" s="58" t="b">
        <v>0</v>
      </c>
      <c r="F9168" s="25">
        <f t="shared" si="2"/>
        <v>28</v>
      </c>
      <c r="G9168" s="21" t="s">
        <v>58</v>
      </c>
      <c r="H9168" s="23"/>
      <c r="I9168" s="28"/>
    </row>
    <row r="9169" ht="22.5" customHeight="1">
      <c r="A9169" s="53" t="str">
        <f t="array" ref="A9169">IFERROR(_xlfn.XLOOKUP(B9169, Runs[Run ID], Runs[Track]), "— pick a run —")</f>
        <v>X-Men</v>
      </c>
      <c r="B9169" s="54" t="s">
        <v>1275</v>
      </c>
      <c r="C9169" s="53" t="str">
        <f t="array" ref="C9169">IFERROR(_xlfn.XLOOKUP(B9169, Runs[Run ID], Runs[Title]), "— pick a run —")</f>
        <v>X-Men Decimation</v>
      </c>
      <c r="D9169" s="74" t="s">
        <v>7906</v>
      </c>
      <c r="E9169" s="58" t="b">
        <v>0</v>
      </c>
      <c r="F9169" s="25">
        <f t="shared" si="2"/>
        <v>29</v>
      </c>
      <c r="G9169" s="21" t="s">
        <v>58</v>
      </c>
      <c r="H9169" s="23"/>
      <c r="I9169" s="28"/>
    </row>
    <row r="9170" ht="22.5" customHeight="1">
      <c r="A9170" s="53" t="str">
        <f t="array" ref="A9170">IFERROR(_xlfn.XLOOKUP(B9170, Runs[Run ID], Runs[Track]), "— pick a run —")</f>
        <v>X-Men</v>
      </c>
      <c r="B9170" s="54" t="s">
        <v>1275</v>
      </c>
      <c r="C9170" s="53" t="str">
        <f t="array" ref="C9170">IFERROR(_xlfn.XLOOKUP(B9170, Runs[Run ID], Runs[Title]), "— pick a run —")</f>
        <v>X-Men Decimation</v>
      </c>
      <c r="D9170" s="74" t="s">
        <v>16702</v>
      </c>
      <c r="E9170" s="58" t="b">
        <v>0</v>
      </c>
      <c r="F9170" s="25">
        <f t="shared" si="2"/>
        <v>30</v>
      </c>
      <c r="G9170" s="21" t="s">
        <v>1002</v>
      </c>
      <c r="H9170" s="23"/>
      <c r="I9170" s="28"/>
    </row>
    <row r="9171" ht="22.5" customHeight="1">
      <c r="A9171" s="53" t="str">
        <f t="array" ref="A9171">IFERROR(_xlfn.XLOOKUP(B9171, Runs[Run ID], Runs[Track]), "— pick a run —")</f>
        <v>X-Men</v>
      </c>
      <c r="B9171" s="54" t="s">
        <v>1275</v>
      </c>
      <c r="C9171" s="53" t="str">
        <f t="array" ref="C9171">IFERROR(_xlfn.XLOOKUP(B9171, Runs[Run ID], Runs[Title]), "— pick a run —")</f>
        <v>X-Men Decimation</v>
      </c>
      <c r="D9171" s="74" t="s">
        <v>16703</v>
      </c>
      <c r="E9171" s="58" t="b">
        <v>0</v>
      </c>
      <c r="F9171" s="25">
        <f t="shared" si="2"/>
        <v>31</v>
      </c>
      <c r="G9171" s="21" t="s">
        <v>1002</v>
      </c>
      <c r="H9171" s="23"/>
      <c r="I9171" s="28"/>
    </row>
    <row r="9172" ht="22.5" customHeight="1">
      <c r="A9172" s="53" t="str">
        <f t="array" ref="A9172">IFERROR(_xlfn.XLOOKUP(B9172, Runs[Run ID], Runs[Track]), "— pick a run —")</f>
        <v>X-Men</v>
      </c>
      <c r="B9172" s="54" t="s">
        <v>1275</v>
      </c>
      <c r="C9172" s="53" t="str">
        <f t="array" ref="C9172">IFERROR(_xlfn.XLOOKUP(B9172, Runs[Run ID], Runs[Title]), "— pick a run —")</f>
        <v>X-Men Decimation</v>
      </c>
      <c r="D9172" s="74" t="s">
        <v>16704</v>
      </c>
      <c r="E9172" s="58" t="b">
        <v>0</v>
      </c>
      <c r="F9172" s="25">
        <f t="shared" si="2"/>
        <v>32</v>
      </c>
      <c r="G9172" s="21" t="s">
        <v>1002</v>
      </c>
      <c r="H9172" s="23"/>
      <c r="I9172" s="28"/>
    </row>
    <row r="9173" ht="22.5" customHeight="1">
      <c r="A9173" s="53" t="str">
        <f t="array" ref="A9173">IFERROR(_xlfn.XLOOKUP(B9173, Runs[Run ID], Runs[Track]), "— pick a run —")</f>
        <v>X-Men</v>
      </c>
      <c r="B9173" s="54" t="s">
        <v>1275</v>
      </c>
      <c r="C9173" s="53" t="str">
        <f t="array" ref="C9173">IFERROR(_xlfn.XLOOKUP(B9173, Runs[Run ID], Runs[Title]), "— pick a run —")</f>
        <v>X-Men Decimation</v>
      </c>
      <c r="D9173" s="74" t="s">
        <v>16705</v>
      </c>
      <c r="E9173" s="58" t="b">
        <v>0</v>
      </c>
      <c r="F9173" s="25">
        <f t="shared" si="2"/>
        <v>33</v>
      </c>
      <c r="G9173" s="21" t="s">
        <v>1002</v>
      </c>
      <c r="H9173" s="23"/>
      <c r="I9173" s="28"/>
    </row>
    <row r="9174" ht="22.5" customHeight="1">
      <c r="A9174" s="53" t="str">
        <f t="array" ref="A9174">IFERROR(_xlfn.XLOOKUP(B9174, Runs[Run ID], Runs[Track]), "— pick a run —")</f>
        <v>X-Men</v>
      </c>
      <c r="B9174" s="54" t="s">
        <v>1275</v>
      </c>
      <c r="C9174" s="53" t="str">
        <f t="array" ref="C9174">IFERROR(_xlfn.XLOOKUP(B9174, Runs[Run ID], Runs[Title]), "— pick a run —")</f>
        <v>X-Men Decimation</v>
      </c>
      <c r="D9174" s="74" t="s">
        <v>16706</v>
      </c>
      <c r="E9174" s="58" t="b">
        <v>0</v>
      </c>
      <c r="F9174" s="25">
        <f t="shared" si="2"/>
        <v>34</v>
      </c>
      <c r="G9174" s="21" t="s">
        <v>1002</v>
      </c>
      <c r="H9174" s="23"/>
      <c r="I9174" s="28"/>
    </row>
    <row r="9175" ht="22.5" customHeight="1">
      <c r="A9175" s="53" t="str">
        <f t="array" ref="A9175">IFERROR(_xlfn.XLOOKUP(B9175, Runs[Run ID], Runs[Track]), "— pick a run —")</f>
        <v>X-Men</v>
      </c>
      <c r="B9175" s="54" t="s">
        <v>1275</v>
      </c>
      <c r="C9175" s="53" t="str">
        <f t="array" ref="C9175">IFERROR(_xlfn.XLOOKUP(B9175, Runs[Run ID], Runs[Title]), "— pick a run —")</f>
        <v>X-Men Decimation</v>
      </c>
      <c r="D9175" s="74" t="s">
        <v>16707</v>
      </c>
      <c r="E9175" s="58" t="b">
        <v>0</v>
      </c>
      <c r="F9175" s="25">
        <f t="shared" si="2"/>
        <v>35</v>
      </c>
      <c r="G9175" s="21" t="s">
        <v>1002</v>
      </c>
      <c r="H9175" s="23"/>
      <c r="I9175" s="28"/>
    </row>
    <row r="9176" ht="22.5" customHeight="1">
      <c r="A9176" s="53" t="str">
        <f t="array" ref="A9176">IFERROR(_xlfn.XLOOKUP(B9176, Runs[Run ID], Runs[Track]), "— pick a run —")</f>
        <v>X-Men</v>
      </c>
      <c r="B9176" s="54" t="s">
        <v>1275</v>
      </c>
      <c r="C9176" s="53" t="str">
        <f t="array" ref="C9176">IFERROR(_xlfn.XLOOKUP(B9176, Runs[Run ID], Runs[Title]), "— pick a run —")</f>
        <v>X-Men Decimation</v>
      </c>
      <c r="D9176" s="74" t="s">
        <v>16708</v>
      </c>
      <c r="E9176" s="58" t="b">
        <v>0</v>
      </c>
      <c r="F9176" s="25">
        <f t="shared" si="2"/>
        <v>36</v>
      </c>
      <c r="G9176" s="21" t="s">
        <v>1002</v>
      </c>
      <c r="H9176" s="23"/>
      <c r="I9176" s="28"/>
    </row>
    <row r="9177" ht="22.5" customHeight="1">
      <c r="A9177" s="53" t="str">
        <f t="array" ref="A9177">IFERROR(_xlfn.XLOOKUP(B9177, Runs[Run ID], Runs[Track]), "— pick a run —")</f>
        <v>X-Men</v>
      </c>
      <c r="B9177" s="54" t="s">
        <v>1275</v>
      </c>
      <c r="C9177" s="53" t="str">
        <f t="array" ref="C9177">IFERROR(_xlfn.XLOOKUP(B9177, Runs[Run ID], Runs[Title]), "— pick a run —")</f>
        <v>X-Men Decimation</v>
      </c>
      <c r="D9177" s="74" t="s">
        <v>16709</v>
      </c>
      <c r="E9177" s="58" t="b">
        <v>0</v>
      </c>
      <c r="F9177" s="25">
        <f t="shared" si="2"/>
        <v>37</v>
      </c>
      <c r="G9177" s="21" t="s">
        <v>1002</v>
      </c>
      <c r="H9177" s="23"/>
      <c r="I9177" s="28"/>
    </row>
    <row r="9178" ht="22.5" customHeight="1">
      <c r="A9178" s="53" t="str">
        <f t="array" ref="A9178">IFERROR(_xlfn.XLOOKUP(B9178, Runs[Run ID], Runs[Track]), "— pick a run —")</f>
        <v>X-Men</v>
      </c>
      <c r="B9178" s="54" t="s">
        <v>1275</v>
      </c>
      <c r="C9178" s="53" t="str">
        <f t="array" ref="C9178">IFERROR(_xlfn.XLOOKUP(B9178, Runs[Run ID], Runs[Title]), "— pick a run —")</f>
        <v>X-Men Decimation</v>
      </c>
      <c r="D9178" s="74" t="s">
        <v>16710</v>
      </c>
      <c r="E9178" s="58" t="b">
        <v>0</v>
      </c>
      <c r="F9178" s="25">
        <f t="shared" si="2"/>
        <v>38</v>
      </c>
      <c r="G9178" s="21" t="s">
        <v>1002</v>
      </c>
      <c r="H9178" s="23"/>
      <c r="I9178" s="28"/>
    </row>
    <row r="9179" ht="22.5" customHeight="1">
      <c r="A9179" s="53" t="str">
        <f t="array" ref="A9179">IFERROR(_xlfn.XLOOKUP(B9179, Runs[Run ID], Runs[Track]), "— pick a run —")</f>
        <v>X-Men</v>
      </c>
      <c r="B9179" s="54" t="s">
        <v>1275</v>
      </c>
      <c r="C9179" s="53" t="str">
        <f t="array" ref="C9179">IFERROR(_xlfn.XLOOKUP(B9179, Runs[Run ID], Runs[Title]), "— pick a run —")</f>
        <v>X-Men Decimation</v>
      </c>
      <c r="D9179" s="74" t="s">
        <v>16711</v>
      </c>
      <c r="E9179" s="58" t="b">
        <v>0</v>
      </c>
      <c r="F9179" s="25">
        <f t="shared" si="2"/>
        <v>39</v>
      </c>
      <c r="G9179" s="21" t="s">
        <v>1002</v>
      </c>
      <c r="H9179" s="23"/>
      <c r="I9179" s="28"/>
    </row>
    <row r="9180" ht="22.5" customHeight="1">
      <c r="A9180" s="53" t="str">
        <f t="array" ref="A9180">IFERROR(_xlfn.XLOOKUP(B9180, Runs[Run ID], Runs[Track]), "— pick a run —")</f>
        <v>X-Men</v>
      </c>
      <c r="B9180" s="54" t="s">
        <v>1275</v>
      </c>
      <c r="C9180" s="53" t="str">
        <f t="array" ref="C9180">IFERROR(_xlfn.XLOOKUP(B9180, Runs[Run ID], Runs[Title]), "— pick a run —")</f>
        <v>X-Men Decimation</v>
      </c>
      <c r="D9180" s="74" t="s">
        <v>16712</v>
      </c>
      <c r="E9180" s="58" t="b">
        <v>0</v>
      </c>
      <c r="F9180" s="25">
        <f t="shared" si="2"/>
        <v>40</v>
      </c>
      <c r="G9180" s="21" t="s">
        <v>1002</v>
      </c>
      <c r="H9180" s="23"/>
      <c r="I9180" s="28"/>
    </row>
    <row r="9181" ht="22.5" customHeight="1">
      <c r="A9181" s="53" t="str">
        <f t="array" ref="A9181">IFERROR(_xlfn.XLOOKUP(B9181, Runs[Run ID], Runs[Track]), "— pick a run —")</f>
        <v>X-Men</v>
      </c>
      <c r="B9181" s="54" t="s">
        <v>1275</v>
      </c>
      <c r="C9181" s="53" t="str">
        <f t="array" ref="C9181">IFERROR(_xlfn.XLOOKUP(B9181, Runs[Run ID], Runs[Title]), "— pick a run —")</f>
        <v>X-Men Decimation</v>
      </c>
      <c r="D9181" s="74" t="s">
        <v>9057</v>
      </c>
      <c r="E9181" s="58" t="b">
        <v>0</v>
      </c>
      <c r="F9181" s="25">
        <f t="shared" si="2"/>
        <v>41</v>
      </c>
      <c r="G9181" s="21" t="s">
        <v>443</v>
      </c>
      <c r="H9181" s="23"/>
      <c r="I9181" s="28"/>
    </row>
    <row r="9182" ht="22.5" customHeight="1">
      <c r="A9182" s="53" t="str">
        <f t="array" ref="A9182">IFERROR(_xlfn.XLOOKUP(B9182, Runs[Run ID], Runs[Track]), "— pick a run —")</f>
        <v>X-Men</v>
      </c>
      <c r="B9182" s="54" t="s">
        <v>1275</v>
      </c>
      <c r="C9182" s="53" t="str">
        <f t="array" ref="C9182">IFERROR(_xlfn.XLOOKUP(B9182, Runs[Run ID], Runs[Title]), "— pick a run —")</f>
        <v>X-Men Decimation</v>
      </c>
      <c r="D9182" s="74" t="s">
        <v>9067</v>
      </c>
      <c r="E9182" s="58" t="b">
        <v>0</v>
      </c>
      <c r="F9182" s="25">
        <f t="shared" si="2"/>
        <v>42</v>
      </c>
      <c r="G9182" s="21" t="s">
        <v>443</v>
      </c>
      <c r="H9182" s="23"/>
      <c r="I9182" s="28"/>
    </row>
    <row r="9183" ht="22.5" customHeight="1">
      <c r="A9183" s="53" t="str">
        <f t="array" ref="A9183">IFERROR(_xlfn.XLOOKUP(B9183, Runs[Run ID], Runs[Track]), "— pick a run —")</f>
        <v>X-Men</v>
      </c>
      <c r="B9183" s="54" t="s">
        <v>1275</v>
      </c>
      <c r="C9183" s="53" t="str">
        <f t="array" ref="C9183">IFERROR(_xlfn.XLOOKUP(B9183, Runs[Run ID], Runs[Title]), "— pick a run —")</f>
        <v>X-Men Decimation</v>
      </c>
      <c r="D9183" s="74" t="s">
        <v>9078</v>
      </c>
      <c r="E9183" s="58" t="b">
        <v>0</v>
      </c>
      <c r="F9183" s="25">
        <f t="shared" si="2"/>
        <v>43</v>
      </c>
      <c r="G9183" s="21" t="s">
        <v>443</v>
      </c>
      <c r="H9183" s="23"/>
      <c r="I9183" s="28"/>
    </row>
    <row r="9184" ht="22.5" customHeight="1">
      <c r="A9184" s="53" t="str">
        <f t="array" ref="A9184">IFERROR(_xlfn.XLOOKUP(B9184, Runs[Run ID], Runs[Track]), "— pick a run —")</f>
        <v>X-Men</v>
      </c>
      <c r="B9184" s="54" t="s">
        <v>1275</v>
      </c>
      <c r="C9184" s="53" t="str">
        <f t="array" ref="C9184">IFERROR(_xlfn.XLOOKUP(B9184, Runs[Run ID], Runs[Title]), "— pick a run —")</f>
        <v>X-Men Decimation</v>
      </c>
      <c r="D9184" s="74" t="s">
        <v>8007</v>
      </c>
      <c r="E9184" s="58" t="b">
        <v>0</v>
      </c>
      <c r="F9184" s="25">
        <f t="shared" si="2"/>
        <v>44</v>
      </c>
      <c r="G9184" s="21" t="s">
        <v>58</v>
      </c>
      <c r="H9184" s="23"/>
      <c r="I9184" s="28"/>
    </row>
    <row r="9185" ht="22.5" customHeight="1">
      <c r="A9185" s="53" t="str">
        <f t="array" ref="A9185">IFERROR(_xlfn.XLOOKUP(B9185, Runs[Run ID], Runs[Track]), "— pick a run —")</f>
        <v>X-Men</v>
      </c>
      <c r="B9185" s="54" t="s">
        <v>1275</v>
      </c>
      <c r="C9185" s="53" t="str">
        <f t="array" ref="C9185">IFERROR(_xlfn.XLOOKUP(B9185, Runs[Run ID], Runs[Title]), "— pick a run —")</f>
        <v>X-Men Decimation</v>
      </c>
      <c r="D9185" s="74" t="s">
        <v>8024</v>
      </c>
      <c r="E9185" s="58" t="b">
        <v>0</v>
      </c>
      <c r="F9185" s="25">
        <f t="shared" si="2"/>
        <v>45</v>
      </c>
      <c r="G9185" s="21" t="s">
        <v>58</v>
      </c>
      <c r="H9185" s="23"/>
      <c r="I9185" s="28"/>
    </row>
    <row r="9186" ht="22.5" customHeight="1">
      <c r="A9186" s="53" t="str">
        <f t="array" ref="A9186">IFERROR(_xlfn.XLOOKUP(B9186, Runs[Run ID], Runs[Track]), "— pick a run —")</f>
        <v>X-Men</v>
      </c>
      <c r="B9186" s="54" t="s">
        <v>1275</v>
      </c>
      <c r="C9186" s="53" t="str">
        <f t="array" ref="C9186">IFERROR(_xlfn.XLOOKUP(B9186, Runs[Run ID], Runs[Title]), "— pick a run —")</f>
        <v>X-Men Decimation</v>
      </c>
      <c r="D9186" s="74" t="s">
        <v>8041</v>
      </c>
      <c r="E9186" s="58" t="b">
        <v>0</v>
      </c>
      <c r="F9186" s="25">
        <f t="shared" si="2"/>
        <v>46</v>
      </c>
      <c r="G9186" s="21" t="s">
        <v>58</v>
      </c>
      <c r="H9186" s="23"/>
      <c r="I9186" s="28"/>
    </row>
    <row r="9187" ht="22.5" customHeight="1">
      <c r="A9187" s="53" t="str">
        <f t="array" ref="A9187">IFERROR(_xlfn.XLOOKUP(B9187, Runs[Run ID], Runs[Track]), "— pick a run —")</f>
        <v>X-Men</v>
      </c>
      <c r="B9187" s="54" t="s">
        <v>1275</v>
      </c>
      <c r="C9187" s="53" t="str">
        <f t="array" ref="C9187">IFERROR(_xlfn.XLOOKUP(B9187, Runs[Run ID], Runs[Title]), "— pick a run —")</f>
        <v>X-Men Decimation</v>
      </c>
      <c r="D9187" s="74" t="s">
        <v>8060</v>
      </c>
      <c r="E9187" s="58" t="b">
        <v>0</v>
      </c>
      <c r="F9187" s="25">
        <f t="shared" si="2"/>
        <v>47</v>
      </c>
      <c r="G9187" s="21" t="s">
        <v>58</v>
      </c>
      <c r="H9187" s="23"/>
      <c r="I9187" s="28"/>
    </row>
    <row r="9188" ht="22.5" customHeight="1">
      <c r="A9188" s="53" t="str">
        <f t="array" ref="A9188">IFERROR(_xlfn.XLOOKUP(B9188, Runs[Run ID], Runs[Track]), "— pick a run —")</f>
        <v>X-Men</v>
      </c>
      <c r="B9188" s="54" t="s">
        <v>1275</v>
      </c>
      <c r="C9188" s="53" t="str">
        <f t="array" ref="C9188">IFERROR(_xlfn.XLOOKUP(B9188, Runs[Run ID], Runs[Title]), "— pick a run —")</f>
        <v>X-Men Decimation</v>
      </c>
      <c r="D9188" s="74" t="s">
        <v>8078</v>
      </c>
      <c r="E9188" s="58" t="b">
        <v>0</v>
      </c>
      <c r="F9188" s="25">
        <f t="shared" si="2"/>
        <v>48</v>
      </c>
      <c r="G9188" s="21" t="s">
        <v>58</v>
      </c>
      <c r="H9188" s="23"/>
      <c r="I9188" s="28"/>
    </row>
    <row r="9189" ht="22.5" customHeight="1">
      <c r="A9189" s="53" t="str">
        <f t="array" ref="A9189">IFERROR(_xlfn.XLOOKUP(B9189, Runs[Run ID], Runs[Track]), "— pick a run —")</f>
        <v>X-Men</v>
      </c>
      <c r="B9189" s="54" t="s">
        <v>1275</v>
      </c>
      <c r="C9189" s="53" t="str">
        <f t="array" ref="C9189">IFERROR(_xlfn.XLOOKUP(B9189, Runs[Run ID], Runs[Title]), "— pick a run —")</f>
        <v>X-Men Decimation</v>
      </c>
      <c r="D9189" s="74" t="s">
        <v>8094</v>
      </c>
      <c r="E9189" s="58" t="b">
        <v>0</v>
      </c>
      <c r="F9189" s="25">
        <f t="shared" si="2"/>
        <v>49</v>
      </c>
      <c r="G9189" s="21" t="s">
        <v>58</v>
      </c>
      <c r="H9189" s="23"/>
      <c r="I9189" s="28"/>
    </row>
    <row r="9190" ht="22.5" customHeight="1">
      <c r="A9190" s="53" t="str">
        <f t="array" ref="A9190">IFERROR(_xlfn.XLOOKUP(B9190, Runs[Run ID], Runs[Track]), "— pick a run —")</f>
        <v>X-Men</v>
      </c>
      <c r="B9190" s="54" t="s">
        <v>1275</v>
      </c>
      <c r="C9190" s="53" t="str">
        <f t="array" ref="C9190">IFERROR(_xlfn.XLOOKUP(B9190, Runs[Run ID], Runs[Title]), "— pick a run —")</f>
        <v>X-Men Decimation</v>
      </c>
      <c r="D9190" s="74" t="s">
        <v>8111</v>
      </c>
      <c r="E9190" s="58" t="b">
        <v>0</v>
      </c>
      <c r="F9190" s="25">
        <f t="shared" si="2"/>
        <v>50</v>
      </c>
      <c r="G9190" s="21" t="s">
        <v>58</v>
      </c>
      <c r="H9190" s="23"/>
      <c r="I9190" s="28"/>
    </row>
    <row r="9191" ht="22.5" customHeight="1">
      <c r="A9191" s="53" t="str">
        <f t="array" ref="A9191">IFERROR(_xlfn.XLOOKUP(B9191, Runs[Run ID], Runs[Track]), "— pick a run —")</f>
        <v>X-Men</v>
      </c>
      <c r="B9191" s="54" t="s">
        <v>1275</v>
      </c>
      <c r="C9191" s="53" t="str">
        <f t="array" ref="C9191">IFERROR(_xlfn.XLOOKUP(B9191, Runs[Run ID], Runs[Title]), "— pick a run —")</f>
        <v>X-Men Decimation</v>
      </c>
      <c r="D9191" s="74" t="s">
        <v>8128</v>
      </c>
      <c r="E9191" s="58" t="b">
        <v>0</v>
      </c>
      <c r="F9191" s="25">
        <f t="shared" si="2"/>
        <v>51</v>
      </c>
      <c r="G9191" s="21" t="s">
        <v>58</v>
      </c>
      <c r="H9191" s="23"/>
      <c r="I9191" s="28"/>
    </row>
    <row r="9192" ht="22.5" customHeight="1">
      <c r="A9192" s="53" t="str">
        <f t="array" ref="A9192">IFERROR(_xlfn.XLOOKUP(B9192, Runs[Run ID], Runs[Track]), "— pick a run —")</f>
        <v>X-Men</v>
      </c>
      <c r="B9192" s="54" t="s">
        <v>1275</v>
      </c>
      <c r="C9192" s="53" t="str">
        <f t="array" ref="C9192">IFERROR(_xlfn.XLOOKUP(B9192, Runs[Run ID], Runs[Title]), "— pick a run —")</f>
        <v>X-Men Decimation</v>
      </c>
      <c r="D9192" s="74" t="s">
        <v>8144</v>
      </c>
      <c r="E9192" s="58" t="b">
        <v>0</v>
      </c>
      <c r="F9192" s="25">
        <f t="shared" si="2"/>
        <v>52</v>
      </c>
      <c r="G9192" s="21" t="s">
        <v>58</v>
      </c>
      <c r="H9192" s="23"/>
      <c r="I9192" s="28"/>
    </row>
    <row r="9193" ht="22.5" customHeight="1">
      <c r="A9193" s="53" t="str">
        <f t="array" ref="A9193">IFERROR(_xlfn.XLOOKUP(B9193, Runs[Run ID], Runs[Track]), "— pick a run —")</f>
        <v>X-Men</v>
      </c>
      <c r="B9193" s="54" t="s">
        <v>1275</v>
      </c>
      <c r="C9193" s="53" t="str">
        <f t="array" ref="C9193">IFERROR(_xlfn.XLOOKUP(B9193, Runs[Run ID], Runs[Title]), "— pick a run —")</f>
        <v>X-Men Decimation</v>
      </c>
      <c r="D9193" s="74" t="s">
        <v>8160</v>
      </c>
      <c r="E9193" s="58" t="b">
        <v>0</v>
      </c>
      <c r="F9193" s="25">
        <f t="shared" si="2"/>
        <v>53</v>
      </c>
      <c r="G9193" s="21" t="s">
        <v>58</v>
      </c>
      <c r="H9193" s="23"/>
      <c r="I9193" s="28"/>
    </row>
    <row r="9194" ht="22.5" customHeight="1">
      <c r="A9194" s="53" t="str">
        <f t="array" ref="A9194">IFERROR(_xlfn.XLOOKUP(B9194, Runs[Run ID], Runs[Track]), "— pick a run —")</f>
        <v>X-Men</v>
      </c>
      <c r="B9194" s="54" t="s">
        <v>1275</v>
      </c>
      <c r="C9194" s="53" t="str">
        <f t="array" ref="C9194">IFERROR(_xlfn.XLOOKUP(B9194, Runs[Run ID], Runs[Title]), "— pick a run —")</f>
        <v>X-Men Decimation</v>
      </c>
      <c r="D9194" s="74" t="s">
        <v>8176</v>
      </c>
      <c r="E9194" s="58" t="b">
        <v>0</v>
      </c>
      <c r="F9194" s="25">
        <f t="shared" si="2"/>
        <v>54</v>
      </c>
      <c r="G9194" s="21" t="s">
        <v>58</v>
      </c>
      <c r="H9194" s="23"/>
      <c r="I9194" s="28"/>
    </row>
    <row r="9195" ht="22.5" customHeight="1">
      <c r="A9195" s="53" t="str">
        <f t="array" ref="A9195">IFERROR(_xlfn.XLOOKUP(B9195, Runs[Run ID], Runs[Track]), "— pick a run —")</f>
        <v>X-Men</v>
      </c>
      <c r="B9195" s="54" t="s">
        <v>1275</v>
      </c>
      <c r="C9195" s="53" t="str">
        <f t="array" ref="C9195">IFERROR(_xlfn.XLOOKUP(B9195, Runs[Run ID], Runs[Title]), "— pick a run —")</f>
        <v>X-Men Decimation</v>
      </c>
      <c r="D9195" s="74" t="s">
        <v>8193</v>
      </c>
      <c r="E9195" s="58" t="b">
        <v>0</v>
      </c>
      <c r="F9195" s="25">
        <f t="shared" si="2"/>
        <v>55</v>
      </c>
      <c r="G9195" s="21" t="s">
        <v>58</v>
      </c>
      <c r="H9195" s="23"/>
      <c r="I9195" s="28"/>
    </row>
    <row r="9196" ht="22.5" customHeight="1">
      <c r="A9196" s="53" t="str">
        <f t="array" ref="A9196">IFERROR(_xlfn.XLOOKUP(B9196, Runs[Run ID], Runs[Track]), "— pick a run —")</f>
        <v>X-Men</v>
      </c>
      <c r="B9196" s="54" t="s">
        <v>1275</v>
      </c>
      <c r="C9196" s="53" t="str">
        <f t="array" ref="C9196">IFERROR(_xlfn.XLOOKUP(B9196, Runs[Run ID], Runs[Title]), "— pick a run —")</f>
        <v>X-Men Decimation</v>
      </c>
      <c r="D9196" s="74" t="s">
        <v>8209</v>
      </c>
      <c r="E9196" s="58" t="b">
        <v>0</v>
      </c>
      <c r="F9196" s="25">
        <f t="shared" si="2"/>
        <v>56</v>
      </c>
      <c r="G9196" s="21" t="s">
        <v>58</v>
      </c>
      <c r="H9196" s="23"/>
      <c r="I9196" s="28"/>
    </row>
    <row r="9197" ht="22.5" customHeight="1">
      <c r="A9197" s="53" t="str">
        <f t="array" ref="A9197">IFERROR(_xlfn.XLOOKUP(B9197, Runs[Run ID], Runs[Track]), "— pick a run —")</f>
        <v>X-Men</v>
      </c>
      <c r="B9197" s="54" t="s">
        <v>1275</v>
      </c>
      <c r="C9197" s="53" t="str">
        <f t="array" ref="C9197">IFERROR(_xlfn.XLOOKUP(B9197, Runs[Run ID], Runs[Title]), "— pick a run —")</f>
        <v>X-Men Decimation</v>
      </c>
      <c r="D9197" s="74" t="s">
        <v>8225</v>
      </c>
      <c r="E9197" s="58" t="b">
        <v>0</v>
      </c>
      <c r="F9197" s="25">
        <f t="shared" si="2"/>
        <v>57</v>
      </c>
      <c r="G9197" s="21" t="s">
        <v>58</v>
      </c>
      <c r="H9197" s="23"/>
      <c r="I9197" s="28"/>
    </row>
    <row r="9198" ht="22.5" customHeight="1">
      <c r="A9198" s="53" t="str">
        <f t="array" ref="A9198">IFERROR(_xlfn.XLOOKUP(B9198, Runs[Run ID], Runs[Track]), "— pick a run —")</f>
        <v>X-Men</v>
      </c>
      <c r="B9198" s="54" t="s">
        <v>1275</v>
      </c>
      <c r="C9198" s="53" t="str">
        <f t="array" ref="C9198">IFERROR(_xlfn.XLOOKUP(B9198, Runs[Run ID], Runs[Title]), "— pick a run —")</f>
        <v>X-Men Decimation</v>
      </c>
      <c r="D9198" s="74" t="s">
        <v>8243</v>
      </c>
      <c r="E9198" s="58" t="b">
        <v>0</v>
      </c>
      <c r="F9198" s="25">
        <f t="shared" si="2"/>
        <v>58</v>
      </c>
      <c r="G9198" s="21" t="s">
        <v>58</v>
      </c>
      <c r="H9198" s="23"/>
      <c r="I9198" s="28"/>
    </row>
    <row r="9199" ht="22.5" customHeight="1">
      <c r="A9199" s="53" t="str">
        <f t="array" ref="A9199">IFERROR(_xlfn.XLOOKUP(B9199, Runs[Run ID], Runs[Track]), "— pick a run —")</f>
        <v>X-Men</v>
      </c>
      <c r="B9199" s="54" t="s">
        <v>1275</v>
      </c>
      <c r="C9199" s="53" t="str">
        <f t="array" ref="C9199">IFERROR(_xlfn.XLOOKUP(B9199, Runs[Run ID], Runs[Title]), "— pick a run —")</f>
        <v>X-Men Decimation</v>
      </c>
      <c r="D9199" s="74" t="s">
        <v>16713</v>
      </c>
      <c r="E9199" s="58" t="b">
        <v>0</v>
      </c>
      <c r="F9199" s="25">
        <f t="shared" si="2"/>
        <v>59</v>
      </c>
      <c r="G9199" s="21" t="s">
        <v>58</v>
      </c>
      <c r="H9199" s="23"/>
      <c r="I9199" s="28"/>
    </row>
    <row r="9200" ht="22.5" customHeight="1">
      <c r="A9200" s="53" t="str">
        <f t="array" ref="A9200">IFERROR(_xlfn.XLOOKUP(B9200, Runs[Run ID], Runs[Track]), "— pick a run —")</f>
        <v>X-Men</v>
      </c>
      <c r="B9200" s="54" t="s">
        <v>1275</v>
      </c>
      <c r="C9200" s="53" t="str">
        <f t="array" ref="C9200">IFERROR(_xlfn.XLOOKUP(B9200, Runs[Run ID], Runs[Title]), "— pick a run —")</f>
        <v>X-Men Decimation</v>
      </c>
      <c r="D9200" s="74" t="s">
        <v>16714</v>
      </c>
      <c r="E9200" s="58" t="b">
        <v>0</v>
      </c>
      <c r="F9200" s="25">
        <f t="shared" si="2"/>
        <v>60</v>
      </c>
      <c r="G9200" s="21" t="s">
        <v>58</v>
      </c>
      <c r="H9200" s="23"/>
      <c r="I9200" s="28"/>
    </row>
    <row r="9201" ht="22.5" customHeight="1">
      <c r="A9201" s="53" t="str">
        <f t="array" ref="A9201">IFERROR(_xlfn.XLOOKUP(B9201, Runs[Run ID], Runs[Track]), "— pick a run —")</f>
        <v>X-Men</v>
      </c>
      <c r="B9201" s="54" t="s">
        <v>1275</v>
      </c>
      <c r="C9201" s="53" t="str">
        <f t="array" ref="C9201">IFERROR(_xlfn.XLOOKUP(B9201, Runs[Run ID], Runs[Title]), "— pick a run —")</f>
        <v>X-Men Decimation</v>
      </c>
      <c r="D9201" s="74" t="s">
        <v>16715</v>
      </c>
      <c r="E9201" s="58" t="b">
        <v>0</v>
      </c>
      <c r="F9201" s="25">
        <f t="shared" si="2"/>
        <v>61</v>
      </c>
      <c r="G9201" s="21" t="s">
        <v>58</v>
      </c>
      <c r="H9201" s="23"/>
      <c r="I9201" s="28"/>
    </row>
    <row r="9202" ht="22.5" customHeight="1">
      <c r="A9202" s="53" t="str">
        <f t="array" ref="A9202">IFERROR(_xlfn.XLOOKUP(B9202, Runs[Run ID], Runs[Track]), "— pick a run —")</f>
        <v>X-Men</v>
      </c>
      <c r="B9202" s="54" t="s">
        <v>1275</v>
      </c>
      <c r="C9202" s="53" t="str">
        <f t="array" ref="C9202">IFERROR(_xlfn.XLOOKUP(B9202, Runs[Run ID], Runs[Title]), "— pick a run —")</f>
        <v>X-Men Decimation</v>
      </c>
      <c r="D9202" s="74" t="s">
        <v>16716</v>
      </c>
      <c r="E9202" s="58" t="b">
        <v>0</v>
      </c>
      <c r="F9202" s="25">
        <f t="shared" si="2"/>
        <v>62</v>
      </c>
      <c r="G9202" s="21" t="s">
        <v>58</v>
      </c>
      <c r="H9202" s="23"/>
      <c r="I9202" s="28"/>
    </row>
    <row r="9203" ht="22.5" customHeight="1">
      <c r="A9203" s="53" t="str">
        <f t="array" ref="A9203">IFERROR(_xlfn.XLOOKUP(B9203, Runs[Run ID], Runs[Track]), "— pick a run —")</f>
        <v>X-Men</v>
      </c>
      <c r="B9203" s="54" t="s">
        <v>1275</v>
      </c>
      <c r="C9203" s="53" t="str">
        <f t="array" ref="C9203">IFERROR(_xlfn.XLOOKUP(B9203, Runs[Run ID], Runs[Title]), "— pick a run —")</f>
        <v>X-Men Decimation</v>
      </c>
      <c r="D9203" s="74" t="s">
        <v>16717</v>
      </c>
      <c r="E9203" s="58" t="b">
        <v>0</v>
      </c>
      <c r="F9203" s="25">
        <f t="shared" si="2"/>
        <v>63</v>
      </c>
      <c r="G9203" s="21" t="s">
        <v>58</v>
      </c>
      <c r="H9203" s="23"/>
      <c r="I9203" s="28"/>
    </row>
    <row r="9204" ht="22.5" customHeight="1">
      <c r="A9204" s="53" t="str">
        <f t="array" ref="A9204">IFERROR(_xlfn.XLOOKUP(B9204, Runs[Run ID], Runs[Track]), "— pick a run —")</f>
        <v>X-Men</v>
      </c>
      <c r="B9204" s="54" t="s">
        <v>1275</v>
      </c>
      <c r="C9204" s="53" t="str">
        <f t="array" ref="C9204">IFERROR(_xlfn.XLOOKUP(B9204, Runs[Run ID], Runs[Title]), "— pick a run —")</f>
        <v>X-Men Decimation</v>
      </c>
      <c r="D9204" s="74" t="s">
        <v>16718</v>
      </c>
      <c r="E9204" s="58" t="b">
        <v>0</v>
      </c>
      <c r="F9204" s="25">
        <f t="shared" si="2"/>
        <v>64</v>
      </c>
      <c r="G9204" s="21" t="s">
        <v>58</v>
      </c>
      <c r="H9204" s="23"/>
      <c r="I9204" s="28"/>
    </row>
    <row r="9205" ht="22.5" customHeight="1">
      <c r="A9205" s="53" t="str">
        <f t="array" ref="A9205">IFERROR(_xlfn.XLOOKUP(B9205, Runs[Run ID], Runs[Track]), "— pick a run —")</f>
        <v>X-Men</v>
      </c>
      <c r="B9205" s="54" t="s">
        <v>1275</v>
      </c>
      <c r="C9205" s="53" t="str">
        <f t="array" ref="C9205">IFERROR(_xlfn.XLOOKUP(B9205, Runs[Run ID], Runs[Title]), "— pick a run —")</f>
        <v>X-Men Decimation</v>
      </c>
      <c r="D9205" s="74" t="s">
        <v>16719</v>
      </c>
      <c r="E9205" s="58" t="b">
        <v>0</v>
      </c>
      <c r="F9205" s="25">
        <f t="shared" si="2"/>
        <v>65</v>
      </c>
      <c r="G9205" s="21" t="s">
        <v>58</v>
      </c>
      <c r="H9205" s="23"/>
      <c r="I9205" s="28"/>
    </row>
    <row r="9206" ht="22.5" customHeight="1">
      <c r="A9206" s="53" t="str">
        <f t="array" ref="A9206">IFERROR(_xlfn.XLOOKUP(B9206, Runs[Run ID], Runs[Track]), "— pick a run —")</f>
        <v>X-Men</v>
      </c>
      <c r="B9206" s="54" t="s">
        <v>1275</v>
      </c>
      <c r="C9206" s="53" t="str">
        <f t="array" ref="C9206">IFERROR(_xlfn.XLOOKUP(B9206, Runs[Run ID], Runs[Title]), "— pick a run —")</f>
        <v>X-Men Decimation</v>
      </c>
      <c r="D9206" s="74" t="s">
        <v>16720</v>
      </c>
      <c r="E9206" s="58" t="b">
        <v>0</v>
      </c>
      <c r="F9206" s="25">
        <f t="shared" si="2"/>
        <v>66</v>
      </c>
      <c r="G9206" s="21" t="s">
        <v>58</v>
      </c>
      <c r="H9206" s="23"/>
      <c r="I9206" s="28"/>
    </row>
    <row r="9207" ht="22.5" customHeight="1">
      <c r="A9207" s="53" t="str">
        <f t="array" ref="A9207">IFERROR(_xlfn.XLOOKUP(B9207, Runs[Run ID], Runs[Track]), "— pick a run —")</f>
        <v>X-Men</v>
      </c>
      <c r="B9207" s="54" t="s">
        <v>1275</v>
      </c>
      <c r="C9207" s="53" t="str">
        <f t="array" ref="C9207">IFERROR(_xlfn.XLOOKUP(B9207, Runs[Run ID], Runs[Title]), "— pick a run —")</f>
        <v>X-Men Decimation</v>
      </c>
      <c r="D9207" s="74" t="s">
        <v>16721</v>
      </c>
      <c r="E9207" s="58" t="b">
        <v>0</v>
      </c>
      <c r="F9207" s="25">
        <f t="shared" si="2"/>
        <v>67</v>
      </c>
      <c r="G9207" s="21" t="s">
        <v>58</v>
      </c>
      <c r="H9207" s="23"/>
      <c r="I9207" s="28"/>
    </row>
    <row r="9208" ht="22.5" customHeight="1">
      <c r="A9208" s="53" t="str">
        <f t="array" ref="A9208">IFERROR(_xlfn.XLOOKUP(B9208, Runs[Run ID], Runs[Track]), "— pick a run —")</f>
        <v>X-Men</v>
      </c>
      <c r="B9208" s="54" t="s">
        <v>1275</v>
      </c>
      <c r="C9208" s="53" t="str">
        <f t="array" ref="C9208">IFERROR(_xlfn.XLOOKUP(B9208, Runs[Run ID], Runs[Title]), "— pick a run —")</f>
        <v>X-Men Decimation</v>
      </c>
      <c r="D9208" s="74" t="s">
        <v>16722</v>
      </c>
      <c r="E9208" s="58" t="b">
        <v>0</v>
      </c>
      <c r="F9208" s="25">
        <f t="shared" si="2"/>
        <v>68</v>
      </c>
      <c r="G9208" s="21" t="s">
        <v>58</v>
      </c>
      <c r="H9208" s="23"/>
      <c r="I9208" s="28"/>
    </row>
    <row r="9209" ht="22.5" customHeight="1">
      <c r="A9209" s="53" t="str">
        <f t="array" ref="A9209">IFERROR(_xlfn.XLOOKUP(B9209, Runs[Run ID], Runs[Track]), "— pick a run —")</f>
        <v>X-Men</v>
      </c>
      <c r="B9209" s="54" t="s">
        <v>1275</v>
      </c>
      <c r="C9209" s="53" t="str">
        <f t="array" ref="C9209">IFERROR(_xlfn.XLOOKUP(B9209, Runs[Run ID], Runs[Title]), "— pick a run —")</f>
        <v>X-Men Decimation</v>
      </c>
      <c r="D9209" s="74" t="s">
        <v>16723</v>
      </c>
      <c r="E9209" s="58" t="b">
        <v>0</v>
      </c>
      <c r="F9209" s="25">
        <f t="shared" si="2"/>
        <v>69</v>
      </c>
      <c r="G9209" s="21" t="s">
        <v>58</v>
      </c>
      <c r="H9209" s="23"/>
      <c r="I9209" s="28"/>
    </row>
    <row r="9210" ht="22.5" customHeight="1">
      <c r="A9210" s="53" t="str">
        <f t="array" ref="A9210">IFERROR(_xlfn.XLOOKUP(B9210, Runs[Run ID], Runs[Track]), "— pick a run —")</f>
        <v>X-Men</v>
      </c>
      <c r="B9210" s="54" t="s">
        <v>1275</v>
      </c>
      <c r="C9210" s="53" t="str">
        <f t="array" ref="C9210">IFERROR(_xlfn.XLOOKUP(B9210, Runs[Run ID], Runs[Title]), "— pick a run —")</f>
        <v>X-Men Decimation</v>
      </c>
      <c r="D9210" s="74" t="s">
        <v>16724</v>
      </c>
      <c r="E9210" s="58" t="b">
        <v>0</v>
      </c>
      <c r="F9210" s="25">
        <f t="shared" si="2"/>
        <v>70</v>
      </c>
      <c r="G9210" s="21" t="s">
        <v>58</v>
      </c>
      <c r="H9210" s="23"/>
      <c r="I9210" s="28"/>
    </row>
    <row r="9211" ht="22.5" customHeight="1">
      <c r="A9211" s="53" t="str">
        <f t="array" ref="A9211">IFERROR(_xlfn.XLOOKUP(B9211, Runs[Run ID], Runs[Track]), "— pick a run —")</f>
        <v>X-Men</v>
      </c>
      <c r="B9211" s="54" t="s">
        <v>1275</v>
      </c>
      <c r="C9211" s="53" t="str">
        <f t="array" ref="C9211">IFERROR(_xlfn.XLOOKUP(B9211, Runs[Run ID], Runs[Title]), "— pick a run —")</f>
        <v>X-Men Decimation</v>
      </c>
      <c r="D9211" s="74" t="s">
        <v>16725</v>
      </c>
      <c r="E9211" s="58" t="b">
        <v>0</v>
      </c>
      <c r="F9211" s="25">
        <f t="shared" si="2"/>
        <v>71</v>
      </c>
      <c r="G9211" s="21" t="s">
        <v>58</v>
      </c>
      <c r="H9211" s="23"/>
      <c r="I9211" s="28"/>
    </row>
    <row r="9212" ht="22.5" customHeight="1">
      <c r="A9212" s="53" t="str">
        <f t="array" ref="A9212">IFERROR(_xlfn.XLOOKUP(B9212, Runs[Run ID], Runs[Track]), "— pick a run —")</f>
        <v>X-Men</v>
      </c>
      <c r="B9212" s="54" t="s">
        <v>1275</v>
      </c>
      <c r="C9212" s="53" t="str">
        <f t="array" ref="C9212">IFERROR(_xlfn.XLOOKUP(B9212, Runs[Run ID], Runs[Title]), "— pick a run —")</f>
        <v>X-Men Decimation</v>
      </c>
      <c r="D9212" s="74" t="s">
        <v>16726</v>
      </c>
      <c r="E9212" s="58" t="b">
        <v>0</v>
      </c>
      <c r="F9212" s="25">
        <f t="shared" si="2"/>
        <v>72</v>
      </c>
      <c r="G9212" s="21" t="s">
        <v>58</v>
      </c>
      <c r="H9212" s="23"/>
      <c r="I9212" s="28"/>
    </row>
    <row r="9213" ht="22.5" customHeight="1">
      <c r="A9213" s="53" t="str">
        <f t="array" ref="A9213">IFERROR(_xlfn.XLOOKUP(B9213, Runs[Run ID], Runs[Track]), "— pick a run —")</f>
        <v>X-Men</v>
      </c>
      <c r="B9213" s="54" t="s">
        <v>1275</v>
      </c>
      <c r="C9213" s="53" t="str">
        <f t="array" ref="C9213">IFERROR(_xlfn.XLOOKUP(B9213, Runs[Run ID], Runs[Title]), "— pick a run —")</f>
        <v>X-Men Decimation</v>
      </c>
      <c r="D9213" s="74" t="s">
        <v>16727</v>
      </c>
      <c r="E9213" s="58" t="b">
        <v>0</v>
      </c>
      <c r="F9213" s="25">
        <f t="shared" si="2"/>
        <v>73</v>
      </c>
      <c r="G9213" s="21" t="s">
        <v>58</v>
      </c>
      <c r="H9213" s="23"/>
      <c r="I9213" s="28"/>
    </row>
    <row r="9214" ht="22.5" customHeight="1">
      <c r="A9214" s="53" t="str">
        <f t="array" ref="A9214">IFERROR(_xlfn.XLOOKUP(B9214, Runs[Run ID], Runs[Track]), "— pick a run —")</f>
        <v>X-Men</v>
      </c>
      <c r="B9214" s="54" t="s">
        <v>1275</v>
      </c>
      <c r="C9214" s="53" t="str">
        <f t="array" ref="C9214">IFERROR(_xlfn.XLOOKUP(B9214, Runs[Run ID], Runs[Title]), "— pick a run —")</f>
        <v>X-Men Decimation</v>
      </c>
      <c r="D9214" s="74" t="s">
        <v>16728</v>
      </c>
      <c r="E9214" s="58" t="b">
        <v>0</v>
      </c>
      <c r="F9214" s="25">
        <f t="shared" si="2"/>
        <v>74</v>
      </c>
      <c r="G9214" s="21" t="s">
        <v>58</v>
      </c>
      <c r="H9214" s="23"/>
      <c r="I9214" s="28"/>
    </row>
    <row r="9215" ht="22.5" customHeight="1">
      <c r="A9215" s="53" t="str">
        <f t="array" ref="A9215">IFERROR(_xlfn.XLOOKUP(B9215, Runs[Run ID], Runs[Track]), "— pick a run —")</f>
        <v>X-Men</v>
      </c>
      <c r="B9215" s="54" t="s">
        <v>1275</v>
      </c>
      <c r="C9215" s="53" t="str">
        <f t="array" ref="C9215">IFERROR(_xlfn.XLOOKUP(B9215, Runs[Run ID], Runs[Title]), "— pick a run —")</f>
        <v>X-Men Decimation</v>
      </c>
      <c r="D9215" s="74" t="s">
        <v>16729</v>
      </c>
      <c r="E9215" s="58" t="b">
        <v>0</v>
      </c>
      <c r="F9215" s="25">
        <f t="shared" si="2"/>
        <v>75</v>
      </c>
      <c r="G9215" s="21" t="s">
        <v>58</v>
      </c>
      <c r="H9215" s="23"/>
      <c r="I9215" s="28"/>
    </row>
    <row r="9216" ht="22.5" customHeight="1">
      <c r="A9216" s="53" t="str">
        <f t="array" ref="A9216">IFERROR(_xlfn.XLOOKUP(B9216, Runs[Run ID], Runs[Track]), "— pick a run —")</f>
        <v>X-Men</v>
      </c>
      <c r="B9216" s="54" t="s">
        <v>1275</v>
      </c>
      <c r="C9216" s="53" t="str">
        <f t="array" ref="C9216">IFERROR(_xlfn.XLOOKUP(B9216, Runs[Run ID], Runs[Title]), "— pick a run —")</f>
        <v>X-Men Decimation</v>
      </c>
      <c r="D9216" s="74" t="s">
        <v>8507</v>
      </c>
      <c r="E9216" s="58" t="b">
        <v>0</v>
      </c>
      <c r="F9216" s="25">
        <f t="shared" si="2"/>
        <v>76</v>
      </c>
      <c r="G9216" s="21" t="s">
        <v>58</v>
      </c>
      <c r="H9216" s="23"/>
      <c r="I9216" s="28"/>
    </row>
    <row r="9217" ht="22.5" customHeight="1">
      <c r="A9217" s="53" t="str">
        <f t="array" ref="A9217">IFERROR(_xlfn.XLOOKUP(B9217, Runs[Run ID], Runs[Track]), "— pick a run —")</f>
        <v>X-Men</v>
      </c>
      <c r="B9217" s="54" t="s">
        <v>1275</v>
      </c>
      <c r="C9217" s="53" t="str">
        <f t="array" ref="C9217">IFERROR(_xlfn.XLOOKUP(B9217, Runs[Run ID], Runs[Title]), "— pick a run —")</f>
        <v>X-Men Decimation</v>
      </c>
      <c r="D9217" s="74" t="s">
        <v>8520</v>
      </c>
      <c r="E9217" s="58" t="b">
        <v>0</v>
      </c>
      <c r="F9217" s="25">
        <f t="shared" si="2"/>
        <v>77</v>
      </c>
      <c r="G9217" s="21" t="s">
        <v>58</v>
      </c>
      <c r="H9217" s="23"/>
      <c r="I9217" s="28"/>
    </row>
    <row r="9218" ht="22.5" customHeight="1">
      <c r="A9218" s="53" t="str">
        <f t="array" ref="A9218">IFERROR(_xlfn.XLOOKUP(B9218, Runs[Run ID], Runs[Track]), "— pick a run —")</f>
        <v>X-Men</v>
      </c>
      <c r="B9218" s="54" t="s">
        <v>1275</v>
      </c>
      <c r="C9218" s="53" t="str">
        <f t="array" ref="C9218">IFERROR(_xlfn.XLOOKUP(B9218, Runs[Run ID], Runs[Title]), "— pick a run —")</f>
        <v>X-Men Decimation</v>
      </c>
      <c r="D9218" s="74" t="s">
        <v>8535</v>
      </c>
      <c r="E9218" s="58" t="b">
        <v>0</v>
      </c>
      <c r="F9218" s="25">
        <f t="shared" si="2"/>
        <v>78</v>
      </c>
      <c r="G9218" s="21" t="s">
        <v>58</v>
      </c>
      <c r="H9218" s="23"/>
      <c r="I9218" s="28"/>
    </row>
    <row r="9219" ht="22.5" customHeight="1">
      <c r="A9219" s="53" t="str">
        <f t="array" ref="A9219">IFERROR(_xlfn.XLOOKUP(B9219, Runs[Run ID], Runs[Track]), "— pick a run —")</f>
        <v>X-Men</v>
      </c>
      <c r="B9219" s="54" t="s">
        <v>1275</v>
      </c>
      <c r="C9219" s="53" t="str">
        <f t="array" ref="C9219">IFERROR(_xlfn.XLOOKUP(B9219, Runs[Run ID], Runs[Title]), "— pick a run —")</f>
        <v>X-Men Decimation</v>
      </c>
      <c r="D9219" s="74" t="s">
        <v>8549</v>
      </c>
      <c r="E9219" s="58" t="b">
        <v>0</v>
      </c>
      <c r="F9219" s="25">
        <f t="shared" si="2"/>
        <v>79</v>
      </c>
      <c r="G9219" s="21" t="s">
        <v>58</v>
      </c>
      <c r="H9219" s="23"/>
      <c r="I9219" s="28"/>
    </row>
    <row r="9220" ht="22.5" customHeight="1">
      <c r="A9220" s="53" t="str">
        <f t="array" ref="A9220">IFERROR(_xlfn.XLOOKUP(B9220, Runs[Run ID], Runs[Track]), "— pick a run —")</f>
        <v>X-Men</v>
      </c>
      <c r="B9220" s="54" t="s">
        <v>1275</v>
      </c>
      <c r="C9220" s="53" t="str">
        <f t="array" ref="C9220">IFERROR(_xlfn.XLOOKUP(B9220, Runs[Run ID], Runs[Title]), "— pick a run —")</f>
        <v>X-Men Decimation</v>
      </c>
      <c r="D9220" s="74" t="s">
        <v>8565</v>
      </c>
      <c r="E9220" s="58" t="b">
        <v>0</v>
      </c>
      <c r="F9220" s="25">
        <f t="shared" si="2"/>
        <v>80</v>
      </c>
      <c r="G9220" s="21" t="s">
        <v>58</v>
      </c>
      <c r="H9220" s="23"/>
      <c r="I9220" s="28"/>
    </row>
    <row r="9221" ht="22.5" customHeight="1">
      <c r="A9221" s="53" t="str">
        <f t="array" ref="A9221">IFERROR(_xlfn.XLOOKUP(B9221, Runs[Run ID], Runs[Track]), "— pick a run —")</f>
        <v>X-Men</v>
      </c>
      <c r="B9221" s="54" t="s">
        <v>1275</v>
      </c>
      <c r="C9221" s="53" t="str">
        <f t="array" ref="C9221">IFERROR(_xlfn.XLOOKUP(B9221, Runs[Run ID], Runs[Title]), "— pick a run —")</f>
        <v>X-Men Decimation</v>
      </c>
      <c r="D9221" s="74" t="s">
        <v>8578</v>
      </c>
      <c r="E9221" s="58" t="b">
        <v>0</v>
      </c>
      <c r="F9221" s="25">
        <f t="shared" si="2"/>
        <v>81</v>
      </c>
      <c r="G9221" s="21" t="s">
        <v>58</v>
      </c>
      <c r="H9221" s="23"/>
      <c r="I9221" s="28"/>
    </row>
    <row r="9222" ht="22.5" customHeight="1">
      <c r="A9222" s="53" t="str">
        <f t="array" ref="A9222">IFERROR(_xlfn.XLOOKUP(B9222, Runs[Run ID], Runs[Track]), "— pick a run —")</f>
        <v>X-Men</v>
      </c>
      <c r="B9222" s="54" t="s">
        <v>1275</v>
      </c>
      <c r="C9222" s="53" t="str">
        <f t="array" ref="C9222">IFERROR(_xlfn.XLOOKUP(B9222, Runs[Run ID], Runs[Title]), "— pick a run —")</f>
        <v>X-Men Decimation</v>
      </c>
      <c r="D9222" s="74" t="s">
        <v>8593</v>
      </c>
      <c r="E9222" s="58" t="b">
        <v>0</v>
      </c>
      <c r="F9222" s="25">
        <f t="shared" si="2"/>
        <v>82</v>
      </c>
      <c r="G9222" s="21" t="s">
        <v>58</v>
      </c>
      <c r="H9222" s="23"/>
      <c r="I9222" s="28"/>
    </row>
    <row r="9223" ht="22.5" customHeight="1">
      <c r="A9223" s="53" t="str">
        <f t="array" ref="A9223">IFERROR(_xlfn.XLOOKUP(B9223, Runs[Run ID], Runs[Track]), "— pick a run —")</f>
        <v>X-Men</v>
      </c>
      <c r="B9223" s="54" t="s">
        <v>1275</v>
      </c>
      <c r="C9223" s="53" t="str">
        <f t="array" ref="C9223">IFERROR(_xlfn.XLOOKUP(B9223, Runs[Run ID], Runs[Title]), "— pick a run —")</f>
        <v>X-Men Decimation</v>
      </c>
      <c r="D9223" s="74" t="s">
        <v>8606</v>
      </c>
      <c r="E9223" s="58" t="b">
        <v>0</v>
      </c>
      <c r="F9223" s="25">
        <f t="shared" si="2"/>
        <v>83</v>
      </c>
      <c r="G9223" s="21" t="s">
        <v>58</v>
      </c>
      <c r="H9223" s="23"/>
      <c r="I9223" s="28"/>
    </row>
    <row r="9224" ht="22.5" customHeight="1">
      <c r="A9224" s="53" t="str">
        <f t="array" ref="A9224">IFERROR(_xlfn.XLOOKUP(B9224, Runs[Run ID], Runs[Track]), "— pick a run —")</f>
        <v>X-Men</v>
      </c>
      <c r="B9224" s="54" t="s">
        <v>1275</v>
      </c>
      <c r="C9224" s="53" t="str">
        <f t="array" ref="C9224">IFERROR(_xlfn.XLOOKUP(B9224, Runs[Run ID], Runs[Title]), "— pick a run —")</f>
        <v>X-Men Decimation</v>
      </c>
      <c r="D9224" s="74" t="s">
        <v>8618</v>
      </c>
      <c r="E9224" s="58" t="b">
        <v>0</v>
      </c>
      <c r="F9224" s="25">
        <f t="shared" si="2"/>
        <v>84</v>
      </c>
      <c r="G9224" s="21" t="s">
        <v>58</v>
      </c>
      <c r="H9224" s="23"/>
      <c r="I9224" s="28"/>
    </row>
    <row r="9225" ht="22.5" customHeight="1">
      <c r="A9225" s="53" t="str">
        <f t="array" ref="A9225">IFERROR(_xlfn.XLOOKUP(B9225, Runs[Run ID], Runs[Track]), "— pick a run —")</f>
        <v>X-Men</v>
      </c>
      <c r="B9225" s="54" t="s">
        <v>1275</v>
      </c>
      <c r="C9225" s="53" t="str">
        <f t="array" ref="C9225">IFERROR(_xlfn.XLOOKUP(B9225, Runs[Run ID], Runs[Title]), "— pick a run —")</f>
        <v>X-Men Decimation</v>
      </c>
      <c r="D9225" s="74" t="s">
        <v>8632</v>
      </c>
      <c r="E9225" s="58" t="b">
        <v>0</v>
      </c>
      <c r="F9225" s="25">
        <f t="shared" si="2"/>
        <v>85</v>
      </c>
      <c r="G9225" s="21" t="s">
        <v>58</v>
      </c>
      <c r="H9225" s="23"/>
      <c r="I9225" s="28"/>
    </row>
    <row r="9226" ht="22.5" customHeight="1">
      <c r="A9226" s="53" t="str">
        <f t="array" ref="A9226">IFERROR(_xlfn.XLOOKUP(B9226, Runs[Run ID], Runs[Track]), "— pick a run —")</f>
        <v>X-Men</v>
      </c>
      <c r="B9226" s="54" t="s">
        <v>1275</v>
      </c>
      <c r="C9226" s="53" t="str">
        <f t="array" ref="C9226">IFERROR(_xlfn.XLOOKUP(B9226, Runs[Run ID], Runs[Title]), "— pick a run —")</f>
        <v>X-Men Decimation</v>
      </c>
      <c r="D9226" s="74" t="s">
        <v>8645</v>
      </c>
      <c r="E9226" s="58" t="b">
        <v>0</v>
      </c>
      <c r="F9226" s="25">
        <f t="shared" si="2"/>
        <v>86</v>
      </c>
      <c r="G9226" s="21" t="s">
        <v>58</v>
      </c>
      <c r="H9226" s="23"/>
      <c r="I9226" s="28"/>
    </row>
    <row r="9227" ht="22.5" customHeight="1">
      <c r="A9227" s="53" t="str">
        <f t="array" ref="A9227">IFERROR(_xlfn.XLOOKUP(B9227, Runs[Run ID], Runs[Track]), "— pick a run —")</f>
        <v>X-Men</v>
      </c>
      <c r="B9227" s="54" t="s">
        <v>1275</v>
      </c>
      <c r="C9227" s="53" t="str">
        <f t="array" ref="C9227">IFERROR(_xlfn.XLOOKUP(B9227, Runs[Run ID], Runs[Title]), "— pick a run —")</f>
        <v>X-Men Decimation</v>
      </c>
      <c r="D9227" s="74" t="s">
        <v>16730</v>
      </c>
      <c r="E9227" s="58" t="b">
        <v>0</v>
      </c>
      <c r="F9227" s="25">
        <f t="shared" si="2"/>
        <v>87</v>
      </c>
      <c r="G9227" s="21" t="s">
        <v>58</v>
      </c>
      <c r="H9227" s="23"/>
      <c r="I9227" s="28"/>
    </row>
    <row r="9228" ht="22.5" customHeight="1">
      <c r="A9228" s="53" t="str">
        <f t="array" ref="A9228">IFERROR(_xlfn.XLOOKUP(B9228, Runs[Run ID], Runs[Track]), "— pick a run —")</f>
        <v>X-Men</v>
      </c>
      <c r="B9228" s="54" t="s">
        <v>1269</v>
      </c>
      <c r="C9228" s="53" t="str">
        <f t="array" ref="C9228">IFERROR(_xlfn.XLOOKUP(B9228, Runs[Run ID], Runs[Title]), "— pick a run —")</f>
        <v>Rise and Fall of the Shi'ar Empire</v>
      </c>
      <c r="D9228" s="74" t="s">
        <v>16731</v>
      </c>
      <c r="E9228" s="58" t="b">
        <v>0</v>
      </c>
      <c r="F9228" s="25">
        <f t="shared" si="2"/>
        <v>1</v>
      </c>
      <c r="G9228" s="21" t="s">
        <v>58</v>
      </c>
      <c r="H9228" s="23"/>
      <c r="I9228" s="28"/>
    </row>
    <row r="9229" ht="22.5" customHeight="1">
      <c r="A9229" s="53" t="str">
        <f t="array" ref="A9229">IFERROR(_xlfn.XLOOKUP(B9229, Runs[Run ID], Runs[Track]), "— pick a run —")</f>
        <v>X-Men</v>
      </c>
      <c r="B9229" s="54" t="s">
        <v>1269</v>
      </c>
      <c r="C9229" s="53" t="str">
        <f t="array" ref="C9229">IFERROR(_xlfn.XLOOKUP(B9229, Runs[Run ID], Runs[Title]), "— pick a run —")</f>
        <v>Rise and Fall of the Shi'ar Empire</v>
      </c>
      <c r="D9229" s="74" t="s">
        <v>16732</v>
      </c>
      <c r="E9229" s="58" t="b">
        <v>0</v>
      </c>
      <c r="F9229" s="25">
        <f t="shared" si="2"/>
        <v>2</v>
      </c>
      <c r="G9229" s="21" t="s">
        <v>58</v>
      </c>
      <c r="H9229" s="23"/>
      <c r="I9229" s="28"/>
    </row>
    <row r="9230" ht="22.5" customHeight="1">
      <c r="A9230" s="53" t="str">
        <f t="array" ref="A9230">IFERROR(_xlfn.XLOOKUP(B9230, Runs[Run ID], Runs[Track]), "— pick a run —")</f>
        <v>X-Men</v>
      </c>
      <c r="B9230" s="54" t="s">
        <v>1269</v>
      </c>
      <c r="C9230" s="53" t="str">
        <f t="array" ref="C9230">IFERROR(_xlfn.XLOOKUP(B9230, Runs[Run ID], Runs[Title]), "— pick a run —")</f>
        <v>Rise and Fall of the Shi'ar Empire</v>
      </c>
      <c r="D9230" s="74" t="s">
        <v>16733</v>
      </c>
      <c r="E9230" s="58" t="b">
        <v>0</v>
      </c>
      <c r="F9230" s="25">
        <f t="shared" si="2"/>
        <v>3</v>
      </c>
      <c r="G9230" s="21" t="s">
        <v>58</v>
      </c>
      <c r="H9230" s="23"/>
      <c r="I9230" s="28"/>
    </row>
    <row r="9231" ht="22.5" customHeight="1">
      <c r="A9231" s="53" t="str">
        <f t="array" ref="A9231">IFERROR(_xlfn.XLOOKUP(B9231, Runs[Run ID], Runs[Track]), "— pick a run —")</f>
        <v>X-Men</v>
      </c>
      <c r="B9231" s="54" t="s">
        <v>1269</v>
      </c>
      <c r="C9231" s="53" t="str">
        <f t="array" ref="C9231">IFERROR(_xlfn.XLOOKUP(B9231, Runs[Run ID], Runs[Title]), "— pick a run —")</f>
        <v>Rise and Fall of the Shi'ar Empire</v>
      </c>
      <c r="D9231" s="74" t="s">
        <v>16734</v>
      </c>
      <c r="E9231" s="58" t="b">
        <v>0</v>
      </c>
      <c r="F9231" s="25">
        <f t="shared" si="2"/>
        <v>4</v>
      </c>
      <c r="G9231" s="21" t="s">
        <v>58</v>
      </c>
      <c r="H9231" s="23"/>
      <c r="I9231" s="28"/>
    </row>
    <row r="9232" ht="22.5" customHeight="1">
      <c r="A9232" s="53" t="str">
        <f t="array" ref="A9232">IFERROR(_xlfn.XLOOKUP(B9232, Runs[Run ID], Runs[Track]), "— pick a run —")</f>
        <v>X-Men</v>
      </c>
      <c r="B9232" s="54" t="s">
        <v>1269</v>
      </c>
      <c r="C9232" s="53" t="str">
        <f t="array" ref="C9232">IFERROR(_xlfn.XLOOKUP(B9232, Runs[Run ID], Runs[Title]), "— pick a run —")</f>
        <v>Rise and Fall of the Shi'ar Empire</v>
      </c>
      <c r="D9232" s="74" t="s">
        <v>16735</v>
      </c>
      <c r="E9232" s="58" t="b">
        <v>0</v>
      </c>
      <c r="F9232" s="25">
        <f t="shared" si="2"/>
        <v>5</v>
      </c>
      <c r="G9232" s="21" t="s">
        <v>58</v>
      </c>
      <c r="H9232" s="23"/>
      <c r="I9232" s="28"/>
    </row>
    <row r="9233" ht="22.5" customHeight="1">
      <c r="A9233" s="53" t="str">
        <f t="array" ref="A9233">IFERROR(_xlfn.XLOOKUP(B9233, Runs[Run ID], Runs[Track]), "— pick a run —")</f>
        <v>X-Men</v>
      </c>
      <c r="B9233" s="54" t="s">
        <v>1269</v>
      </c>
      <c r="C9233" s="53" t="str">
        <f t="array" ref="C9233">IFERROR(_xlfn.XLOOKUP(B9233, Runs[Run ID], Runs[Title]), "— pick a run —")</f>
        <v>Rise and Fall of the Shi'ar Empire</v>
      </c>
      <c r="D9233" s="74" t="s">
        <v>16736</v>
      </c>
      <c r="E9233" s="58" t="b">
        <v>0</v>
      </c>
      <c r="F9233" s="25">
        <f t="shared" si="2"/>
        <v>6</v>
      </c>
      <c r="G9233" s="21" t="s">
        <v>58</v>
      </c>
      <c r="H9233" s="23"/>
      <c r="I9233" s="28"/>
    </row>
    <row r="9234" ht="22.5" customHeight="1">
      <c r="A9234" s="53" t="str">
        <f t="array" ref="A9234">IFERROR(_xlfn.XLOOKUP(B9234, Runs[Run ID], Runs[Track]), "— pick a run —")</f>
        <v>X-Men</v>
      </c>
      <c r="B9234" s="54" t="s">
        <v>1269</v>
      </c>
      <c r="C9234" s="53" t="str">
        <f t="array" ref="C9234">IFERROR(_xlfn.XLOOKUP(B9234, Runs[Run ID], Runs[Title]), "— pick a run —")</f>
        <v>Rise and Fall of the Shi'ar Empire</v>
      </c>
      <c r="D9234" s="74" t="s">
        <v>16737</v>
      </c>
      <c r="E9234" s="58" t="b">
        <v>0</v>
      </c>
      <c r="F9234" s="25">
        <f t="shared" si="2"/>
        <v>7</v>
      </c>
      <c r="G9234" s="21" t="s">
        <v>58</v>
      </c>
      <c r="H9234" s="23"/>
      <c r="I9234" s="28"/>
    </row>
    <row r="9235" ht="22.5" customHeight="1">
      <c r="A9235" s="53" t="str">
        <f t="array" ref="A9235">IFERROR(_xlfn.XLOOKUP(B9235, Runs[Run ID], Runs[Track]), "— pick a run —")</f>
        <v>X-Men</v>
      </c>
      <c r="B9235" s="54" t="s">
        <v>1269</v>
      </c>
      <c r="C9235" s="53" t="str">
        <f t="array" ref="C9235">IFERROR(_xlfn.XLOOKUP(B9235, Runs[Run ID], Runs[Title]), "— pick a run —")</f>
        <v>Rise and Fall of the Shi'ar Empire</v>
      </c>
      <c r="D9235" s="74" t="s">
        <v>16738</v>
      </c>
      <c r="E9235" s="58" t="b">
        <v>0</v>
      </c>
      <c r="F9235" s="25">
        <f t="shared" si="2"/>
        <v>8</v>
      </c>
      <c r="G9235" s="21" t="s">
        <v>58</v>
      </c>
      <c r="H9235" s="23"/>
      <c r="I9235" s="28"/>
    </row>
    <row r="9236" ht="22.5" customHeight="1">
      <c r="A9236" s="53" t="str">
        <f t="array" ref="A9236">IFERROR(_xlfn.XLOOKUP(B9236, Runs[Run ID], Runs[Track]), "— pick a run —")</f>
        <v>X-Men</v>
      </c>
      <c r="B9236" s="54" t="s">
        <v>1269</v>
      </c>
      <c r="C9236" s="53" t="str">
        <f t="array" ref="C9236">IFERROR(_xlfn.XLOOKUP(B9236, Runs[Run ID], Runs[Title]), "— pick a run —")</f>
        <v>Rise and Fall of the Shi'ar Empire</v>
      </c>
      <c r="D9236" s="74" t="s">
        <v>16739</v>
      </c>
      <c r="E9236" s="58" t="b">
        <v>0</v>
      </c>
      <c r="F9236" s="25">
        <f t="shared" si="2"/>
        <v>9</v>
      </c>
      <c r="G9236" s="21" t="s">
        <v>58</v>
      </c>
      <c r="H9236" s="23"/>
      <c r="I9236" s="28"/>
    </row>
    <row r="9237" ht="22.5" customHeight="1">
      <c r="A9237" s="53" t="str">
        <f t="array" ref="A9237">IFERROR(_xlfn.XLOOKUP(B9237, Runs[Run ID], Runs[Track]), "— pick a run —")</f>
        <v>X-Men</v>
      </c>
      <c r="B9237" s="54" t="s">
        <v>1269</v>
      </c>
      <c r="C9237" s="53" t="str">
        <f t="array" ref="C9237">IFERROR(_xlfn.XLOOKUP(B9237, Runs[Run ID], Runs[Title]), "— pick a run —")</f>
        <v>Rise and Fall of the Shi'ar Empire</v>
      </c>
      <c r="D9237" s="74" t="s">
        <v>16740</v>
      </c>
      <c r="E9237" s="58" t="b">
        <v>0</v>
      </c>
      <c r="F9237" s="25">
        <f t="shared" si="2"/>
        <v>10</v>
      </c>
      <c r="G9237" s="21" t="s">
        <v>58</v>
      </c>
      <c r="H9237" s="23"/>
      <c r="I9237" s="28"/>
    </row>
    <row r="9238" ht="22.5" customHeight="1">
      <c r="A9238" s="53" t="str">
        <f t="array" ref="A9238">IFERROR(_xlfn.XLOOKUP(B9238, Runs[Run ID], Runs[Track]), "— pick a run —")</f>
        <v>X-Men</v>
      </c>
      <c r="B9238" s="54" t="s">
        <v>1269</v>
      </c>
      <c r="C9238" s="53" t="str">
        <f t="array" ref="C9238">IFERROR(_xlfn.XLOOKUP(B9238, Runs[Run ID], Runs[Title]), "— pick a run —")</f>
        <v>Rise and Fall of the Shi'ar Empire</v>
      </c>
      <c r="D9238" s="74" t="s">
        <v>16741</v>
      </c>
      <c r="E9238" s="58" t="b">
        <v>0</v>
      </c>
      <c r="F9238" s="25">
        <f t="shared" si="2"/>
        <v>11</v>
      </c>
      <c r="G9238" s="21" t="s">
        <v>58</v>
      </c>
      <c r="H9238" s="23"/>
      <c r="I9238" s="28"/>
    </row>
    <row r="9239" ht="22.5" customHeight="1">
      <c r="A9239" s="53" t="str">
        <f t="array" ref="A9239">IFERROR(_xlfn.XLOOKUP(B9239, Runs[Run ID], Runs[Track]), "— pick a run —")</f>
        <v>X-Men</v>
      </c>
      <c r="B9239" s="54" t="s">
        <v>1269</v>
      </c>
      <c r="C9239" s="53" t="str">
        <f t="array" ref="C9239">IFERROR(_xlfn.XLOOKUP(B9239, Runs[Run ID], Runs[Title]), "— pick a run —")</f>
        <v>Rise and Fall of the Shi'ar Empire</v>
      </c>
      <c r="D9239" s="74" t="s">
        <v>16742</v>
      </c>
      <c r="E9239" s="58" t="b">
        <v>0</v>
      </c>
      <c r="F9239" s="25">
        <f t="shared" si="2"/>
        <v>12</v>
      </c>
      <c r="G9239" s="21" t="s">
        <v>58</v>
      </c>
      <c r="H9239" s="23"/>
      <c r="I9239" s="28"/>
    </row>
    <row r="9240" ht="22.5" customHeight="1">
      <c r="A9240" s="53" t="str">
        <f t="array" ref="A9240">IFERROR(_xlfn.XLOOKUP(B9240, Runs[Run ID], Runs[Track]), "— pick a run —")</f>
        <v>X-Men</v>
      </c>
      <c r="B9240" s="54" t="s">
        <v>1269</v>
      </c>
      <c r="C9240" s="53" t="str">
        <f t="array" ref="C9240">IFERROR(_xlfn.XLOOKUP(B9240, Runs[Run ID], Runs[Title]), "— pick a run —")</f>
        <v>Rise and Fall of the Shi'ar Empire</v>
      </c>
      <c r="D9240" s="74" t="s">
        <v>8896</v>
      </c>
      <c r="E9240" s="58" t="b">
        <v>0</v>
      </c>
      <c r="F9240" s="25">
        <f t="shared" si="2"/>
        <v>13</v>
      </c>
      <c r="G9240" s="21" t="s">
        <v>443</v>
      </c>
      <c r="H9240" s="23"/>
      <c r="I9240" s="28"/>
    </row>
    <row r="9241" ht="22.5" customHeight="1">
      <c r="A9241" s="53" t="str">
        <f t="array" ref="A9241">IFERROR(_xlfn.XLOOKUP(B9241, Runs[Run ID], Runs[Track]), "— pick a run —")</f>
        <v>X-Men</v>
      </c>
      <c r="B9241" s="54" t="s">
        <v>1269</v>
      </c>
      <c r="C9241" s="53" t="str">
        <f t="array" ref="C9241">IFERROR(_xlfn.XLOOKUP(B9241, Runs[Run ID], Runs[Title]), "— pick a run —")</f>
        <v>Rise and Fall of the Shi'ar Empire</v>
      </c>
      <c r="D9241" s="74" t="s">
        <v>8905</v>
      </c>
      <c r="E9241" s="58" t="b">
        <v>0</v>
      </c>
      <c r="F9241" s="25">
        <f t="shared" si="2"/>
        <v>14</v>
      </c>
      <c r="G9241" s="21" t="s">
        <v>443</v>
      </c>
      <c r="H9241" s="23"/>
      <c r="I9241" s="28"/>
    </row>
    <row r="9242" ht="22.5" customHeight="1">
      <c r="A9242" s="53" t="str">
        <f t="array" ref="A9242">IFERROR(_xlfn.XLOOKUP(B9242, Runs[Run ID], Runs[Track]), "— pick a run —")</f>
        <v>X-Men</v>
      </c>
      <c r="B9242" s="54" t="s">
        <v>1269</v>
      </c>
      <c r="C9242" s="53" t="str">
        <f t="array" ref="C9242">IFERROR(_xlfn.XLOOKUP(B9242, Runs[Run ID], Runs[Title]), "— pick a run —")</f>
        <v>Rise and Fall of the Shi'ar Empire</v>
      </c>
      <c r="D9242" s="74" t="s">
        <v>8917</v>
      </c>
      <c r="E9242" s="58" t="b">
        <v>0</v>
      </c>
      <c r="F9242" s="25">
        <f t="shared" si="2"/>
        <v>15</v>
      </c>
      <c r="G9242" s="21" t="s">
        <v>443</v>
      </c>
      <c r="H9242" s="23"/>
      <c r="I9242" s="28"/>
    </row>
    <row r="9243" ht="22.5" customHeight="1">
      <c r="A9243" s="53" t="str">
        <f t="array" ref="A9243">IFERROR(_xlfn.XLOOKUP(B9243, Runs[Run ID], Runs[Track]), "— pick a run —")</f>
        <v>X-Men</v>
      </c>
      <c r="B9243" s="54" t="s">
        <v>1269</v>
      </c>
      <c r="C9243" s="53" t="str">
        <f t="array" ref="C9243">IFERROR(_xlfn.XLOOKUP(B9243, Runs[Run ID], Runs[Title]), "— pick a run —")</f>
        <v>Rise and Fall of the Shi'ar Empire</v>
      </c>
      <c r="D9243" s="74" t="s">
        <v>8929</v>
      </c>
      <c r="E9243" s="58" t="b">
        <v>0</v>
      </c>
      <c r="F9243" s="25">
        <f t="shared" si="2"/>
        <v>16</v>
      </c>
      <c r="G9243" s="21" t="s">
        <v>443</v>
      </c>
      <c r="H9243" s="23"/>
      <c r="I9243" s="28"/>
    </row>
    <row r="9244" ht="22.5" customHeight="1">
      <c r="A9244" s="53" t="str">
        <f t="array" ref="A9244">IFERROR(_xlfn.XLOOKUP(B9244, Runs[Run ID], Runs[Track]), "— pick a run —")</f>
        <v>X-Men</v>
      </c>
      <c r="B9244" s="54" t="s">
        <v>1269</v>
      </c>
      <c r="C9244" s="53" t="str">
        <f t="array" ref="C9244">IFERROR(_xlfn.XLOOKUP(B9244, Runs[Run ID], Runs[Title]), "— pick a run —")</f>
        <v>Rise and Fall of the Shi'ar Empire</v>
      </c>
      <c r="D9244" s="74" t="s">
        <v>8941</v>
      </c>
      <c r="E9244" s="58" t="b">
        <v>0</v>
      </c>
      <c r="F9244" s="25">
        <f t="shared" si="2"/>
        <v>17</v>
      </c>
      <c r="G9244" s="21" t="s">
        <v>443</v>
      </c>
      <c r="H9244" s="23"/>
      <c r="I9244" s="28"/>
    </row>
    <row r="9245" ht="22.5" customHeight="1">
      <c r="A9245" s="53" t="str">
        <f t="array" ref="A9245">IFERROR(_xlfn.XLOOKUP(B9245, Runs[Run ID], Runs[Track]), "— pick a run —")</f>
        <v>X-Men</v>
      </c>
      <c r="B9245" s="54" t="s">
        <v>1269</v>
      </c>
      <c r="C9245" s="53" t="str">
        <f t="array" ref="C9245">IFERROR(_xlfn.XLOOKUP(B9245, Runs[Run ID], Runs[Title]), "— pick a run —")</f>
        <v>Rise and Fall of the Shi'ar Empire</v>
      </c>
      <c r="D9245" s="74" t="s">
        <v>8978</v>
      </c>
      <c r="E9245" s="58" t="b">
        <v>0</v>
      </c>
      <c r="F9245" s="25">
        <f t="shared" si="2"/>
        <v>18</v>
      </c>
      <c r="G9245" s="21" t="s">
        <v>443</v>
      </c>
      <c r="H9245" s="23"/>
      <c r="I9245" s="28"/>
    </row>
    <row r="9246" ht="22.5" customHeight="1">
      <c r="A9246" s="53" t="str">
        <f t="array" ref="A9246">IFERROR(_xlfn.XLOOKUP(B9246, Runs[Run ID], Runs[Track]), "— pick a run —")</f>
        <v>X-Men</v>
      </c>
      <c r="B9246" s="54" t="s">
        <v>1269</v>
      </c>
      <c r="C9246" s="53" t="str">
        <f t="array" ref="C9246">IFERROR(_xlfn.XLOOKUP(B9246, Runs[Run ID], Runs[Title]), "— pick a run —")</f>
        <v>Rise and Fall of the Shi'ar Empire</v>
      </c>
      <c r="D9246" s="74" t="s">
        <v>8990</v>
      </c>
      <c r="E9246" s="58" t="b">
        <v>0</v>
      </c>
      <c r="F9246" s="25">
        <f t="shared" si="2"/>
        <v>19</v>
      </c>
      <c r="G9246" s="21" t="s">
        <v>443</v>
      </c>
      <c r="H9246" s="23"/>
      <c r="I9246" s="28"/>
    </row>
    <row r="9247" ht="22.5" customHeight="1">
      <c r="A9247" s="53" t="str">
        <f t="array" ref="A9247">IFERROR(_xlfn.XLOOKUP(B9247, Runs[Run ID], Runs[Track]), "— pick a run —")</f>
        <v>X-Men</v>
      </c>
      <c r="B9247" s="54" t="s">
        <v>1269</v>
      </c>
      <c r="C9247" s="53" t="str">
        <f t="array" ref="C9247">IFERROR(_xlfn.XLOOKUP(B9247, Runs[Run ID], Runs[Title]), "— pick a run —")</f>
        <v>Rise and Fall of the Shi'ar Empire</v>
      </c>
      <c r="D9247" s="74" t="s">
        <v>9004</v>
      </c>
      <c r="E9247" s="58" t="b">
        <v>0</v>
      </c>
      <c r="F9247" s="25">
        <f t="shared" si="2"/>
        <v>20</v>
      </c>
      <c r="G9247" s="21" t="s">
        <v>443</v>
      </c>
      <c r="H9247" s="23"/>
      <c r="I9247" s="28"/>
    </row>
    <row r="9248" ht="22.5" customHeight="1">
      <c r="A9248" s="53" t="str">
        <f t="array" ref="A9248">IFERROR(_xlfn.XLOOKUP(B9248, Runs[Run ID], Runs[Track]), "— pick a run —")</f>
        <v>X-Men</v>
      </c>
      <c r="B9248" s="54" t="s">
        <v>1269</v>
      </c>
      <c r="C9248" s="53" t="str">
        <f t="array" ref="C9248">IFERROR(_xlfn.XLOOKUP(B9248, Runs[Run ID], Runs[Title]), "— pick a run —")</f>
        <v>Rise and Fall of the Shi'ar Empire</v>
      </c>
      <c r="D9248" s="74" t="s">
        <v>9016</v>
      </c>
      <c r="E9248" s="58" t="b">
        <v>0</v>
      </c>
      <c r="F9248" s="25">
        <f t="shared" si="2"/>
        <v>21</v>
      </c>
      <c r="G9248" s="21" t="s">
        <v>443</v>
      </c>
      <c r="H9248" s="23"/>
      <c r="I9248" s="28"/>
    </row>
    <row r="9249" ht="22.5" customHeight="1">
      <c r="A9249" s="53" t="str">
        <f t="array" ref="A9249">IFERROR(_xlfn.XLOOKUP(B9249, Runs[Run ID], Runs[Track]), "— pick a run —")</f>
        <v>X-Men</v>
      </c>
      <c r="B9249" s="54" t="s">
        <v>1279</v>
      </c>
      <c r="C9249" s="53" t="str">
        <f t="array" ref="C9249">IFERROR(_xlfn.XLOOKUP(B9249, Runs[Run ID], Runs[Title]), "— pick a run —")</f>
        <v>New X-Men: Academy X</v>
      </c>
      <c r="D9249" s="74" t="s">
        <v>16743</v>
      </c>
      <c r="E9249" s="58" t="b">
        <v>0</v>
      </c>
      <c r="F9249" s="25">
        <f t="shared" si="2"/>
        <v>1</v>
      </c>
      <c r="G9249" s="21" t="s">
        <v>443</v>
      </c>
      <c r="H9249" s="23"/>
      <c r="I9249" s="28"/>
    </row>
    <row r="9250" ht="22.5" customHeight="1">
      <c r="A9250" s="53" t="str">
        <f t="array" ref="A9250">IFERROR(_xlfn.XLOOKUP(B9250, Runs[Run ID], Runs[Track]), "— pick a run —")</f>
        <v>X-Men</v>
      </c>
      <c r="B9250" s="54" t="s">
        <v>1279</v>
      </c>
      <c r="C9250" s="53" t="str">
        <f t="array" ref="C9250">IFERROR(_xlfn.XLOOKUP(B9250, Runs[Run ID], Runs[Title]), "— pick a run —")</f>
        <v>New X-Men: Academy X</v>
      </c>
      <c r="D9250" s="74" t="s">
        <v>16744</v>
      </c>
      <c r="E9250" s="58" t="b">
        <v>0</v>
      </c>
      <c r="F9250" s="25">
        <f t="shared" si="2"/>
        <v>2</v>
      </c>
      <c r="G9250" s="21" t="s">
        <v>443</v>
      </c>
      <c r="H9250" s="23"/>
      <c r="I9250" s="28"/>
    </row>
    <row r="9251" ht="22.5" customHeight="1">
      <c r="A9251" s="53" t="str">
        <f t="array" ref="A9251">IFERROR(_xlfn.XLOOKUP(B9251, Runs[Run ID], Runs[Track]), "— pick a run —")</f>
        <v>X-Men</v>
      </c>
      <c r="B9251" s="54" t="s">
        <v>1279</v>
      </c>
      <c r="C9251" s="53" t="str">
        <f t="array" ref="C9251">IFERROR(_xlfn.XLOOKUP(B9251, Runs[Run ID], Runs[Title]), "— pick a run —")</f>
        <v>New X-Men: Academy X</v>
      </c>
      <c r="D9251" s="74" t="s">
        <v>16745</v>
      </c>
      <c r="E9251" s="58" t="b">
        <v>0</v>
      </c>
      <c r="F9251" s="25">
        <f t="shared" si="2"/>
        <v>3</v>
      </c>
      <c r="G9251" s="21" t="s">
        <v>443</v>
      </c>
      <c r="H9251" s="23"/>
      <c r="I9251" s="28"/>
    </row>
    <row r="9252" ht="22.5" customHeight="1">
      <c r="A9252" s="53" t="str">
        <f t="array" ref="A9252">IFERROR(_xlfn.XLOOKUP(B9252, Runs[Run ID], Runs[Track]), "— pick a run —")</f>
        <v>X-Men</v>
      </c>
      <c r="B9252" s="54" t="s">
        <v>1279</v>
      </c>
      <c r="C9252" s="53" t="str">
        <f t="array" ref="C9252">IFERROR(_xlfn.XLOOKUP(B9252, Runs[Run ID], Runs[Title]), "— pick a run —")</f>
        <v>New X-Men: Academy X</v>
      </c>
      <c r="D9252" s="74" t="s">
        <v>16746</v>
      </c>
      <c r="E9252" s="58" t="b">
        <v>0</v>
      </c>
      <c r="F9252" s="25">
        <f t="shared" si="2"/>
        <v>4</v>
      </c>
      <c r="G9252" s="21" t="s">
        <v>443</v>
      </c>
      <c r="H9252" s="23"/>
      <c r="I9252" s="28"/>
    </row>
    <row r="9253" ht="22.5" customHeight="1">
      <c r="A9253" s="53" t="str">
        <f t="array" ref="A9253">IFERROR(_xlfn.XLOOKUP(B9253, Runs[Run ID], Runs[Track]), "— pick a run —")</f>
        <v>X-Men</v>
      </c>
      <c r="B9253" s="54" t="s">
        <v>1279</v>
      </c>
      <c r="C9253" s="53" t="str">
        <f t="array" ref="C9253">IFERROR(_xlfn.XLOOKUP(B9253, Runs[Run ID], Runs[Title]), "— pick a run —")</f>
        <v>New X-Men: Academy X</v>
      </c>
      <c r="D9253" s="74" t="s">
        <v>16747</v>
      </c>
      <c r="E9253" s="58" t="b">
        <v>0</v>
      </c>
      <c r="F9253" s="25">
        <f t="shared" si="2"/>
        <v>5</v>
      </c>
      <c r="G9253" s="21" t="s">
        <v>443</v>
      </c>
      <c r="H9253" s="23"/>
      <c r="I9253" s="28"/>
    </row>
    <row r="9254" ht="22.5" customHeight="1">
      <c r="A9254" s="53" t="str">
        <f t="array" ref="A9254">IFERROR(_xlfn.XLOOKUP(B9254, Runs[Run ID], Runs[Track]), "— pick a run —")</f>
        <v>X-Men</v>
      </c>
      <c r="B9254" s="54" t="s">
        <v>1279</v>
      </c>
      <c r="C9254" s="53" t="str">
        <f t="array" ref="C9254">IFERROR(_xlfn.XLOOKUP(B9254, Runs[Run ID], Runs[Title]), "— pick a run —")</f>
        <v>New X-Men: Academy X</v>
      </c>
      <c r="D9254" s="74" t="s">
        <v>16748</v>
      </c>
      <c r="E9254" s="58" t="b">
        <v>0</v>
      </c>
      <c r="F9254" s="25">
        <f t="shared" si="2"/>
        <v>6</v>
      </c>
      <c r="G9254" s="21" t="s">
        <v>443</v>
      </c>
      <c r="H9254" s="23"/>
      <c r="I9254" s="28"/>
    </row>
    <row r="9255" ht="22.5" customHeight="1">
      <c r="A9255" s="53" t="str">
        <f t="array" ref="A9255">IFERROR(_xlfn.XLOOKUP(B9255, Runs[Run ID], Runs[Track]), "— pick a run —")</f>
        <v>X-Men</v>
      </c>
      <c r="B9255" s="54" t="s">
        <v>1279</v>
      </c>
      <c r="C9255" s="53" t="str">
        <f t="array" ref="C9255">IFERROR(_xlfn.XLOOKUP(B9255, Runs[Run ID], Runs[Title]), "— pick a run —")</f>
        <v>New X-Men: Academy X</v>
      </c>
      <c r="D9255" s="74" t="s">
        <v>16749</v>
      </c>
      <c r="E9255" s="58" t="b">
        <v>0</v>
      </c>
      <c r="F9255" s="25">
        <f t="shared" si="2"/>
        <v>7</v>
      </c>
      <c r="G9255" s="21" t="s">
        <v>443</v>
      </c>
      <c r="H9255" s="23"/>
      <c r="I9255" s="28"/>
    </row>
    <row r="9256" ht="22.5" customHeight="1">
      <c r="A9256" s="53" t="str">
        <f t="array" ref="A9256">IFERROR(_xlfn.XLOOKUP(B9256, Runs[Run ID], Runs[Track]), "— pick a run —")</f>
        <v>X-Men</v>
      </c>
      <c r="B9256" s="54" t="s">
        <v>1279</v>
      </c>
      <c r="C9256" s="53" t="str">
        <f t="array" ref="C9256">IFERROR(_xlfn.XLOOKUP(B9256, Runs[Run ID], Runs[Title]), "— pick a run —")</f>
        <v>New X-Men: Academy X</v>
      </c>
      <c r="D9256" s="74" t="s">
        <v>16750</v>
      </c>
      <c r="E9256" s="58" t="b">
        <v>0</v>
      </c>
      <c r="F9256" s="25">
        <f t="shared" si="2"/>
        <v>8</v>
      </c>
      <c r="G9256" s="21" t="s">
        <v>443</v>
      </c>
      <c r="H9256" s="23"/>
      <c r="I9256" s="28"/>
    </row>
    <row r="9257" ht="22.5" customHeight="1">
      <c r="A9257" s="53" t="str">
        <f t="array" ref="A9257">IFERROR(_xlfn.XLOOKUP(B9257, Runs[Run ID], Runs[Track]), "— pick a run —")</f>
        <v>X-Men</v>
      </c>
      <c r="B9257" s="54" t="s">
        <v>1279</v>
      </c>
      <c r="C9257" s="53" t="str">
        <f t="array" ref="C9257">IFERROR(_xlfn.XLOOKUP(B9257, Runs[Run ID], Runs[Title]), "— pick a run —")</f>
        <v>New X-Men: Academy X</v>
      </c>
      <c r="D9257" s="74" t="s">
        <v>16751</v>
      </c>
      <c r="E9257" s="58" t="b">
        <v>0</v>
      </c>
      <c r="F9257" s="25">
        <f t="shared" si="2"/>
        <v>9</v>
      </c>
      <c r="G9257" s="21" t="s">
        <v>443</v>
      </c>
      <c r="H9257" s="23"/>
      <c r="I9257" s="28"/>
    </row>
    <row r="9258" ht="22.5" customHeight="1">
      <c r="A9258" s="53" t="str">
        <f t="array" ref="A9258">IFERROR(_xlfn.XLOOKUP(B9258, Runs[Run ID], Runs[Track]), "— pick a run —")</f>
        <v>X-Men</v>
      </c>
      <c r="B9258" s="54" t="s">
        <v>1279</v>
      </c>
      <c r="C9258" s="53" t="str">
        <f t="array" ref="C9258">IFERROR(_xlfn.XLOOKUP(B9258, Runs[Run ID], Runs[Title]), "— pick a run —")</f>
        <v>New X-Men: Academy X</v>
      </c>
      <c r="D9258" s="74" t="s">
        <v>16752</v>
      </c>
      <c r="E9258" s="58" t="b">
        <v>0</v>
      </c>
      <c r="F9258" s="25">
        <f t="shared" si="2"/>
        <v>10</v>
      </c>
      <c r="G9258" s="21" t="s">
        <v>443</v>
      </c>
      <c r="H9258" s="23"/>
      <c r="I9258" s="28"/>
    </row>
    <row r="9259" ht="22.5" customHeight="1">
      <c r="A9259" s="53" t="str">
        <f t="array" ref="A9259">IFERROR(_xlfn.XLOOKUP(B9259, Runs[Run ID], Runs[Track]), "— pick a run —")</f>
        <v>X-Men</v>
      </c>
      <c r="B9259" s="54" t="s">
        <v>1279</v>
      </c>
      <c r="C9259" s="53" t="str">
        <f t="array" ref="C9259">IFERROR(_xlfn.XLOOKUP(B9259, Runs[Run ID], Runs[Title]), "— pick a run —")</f>
        <v>New X-Men: Academy X</v>
      </c>
      <c r="D9259" s="74" t="s">
        <v>16753</v>
      </c>
      <c r="E9259" s="58" t="b">
        <v>0</v>
      </c>
      <c r="F9259" s="25">
        <f t="shared" si="2"/>
        <v>11</v>
      </c>
      <c r="G9259" s="21" t="s">
        <v>443</v>
      </c>
      <c r="H9259" s="23"/>
      <c r="I9259" s="28"/>
    </row>
    <row r="9260" ht="22.5" customHeight="1">
      <c r="A9260" s="53" t="str">
        <f t="array" ref="A9260">IFERROR(_xlfn.XLOOKUP(B9260, Runs[Run ID], Runs[Track]), "— pick a run —")</f>
        <v>X-Men</v>
      </c>
      <c r="B9260" s="54" t="s">
        <v>1279</v>
      </c>
      <c r="C9260" s="53" t="str">
        <f t="array" ref="C9260">IFERROR(_xlfn.XLOOKUP(B9260, Runs[Run ID], Runs[Title]), "— pick a run —")</f>
        <v>New X-Men: Academy X</v>
      </c>
      <c r="D9260" s="74" t="s">
        <v>16754</v>
      </c>
      <c r="E9260" s="58" t="b">
        <v>0</v>
      </c>
      <c r="F9260" s="25">
        <f t="shared" si="2"/>
        <v>12</v>
      </c>
      <c r="G9260" s="21" t="s">
        <v>443</v>
      </c>
      <c r="H9260" s="23"/>
      <c r="I9260" s="28"/>
    </row>
    <row r="9261" ht="22.5" customHeight="1">
      <c r="A9261" s="53" t="str">
        <f t="array" ref="A9261">IFERROR(_xlfn.XLOOKUP(B9261, Runs[Run ID], Runs[Track]), "— pick a run —")</f>
        <v>X-Men</v>
      </c>
      <c r="B9261" s="54" t="s">
        <v>1279</v>
      </c>
      <c r="C9261" s="53" t="str">
        <f t="array" ref="C9261">IFERROR(_xlfn.XLOOKUP(B9261, Runs[Run ID], Runs[Title]), "— pick a run —")</f>
        <v>New X-Men: Academy X</v>
      </c>
      <c r="D9261" s="74" t="s">
        <v>16755</v>
      </c>
      <c r="E9261" s="58" t="b">
        <v>0</v>
      </c>
      <c r="F9261" s="25">
        <f t="shared" si="2"/>
        <v>13</v>
      </c>
      <c r="G9261" s="21" t="s">
        <v>443</v>
      </c>
      <c r="H9261" s="23"/>
      <c r="I9261" s="28"/>
    </row>
    <row r="9262" ht="22.5" customHeight="1">
      <c r="A9262" s="53" t="str">
        <f t="array" ref="A9262">IFERROR(_xlfn.XLOOKUP(B9262, Runs[Run ID], Runs[Track]), "— pick a run —")</f>
        <v>X-Men</v>
      </c>
      <c r="B9262" s="54" t="s">
        <v>1279</v>
      </c>
      <c r="C9262" s="53" t="str">
        <f t="array" ref="C9262">IFERROR(_xlfn.XLOOKUP(B9262, Runs[Run ID], Runs[Title]), "— pick a run —")</f>
        <v>New X-Men: Academy X</v>
      </c>
      <c r="D9262" s="74" t="s">
        <v>16756</v>
      </c>
      <c r="E9262" s="58" t="b">
        <v>0</v>
      </c>
      <c r="F9262" s="25">
        <f t="shared" si="2"/>
        <v>14</v>
      </c>
      <c r="G9262" s="21" t="s">
        <v>443</v>
      </c>
      <c r="H9262" s="23"/>
      <c r="I9262" s="28"/>
    </row>
    <row r="9263" ht="22.5" customHeight="1">
      <c r="A9263" s="53" t="str">
        <f t="array" ref="A9263">IFERROR(_xlfn.XLOOKUP(B9263, Runs[Run ID], Runs[Track]), "— pick a run —")</f>
        <v>X-Men</v>
      </c>
      <c r="B9263" s="54" t="s">
        <v>1279</v>
      </c>
      <c r="C9263" s="53" t="str">
        <f t="array" ref="C9263">IFERROR(_xlfn.XLOOKUP(B9263, Runs[Run ID], Runs[Title]), "— pick a run —")</f>
        <v>New X-Men: Academy X</v>
      </c>
      <c r="D9263" s="74" t="s">
        <v>16757</v>
      </c>
      <c r="E9263" s="58" t="b">
        <v>0</v>
      </c>
      <c r="F9263" s="25">
        <f t="shared" si="2"/>
        <v>15</v>
      </c>
      <c r="G9263" s="21" t="s">
        <v>443</v>
      </c>
      <c r="H9263" s="23"/>
      <c r="I9263" s="28"/>
    </row>
    <row r="9264" ht="22.5" customHeight="1">
      <c r="A9264" s="53" t="str">
        <f t="array" ref="A9264">IFERROR(_xlfn.XLOOKUP(B9264, Runs[Run ID], Runs[Track]), "— pick a run —")</f>
        <v>X-Men</v>
      </c>
      <c r="B9264" s="54" t="s">
        <v>1279</v>
      </c>
      <c r="C9264" s="53" t="str">
        <f t="array" ref="C9264">IFERROR(_xlfn.XLOOKUP(B9264, Runs[Run ID], Runs[Title]), "— pick a run —")</f>
        <v>New X-Men: Academy X</v>
      </c>
      <c r="D9264" s="74" t="s">
        <v>16758</v>
      </c>
      <c r="E9264" s="58" t="b">
        <v>0</v>
      </c>
      <c r="F9264" s="25">
        <f t="shared" si="2"/>
        <v>16</v>
      </c>
      <c r="G9264" s="21" t="s">
        <v>443</v>
      </c>
      <c r="H9264" s="23"/>
      <c r="I9264" s="28"/>
    </row>
    <row r="9265" ht="22.5" customHeight="1">
      <c r="A9265" s="53" t="str">
        <f t="array" ref="A9265">IFERROR(_xlfn.XLOOKUP(B9265, Runs[Run ID], Runs[Track]), "— pick a run —")</f>
        <v>X-Men</v>
      </c>
      <c r="B9265" s="54" t="s">
        <v>1279</v>
      </c>
      <c r="C9265" s="53" t="str">
        <f t="array" ref="C9265">IFERROR(_xlfn.XLOOKUP(B9265, Runs[Run ID], Runs[Title]), "— pick a run —")</f>
        <v>New X-Men: Academy X</v>
      </c>
      <c r="D9265" s="74" t="s">
        <v>16759</v>
      </c>
      <c r="E9265" s="58" t="b">
        <v>0</v>
      </c>
      <c r="F9265" s="25">
        <f t="shared" si="2"/>
        <v>17</v>
      </c>
      <c r="G9265" s="21" t="s">
        <v>443</v>
      </c>
      <c r="H9265" s="23"/>
      <c r="I9265" s="28"/>
    </row>
    <row r="9266" ht="22.5" customHeight="1">
      <c r="A9266" s="53" t="str">
        <f t="array" ref="A9266">IFERROR(_xlfn.XLOOKUP(B9266, Runs[Run ID], Runs[Track]), "— pick a run —")</f>
        <v>X-Men</v>
      </c>
      <c r="B9266" s="54" t="s">
        <v>1279</v>
      </c>
      <c r="C9266" s="53" t="str">
        <f t="array" ref="C9266">IFERROR(_xlfn.XLOOKUP(B9266, Runs[Run ID], Runs[Title]), "— pick a run —")</f>
        <v>New X-Men: Academy X</v>
      </c>
      <c r="D9266" s="74" t="s">
        <v>16760</v>
      </c>
      <c r="E9266" s="58" t="b">
        <v>0</v>
      </c>
      <c r="F9266" s="25">
        <f t="shared" si="2"/>
        <v>18</v>
      </c>
      <c r="G9266" s="21" t="s">
        <v>443</v>
      </c>
      <c r="H9266" s="23"/>
      <c r="I9266" s="28"/>
    </row>
    <row r="9267" ht="22.5" customHeight="1">
      <c r="A9267" s="53" t="str">
        <f t="array" ref="A9267">IFERROR(_xlfn.XLOOKUP(B9267, Runs[Run ID], Runs[Track]), "— pick a run —")</f>
        <v>X-Men</v>
      </c>
      <c r="B9267" s="54" t="s">
        <v>1279</v>
      </c>
      <c r="C9267" s="53" t="str">
        <f t="array" ref="C9267">IFERROR(_xlfn.XLOOKUP(B9267, Runs[Run ID], Runs[Title]), "— pick a run —")</f>
        <v>New X-Men: Academy X</v>
      </c>
      <c r="D9267" s="74" t="s">
        <v>16761</v>
      </c>
      <c r="E9267" s="58" t="b">
        <v>0</v>
      </c>
      <c r="F9267" s="25">
        <f t="shared" si="2"/>
        <v>19</v>
      </c>
      <c r="G9267" s="21" t="s">
        <v>443</v>
      </c>
      <c r="H9267" s="23"/>
      <c r="I9267" s="28"/>
    </row>
    <row r="9268" ht="22.5" customHeight="1">
      <c r="A9268" s="53" t="str">
        <f t="array" ref="A9268">IFERROR(_xlfn.XLOOKUP(B9268, Runs[Run ID], Runs[Track]), "— pick a run —")</f>
        <v>X-Men</v>
      </c>
      <c r="B9268" s="54" t="s">
        <v>1279</v>
      </c>
      <c r="C9268" s="53" t="str">
        <f t="array" ref="C9268">IFERROR(_xlfn.XLOOKUP(B9268, Runs[Run ID], Runs[Title]), "— pick a run —")</f>
        <v>New X-Men: Academy X</v>
      </c>
      <c r="D9268" s="74" t="s">
        <v>16762</v>
      </c>
      <c r="E9268" s="58" t="b">
        <v>0</v>
      </c>
      <c r="F9268" s="25">
        <f t="shared" si="2"/>
        <v>20</v>
      </c>
      <c r="G9268" s="21" t="s">
        <v>58</v>
      </c>
      <c r="H9268" s="23"/>
      <c r="I9268" s="28"/>
    </row>
    <row r="9269" ht="22.5" customHeight="1">
      <c r="A9269" s="53" t="str">
        <f t="array" ref="A9269">IFERROR(_xlfn.XLOOKUP(B9269, Runs[Run ID], Runs[Track]), "— pick a run —")</f>
        <v>X-Men</v>
      </c>
      <c r="B9269" s="54" t="s">
        <v>1279</v>
      </c>
      <c r="C9269" s="53" t="str">
        <f t="array" ref="C9269">IFERROR(_xlfn.XLOOKUP(B9269, Runs[Run ID], Runs[Title]), "— pick a run —")</f>
        <v>New X-Men: Academy X</v>
      </c>
      <c r="D9269" s="74" t="s">
        <v>16763</v>
      </c>
      <c r="E9269" s="58" t="b">
        <v>0</v>
      </c>
      <c r="F9269" s="25">
        <f t="shared" si="2"/>
        <v>21</v>
      </c>
      <c r="G9269" s="21" t="s">
        <v>58</v>
      </c>
      <c r="H9269" s="23"/>
      <c r="I9269" s="28"/>
    </row>
    <row r="9270" ht="22.5" customHeight="1">
      <c r="A9270" s="53" t="str">
        <f t="array" ref="A9270">IFERROR(_xlfn.XLOOKUP(B9270, Runs[Run ID], Runs[Track]), "— pick a run —")</f>
        <v>X-Men</v>
      </c>
      <c r="B9270" s="54" t="s">
        <v>1279</v>
      </c>
      <c r="C9270" s="53" t="str">
        <f t="array" ref="C9270">IFERROR(_xlfn.XLOOKUP(B9270, Runs[Run ID], Runs[Title]), "— pick a run —")</f>
        <v>New X-Men: Academy X</v>
      </c>
      <c r="D9270" s="74" t="s">
        <v>16764</v>
      </c>
      <c r="E9270" s="58" t="b">
        <v>0</v>
      </c>
      <c r="F9270" s="25">
        <f t="shared" si="2"/>
        <v>22</v>
      </c>
      <c r="G9270" s="21" t="s">
        <v>58</v>
      </c>
      <c r="H9270" s="23"/>
      <c r="I9270" s="28"/>
    </row>
    <row r="9271" ht="22.5" customHeight="1">
      <c r="A9271" s="53" t="str">
        <f t="array" ref="A9271">IFERROR(_xlfn.XLOOKUP(B9271, Runs[Run ID], Runs[Track]), "— pick a run —")</f>
        <v>X-Men</v>
      </c>
      <c r="B9271" s="54" t="s">
        <v>1279</v>
      </c>
      <c r="C9271" s="53" t="str">
        <f t="array" ref="C9271">IFERROR(_xlfn.XLOOKUP(B9271, Runs[Run ID], Runs[Title]), "— pick a run —")</f>
        <v>New X-Men: Academy X</v>
      </c>
      <c r="D9271" s="74" t="s">
        <v>16765</v>
      </c>
      <c r="E9271" s="58" t="b">
        <v>0</v>
      </c>
      <c r="F9271" s="25">
        <f t="shared" si="2"/>
        <v>23</v>
      </c>
      <c r="G9271" s="21" t="s">
        <v>58</v>
      </c>
      <c r="H9271" s="23"/>
      <c r="I9271" s="28"/>
    </row>
    <row r="9272" ht="22.5" customHeight="1">
      <c r="A9272" s="53" t="str">
        <f t="array" ref="A9272">IFERROR(_xlfn.XLOOKUP(B9272, Runs[Run ID], Runs[Track]), "— pick a run —")</f>
        <v>X-Men</v>
      </c>
      <c r="B9272" s="54" t="s">
        <v>1279</v>
      </c>
      <c r="C9272" s="53" t="str">
        <f t="array" ref="C9272">IFERROR(_xlfn.XLOOKUP(B9272, Runs[Run ID], Runs[Title]), "— pick a run —")</f>
        <v>New X-Men: Academy X</v>
      </c>
      <c r="D9272" s="74" t="s">
        <v>8111</v>
      </c>
      <c r="E9272" s="58" t="b">
        <v>0</v>
      </c>
      <c r="F9272" s="25">
        <f t="shared" si="2"/>
        <v>24</v>
      </c>
      <c r="G9272" s="21" t="s">
        <v>58</v>
      </c>
      <c r="H9272" s="23"/>
      <c r="I9272" s="28"/>
    </row>
    <row r="9273" ht="22.5" customHeight="1">
      <c r="A9273" s="53" t="str">
        <f t="array" ref="A9273">IFERROR(_xlfn.XLOOKUP(B9273, Runs[Run ID], Runs[Track]), "— pick a run —")</f>
        <v>X-Men</v>
      </c>
      <c r="B9273" s="54" t="s">
        <v>1279</v>
      </c>
      <c r="C9273" s="53" t="str">
        <f t="array" ref="C9273">IFERROR(_xlfn.XLOOKUP(B9273, Runs[Run ID], Runs[Title]), "— pick a run —")</f>
        <v>New X-Men: Academy X</v>
      </c>
      <c r="D9273" s="74" t="s">
        <v>8128</v>
      </c>
      <c r="E9273" s="58" t="b">
        <v>0</v>
      </c>
      <c r="F9273" s="25">
        <f t="shared" si="2"/>
        <v>25</v>
      </c>
      <c r="G9273" s="21" t="s">
        <v>58</v>
      </c>
      <c r="H9273" s="23"/>
      <c r="I9273" s="28"/>
    </row>
    <row r="9274" ht="22.5" customHeight="1">
      <c r="A9274" s="53" t="str">
        <f t="array" ref="A9274">IFERROR(_xlfn.XLOOKUP(B9274, Runs[Run ID], Runs[Track]), "— pick a run —")</f>
        <v>X-Men</v>
      </c>
      <c r="B9274" s="54" t="s">
        <v>1279</v>
      </c>
      <c r="C9274" s="53" t="str">
        <f t="array" ref="C9274">IFERROR(_xlfn.XLOOKUP(B9274, Runs[Run ID], Runs[Title]), "— pick a run —")</f>
        <v>New X-Men: Academy X</v>
      </c>
      <c r="D9274" s="74" t="s">
        <v>8144</v>
      </c>
      <c r="E9274" s="58" t="b">
        <v>0</v>
      </c>
      <c r="F9274" s="25">
        <f t="shared" si="2"/>
        <v>26</v>
      </c>
      <c r="G9274" s="21" t="s">
        <v>58</v>
      </c>
      <c r="H9274" s="23"/>
      <c r="I9274" s="28"/>
    </row>
    <row r="9275" ht="22.5" customHeight="1">
      <c r="A9275" s="53" t="str">
        <f t="array" ref="A9275">IFERROR(_xlfn.XLOOKUP(B9275, Runs[Run ID], Runs[Track]), "— pick a run —")</f>
        <v>X-Men</v>
      </c>
      <c r="B9275" s="54" t="s">
        <v>1279</v>
      </c>
      <c r="C9275" s="53" t="str">
        <f t="array" ref="C9275">IFERROR(_xlfn.XLOOKUP(B9275, Runs[Run ID], Runs[Title]), "— pick a run —")</f>
        <v>New X-Men: Academy X</v>
      </c>
      <c r="D9275" s="74" t="s">
        <v>8160</v>
      </c>
      <c r="E9275" s="58" t="b">
        <v>0</v>
      </c>
      <c r="F9275" s="25">
        <f t="shared" si="2"/>
        <v>27</v>
      </c>
      <c r="G9275" s="21" t="s">
        <v>58</v>
      </c>
      <c r="H9275" s="23"/>
      <c r="I9275" s="28"/>
    </row>
    <row r="9276" ht="22.5" customHeight="1">
      <c r="A9276" s="53" t="str">
        <f t="array" ref="A9276">IFERROR(_xlfn.XLOOKUP(B9276, Runs[Run ID], Runs[Track]), "— pick a run —")</f>
        <v>X-Men</v>
      </c>
      <c r="B9276" s="54" t="s">
        <v>1279</v>
      </c>
      <c r="C9276" s="53" t="str">
        <f t="array" ref="C9276">IFERROR(_xlfn.XLOOKUP(B9276, Runs[Run ID], Runs[Title]), "— pick a run —")</f>
        <v>New X-Men: Academy X</v>
      </c>
      <c r="D9276" s="74" t="s">
        <v>8176</v>
      </c>
      <c r="E9276" s="58" t="b">
        <v>0</v>
      </c>
      <c r="F9276" s="25">
        <f t="shared" si="2"/>
        <v>28</v>
      </c>
      <c r="G9276" s="21" t="s">
        <v>58</v>
      </c>
      <c r="H9276" s="23"/>
      <c r="I9276" s="28"/>
    </row>
    <row r="9277" ht="22.5" customHeight="1">
      <c r="A9277" s="53" t="str">
        <f t="array" ref="A9277">IFERROR(_xlfn.XLOOKUP(B9277, Runs[Run ID], Runs[Track]), "— pick a run —")</f>
        <v>X-Men</v>
      </c>
      <c r="B9277" s="54" t="s">
        <v>1279</v>
      </c>
      <c r="C9277" s="53" t="str">
        <f t="array" ref="C9277">IFERROR(_xlfn.XLOOKUP(B9277, Runs[Run ID], Runs[Title]), "— pick a run —")</f>
        <v>New X-Men: Academy X</v>
      </c>
      <c r="D9277" s="74" t="s">
        <v>8193</v>
      </c>
      <c r="E9277" s="58" t="b">
        <v>0</v>
      </c>
      <c r="F9277" s="25">
        <f t="shared" si="2"/>
        <v>29</v>
      </c>
      <c r="G9277" s="21" t="s">
        <v>58</v>
      </c>
      <c r="H9277" s="23"/>
      <c r="I9277" s="28"/>
    </row>
    <row r="9278" ht="22.5" customHeight="1">
      <c r="A9278" s="53" t="str">
        <f t="array" ref="A9278">IFERROR(_xlfn.XLOOKUP(B9278, Runs[Run ID], Runs[Track]), "— pick a run —")</f>
        <v>X-Men</v>
      </c>
      <c r="B9278" s="54" t="s">
        <v>1279</v>
      </c>
      <c r="C9278" s="53" t="str">
        <f t="array" ref="C9278">IFERROR(_xlfn.XLOOKUP(B9278, Runs[Run ID], Runs[Title]), "— pick a run —")</f>
        <v>New X-Men: Academy X</v>
      </c>
      <c r="D9278" s="74" t="s">
        <v>8209</v>
      </c>
      <c r="E9278" s="58" t="b">
        <v>0</v>
      </c>
      <c r="F9278" s="25">
        <f t="shared" si="2"/>
        <v>30</v>
      </c>
      <c r="G9278" s="21" t="s">
        <v>58</v>
      </c>
      <c r="H9278" s="23"/>
      <c r="I9278" s="28"/>
    </row>
    <row r="9279" ht="22.5" customHeight="1">
      <c r="A9279" s="53" t="str">
        <f t="array" ref="A9279">IFERROR(_xlfn.XLOOKUP(B9279, Runs[Run ID], Runs[Track]), "— pick a run —")</f>
        <v>X-Men</v>
      </c>
      <c r="B9279" s="54" t="s">
        <v>1279</v>
      </c>
      <c r="C9279" s="53" t="str">
        <f t="array" ref="C9279">IFERROR(_xlfn.XLOOKUP(B9279, Runs[Run ID], Runs[Title]), "— pick a run —")</f>
        <v>New X-Men: Academy X</v>
      </c>
      <c r="D9279" s="74" t="s">
        <v>8225</v>
      </c>
      <c r="E9279" s="58" t="b">
        <v>0</v>
      </c>
      <c r="F9279" s="25">
        <f t="shared" si="2"/>
        <v>31</v>
      </c>
      <c r="G9279" s="21" t="s">
        <v>58</v>
      </c>
      <c r="H9279" s="23"/>
      <c r="I9279" s="28"/>
    </row>
    <row r="9280" ht="22.5" customHeight="1">
      <c r="A9280" s="53" t="str">
        <f t="array" ref="A9280">IFERROR(_xlfn.XLOOKUP(B9280, Runs[Run ID], Runs[Track]), "— pick a run —")</f>
        <v>X-Men</v>
      </c>
      <c r="B9280" s="54" t="s">
        <v>1279</v>
      </c>
      <c r="C9280" s="53" t="str">
        <f t="array" ref="C9280">IFERROR(_xlfn.XLOOKUP(B9280, Runs[Run ID], Runs[Title]), "— pick a run —")</f>
        <v>New X-Men: Academy X</v>
      </c>
      <c r="D9280" s="74" t="s">
        <v>8243</v>
      </c>
      <c r="E9280" s="58" t="b">
        <v>0</v>
      </c>
      <c r="F9280" s="25">
        <f t="shared" si="2"/>
        <v>32</v>
      </c>
      <c r="G9280" s="21" t="s">
        <v>58</v>
      </c>
      <c r="H9280" s="23"/>
      <c r="I9280" s="28"/>
    </row>
    <row r="9281" ht="22.5" customHeight="1">
      <c r="A9281" s="53" t="str">
        <f t="array" ref="A9281">IFERROR(_xlfn.XLOOKUP(B9281, Runs[Run ID], Runs[Track]), "— pick a run —")</f>
        <v>X-Men</v>
      </c>
      <c r="B9281" s="54" t="s">
        <v>1279</v>
      </c>
      <c r="C9281" s="53" t="str">
        <f t="array" ref="C9281">IFERROR(_xlfn.XLOOKUP(B9281, Runs[Run ID], Runs[Title]), "— pick a run —")</f>
        <v>New X-Men: Academy X</v>
      </c>
      <c r="D9281" s="74" t="s">
        <v>8507</v>
      </c>
      <c r="E9281" s="58" t="b">
        <v>0</v>
      </c>
      <c r="F9281" s="25">
        <f t="shared" si="2"/>
        <v>33</v>
      </c>
      <c r="G9281" s="21" t="s">
        <v>58</v>
      </c>
      <c r="H9281" s="23"/>
      <c r="I9281" s="28"/>
    </row>
    <row r="9282" ht="22.5" customHeight="1">
      <c r="A9282" s="53" t="str">
        <f t="array" ref="A9282">IFERROR(_xlfn.XLOOKUP(B9282, Runs[Run ID], Runs[Track]), "— pick a run —")</f>
        <v>X-Men</v>
      </c>
      <c r="B9282" s="54" t="s">
        <v>1279</v>
      </c>
      <c r="C9282" s="53" t="str">
        <f t="array" ref="C9282">IFERROR(_xlfn.XLOOKUP(B9282, Runs[Run ID], Runs[Title]), "— pick a run —")</f>
        <v>New X-Men: Academy X</v>
      </c>
      <c r="D9282" s="74" t="s">
        <v>8520</v>
      </c>
      <c r="E9282" s="58" t="b">
        <v>0</v>
      </c>
      <c r="F9282" s="25">
        <f t="shared" si="2"/>
        <v>34</v>
      </c>
      <c r="G9282" s="21" t="s">
        <v>58</v>
      </c>
      <c r="H9282" s="23"/>
      <c r="I9282" s="28"/>
    </row>
    <row r="9283" ht="22.5" customHeight="1">
      <c r="A9283" s="53" t="str">
        <f t="array" ref="A9283">IFERROR(_xlfn.XLOOKUP(B9283, Runs[Run ID], Runs[Track]), "— pick a run —")</f>
        <v>X-Men</v>
      </c>
      <c r="B9283" s="54" t="s">
        <v>1279</v>
      </c>
      <c r="C9283" s="53" t="str">
        <f t="array" ref="C9283">IFERROR(_xlfn.XLOOKUP(B9283, Runs[Run ID], Runs[Title]), "— pick a run —")</f>
        <v>New X-Men: Academy X</v>
      </c>
      <c r="D9283" s="74" t="s">
        <v>8535</v>
      </c>
      <c r="E9283" s="58" t="b">
        <v>0</v>
      </c>
      <c r="F9283" s="25">
        <f t="shared" si="2"/>
        <v>35</v>
      </c>
      <c r="G9283" s="21" t="s">
        <v>58</v>
      </c>
      <c r="H9283" s="23"/>
      <c r="I9283" s="28"/>
    </row>
    <row r="9284" ht="22.5" customHeight="1">
      <c r="A9284" s="53" t="str">
        <f t="array" ref="A9284">IFERROR(_xlfn.XLOOKUP(B9284, Runs[Run ID], Runs[Track]), "— pick a run —")</f>
        <v>X-Men</v>
      </c>
      <c r="B9284" s="54" t="s">
        <v>1279</v>
      </c>
      <c r="C9284" s="53" t="str">
        <f t="array" ref="C9284">IFERROR(_xlfn.XLOOKUP(B9284, Runs[Run ID], Runs[Title]), "— pick a run —")</f>
        <v>New X-Men: Academy X</v>
      </c>
      <c r="D9284" s="74" t="s">
        <v>8549</v>
      </c>
      <c r="E9284" s="58" t="b">
        <v>0</v>
      </c>
      <c r="F9284" s="25">
        <f t="shared" si="2"/>
        <v>36</v>
      </c>
      <c r="G9284" s="21" t="s">
        <v>58</v>
      </c>
      <c r="H9284" s="23"/>
      <c r="I9284" s="28"/>
    </row>
    <row r="9285" ht="22.5" customHeight="1">
      <c r="A9285" s="53" t="str">
        <f t="array" ref="A9285">IFERROR(_xlfn.XLOOKUP(B9285, Runs[Run ID], Runs[Track]), "— pick a run —")</f>
        <v>X-Men</v>
      </c>
      <c r="B9285" s="54" t="s">
        <v>1279</v>
      </c>
      <c r="C9285" s="53" t="str">
        <f t="array" ref="C9285">IFERROR(_xlfn.XLOOKUP(B9285, Runs[Run ID], Runs[Title]), "— pick a run —")</f>
        <v>New X-Men: Academy X</v>
      </c>
      <c r="D9285" s="74" t="s">
        <v>8565</v>
      </c>
      <c r="E9285" s="58" t="b">
        <v>0</v>
      </c>
      <c r="F9285" s="25">
        <f t="shared" si="2"/>
        <v>37</v>
      </c>
      <c r="G9285" s="21" t="s">
        <v>58</v>
      </c>
      <c r="H9285" s="23"/>
      <c r="I9285" s="28"/>
    </row>
    <row r="9286" ht="22.5" customHeight="1">
      <c r="A9286" s="53" t="str">
        <f t="array" ref="A9286">IFERROR(_xlfn.XLOOKUP(B9286, Runs[Run ID], Runs[Track]), "— pick a run —")</f>
        <v>X-Men</v>
      </c>
      <c r="B9286" s="54" t="s">
        <v>1279</v>
      </c>
      <c r="C9286" s="53" t="str">
        <f t="array" ref="C9286">IFERROR(_xlfn.XLOOKUP(B9286, Runs[Run ID], Runs[Title]), "— pick a run —")</f>
        <v>New X-Men: Academy X</v>
      </c>
      <c r="D9286" s="74" t="s">
        <v>8578</v>
      </c>
      <c r="E9286" s="58" t="b">
        <v>0</v>
      </c>
      <c r="F9286" s="25">
        <f t="shared" si="2"/>
        <v>38</v>
      </c>
      <c r="G9286" s="21" t="s">
        <v>58</v>
      </c>
      <c r="H9286" s="23"/>
      <c r="I9286" s="28"/>
    </row>
    <row r="9287" ht="22.5" customHeight="1">
      <c r="A9287" s="53" t="str">
        <f t="array" ref="A9287">IFERROR(_xlfn.XLOOKUP(B9287, Runs[Run ID], Runs[Track]), "— pick a run —")</f>
        <v>X-Men</v>
      </c>
      <c r="B9287" s="54" t="s">
        <v>1279</v>
      </c>
      <c r="C9287" s="53" t="str">
        <f t="array" ref="C9287">IFERROR(_xlfn.XLOOKUP(B9287, Runs[Run ID], Runs[Title]), "— pick a run —")</f>
        <v>New X-Men: Academy X</v>
      </c>
      <c r="D9287" s="74" t="s">
        <v>8593</v>
      </c>
      <c r="E9287" s="58" t="b">
        <v>0</v>
      </c>
      <c r="F9287" s="25">
        <f t="shared" si="2"/>
        <v>39</v>
      </c>
      <c r="G9287" s="21" t="s">
        <v>58</v>
      </c>
      <c r="H9287" s="23"/>
      <c r="I9287" s="28"/>
    </row>
    <row r="9288" ht="22.5" customHeight="1">
      <c r="A9288" s="53" t="str">
        <f t="array" ref="A9288">IFERROR(_xlfn.XLOOKUP(B9288, Runs[Run ID], Runs[Track]), "— pick a run —")</f>
        <v>X-Men</v>
      </c>
      <c r="B9288" s="54" t="s">
        <v>1279</v>
      </c>
      <c r="C9288" s="53" t="str">
        <f t="array" ref="C9288">IFERROR(_xlfn.XLOOKUP(B9288, Runs[Run ID], Runs[Title]), "— pick a run —")</f>
        <v>New X-Men: Academy X</v>
      </c>
      <c r="D9288" s="74" t="s">
        <v>8606</v>
      </c>
      <c r="E9288" s="58" t="b">
        <v>0</v>
      </c>
      <c r="F9288" s="25">
        <f t="shared" si="2"/>
        <v>40</v>
      </c>
      <c r="G9288" s="21" t="s">
        <v>58</v>
      </c>
      <c r="H9288" s="23"/>
      <c r="I9288" s="28"/>
    </row>
    <row r="9289" ht="22.5" customHeight="1">
      <c r="A9289" s="53" t="str">
        <f t="array" ref="A9289">IFERROR(_xlfn.XLOOKUP(B9289, Runs[Run ID], Runs[Track]), "— pick a run —")</f>
        <v>X-Men</v>
      </c>
      <c r="B9289" s="54" t="s">
        <v>1279</v>
      </c>
      <c r="C9289" s="53" t="str">
        <f t="array" ref="C9289">IFERROR(_xlfn.XLOOKUP(B9289, Runs[Run ID], Runs[Title]), "— pick a run —")</f>
        <v>New X-Men: Academy X</v>
      </c>
      <c r="D9289" s="74" t="s">
        <v>8618</v>
      </c>
      <c r="E9289" s="58" t="b">
        <v>0</v>
      </c>
      <c r="F9289" s="25">
        <f t="shared" si="2"/>
        <v>41</v>
      </c>
      <c r="G9289" s="21" t="s">
        <v>58</v>
      </c>
      <c r="H9289" s="23"/>
      <c r="I9289" s="28"/>
    </row>
    <row r="9290" ht="22.5" customHeight="1">
      <c r="A9290" s="53" t="str">
        <f t="array" ref="A9290">IFERROR(_xlfn.XLOOKUP(B9290, Runs[Run ID], Runs[Track]), "— pick a run —")</f>
        <v>X-Men</v>
      </c>
      <c r="B9290" s="54" t="s">
        <v>1279</v>
      </c>
      <c r="C9290" s="53" t="str">
        <f t="array" ref="C9290">IFERROR(_xlfn.XLOOKUP(B9290, Runs[Run ID], Runs[Title]), "— pick a run —")</f>
        <v>New X-Men: Academy X</v>
      </c>
      <c r="D9290" s="74" t="s">
        <v>8632</v>
      </c>
      <c r="E9290" s="58" t="b">
        <v>0</v>
      </c>
      <c r="F9290" s="25">
        <f t="shared" si="2"/>
        <v>42</v>
      </c>
      <c r="G9290" s="21" t="s">
        <v>58</v>
      </c>
      <c r="H9290" s="23"/>
      <c r="I9290" s="28"/>
    </row>
    <row r="9291" ht="22.5" customHeight="1">
      <c r="A9291" s="53" t="str">
        <f t="array" ref="A9291">IFERROR(_xlfn.XLOOKUP(B9291, Runs[Run ID], Runs[Track]), "— pick a run —")</f>
        <v>X-Men</v>
      </c>
      <c r="B9291" s="54" t="s">
        <v>1279</v>
      </c>
      <c r="C9291" s="53" t="str">
        <f t="array" ref="C9291">IFERROR(_xlfn.XLOOKUP(B9291, Runs[Run ID], Runs[Title]), "— pick a run —")</f>
        <v>New X-Men: Academy X</v>
      </c>
      <c r="D9291" s="74" t="s">
        <v>8645</v>
      </c>
      <c r="E9291" s="58" t="b">
        <v>0</v>
      </c>
      <c r="F9291" s="25">
        <f t="shared" si="2"/>
        <v>43</v>
      </c>
      <c r="G9291" s="21" t="s">
        <v>58</v>
      </c>
      <c r="H9291" s="23"/>
      <c r="I9291" s="28"/>
    </row>
    <row r="9292" ht="22.5" customHeight="1">
      <c r="A9292" s="53" t="str">
        <f t="array" ref="A9292">IFERROR(_xlfn.XLOOKUP(B9292, Runs[Run ID], Runs[Track]), "— pick a run —")</f>
        <v>X-Men</v>
      </c>
      <c r="B9292" s="54" t="s">
        <v>126</v>
      </c>
      <c r="C9292" s="53" t="str">
        <f t="array" ref="C9292">IFERROR(_xlfn.XLOOKUP(B9292, Runs[Run ID], Runs[Title]), "— pick a run —")</f>
        <v>Messiah Complex</v>
      </c>
      <c r="D9292" s="74" t="s">
        <v>16766</v>
      </c>
      <c r="E9292" s="58" t="b">
        <v>0</v>
      </c>
      <c r="F9292" s="25">
        <f t="shared" si="2"/>
        <v>1</v>
      </c>
      <c r="G9292" s="21" t="s">
        <v>58</v>
      </c>
      <c r="H9292" s="23"/>
      <c r="I9292" s="28"/>
    </row>
    <row r="9293" ht="22.5" customHeight="1">
      <c r="A9293" s="53" t="str">
        <f t="array" ref="A9293">IFERROR(_xlfn.XLOOKUP(B9293, Runs[Run ID], Runs[Track]), "— pick a run —")</f>
        <v>X-Men</v>
      </c>
      <c r="B9293" s="54" t="s">
        <v>126</v>
      </c>
      <c r="C9293" s="53" t="str">
        <f t="array" ref="C9293">IFERROR(_xlfn.XLOOKUP(B9293, Runs[Run ID], Runs[Title]), "— pick a run —")</f>
        <v>Messiah Complex</v>
      </c>
      <c r="D9293" s="74" t="s">
        <v>16767</v>
      </c>
      <c r="E9293" s="58" t="b">
        <v>0</v>
      </c>
      <c r="F9293" s="25">
        <f t="shared" si="2"/>
        <v>2</v>
      </c>
      <c r="G9293" s="21" t="s">
        <v>58</v>
      </c>
      <c r="H9293" s="23"/>
      <c r="I9293" s="28"/>
    </row>
    <row r="9294" ht="22.5" customHeight="1">
      <c r="A9294" s="53" t="str">
        <f t="array" ref="A9294">IFERROR(_xlfn.XLOOKUP(B9294, Runs[Run ID], Runs[Track]), "— pick a run —")</f>
        <v>X-Men</v>
      </c>
      <c r="B9294" s="54" t="s">
        <v>126</v>
      </c>
      <c r="C9294" s="53" t="str">
        <f t="array" ref="C9294">IFERROR(_xlfn.XLOOKUP(B9294, Runs[Run ID], Runs[Title]), "— pick a run —")</f>
        <v>Messiah Complex</v>
      </c>
      <c r="D9294" s="23" t="s">
        <v>9335</v>
      </c>
      <c r="E9294" s="58" t="b">
        <v>0</v>
      </c>
      <c r="F9294" s="25">
        <f t="shared" si="2"/>
        <v>3</v>
      </c>
      <c r="G9294" s="21" t="s">
        <v>58</v>
      </c>
      <c r="H9294" s="23"/>
      <c r="I9294" s="28"/>
    </row>
    <row r="9295" ht="22.5" customHeight="1">
      <c r="A9295" s="53" t="str">
        <f t="array" ref="A9295">IFERROR(_xlfn.XLOOKUP(B9295, Runs[Run ID], Runs[Track]), "— pick a run —")</f>
        <v>X-Men</v>
      </c>
      <c r="B9295" s="54" t="s">
        <v>126</v>
      </c>
      <c r="C9295" s="53" t="str">
        <f t="array" ref="C9295">IFERROR(_xlfn.XLOOKUP(B9295, Runs[Run ID], Runs[Title]), "— pick a run —")</f>
        <v>Messiah Complex</v>
      </c>
      <c r="D9295" s="23" t="s">
        <v>16768</v>
      </c>
      <c r="E9295" s="58" t="b">
        <v>0</v>
      </c>
      <c r="F9295" s="25">
        <f t="shared" si="2"/>
        <v>4</v>
      </c>
      <c r="G9295" s="21" t="s">
        <v>58</v>
      </c>
      <c r="H9295" s="23"/>
      <c r="I9295" s="28"/>
    </row>
    <row r="9296" ht="22.5" customHeight="1">
      <c r="A9296" s="53" t="str">
        <f t="array" ref="A9296">IFERROR(_xlfn.XLOOKUP(B9296, Runs[Run ID], Runs[Track]), "— pick a run —")</f>
        <v>X-Men</v>
      </c>
      <c r="B9296" s="54" t="s">
        <v>126</v>
      </c>
      <c r="C9296" s="53" t="str">
        <f t="array" ref="C9296">IFERROR(_xlfn.XLOOKUP(B9296, Runs[Run ID], Runs[Title]), "— pick a run —")</f>
        <v>Messiah Complex</v>
      </c>
      <c r="D9296" s="23" t="s">
        <v>16769</v>
      </c>
      <c r="E9296" s="58" t="b">
        <v>0</v>
      </c>
      <c r="F9296" s="25">
        <f t="shared" si="2"/>
        <v>5</v>
      </c>
      <c r="G9296" s="21" t="s">
        <v>58</v>
      </c>
      <c r="H9296" s="23"/>
      <c r="I9296" s="28"/>
    </row>
    <row r="9297" ht="22.5" customHeight="1">
      <c r="A9297" s="53" t="str">
        <f t="array" ref="A9297">IFERROR(_xlfn.XLOOKUP(B9297, Runs[Run ID], Runs[Track]), "— pick a run —")</f>
        <v>X-Men</v>
      </c>
      <c r="B9297" s="54" t="s">
        <v>126</v>
      </c>
      <c r="C9297" s="53" t="str">
        <f t="array" ref="C9297">IFERROR(_xlfn.XLOOKUP(B9297, Runs[Run ID], Runs[Title]), "— pick a run —")</f>
        <v>Messiah Complex</v>
      </c>
      <c r="D9297" s="74" t="s">
        <v>16770</v>
      </c>
      <c r="E9297" s="58" t="b">
        <v>0</v>
      </c>
      <c r="F9297" s="25">
        <f t="shared" si="2"/>
        <v>6</v>
      </c>
      <c r="G9297" s="21" t="s">
        <v>58</v>
      </c>
      <c r="H9297" s="23"/>
      <c r="I9297" s="28"/>
    </row>
    <row r="9298" ht="22.5" customHeight="1">
      <c r="A9298" s="53" t="str">
        <f t="array" ref="A9298">IFERROR(_xlfn.XLOOKUP(B9298, Runs[Run ID], Runs[Track]), "— pick a run —")</f>
        <v>X-Men</v>
      </c>
      <c r="B9298" s="54" t="s">
        <v>126</v>
      </c>
      <c r="C9298" s="53" t="str">
        <f t="array" ref="C9298">IFERROR(_xlfn.XLOOKUP(B9298, Runs[Run ID], Runs[Title]), "— pick a run —")</f>
        <v>Messiah Complex</v>
      </c>
      <c r="D9298" s="23" t="s">
        <v>9347</v>
      </c>
      <c r="E9298" s="58" t="b">
        <v>0</v>
      </c>
      <c r="F9298" s="25">
        <f t="shared" si="2"/>
        <v>7</v>
      </c>
      <c r="G9298" s="21" t="s">
        <v>58</v>
      </c>
      <c r="H9298" s="23"/>
      <c r="I9298" s="28"/>
    </row>
    <row r="9299" ht="22.5" customHeight="1">
      <c r="A9299" s="53" t="str">
        <f t="array" ref="A9299">IFERROR(_xlfn.XLOOKUP(B9299, Runs[Run ID], Runs[Track]), "— pick a run —")</f>
        <v>X-Men</v>
      </c>
      <c r="B9299" s="54" t="s">
        <v>126</v>
      </c>
      <c r="C9299" s="53" t="str">
        <f t="array" ref="C9299">IFERROR(_xlfn.XLOOKUP(B9299, Runs[Run ID], Runs[Title]), "— pick a run —")</f>
        <v>Messiah Complex</v>
      </c>
      <c r="D9299" s="23" t="s">
        <v>16771</v>
      </c>
      <c r="E9299" s="58" t="b">
        <v>0</v>
      </c>
      <c r="F9299" s="25">
        <f t="shared" si="2"/>
        <v>8</v>
      </c>
      <c r="G9299" s="21" t="s">
        <v>58</v>
      </c>
      <c r="H9299" s="23"/>
      <c r="I9299" s="28"/>
    </row>
    <row r="9300" ht="22.5" customHeight="1">
      <c r="A9300" s="53" t="str">
        <f t="array" ref="A9300">IFERROR(_xlfn.XLOOKUP(B9300, Runs[Run ID], Runs[Track]), "— pick a run —")</f>
        <v>X-Men</v>
      </c>
      <c r="B9300" s="54" t="s">
        <v>126</v>
      </c>
      <c r="C9300" s="53" t="str">
        <f t="array" ref="C9300">IFERROR(_xlfn.XLOOKUP(B9300, Runs[Run ID], Runs[Title]), "— pick a run —")</f>
        <v>Messiah Complex</v>
      </c>
      <c r="D9300" s="23" t="s">
        <v>16772</v>
      </c>
      <c r="E9300" s="58" t="b">
        <v>0</v>
      </c>
      <c r="F9300" s="25">
        <f t="shared" si="2"/>
        <v>9</v>
      </c>
      <c r="G9300" s="21" t="s">
        <v>58</v>
      </c>
      <c r="H9300" s="23"/>
      <c r="I9300" s="28"/>
    </row>
    <row r="9301" ht="22.5" customHeight="1">
      <c r="A9301" s="53" t="str">
        <f t="array" ref="A9301">IFERROR(_xlfn.XLOOKUP(B9301, Runs[Run ID], Runs[Track]), "— pick a run —")</f>
        <v>X-Men</v>
      </c>
      <c r="B9301" s="54" t="s">
        <v>126</v>
      </c>
      <c r="C9301" s="53" t="str">
        <f t="array" ref="C9301">IFERROR(_xlfn.XLOOKUP(B9301, Runs[Run ID], Runs[Title]), "— pick a run —")</f>
        <v>Messiah Complex</v>
      </c>
      <c r="D9301" s="74" t="s">
        <v>16773</v>
      </c>
      <c r="E9301" s="58" t="b">
        <v>0</v>
      </c>
      <c r="F9301" s="25">
        <f t="shared" si="2"/>
        <v>10</v>
      </c>
      <c r="G9301" s="21" t="s">
        <v>58</v>
      </c>
      <c r="H9301" s="23"/>
      <c r="I9301" s="28"/>
    </row>
    <row r="9302" ht="22.5" customHeight="1">
      <c r="A9302" s="53" t="str">
        <f t="array" ref="A9302">IFERROR(_xlfn.XLOOKUP(B9302, Runs[Run ID], Runs[Track]), "— pick a run —")</f>
        <v>X-Men</v>
      </c>
      <c r="B9302" s="54" t="s">
        <v>126</v>
      </c>
      <c r="C9302" s="53" t="str">
        <f t="array" ref="C9302">IFERROR(_xlfn.XLOOKUP(B9302, Runs[Run ID], Runs[Title]), "— pick a run —")</f>
        <v>Messiah Complex</v>
      </c>
      <c r="D9302" s="23" t="s">
        <v>9360</v>
      </c>
      <c r="E9302" s="58" t="b">
        <v>0</v>
      </c>
      <c r="F9302" s="25">
        <f t="shared" si="2"/>
        <v>11</v>
      </c>
      <c r="G9302" s="21" t="s">
        <v>58</v>
      </c>
      <c r="H9302" s="23"/>
      <c r="I9302" s="28"/>
    </row>
    <row r="9303" ht="22.5" customHeight="1">
      <c r="A9303" s="53" t="str">
        <f t="array" ref="A9303">IFERROR(_xlfn.XLOOKUP(B9303, Runs[Run ID], Runs[Track]), "— pick a run —")</f>
        <v>X-Men</v>
      </c>
      <c r="B9303" s="54" t="s">
        <v>126</v>
      </c>
      <c r="C9303" s="53" t="str">
        <f t="array" ref="C9303">IFERROR(_xlfn.XLOOKUP(B9303, Runs[Run ID], Runs[Title]), "— pick a run —")</f>
        <v>Messiah Complex</v>
      </c>
      <c r="D9303" s="23" t="s">
        <v>16774</v>
      </c>
      <c r="E9303" s="58" t="b">
        <v>0</v>
      </c>
      <c r="F9303" s="25">
        <f t="shared" si="2"/>
        <v>12</v>
      </c>
      <c r="G9303" s="21" t="s">
        <v>58</v>
      </c>
      <c r="H9303" s="23"/>
      <c r="I9303" s="28"/>
    </row>
    <row r="9304" ht="22.5" customHeight="1">
      <c r="A9304" s="53" t="str">
        <f t="array" ref="A9304">IFERROR(_xlfn.XLOOKUP(B9304, Runs[Run ID], Runs[Track]), "— pick a run —")</f>
        <v>X-Men</v>
      </c>
      <c r="B9304" s="54" t="s">
        <v>126</v>
      </c>
      <c r="C9304" s="53" t="str">
        <f t="array" ref="C9304">IFERROR(_xlfn.XLOOKUP(B9304, Runs[Run ID], Runs[Title]), "— pick a run —")</f>
        <v>Messiah Complex</v>
      </c>
      <c r="D9304" s="23" t="s">
        <v>16775</v>
      </c>
      <c r="E9304" s="58" t="b">
        <v>0</v>
      </c>
      <c r="F9304" s="25">
        <f t="shared" si="2"/>
        <v>13</v>
      </c>
      <c r="G9304" s="21" t="s">
        <v>58</v>
      </c>
      <c r="H9304" s="23"/>
      <c r="I9304" s="28"/>
    </row>
    <row r="9305" ht="22.5" customHeight="1">
      <c r="A9305" s="53" t="str">
        <f t="array" ref="A9305">IFERROR(_xlfn.XLOOKUP(B9305, Runs[Run ID], Runs[Track]), "— pick a run —")</f>
        <v>X-Men</v>
      </c>
      <c r="B9305" s="54" t="s">
        <v>1283</v>
      </c>
      <c r="C9305" s="53" t="str">
        <f t="array" ref="C9305">IFERROR(_xlfn.XLOOKUP(B9305, Runs[Run ID], Runs[Title]), "— pick a run —")</f>
        <v>Messiah War</v>
      </c>
      <c r="D9305" s="23" t="s">
        <v>16776</v>
      </c>
      <c r="E9305" s="58" t="b">
        <v>0</v>
      </c>
      <c r="F9305" s="25">
        <f t="shared" si="2"/>
        <v>1</v>
      </c>
      <c r="G9305" s="21" t="s">
        <v>443</v>
      </c>
      <c r="H9305" s="23"/>
      <c r="I9305" s="28"/>
    </row>
    <row r="9306" ht="22.5" customHeight="1">
      <c r="A9306" s="53" t="str">
        <f t="array" ref="A9306">IFERROR(_xlfn.XLOOKUP(B9306, Runs[Run ID], Runs[Track]), "— pick a run —")</f>
        <v>X-Men</v>
      </c>
      <c r="B9306" s="54" t="s">
        <v>1283</v>
      </c>
      <c r="C9306" s="53" t="str">
        <f t="array" ref="C9306">IFERROR(_xlfn.XLOOKUP(B9306, Runs[Run ID], Runs[Title]), "— pick a run —")</f>
        <v>Messiah War</v>
      </c>
      <c r="D9306" s="23" t="s">
        <v>16777</v>
      </c>
      <c r="E9306" s="58" t="b">
        <v>0</v>
      </c>
      <c r="F9306" s="25">
        <f t="shared" si="2"/>
        <v>2</v>
      </c>
      <c r="G9306" s="21" t="s">
        <v>443</v>
      </c>
      <c r="H9306" s="23"/>
      <c r="I9306" s="28"/>
    </row>
    <row r="9307" ht="22.5" customHeight="1">
      <c r="A9307" s="53" t="str">
        <f t="array" ref="A9307">IFERROR(_xlfn.XLOOKUP(B9307, Runs[Run ID], Runs[Track]), "— pick a run —")</f>
        <v>X-Men</v>
      </c>
      <c r="B9307" s="54" t="s">
        <v>1283</v>
      </c>
      <c r="C9307" s="53" t="str">
        <f t="array" ref="C9307">IFERROR(_xlfn.XLOOKUP(B9307, Runs[Run ID], Runs[Title]), "— pick a run —")</f>
        <v>Messiah War</v>
      </c>
      <c r="D9307" s="23" t="s">
        <v>16778</v>
      </c>
      <c r="E9307" s="58" t="b">
        <v>0</v>
      </c>
      <c r="F9307" s="25">
        <f t="shared" si="2"/>
        <v>3</v>
      </c>
      <c r="G9307" s="21" t="s">
        <v>443</v>
      </c>
      <c r="H9307" s="23"/>
      <c r="I9307" s="28"/>
    </row>
    <row r="9308" ht="22.5" customHeight="1">
      <c r="A9308" s="53" t="str">
        <f t="array" ref="A9308">IFERROR(_xlfn.XLOOKUP(B9308, Runs[Run ID], Runs[Track]), "— pick a run —")</f>
        <v>X-Men</v>
      </c>
      <c r="B9308" s="54" t="s">
        <v>1283</v>
      </c>
      <c r="C9308" s="53" t="str">
        <f t="array" ref="C9308">IFERROR(_xlfn.XLOOKUP(B9308, Runs[Run ID], Runs[Title]), "— pick a run —")</f>
        <v>Messiah War</v>
      </c>
      <c r="D9308" s="23" t="s">
        <v>16779</v>
      </c>
      <c r="E9308" s="58" t="b">
        <v>0</v>
      </c>
      <c r="F9308" s="25">
        <f t="shared" si="2"/>
        <v>4</v>
      </c>
      <c r="G9308" s="21" t="s">
        <v>443</v>
      </c>
      <c r="H9308" s="23"/>
      <c r="I9308" s="28"/>
    </row>
    <row r="9309" ht="22.5" customHeight="1">
      <c r="A9309" s="53" t="str">
        <f t="array" ref="A9309">IFERROR(_xlfn.XLOOKUP(B9309, Runs[Run ID], Runs[Track]), "— pick a run —")</f>
        <v>X-Men</v>
      </c>
      <c r="B9309" s="54" t="s">
        <v>1283</v>
      </c>
      <c r="C9309" s="53" t="str">
        <f t="array" ref="C9309">IFERROR(_xlfn.XLOOKUP(B9309, Runs[Run ID], Runs[Title]), "— pick a run —")</f>
        <v>Messiah War</v>
      </c>
      <c r="D9309" s="23" t="s">
        <v>16780</v>
      </c>
      <c r="E9309" s="58" t="b">
        <v>0</v>
      </c>
      <c r="F9309" s="25">
        <f t="shared" si="2"/>
        <v>5</v>
      </c>
      <c r="G9309" s="21" t="s">
        <v>58</v>
      </c>
      <c r="H9309" s="23"/>
      <c r="I9309" s="28"/>
    </row>
    <row r="9310" ht="22.5" customHeight="1">
      <c r="A9310" s="53" t="str">
        <f t="array" ref="A9310">IFERROR(_xlfn.XLOOKUP(B9310, Runs[Run ID], Runs[Track]), "— pick a run —")</f>
        <v>X-Men</v>
      </c>
      <c r="B9310" s="54" t="s">
        <v>1283</v>
      </c>
      <c r="C9310" s="53" t="str">
        <f t="array" ref="C9310">IFERROR(_xlfn.XLOOKUP(B9310, Runs[Run ID], Runs[Title]), "— pick a run —")</f>
        <v>Messiah War</v>
      </c>
      <c r="D9310" s="23" t="s">
        <v>16781</v>
      </c>
      <c r="E9310" s="58" t="b">
        <v>0</v>
      </c>
      <c r="F9310" s="25">
        <f t="shared" si="2"/>
        <v>6</v>
      </c>
      <c r="G9310" s="21" t="s">
        <v>58</v>
      </c>
      <c r="H9310" s="23"/>
      <c r="I9310" s="28"/>
    </row>
    <row r="9311" ht="22.5" customHeight="1">
      <c r="A9311" s="53" t="str">
        <f t="array" ref="A9311">IFERROR(_xlfn.XLOOKUP(B9311, Runs[Run ID], Runs[Track]), "— pick a run —")</f>
        <v>X-Men</v>
      </c>
      <c r="B9311" s="54" t="s">
        <v>1283</v>
      </c>
      <c r="C9311" s="53" t="str">
        <f t="array" ref="C9311">IFERROR(_xlfn.XLOOKUP(B9311, Runs[Run ID], Runs[Title]), "— pick a run —")</f>
        <v>Messiah War</v>
      </c>
      <c r="D9311" s="23" t="s">
        <v>16782</v>
      </c>
      <c r="E9311" s="58" t="b">
        <v>0</v>
      </c>
      <c r="F9311" s="25">
        <f t="shared" si="2"/>
        <v>7</v>
      </c>
      <c r="G9311" s="21" t="s">
        <v>58</v>
      </c>
      <c r="H9311" s="23"/>
      <c r="I9311" s="28"/>
    </row>
    <row r="9312" ht="22.5" customHeight="1">
      <c r="A9312" s="53" t="str">
        <f t="array" ref="A9312">IFERROR(_xlfn.XLOOKUP(B9312, Runs[Run ID], Runs[Track]), "— pick a run —")</f>
        <v>X-Men</v>
      </c>
      <c r="B9312" s="54" t="s">
        <v>1283</v>
      </c>
      <c r="C9312" s="53" t="str">
        <f t="array" ref="C9312">IFERROR(_xlfn.XLOOKUP(B9312, Runs[Run ID], Runs[Title]), "— pick a run —")</f>
        <v>Messiah War</v>
      </c>
      <c r="D9312" s="23" t="s">
        <v>16783</v>
      </c>
      <c r="E9312" s="58" t="b">
        <v>0</v>
      </c>
      <c r="F9312" s="25">
        <f t="shared" si="2"/>
        <v>8</v>
      </c>
      <c r="G9312" s="21" t="s">
        <v>58</v>
      </c>
      <c r="H9312" s="23"/>
      <c r="I9312" s="28"/>
    </row>
    <row r="9313" ht="22.5" customHeight="1">
      <c r="A9313" s="53" t="str">
        <f t="array" ref="A9313">IFERROR(_xlfn.XLOOKUP(B9313, Runs[Run ID], Runs[Track]), "— pick a run —")</f>
        <v>X-Men</v>
      </c>
      <c r="B9313" s="54" t="s">
        <v>1283</v>
      </c>
      <c r="C9313" s="53" t="str">
        <f t="array" ref="C9313">IFERROR(_xlfn.XLOOKUP(B9313, Runs[Run ID], Runs[Title]), "— pick a run —")</f>
        <v>Messiah War</v>
      </c>
      <c r="D9313" s="74" t="s">
        <v>16784</v>
      </c>
      <c r="E9313" s="58" t="b">
        <v>0</v>
      </c>
      <c r="F9313" s="25">
        <f t="shared" si="2"/>
        <v>9</v>
      </c>
      <c r="G9313" s="21" t="s">
        <v>58</v>
      </c>
      <c r="H9313" s="23"/>
      <c r="I9313" s="28"/>
    </row>
    <row r="9314" ht="22.5" customHeight="1">
      <c r="A9314" s="53" t="str">
        <f t="array" ref="A9314">IFERROR(_xlfn.XLOOKUP(B9314, Runs[Run ID], Runs[Track]), "— pick a run —")</f>
        <v>X-Men</v>
      </c>
      <c r="B9314" s="54" t="s">
        <v>1283</v>
      </c>
      <c r="C9314" s="53" t="str">
        <f t="array" ref="C9314">IFERROR(_xlfn.XLOOKUP(B9314, Runs[Run ID], Runs[Title]), "— pick a run —")</f>
        <v>Messiah War</v>
      </c>
      <c r="D9314" s="23" t="s">
        <v>16785</v>
      </c>
      <c r="E9314" s="58" t="b">
        <v>0</v>
      </c>
      <c r="F9314" s="25">
        <f t="shared" si="2"/>
        <v>10</v>
      </c>
      <c r="G9314" s="21" t="s">
        <v>58</v>
      </c>
      <c r="H9314" s="23"/>
      <c r="I9314" s="28"/>
    </row>
    <row r="9315" ht="22.5" customHeight="1">
      <c r="A9315" s="53" t="str">
        <f t="array" ref="A9315">IFERROR(_xlfn.XLOOKUP(B9315, Runs[Run ID], Runs[Track]), "— pick a run —")</f>
        <v>X-Men</v>
      </c>
      <c r="B9315" s="54" t="s">
        <v>1283</v>
      </c>
      <c r="C9315" s="53" t="str">
        <f t="array" ref="C9315">IFERROR(_xlfn.XLOOKUP(B9315, Runs[Run ID], Runs[Title]), "— pick a run —")</f>
        <v>Messiah War</v>
      </c>
      <c r="D9315" s="74" t="s">
        <v>16786</v>
      </c>
      <c r="E9315" s="58" t="b">
        <v>0</v>
      </c>
      <c r="F9315" s="25">
        <f t="shared" si="2"/>
        <v>11</v>
      </c>
      <c r="G9315" s="21" t="s">
        <v>58</v>
      </c>
      <c r="H9315" s="23"/>
      <c r="I9315" s="28"/>
    </row>
    <row r="9316" ht="22.5" customHeight="1">
      <c r="A9316" s="53" t="str">
        <f t="array" ref="A9316">IFERROR(_xlfn.XLOOKUP(B9316, Runs[Run ID], Runs[Track]), "— pick a run —")</f>
        <v>X-Men</v>
      </c>
      <c r="B9316" s="54" t="s">
        <v>1283</v>
      </c>
      <c r="C9316" s="53" t="str">
        <f t="array" ref="C9316">IFERROR(_xlfn.XLOOKUP(B9316, Runs[Run ID], Runs[Title]), "— pick a run —")</f>
        <v>Messiah War</v>
      </c>
      <c r="D9316" s="23" t="s">
        <v>16787</v>
      </c>
      <c r="E9316" s="58" t="b">
        <v>0</v>
      </c>
      <c r="F9316" s="25">
        <f t="shared" si="2"/>
        <v>12</v>
      </c>
      <c r="G9316" s="21" t="s">
        <v>58</v>
      </c>
      <c r="H9316" s="23"/>
      <c r="I9316" s="28"/>
    </row>
    <row r="9317" ht="22.5" customHeight="1">
      <c r="A9317" s="53" t="str">
        <f t="array" ref="A9317">IFERROR(_xlfn.XLOOKUP(B9317, Runs[Run ID], Runs[Track]), "— pick a run —")</f>
        <v>X-Men</v>
      </c>
      <c r="B9317" s="54" t="s">
        <v>1283</v>
      </c>
      <c r="C9317" s="53" t="str">
        <f t="array" ref="C9317">IFERROR(_xlfn.XLOOKUP(B9317, Runs[Run ID], Runs[Title]), "— pick a run —")</f>
        <v>Messiah War</v>
      </c>
      <c r="D9317" s="74" t="s">
        <v>16788</v>
      </c>
      <c r="E9317" s="58" t="b">
        <v>0</v>
      </c>
      <c r="F9317" s="25">
        <f t="shared" si="2"/>
        <v>13</v>
      </c>
      <c r="G9317" s="21" t="s">
        <v>58</v>
      </c>
      <c r="H9317" s="23"/>
      <c r="I9317" s="28"/>
    </row>
    <row r="9318" ht="22.5" customHeight="1">
      <c r="A9318" s="53" t="str">
        <f t="array" ref="A9318">IFERROR(_xlfn.XLOOKUP(B9318, Runs[Run ID], Runs[Track]), "— pick a run —")</f>
        <v>X-Men</v>
      </c>
      <c r="B9318" s="54" t="s">
        <v>1283</v>
      </c>
      <c r="C9318" s="53" t="str">
        <f t="array" ref="C9318">IFERROR(_xlfn.XLOOKUP(B9318, Runs[Run ID], Runs[Title]), "— pick a run —")</f>
        <v>Messiah War</v>
      </c>
      <c r="D9318" s="23" t="s">
        <v>16789</v>
      </c>
      <c r="E9318" s="58" t="b">
        <v>0</v>
      </c>
      <c r="F9318" s="25">
        <f t="shared" si="2"/>
        <v>14</v>
      </c>
      <c r="G9318" s="21" t="s">
        <v>58</v>
      </c>
      <c r="H9318" s="23"/>
      <c r="I9318" s="28"/>
    </row>
    <row r="9319" ht="22.5" customHeight="1">
      <c r="A9319" s="53" t="str">
        <f t="array" ref="A9319">IFERROR(_xlfn.XLOOKUP(B9319, Runs[Run ID], Runs[Track]), "— pick a run —")</f>
        <v>X-Men</v>
      </c>
      <c r="B9319" s="54" t="s">
        <v>461</v>
      </c>
      <c r="C9319" s="53" t="str">
        <f t="array" ref="C9319">IFERROR(_xlfn.XLOOKUP(B9319, Runs[Run ID], Runs[Title]), "— pick a run —")</f>
        <v>Second Coming</v>
      </c>
      <c r="D9319" s="23" t="s">
        <v>16790</v>
      </c>
      <c r="E9319" s="58" t="b">
        <v>0</v>
      </c>
      <c r="F9319" s="25">
        <f t="shared" si="2"/>
        <v>1</v>
      </c>
      <c r="G9319" s="21" t="s">
        <v>58</v>
      </c>
      <c r="H9319" s="23"/>
      <c r="I9319" s="28"/>
    </row>
    <row r="9320" ht="22.5" customHeight="1">
      <c r="A9320" s="53" t="str">
        <f t="array" ref="A9320">IFERROR(_xlfn.XLOOKUP(B9320, Runs[Run ID], Runs[Track]), "— pick a run —")</f>
        <v>X-Men</v>
      </c>
      <c r="B9320" s="54" t="s">
        <v>461</v>
      </c>
      <c r="C9320" s="53" t="str">
        <f t="array" ref="C9320">IFERROR(_xlfn.XLOOKUP(B9320, Runs[Run ID], Runs[Title]), "— pick a run —")</f>
        <v>Second Coming</v>
      </c>
      <c r="D9320" s="23" t="s">
        <v>16791</v>
      </c>
      <c r="E9320" s="58" t="b">
        <v>0</v>
      </c>
      <c r="F9320" s="25">
        <f t="shared" si="2"/>
        <v>2</v>
      </c>
      <c r="G9320" s="21" t="s">
        <v>58</v>
      </c>
      <c r="H9320" s="23"/>
      <c r="I9320" s="28"/>
    </row>
    <row r="9321" ht="22.5" customHeight="1">
      <c r="A9321" s="53" t="str">
        <f t="array" ref="A9321">IFERROR(_xlfn.XLOOKUP(B9321, Runs[Run ID], Runs[Track]), "— pick a run —")</f>
        <v>X-Men</v>
      </c>
      <c r="B9321" s="54" t="s">
        <v>461</v>
      </c>
      <c r="C9321" s="53" t="str">
        <f t="array" ref="C9321">IFERROR(_xlfn.XLOOKUP(B9321, Runs[Run ID], Runs[Title]), "— pick a run —")</f>
        <v>Second Coming</v>
      </c>
      <c r="D9321" s="74" t="s">
        <v>16792</v>
      </c>
      <c r="E9321" s="58" t="b">
        <v>0</v>
      </c>
      <c r="F9321" s="25">
        <f t="shared" si="2"/>
        <v>3</v>
      </c>
      <c r="G9321" s="21" t="s">
        <v>58</v>
      </c>
      <c r="H9321" s="23"/>
      <c r="I9321" s="28"/>
    </row>
    <row r="9322" ht="22.5" customHeight="1">
      <c r="A9322" s="53" t="str">
        <f t="array" ref="A9322">IFERROR(_xlfn.XLOOKUP(B9322, Runs[Run ID], Runs[Track]), "— pick a run —")</f>
        <v>X-Men</v>
      </c>
      <c r="B9322" s="54" t="s">
        <v>461</v>
      </c>
      <c r="C9322" s="53" t="str">
        <f t="array" ref="C9322">IFERROR(_xlfn.XLOOKUP(B9322, Runs[Run ID], Runs[Title]), "— pick a run —")</f>
        <v>Second Coming</v>
      </c>
      <c r="D9322" s="74" t="s">
        <v>16793</v>
      </c>
      <c r="E9322" s="58" t="b">
        <v>0</v>
      </c>
      <c r="F9322" s="25">
        <f t="shared" si="2"/>
        <v>4</v>
      </c>
      <c r="G9322" s="21" t="s">
        <v>58</v>
      </c>
      <c r="H9322" s="23"/>
      <c r="I9322" s="28"/>
    </row>
    <row r="9323" ht="22.5" customHeight="1">
      <c r="A9323" s="53" t="str">
        <f t="array" ref="A9323">IFERROR(_xlfn.XLOOKUP(B9323, Runs[Run ID], Runs[Track]), "— pick a run —")</f>
        <v>X-Men</v>
      </c>
      <c r="B9323" s="54" t="s">
        <v>461</v>
      </c>
      <c r="C9323" s="53" t="str">
        <f t="array" ref="C9323">IFERROR(_xlfn.XLOOKUP(B9323, Runs[Run ID], Runs[Title]), "— pick a run —")</f>
        <v>Second Coming</v>
      </c>
      <c r="D9323" s="74" t="s">
        <v>16794</v>
      </c>
      <c r="E9323" s="58" t="b">
        <v>0</v>
      </c>
      <c r="F9323" s="25">
        <f t="shared" si="2"/>
        <v>5</v>
      </c>
      <c r="G9323" s="21" t="s">
        <v>58</v>
      </c>
      <c r="H9323" s="23"/>
      <c r="I9323" s="28"/>
    </row>
    <row r="9324" ht="22.5" customHeight="1">
      <c r="A9324" s="53" t="str">
        <f t="array" ref="A9324">IFERROR(_xlfn.XLOOKUP(B9324, Runs[Run ID], Runs[Track]), "— pick a run —")</f>
        <v>X-Men</v>
      </c>
      <c r="B9324" s="54" t="s">
        <v>461</v>
      </c>
      <c r="C9324" s="53" t="str">
        <f t="array" ref="C9324">IFERROR(_xlfn.XLOOKUP(B9324, Runs[Run ID], Runs[Title]), "— pick a run —")</f>
        <v>Second Coming</v>
      </c>
      <c r="D9324" s="23" t="s">
        <v>16795</v>
      </c>
      <c r="E9324" s="58" t="b">
        <v>0</v>
      </c>
      <c r="F9324" s="25">
        <f t="shared" si="2"/>
        <v>6</v>
      </c>
      <c r="G9324" s="21" t="s">
        <v>58</v>
      </c>
      <c r="H9324" s="23"/>
      <c r="I9324" s="28"/>
    </row>
    <row r="9325" ht="22.5" customHeight="1">
      <c r="A9325" s="53" t="str">
        <f t="array" ref="A9325">IFERROR(_xlfn.XLOOKUP(B9325, Runs[Run ID], Runs[Track]), "— pick a run —")</f>
        <v>X-Men</v>
      </c>
      <c r="B9325" s="54" t="s">
        <v>461</v>
      </c>
      <c r="C9325" s="53" t="str">
        <f t="array" ref="C9325">IFERROR(_xlfn.XLOOKUP(B9325, Runs[Run ID], Runs[Title]), "— pick a run —")</f>
        <v>Second Coming</v>
      </c>
      <c r="D9325" s="74" t="s">
        <v>16796</v>
      </c>
      <c r="E9325" s="58" t="b">
        <v>0</v>
      </c>
      <c r="F9325" s="25">
        <f t="shared" si="2"/>
        <v>7</v>
      </c>
      <c r="G9325" s="21" t="s">
        <v>58</v>
      </c>
      <c r="H9325" s="23"/>
      <c r="I9325" s="28"/>
    </row>
    <row r="9326" ht="22.5" customHeight="1">
      <c r="A9326" s="53" t="str">
        <f t="array" ref="A9326">IFERROR(_xlfn.XLOOKUP(B9326, Runs[Run ID], Runs[Track]), "— pick a run —")</f>
        <v>X-Men</v>
      </c>
      <c r="B9326" s="54" t="s">
        <v>461</v>
      </c>
      <c r="C9326" s="53" t="str">
        <f t="array" ref="C9326">IFERROR(_xlfn.XLOOKUP(B9326, Runs[Run ID], Runs[Title]), "— pick a run —")</f>
        <v>Second Coming</v>
      </c>
      <c r="D9326" s="74" t="s">
        <v>16797</v>
      </c>
      <c r="E9326" s="58" t="b">
        <v>0</v>
      </c>
      <c r="F9326" s="25">
        <f t="shared" si="2"/>
        <v>8</v>
      </c>
      <c r="G9326" s="21" t="s">
        <v>58</v>
      </c>
      <c r="H9326" s="23"/>
      <c r="I9326" s="28"/>
    </row>
    <row r="9327" ht="22.5" customHeight="1">
      <c r="A9327" s="53" t="str">
        <f t="array" ref="A9327">IFERROR(_xlfn.XLOOKUP(B9327, Runs[Run ID], Runs[Track]), "— pick a run —")</f>
        <v>X-Men</v>
      </c>
      <c r="B9327" s="54" t="s">
        <v>461</v>
      </c>
      <c r="C9327" s="53" t="str">
        <f t="array" ref="C9327">IFERROR(_xlfn.XLOOKUP(B9327, Runs[Run ID], Runs[Title]), "— pick a run —")</f>
        <v>Second Coming</v>
      </c>
      <c r="D9327" s="74" t="s">
        <v>16798</v>
      </c>
      <c r="E9327" s="58" t="b">
        <v>0</v>
      </c>
      <c r="F9327" s="25">
        <f t="shared" si="2"/>
        <v>9</v>
      </c>
      <c r="G9327" s="21" t="s">
        <v>58</v>
      </c>
      <c r="H9327" s="23"/>
      <c r="I9327" s="28"/>
    </row>
    <row r="9328" ht="22.5" customHeight="1">
      <c r="A9328" s="53" t="str">
        <f t="array" ref="A9328">IFERROR(_xlfn.XLOOKUP(B9328, Runs[Run ID], Runs[Track]), "— pick a run —")</f>
        <v>X-Men</v>
      </c>
      <c r="B9328" s="54" t="s">
        <v>461</v>
      </c>
      <c r="C9328" s="53" t="str">
        <f t="array" ref="C9328">IFERROR(_xlfn.XLOOKUP(B9328, Runs[Run ID], Runs[Title]), "— pick a run —")</f>
        <v>Second Coming</v>
      </c>
      <c r="D9328" s="23" t="s">
        <v>16799</v>
      </c>
      <c r="E9328" s="58" t="b">
        <v>0</v>
      </c>
      <c r="F9328" s="25">
        <f t="shared" si="2"/>
        <v>10</v>
      </c>
      <c r="G9328" s="21" t="s">
        <v>58</v>
      </c>
      <c r="H9328" s="23"/>
      <c r="I9328" s="28"/>
    </row>
    <row r="9329" ht="22.5" customHeight="1">
      <c r="A9329" s="53" t="str">
        <f t="array" ref="A9329">IFERROR(_xlfn.XLOOKUP(B9329, Runs[Run ID], Runs[Track]), "— pick a run —")</f>
        <v>X-Men</v>
      </c>
      <c r="B9329" s="54" t="s">
        <v>461</v>
      </c>
      <c r="C9329" s="53" t="str">
        <f t="array" ref="C9329">IFERROR(_xlfn.XLOOKUP(B9329, Runs[Run ID], Runs[Title]), "— pick a run —")</f>
        <v>Second Coming</v>
      </c>
      <c r="D9329" s="74" t="s">
        <v>16800</v>
      </c>
      <c r="E9329" s="58" t="b">
        <v>0</v>
      </c>
      <c r="F9329" s="25">
        <f t="shared" si="2"/>
        <v>11</v>
      </c>
      <c r="G9329" s="21" t="s">
        <v>58</v>
      </c>
      <c r="H9329" s="23"/>
      <c r="I9329" s="28"/>
    </row>
    <row r="9330" ht="22.5" customHeight="1">
      <c r="A9330" s="53" t="str">
        <f t="array" ref="A9330">IFERROR(_xlfn.XLOOKUP(B9330, Runs[Run ID], Runs[Track]), "— pick a run —")</f>
        <v>X-Men</v>
      </c>
      <c r="B9330" s="54" t="s">
        <v>461</v>
      </c>
      <c r="C9330" s="53" t="str">
        <f t="array" ref="C9330">IFERROR(_xlfn.XLOOKUP(B9330, Runs[Run ID], Runs[Title]), "— pick a run —")</f>
        <v>Second Coming</v>
      </c>
      <c r="D9330" s="74" t="s">
        <v>16801</v>
      </c>
      <c r="E9330" s="58" t="b">
        <v>0</v>
      </c>
      <c r="F9330" s="25">
        <f t="shared" si="2"/>
        <v>12</v>
      </c>
      <c r="G9330" s="21" t="s">
        <v>58</v>
      </c>
      <c r="H9330" s="23"/>
      <c r="I9330" s="28"/>
    </row>
    <row r="9331" ht="22.5" customHeight="1">
      <c r="A9331" s="53" t="str">
        <f t="array" ref="A9331">IFERROR(_xlfn.XLOOKUP(B9331, Runs[Run ID], Runs[Track]), "— pick a run —")</f>
        <v>X-Men</v>
      </c>
      <c r="B9331" s="54" t="s">
        <v>461</v>
      </c>
      <c r="C9331" s="53" t="str">
        <f t="array" ref="C9331">IFERROR(_xlfn.XLOOKUP(B9331, Runs[Run ID], Runs[Title]), "— pick a run —")</f>
        <v>Second Coming</v>
      </c>
      <c r="D9331" s="74" t="s">
        <v>16802</v>
      </c>
      <c r="E9331" s="58" t="b">
        <v>0</v>
      </c>
      <c r="F9331" s="25">
        <f t="shared" si="2"/>
        <v>13</v>
      </c>
      <c r="G9331" s="21" t="s">
        <v>58</v>
      </c>
      <c r="H9331" s="23"/>
      <c r="I9331" s="28"/>
    </row>
    <row r="9332" ht="22.5" customHeight="1">
      <c r="A9332" s="53" t="str">
        <f t="array" ref="A9332">IFERROR(_xlfn.XLOOKUP(B9332, Runs[Run ID], Runs[Track]), "— pick a run —")</f>
        <v>X-Men</v>
      </c>
      <c r="B9332" s="54" t="s">
        <v>461</v>
      </c>
      <c r="C9332" s="53" t="str">
        <f t="array" ref="C9332">IFERROR(_xlfn.XLOOKUP(B9332, Runs[Run ID], Runs[Title]), "— pick a run —")</f>
        <v>Second Coming</v>
      </c>
      <c r="D9332" s="74" t="s">
        <v>16803</v>
      </c>
      <c r="E9332" s="58" t="b">
        <v>0</v>
      </c>
      <c r="F9332" s="25">
        <f t="shared" si="2"/>
        <v>14</v>
      </c>
      <c r="G9332" s="21" t="s">
        <v>58</v>
      </c>
      <c r="H9332" s="23"/>
      <c r="I9332" s="28"/>
    </row>
    <row r="9333" ht="22.5" customHeight="1">
      <c r="A9333" s="53" t="str">
        <f t="array" ref="A9333">IFERROR(_xlfn.XLOOKUP(B9333, Runs[Run ID], Runs[Track]), "— pick a run —")</f>
        <v>X-Men</v>
      </c>
      <c r="B9333" s="54" t="s">
        <v>1285</v>
      </c>
      <c r="C9333" s="53" t="str">
        <f t="array" ref="C9333">IFERROR(_xlfn.XLOOKUP(B9333, Runs[Run ID], Runs[Title]), "— pick a run —")</f>
        <v>Remender's X-Men/Avengers</v>
      </c>
      <c r="D9333" s="74" t="s">
        <v>16804</v>
      </c>
      <c r="E9333" s="58" t="b">
        <v>0</v>
      </c>
      <c r="F9333" s="25">
        <f t="shared" si="2"/>
        <v>1</v>
      </c>
      <c r="G9333" s="21" t="s">
        <v>58</v>
      </c>
      <c r="H9333" s="23"/>
      <c r="I9333" s="28"/>
    </row>
    <row r="9334" ht="22.5" customHeight="1">
      <c r="A9334" s="53" t="str">
        <f t="array" ref="A9334">IFERROR(_xlfn.XLOOKUP(B9334, Runs[Run ID], Runs[Track]), "— pick a run —")</f>
        <v>X-Men</v>
      </c>
      <c r="B9334" s="54" t="s">
        <v>1285</v>
      </c>
      <c r="C9334" s="53" t="str">
        <f t="array" ref="C9334">IFERROR(_xlfn.XLOOKUP(B9334, Runs[Run ID], Runs[Title]), "— pick a run —")</f>
        <v>Remender's X-Men/Avengers</v>
      </c>
      <c r="D9334" s="74" t="s">
        <v>16805</v>
      </c>
      <c r="E9334" s="58" t="b">
        <v>0</v>
      </c>
      <c r="F9334" s="25">
        <f t="shared" si="2"/>
        <v>2</v>
      </c>
      <c r="G9334" s="21" t="s">
        <v>58</v>
      </c>
      <c r="H9334" s="23"/>
      <c r="I9334" s="28"/>
    </row>
    <row r="9335" ht="22.5" customHeight="1">
      <c r="A9335" s="53" t="str">
        <f t="array" ref="A9335">IFERROR(_xlfn.XLOOKUP(B9335, Runs[Run ID], Runs[Track]), "— pick a run —")</f>
        <v>X-Men</v>
      </c>
      <c r="B9335" s="54" t="s">
        <v>1285</v>
      </c>
      <c r="C9335" s="53" t="str">
        <f t="array" ref="C9335">IFERROR(_xlfn.XLOOKUP(B9335, Runs[Run ID], Runs[Title]), "— pick a run —")</f>
        <v>Remender's X-Men/Avengers</v>
      </c>
      <c r="D9335" s="74" t="s">
        <v>16806</v>
      </c>
      <c r="E9335" s="58" t="b">
        <v>0</v>
      </c>
      <c r="F9335" s="25">
        <f t="shared" si="2"/>
        <v>3</v>
      </c>
      <c r="G9335" s="21" t="s">
        <v>58</v>
      </c>
      <c r="H9335" s="23"/>
      <c r="I9335" s="28"/>
    </row>
    <row r="9336" ht="22.5" customHeight="1">
      <c r="A9336" s="53" t="str">
        <f t="array" ref="A9336">IFERROR(_xlfn.XLOOKUP(B9336, Runs[Run ID], Runs[Track]), "— pick a run —")</f>
        <v>X-Men</v>
      </c>
      <c r="B9336" s="54" t="s">
        <v>1285</v>
      </c>
      <c r="C9336" s="53" t="str">
        <f t="array" ref="C9336">IFERROR(_xlfn.XLOOKUP(B9336, Runs[Run ID], Runs[Title]), "— pick a run —")</f>
        <v>Remender's X-Men/Avengers</v>
      </c>
      <c r="D9336" s="74" t="s">
        <v>16807</v>
      </c>
      <c r="E9336" s="58" t="b">
        <v>0</v>
      </c>
      <c r="F9336" s="25">
        <f t="shared" si="2"/>
        <v>4</v>
      </c>
      <c r="G9336" s="21" t="s">
        <v>58</v>
      </c>
      <c r="H9336" s="23"/>
      <c r="I9336" s="28"/>
    </row>
    <row r="9337" ht="22.5" customHeight="1">
      <c r="A9337" s="53" t="str">
        <f t="array" ref="A9337">IFERROR(_xlfn.XLOOKUP(B9337, Runs[Run ID], Runs[Track]), "— pick a run —")</f>
        <v>X-Men</v>
      </c>
      <c r="B9337" s="54" t="s">
        <v>1285</v>
      </c>
      <c r="C9337" s="53" t="str">
        <f t="array" ref="C9337">IFERROR(_xlfn.XLOOKUP(B9337, Runs[Run ID], Runs[Title]), "— pick a run —")</f>
        <v>Remender's X-Men/Avengers</v>
      </c>
      <c r="D9337" s="74" t="s">
        <v>16808</v>
      </c>
      <c r="E9337" s="58" t="b">
        <v>0</v>
      </c>
      <c r="F9337" s="25">
        <f t="shared" si="2"/>
        <v>5</v>
      </c>
      <c r="G9337" s="21" t="s">
        <v>58</v>
      </c>
      <c r="H9337" s="23"/>
      <c r="I9337" s="28"/>
    </row>
    <row r="9338" ht="22.5" customHeight="1">
      <c r="A9338" s="53" t="str">
        <f t="array" ref="A9338">IFERROR(_xlfn.XLOOKUP(B9338, Runs[Run ID], Runs[Track]), "— pick a run —")</f>
        <v>X-Men</v>
      </c>
      <c r="B9338" s="54" t="s">
        <v>1285</v>
      </c>
      <c r="C9338" s="53" t="str">
        <f t="array" ref="C9338">IFERROR(_xlfn.XLOOKUP(B9338, Runs[Run ID], Runs[Title]), "— pick a run —")</f>
        <v>Remender's X-Men/Avengers</v>
      </c>
      <c r="D9338" s="74" t="s">
        <v>16809</v>
      </c>
      <c r="E9338" s="58" t="b">
        <v>0</v>
      </c>
      <c r="F9338" s="25">
        <f t="shared" si="2"/>
        <v>6</v>
      </c>
      <c r="G9338" s="21" t="s">
        <v>58</v>
      </c>
      <c r="H9338" s="23"/>
      <c r="I9338" s="28"/>
    </row>
    <row r="9339" ht="22.5" customHeight="1">
      <c r="A9339" s="53" t="str">
        <f t="array" ref="A9339">IFERROR(_xlfn.XLOOKUP(B9339, Runs[Run ID], Runs[Track]), "— pick a run —")</f>
        <v>X-Men</v>
      </c>
      <c r="B9339" s="54" t="s">
        <v>1285</v>
      </c>
      <c r="C9339" s="53" t="str">
        <f t="array" ref="C9339">IFERROR(_xlfn.XLOOKUP(B9339, Runs[Run ID], Runs[Title]), "— pick a run —")</f>
        <v>Remender's X-Men/Avengers</v>
      </c>
      <c r="D9339" s="74" t="s">
        <v>16810</v>
      </c>
      <c r="E9339" s="58" t="b">
        <v>0</v>
      </c>
      <c r="F9339" s="25">
        <f t="shared" si="2"/>
        <v>7</v>
      </c>
      <c r="G9339" s="21" t="s">
        <v>58</v>
      </c>
      <c r="H9339" s="23"/>
      <c r="I9339" s="28"/>
    </row>
    <row r="9340" ht="22.5" customHeight="1">
      <c r="A9340" s="53" t="str">
        <f t="array" ref="A9340">IFERROR(_xlfn.XLOOKUP(B9340, Runs[Run ID], Runs[Track]), "— pick a run —")</f>
        <v>X-Men</v>
      </c>
      <c r="B9340" s="54" t="s">
        <v>1285</v>
      </c>
      <c r="C9340" s="53" t="str">
        <f t="array" ref="C9340">IFERROR(_xlfn.XLOOKUP(B9340, Runs[Run ID], Runs[Title]), "— pick a run —")</f>
        <v>Remender's X-Men/Avengers</v>
      </c>
      <c r="D9340" s="74" t="s">
        <v>16811</v>
      </c>
      <c r="E9340" s="58" t="b">
        <v>0</v>
      </c>
      <c r="F9340" s="25">
        <f t="shared" si="2"/>
        <v>8</v>
      </c>
      <c r="G9340" s="21" t="s">
        <v>58</v>
      </c>
      <c r="H9340" s="23"/>
      <c r="I9340" s="28"/>
    </row>
    <row r="9341" ht="22.5" customHeight="1">
      <c r="A9341" s="53" t="str">
        <f t="array" ref="A9341">IFERROR(_xlfn.XLOOKUP(B9341, Runs[Run ID], Runs[Track]), "— pick a run —")</f>
        <v>X-Men</v>
      </c>
      <c r="B9341" s="54" t="s">
        <v>1285</v>
      </c>
      <c r="C9341" s="53" t="str">
        <f t="array" ref="C9341">IFERROR(_xlfn.XLOOKUP(B9341, Runs[Run ID], Runs[Title]), "— pick a run —")</f>
        <v>Remender's X-Men/Avengers</v>
      </c>
      <c r="D9341" s="74" t="s">
        <v>16812</v>
      </c>
      <c r="E9341" s="58" t="b">
        <v>0</v>
      </c>
      <c r="F9341" s="25">
        <f t="shared" si="2"/>
        <v>9</v>
      </c>
      <c r="G9341" s="21" t="s">
        <v>58</v>
      </c>
      <c r="H9341" s="23"/>
      <c r="I9341" s="28"/>
    </row>
    <row r="9342" ht="22.5" customHeight="1">
      <c r="A9342" s="53" t="str">
        <f t="array" ref="A9342">IFERROR(_xlfn.XLOOKUP(B9342, Runs[Run ID], Runs[Track]), "— pick a run —")</f>
        <v>X-Men</v>
      </c>
      <c r="B9342" s="54" t="s">
        <v>1285</v>
      </c>
      <c r="C9342" s="53" t="str">
        <f t="array" ref="C9342">IFERROR(_xlfn.XLOOKUP(B9342, Runs[Run ID], Runs[Title]), "— pick a run —")</f>
        <v>Remender's X-Men/Avengers</v>
      </c>
      <c r="D9342" s="74" t="s">
        <v>16813</v>
      </c>
      <c r="E9342" s="58" t="b">
        <v>0</v>
      </c>
      <c r="F9342" s="25">
        <f t="shared" si="2"/>
        <v>10</v>
      </c>
      <c r="G9342" s="21" t="s">
        <v>58</v>
      </c>
      <c r="H9342" s="23"/>
      <c r="I9342" s="28"/>
    </row>
    <row r="9343" ht="22.5" customHeight="1">
      <c r="A9343" s="53" t="str">
        <f t="array" ref="A9343">IFERROR(_xlfn.XLOOKUP(B9343, Runs[Run ID], Runs[Track]), "— pick a run —")</f>
        <v>X-Men</v>
      </c>
      <c r="B9343" s="54" t="s">
        <v>1285</v>
      </c>
      <c r="C9343" s="53" t="str">
        <f t="array" ref="C9343">IFERROR(_xlfn.XLOOKUP(B9343, Runs[Run ID], Runs[Title]), "— pick a run —")</f>
        <v>Remender's X-Men/Avengers</v>
      </c>
      <c r="D9343" s="74" t="s">
        <v>16814</v>
      </c>
      <c r="E9343" s="58" t="b">
        <v>0</v>
      </c>
      <c r="F9343" s="25">
        <f t="shared" si="2"/>
        <v>11</v>
      </c>
      <c r="G9343" s="21" t="s">
        <v>58</v>
      </c>
      <c r="H9343" s="23"/>
      <c r="I9343" s="28"/>
    </row>
    <row r="9344" ht="22.5" customHeight="1">
      <c r="A9344" s="53" t="str">
        <f t="array" ref="A9344">IFERROR(_xlfn.XLOOKUP(B9344, Runs[Run ID], Runs[Track]), "— pick a run —")</f>
        <v>X-Men</v>
      </c>
      <c r="B9344" s="54" t="s">
        <v>1285</v>
      </c>
      <c r="C9344" s="53" t="str">
        <f t="array" ref="C9344">IFERROR(_xlfn.XLOOKUP(B9344, Runs[Run ID], Runs[Title]), "— pick a run —")</f>
        <v>Remender's X-Men/Avengers</v>
      </c>
      <c r="D9344" s="74" t="s">
        <v>16815</v>
      </c>
      <c r="E9344" s="58" t="b">
        <v>0</v>
      </c>
      <c r="F9344" s="25">
        <f t="shared" si="2"/>
        <v>12</v>
      </c>
      <c r="G9344" s="21" t="s">
        <v>58</v>
      </c>
      <c r="H9344" s="23"/>
      <c r="I9344" s="28"/>
    </row>
    <row r="9345" ht="22.5" customHeight="1">
      <c r="A9345" s="53" t="str">
        <f t="array" ref="A9345">IFERROR(_xlfn.XLOOKUP(B9345, Runs[Run ID], Runs[Track]), "— pick a run —")</f>
        <v>X-Men</v>
      </c>
      <c r="B9345" s="54" t="s">
        <v>1285</v>
      </c>
      <c r="C9345" s="53" t="str">
        <f t="array" ref="C9345">IFERROR(_xlfn.XLOOKUP(B9345, Runs[Run ID], Runs[Title]), "— pick a run —")</f>
        <v>Remender's X-Men/Avengers</v>
      </c>
      <c r="D9345" s="74" t="s">
        <v>16816</v>
      </c>
      <c r="E9345" s="58" t="b">
        <v>0</v>
      </c>
      <c r="F9345" s="25">
        <f t="shared" si="2"/>
        <v>13</v>
      </c>
      <c r="G9345" s="21" t="s">
        <v>58</v>
      </c>
      <c r="H9345" s="23"/>
      <c r="I9345" s="28"/>
    </row>
    <row r="9346" ht="22.5" customHeight="1">
      <c r="A9346" s="53" t="str">
        <f t="array" ref="A9346">IFERROR(_xlfn.XLOOKUP(B9346, Runs[Run ID], Runs[Track]), "— pick a run —")</f>
        <v>X-Men</v>
      </c>
      <c r="B9346" s="54" t="s">
        <v>1285</v>
      </c>
      <c r="C9346" s="53" t="str">
        <f t="array" ref="C9346">IFERROR(_xlfn.XLOOKUP(B9346, Runs[Run ID], Runs[Title]), "— pick a run —")</f>
        <v>Remender's X-Men/Avengers</v>
      </c>
      <c r="D9346" s="74" t="s">
        <v>16817</v>
      </c>
      <c r="E9346" s="58" t="b">
        <v>0</v>
      </c>
      <c r="F9346" s="25">
        <f t="shared" si="2"/>
        <v>14</v>
      </c>
      <c r="G9346" s="21" t="s">
        <v>58</v>
      </c>
      <c r="H9346" s="23"/>
      <c r="I9346" s="28"/>
    </row>
    <row r="9347" ht="22.5" customHeight="1">
      <c r="A9347" s="53" t="str">
        <f t="array" ref="A9347">IFERROR(_xlfn.XLOOKUP(B9347, Runs[Run ID], Runs[Track]), "— pick a run —")</f>
        <v>X-Men</v>
      </c>
      <c r="B9347" s="54" t="s">
        <v>1285</v>
      </c>
      <c r="C9347" s="53" t="str">
        <f t="array" ref="C9347">IFERROR(_xlfn.XLOOKUP(B9347, Runs[Run ID], Runs[Title]), "— pick a run —")</f>
        <v>Remender's X-Men/Avengers</v>
      </c>
      <c r="D9347" s="74" t="s">
        <v>16818</v>
      </c>
      <c r="E9347" s="58" t="b">
        <v>0</v>
      </c>
      <c r="F9347" s="25">
        <f t="shared" si="2"/>
        <v>15</v>
      </c>
      <c r="G9347" s="21" t="s">
        <v>58</v>
      </c>
      <c r="H9347" s="23"/>
      <c r="I9347" s="28"/>
    </row>
    <row r="9348" ht="22.5" customHeight="1">
      <c r="A9348" s="53" t="str">
        <f t="array" ref="A9348">IFERROR(_xlfn.XLOOKUP(B9348, Runs[Run ID], Runs[Track]), "— pick a run —")</f>
        <v>X-Men</v>
      </c>
      <c r="B9348" s="54" t="s">
        <v>1285</v>
      </c>
      <c r="C9348" s="53" t="str">
        <f t="array" ref="C9348">IFERROR(_xlfn.XLOOKUP(B9348, Runs[Run ID], Runs[Title]), "— pick a run —")</f>
        <v>Remender's X-Men/Avengers</v>
      </c>
      <c r="D9348" s="74" t="s">
        <v>16819</v>
      </c>
      <c r="E9348" s="58" t="b">
        <v>0</v>
      </c>
      <c r="F9348" s="25">
        <f t="shared" si="2"/>
        <v>16</v>
      </c>
      <c r="G9348" s="21" t="s">
        <v>58</v>
      </c>
      <c r="H9348" s="23"/>
      <c r="I9348" s="28"/>
    </row>
    <row r="9349" ht="22.5" customHeight="1">
      <c r="A9349" s="53" t="str">
        <f t="array" ref="A9349">IFERROR(_xlfn.XLOOKUP(B9349, Runs[Run ID], Runs[Track]), "— pick a run —")</f>
        <v>X-Men</v>
      </c>
      <c r="B9349" s="54" t="s">
        <v>1285</v>
      </c>
      <c r="C9349" s="53" t="str">
        <f t="array" ref="C9349">IFERROR(_xlfn.XLOOKUP(B9349, Runs[Run ID], Runs[Title]), "— pick a run —")</f>
        <v>Remender's X-Men/Avengers</v>
      </c>
      <c r="D9349" s="74" t="s">
        <v>16820</v>
      </c>
      <c r="E9349" s="58" t="b">
        <v>0</v>
      </c>
      <c r="F9349" s="25">
        <f t="shared" si="2"/>
        <v>17</v>
      </c>
      <c r="G9349" s="21" t="s">
        <v>58</v>
      </c>
      <c r="H9349" s="23"/>
      <c r="I9349" s="28"/>
    </row>
    <row r="9350" ht="22.5" customHeight="1">
      <c r="A9350" s="53" t="str">
        <f t="array" ref="A9350">IFERROR(_xlfn.XLOOKUP(B9350, Runs[Run ID], Runs[Track]), "— pick a run —")</f>
        <v>X-Men</v>
      </c>
      <c r="B9350" s="54" t="s">
        <v>1285</v>
      </c>
      <c r="C9350" s="53" t="str">
        <f t="array" ref="C9350">IFERROR(_xlfn.XLOOKUP(B9350, Runs[Run ID], Runs[Title]), "— pick a run —")</f>
        <v>Remender's X-Men/Avengers</v>
      </c>
      <c r="D9350" s="74" t="s">
        <v>16821</v>
      </c>
      <c r="E9350" s="58" t="b">
        <v>0</v>
      </c>
      <c r="F9350" s="25">
        <f t="shared" si="2"/>
        <v>18</v>
      </c>
      <c r="G9350" s="21" t="s">
        <v>58</v>
      </c>
      <c r="H9350" s="23"/>
      <c r="I9350" s="28"/>
    </row>
    <row r="9351" ht="22.5" customHeight="1">
      <c r="A9351" s="53" t="str">
        <f t="array" ref="A9351">IFERROR(_xlfn.XLOOKUP(B9351, Runs[Run ID], Runs[Track]), "— pick a run —")</f>
        <v>X-Men</v>
      </c>
      <c r="B9351" s="54" t="s">
        <v>1285</v>
      </c>
      <c r="C9351" s="53" t="str">
        <f t="array" ref="C9351">IFERROR(_xlfn.XLOOKUP(B9351, Runs[Run ID], Runs[Title]), "— pick a run —")</f>
        <v>Remender's X-Men/Avengers</v>
      </c>
      <c r="D9351" s="74" t="s">
        <v>16822</v>
      </c>
      <c r="E9351" s="58" t="b">
        <v>0</v>
      </c>
      <c r="F9351" s="25">
        <f t="shared" si="2"/>
        <v>19</v>
      </c>
      <c r="G9351" s="21" t="s">
        <v>58</v>
      </c>
      <c r="H9351" s="23"/>
      <c r="I9351" s="28"/>
    </row>
    <row r="9352" ht="22.5" customHeight="1">
      <c r="A9352" s="53" t="str">
        <f t="array" ref="A9352">IFERROR(_xlfn.XLOOKUP(B9352, Runs[Run ID], Runs[Track]), "— pick a run —")</f>
        <v>X-Men</v>
      </c>
      <c r="B9352" s="54" t="s">
        <v>1285</v>
      </c>
      <c r="C9352" s="53" t="str">
        <f t="array" ref="C9352">IFERROR(_xlfn.XLOOKUP(B9352, Runs[Run ID], Runs[Title]), "— pick a run —")</f>
        <v>Remender's X-Men/Avengers</v>
      </c>
      <c r="D9352" s="74" t="s">
        <v>16823</v>
      </c>
      <c r="E9352" s="58" t="b">
        <v>0</v>
      </c>
      <c r="F9352" s="25">
        <f t="shared" si="2"/>
        <v>20</v>
      </c>
      <c r="G9352" s="21" t="s">
        <v>58</v>
      </c>
      <c r="H9352" s="23"/>
      <c r="I9352" s="28"/>
    </row>
    <row r="9353" ht="22.5" customHeight="1">
      <c r="A9353" s="53" t="str">
        <f t="array" ref="A9353">IFERROR(_xlfn.XLOOKUP(B9353, Runs[Run ID], Runs[Track]), "— pick a run —")</f>
        <v>X-Men</v>
      </c>
      <c r="B9353" s="54" t="s">
        <v>1285</v>
      </c>
      <c r="C9353" s="53" t="str">
        <f t="array" ref="C9353">IFERROR(_xlfn.XLOOKUP(B9353, Runs[Run ID], Runs[Title]), "— pick a run —")</f>
        <v>Remender's X-Men/Avengers</v>
      </c>
      <c r="D9353" s="74" t="s">
        <v>16824</v>
      </c>
      <c r="E9353" s="58" t="b">
        <v>0</v>
      </c>
      <c r="F9353" s="25">
        <f t="shared" si="2"/>
        <v>21</v>
      </c>
      <c r="G9353" s="21" t="s">
        <v>58</v>
      </c>
      <c r="H9353" s="23"/>
      <c r="I9353" s="28"/>
    </row>
    <row r="9354" ht="22.5" customHeight="1">
      <c r="A9354" s="53" t="str">
        <f t="array" ref="A9354">IFERROR(_xlfn.XLOOKUP(B9354, Runs[Run ID], Runs[Track]), "— pick a run —")</f>
        <v>X-Men</v>
      </c>
      <c r="B9354" s="54" t="s">
        <v>1285</v>
      </c>
      <c r="C9354" s="53" t="str">
        <f t="array" ref="C9354">IFERROR(_xlfn.XLOOKUP(B9354, Runs[Run ID], Runs[Title]), "— pick a run —")</f>
        <v>Remender's X-Men/Avengers</v>
      </c>
      <c r="D9354" s="74" t="s">
        <v>16825</v>
      </c>
      <c r="E9354" s="58" t="b">
        <v>0</v>
      </c>
      <c r="F9354" s="25">
        <f t="shared" si="2"/>
        <v>22</v>
      </c>
      <c r="G9354" s="21" t="s">
        <v>58</v>
      </c>
      <c r="H9354" s="23"/>
      <c r="I9354" s="28"/>
    </row>
    <row r="9355" ht="22.5" customHeight="1">
      <c r="A9355" s="53" t="str">
        <f t="array" ref="A9355">IFERROR(_xlfn.XLOOKUP(B9355, Runs[Run ID], Runs[Track]), "— pick a run —")</f>
        <v>X-Men</v>
      </c>
      <c r="B9355" s="54" t="s">
        <v>1285</v>
      </c>
      <c r="C9355" s="53" t="str">
        <f t="array" ref="C9355">IFERROR(_xlfn.XLOOKUP(B9355, Runs[Run ID], Runs[Title]), "— pick a run —")</f>
        <v>Remender's X-Men/Avengers</v>
      </c>
      <c r="D9355" s="74" t="s">
        <v>16826</v>
      </c>
      <c r="E9355" s="58" t="b">
        <v>0</v>
      </c>
      <c r="F9355" s="25">
        <f t="shared" si="2"/>
        <v>23</v>
      </c>
      <c r="G9355" s="21" t="s">
        <v>58</v>
      </c>
      <c r="H9355" s="23"/>
      <c r="I9355" s="28"/>
    </row>
    <row r="9356" ht="22.5" customHeight="1">
      <c r="A9356" s="53" t="str">
        <f t="array" ref="A9356">IFERROR(_xlfn.XLOOKUP(B9356, Runs[Run ID], Runs[Track]), "— pick a run —")</f>
        <v>X-Men</v>
      </c>
      <c r="B9356" s="54" t="s">
        <v>1285</v>
      </c>
      <c r="C9356" s="53" t="str">
        <f t="array" ref="C9356">IFERROR(_xlfn.XLOOKUP(B9356, Runs[Run ID], Runs[Title]), "— pick a run —")</f>
        <v>Remender's X-Men/Avengers</v>
      </c>
      <c r="D9356" s="74" t="s">
        <v>16827</v>
      </c>
      <c r="E9356" s="58" t="b">
        <v>0</v>
      </c>
      <c r="F9356" s="25">
        <f t="shared" si="2"/>
        <v>24</v>
      </c>
      <c r="G9356" s="21" t="s">
        <v>58</v>
      </c>
      <c r="H9356" s="23"/>
      <c r="I9356" s="28"/>
    </row>
    <row r="9357" ht="22.5" customHeight="1">
      <c r="A9357" s="53" t="str">
        <f t="array" ref="A9357">IFERROR(_xlfn.XLOOKUP(B9357, Runs[Run ID], Runs[Track]), "— pick a run —")</f>
        <v>X-Men</v>
      </c>
      <c r="B9357" s="54" t="s">
        <v>1285</v>
      </c>
      <c r="C9357" s="53" t="str">
        <f t="array" ref="C9357">IFERROR(_xlfn.XLOOKUP(B9357, Runs[Run ID], Runs[Title]), "— pick a run —")</f>
        <v>Remender's X-Men/Avengers</v>
      </c>
      <c r="D9357" s="74" t="s">
        <v>16828</v>
      </c>
      <c r="E9357" s="58" t="b">
        <v>0</v>
      </c>
      <c r="F9357" s="25">
        <f t="shared" si="2"/>
        <v>25</v>
      </c>
      <c r="G9357" s="21" t="s">
        <v>58</v>
      </c>
      <c r="H9357" s="23"/>
      <c r="I9357" s="28"/>
    </row>
    <row r="9358" ht="22.5" customHeight="1">
      <c r="A9358" s="53" t="str">
        <f t="array" ref="A9358">IFERROR(_xlfn.XLOOKUP(B9358, Runs[Run ID], Runs[Track]), "— pick a run —")</f>
        <v>X-Men</v>
      </c>
      <c r="B9358" s="54" t="s">
        <v>1285</v>
      </c>
      <c r="C9358" s="53" t="str">
        <f t="array" ref="C9358">IFERROR(_xlfn.XLOOKUP(B9358, Runs[Run ID], Runs[Title]), "— pick a run —")</f>
        <v>Remender's X-Men/Avengers</v>
      </c>
      <c r="D9358" s="74" t="s">
        <v>16829</v>
      </c>
      <c r="E9358" s="58" t="b">
        <v>0</v>
      </c>
      <c r="F9358" s="25">
        <f t="shared" si="2"/>
        <v>26</v>
      </c>
      <c r="G9358" s="21" t="s">
        <v>58</v>
      </c>
      <c r="H9358" s="23"/>
      <c r="I9358" s="28"/>
    </row>
    <row r="9359" ht="22.5" customHeight="1">
      <c r="A9359" s="53" t="str">
        <f t="array" ref="A9359">IFERROR(_xlfn.XLOOKUP(B9359, Runs[Run ID], Runs[Track]), "— pick a run —")</f>
        <v>X-Men</v>
      </c>
      <c r="B9359" s="54" t="s">
        <v>1285</v>
      </c>
      <c r="C9359" s="53" t="str">
        <f t="array" ref="C9359">IFERROR(_xlfn.XLOOKUP(B9359, Runs[Run ID], Runs[Title]), "— pick a run —")</f>
        <v>Remender's X-Men/Avengers</v>
      </c>
      <c r="D9359" s="74" t="s">
        <v>16830</v>
      </c>
      <c r="E9359" s="58" t="b">
        <v>0</v>
      </c>
      <c r="F9359" s="25">
        <f t="shared" si="2"/>
        <v>27</v>
      </c>
      <c r="G9359" s="21" t="s">
        <v>58</v>
      </c>
      <c r="H9359" s="23"/>
      <c r="I9359" s="28"/>
    </row>
    <row r="9360" ht="22.5" customHeight="1">
      <c r="A9360" s="53" t="str">
        <f t="array" ref="A9360">IFERROR(_xlfn.XLOOKUP(B9360, Runs[Run ID], Runs[Track]), "— pick a run —")</f>
        <v>X-Men</v>
      </c>
      <c r="B9360" s="54" t="s">
        <v>1285</v>
      </c>
      <c r="C9360" s="53" t="str">
        <f t="array" ref="C9360">IFERROR(_xlfn.XLOOKUP(B9360, Runs[Run ID], Runs[Title]), "— pick a run —")</f>
        <v>Remender's X-Men/Avengers</v>
      </c>
      <c r="D9360" s="74" t="s">
        <v>16831</v>
      </c>
      <c r="E9360" s="58" t="b">
        <v>0</v>
      </c>
      <c r="F9360" s="25">
        <f t="shared" si="2"/>
        <v>28</v>
      </c>
      <c r="G9360" s="21" t="s">
        <v>58</v>
      </c>
      <c r="H9360" s="23"/>
      <c r="I9360" s="28"/>
    </row>
    <row r="9361" ht="22.5" customHeight="1">
      <c r="A9361" s="53" t="str">
        <f t="array" ref="A9361">IFERROR(_xlfn.XLOOKUP(B9361, Runs[Run ID], Runs[Track]), "— pick a run —")</f>
        <v>X-Men</v>
      </c>
      <c r="B9361" s="54" t="s">
        <v>1285</v>
      </c>
      <c r="C9361" s="53" t="str">
        <f t="array" ref="C9361">IFERROR(_xlfn.XLOOKUP(B9361, Runs[Run ID], Runs[Title]), "— pick a run —")</f>
        <v>Remender's X-Men/Avengers</v>
      </c>
      <c r="D9361" s="74" t="s">
        <v>16832</v>
      </c>
      <c r="E9361" s="58" t="b">
        <v>0</v>
      </c>
      <c r="F9361" s="25">
        <f t="shared" si="2"/>
        <v>29</v>
      </c>
      <c r="G9361" s="21" t="s">
        <v>58</v>
      </c>
      <c r="H9361" s="23"/>
      <c r="I9361" s="28"/>
    </row>
    <row r="9362" ht="22.5" customHeight="1">
      <c r="A9362" s="53" t="str">
        <f t="array" ref="A9362">IFERROR(_xlfn.XLOOKUP(B9362, Runs[Run ID], Runs[Track]), "— pick a run —")</f>
        <v>X-Men</v>
      </c>
      <c r="B9362" s="54" t="s">
        <v>1285</v>
      </c>
      <c r="C9362" s="53" t="str">
        <f t="array" ref="C9362">IFERROR(_xlfn.XLOOKUP(B9362, Runs[Run ID], Runs[Title]), "— pick a run —")</f>
        <v>Remender's X-Men/Avengers</v>
      </c>
      <c r="D9362" s="74" t="s">
        <v>16833</v>
      </c>
      <c r="E9362" s="58" t="b">
        <v>0</v>
      </c>
      <c r="F9362" s="25">
        <f t="shared" si="2"/>
        <v>30</v>
      </c>
      <c r="G9362" s="21" t="s">
        <v>58</v>
      </c>
      <c r="H9362" s="23"/>
      <c r="I9362" s="28"/>
    </row>
    <row r="9363" ht="22.5" customHeight="1">
      <c r="A9363" s="53" t="str">
        <f t="array" ref="A9363">IFERROR(_xlfn.XLOOKUP(B9363, Runs[Run ID], Runs[Track]), "— pick a run —")</f>
        <v>X-Men</v>
      </c>
      <c r="B9363" s="54" t="s">
        <v>1285</v>
      </c>
      <c r="C9363" s="53" t="str">
        <f t="array" ref="C9363">IFERROR(_xlfn.XLOOKUP(B9363, Runs[Run ID], Runs[Title]), "— pick a run —")</f>
        <v>Remender's X-Men/Avengers</v>
      </c>
      <c r="D9363" s="74" t="s">
        <v>16834</v>
      </c>
      <c r="E9363" s="58" t="b">
        <v>0</v>
      </c>
      <c r="F9363" s="25">
        <f t="shared" si="2"/>
        <v>31</v>
      </c>
      <c r="G9363" s="21" t="s">
        <v>58</v>
      </c>
      <c r="H9363" s="23"/>
      <c r="I9363" s="28"/>
    </row>
    <row r="9364" ht="22.5" customHeight="1">
      <c r="A9364" s="53" t="str">
        <f t="array" ref="A9364">IFERROR(_xlfn.XLOOKUP(B9364, Runs[Run ID], Runs[Track]), "— pick a run —")</f>
        <v>X-Men</v>
      </c>
      <c r="B9364" s="54" t="s">
        <v>1285</v>
      </c>
      <c r="C9364" s="53" t="str">
        <f t="array" ref="C9364">IFERROR(_xlfn.XLOOKUP(B9364, Runs[Run ID], Runs[Title]), "— pick a run —")</f>
        <v>Remender's X-Men/Avengers</v>
      </c>
      <c r="D9364" s="74" t="s">
        <v>16835</v>
      </c>
      <c r="E9364" s="58" t="b">
        <v>0</v>
      </c>
      <c r="F9364" s="25">
        <f t="shared" si="2"/>
        <v>32</v>
      </c>
      <c r="G9364" s="21" t="s">
        <v>58</v>
      </c>
      <c r="H9364" s="23"/>
      <c r="I9364" s="28"/>
    </row>
    <row r="9365" ht="22.5" customHeight="1">
      <c r="A9365" s="53" t="str">
        <f t="array" ref="A9365">IFERROR(_xlfn.XLOOKUP(B9365, Runs[Run ID], Runs[Track]), "— pick a run —")</f>
        <v>X-Men</v>
      </c>
      <c r="B9365" s="54" t="s">
        <v>1285</v>
      </c>
      <c r="C9365" s="53" t="str">
        <f t="array" ref="C9365">IFERROR(_xlfn.XLOOKUP(B9365, Runs[Run ID], Runs[Title]), "— pick a run —")</f>
        <v>Remender's X-Men/Avengers</v>
      </c>
      <c r="D9365" s="74" t="s">
        <v>16836</v>
      </c>
      <c r="E9365" s="58" t="b">
        <v>0</v>
      </c>
      <c r="F9365" s="25">
        <f t="shared" si="2"/>
        <v>33</v>
      </c>
      <c r="G9365" s="21" t="s">
        <v>58</v>
      </c>
      <c r="H9365" s="23"/>
      <c r="I9365" s="28"/>
    </row>
    <row r="9366" ht="22.5" customHeight="1">
      <c r="A9366" s="53" t="str">
        <f t="array" ref="A9366">IFERROR(_xlfn.XLOOKUP(B9366, Runs[Run ID], Runs[Track]), "— pick a run —")</f>
        <v>X-Men</v>
      </c>
      <c r="B9366" s="54" t="s">
        <v>1285</v>
      </c>
      <c r="C9366" s="53" t="str">
        <f t="array" ref="C9366">IFERROR(_xlfn.XLOOKUP(B9366, Runs[Run ID], Runs[Title]), "— pick a run —")</f>
        <v>Remender's X-Men/Avengers</v>
      </c>
      <c r="D9366" s="74" t="s">
        <v>16837</v>
      </c>
      <c r="E9366" s="58" t="b">
        <v>0</v>
      </c>
      <c r="F9366" s="25">
        <f t="shared" si="2"/>
        <v>34</v>
      </c>
      <c r="G9366" s="21" t="s">
        <v>58</v>
      </c>
      <c r="H9366" s="23"/>
      <c r="I9366" s="28"/>
    </row>
    <row r="9367" ht="22.5" customHeight="1">
      <c r="A9367" s="53" t="str">
        <f t="array" ref="A9367">IFERROR(_xlfn.XLOOKUP(B9367, Runs[Run ID], Runs[Track]), "— pick a run —")</f>
        <v>X-Men</v>
      </c>
      <c r="B9367" s="54" t="s">
        <v>1285</v>
      </c>
      <c r="C9367" s="53" t="str">
        <f t="array" ref="C9367">IFERROR(_xlfn.XLOOKUP(B9367, Runs[Run ID], Runs[Title]), "— pick a run —")</f>
        <v>Remender's X-Men/Avengers</v>
      </c>
      <c r="D9367" s="74" t="s">
        <v>16838</v>
      </c>
      <c r="E9367" s="58" t="b">
        <v>0</v>
      </c>
      <c r="F9367" s="25">
        <f t="shared" si="2"/>
        <v>35</v>
      </c>
      <c r="G9367" s="21" t="s">
        <v>58</v>
      </c>
      <c r="H9367" s="23"/>
      <c r="I9367" s="28"/>
    </row>
    <row r="9368" ht="22.5" customHeight="1">
      <c r="A9368" s="53" t="str">
        <f t="array" ref="A9368">IFERROR(_xlfn.XLOOKUP(B9368, Runs[Run ID], Runs[Track]), "— pick a run —")</f>
        <v>X-Men</v>
      </c>
      <c r="B9368" s="54" t="s">
        <v>1285</v>
      </c>
      <c r="C9368" s="53" t="str">
        <f t="array" ref="C9368">IFERROR(_xlfn.XLOOKUP(B9368, Runs[Run ID], Runs[Title]), "— pick a run —")</f>
        <v>Remender's X-Men/Avengers</v>
      </c>
      <c r="D9368" s="74" t="s">
        <v>8883</v>
      </c>
      <c r="E9368" s="58" t="b">
        <v>0</v>
      </c>
      <c r="F9368" s="25">
        <f t="shared" si="2"/>
        <v>36</v>
      </c>
      <c r="G9368" s="21" t="s">
        <v>58</v>
      </c>
      <c r="H9368" s="23"/>
      <c r="I9368" s="28"/>
    </row>
    <row r="9369" ht="22.5" customHeight="1">
      <c r="A9369" s="53" t="str">
        <f t="array" ref="A9369">IFERROR(_xlfn.XLOOKUP(B9369, Runs[Run ID], Runs[Track]), "— pick a run —")</f>
        <v>X-Men</v>
      </c>
      <c r="B9369" s="54" t="s">
        <v>1285</v>
      </c>
      <c r="C9369" s="53" t="str">
        <f t="array" ref="C9369">IFERROR(_xlfn.XLOOKUP(B9369, Runs[Run ID], Runs[Title]), "— pick a run —")</f>
        <v>Remender's X-Men/Avengers</v>
      </c>
      <c r="D9369" s="74" t="s">
        <v>8892</v>
      </c>
      <c r="E9369" s="58" t="b">
        <v>0</v>
      </c>
      <c r="F9369" s="25">
        <f t="shared" si="2"/>
        <v>37</v>
      </c>
      <c r="G9369" s="21" t="s">
        <v>58</v>
      </c>
      <c r="H9369" s="23"/>
      <c r="I9369" s="28"/>
    </row>
    <row r="9370" ht="22.5" customHeight="1">
      <c r="A9370" s="53" t="str">
        <f t="array" ref="A9370">IFERROR(_xlfn.XLOOKUP(B9370, Runs[Run ID], Runs[Track]), "— pick a run —")</f>
        <v>X-Men</v>
      </c>
      <c r="B9370" s="54" t="s">
        <v>1285</v>
      </c>
      <c r="C9370" s="53" t="str">
        <f t="array" ref="C9370">IFERROR(_xlfn.XLOOKUP(B9370, Runs[Run ID], Runs[Title]), "— pick a run —")</f>
        <v>Remender's X-Men/Avengers</v>
      </c>
      <c r="D9370" s="74" t="s">
        <v>8901</v>
      </c>
      <c r="E9370" s="58" t="b">
        <v>0</v>
      </c>
      <c r="F9370" s="25">
        <f t="shared" si="2"/>
        <v>38</v>
      </c>
      <c r="G9370" s="21" t="s">
        <v>58</v>
      </c>
      <c r="H9370" s="23"/>
      <c r="I9370" s="28"/>
    </row>
    <row r="9371" ht="22.5" customHeight="1">
      <c r="A9371" s="53" t="str">
        <f t="array" ref="A9371">IFERROR(_xlfn.XLOOKUP(B9371, Runs[Run ID], Runs[Track]), "— pick a run —")</f>
        <v>X-Men</v>
      </c>
      <c r="B9371" s="54" t="s">
        <v>1285</v>
      </c>
      <c r="C9371" s="53" t="str">
        <f t="array" ref="C9371">IFERROR(_xlfn.XLOOKUP(B9371, Runs[Run ID], Runs[Title]), "— pick a run —")</f>
        <v>Remender's X-Men/Avengers</v>
      </c>
      <c r="D9371" s="74" t="s">
        <v>8913</v>
      </c>
      <c r="E9371" s="58" t="b">
        <v>0</v>
      </c>
      <c r="F9371" s="25">
        <f t="shared" si="2"/>
        <v>39</v>
      </c>
      <c r="G9371" s="21" t="s">
        <v>58</v>
      </c>
      <c r="H9371" s="23"/>
      <c r="I9371" s="28"/>
    </row>
    <row r="9372" ht="22.5" customHeight="1">
      <c r="A9372" s="53" t="str">
        <f t="array" ref="A9372">IFERROR(_xlfn.XLOOKUP(B9372, Runs[Run ID], Runs[Track]), "— pick a run —")</f>
        <v>X-Men</v>
      </c>
      <c r="B9372" s="54" t="s">
        <v>1285</v>
      </c>
      <c r="C9372" s="53" t="str">
        <f t="array" ref="C9372">IFERROR(_xlfn.XLOOKUP(B9372, Runs[Run ID], Runs[Title]), "— pick a run —")</f>
        <v>Remender's X-Men/Avengers</v>
      </c>
      <c r="D9372" s="74" t="s">
        <v>8925</v>
      </c>
      <c r="E9372" s="58" t="b">
        <v>0</v>
      </c>
      <c r="F9372" s="25">
        <f t="shared" si="2"/>
        <v>40</v>
      </c>
      <c r="G9372" s="21" t="s">
        <v>58</v>
      </c>
      <c r="H9372" s="23"/>
      <c r="I9372" s="28"/>
    </row>
    <row r="9373" ht="22.5" customHeight="1">
      <c r="A9373" s="53" t="str">
        <f t="array" ref="A9373">IFERROR(_xlfn.XLOOKUP(B9373, Runs[Run ID], Runs[Track]), "— pick a run —")</f>
        <v>X-Men</v>
      </c>
      <c r="B9373" s="54" t="s">
        <v>1285</v>
      </c>
      <c r="C9373" s="53" t="str">
        <f t="array" ref="C9373">IFERROR(_xlfn.XLOOKUP(B9373, Runs[Run ID], Runs[Title]), "— pick a run —")</f>
        <v>Remender's X-Men/Avengers</v>
      </c>
      <c r="D9373" s="74" t="s">
        <v>16839</v>
      </c>
      <c r="E9373" s="58" t="b">
        <v>0</v>
      </c>
      <c r="F9373" s="25">
        <f t="shared" si="2"/>
        <v>41</v>
      </c>
      <c r="G9373" s="21" t="s">
        <v>443</v>
      </c>
      <c r="H9373" s="23"/>
      <c r="I9373" s="28"/>
    </row>
    <row r="9374" ht="22.5" customHeight="1">
      <c r="A9374" s="53" t="str">
        <f t="array" ref="A9374">IFERROR(_xlfn.XLOOKUP(B9374, Runs[Run ID], Runs[Track]), "— pick a run —")</f>
        <v>X-Men</v>
      </c>
      <c r="B9374" s="54" t="s">
        <v>1285</v>
      </c>
      <c r="C9374" s="53" t="str">
        <f t="array" ref="C9374">IFERROR(_xlfn.XLOOKUP(B9374, Runs[Run ID], Runs[Title]), "— pick a run —")</f>
        <v>Remender's X-Men/Avengers</v>
      </c>
      <c r="D9374" s="74" t="s">
        <v>8937</v>
      </c>
      <c r="E9374" s="58" t="b">
        <v>0</v>
      </c>
      <c r="F9374" s="25">
        <f t="shared" si="2"/>
        <v>42</v>
      </c>
      <c r="G9374" s="21" t="s">
        <v>58</v>
      </c>
      <c r="H9374" s="23"/>
      <c r="I9374" s="28"/>
    </row>
    <row r="9375" ht="22.5" customHeight="1">
      <c r="A9375" s="53" t="str">
        <f t="array" ref="A9375">IFERROR(_xlfn.XLOOKUP(B9375, Runs[Run ID], Runs[Track]), "— pick a run —")</f>
        <v>X-Men</v>
      </c>
      <c r="B9375" s="54" t="s">
        <v>1285</v>
      </c>
      <c r="C9375" s="53" t="str">
        <f t="array" ref="C9375">IFERROR(_xlfn.XLOOKUP(B9375, Runs[Run ID], Runs[Title]), "— pick a run —")</f>
        <v>Remender's X-Men/Avengers</v>
      </c>
      <c r="D9375" s="74" t="s">
        <v>8949</v>
      </c>
      <c r="E9375" s="58" t="b">
        <v>0</v>
      </c>
      <c r="F9375" s="25">
        <f t="shared" si="2"/>
        <v>43</v>
      </c>
      <c r="G9375" s="21" t="s">
        <v>58</v>
      </c>
      <c r="H9375" s="23"/>
      <c r="I9375" s="28"/>
    </row>
    <row r="9376" ht="22.5" customHeight="1">
      <c r="A9376" s="53" t="str">
        <f t="array" ref="A9376">IFERROR(_xlfn.XLOOKUP(B9376, Runs[Run ID], Runs[Track]), "— pick a run —")</f>
        <v>X-Men</v>
      </c>
      <c r="B9376" s="54" t="s">
        <v>1285</v>
      </c>
      <c r="C9376" s="53" t="str">
        <f t="array" ref="C9376">IFERROR(_xlfn.XLOOKUP(B9376, Runs[Run ID], Runs[Title]), "— pick a run —")</f>
        <v>Remender's X-Men/Avengers</v>
      </c>
      <c r="D9376" s="74" t="s">
        <v>8962</v>
      </c>
      <c r="E9376" s="58" t="b">
        <v>0</v>
      </c>
      <c r="F9376" s="25">
        <f t="shared" si="2"/>
        <v>44</v>
      </c>
      <c r="G9376" s="21" t="s">
        <v>58</v>
      </c>
      <c r="H9376" s="23"/>
      <c r="I9376" s="28"/>
    </row>
    <row r="9377" ht="22.5" customHeight="1">
      <c r="A9377" s="53" t="str">
        <f t="array" ref="A9377">IFERROR(_xlfn.XLOOKUP(B9377, Runs[Run ID], Runs[Track]), "— pick a run —")</f>
        <v>X-Men</v>
      </c>
      <c r="B9377" s="54" t="s">
        <v>1285</v>
      </c>
      <c r="C9377" s="53" t="str">
        <f t="array" ref="C9377">IFERROR(_xlfn.XLOOKUP(B9377, Runs[Run ID], Runs[Title]), "— pick a run —")</f>
        <v>Remender's X-Men/Avengers</v>
      </c>
      <c r="D9377" s="74" t="s">
        <v>16840</v>
      </c>
      <c r="E9377" s="58" t="b">
        <v>0</v>
      </c>
      <c r="F9377" s="25">
        <f t="shared" si="2"/>
        <v>45</v>
      </c>
      <c r="G9377" s="21" t="s">
        <v>58</v>
      </c>
      <c r="H9377" s="23"/>
      <c r="I9377" s="28"/>
    </row>
    <row r="9378" ht="22.5" customHeight="1">
      <c r="A9378" s="53" t="str">
        <f t="array" ref="A9378">IFERROR(_xlfn.XLOOKUP(B9378, Runs[Run ID], Runs[Track]), "— pick a run —")</f>
        <v>X-Men</v>
      </c>
      <c r="B9378" s="54" t="s">
        <v>1285</v>
      </c>
      <c r="C9378" s="53" t="str">
        <f t="array" ref="C9378">IFERROR(_xlfn.XLOOKUP(B9378, Runs[Run ID], Runs[Title]), "— pick a run —")</f>
        <v>Remender's X-Men/Avengers</v>
      </c>
      <c r="D9378" s="74" t="s">
        <v>8974</v>
      </c>
      <c r="E9378" s="58" t="b">
        <v>0</v>
      </c>
      <c r="F9378" s="25">
        <f t="shared" si="2"/>
        <v>46</v>
      </c>
      <c r="G9378" s="21" t="s">
        <v>58</v>
      </c>
      <c r="H9378" s="23"/>
      <c r="I9378" s="28"/>
    </row>
    <row r="9379" ht="22.5" customHeight="1">
      <c r="A9379" s="53" t="str">
        <f t="array" ref="A9379">IFERROR(_xlfn.XLOOKUP(B9379, Runs[Run ID], Runs[Track]), "— pick a run —")</f>
        <v>X-Men</v>
      </c>
      <c r="B9379" s="54" t="s">
        <v>1285</v>
      </c>
      <c r="C9379" s="53" t="str">
        <f t="array" ref="C9379">IFERROR(_xlfn.XLOOKUP(B9379, Runs[Run ID], Runs[Title]), "— pick a run —")</f>
        <v>Remender's X-Men/Avengers</v>
      </c>
      <c r="D9379" s="74" t="s">
        <v>8986</v>
      </c>
      <c r="E9379" s="58" t="b">
        <v>0</v>
      </c>
      <c r="F9379" s="25">
        <f t="shared" si="2"/>
        <v>47</v>
      </c>
      <c r="G9379" s="21" t="s">
        <v>58</v>
      </c>
      <c r="H9379" s="23"/>
      <c r="I9379" s="28"/>
    </row>
    <row r="9380" ht="22.5" customHeight="1">
      <c r="A9380" s="53" t="str">
        <f t="array" ref="A9380">IFERROR(_xlfn.XLOOKUP(B9380, Runs[Run ID], Runs[Track]), "— pick a run —")</f>
        <v>X-Men</v>
      </c>
      <c r="B9380" s="54" t="s">
        <v>1285</v>
      </c>
      <c r="C9380" s="53" t="str">
        <f t="array" ref="C9380">IFERROR(_xlfn.XLOOKUP(B9380, Runs[Run ID], Runs[Title]), "— pick a run —")</f>
        <v>Remender's X-Men/Avengers</v>
      </c>
      <c r="D9380" s="74" t="s">
        <v>9000</v>
      </c>
      <c r="E9380" s="58" t="b">
        <v>0</v>
      </c>
      <c r="F9380" s="25">
        <f t="shared" si="2"/>
        <v>48</v>
      </c>
      <c r="G9380" s="21" t="s">
        <v>58</v>
      </c>
      <c r="H9380" s="23"/>
      <c r="I9380" s="28"/>
    </row>
    <row r="9381" ht="22.5" customHeight="1">
      <c r="A9381" s="53" t="str">
        <f t="array" ref="A9381">IFERROR(_xlfn.XLOOKUP(B9381, Runs[Run ID], Runs[Track]), "— pick a run —")</f>
        <v>X-Men</v>
      </c>
      <c r="B9381" s="54" t="s">
        <v>1285</v>
      </c>
      <c r="C9381" s="53" t="str">
        <f t="array" ref="C9381">IFERROR(_xlfn.XLOOKUP(B9381, Runs[Run ID], Runs[Title]), "— pick a run —")</f>
        <v>Remender's X-Men/Avengers</v>
      </c>
      <c r="D9381" s="74" t="s">
        <v>9012</v>
      </c>
      <c r="E9381" s="58" t="b">
        <v>0</v>
      </c>
      <c r="F9381" s="25">
        <f t="shared" si="2"/>
        <v>49</v>
      </c>
      <c r="G9381" s="21" t="s">
        <v>58</v>
      </c>
      <c r="H9381" s="23"/>
      <c r="I9381" s="28"/>
    </row>
    <row r="9382" ht="22.5" customHeight="1">
      <c r="A9382" s="53" t="str">
        <f t="array" ref="A9382">IFERROR(_xlfn.XLOOKUP(B9382, Runs[Run ID], Runs[Track]), "— pick a run —")</f>
        <v>X-Men</v>
      </c>
      <c r="B9382" s="54" t="s">
        <v>1285</v>
      </c>
      <c r="C9382" s="53" t="str">
        <f t="array" ref="C9382">IFERROR(_xlfn.XLOOKUP(B9382, Runs[Run ID], Runs[Title]), "— pick a run —")</f>
        <v>Remender's X-Men/Avengers</v>
      </c>
      <c r="D9382" s="74" t="s">
        <v>9024</v>
      </c>
      <c r="E9382" s="58" t="b">
        <v>0</v>
      </c>
      <c r="F9382" s="25">
        <f t="shared" si="2"/>
        <v>50</v>
      </c>
      <c r="G9382" s="21" t="s">
        <v>58</v>
      </c>
      <c r="H9382" s="23"/>
      <c r="I9382" s="28"/>
    </row>
    <row r="9383" ht="22.5" customHeight="1">
      <c r="A9383" s="53" t="str">
        <f t="array" ref="A9383">IFERROR(_xlfn.XLOOKUP(B9383, Runs[Run ID], Runs[Track]), "— pick a run —")</f>
        <v>X-Men</v>
      </c>
      <c r="B9383" s="54" t="s">
        <v>1285</v>
      </c>
      <c r="C9383" s="53" t="str">
        <f t="array" ref="C9383">IFERROR(_xlfn.XLOOKUP(B9383, Runs[Run ID], Runs[Title]), "— pick a run —")</f>
        <v>Remender's X-Men/Avengers</v>
      </c>
      <c r="D9383" s="74" t="s">
        <v>9035</v>
      </c>
      <c r="E9383" s="58" t="b">
        <v>0</v>
      </c>
      <c r="F9383" s="25">
        <f t="shared" si="2"/>
        <v>51</v>
      </c>
      <c r="G9383" s="21" t="s">
        <v>58</v>
      </c>
      <c r="H9383" s="23"/>
      <c r="I9383" s="28"/>
    </row>
    <row r="9384" ht="22.5" customHeight="1">
      <c r="A9384" s="53" t="str">
        <f t="array" ref="A9384">IFERROR(_xlfn.XLOOKUP(B9384, Runs[Run ID], Runs[Track]), "— pick a run —")</f>
        <v>X-Men</v>
      </c>
      <c r="B9384" s="54" t="s">
        <v>1285</v>
      </c>
      <c r="C9384" s="53" t="str">
        <f t="array" ref="C9384">IFERROR(_xlfn.XLOOKUP(B9384, Runs[Run ID], Runs[Title]), "— pick a run —")</f>
        <v>Remender's X-Men/Avengers</v>
      </c>
      <c r="D9384" s="74" t="s">
        <v>9046</v>
      </c>
      <c r="E9384" s="58" t="b">
        <v>0</v>
      </c>
      <c r="F9384" s="25">
        <f t="shared" si="2"/>
        <v>52</v>
      </c>
      <c r="G9384" s="21" t="s">
        <v>58</v>
      </c>
      <c r="H9384" s="23"/>
      <c r="I9384" s="28"/>
    </row>
    <row r="9385" ht="22.5" customHeight="1">
      <c r="A9385" s="53" t="str">
        <f t="array" ref="A9385">IFERROR(_xlfn.XLOOKUP(B9385, Runs[Run ID], Runs[Track]), "— pick a run —")</f>
        <v>X-Men</v>
      </c>
      <c r="B9385" s="54" t="s">
        <v>1285</v>
      </c>
      <c r="C9385" s="53" t="str">
        <f t="array" ref="C9385">IFERROR(_xlfn.XLOOKUP(B9385, Runs[Run ID], Runs[Title]), "— pick a run —")</f>
        <v>Remender's X-Men/Avengers</v>
      </c>
      <c r="D9385" s="74" t="s">
        <v>9056</v>
      </c>
      <c r="E9385" s="58" t="b">
        <v>0</v>
      </c>
      <c r="F9385" s="25">
        <f t="shared" si="2"/>
        <v>53</v>
      </c>
      <c r="G9385" s="21" t="s">
        <v>58</v>
      </c>
      <c r="H9385" s="23"/>
      <c r="I9385" s="28"/>
    </row>
    <row r="9386" ht="22.5" customHeight="1">
      <c r="A9386" s="53" t="str">
        <f t="array" ref="A9386">IFERROR(_xlfn.XLOOKUP(B9386, Runs[Run ID], Runs[Track]), "— pick a run —")</f>
        <v>X-Men</v>
      </c>
      <c r="B9386" s="54" t="s">
        <v>1285</v>
      </c>
      <c r="C9386" s="53" t="str">
        <f t="array" ref="C9386">IFERROR(_xlfn.XLOOKUP(B9386, Runs[Run ID], Runs[Title]), "— pick a run —")</f>
        <v>Remender's X-Men/Avengers</v>
      </c>
      <c r="D9386" s="74" t="s">
        <v>9066</v>
      </c>
      <c r="E9386" s="58" t="b">
        <v>0</v>
      </c>
      <c r="F9386" s="25">
        <f t="shared" si="2"/>
        <v>54</v>
      </c>
      <c r="G9386" s="21" t="s">
        <v>58</v>
      </c>
      <c r="H9386" s="23"/>
      <c r="I9386" s="28"/>
    </row>
    <row r="9387" ht="22.5" customHeight="1">
      <c r="A9387" s="53" t="str">
        <f t="array" ref="A9387">IFERROR(_xlfn.XLOOKUP(B9387, Runs[Run ID], Runs[Track]), "— pick a run —")</f>
        <v>X-Men</v>
      </c>
      <c r="B9387" s="54" t="s">
        <v>1285</v>
      </c>
      <c r="C9387" s="53" t="str">
        <f t="array" ref="C9387">IFERROR(_xlfn.XLOOKUP(B9387, Runs[Run ID], Runs[Title]), "— pick a run —")</f>
        <v>Remender's X-Men/Avengers</v>
      </c>
      <c r="D9387" s="74" t="s">
        <v>16841</v>
      </c>
      <c r="E9387" s="58" t="b">
        <v>0</v>
      </c>
      <c r="F9387" s="25">
        <f t="shared" si="2"/>
        <v>55</v>
      </c>
      <c r="G9387" s="21" t="s">
        <v>58</v>
      </c>
      <c r="H9387" s="23"/>
      <c r="I9387" s="28"/>
    </row>
    <row r="9388" ht="22.5" customHeight="1">
      <c r="A9388" s="53" t="str">
        <f t="array" ref="A9388">IFERROR(_xlfn.XLOOKUP(B9388, Runs[Run ID], Runs[Track]), "— pick a run —")</f>
        <v>X-Men</v>
      </c>
      <c r="B9388" s="54" t="s">
        <v>1285</v>
      </c>
      <c r="C9388" s="53" t="str">
        <f t="array" ref="C9388">IFERROR(_xlfn.XLOOKUP(B9388, Runs[Run ID], Runs[Title]), "— pick a run —")</f>
        <v>Remender's X-Men/Avengers</v>
      </c>
      <c r="D9388" s="74" t="s">
        <v>9088</v>
      </c>
      <c r="E9388" s="58" t="b">
        <v>0</v>
      </c>
      <c r="F9388" s="25">
        <f t="shared" si="2"/>
        <v>56</v>
      </c>
      <c r="G9388" s="21" t="s">
        <v>58</v>
      </c>
      <c r="H9388" s="23"/>
      <c r="I9388" s="28"/>
    </row>
    <row r="9389" ht="22.5" customHeight="1">
      <c r="A9389" s="53" t="str">
        <f t="array" ref="A9389">IFERROR(_xlfn.XLOOKUP(B9389, Runs[Run ID], Runs[Track]), "— pick a run —")</f>
        <v>X-Men</v>
      </c>
      <c r="B9389" s="54" t="s">
        <v>1285</v>
      </c>
      <c r="C9389" s="53" t="str">
        <f t="array" ref="C9389">IFERROR(_xlfn.XLOOKUP(B9389, Runs[Run ID], Runs[Title]), "— pick a run —")</f>
        <v>Remender's X-Men/Avengers</v>
      </c>
      <c r="D9389" s="74" t="s">
        <v>16842</v>
      </c>
      <c r="E9389" s="58" t="b">
        <v>0</v>
      </c>
      <c r="F9389" s="25">
        <f t="shared" si="2"/>
        <v>57</v>
      </c>
      <c r="G9389" s="21" t="s">
        <v>443</v>
      </c>
      <c r="H9389" s="23"/>
      <c r="I9389" s="28"/>
    </row>
    <row r="9390" ht="22.5" customHeight="1">
      <c r="A9390" s="53" t="str">
        <f t="array" ref="A9390">IFERROR(_xlfn.XLOOKUP(B9390, Runs[Run ID], Runs[Track]), "— pick a run —")</f>
        <v>X-Men</v>
      </c>
      <c r="B9390" s="54" t="s">
        <v>1285</v>
      </c>
      <c r="C9390" s="53" t="str">
        <f t="array" ref="C9390">IFERROR(_xlfn.XLOOKUP(B9390, Runs[Run ID], Runs[Title]), "— pick a run —")</f>
        <v>Remender's X-Men/Avengers</v>
      </c>
      <c r="D9390" s="74" t="s">
        <v>9101</v>
      </c>
      <c r="E9390" s="58" t="b">
        <v>0</v>
      </c>
      <c r="F9390" s="25">
        <f t="shared" si="2"/>
        <v>58</v>
      </c>
      <c r="G9390" s="21" t="s">
        <v>58</v>
      </c>
      <c r="H9390" s="23"/>
      <c r="I9390" s="28"/>
    </row>
    <row r="9391" ht="22.5" customHeight="1">
      <c r="A9391" s="53" t="str">
        <f t="array" ref="A9391">IFERROR(_xlfn.XLOOKUP(B9391, Runs[Run ID], Runs[Track]), "— pick a run —")</f>
        <v>X-Men</v>
      </c>
      <c r="B9391" s="54" t="s">
        <v>1285</v>
      </c>
      <c r="C9391" s="53" t="str">
        <f t="array" ref="C9391">IFERROR(_xlfn.XLOOKUP(B9391, Runs[Run ID], Runs[Title]), "— pick a run —")</f>
        <v>Remender's X-Men/Avengers</v>
      </c>
      <c r="D9391" s="74" t="s">
        <v>9114</v>
      </c>
      <c r="E9391" s="58" t="b">
        <v>0</v>
      </c>
      <c r="F9391" s="25">
        <f t="shared" si="2"/>
        <v>59</v>
      </c>
      <c r="G9391" s="21" t="s">
        <v>58</v>
      </c>
      <c r="H9391" s="23"/>
      <c r="I9391" s="28"/>
    </row>
    <row r="9392" ht="22.5" customHeight="1">
      <c r="A9392" s="53" t="str">
        <f t="array" ref="A9392">IFERROR(_xlfn.XLOOKUP(B9392, Runs[Run ID], Runs[Track]), "— pick a run —")</f>
        <v>X-Men</v>
      </c>
      <c r="B9392" s="54" t="s">
        <v>1285</v>
      </c>
      <c r="C9392" s="53" t="str">
        <f t="array" ref="C9392">IFERROR(_xlfn.XLOOKUP(B9392, Runs[Run ID], Runs[Title]), "— pick a run —")</f>
        <v>Remender's X-Men/Avengers</v>
      </c>
      <c r="D9392" s="74" t="s">
        <v>9128</v>
      </c>
      <c r="E9392" s="58" t="b">
        <v>0</v>
      </c>
      <c r="F9392" s="25">
        <f t="shared" si="2"/>
        <v>60</v>
      </c>
      <c r="G9392" s="21" t="s">
        <v>58</v>
      </c>
      <c r="H9392" s="23"/>
      <c r="I9392" s="28"/>
    </row>
    <row r="9393" ht="22.5" customHeight="1">
      <c r="A9393" s="53" t="str">
        <f t="array" ref="A9393">IFERROR(_xlfn.XLOOKUP(B9393, Runs[Run ID], Runs[Track]), "— pick a run —")</f>
        <v>X-Men</v>
      </c>
      <c r="B9393" s="54" t="s">
        <v>1285</v>
      </c>
      <c r="C9393" s="53" t="str">
        <f t="array" ref="C9393">IFERROR(_xlfn.XLOOKUP(B9393, Runs[Run ID], Runs[Title]), "— pick a run —")</f>
        <v>Remender's X-Men/Avengers</v>
      </c>
      <c r="D9393" s="74" t="s">
        <v>9151</v>
      </c>
      <c r="E9393" s="58" t="b">
        <v>0</v>
      </c>
      <c r="F9393" s="25">
        <f t="shared" si="2"/>
        <v>61</v>
      </c>
      <c r="G9393" s="21" t="s">
        <v>58</v>
      </c>
      <c r="H9393" s="23"/>
      <c r="I9393" s="28"/>
    </row>
    <row r="9394" ht="22.5" customHeight="1">
      <c r="A9394" s="53" t="str">
        <f t="array" ref="A9394">IFERROR(_xlfn.XLOOKUP(B9394, Runs[Run ID], Runs[Track]), "— pick a run —")</f>
        <v>X-Men</v>
      </c>
      <c r="B9394" s="54" t="s">
        <v>1285</v>
      </c>
      <c r="C9394" s="53" t="str">
        <f t="array" ref="C9394">IFERROR(_xlfn.XLOOKUP(B9394, Runs[Run ID], Runs[Title]), "— pick a run —")</f>
        <v>Remender's X-Men/Avengers</v>
      </c>
      <c r="D9394" s="74" t="s">
        <v>9162</v>
      </c>
      <c r="E9394" s="58" t="b">
        <v>0</v>
      </c>
      <c r="F9394" s="25">
        <f t="shared" si="2"/>
        <v>62</v>
      </c>
      <c r="G9394" s="21" t="s">
        <v>58</v>
      </c>
      <c r="H9394" s="23"/>
      <c r="I9394" s="28"/>
    </row>
    <row r="9395" ht="22.5" customHeight="1">
      <c r="A9395" s="53" t="str">
        <f t="array" ref="A9395">IFERROR(_xlfn.XLOOKUP(B9395, Runs[Run ID], Runs[Track]), "— pick a run —")</f>
        <v>X-Men</v>
      </c>
      <c r="B9395" s="54" t="s">
        <v>1285</v>
      </c>
      <c r="C9395" s="53" t="str">
        <f t="array" ref="C9395">IFERROR(_xlfn.XLOOKUP(B9395, Runs[Run ID], Runs[Title]), "— pick a run —")</f>
        <v>Remender's X-Men/Avengers</v>
      </c>
      <c r="D9395" s="74" t="s">
        <v>9173</v>
      </c>
      <c r="E9395" s="58" t="b">
        <v>0</v>
      </c>
      <c r="F9395" s="25">
        <f t="shared" si="2"/>
        <v>63</v>
      </c>
      <c r="G9395" s="21" t="s">
        <v>58</v>
      </c>
      <c r="H9395" s="23"/>
      <c r="I9395" s="28"/>
    </row>
    <row r="9396" ht="22.5" customHeight="1">
      <c r="A9396" s="53" t="str">
        <f t="array" ref="A9396">IFERROR(_xlfn.XLOOKUP(B9396, Runs[Run ID], Runs[Track]), "— pick a run —")</f>
        <v>X-Men</v>
      </c>
      <c r="B9396" s="54" t="s">
        <v>1285</v>
      </c>
      <c r="C9396" s="53" t="str">
        <f t="array" ref="C9396">IFERROR(_xlfn.XLOOKUP(B9396, Runs[Run ID], Runs[Title]), "— pick a run —")</f>
        <v>Remender's X-Men/Avengers</v>
      </c>
      <c r="D9396" s="74" t="s">
        <v>16843</v>
      </c>
      <c r="E9396" s="58" t="b">
        <v>0</v>
      </c>
      <c r="F9396" s="25">
        <f t="shared" si="2"/>
        <v>64</v>
      </c>
      <c r="G9396" s="21" t="s">
        <v>58</v>
      </c>
      <c r="H9396" s="23"/>
      <c r="I9396" s="28"/>
    </row>
    <row r="9397" ht="22.5" customHeight="1">
      <c r="A9397" s="53" t="str">
        <f t="array" ref="A9397">IFERROR(_xlfn.XLOOKUP(B9397, Runs[Run ID], Runs[Track]), "— pick a run —")</f>
        <v>X-Men</v>
      </c>
      <c r="B9397" s="54" t="s">
        <v>1285</v>
      </c>
      <c r="C9397" s="53" t="str">
        <f t="array" ref="C9397">IFERROR(_xlfn.XLOOKUP(B9397, Runs[Run ID], Runs[Title]), "— pick a run —")</f>
        <v>Remender's X-Men/Avengers</v>
      </c>
      <c r="D9397" s="74" t="s">
        <v>9184</v>
      </c>
      <c r="E9397" s="58" t="b">
        <v>0</v>
      </c>
      <c r="F9397" s="25">
        <f t="shared" si="2"/>
        <v>65</v>
      </c>
      <c r="G9397" s="21" t="s">
        <v>443</v>
      </c>
      <c r="H9397" s="23"/>
      <c r="I9397" s="28"/>
    </row>
    <row r="9398" ht="22.5" customHeight="1">
      <c r="A9398" s="53" t="str">
        <f t="array" ref="A9398">IFERROR(_xlfn.XLOOKUP(B9398, Runs[Run ID], Runs[Track]), "— pick a run —")</f>
        <v>X-Men</v>
      </c>
      <c r="B9398" s="54" t="s">
        <v>1285</v>
      </c>
      <c r="C9398" s="53" t="str">
        <f t="array" ref="C9398">IFERROR(_xlfn.XLOOKUP(B9398, Runs[Run ID], Runs[Title]), "— pick a run —")</f>
        <v>Remender's X-Men/Avengers</v>
      </c>
      <c r="D9398" s="74" t="s">
        <v>9193</v>
      </c>
      <c r="E9398" s="58" t="b">
        <v>0</v>
      </c>
      <c r="F9398" s="25">
        <f t="shared" si="2"/>
        <v>66</v>
      </c>
      <c r="G9398" s="21" t="s">
        <v>443</v>
      </c>
      <c r="H9398" s="23"/>
      <c r="I9398" s="28"/>
    </row>
    <row r="9399" ht="22.5" customHeight="1">
      <c r="A9399" s="53" t="str">
        <f t="array" ref="A9399">IFERROR(_xlfn.XLOOKUP(B9399, Runs[Run ID], Runs[Track]), "— pick a run —")</f>
        <v>X-Men</v>
      </c>
      <c r="B9399" s="54" t="s">
        <v>1285</v>
      </c>
      <c r="C9399" s="53" t="str">
        <f t="array" ref="C9399">IFERROR(_xlfn.XLOOKUP(B9399, Runs[Run ID], Runs[Title]), "— pick a run —")</f>
        <v>Remender's X-Men/Avengers</v>
      </c>
      <c r="D9399" s="74" t="s">
        <v>9204</v>
      </c>
      <c r="E9399" s="58" t="b">
        <v>0</v>
      </c>
      <c r="F9399" s="25">
        <f t="shared" si="2"/>
        <v>67</v>
      </c>
      <c r="G9399" s="21" t="s">
        <v>443</v>
      </c>
      <c r="H9399" s="23"/>
      <c r="I9399" s="28"/>
    </row>
    <row r="9400" ht="22.5" customHeight="1">
      <c r="A9400" s="53" t="str">
        <f t="array" ref="A9400">IFERROR(_xlfn.XLOOKUP(B9400, Runs[Run ID], Runs[Track]), "— pick a run —")</f>
        <v>X-Men</v>
      </c>
      <c r="B9400" s="54" t="s">
        <v>1285</v>
      </c>
      <c r="C9400" s="53" t="str">
        <f t="array" ref="C9400">IFERROR(_xlfn.XLOOKUP(B9400, Runs[Run ID], Runs[Title]), "— pick a run —")</f>
        <v>Remender's X-Men/Avengers</v>
      </c>
      <c r="D9400" s="74" t="s">
        <v>9216</v>
      </c>
      <c r="E9400" s="58" t="b">
        <v>0</v>
      </c>
      <c r="F9400" s="25">
        <f t="shared" si="2"/>
        <v>68</v>
      </c>
      <c r="G9400" s="21" t="s">
        <v>443</v>
      </c>
      <c r="H9400" s="23"/>
      <c r="I9400" s="28"/>
    </row>
    <row r="9401" ht="22.5" customHeight="1">
      <c r="A9401" s="53" t="str">
        <f t="array" ref="A9401">IFERROR(_xlfn.XLOOKUP(B9401, Runs[Run ID], Runs[Track]), "— pick a run —")</f>
        <v>X-Men</v>
      </c>
      <c r="B9401" s="54" t="s">
        <v>1285</v>
      </c>
      <c r="C9401" s="53" t="str">
        <f t="array" ref="C9401">IFERROR(_xlfn.XLOOKUP(B9401, Runs[Run ID], Runs[Title]), "— pick a run —")</f>
        <v>Remender's X-Men/Avengers</v>
      </c>
      <c r="D9401" s="74" t="s">
        <v>9228</v>
      </c>
      <c r="E9401" s="58" t="b">
        <v>0</v>
      </c>
      <c r="F9401" s="25">
        <f t="shared" si="2"/>
        <v>69</v>
      </c>
      <c r="G9401" s="21" t="s">
        <v>443</v>
      </c>
      <c r="H9401" s="23"/>
      <c r="I9401" s="28"/>
    </row>
    <row r="9402" ht="22.5" customHeight="1">
      <c r="A9402" s="53" t="str">
        <f t="array" ref="A9402">IFERROR(_xlfn.XLOOKUP(B9402, Runs[Run ID], Runs[Track]), "— pick a run —")</f>
        <v>X-Men</v>
      </c>
      <c r="B9402" s="54" t="s">
        <v>1285</v>
      </c>
      <c r="C9402" s="53" t="str">
        <f t="array" ref="C9402">IFERROR(_xlfn.XLOOKUP(B9402, Runs[Run ID], Runs[Title]), "— pick a run —")</f>
        <v>Remender's X-Men/Avengers</v>
      </c>
      <c r="D9402" s="74" t="s">
        <v>9241</v>
      </c>
      <c r="E9402" s="58" t="b">
        <v>0</v>
      </c>
      <c r="F9402" s="25">
        <f t="shared" si="2"/>
        <v>70</v>
      </c>
      <c r="G9402" s="21" t="s">
        <v>443</v>
      </c>
      <c r="H9402" s="23"/>
      <c r="I9402" s="28"/>
    </row>
    <row r="9403" ht="22.5" customHeight="1">
      <c r="A9403" s="53" t="str">
        <f t="array" ref="A9403">IFERROR(_xlfn.XLOOKUP(B9403, Runs[Run ID], Runs[Track]), "— pick a run —")</f>
        <v>X-Men</v>
      </c>
      <c r="B9403" s="54" t="s">
        <v>1285</v>
      </c>
      <c r="C9403" s="53" t="str">
        <f t="array" ref="C9403">IFERROR(_xlfn.XLOOKUP(B9403, Runs[Run ID], Runs[Title]), "— pick a run —")</f>
        <v>Remender's X-Men/Avengers</v>
      </c>
      <c r="D9403" s="74" t="s">
        <v>3626</v>
      </c>
      <c r="E9403" s="58" t="b">
        <v>0</v>
      </c>
      <c r="F9403" s="25">
        <f t="shared" si="2"/>
        <v>71</v>
      </c>
      <c r="G9403" s="21" t="s">
        <v>443</v>
      </c>
      <c r="H9403" s="23"/>
      <c r="I9403" s="28"/>
    </row>
    <row r="9404" ht="22.5" customHeight="1">
      <c r="A9404" s="53" t="str">
        <f t="array" ref="A9404">IFERROR(_xlfn.XLOOKUP(B9404, Runs[Run ID], Runs[Track]), "— pick a run —")</f>
        <v>X-Men</v>
      </c>
      <c r="B9404" s="54" t="s">
        <v>1285</v>
      </c>
      <c r="C9404" s="53" t="str">
        <f t="array" ref="C9404">IFERROR(_xlfn.XLOOKUP(B9404, Runs[Run ID], Runs[Title]), "— pick a run —")</f>
        <v>Remender's X-Men/Avengers</v>
      </c>
      <c r="D9404" s="74" t="s">
        <v>16844</v>
      </c>
      <c r="E9404" s="58" t="b">
        <v>0</v>
      </c>
      <c r="F9404" s="25">
        <f t="shared" si="2"/>
        <v>72</v>
      </c>
      <c r="G9404" s="21" t="s">
        <v>58</v>
      </c>
      <c r="H9404" s="23"/>
      <c r="I9404" s="28"/>
    </row>
    <row r="9405" ht="22.5" customHeight="1">
      <c r="A9405" s="53" t="str">
        <f t="array" ref="A9405">IFERROR(_xlfn.XLOOKUP(B9405, Runs[Run ID], Runs[Track]), "— pick a run —")</f>
        <v>X-Men</v>
      </c>
      <c r="B9405" s="54" t="s">
        <v>1285</v>
      </c>
      <c r="C9405" s="53" t="str">
        <f t="array" ref="C9405">IFERROR(_xlfn.XLOOKUP(B9405, Runs[Run ID], Runs[Title]), "— pick a run —")</f>
        <v>Remender's X-Men/Avengers</v>
      </c>
      <c r="D9405" s="74" t="s">
        <v>9308</v>
      </c>
      <c r="E9405" s="58" t="b">
        <v>0</v>
      </c>
      <c r="F9405" s="25">
        <f t="shared" si="2"/>
        <v>73</v>
      </c>
      <c r="G9405" s="21" t="s">
        <v>58</v>
      </c>
      <c r="H9405" s="23"/>
      <c r="I9405" s="28"/>
    </row>
    <row r="9406" ht="22.5" customHeight="1">
      <c r="A9406" s="53" t="str">
        <f t="array" ref="A9406">IFERROR(_xlfn.XLOOKUP(B9406, Runs[Run ID], Runs[Track]), "— pick a run —")</f>
        <v>X-Men</v>
      </c>
      <c r="B9406" s="54" t="s">
        <v>1285</v>
      </c>
      <c r="C9406" s="53" t="str">
        <f t="array" ref="C9406">IFERROR(_xlfn.XLOOKUP(B9406, Runs[Run ID], Runs[Title]), "— pick a run —")</f>
        <v>Remender's X-Men/Avengers</v>
      </c>
      <c r="D9406" s="74" t="s">
        <v>16845</v>
      </c>
      <c r="E9406" s="58" t="b">
        <v>0</v>
      </c>
      <c r="F9406" s="25">
        <f t="shared" si="2"/>
        <v>74</v>
      </c>
      <c r="G9406" s="21" t="s">
        <v>58</v>
      </c>
      <c r="H9406" s="23"/>
      <c r="I9406" s="28"/>
    </row>
    <row r="9407" ht="22.5" customHeight="1">
      <c r="A9407" s="53" t="str">
        <f t="array" ref="A9407">IFERROR(_xlfn.XLOOKUP(B9407, Runs[Run ID], Runs[Track]), "— pick a run —")</f>
        <v>X-Men</v>
      </c>
      <c r="B9407" s="54" t="s">
        <v>1285</v>
      </c>
      <c r="C9407" s="53" t="str">
        <f t="array" ref="C9407">IFERROR(_xlfn.XLOOKUP(B9407, Runs[Run ID], Runs[Title]), "— pick a run —")</f>
        <v>Remender's X-Men/Avengers</v>
      </c>
      <c r="D9407" s="74" t="s">
        <v>3656</v>
      </c>
      <c r="E9407" s="58" t="b">
        <v>0</v>
      </c>
      <c r="F9407" s="25">
        <f t="shared" si="2"/>
        <v>75</v>
      </c>
      <c r="G9407" s="21" t="s">
        <v>58</v>
      </c>
      <c r="H9407" s="23"/>
      <c r="I9407" s="28"/>
    </row>
    <row r="9408" ht="22.5" customHeight="1">
      <c r="A9408" s="53" t="str">
        <f t="array" ref="A9408">IFERROR(_xlfn.XLOOKUP(B9408, Runs[Run ID], Runs[Track]), "— pick a run —")</f>
        <v>X-Men</v>
      </c>
      <c r="B9408" s="54" t="s">
        <v>1285</v>
      </c>
      <c r="C9408" s="53" t="str">
        <f t="array" ref="C9408">IFERROR(_xlfn.XLOOKUP(B9408, Runs[Run ID], Runs[Title]), "— pick a run —")</f>
        <v>Remender's X-Men/Avengers</v>
      </c>
      <c r="D9408" s="74" t="s">
        <v>9274</v>
      </c>
      <c r="E9408" s="58" t="b">
        <v>0</v>
      </c>
      <c r="F9408" s="25">
        <f t="shared" si="2"/>
        <v>76</v>
      </c>
      <c r="G9408" s="21" t="s">
        <v>58</v>
      </c>
      <c r="H9408" s="23"/>
      <c r="I9408" s="28"/>
    </row>
    <row r="9409" ht="22.5" customHeight="1">
      <c r="A9409" s="53" t="str">
        <f t="array" ref="A9409">IFERROR(_xlfn.XLOOKUP(B9409, Runs[Run ID], Runs[Track]), "— pick a run —")</f>
        <v>X-Men</v>
      </c>
      <c r="B9409" s="54" t="s">
        <v>1285</v>
      </c>
      <c r="C9409" s="53" t="str">
        <f t="array" ref="C9409">IFERROR(_xlfn.XLOOKUP(B9409, Runs[Run ID], Runs[Title]), "— pick a run —")</f>
        <v>Remender's X-Men/Avengers</v>
      </c>
      <c r="D9409" s="74" t="s">
        <v>16846</v>
      </c>
      <c r="E9409" s="58" t="b">
        <v>0</v>
      </c>
      <c r="F9409" s="25">
        <f t="shared" si="2"/>
        <v>77</v>
      </c>
      <c r="G9409" s="21" t="s">
        <v>58</v>
      </c>
      <c r="H9409" s="23"/>
      <c r="I9409" s="28"/>
    </row>
    <row r="9410" ht="22.5" customHeight="1">
      <c r="A9410" s="53" t="str">
        <f t="array" ref="A9410">IFERROR(_xlfn.XLOOKUP(B9410, Runs[Run ID], Runs[Track]), "— pick a run —")</f>
        <v>X-Men</v>
      </c>
      <c r="B9410" s="54" t="s">
        <v>1285</v>
      </c>
      <c r="C9410" s="53" t="str">
        <f t="array" ref="C9410">IFERROR(_xlfn.XLOOKUP(B9410, Runs[Run ID], Runs[Title]), "— pick a run —")</f>
        <v>Remender's X-Men/Avengers</v>
      </c>
      <c r="D9410" s="74" t="s">
        <v>9297</v>
      </c>
      <c r="E9410" s="58" t="b">
        <v>0</v>
      </c>
      <c r="F9410" s="25">
        <f t="shared" si="2"/>
        <v>78</v>
      </c>
      <c r="G9410" s="21" t="s">
        <v>58</v>
      </c>
      <c r="H9410" s="23"/>
      <c r="I9410" s="28"/>
    </row>
    <row r="9411" ht="22.5" customHeight="1">
      <c r="A9411" s="53" t="str">
        <f t="array" ref="A9411">IFERROR(_xlfn.XLOOKUP(B9411, Runs[Run ID], Runs[Track]), "— pick a run —")</f>
        <v>X-Men</v>
      </c>
      <c r="B9411" s="54" t="s">
        <v>1285</v>
      </c>
      <c r="C9411" s="53" t="str">
        <f t="array" ref="C9411">IFERROR(_xlfn.XLOOKUP(B9411, Runs[Run ID], Runs[Title]), "— pick a run —")</f>
        <v>Remender's X-Men/Avengers</v>
      </c>
      <c r="D9411" s="74" t="s">
        <v>16847</v>
      </c>
      <c r="E9411" s="58" t="b">
        <v>0</v>
      </c>
      <c r="F9411" s="25">
        <f t="shared" si="2"/>
        <v>79</v>
      </c>
      <c r="G9411" s="21" t="s">
        <v>58</v>
      </c>
      <c r="H9411" s="23"/>
      <c r="I9411" s="28"/>
    </row>
    <row r="9412" ht="22.5" customHeight="1">
      <c r="A9412" s="53" t="str">
        <f t="array" ref="A9412">IFERROR(_xlfn.XLOOKUP(B9412, Runs[Run ID], Runs[Track]), "— pick a run —")</f>
        <v>X-Men</v>
      </c>
      <c r="B9412" s="54" t="s">
        <v>1285</v>
      </c>
      <c r="C9412" s="53" t="str">
        <f t="array" ref="C9412">IFERROR(_xlfn.XLOOKUP(B9412, Runs[Run ID], Runs[Title]), "— pick a run —")</f>
        <v>Remender's X-Men/Avengers</v>
      </c>
      <c r="D9412" s="74" t="s">
        <v>9547</v>
      </c>
      <c r="E9412" s="58" t="b">
        <v>0</v>
      </c>
      <c r="F9412" s="25">
        <f t="shared" si="2"/>
        <v>80</v>
      </c>
      <c r="G9412" s="21" t="s">
        <v>1002</v>
      </c>
      <c r="H9412" s="23" t="s">
        <v>16848</v>
      </c>
      <c r="I9412" s="28"/>
    </row>
    <row r="9413" ht="22.5" customHeight="1">
      <c r="A9413" s="53" t="str">
        <f t="array" ref="A9413">IFERROR(_xlfn.XLOOKUP(B9413, Runs[Run ID], Runs[Track]), "— pick a run —")</f>
        <v>X-Men</v>
      </c>
      <c r="B9413" s="54" t="s">
        <v>1285</v>
      </c>
      <c r="C9413" s="53" t="str">
        <f t="array" ref="C9413">IFERROR(_xlfn.XLOOKUP(B9413, Runs[Run ID], Runs[Title]), "— pick a run —")</f>
        <v>Remender's X-Men/Avengers</v>
      </c>
      <c r="D9413" s="74" t="s">
        <v>9333</v>
      </c>
      <c r="E9413" s="58" t="b">
        <v>0</v>
      </c>
      <c r="F9413" s="25">
        <f t="shared" si="2"/>
        <v>81</v>
      </c>
      <c r="G9413" s="21" t="s">
        <v>1002</v>
      </c>
      <c r="H9413" s="23"/>
      <c r="I9413" s="28"/>
    </row>
    <row r="9414" ht="22.5" customHeight="1">
      <c r="A9414" s="53" t="str">
        <f t="array" ref="A9414">IFERROR(_xlfn.XLOOKUP(B9414, Runs[Run ID], Runs[Track]), "— pick a run —")</f>
        <v>X-Men</v>
      </c>
      <c r="B9414" s="54" t="s">
        <v>1285</v>
      </c>
      <c r="C9414" s="53" t="str">
        <f t="array" ref="C9414">IFERROR(_xlfn.XLOOKUP(B9414, Runs[Run ID], Runs[Title]), "— pick a run —")</f>
        <v>Remender's X-Men/Avengers</v>
      </c>
      <c r="D9414" s="74" t="s">
        <v>9371</v>
      </c>
      <c r="E9414" s="58" t="b">
        <v>0</v>
      </c>
      <c r="F9414" s="25">
        <f t="shared" si="2"/>
        <v>82</v>
      </c>
      <c r="G9414" s="21" t="s">
        <v>1002</v>
      </c>
      <c r="H9414" s="23"/>
      <c r="I9414" s="28"/>
    </row>
    <row r="9415" ht="22.5" customHeight="1">
      <c r="A9415" s="53" t="str">
        <f t="array" ref="A9415">IFERROR(_xlfn.XLOOKUP(B9415, Runs[Run ID], Runs[Track]), "— pick a run —")</f>
        <v>X-Men</v>
      </c>
      <c r="B9415" s="54" t="s">
        <v>1285</v>
      </c>
      <c r="C9415" s="53" t="str">
        <f t="array" ref="C9415">IFERROR(_xlfn.XLOOKUP(B9415, Runs[Run ID], Runs[Title]), "— pick a run —")</f>
        <v>Remender's X-Men/Avengers</v>
      </c>
      <c r="D9415" s="74" t="s">
        <v>9511</v>
      </c>
      <c r="E9415" s="58" t="b">
        <v>0</v>
      </c>
      <c r="F9415" s="25">
        <f t="shared" si="2"/>
        <v>83</v>
      </c>
      <c r="G9415" s="21" t="s">
        <v>1002</v>
      </c>
      <c r="H9415" s="23"/>
      <c r="I9415" s="28"/>
    </row>
    <row r="9416" ht="22.5" customHeight="1">
      <c r="A9416" s="53" t="str">
        <f t="array" ref="A9416">IFERROR(_xlfn.XLOOKUP(B9416, Runs[Run ID], Runs[Track]), "— pick a run —")</f>
        <v>X-Men</v>
      </c>
      <c r="B9416" s="54" t="s">
        <v>1285</v>
      </c>
      <c r="C9416" s="53" t="str">
        <f t="array" ref="C9416">IFERROR(_xlfn.XLOOKUP(B9416, Runs[Run ID], Runs[Title]), "— pick a run —")</f>
        <v>Remender's X-Men/Avengers</v>
      </c>
      <c r="D9416" s="74" t="s">
        <v>9320</v>
      </c>
      <c r="E9416" s="58" t="b">
        <v>0</v>
      </c>
      <c r="F9416" s="25">
        <f t="shared" si="2"/>
        <v>84</v>
      </c>
      <c r="G9416" s="21" t="s">
        <v>1002</v>
      </c>
      <c r="H9416" s="23"/>
      <c r="I9416" s="28"/>
    </row>
    <row r="9417" ht="22.5" customHeight="1">
      <c r="A9417" s="53" t="str">
        <f t="array" ref="A9417">IFERROR(_xlfn.XLOOKUP(B9417, Runs[Run ID], Runs[Track]), "— pick a run —")</f>
        <v>X-Men</v>
      </c>
      <c r="B9417" s="54" t="s">
        <v>1285</v>
      </c>
      <c r="C9417" s="53" t="str">
        <f t="array" ref="C9417">IFERROR(_xlfn.XLOOKUP(B9417, Runs[Run ID], Runs[Title]), "— pick a run —")</f>
        <v>Remender's X-Men/Avengers</v>
      </c>
      <c r="D9417" s="74" t="s">
        <v>9440</v>
      </c>
      <c r="E9417" s="58" t="b">
        <v>0</v>
      </c>
      <c r="F9417" s="25">
        <f t="shared" si="2"/>
        <v>85</v>
      </c>
      <c r="G9417" s="21" t="s">
        <v>1002</v>
      </c>
      <c r="H9417" s="23"/>
      <c r="I9417" s="28"/>
    </row>
    <row r="9418" ht="22.5" customHeight="1">
      <c r="A9418" s="53" t="str">
        <f t="array" ref="A9418">IFERROR(_xlfn.XLOOKUP(B9418, Runs[Run ID], Runs[Track]), "— pick a run —")</f>
        <v>X-Men</v>
      </c>
      <c r="B9418" s="54" t="s">
        <v>1285</v>
      </c>
      <c r="C9418" s="53" t="str">
        <f t="array" ref="C9418">IFERROR(_xlfn.XLOOKUP(B9418, Runs[Run ID], Runs[Title]), "— pick a run —")</f>
        <v>Remender's X-Men/Avengers</v>
      </c>
      <c r="D9418" s="74" t="s">
        <v>9476</v>
      </c>
      <c r="E9418" s="58" t="b">
        <v>0</v>
      </c>
      <c r="F9418" s="25">
        <f t="shared" si="2"/>
        <v>86</v>
      </c>
      <c r="G9418" s="21" t="s">
        <v>1002</v>
      </c>
      <c r="H9418" s="23"/>
      <c r="I9418" s="28"/>
    </row>
    <row r="9419" ht="22.5" customHeight="1">
      <c r="A9419" s="53" t="str">
        <f t="array" ref="A9419">IFERROR(_xlfn.XLOOKUP(B9419, Runs[Run ID], Runs[Track]), "— pick a run —")</f>
        <v>X-Men</v>
      </c>
      <c r="B9419" s="54" t="s">
        <v>1285</v>
      </c>
      <c r="C9419" s="53" t="str">
        <f t="array" ref="C9419">IFERROR(_xlfn.XLOOKUP(B9419, Runs[Run ID], Runs[Title]), "— pick a run —")</f>
        <v>Remender's X-Men/Avengers</v>
      </c>
      <c r="D9419" s="74" t="s">
        <v>2935</v>
      </c>
      <c r="E9419" s="58" t="b">
        <v>0</v>
      </c>
      <c r="F9419" s="25">
        <f t="shared" si="2"/>
        <v>87</v>
      </c>
      <c r="G9419" s="21" t="s">
        <v>1002</v>
      </c>
      <c r="H9419" s="23"/>
      <c r="I9419" s="28"/>
    </row>
    <row r="9420" ht="22.5" customHeight="1">
      <c r="A9420" s="53" t="str">
        <f t="array" ref="A9420">IFERROR(_xlfn.XLOOKUP(B9420, Runs[Run ID], Runs[Track]), "— pick a run —")</f>
        <v>X-Men</v>
      </c>
      <c r="B9420" s="54" t="s">
        <v>1285</v>
      </c>
      <c r="C9420" s="53" t="str">
        <f t="array" ref="C9420">IFERROR(_xlfn.XLOOKUP(B9420, Runs[Run ID], Runs[Title]), "— pick a run —")</f>
        <v>Remender's X-Men/Avengers</v>
      </c>
      <c r="D9420" s="74" t="s">
        <v>2965</v>
      </c>
      <c r="E9420" s="58" t="b">
        <v>0</v>
      </c>
      <c r="F9420" s="25">
        <f t="shared" si="2"/>
        <v>88</v>
      </c>
      <c r="G9420" s="21" t="s">
        <v>1002</v>
      </c>
      <c r="H9420" s="23"/>
      <c r="I9420" s="28"/>
    </row>
    <row r="9421" ht="22.5" customHeight="1">
      <c r="A9421" s="53" t="str">
        <f t="array" ref="A9421">IFERROR(_xlfn.XLOOKUP(B9421, Runs[Run ID], Runs[Track]), "— pick a run —")</f>
        <v>X-Men</v>
      </c>
      <c r="B9421" s="54" t="s">
        <v>1285</v>
      </c>
      <c r="C9421" s="53" t="str">
        <f t="array" ref="C9421">IFERROR(_xlfn.XLOOKUP(B9421, Runs[Run ID], Runs[Title]), "— pick a run —")</f>
        <v>Remender's X-Men/Avengers</v>
      </c>
      <c r="D9421" s="74" t="s">
        <v>2994</v>
      </c>
      <c r="E9421" s="58" t="b">
        <v>0</v>
      </c>
      <c r="F9421" s="25">
        <f t="shared" si="2"/>
        <v>89</v>
      </c>
      <c r="G9421" s="21" t="s">
        <v>1002</v>
      </c>
      <c r="H9421" s="23"/>
      <c r="I9421" s="28"/>
    </row>
    <row r="9422" ht="22.5" customHeight="1">
      <c r="A9422" s="53" t="str">
        <f t="array" ref="A9422">IFERROR(_xlfn.XLOOKUP(B9422, Runs[Run ID], Runs[Track]), "— pick a run —")</f>
        <v>X-Men</v>
      </c>
      <c r="B9422" s="54" t="s">
        <v>1285</v>
      </c>
      <c r="C9422" s="53" t="str">
        <f t="array" ref="C9422">IFERROR(_xlfn.XLOOKUP(B9422, Runs[Run ID], Runs[Title]), "— pick a run —")</f>
        <v>Remender's X-Men/Avengers</v>
      </c>
      <c r="D9422" s="74" t="s">
        <v>9383</v>
      </c>
      <c r="E9422" s="58" t="b">
        <v>0</v>
      </c>
      <c r="F9422" s="25">
        <f t="shared" si="2"/>
        <v>90</v>
      </c>
      <c r="G9422" s="21" t="s">
        <v>1002</v>
      </c>
      <c r="H9422" s="23"/>
      <c r="I9422" s="28"/>
    </row>
    <row r="9423" ht="22.5" customHeight="1">
      <c r="A9423" s="53" t="str">
        <f t="array" ref="A9423">IFERROR(_xlfn.XLOOKUP(B9423, Runs[Run ID], Runs[Track]), "— pick a run —")</f>
        <v>X-Men</v>
      </c>
      <c r="B9423" s="54" t="s">
        <v>1285</v>
      </c>
      <c r="C9423" s="53" t="str">
        <f t="array" ref="C9423">IFERROR(_xlfn.XLOOKUP(B9423, Runs[Run ID], Runs[Title]), "— pick a run —")</f>
        <v>Remender's X-Men/Avengers</v>
      </c>
      <c r="D9423" s="74" t="s">
        <v>16849</v>
      </c>
      <c r="E9423" s="58" t="b">
        <v>0</v>
      </c>
      <c r="F9423" s="25">
        <f t="shared" si="2"/>
        <v>91</v>
      </c>
      <c r="G9423" s="21" t="s">
        <v>58</v>
      </c>
      <c r="H9423" s="23"/>
      <c r="I9423" s="28"/>
    </row>
    <row r="9424" ht="22.5" customHeight="1">
      <c r="A9424" s="53" t="str">
        <f t="array" ref="A9424">IFERROR(_xlfn.XLOOKUP(B9424, Runs[Run ID], Runs[Track]), "— pick a run —")</f>
        <v>X-Men</v>
      </c>
      <c r="B9424" s="54" t="s">
        <v>1285</v>
      </c>
      <c r="C9424" s="53" t="str">
        <f t="array" ref="C9424">IFERROR(_xlfn.XLOOKUP(B9424, Runs[Run ID], Runs[Title]), "— pick a run —")</f>
        <v>Remender's X-Men/Avengers</v>
      </c>
      <c r="D9424" s="74" t="s">
        <v>9463</v>
      </c>
      <c r="E9424" s="58" t="b">
        <v>0</v>
      </c>
      <c r="F9424" s="25">
        <f t="shared" si="2"/>
        <v>92</v>
      </c>
      <c r="G9424" s="21" t="s">
        <v>58</v>
      </c>
      <c r="H9424" s="23"/>
      <c r="I9424" s="28"/>
    </row>
    <row r="9425" ht="22.5" customHeight="1">
      <c r="A9425" s="53" t="str">
        <f t="array" ref="A9425">IFERROR(_xlfn.XLOOKUP(B9425, Runs[Run ID], Runs[Track]), "— pick a run —")</f>
        <v>X-Men</v>
      </c>
      <c r="B9425" s="54" t="s">
        <v>1285</v>
      </c>
      <c r="C9425" s="53" t="str">
        <f t="array" ref="C9425">IFERROR(_xlfn.XLOOKUP(B9425, Runs[Run ID], Runs[Title]), "— pick a run —")</f>
        <v>Remender's X-Men/Avengers</v>
      </c>
      <c r="D9425" s="74" t="s">
        <v>16850</v>
      </c>
      <c r="E9425" s="58" t="b">
        <v>0</v>
      </c>
      <c r="F9425" s="25">
        <f t="shared" si="2"/>
        <v>93</v>
      </c>
      <c r="G9425" s="21" t="s">
        <v>58</v>
      </c>
      <c r="H9425" s="23"/>
      <c r="I9425" s="28"/>
    </row>
    <row r="9426" ht="22.5" customHeight="1">
      <c r="A9426" s="53" t="str">
        <f t="array" ref="A9426">IFERROR(_xlfn.XLOOKUP(B9426, Runs[Run ID], Runs[Track]), "— pick a run —")</f>
        <v>X-Men</v>
      </c>
      <c r="B9426" s="54" t="s">
        <v>1285</v>
      </c>
      <c r="C9426" s="53" t="str">
        <f t="array" ref="C9426">IFERROR(_xlfn.XLOOKUP(B9426, Runs[Run ID], Runs[Title]), "— pick a run —")</f>
        <v>Remender's X-Men/Avengers</v>
      </c>
      <c r="D9426" s="74" t="s">
        <v>9430</v>
      </c>
      <c r="E9426" s="58" t="b">
        <v>0</v>
      </c>
      <c r="F9426" s="25">
        <f t="shared" si="2"/>
        <v>94</v>
      </c>
      <c r="G9426" s="21" t="s">
        <v>58</v>
      </c>
      <c r="H9426" s="23"/>
      <c r="I9426" s="28"/>
    </row>
    <row r="9427" ht="22.5" customHeight="1">
      <c r="A9427" s="53" t="str">
        <f t="array" ref="A9427">IFERROR(_xlfn.XLOOKUP(B9427, Runs[Run ID], Runs[Track]), "— pick a run —")</f>
        <v>X-Men</v>
      </c>
      <c r="B9427" s="54" t="s">
        <v>1285</v>
      </c>
      <c r="C9427" s="53" t="str">
        <f t="array" ref="C9427">IFERROR(_xlfn.XLOOKUP(B9427, Runs[Run ID], Runs[Title]), "— pick a run —")</f>
        <v>Remender's X-Men/Avengers</v>
      </c>
      <c r="D9427" s="74" t="s">
        <v>9487</v>
      </c>
      <c r="E9427" s="58" t="b">
        <v>0</v>
      </c>
      <c r="F9427" s="25">
        <f t="shared" si="2"/>
        <v>95</v>
      </c>
      <c r="G9427" s="21" t="s">
        <v>58</v>
      </c>
      <c r="H9427" s="23"/>
      <c r="I9427" s="28"/>
    </row>
    <row r="9428" ht="22.5" customHeight="1">
      <c r="A9428" s="53" t="str">
        <f t="array" ref="A9428">IFERROR(_xlfn.XLOOKUP(B9428, Runs[Run ID], Runs[Track]), "— pick a run —")</f>
        <v>X-Men</v>
      </c>
      <c r="B9428" s="54" t="s">
        <v>1285</v>
      </c>
      <c r="C9428" s="53" t="str">
        <f t="array" ref="C9428">IFERROR(_xlfn.XLOOKUP(B9428, Runs[Run ID], Runs[Title]), "— pick a run —")</f>
        <v>Remender's X-Men/Avengers</v>
      </c>
      <c r="D9428" s="74" t="s">
        <v>9498</v>
      </c>
      <c r="E9428" s="58" t="b">
        <v>0</v>
      </c>
      <c r="F9428" s="25">
        <f t="shared" si="2"/>
        <v>96</v>
      </c>
      <c r="G9428" s="21" t="s">
        <v>58</v>
      </c>
      <c r="H9428" s="23"/>
      <c r="I9428" s="28"/>
    </row>
    <row r="9429" ht="22.5" customHeight="1">
      <c r="A9429" s="53" t="str">
        <f t="array" ref="A9429">IFERROR(_xlfn.XLOOKUP(B9429, Runs[Run ID], Runs[Track]), "— pick a run —")</f>
        <v>X-Men</v>
      </c>
      <c r="B9429" s="54" t="s">
        <v>1285</v>
      </c>
      <c r="C9429" s="53" t="str">
        <f t="array" ref="C9429">IFERROR(_xlfn.XLOOKUP(B9429, Runs[Run ID], Runs[Title]), "— pick a run —")</f>
        <v>Remender's X-Men/Avengers</v>
      </c>
      <c r="D9429" s="74" t="s">
        <v>3685</v>
      </c>
      <c r="E9429" s="58" t="b">
        <v>0</v>
      </c>
      <c r="F9429" s="25">
        <f t="shared" si="2"/>
        <v>97</v>
      </c>
      <c r="G9429" s="21" t="s">
        <v>58</v>
      </c>
      <c r="H9429" s="23"/>
      <c r="I9429" s="28"/>
    </row>
    <row r="9430" ht="22.5" customHeight="1">
      <c r="A9430" s="53" t="str">
        <f t="array" ref="A9430">IFERROR(_xlfn.XLOOKUP(B9430, Runs[Run ID], Runs[Track]), "— pick a run —")</f>
        <v>X-Men</v>
      </c>
      <c r="B9430" s="54" t="s">
        <v>1285</v>
      </c>
      <c r="C9430" s="53" t="str">
        <f t="array" ref="C9430">IFERROR(_xlfn.XLOOKUP(B9430, Runs[Run ID], Runs[Title]), "— pick a run —")</f>
        <v>Remender's X-Men/Avengers</v>
      </c>
      <c r="D9430" s="74" t="s">
        <v>16851</v>
      </c>
      <c r="E9430" s="58" t="b">
        <v>0</v>
      </c>
      <c r="F9430" s="25">
        <f t="shared" si="2"/>
        <v>98</v>
      </c>
      <c r="G9430" s="21" t="s">
        <v>58</v>
      </c>
      <c r="H9430" s="23"/>
      <c r="I9430" s="28"/>
    </row>
    <row r="9431" ht="22.5" customHeight="1">
      <c r="A9431" s="53" t="str">
        <f t="array" ref="A9431">IFERROR(_xlfn.XLOOKUP(B9431, Runs[Run ID], Runs[Track]), "— pick a run —")</f>
        <v>X-Men</v>
      </c>
      <c r="B9431" s="54" t="s">
        <v>1285</v>
      </c>
      <c r="C9431" s="53" t="str">
        <f t="array" ref="C9431">IFERROR(_xlfn.XLOOKUP(B9431, Runs[Run ID], Runs[Title]), "— pick a run —")</f>
        <v>Remender's X-Men/Avengers</v>
      </c>
      <c r="D9431" s="74" t="s">
        <v>9558</v>
      </c>
      <c r="E9431" s="58" t="b">
        <v>0</v>
      </c>
      <c r="F9431" s="25">
        <f t="shared" si="2"/>
        <v>99</v>
      </c>
      <c r="G9431" s="21" t="s">
        <v>58</v>
      </c>
      <c r="H9431" s="23"/>
      <c r="I9431" s="28"/>
    </row>
    <row r="9432" ht="22.5" customHeight="1">
      <c r="A9432" s="53" t="str">
        <f t="array" ref="A9432">IFERROR(_xlfn.XLOOKUP(B9432, Runs[Run ID], Runs[Track]), "— pick a run —")</f>
        <v>X-Men</v>
      </c>
      <c r="B9432" s="54" t="s">
        <v>1285</v>
      </c>
      <c r="C9432" s="53" t="str">
        <f t="array" ref="C9432">IFERROR(_xlfn.XLOOKUP(B9432, Runs[Run ID], Runs[Title]), "— pick a run —")</f>
        <v>Remender's X-Men/Avengers</v>
      </c>
      <c r="D9432" s="74" t="s">
        <v>16852</v>
      </c>
      <c r="E9432" s="58" t="b">
        <v>0</v>
      </c>
      <c r="F9432" s="25">
        <f t="shared" si="2"/>
        <v>100</v>
      </c>
      <c r="G9432" s="21" t="s">
        <v>58</v>
      </c>
      <c r="H9432" s="23"/>
      <c r="I9432" s="28"/>
    </row>
    <row r="9433" ht="22.5" customHeight="1">
      <c r="A9433" s="53" t="str">
        <f t="array" ref="A9433">IFERROR(_xlfn.XLOOKUP(B9433, Runs[Run ID], Runs[Track]), "— pick a run —")</f>
        <v>X-Men</v>
      </c>
      <c r="B9433" s="54" t="s">
        <v>1285</v>
      </c>
      <c r="C9433" s="53" t="str">
        <f t="array" ref="C9433">IFERROR(_xlfn.XLOOKUP(B9433, Runs[Run ID], Runs[Title]), "— pick a run —")</f>
        <v>Remender's X-Men/Avengers</v>
      </c>
      <c r="D9433" s="74" t="s">
        <v>16853</v>
      </c>
      <c r="E9433" s="58" t="b">
        <v>0</v>
      </c>
      <c r="F9433" s="25">
        <f t="shared" si="2"/>
        <v>101</v>
      </c>
      <c r="G9433" s="21" t="s">
        <v>58</v>
      </c>
      <c r="H9433" s="23"/>
      <c r="I9433" s="28"/>
    </row>
    <row r="9434" ht="22.5" customHeight="1">
      <c r="A9434" s="53" t="str">
        <f t="array" ref="A9434">IFERROR(_xlfn.XLOOKUP(B9434, Runs[Run ID], Runs[Track]), "— pick a run —")</f>
        <v>X-Men</v>
      </c>
      <c r="B9434" s="54" t="s">
        <v>1285</v>
      </c>
      <c r="C9434" s="53" t="str">
        <f t="array" ref="C9434">IFERROR(_xlfn.XLOOKUP(B9434, Runs[Run ID], Runs[Title]), "— pick a run —")</f>
        <v>Remender's X-Men/Avengers</v>
      </c>
      <c r="D9434" s="74" t="s">
        <v>16854</v>
      </c>
      <c r="E9434" s="58" t="b">
        <v>0</v>
      </c>
      <c r="F9434" s="25">
        <f t="shared" si="2"/>
        <v>102</v>
      </c>
      <c r="G9434" s="21" t="s">
        <v>58</v>
      </c>
      <c r="H9434" s="23"/>
      <c r="I9434" s="28"/>
    </row>
    <row r="9435" ht="22.5" customHeight="1">
      <c r="A9435" s="53" t="str">
        <f t="array" ref="A9435">IFERROR(_xlfn.XLOOKUP(B9435, Runs[Run ID], Runs[Track]), "— pick a run —")</f>
        <v>X-Men</v>
      </c>
      <c r="B9435" s="54" t="s">
        <v>1285</v>
      </c>
      <c r="C9435" s="53" t="str">
        <f t="array" ref="C9435">IFERROR(_xlfn.XLOOKUP(B9435, Runs[Run ID], Runs[Title]), "— pick a run —")</f>
        <v>Remender's X-Men/Avengers</v>
      </c>
      <c r="D9435" s="74" t="s">
        <v>16855</v>
      </c>
      <c r="E9435" s="58" t="b">
        <v>0</v>
      </c>
      <c r="F9435" s="25">
        <f t="shared" si="2"/>
        <v>103</v>
      </c>
      <c r="G9435" s="21" t="s">
        <v>58</v>
      </c>
      <c r="H9435" s="23"/>
      <c r="I9435" s="28"/>
    </row>
    <row r="9436" ht="22.5" customHeight="1">
      <c r="A9436" s="53" t="str">
        <f t="array" ref="A9436">IFERROR(_xlfn.XLOOKUP(B9436, Runs[Run ID], Runs[Track]), "— pick a run —")</f>
        <v>X-Men</v>
      </c>
      <c r="B9436" s="54" t="s">
        <v>1285</v>
      </c>
      <c r="C9436" s="53" t="str">
        <f t="array" ref="C9436">IFERROR(_xlfn.XLOOKUP(B9436, Runs[Run ID], Runs[Title]), "— pick a run —")</f>
        <v>Remender's X-Men/Avengers</v>
      </c>
      <c r="D9436" s="74" t="s">
        <v>3714</v>
      </c>
      <c r="E9436" s="58" t="b">
        <v>0</v>
      </c>
      <c r="F9436" s="25">
        <f t="shared" si="2"/>
        <v>104</v>
      </c>
      <c r="G9436" s="21" t="s">
        <v>58</v>
      </c>
      <c r="H9436" s="23"/>
      <c r="I9436" s="28"/>
    </row>
    <row r="9437" ht="22.5" customHeight="1">
      <c r="A9437" s="53" t="str">
        <f t="array" ref="A9437">IFERROR(_xlfn.XLOOKUP(B9437, Runs[Run ID], Runs[Track]), "— pick a run —")</f>
        <v>X-Men</v>
      </c>
      <c r="B9437" s="54" t="s">
        <v>1285</v>
      </c>
      <c r="C9437" s="53" t="str">
        <f t="array" ref="C9437">IFERROR(_xlfn.XLOOKUP(B9437, Runs[Run ID], Runs[Title]), "— pick a run —")</f>
        <v>Remender's X-Men/Avengers</v>
      </c>
      <c r="D9437" s="74" t="s">
        <v>16856</v>
      </c>
      <c r="E9437" s="58" t="b">
        <v>0</v>
      </c>
      <c r="F9437" s="25">
        <f t="shared" si="2"/>
        <v>105</v>
      </c>
      <c r="G9437" s="21" t="s">
        <v>1002</v>
      </c>
      <c r="H9437" s="23"/>
      <c r="I9437" s="28"/>
    </row>
    <row r="9438" ht="22.5" customHeight="1">
      <c r="A9438" s="53" t="str">
        <f t="array" ref="A9438">IFERROR(_xlfn.XLOOKUP(B9438, Runs[Run ID], Runs[Track]), "— pick a run —")</f>
        <v>X-Men</v>
      </c>
      <c r="B9438" s="54" t="s">
        <v>1285</v>
      </c>
      <c r="C9438" s="53" t="str">
        <f t="array" ref="C9438">IFERROR(_xlfn.XLOOKUP(B9438, Runs[Run ID], Runs[Title]), "— pick a run —")</f>
        <v>Remender's X-Men/Avengers</v>
      </c>
      <c r="D9438" s="74" t="s">
        <v>16857</v>
      </c>
      <c r="E9438" s="58" t="b">
        <v>0</v>
      </c>
      <c r="F9438" s="25">
        <f t="shared" si="2"/>
        <v>106</v>
      </c>
      <c r="G9438" s="21" t="s">
        <v>1002</v>
      </c>
      <c r="H9438" s="23"/>
      <c r="I9438" s="28"/>
    </row>
    <row r="9439" ht="22.5" customHeight="1">
      <c r="A9439" s="53" t="str">
        <f t="array" ref="A9439">IFERROR(_xlfn.XLOOKUP(B9439, Runs[Run ID], Runs[Track]), "— pick a run —")</f>
        <v>X-Men</v>
      </c>
      <c r="B9439" s="54" t="s">
        <v>1285</v>
      </c>
      <c r="C9439" s="53" t="str">
        <f t="array" ref="C9439">IFERROR(_xlfn.XLOOKUP(B9439, Runs[Run ID], Runs[Title]), "— pick a run —")</f>
        <v>Remender's X-Men/Avengers</v>
      </c>
      <c r="D9439" s="74" t="s">
        <v>16858</v>
      </c>
      <c r="E9439" s="58" t="b">
        <v>0</v>
      </c>
      <c r="F9439" s="25">
        <f t="shared" si="2"/>
        <v>107</v>
      </c>
      <c r="G9439" s="21" t="s">
        <v>1002</v>
      </c>
      <c r="H9439" s="23"/>
      <c r="I9439" s="28"/>
    </row>
    <row r="9440" ht="22.5" customHeight="1">
      <c r="A9440" s="53" t="str">
        <f t="array" ref="A9440">IFERROR(_xlfn.XLOOKUP(B9440, Runs[Run ID], Runs[Track]), "— pick a run —")</f>
        <v>X-Men</v>
      </c>
      <c r="B9440" s="54" t="s">
        <v>1285</v>
      </c>
      <c r="C9440" s="53" t="str">
        <f t="array" ref="C9440">IFERROR(_xlfn.XLOOKUP(B9440, Runs[Run ID], Runs[Title]), "— pick a run —")</f>
        <v>Remender's X-Men/Avengers</v>
      </c>
      <c r="D9440" s="74" t="s">
        <v>16859</v>
      </c>
      <c r="E9440" s="58" t="b">
        <v>0</v>
      </c>
      <c r="F9440" s="25">
        <f t="shared" si="2"/>
        <v>108</v>
      </c>
      <c r="G9440" s="21" t="s">
        <v>1002</v>
      </c>
      <c r="H9440" s="23"/>
      <c r="I9440" s="28"/>
    </row>
    <row r="9441" ht="22.5" customHeight="1">
      <c r="A9441" s="53" t="str">
        <f t="array" ref="A9441">IFERROR(_xlfn.XLOOKUP(B9441, Runs[Run ID], Runs[Track]), "— pick a run —")</f>
        <v>X-Men</v>
      </c>
      <c r="B9441" s="54" t="s">
        <v>1285</v>
      </c>
      <c r="C9441" s="53" t="str">
        <f t="array" ref="C9441">IFERROR(_xlfn.XLOOKUP(B9441, Runs[Run ID], Runs[Title]), "— pick a run —")</f>
        <v>Remender's X-Men/Avengers</v>
      </c>
      <c r="D9441" s="74" t="s">
        <v>16860</v>
      </c>
      <c r="E9441" s="58" t="b">
        <v>0</v>
      </c>
      <c r="F9441" s="25">
        <f t="shared" si="2"/>
        <v>109</v>
      </c>
      <c r="G9441" s="21" t="s">
        <v>1002</v>
      </c>
      <c r="H9441" s="23"/>
      <c r="I9441" s="28"/>
    </row>
    <row r="9442" ht="22.5" customHeight="1">
      <c r="A9442" s="53" t="str">
        <f t="array" ref="A9442">IFERROR(_xlfn.XLOOKUP(B9442, Runs[Run ID], Runs[Track]), "— pick a run —")</f>
        <v>X-Men</v>
      </c>
      <c r="B9442" s="54" t="s">
        <v>1294</v>
      </c>
      <c r="C9442" s="53" t="str">
        <f t="array" ref="C9442">IFERROR(_xlfn.XLOOKUP(B9442, Runs[Run ID], Runs[Title]), "— pick a run —")</f>
        <v>Wolverine &amp; the X-Men </v>
      </c>
      <c r="D9442" s="74" t="s">
        <v>16861</v>
      </c>
      <c r="E9442" s="58" t="b">
        <v>0</v>
      </c>
      <c r="F9442" s="25">
        <f t="shared" si="2"/>
        <v>1</v>
      </c>
      <c r="G9442" s="21" t="s">
        <v>58</v>
      </c>
      <c r="H9442" s="23"/>
      <c r="I9442" s="28"/>
    </row>
    <row r="9443" ht="22.5" customHeight="1">
      <c r="A9443" s="53" t="str">
        <f t="array" ref="A9443">IFERROR(_xlfn.XLOOKUP(B9443, Runs[Run ID], Runs[Track]), "— pick a run —")</f>
        <v>X-Men</v>
      </c>
      <c r="B9443" s="54" t="s">
        <v>1294</v>
      </c>
      <c r="C9443" s="53" t="str">
        <f t="array" ref="C9443">IFERROR(_xlfn.XLOOKUP(B9443, Runs[Run ID], Runs[Title]), "— pick a run —")</f>
        <v>Wolverine &amp; the X-Men </v>
      </c>
      <c r="D9443" s="74" t="s">
        <v>16862</v>
      </c>
      <c r="E9443" s="58" t="b">
        <v>0</v>
      </c>
      <c r="F9443" s="25">
        <f t="shared" si="2"/>
        <v>2</v>
      </c>
      <c r="G9443" s="21" t="s">
        <v>58</v>
      </c>
      <c r="H9443" s="23"/>
      <c r="I9443" s="28"/>
    </row>
    <row r="9444" ht="22.5" customHeight="1">
      <c r="A9444" s="53" t="str">
        <f t="array" ref="A9444">IFERROR(_xlfn.XLOOKUP(B9444, Runs[Run ID], Runs[Track]), "— pick a run —")</f>
        <v>X-Men</v>
      </c>
      <c r="B9444" s="54" t="s">
        <v>1294</v>
      </c>
      <c r="C9444" s="53" t="str">
        <f t="array" ref="C9444">IFERROR(_xlfn.XLOOKUP(B9444, Runs[Run ID], Runs[Title]), "— pick a run —")</f>
        <v>Wolverine &amp; the X-Men </v>
      </c>
      <c r="D9444" s="74" t="s">
        <v>16863</v>
      </c>
      <c r="E9444" s="58" t="b">
        <v>0</v>
      </c>
      <c r="F9444" s="25">
        <f t="shared" si="2"/>
        <v>3</v>
      </c>
      <c r="G9444" s="21" t="s">
        <v>58</v>
      </c>
      <c r="H9444" s="23"/>
      <c r="I9444" s="28"/>
    </row>
    <row r="9445" ht="22.5" customHeight="1">
      <c r="A9445" s="53" t="str">
        <f t="array" ref="A9445">IFERROR(_xlfn.XLOOKUP(B9445, Runs[Run ID], Runs[Track]), "— pick a run —")</f>
        <v>X-Men</v>
      </c>
      <c r="B9445" s="54" t="s">
        <v>1294</v>
      </c>
      <c r="C9445" s="53" t="str">
        <f t="array" ref="C9445">IFERROR(_xlfn.XLOOKUP(B9445, Runs[Run ID], Runs[Title]), "— pick a run —")</f>
        <v>Wolverine &amp; the X-Men </v>
      </c>
      <c r="D9445" s="74" t="s">
        <v>16864</v>
      </c>
      <c r="E9445" s="58" t="b">
        <v>0</v>
      </c>
      <c r="F9445" s="25">
        <f t="shared" si="2"/>
        <v>4</v>
      </c>
      <c r="G9445" s="21" t="s">
        <v>58</v>
      </c>
      <c r="H9445" s="23"/>
      <c r="I9445" s="28"/>
    </row>
    <row r="9446" ht="22.5" customHeight="1">
      <c r="A9446" s="53" t="str">
        <f t="array" ref="A9446">IFERROR(_xlfn.XLOOKUP(B9446, Runs[Run ID], Runs[Track]), "— pick a run —")</f>
        <v>X-Men</v>
      </c>
      <c r="B9446" s="54" t="s">
        <v>1294</v>
      </c>
      <c r="C9446" s="53" t="str">
        <f t="array" ref="C9446">IFERROR(_xlfn.XLOOKUP(B9446, Runs[Run ID], Runs[Title]), "— pick a run —")</f>
        <v>Wolverine &amp; the X-Men </v>
      </c>
      <c r="D9446" s="74" t="s">
        <v>16865</v>
      </c>
      <c r="E9446" s="58" t="b">
        <v>0</v>
      </c>
      <c r="F9446" s="25">
        <f t="shared" si="2"/>
        <v>5</v>
      </c>
      <c r="G9446" s="21" t="s">
        <v>58</v>
      </c>
      <c r="H9446" s="23"/>
      <c r="I9446" s="28"/>
    </row>
    <row r="9447" ht="22.5" customHeight="1">
      <c r="A9447" s="53" t="str">
        <f t="array" ref="A9447">IFERROR(_xlfn.XLOOKUP(B9447, Runs[Run ID], Runs[Track]), "— pick a run —")</f>
        <v>X-Men</v>
      </c>
      <c r="B9447" s="54" t="s">
        <v>1294</v>
      </c>
      <c r="C9447" s="53" t="str">
        <f t="array" ref="C9447">IFERROR(_xlfn.XLOOKUP(B9447, Runs[Run ID], Runs[Title]), "— pick a run —")</f>
        <v>Wolverine &amp; the X-Men </v>
      </c>
      <c r="D9447" s="74" t="s">
        <v>16866</v>
      </c>
      <c r="E9447" s="58" t="b">
        <v>0</v>
      </c>
      <c r="F9447" s="25">
        <f t="shared" si="2"/>
        <v>6</v>
      </c>
      <c r="G9447" s="21" t="s">
        <v>58</v>
      </c>
      <c r="H9447" s="23"/>
      <c r="I9447" s="28"/>
    </row>
    <row r="9448" ht="22.5" customHeight="1">
      <c r="A9448" s="53" t="str">
        <f t="array" ref="A9448">IFERROR(_xlfn.XLOOKUP(B9448, Runs[Run ID], Runs[Track]), "— pick a run —")</f>
        <v>X-Men</v>
      </c>
      <c r="B9448" s="54" t="s">
        <v>1294</v>
      </c>
      <c r="C9448" s="53" t="str">
        <f t="array" ref="C9448">IFERROR(_xlfn.XLOOKUP(B9448, Runs[Run ID], Runs[Title]), "— pick a run —")</f>
        <v>Wolverine &amp; the X-Men </v>
      </c>
      <c r="D9448" s="74" t="s">
        <v>16867</v>
      </c>
      <c r="E9448" s="58" t="b">
        <v>0</v>
      </c>
      <c r="F9448" s="25">
        <f t="shared" si="2"/>
        <v>7</v>
      </c>
      <c r="G9448" s="21" t="s">
        <v>58</v>
      </c>
      <c r="H9448" s="23"/>
      <c r="I9448" s="28"/>
    </row>
    <row r="9449" ht="22.5" customHeight="1">
      <c r="A9449" s="53" t="str">
        <f t="array" ref="A9449">IFERROR(_xlfn.XLOOKUP(B9449, Runs[Run ID], Runs[Track]), "— pick a run —")</f>
        <v>X-Men</v>
      </c>
      <c r="B9449" s="54" t="s">
        <v>1294</v>
      </c>
      <c r="C9449" s="53" t="str">
        <f t="array" ref="C9449">IFERROR(_xlfn.XLOOKUP(B9449, Runs[Run ID], Runs[Title]), "— pick a run —")</f>
        <v>Wolverine &amp; the X-Men </v>
      </c>
      <c r="D9449" s="74" t="s">
        <v>16868</v>
      </c>
      <c r="E9449" s="58" t="b">
        <v>0</v>
      </c>
      <c r="F9449" s="25">
        <f t="shared" si="2"/>
        <v>8</v>
      </c>
      <c r="G9449" s="21" t="s">
        <v>58</v>
      </c>
      <c r="H9449" s="23"/>
      <c r="I9449" s="28"/>
    </row>
    <row r="9450" ht="22.5" customHeight="1">
      <c r="A9450" s="53" t="str">
        <f t="array" ref="A9450">IFERROR(_xlfn.XLOOKUP(B9450, Runs[Run ID], Runs[Track]), "— pick a run —")</f>
        <v>X-Men</v>
      </c>
      <c r="B9450" s="54" t="s">
        <v>1294</v>
      </c>
      <c r="C9450" s="53" t="str">
        <f t="array" ref="C9450">IFERROR(_xlfn.XLOOKUP(B9450, Runs[Run ID], Runs[Title]), "— pick a run —")</f>
        <v>Wolverine &amp; the X-Men </v>
      </c>
      <c r="D9450" s="74" t="s">
        <v>12255</v>
      </c>
      <c r="E9450" s="58" t="b">
        <v>0</v>
      </c>
      <c r="F9450" s="25">
        <f t="shared" si="2"/>
        <v>9</v>
      </c>
      <c r="G9450" s="21" t="s">
        <v>58</v>
      </c>
      <c r="H9450" s="23"/>
      <c r="I9450" s="28"/>
    </row>
    <row r="9451" ht="22.5" customHeight="1">
      <c r="A9451" s="53" t="str">
        <f t="array" ref="A9451">IFERROR(_xlfn.XLOOKUP(B9451, Runs[Run ID], Runs[Track]), "— pick a run —")</f>
        <v>X-Men</v>
      </c>
      <c r="B9451" s="54" t="s">
        <v>1294</v>
      </c>
      <c r="C9451" s="53" t="str">
        <f t="array" ref="C9451">IFERROR(_xlfn.XLOOKUP(B9451, Runs[Run ID], Runs[Title]), "— pick a run —")</f>
        <v>Wolverine &amp; the X-Men </v>
      </c>
      <c r="D9451" s="74" t="s">
        <v>12256</v>
      </c>
      <c r="E9451" s="58" t="b">
        <v>0</v>
      </c>
      <c r="F9451" s="25">
        <f t="shared" si="2"/>
        <v>10</v>
      </c>
      <c r="G9451" s="21" t="s">
        <v>58</v>
      </c>
      <c r="H9451" s="23"/>
      <c r="I9451" s="28"/>
    </row>
    <row r="9452" ht="22.5" customHeight="1">
      <c r="A9452" s="53" t="str">
        <f t="array" ref="A9452">IFERROR(_xlfn.XLOOKUP(B9452, Runs[Run ID], Runs[Track]), "— pick a run —")</f>
        <v>X-Men</v>
      </c>
      <c r="B9452" s="54" t="s">
        <v>1294</v>
      </c>
      <c r="C9452" s="53" t="str">
        <f t="array" ref="C9452">IFERROR(_xlfn.XLOOKUP(B9452, Runs[Run ID], Runs[Title]), "— pick a run —")</f>
        <v>Wolverine &amp; the X-Men </v>
      </c>
      <c r="D9452" s="74" t="s">
        <v>12257</v>
      </c>
      <c r="E9452" s="58" t="b">
        <v>0</v>
      </c>
      <c r="F9452" s="25">
        <f t="shared" si="2"/>
        <v>11</v>
      </c>
      <c r="G9452" s="21" t="s">
        <v>58</v>
      </c>
      <c r="H9452" s="23"/>
      <c r="I9452" s="28"/>
    </row>
    <row r="9453" ht="22.5" customHeight="1">
      <c r="A9453" s="53" t="str">
        <f t="array" ref="A9453">IFERROR(_xlfn.XLOOKUP(B9453, Runs[Run ID], Runs[Track]), "— pick a run —")</f>
        <v>X-Men</v>
      </c>
      <c r="B9453" s="54" t="s">
        <v>1294</v>
      </c>
      <c r="C9453" s="53" t="str">
        <f t="array" ref="C9453">IFERROR(_xlfn.XLOOKUP(B9453, Runs[Run ID], Runs[Title]), "— pick a run —")</f>
        <v>Wolverine &amp; the X-Men </v>
      </c>
      <c r="D9453" s="74" t="s">
        <v>12258</v>
      </c>
      <c r="E9453" s="58" t="b">
        <v>0</v>
      </c>
      <c r="F9453" s="25">
        <f t="shared" si="2"/>
        <v>12</v>
      </c>
      <c r="G9453" s="21" t="s">
        <v>58</v>
      </c>
      <c r="H9453" s="23"/>
      <c r="I9453" s="28"/>
    </row>
    <row r="9454" ht="22.5" customHeight="1">
      <c r="A9454" s="53" t="str">
        <f t="array" ref="A9454">IFERROR(_xlfn.XLOOKUP(B9454, Runs[Run ID], Runs[Track]), "— pick a run —")</f>
        <v>X-Men</v>
      </c>
      <c r="B9454" s="54" t="s">
        <v>1294</v>
      </c>
      <c r="C9454" s="53" t="str">
        <f t="array" ref="C9454">IFERROR(_xlfn.XLOOKUP(B9454, Runs[Run ID], Runs[Title]), "— pick a run —")</f>
        <v>Wolverine &amp; the X-Men </v>
      </c>
      <c r="D9454" s="74" t="s">
        <v>12259</v>
      </c>
      <c r="E9454" s="58" t="b">
        <v>0</v>
      </c>
      <c r="F9454" s="25">
        <f t="shared" si="2"/>
        <v>13</v>
      </c>
      <c r="G9454" s="21" t="s">
        <v>58</v>
      </c>
      <c r="H9454" s="23"/>
      <c r="I9454" s="28"/>
    </row>
    <row r="9455" ht="22.5" customHeight="1">
      <c r="A9455" s="53" t="str">
        <f t="array" ref="A9455">IFERROR(_xlfn.XLOOKUP(B9455, Runs[Run ID], Runs[Track]), "— pick a run —")</f>
        <v>X-Men</v>
      </c>
      <c r="B9455" s="54" t="s">
        <v>1294</v>
      </c>
      <c r="C9455" s="53" t="str">
        <f t="array" ref="C9455">IFERROR(_xlfn.XLOOKUP(B9455, Runs[Run ID], Runs[Title]), "— pick a run —")</f>
        <v>Wolverine &amp; the X-Men </v>
      </c>
      <c r="D9455" s="74" t="s">
        <v>12279</v>
      </c>
      <c r="E9455" s="58" t="b">
        <v>0</v>
      </c>
      <c r="F9455" s="25">
        <f t="shared" si="2"/>
        <v>14</v>
      </c>
      <c r="G9455" s="21" t="s">
        <v>58</v>
      </c>
      <c r="H9455" s="23"/>
      <c r="I9455" s="28"/>
    </row>
    <row r="9456" ht="22.5" customHeight="1">
      <c r="A9456" s="53" t="str">
        <f t="array" ref="A9456">IFERROR(_xlfn.XLOOKUP(B9456, Runs[Run ID], Runs[Track]), "— pick a run —")</f>
        <v>X-Men</v>
      </c>
      <c r="B9456" s="54" t="s">
        <v>1294</v>
      </c>
      <c r="C9456" s="53" t="str">
        <f t="array" ref="C9456">IFERROR(_xlfn.XLOOKUP(B9456, Runs[Run ID], Runs[Title]), "— pick a run —")</f>
        <v>Wolverine &amp; the X-Men </v>
      </c>
      <c r="D9456" s="74" t="s">
        <v>12280</v>
      </c>
      <c r="E9456" s="58" t="b">
        <v>0</v>
      </c>
      <c r="F9456" s="25">
        <f t="shared" si="2"/>
        <v>15</v>
      </c>
      <c r="G9456" s="21" t="s">
        <v>58</v>
      </c>
      <c r="H9456" s="23"/>
      <c r="I9456" s="28"/>
    </row>
    <row r="9457" ht="22.5" customHeight="1">
      <c r="A9457" s="53" t="str">
        <f t="array" ref="A9457">IFERROR(_xlfn.XLOOKUP(B9457, Runs[Run ID], Runs[Track]), "— pick a run —")</f>
        <v>X-Men</v>
      </c>
      <c r="B9457" s="54" t="s">
        <v>1294</v>
      </c>
      <c r="C9457" s="53" t="str">
        <f t="array" ref="C9457">IFERROR(_xlfn.XLOOKUP(B9457, Runs[Run ID], Runs[Title]), "— pick a run —")</f>
        <v>Wolverine &amp; the X-Men </v>
      </c>
      <c r="D9457" s="74" t="s">
        <v>16869</v>
      </c>
      <c r="E9457" s="58" t="b">
        <v>0</v>
      </c>
      <c r="F9457" s="25">
        <f t="shared" si="2"/>
        <v>16</v>
      </c>
      <c r="G9457" s="21" t="s">
        <v>58</v>
      </c>
      <c r="H9457" s="23"/>
      <c r="I9457" s="28"/>
    </row>
    <row r="9458" ht="22.5" customHeight="1">
      <c r="A9458" s="53" t="str">
        <f t="array" ref="A9458">IFERROR(_xlfn.XLOOKUP(B9458, Runs[Run ID], Runs[Track]), "— pick a run —")</f>
        <v>X-Men</v>
      </c>
      <c r="B9458" s="54" t="s">
        <v>1294</v>
      </c>
      <c r="C9458" s="53" t="str">
        <f t="array" ref="C9458">IFERROR(_xlfn.XLOOKUP(B9458, Runs[Run ID], Runs[Title]), "— pick a run —")</f>
        <v>Wolverine &amp; the X-Men </v>
      </c>
      <c r="D9458" s="74" t="s">
        <v>16870</v>
      </c>
      <c r="E9458" s="58" t="b">
        <v>0</v>
      </c>
      <c r="F9458" s="25">
        <f t="shared" si="2"/>
        <v>17</v>
      </c>
      <c r="G9458" s="21" t="s">
        <v>58</v>
      </c>
      <c r="H9458" s="23"/>
      <c r="I9458" s="28"/>
    </row>
    <row r="9459" ht="22.5" customHeight="1">
      <c r="A9459" s="53" t="str">
        <f t="array" ref="A9459">IFERROR(_xlfn.XLOOKUP(B9459, Runs[Run ID], Runs[Track]), "— pick a run —")</f>
        <v>X-Men</v>
      </c>
      <c r="B9459" s="54" t="s">
        <v>1294</v>
      </c>
      <c r="C9459" s="53" t="str">
        <f t="array" ref="C9459">IFERROR(_xlfn.XLOOKUP(B9459, Runs[Run ID], Runs[Title]), "— pick a run —")</f>
        <v>Wolverine &amp; the X-Men </v>
      </c>
      <c r="D9459" s="74" t="s">
        <v>12281</v>
      </c>
      <c r="E9459" s="58" t="b">
        <v>0</v>
      </c>
      <c r="F9459" s="25">
        <f t="shared" si="2"/>
        <v>18</v>
      </c>
      <c r="G9459" s="21" t="s">
        <v>58</v>
      </c>
      <c r="H9459" s="23"/>
      <c r="I9459" s="28"/>
    </row>
    <row r="9460" ht="22.5" customHeight="1">
      <c r="A9460" s="53" t="str">
        <f t="array" ref="A9460">IFERROR(_xlfn.XLOOKUP(B9460, Runs[Run ID], Runs[Track]), "— pick a run —")</f>
        <v>X-Men</v>
      </c>
      <c r="B9460" s="54" t="s">
        <v>1294</v>
      </c>
      <c r="C9460" s="53" t="str">
        <f t="array" ref="C9460">IFERROR(_xlfn.XLOOKUP(B9460, Runs[Run ID], Runs[Title]), "— pick a run —")</f>
        <v>Wolverine &amp; the X-Men </v>
      </c>
      <c r="D9460" s="74" t="s">
        <v>16871</v>
      </c>
      <c r="E9460" s="58" t="b">
        <v>0</v>
      </c>
      <c r="F9460" s="25">
        <f t="shared" si="2"/>
        <v>19</v>
      </c>
      <c r="G9460" s="21" t="s">
        <v>58</v>
      </c>
      <c r="H9460" s="23"/>
      <c r="I9460" s="28"/>
    </row>
    <row r="9461" ht="22.5" customHeight="1">
      <c r="A9461" s="53" t="str">
        <f t="array" ref="A9461">IFERROR(_xlfn.XLOOKUP(B9461, Runs[Run ID], Runs[Track]), "— pick a run —")</f>
        <v>X-Men</v>
      </c>
      <c r="B9461" s="54" t="s">
        <v>1294</v>
      </c>
      <c r="C9461" s="53" t="str">
        <f t="array" ref="C9461">IFERROR(_xlfn.XLOOKUP(B9461, Runs[Run ID], Runs[Title]), "— pick a run —")</f>
        <v>Wolverine &amp; the X-Men </v>
      </c>
      <c r="D9461" s="74" t="s">
        <v>16872</v>
      </c>
      <c r="E9461" s="58" t="b">
        <v>0</v>
      </c>
      <c r="F9461" s="25">
        <f t="shared" si="2"/>
        <v>20</v>
      </c>
      <c r="G9461" s="21" t="s">
        <v>58</v>
      </c>
      <c r="H9461" s="23"/>
      <c r="I9461" s="28"/>
    </row>
    <row r="9462" ht="22.5" customHeight="1">
      <c r="A9462" s="53" t="str">
        <f t="array" ref="A9462">IFERROR(_xlfn.XLOOKUP(B9462, Runs[Run ID], Runs[Track]), "— pick a run —")</f>
        <v>X-Men</v>
      </c>
      <c r="B9462" s="54" t="s">
        <v>1294</v>
      </c>
      <c r="C9462" s="53" t="str">
        <f t="array" ref="C9462">IFERROR(_xlfn.XLOOKUP(B9462, Runs[Run ID], Runs[Title]), "— pick a run —")</f>
        <v>Wolverine &amp; the X-Men </v>
      </c>
      <c r="D9462" s="74" t="s">
        <v>16873</v>
      </c>
      <c r="E9462" s="58" t="b">
        <v>0</v>
      </c>
      <c r="F9462" s="25">
        <f t="shared" si="2"/>
        <v>21</v>
      </c>
      <c r="G9462" s="21" t="s">
        <v>1002</v>
      </c>
      <c r="H9462" s="23"/>
      <c r="I9462" s="28"/>
    </row>
    <row r="9463" ht="22.5" customHeight="1">
      <c r="A9463" s="53" t="str">
        <f t="array" ref="A9463">IFERROR(_xlfn.XLOOKUP(B9463, Runs[Run ID], Runs[Track]), "— pick a run —")</f>
        <v>X-Men</v>
      </c>
      <c r="B9463" s="54" t="s">
        <v>1294</v>
      </c>
      <c r="C9463" s="53" t="str">
        <f t="array" ref="C9463">IFERROR(_xlfn.XLOOKUP(B9463, Runs[Run ID], Runs[Title]), "— pick a run —")</f>
        <v>Wolverine &amp; the X-Men </v>
      </c>
      <c r="D9463" s="74" t="s">
        <v>16874</v>
      </c>
      <c r="E9463" s="58" t="b">
        <v>0</v>
      </c>
      <c r="F9463" s="25">
        <f t="shared" si="2"/>
        <v>22</v>
      </c>
      <c r="G9463" s="21" t="s">
        <v>58</v>
      </c>
      <c r="H9463" s="23"/>
      <c r="I9463" s="28"/>
    </row>
    <row r="9464" ht="22.5" customHeight="1">
      <c r="A9464" s="53" t="str">
        <f t="array" ref="A9464">IFERROR(_xlfn.XLOOKUP(B9464, Runs[Run ID], Runs[Track]), "— pick a run —")</f>
        <v>X-Men</v>
      </c>
      <c r="B9464" s="54" t="s">
        <v>1294</v>
      </c>
      <c r="C9464" s="53" t="str">
        <f t="array" ref="C9464">IFERROR(_xlfn.XLOOKUP(B9464, Runs[Run ID], Runs[Title]), "— pick a run —")</f>
        <v>Wolverine &amp; the X-Men </v>
      </c>
      <c r="D9464" s="74" t="s">
        <v>16875</v>
      </c>
      <c r="E9464" s="58" t="b">
        <v>0</v>
      </c>
      <c r="F9464" s="25">
        <f t="shared" si="2"/>
        <v>23</v>
      </c>
      <c r="G9464" s="21" t="s">
        <v>58</v>
      </c>
      <c r="H9464" s="23"/>
      <c r="I9464" s="28"/>
    </row>
    <row r="9465" ht="22.5" customHeight="1">
      <c r="A9465" s="53" t="str">
        <f t="array" ref="A9465">IFERROR(_xlfn.XLOOKUP(B9465, Runs[Run ID], Runs[Track]), "— pick a run —")</f>
        <v>X-Men</v>
      </c>
      <c r="B9465" s="54" t="s">
        <v>1294</v>
      </c>
      <c r="C9465" s="53" t="str">
        <f t="array" ref="C9465">IFERROR(_xlfn.XLOOKUP(B9465, Runs[Run ID], Runs[Title]), "— pick a run —")</f>
        <v>Wolverine &amp; the X-Men </v>
      </c>
      <c r="D9465" s="74" t="s">
        <v>16876</v>
      </c>
      <c r="E9465" s="58" t="b">
        <v>0</v>
      </c>
      <c r="F9465" s="25">
        <f t="shared" si="2"/>
        <v>24</v>
      </c>
      <c r="G9465" s="21" t="s">
        <v>58</v>
      </c>
      <c r="H9465" s="23"/>
      <c r="I9465" s="28"/>
    </row>
    <row r="9466" ht="22.5" customHeight="1">
      <c r="A9466" s="53" t="str">
        <f t="array" ref="A9466">IFERROR(_xlfn.XLOOKUP(B9466, Runs[Run ID], Runs[Track]), "— pick a run —")</f>
        <v>X-Men</v>
      </c>
      <c r="B9466" s="54" t="s">
        <v>1294</v>
      </c>
      <c r="C9466" s="53" t="str">
        <f t="array" ref="C9466">IFERROR(_xlfn.XLOOKUP(B9466, Runs[Run ID], Runs[Title]), "— pick a run —")</f>
        <v>Wolverine &amp; the X-Men </v>
      </c>
      <c r="D9466" s="74" t="s">
        <v>16877</v>
      </c>
      <c r="E9466" s="58" t="b">
        <v>0</v>
      </c>
      <c r="F9466" s="25">
        <f t="shared" si="2"/>
        <v>25</v>
      </c>
      <c r="G9466" s="21" t="s">
        <v>58</v>
      </c>
      <c r="H9466" s="23"/>
      <c r="I9466" s="28"/>
    </row>
    <row r="9467" ht="22.5" customHeight="1">
      <c r="A9467" s="53" t="str">
        <f t="array" ref="A9467">IFERROR(_xlfn.XLOOKUP(B9467, Runs[Run ID], Runs[Track]), "— pick a run —")</f>
        <v>X-Men</v>
      </c>
      <c r="B9467" s="54" t="s">
        <v>1294</v>
      </c>
      <c r="C9467" s="53" t="str">
        <f t="array" ref="C9467">IFERROR(_xlfn.XLOOKUP(B9467, Runs[Run ID], Runs[Title]), "— pick a run —")</f>
        <v>Wolverine &amp; the X-Men </v>
      </c>
      <c r="D9467" s="74" t="s">
        <v>16878</v>
      </c>
      <c r="E9467" s="58" t="b">
        <v>0</v>
      </c>
      <c r="F9467" s="25">
        <f t="shared" si="2"/>
        <v>26</v>
      </c>
      <c r="G9467" s="21" t="s">
        <v>58</v>
      </c>
      <c r="H9467" s="23"/>
      <c r="I9467" s="28"/>
    </row>
    <row r="9468" ht="22.5" customHeight="1">
      <c r="A9468" s="53" t="str">
        <f t="array" ref="A9468">IFERROR(_xlfn.XLOOKUP(B9468, Runs[Run ID], Runs[Track]), "— pick a run —")</f>
        <v>X-Men</v>
      </c>
      <c r="B9468" s="54" t="s">
        <v>1294</v>
      </c>
      <c r="C9468" s="53" t="str">
        <f t="array" ref="C9468">IFERROR(_xlfn.XLOOKUP(B9468, Runs[Run ID], Runs[Title]), "— pick a run —")</f>
        <v>Wolverine &amp; the X-Men </v>
      </c>
      <c r="D9468" s="74" t="s">
        <v>16879</v>
      </c>
      <c r="E9468" s="58" t="b">
        <v>0</v>
      </c>
      <c r="F9468" s="25">
        <f t="shared" si="2"/>
        <v>27</v>
      </c>
      <c r="G9468" s="21" t="s">
        <v>58</v>
      </c>
      <c r="H9468" s="23"/>
      <c r="I9468" s="28"/>
    </row>
    <row r="9469" ht="22.5" customHeight="1">
      <c r="A9469" s="53" t="str">
        <f t="array" ref="A9469">IFERROR(_xlfn.XLOOKUP(B9469, Runs[Run ID], Runs[Track]), "— pick a run —")</f>
        <v>X-Men</v>
      </c>
      <c r="B9469" s="54" t="s">
        <v>1294</v>
      </c>
      <c r="C9469" s="53" t="str">
        <f t="array" ref="C9469">IFERROR(_xlfn.XLOOKUP(B9469, Runs[Run ID], Runs[Title]), "— pick a run —")</f>
        <v>Wolverine &amp; the X-Men </v>
      </c>
      <c r="D9469" s="74" t="s">
        <v>16880</v>
      </c>
      <c r="E9469" s="58" t="b">
        <v>0</v>
      </c>
      <c r="F9469" s="25">
        <f t="shared" si="2"/>
        <v>28</v>
      </c>
      <c r="G9469" s="21" t="s">
        <v>58</v>
      </c>
      <c r="H9469" s="23"/>
      <c r="I9469" s="28"/>
    </row>
    <row r="9470" ht="22.5" customHeight="1">
      <c r="A9470" s="53" t="str">
        <f t="array" ref="A9470">IFERROR(_xlfn.XLOOKUP(B9470, Runs[Run ID], Runs[Track]), "— pick a run —")</f>
        <v>X-Men</v>
      </c>
      <c r="B9470" s="54" t="s">
        <v>1294</v>
      </c>
      <c r="C9470" s="53" t="str">
        <f t="array" ref="C9470">IFERROR(_xlfn.XLOOKUP(B9470, Runs[Run ID], Runs[Title]), "— pick a run —")</f>
        <v>Wolverine &amp; the X-Men </v>
      </c>
      <c r="D9470" s="74" t="s">
        <v>16881</v>
      </c>
      <c r="E9470" s="58" t="b">
        <v>0</v>
      </c>
      <c r="F9470" s="25">
        <f t="shared" si="2"/>
        <v>29</v>
      </c>
      <c r="G9470" s="21" t="s">
        <v>58</v>
      </c>
      <c r="H9470" s="23"/>
      <c r="I9470" s="28"/>
    </row>
    <row r="9471" ht="22.5" customHeight="1">
      <c r="A9471" s="53" t="str">
        <f t="array" ref="A9471">IFERROR(_xlfn.XLOOKUP(B9471, Runs[Run ID], Runs[Track]), "— pick a run —")</f>
        <v>X-Men</v>
      </c>
      <c r="B9471" s="54" t="s">
        <v>1294</v>
      </c>
      <c r="C9471" s="53" t="str">
        <f t="array" ref="C9471">IFERROR(_xlfn.XLOOKUP(B9471, Runs[Run ID], Runs[Title]), "— pick a run —")</f>
        <v>Wolverine &amp; the X-Men </v>
      </c>
      <c r="D9471" s="74" t="s">
        <v>16882</v>
      </c>
      <c r="E9471" s="58" t="b">
        <v>0</v>
      </c>
      <c r="F9471" s="25">
        <f t="shared" si="2"/>
        <v>30</v>
      </c>
      <c r="G9471" s="21" t="s">
        <v>58</v>
      </c>
      <c r="H9471" s="23"/>
      <c r="I9471" s="28"/>
    </row>
    <row r="9472" ht="22.5" customHeight="1">
      <c r="A9472" s="53" t="str">
        <f t="array" ref="A9472">IFERROR(_xlfn.XLOOKUP(B9472, Runs[Run ID], Runs[Track]), "— pick a run —")</f>
        <v>X-Men</v>
      </c>
      <c r="B9472" s="54" t="s">
        <v>1294</v>
      </c>
      <c r="C9472" s="53" t="str">
        <f t="array" ref="C9472">IFERROR(_xlfn.XLOOKUP(B9472, Runs[Run ID], Runs[Title]), "— pick a run —")</f>
        <v>Wolverine &amp; the X-Men </v>
      </c>
      <c r="D9472" s="74" t="s">
        <v>16883</v>
      </c>
      <c r="E9472" s="58" t="b">
        <v>0</v>
      </c>
      <c r="F9472" s="25">
        <f t="shared" si="2"/>
        <v>31</v>
      </c>
      <c r="G9472" s="21" t="s">
        <v>58</v>
      </c>
      <c r="H9472" s="23"/>
      <c r="I9472" s="28"/>
    </row>
    <row r="9473" ht="22.5" customHeight="1">
      <c r="A9473" s="53" t="str">
        <f t="array" ref="A9473">IFERROR(_xlfn.XLOOKUP(B9473, Runs[Run ID], Runs[Track]), "— pick a run —")</f>
        <v>X-Men</v>
      </c>
      <c r="B9473" s="54" t="s">
        <v>1294</v>
      </c>
      <c r="C9473" s="53" t="str">
        <f t="array" ref="C9473">IFERROR(_xlfn.XLOOKUP(B9473, Runs[Run ID], Runs[Title]), "— pick a run —")</f>
        <v>Wolverine &amp; the X-Men </v>
      </c>
      <c r="D9473" s="74" t="s">
        <v>16884</v>
      </c>
      <c r="E9473" s="58" t="b">
        <v>0</v>
      </c>
      <c r="F9473" s="25">
        <f t="shared" si="2"/>
        <v>32</v>
      </c>
      <c r="G9473" s="21" t="s">
        <v>58</v>
      </c>
      <c r="H9473" s="23"/>
      <c r="I9473" s="28"/>
    </row>
    <row r="9474" ht="22.5" customHeight="1">
      <c r="A9474" s="53" t="str">
        <f t="array" ref="A9474">IFERROR(_xlfn.XLOOKUP(B9474, Runs[Run ID], Runs[Track]), "— pick a run —")</f>
        <v>X-Men</v>
      </c>
      <c r="B9474" s="54" t="s">
        <v>1294</v>
      </c>
      <c r="C9474" s="53" t="str">
        <f t="array" ref="C9474">IFERROR(_xlfn.XLOOKUP(B9474, Runs[Run ID], Runs[Title]), "— pick a run —")</f>
        <v>Wolverine &amp; the X-Men </v>
      </c>
      <c r="D9474" s="74" t="s">
        <v>16885</v>
      </c>
      <c r="E9474" s="58" t="b">
        <v>0</v>
      </c>
      <c r="F9474" s="25">
        <f t="shared" si="2"/>
        <v>33</v>
      </c>
      <c r="G9474" s="21" t="s">
        <v>58</v>
      </c>
      <c r="H9474" s="23"/>
      <c r="I9474" s="28"/>
    </row>
    <row r="9475" ht="22.5" customHeight="1">
      <c r="A9475" s="53" t="str">
        <f t="array" ref="A9475">IFERROR(_xlfn.XLOOKUP(B9475, Runs[Run ID], Runs[Track]), "— pick a run —")</f>
        <v>X-Men</v>
      </c>
      <c r="B9475" s="54" t="s">
        <v>1294</v>
      </c>
      <c r="C9475" s="53" t="str">
        <f t="array" ref="C9475">IFERROR(_xlfn.XLOOKUP(B9475, Runs[Run ID], Runs[Title]), "— pick a run —")</f>
        <v>Wolverine &amp; the X-Men </v>
      </c>
      <c r="D9475" s="74" t="s">
        <v>16886</v>
      </c>
      <c r="E9475" s="58" t="b">
        <v>0</v>
      </c>
      <c r="F9475" s="25">
        <f t="shared" si="2"/>
        <v>34</v>
      </c>
      <c r="G9475" s="21" t="s">
        <v>58</v>
      </c>
      <c r="H9475" s="23"/>
      <c r="I9475" s="28"/>
    </row>
    <row r="9476" ht="22.5" customHeight="1">
      <c r="A9476" s="53" t="str">
        <f t="array" ref="A9476">IFERROR(_xlfn.XLOOKUP(B9476, Runs[Run ID], Runs[Track]), "— pick a run —")</f>
        <v>X-Men</v>
      </c>
      <c r="B9476" s="54" t="s">
        <v>1294</v>
      </c>
      <c r="C9476" s="53" t="str">
        <f t="array" ref="C9476">IFERROR(_xlfn.XLOOKUP(B9476, Runs[Run ID], Runs[Title]), "— pick a run —")</f>
        <v>Wolverine &amp; the X-Men </v>
      </c>
      <c r="D9476" s="74" t="s">
        <v>16887</v>
      </c>
      <c r="E9476" s="58" t="b">
        <v>0</v>
      </c>
      <c r="F9476" s="25">
        <f t="shared" si="2"/>
        <v>35</v>
      </c>
      <c r="G9476" s="21" t="s">
        <v>58</v>
      </c>
      <c r="H9476" s="23"/>
      <c r="I9476" s="28"/>
    </row>
    <row r="9477" ht="22.5" customHeight="1">
      <c r="A9477" s="53" t="str">
        <f t="array" ref="A9477">IFERROR(_xlfn.XLOOKUP(B9477, Runs[Run ID], Runs[Track]), "— pick a run —")</f>
        <v>X-Men</v>
      </c>
      <c r="B9477" s="54" t="s">
        <v>1294</v>
      </c>
      <c r="C9477" s="53" t="str">
        <f t="array" ref="C9477">IFERROR(_xlfn.XLOOKUP(B9477, Runs[Run ID], Runs[Title]), "— pick a run —")</f>
        <v>Wolverine &amp; the X-Men </v>
      </c>
      <c r="D9477" s="74" t="s">
        <v>16888</v>
      </c>
      <c r="E9477" s="58" t="b">
        <v>0</v>
      </c>
      <c r="F9477" s="25">
        <f t="shared" si="2"/>
        <v>36</v>
      </c>
      <c r="G9477" s="21" t="s">
        <v>58</v>
      </c>
      <c r="H9477" s="23"/>
      <c r="I9477" s="28"/>
    </row>
    <row r="9478" ht="22.5" customHeight="1">
      <c r="A9478" s="53" t="str">
        <f t="array" ref="A9478">IFERROR(_xlfn.XLOOKUP(B9478, Runs[Run ID], Runs[Track]), "— pick a run —")</f>
        <v>X-Men</v>
      </c>
      <c r="B9478" s="54" t="s">
        <v>1294</v>
      </c>
      <c r="C9478" s="53" t="str">
        <f t="array" ref="C9478">IFERROR(_xlfn.XLOOKUP(B9478, Runs[Run ID], Runs[Title]), "— pick a run —")</f>
        <v>Wolverine &amp; the X-Men </v>
      </c>
      <c r="D9478" s="74" t="s">
        <v>16889</v>
      </c>
      <c r="E9478" s="58" t="b">
        <v>0</v>
      </c>
      <c r="F9478" s="25">
        <f t="shared" si="2"/>
        <v>37</v>
      </c>
      <c r="G9478" s="21" t="s">
        <v>58</v>
      </c>
      <c r="H9478" s="23"/>
      <c r="I9478" s="28"/>
    </row>
    <row r="9479" ht="22.5" customHeight="1">
      <c r="A9479" s="53" t="str">
        <f t="array" ref="A9479">IFERROR(_xlfn.XLOOKUP(B9479, Runs[Run ID], Runs[Track]), "— pick a run —")</f>
        <v>X-Men</v>
      </c>
      <c r="B9479" s="54" t="s">
        <v>1294</v>
      </c>
      <c r="C9479" s="53" t="str">
        <f t="array" ref="C9479">IFERROR(_xlfn.XLOOKUP(B9479, Runs[Run ID], Runs[Title]), "— pick a run —")</f>
        <v>Wolverine &amp; the X-Men </v>
      </c>
      <c r="D9479" s="74" t="s">
        <v>16890</v>
      </c>
      <c r="E9479" s="58" t="b">
        <v>0</v>
      </c>
      <c r="F9479" s="25">
        <f t="shared" si="2"/>
        <v>38</v>
      </c>
      <c r="G9479" s="21" t="s">
        <v>58</v>
      </c>
      <c r="H9479" s="23"/>
      <c r="I9479" s="28"/>
    </row>
    <row r="9480" ht="22.5" customHeight="1">
      <c r="A9480" s="53" t="str">
        <f t="array" ref="A9480">IFERROR(_xlfn.XLOOKUP(B9480, Runs[Run ID], Runs[Track]), "— pick a run —")</f>
        <v>X-Men</v>
      </c>
      <c r="B9480" s="54" t="s">
        <v>1294</v>
      </c>
      <c r="C9480" s="53" t="str">
        <f t="array" ref="C9480">IFERROR(_xlfn.XLOOKUP(B9480, Runs[Run ID], Runs[Title]), "— pick a run —")</f>
        <v>Wolverine &amp; the X-Men </v>
      </c>
      <c r="D9480" s="74" t="s">
        <v>16891</v>
      </c>
      <c r="E9480" s="58" t="b">
        <v>0</v>
      </c>
      <c r="F9480" s="25">
        <f t="shared" si="2"/>
        <v>39</v>
      </c>
      <c r="G9480" s="21" t="s">
        <v>58</v>
      </c>
      <c r="H9480" s="23"/>
      <c r="I9480" s="28"/>
    </row>
    <row r="9481" ht="22.5" customHeight="1">
      <c r="A9481" s="53" t="str">
        <f t="array" ref="A9481">IFERROR(_xlfn.XLOOKUP(B9481, Runs[Run ID], Runs[Track]), "— pick a run —")</f>
        <v>X-Men</v>
      </c>
      <c r="B9481" s="54" t="s">
        <v>1294</v>
      </c>
      <c r="C9481" s="53" t="str">
        <f t="array" ref="C9481">IFERROR(_xlfn.XLOOKUP(B9481, Runs[Run ID], Runs[Title]), "— pick a run —")</f>
        <v>Wolverine &amp; the X-Men </v>
      </c>
      <c r="D9481" s="74" t="s">
        <v>16892</v>
      </c>
      <c r="E9481" s="58" t="b">
        <v>0</v>
      </c>
      <c r="F9481" s="25">
        <f t="shared" si="2"/>
        <v>40</v>
      </c>
      <c r="G9481" s="21" t="s">
        <v>58</v>
      </c>
      <c r="H9481" s="23"/>
      <c r="I9481" s="28"/>
    </row>
    <row r="9482" ht="22.5" customHeight="1">
      <c r="A9482" s="53" t="str">
        <f t="array" ref="A9482">IFERROR(_xlfn.XLOOKUP(B9482, Runs[Run ID], Runs[Track]), "— pick a run —")</f>
        <v>X-Men</v>
      </c>
      <c r="B9482" s="54" t="s">
        <v>1294</v>
      </c>
      <c r="C9482" s="53" t="str">
        <f t="array" ref="C9482">IFERROR(_xlfn.XLOOKUP(B9482, Runs[Run ID], Runs[Title]), "— pick a run —")</f>
        <v>Wolverine &amp; the X-Men </v>
      </c>
      <c r="D9482" s="74" t="s">
        <v>16893</v>
      </c>
      <c r="E9482" s="58" t="b">
        <v>0</v>
      </c>
      <c r="F9482" s="25">
        <f t="shared" si="2"/>
        <v>41</v>
      </c>
      <c r="G9482" s="21" t="s">
        <v>58</v>
      </c>
      <c r="H9482" s="23"/>
      <c r="I9482" s="28"/>
    </row>
    <row r="9483" ht="22.5" customHeight="1">
      <c r="A9483" s="53" t="str">
        <f t="array" ref="A9483">IFERROR(_xlfn.XLOOKUP(B9483, Runs[Run ID], Runs[Track]), "— pick a run —")</f>
        <v>X-Men</v>
      </c>
      <c r="B9483" s="54" t="s">
        <v>1294</v>
      </c>
      <c r="C9483" s="53" t="str">
        <f t="array" ref="C9483">IFERROR(_xlfn.XLOOKUP(B9483, Runs[Run ID], Runs[Title]), "— pick a run —")</f>
        <v>Wolverine &amp; the X-Men </v>
      </c>
      <c r="D9483" s="74" t="s">
        <v>16894</v>
      </c>
      <c r="E9483" s="58" t="b">
        <v>0</v>
      </c>
      <c r="F9483" s="25">
        <f t="shared" si="2"/>
        <v>42</v>
      </c>
      <c r="G9483" s="21" t="s">
        <v>58</v>
      </c>
      <c r="H9483" s="23"/>
      <c r="I9483" s="28"/>
    </row>
    <row r="9484" ht="22.5" customHeight="1">
      <c r="A9484" s="53" t="str">
        <f t="array" ref="A9484">IFERROR(_xlfn.XLOOKUP(B9484, Runs[Run ID], Runs[Track]), "— pick a run —")</f>
        <v>X-Men</v>
      </c>
      <c r="B9484" s="54" t="s">
        <v>1294</v>
      </c>
      <c r="C9484" s="53" t="str">
        <f t="array" ref="C9484">IFERROR(_xlfn.XLOOKUP(B9484, Runs[Run ID], Runs[Title]), "— pick a run —")</f>
        <v>Wolverine &amp; the X-Men </v>
      </c>
      <c r="D9484" s="74" t="s">
        <v>16895</v>
      </c>
      <c r="E9484" s="58" t="b">
        <v>0</v>
      </c>
      <c r="F9484" s="25">
        <f t="shared" si="2"/>
        <v>43</v>
      </c>
      <c r="G9484" s="21" t="s">
        <v>58</v>
      </c>
      <c r="H9484" s="23"/>
      <c r="I9484" s="28"/>
    </row>
    <row r="9485" ht="22.5" customHeight="1">
      <c r="A9485" s="53" t="str">
        <f t="array" ref="A9485">IFERROR(_xlfn.XLOOKUP(B9485, Runs[Run ID], Runs[Track]), "— pick a run —")</f>
        <v>X-Men</v>
      </c>
      <c r="B9485" s="54" t="s">
        <v>1294</v>
      </c>
      <c r="C9485" s="53" t="str">
        <f t="array" ref="C9485">IFERROR(_xlfn.XLOOKUP(B9485, Runs[Run ID], Runs[Title]), "— pick a run —")</f>
        <v>Wolverine &amp; the X-Men </v>
      </c>
      <c r="D9485" s="74" t="s">
        <v>16896</v>
      </c>
      <c r="E9485" s="58" t="b">
        <v>0</v>
      </c>
      <c r="F9485" s="25">
        <f t="shared" si="2"/>
        <v>44</v>
      </c>
      <c r="G9485" s="21" t="s">
        <v>58</v>
      </c>
      <c r="H9485" s="23"/>
      <c r="I9485" s="28"/>
    </row>
    <row r="9486" ht="22.5" customHeight="1">
      <c r="A9486" s="53" t="str">
        <f t="array" ref="A9486">IFERROR(_xlfn.XLOOKUP(B9486, Runs[Run ID], Runs[Track]), "— pick a run —")</f>
        <v>X-Men</v>
      </c>
      <c r="B9486" s="54" t="s">
        <v>1293</v>
      </c>
      <c r="C9486" s="53" t="str">
        <f t="array" ref="C9486">IFERROR(_xlfn.XLOOKUP(B9486, Runs[Run ID], Runs[Title]), "— pick a run —")</f>
        <v>Gillen's Uncanny X-Men </v>
      </c>
      <c r="D9486" s="74" t="s">
        <v>16897</v>
      </c>
      <c r="E9486" s="58" t="b">
        <v>0</v>
      </c>
      <c r="F9486" s="25">
        <f t="shared" si="2"/>
        <v>1</v>
      </c>
      <c r="G9486" s="21" t="s">
        <v>58</v>
      </c>
      <c r="H9486" s="23"/>
      <c r="I9486" s="28"/>
    </row>
    <row r="9487" ht="22.5" customHeight="1">
      <c r="A9487" s="53" t="str">
        <f t="array" ref="A9487">IFERROR(_xlfn.XLOOKUP(B9487, Runs[Run ID], Runs[Track]), "— pick a run —")</f>
        <v>X-Men</v>
      </c>
      <c r="B9487" s="54" t="s">
        <v>1293</v>
      </c>
      <c r="C9487" s="53" t="str">
        <f t="array" ref="C9487">IFERROR(_xlfn.XLOOKUP(B9487, Runs[Run ID], Runs[Title]), "— pick a run —")</f>
        <v>Gillen's Uncanny X-Men </v>
      </c>
      <c r="D9487" s="74" t="s">
        <v>16898</v>
      </c>
      <c r="E9487" s="58" t="b">
        <v>0</v>
      </c>
      <c r="F9487" s="25">
        <f t="shared" si="2"/>
        <v>2</v>
      </c>
      <c r="G9487" s="21" t="s">
        <v>58</v>
      </c>
      <c r="H9487" s="23"/>
      <c r="I9487" s="28"/>
    </row>
    <row r="9488" ht="22.5" customHeight="1">
      <c r="A9488" s="53" t="str">
        <f t="array" ref="A9488">IFERROR(_xlfn.XLOOKUP(B9488, Runs[Run ID], Runs[Track]), "— pick a run —")</f>
        <v>X-Men</v>
      </c>
      <c r="B9488" s="54" t="s">
        <v>1293</v>
      </c>
      <c r="C9488" s="53" t="str">
        <f t="array" ref="C9488">IFERROR(_xlfn.XLOOKUP(B9488, Runs[Run ID], Runs[Title]), "— pick a run —")</f>
        <v>Gillen's Uncanny X-Men </v>
      </c>
      <c r="D9488" s="74" t="s">
        <v>16899</v>
      </c>
      <c r="E9488" s="58" t="b">
        <v>0</v>
      </c>
      <c r="F9488" s="25">
        <f t="shared" si="2"/>
        <v>3</v>
      </c>
      <c r="G9488" s="21" t="s">
        <v>58</v>
      </c>
      <c r="H9488" s="23"/>
      <c r="I9488" s="28"/>
    </row>
    <row r="9489" ht="22.5" customHeight="1">
      <c r="A9489" s="53" t="str">
        <f t="array" ref="A9489">IFERROR(_xlfn.XLOOKUP(B9489, Runs[Run ID], Runs[Track]), "— pick a run —")</f>
        <v>X-Men</v>
      </c>
      <c r="B9489" s="54" t="s">
        <v>1293</v>
      </c>
      <c r="C9489" s="53" t="str">
        <f t="array" ref="C9489">IFERROR(_xlfn.XLOOKUP(B9489, Runs[Run ID], Runs[Title]), "— pick a run —")</f>
        <v>Gillen's Uncanny X-Men </v>
      </c>
      <c r="D9489" s="74" t="s">
        <v>16900</v>
      </c>
      <c r="E9489" s="58" t="b">
        <v>0</v>
      </c>
      <c r="F9489" s="25">
        <f t="shared" si="2"/>
        <v>4</v>
      </c>
      <c r="G9489" s="21" t="s">
        <v>58</v>
      </c>
      <c r="H9489" s="23"/>
      <c r="I9489" s="28"/>
    </row>
    <row r="9490" ht="22.5" customHeight="1">
      <c r="A9490" s="53" t="str">
        <f t="array" ref="A9490">IFERROR(_xlfn.XLOOKUP(B9490, Runs[Run ID], Runs[Track]), "— pick a run —")</f>
        <v>X-Men</v>
      </c>
      <c r="B9490" s="54" t="s">
        <v>1293</v>
      </c>
      <c r="C9490" s="53" t="str">
        <f t="array" ref="C9490">IFERROR(_xlfn.XLOOKUP(B9490, Runs[Run ID], Runs[Title]), "— pick a run —")</f>
        <v>Gillen's Uncanny X-Men </v>
      </c>
      <c r="D9490" s="74" t="s">
        <v>16901</v>
      </c>
      <c r="E9490" s="58" t="b">
        <v>0</v>
      </c>
      <c r="F9490" s="25">
        <f t="shared" si="2"/>
        <v>5</v>
      </c>
      <c r="G9490" s="21" t="s">
        <v>58</v>
      </c>
      <c r="H9490" s="23"/>
      <c r="I9490" s="28"/>
    </row>
    <row r="9491" ht="22.5" customHeight="1">
      <c r="A9491" s="53" t="str">
        <f t="array" ref="A9491">IFERROR(_xlfn.XLOOKUP(B9491, Runs[Run ID], Runs[Track]), "— pick a run —")</f>
        <v>X-Men</v>
      </c>
      <c r="B9491" s="54" t="s">
        <v>1293</v>
      </c>
      <c r="C9491" s="53" t="str">
        <f t="array" ref="C9491">IFERROR(_xlfn.XLOOKUP(B9491, Runs[Run ID], Runs[Title]), "— pick a run —")</f>
        <v>Gillen's Uncanny X-Men </v>
      </c>
      <c r="D9491" s="74" t="s">
        <v>16902</v>
      </c>
      <c r="E9491" s="58" t="b">
        <v>0</v>
      </c>
      <c r="F9491" s="25">
        <f t="shared" si="2"/>
        <v>6</v>
      </c>
      <c r="G9491" s="21" t="s">
        <v>58</v>
      </c>
      <c r="H9491" s="23"/>
      <c r="I9491" s="28"/>
    </row>
    <row r="9492" ht="22.5" customHeight="1">
      <c r="A9492" s="53" t="str">
        <f t="array" ref="A9492">IFERROR(_xlfn.XLOOKUP(B9492, Runs[Run ID], Runs[Track]), "— pick a run —")</f>
        <v>X-Men</v>
      </c>
      <c r="B9492" s="54" t="s">
        <v>1293</v>
      </c>
      <c r="C9492" s="53" t="str">
        <f t="array" ref="C9492">IFERROR(_xlfn.XLOOKUP(B9492, Runs[Run ID], Runs[Title]), "— pick a run —")</f>
        <v>Gillen's Uncanny X-Men </v>
      </c>
      <c r="D9492" s="74" t="s">
        <v>16903</v>
      </c>
      <c r="E9492" s="58" t="b">
        <v>0</v>
      </c>
      <c r="F9492" s="25">
        <f t="shared" si="2"/>
        <v>7</v>
      </c>
      <c r="G9492" s="21" t="s">
        <v>58</v>
      </c>
      <c r="H9492" s="23"/>
      <c r="I9492" s="28"/>
    </row>
    <row r="9493" ht="22.5" customHeight="1">
      <c r="A9493" s="53" t="str">
        <f t="array" ref="A9493">IFERROR(_xlfn.XLOOKUP(B9493, Runs[Run ID], Runs[Track]), "— pick a run —")</f>
        <v>X-Men</v>
      </c>
      <c r="B9493" s="54" t="s">
        <v>1293</v>
      </c>
      <c r="C9493" s="53" t="str">
        <f t="array" ref="C9493">IFERROR(_xlfn.XLOOKUP(B9493, Runs[Run ID], Runs[Title]), "— pick a run —")</f>
        <v>Gillen's Uncanny X-Men </v>
      </c>
      <c r="D9493" s="74" t="s">
        <v>16904</v>
      </c>
      <c r="E9493" s="58" t="b">
        <v>0</v>
      </c>
      <c r="F9493" s="25">
        <f t="shared" si="2"/>
        <v>8</v>
      </c>
      <c r="G9493" s="21" t="s">
        <v>58</v>
      </c>
      <c r="H9493" s="23"/>
      <c r="I9493" s="28"/>
    </row>
    <row r="9494" ht="22.5" customHeight="1">
      <c r="A9494" s="53" t="str">
        <f t="array" ref="A9494">IFERROR(_xlfn.XLOOKUP(B9494, Runs[Run ID], Runs[Track]), "— pick a run —")</f>
        <v>X-Men</v>
      </c>
      <c r="B9494" s="54" t="s">
        <v>1293</v>
      </c>
      <c r="C9494" s="53" t="str">
        <f t="array" ref="C9494">IFERROR(_xlfn.XLOOKUP(B9494, Runs[Run ID], Runs[Title]), "— pick a run —")</f>
        <v>Gillen's Uncanny X-Men </v>
      </c>
      <c r="D9494" s="74" t="s">
        <v>16905</v>
      </c>
      <c r="E9494" s="58" t="b">
        <v>0</v>
      </c>
      <c r="F9494" s="25">
        <f t="shared" si="2"/>
        <v>9</v>
      </c>
      <c r="G9494" s="21" t="s">
        <v>58</v>
      </c>
      <c r="H9494" s="23"/>
      <c r="I9494" s="28"/>
    </row>
    <row r="9495" ht="22.5" customHeight="1">
      <c r="A9495" s="53" t="str">
        <f t="array" ref="A9495">IFERROR(_xlfn.XLOOKUP(B9495, Runs[Run ID], Runs[Track]), "— pick a run —")</f>
        <v>X-Men</v>
      </c>
      <c r="B9495" s="54" t="s">
        <v>1293</v>
      </c>
      <c r="C9495" s="53" t="str">
        <f t="array" ref="C9495">IFERROR(_xlfn.XLOOKUP(B9495, Runs[Run ID], Runs[Title]), "— pick a run —")</f>
        <v>Gillen's Uncanny X-Men </v>
      </c>
      <c r="D9495" s="74" t="s">
        <v>16906</v>
      </c>
      <c r="E9495" s="58" t="b">
        <v>0</v>
      </c>
      <c r="F9495" s="25">
        <f t="shared" si="2"/>
        <v>10</v>
      </c>
      <c r="G9495" s="21" t="s">
        <v>58</v>
      </c>
      <c r="H9495" s="23"/>
      <c r="I9495" s="28"/>
    </row>
    <row r="9496" ht="22.5" customHeight="1">
      <c r="A9496" s="53" t="str">
        <f t="array" ref="A9496">IFERROR(_xlfn.XLOOKUP(B9496, Runs[Run ID], Runs[Track]), "— pick a run —")</f>
        <v>X-Men</v>
      </c>
      <c r="B9496" s="54" t="s">
        <v>1293</v>
      </c>
      <c r="C9496" s="53" t="str">
        <f t="array" ref="C9496">IFERROR(_xlfn.XLOOKUP(B9496, Runs[Run ID], Runs[Title]), "— pick a run —")</f>
        <v>Gillen's Uncanny X-Men </v>
      </c>
      <c r="D9496" s="74" t="s">
        <v>16907</v>
      </c>
      <c r="E9496" s="58" t="b">
        <v>0</v>
      </c>
      <c r="F9496" s="25">
        <f t="shared" si="2"/>
        <v>11</v>
      </c>
      <c r="G9496" s="21" t="s">
        <v>58</v>
      </c>
      <c r="H9496" s="23"/>
      <c r="I9496" s="28"/>
    </row>
    <row r="9497" ht="22.5" customHeight="1">
      <c r="A9497" s="53" t="str">
        <f t="array" ref="A9497">IFERROR(_xlfn.XLOOKUP(B9497, Runs[Run ID], Runs[Track]), "— pick a run —")</f>
        <v>X-Men</v>
      </c>
      <c r="B9497" s="54" t="s">
        <v>1293</v>
      </c>
      <c r="C9497" s="53" t="str">
        <f t="array" ref="C9497">IFERROR(_xlfn.XLOOKUP(B9497, Runs[Run ID], Runs[Title]), "— pick a run —")</f>
        <v>Gillen's Uncanny X-Men </v>
      </c>
      <c r="D9497" s="74" t="s">
        <v>16908</v>
      </c>
      <c r="E9497" s="58" t="b">
        <v>0</v>
      </c>
      <c r="F9497" s="25">
        <f t="shared" si="2"/>
        <v>12</v>
      </c>
      <c r="G9497" s="21" t="s">
        <v>58</v>
      </c>
      <c r="H9497" s="23"/>
      <c r="I9497" s="28"/>
    </row>
    <row r="9498" ht="22.5" customHeight="1">
      <c r="A9498" s="53" t="str">
        <f t="array" ref="A9498">IFERROR(_xlfn.XLOOKUP(B9498, Runs[Run ID], Runs[Track]), "— pick a run —")</f>
        <v>X-Men</v>
      </c>
      <c r="B9498" s="54" t="s">
        <v>1293</v>
      </c>
      <c r="C9498" s="53" t="str">
        <f t="array" ref="C9498">IFERROR(_xlfn.XLOOKUP(B9498, Runs[Run ID], Runs[Title]), "— pick a run —")</f>
        <v>Gillen's Uncanny X-Men </v>
      </c>
      <c r="D9498" s="74" t="s">
        <v>16909</v>
      </c>
      <c r="E9498" s="58" t="b">
        <v>0</v>
      </c>
      <c r="F9498" s="25">
        <f t="shared" si="2"/>
        <v>13</v>
      </c>
      <c r="G9498" s="21" t="s">
        <v>58</v>
      </c>
      <c r="H9498" s="23"/>
      <c r="I9498" s="28"/>
    </row>
    <row r="9499" ht="22.5" customHeight="1">
      <c r="A9499" s="53" t="str">
        <f t="array" ref="A9499">IFERROR(_xlfn.XLOOKUP(B9499, Runs[Run ID], Runs[Track]), "— pick a run —")</f>
        <v>X-Men</v>
      </c>
      <c r="B9499" s="54" t="s">
        <v>1293</v>
      </c>
      <c r="C9499" s="53" t="str">
        <f t="array" ref="C9499">IFERROR(_xlfn.XLOOKUP(B9499, Runs[Run ID], Runs[Title]), "— pick a run —")</f>
        <v>Gillen's Uncanny X-Men </v>
      </c>
      <c r="D9499" s="74" t="s">
        <v>16910</v>
      </c>
      <c r="E9499" s="58" t="b">
        <v>0</v>
      </c>
      <c r="F9499" s="25">
        <f t="shared" si="2"/>
        <v>14</v>
      </c>
      <c r="G9499" s="21" t="s">
        <v>58</v>
      </c>
      <c r="H9499" s="23"/>
      <c r="I9499" s="28"/>
    </row>
    <row r="9500" ht="22.5" customHeight="1">
      <c r="A9500" s="53" t="str">
        <f t="array" ref="A9500">IFERROR(_xlfn.XLOOKUP(B9500, Runs[Run ID], Runs[Track]), "— pick a run —")</f>
        <v>X-Men</v>
      </c>
      <c r="B9500" s="54" t="s">
        <v>1293</v>
      </c>
      <c r="C9500" s="53" t="str">
        <f t="array" ref="C9500">IFERROR(_xlfn.XLOOKUP(B9500, Runs[Run ID], Runs[Title]), "— pick a run —")</f>
        <v>Gillen's Uncanny X-Men </v>
      </c>
      <c r="D9500" s="74" t="s">
        <v>16911</v>
      </c>
      <c r="E9500" s="58" t="b">
        <v>0</v>
      </c>
      <c r="F9500" s="25">
        <f t="shared" si="2"/>
        <v>15</v>
      </c>
      <c r="G9500" s="21" t="s">
        <v>58</v>
      </c>
      <c r="H9500" s="23"/>
      <c r="I9500" s="28"/>
    </row>
    <row r="9501" ht="22.5" customHeight="1">
      <c r="A9501" s="53" t="str">
        <f t="array" ref="A9501">IFERROR(_xlfn.XLOOKUP(B9501, Runs[Run ID], Runs[Track]), "— pick a run —")</f>
        <v>X-Men</v>
      </c>
      <c r="B9501" s="54" t="s">
        <v>1293</v>
      </c>
      <c r="C9501" s="53" t="str">
        <f t="array" ref="C9501">IFERROR(_xlfn.XLOOKUP(B9501, Runs[Run ID], Runs[Title]), "— pick a run —")</f>
        <v>Gillen's Uncanny X-Men </v>
      </c>
      <c r="D9501" s="74" t="s">
        <v>16912</v>
      </c>
      <c r="E9501" s="58" t="b">
        <v>0</v>
      </c>
      <c r="F9501" s="25">
        <f t="shared" si="2"/>
        <v>16</v>
      </c>
      <c r="G9501" s="21" t="s">
        <v>58</v>
      </c>
      <c r="H9501" s="23"/>
      <c r="I9501" s="28"/>
    </row>
    <row r="9502" ht="22.5" customHeight="1">
      <c r="A9502" s="53" t="str">
        <f t="array" ref="A9502">IFERROR(_xlfn.XLOOKUP(B9502, Runs[Run ID], Runs[Track]), "— pick a run —")</f>
        <v>X-Men</v>
      </c>
      <c r="B9502" s="54" t="s">
        <v>1293</v>
      </c>
      <c r="C9502" s="53" t="str">
        <f t="array" ref="C9502">IFERROR(_xlfn.XLOOKUP(B9502, Runs[Run ID], Runs[Title]), "— pick a run —")</f>
        <v>Gillen's Uncanny X-Men </v>
      </c>
      <c r="D9502" s="74" t="s">
        <v>16913</v>
      </c>
      <c r="E9502" s="58" t="b">
        <v>0</v>
      </c>
      <c r="F9502" s="25">
        <f t="shared" si="2"/>
        <v>17</v>
      </c>
      <c r="G9502" s="21" t="s">
        <v>58</v>
      </c>
      <c r="H9502" s="23"/>
      <c r="I9502" s="28"/>
    </row>
    <row r="9503" ht="22.5" customHeight="1">
      <c r="A9503" s="53" t="str">
        <f t="array" ref="A9503">IFERROR(_xlfn.XLOOKUP(B9503, Runs[Run ID], Runs[Track]), "— pick a run —")</f>
        <v>X-Men</v>
      </c>
      <c r="B9503" s="54" t="s">
        <v>1293</v>
      </c>
      <c r="C9503" s="53" t="str">
        <f t="array" ref="C9503">IFERROR(_xlfn.XLOOKUP(B9503, Runs[Run ID], Runs[Title]), "— pick a run —")</f>
        <v>Gillen's Uncanny X-Men </v>
      </c>
      <c r="D9503" s="74" t="s">
        <v>16914</v>
      </c>
      <c r="E9503" s="58" t="b">
        <v>0</v>
      </c>
      <c r="F9503" s="25">
        <f t="shared" si="2"/>
        <v>18</v>
      </c>
      <c r="G9503" s="21" t="s">
        <v>58</v>
      </c>
      <c r="H9503" s="23"/>
      <c r="I9503" s="28"/>
    </row>
    <row r="9504" ht="22.5" customHeight="1">
      <c r="A9504" s="53" t="str">
        <f t="array" ref="A9504">IFERROR(_xlfn.XLOOKUP(B9504, Runs[Run ID], Runs[Track]), "— pick a run —")</f>
        <v>X-Men</v>
      </c>
      <c r="B9504" s="54" t="s">
        <v>1293</v>
      </c>
      <c r="C9504" s="53" t="str">
        <f t="array" ref="C9504">IFERROR(_xlfn.XLOOKUP(B9504, Runs[Run ID], Runs[Title]), "— pick a run —")</f>
        <v>Gillen's Uncanny X-Men </v>
      </c>
      <c r="D9504" s="74" t="s">
        <v>16915</v>
      </c>
      <c r="E9504" s="58" t="b">
        <v>0</v>
      </c>
      <c r="F9504" s="25">
        <f t="shared" si="2"/>
        <v>19</v>
      </c>
      <c r="G9504" s="21" t="s">
        <v>58</v>
      </c>
      <c r="H9504" s="23"/>
      <c r="I9504" s="28"/>
    </row>
    <row r="9505" ht="22.5" customHeight="1">
      <c r="A9505" s="53" t="str">
        <f t="array" ref="A9505">IFERROR(_xlfn.XLOOKUP(B9505, Runs[Run ID], Runs[Track]), "— pick a run —")</f>
        <v>X-Men</v>
      </c>
      <c r="B9505" s="54" t="s">
        <v>1293</v>
      </c>
      <c r="C9505" s="53" t="str">
        <f t="array" ref="C9505">IFERROR(_xlfn.XLOOKUP(B9505, Runs[Run ID], Runs[Title]), "— pick a run —")</f>
        <v>Gillen's Uncanny X-Men </v>
      </c>
      <c r="D9505" s="74" t="s">
        <v>16916</v>
      </c>
      <c r="E9505" s="58" t="b">
        <v>0</v>
      </c>
      <c r="F9505" s="25">
        <f t="shared" si="2"/>
        <v>20</v>
      </c>
      <c r="G9505" s="21" t="s">
        <v>58</v>
      </c>
      <c r="H9505" s="23"/>
      <c r="I9505" s="28"/>
    </row>
    <row r="9506" ht="22.5" customHeight="1">
      <c r="A9506" s="53" t="str">
        <f t="array" ref="A9506">IFERROR(_xlfn.XLOOKUP(B9506, Runs[Run ID], Runs[Track]), "— pick a run —")</f>
        <v>X-Men</v>
      </c>
      <c r="B9506" s="54" t="s">
        <v>1293</v>
      </c>
      <c r="C9506" s="53" t="str">
        <f t="array" ref="C9506">IFERROR(_xlfn.XLOOKUP(B9506, Runs[Run ID], Runs[Title]), "— pick a run —")</f>
        <v>Gillen's Uncanny X-Men </v>
      </c>
      <c r="D9506" s="74" t="s">
        <v>16917</v>
      </c>
      <c r="E9506" s="58" t="b">
        <v>0</v>
      </c>
      <c r="F9506" s="25">
        <f t="shared" si="2"/>
        <v>21</v>
      </c>
      <c r="G9506" s="21" t="s">
        <v>58</v>
      </c>
      <c r="H9506" s="23"/>
      <c r="I9506" s="28"/>
    </row>
    <row r="9507" ht="22.5" customHeight="1">
      <c r="A9507" s="53" t="str">
        <f t="array" ref="A9507">IFERROR(_xlfn.XLOOKUP(B9507, Runs[Run ID], Runs[Track]), "— pick a run —")</f>
        <v>X-Men</v>
      </c>
      <c r="B9507" s="54" t="s">
        <v>1293</v>
      </c>
      <c r="C9507" s="53" t="str">
        <f t="array" ref="C9507">IFERROR(_xlfn.XLOOKUP(B9507, Runs[Run ID], Runs[Title]), "— pick a run —")</f>
        <v>Gillen's Uncanny X-Men </v>
      </c>
      <c r="D9507" s="74" t="s">
        <v>12251</v>
      </c>
      <c r="E9507" s="58" t="b">
        <v>0</v>
      </c>
      <c r="F9507" s="25">
        <f t="shared" si="2"/>
        <v>22</v>
      </c>
      <c r="G9507" s="21" t="s">
        <v>58</v>
      </c>
      <c r="H9507" s="23"/>
      <c r="I9507" s="28"/>
    </row>
    <row r="9508" ht="22.5" customHeight="1">
      <c r="A9508" s="53" t="str">
        <f t="array" ref="A9508">IFERROR(_xlfn.XLOOKUP(B9508, Runs[Run ID], Runs[Track]), "— pick a run —")</f>
        <v>X-Men</v>
      </c>
      <c r="B9508" s="54" t="s">
        <v>1293</v>
      </c>
      <c r="C9508" s="53" t="str">
        <f t="array" ref="C9508">IFERROR(_xlfn.XLOOKUP(B9508, Runs[Run ID], Runs[Title]), "— pick a run —")</f>
        <v>Gillen's Uncanny X-Men </v>
      </c>
      <c r="D9508" s="74" t="s">
        <v>12253</v>
      </c>
      <c r="E9508" s="58" t="b">
        <v>0</v>
      </c>
      <c r="F9508" s="25">
        <f t="shared" si="2"/>
        <v>23</v>
      </c>
      <c r="G9508" s="21" t="s">
        <v>58</v>
      </c>
      <c r="H9508" s="23"/>
      <c r="I9508" s="28"/>
    </row>
    <row r="9509" ht="22.5" customHeight="1">
      <c r="A9509" s="53" t="str">
        <f t="array" ref="A9509">IFERROR(_xlfn.XLOOKUP(B9509, Runs[Run ID], Runs[Track]), "— pick a run —")</f>
        <v>X-Men</v>
      </c>
      <c r="B9509" s="54" t="s">
        <v>1293</v>
      </c>
      <c r="C9509" s="53" t="str">
        <f t="array" ref="C9509">IFERROR(_xlfn.XLOOKUP(B9509, Runs[Run ID], Runs[Title]), "— pick a run —")</f>
        <v>Gillen's Uncanny X-Men </v>
      </c>
      <c r="D9509" s="74" t="s">
        <v>12254</v>
      </c>
      <c r="E9509" s="58" t="b">
        <v>0</v>
      </c>
      <c r="F9509" s="25">
        <f t="shared" si="2"/>
        <v>24</v>
      </c>
      <c r="G9509" s="21" t="s">
        <v>58</v>
      </c>
      <c r="H9509" s="23"/>
      <c r="I9509" s="28"/>
    </row>
    <row r="9510" ht="22.5" customHeight="1">
      <c r="A9510" s="53" t="str">
        <f t="array" ref="A9510">IFERROR(_xlfn.XLOOKUP(B9510, Runs[Run ID], Runs[Track]), "— pick a run —")</f>
        <v>X-Men</v>
      </c>
      <c r="B9510" s="54" t="s">
        <v>1293</v>
      </c>
      <c r="C9510" s="53" t="str">
        <f t="array" ref="C9510">IFERROR(_xlfn.XLOOKUP(B9510, Runs[Run ID], Runs[Title]), "— pick a run —")</f>
        <v>Gillen's Uncanny X-Men </v>
      </c>
      <c r="D9510" s="74" t="s">
        <v>12273</v>
      </c>
      <c r="E9510" s="58" t="b">
        <v>0</v>
      </c>
      <c r="F9510" s="25">
        <f t="shared" si="2"/>
        <v>25</v>
      </c>
      <c r="G9510" s="21" t="s">
        <v>58</v>
      </c>
      <c r="H9510" s="23"/>
      <c r="I9510" s="28"/>
    </row>
    <row r="9511" ht="22.5" customHeight="1">
      <c r="A9511" s="53" t="str">
        <f t="array" ref="A9511">IFERROR(_xlfn.XLOOKUP(B9511, Runs[Run ID], Runs[Track]), "— pick a run —")</f>
        <v>X-Men</v>
      </c>
      <c r="B9511" s="54" t="s">
        <v>1293</v>
      </c>
      <c r="C9511" s="53" t="str">
        <f t="array" ref="C9511">IFERROR(_xlfn.XLOOKUP(B9511, Runs[Run ID], Runs[Title]), "— pick a run —")</f>
        <v>Gillen's Uncanny X-Men </v>
      </c>
      <c r="D9511" s="74" t="s">
        <v>12274</v>
      </c>
      <c r="E9511" s="58" t="b">
        <v>0</v>
      </c>
      <c r="F9511" s="25">
        <f t="shared" si="2"/>
        <v>26</v>
      </c>
      <c r="G9511" s="21" t="s">
        <v>58</v>
      </c>
      <c r="H9511" s="23"/>
      <c r="I9511" s="28"/>
    </row>
    <row r="9512" ht="22.5" customHeight="1">
      <c r="A9512" s="53" t="str">
        <f t="array" ref="A9512">IFERROR(_xlfn.XLOOKUP(B9512, Runs[Run ID], Runs[Track]), "— pick a run —")</f>
        <v>X-Men</v>
      </c>
      <c r="B9512" s="54" t="s">
        <v>1293</v>
      </c>
      <c r="C9512" s="53" t="str">
        <f t="array" ref="C9512">IFERROR(_xlfn.XLOOKUP(B9512, Runs[Run ID], Runs[Title]), "— pick a run —")</f>
        <v>Gillen's Uncanny X-Men </v>
      </c>
      <c r="D9512" s="74" t="s">
        <v>12275</v>
      </c>
      <c r="E9512" s="58" t="b">
        <v>0</v>
      </c>
      <c r="F9512" s="25">
        <f t="shared" si="2"/>
        <v>27</v>
      </c>
      <c r="G9512" s="21" t="s">
        <v>58</v>
      </c>
      <c r="H9512" s="23"/>
      <c r="I9512" s="28"/>
    </row>
    <row r="9513" ht="22.5" customHeight="1">
      <c r="A9513" s="53" t="str">
        <f t="array" ref="A9513">IFERROR(_xlfn.XLOOKUP(B9513, Runs[Run ID], Runs[Track]), "— pick a run —")</f>
        <v>X-Men</v>
      </c>
      <c r="B9513" s="54" t="s">
        <v>1293</v>
      </c>
      <c r="C9513" s="53" t="str">
        <f t="array" ref="C9513">IFERROR(_xlfn.XLOOKUP(B9513, Runs[Run ID], Runs[Title]), "— pick a run —")</f>
        <v>Gillen's Uncanny X-Men </v>
      </c>
      <c r="D9513" s="74" t="s">
        <v>12276</v>
      </c>
      <c r="E9513" s="58" t="b">
        <v>0</v>
      </c>
      <c r="F9513" s="25">
        <f t="shared" si="2"/>
        <v>28</v>
      </c>
      <c r="G9513" s="21" t="s">
        <v>58</v>
      </c>
      <c r="H9513" s="23"/>
      <c r="I9513" s="28"/>
    </row>
    <row r="9514" ht="22.5" customHeight="1">
      <c r="A9514" s="53" t="str">
        <f t="array" ref="A9514">IFERROR(_xlfn.XLOOKUP(B9514, Runs[Run ID], Runs[Track]), "— pick a run —")</f>
        <v>X-Men</v>
      </c>
      <c r="B9514" s="54" t="s">
        <v>1293</v>
      </c>
      <c r="C9514" s="53" t="str">
        <f t="array" ref="C9514">IFERROR(_xlfn.XLOOKUP(B9514, Runs[Run ID], Runs[Title]), "— pick a run —")</f>
        <v>Gillen's Uncanny X-Men </v>
      </c>
      <c r="D9514" s="74" t="s">
        <v>12282</v>
      </c>
      <c r="E9514" s="58" t="b">
        <v>0</v>
      </c>
      <c r="F9514" s="25">
        <f t="shared" si="2"/>
        <v>29</v>
      </c>
      <c r="G9514" s="21" t="s">
        <v>58</v>
      </c>
      <c r="H9514" s="23"/>
      <c r="I9514" s="28"/>
    </row>
    <row r="9515" ht="22.5" customHeight="1">
      <c r="A9515" s="53" t="str">
        <f t="array" ref="A9515">IFERROR(_xlfn.XLOOKUP(B9515, Runs[Run ID], Runs[Track]), "— pick a run —")</f>
        <v>X-Men</v>
      </c>
      <c r="B9515" s="54" t="s">
        <v>1293</v>
      </c>
      <c r="C9515" s="53" t="str">
        <f t="array" ref="C9515">IFERROR(_xlfn.XLOOKUP(B9515, Runs[Run ID], Runs[Title]), "— pick a run —")</f>
        <v>Gillen's Uncanny X-Men </v>
      </c>
      <c r="D9515" s="74" t="s">
        <v>12283</v>
      </c>
      <c r="E9515" s="58" t="b">
        <v>0</v>
      </c>
      <c r="F9515" s="25">
        <f t="shared" si="2"/>
        <v>30</v>
      </c>
      <c r="G9515" s="21" t="s">
        <v>58</v>
      </c>
      <c r="H9515" s="23"/>
      <c r="I9515" s="28"/>
    </row>
    <row r="9516" ht="22.5" customHeight="1">
      <c r="A9516" s="53" t="str">
        <f t="array" ref="A9516">IFERROR(_xlfn.XLOOKUP(B9516, Runs[Run ID], Runs[Track]), "— pick a run —")</f>
        <v>X-Men</v>
      </c>
      <c r="B9516" s="54" t="s">
        <v>1293</v>
      </c>
      <c r="C9516" s="53" t="str">
        <f t="array" ref="C9516">IFERROR(_xlfn.XLOOKUP(B9516, Runs[Run ID], Runs[Title]), "— pick a run —")</f>
        <v>Gillen's Uncanny X-Men </v>
      </c>
      <c r="D9516" s="74" t="s">
        <v>12284</v>
      </c>
      <c r="E9516" s="58" t="b">
        <v>0</v>
      </c>
      <c r="F9516" s="25">
        <f t="shared" si="2"/>
        <v>31</v>
      </c>
      <c r="G9516" s="21" t="s">
        <v>58</v>
      </c>
      <c r="H9516" s="23"/>
      <c r="I9516" s="28"/>
    </row>
    <row r="9517" ht="22.5" customHeight="1">
      <c r="A9517" s="53" t="str">
        <f t="array" ref="A9517">IFERROR(_xlfn.XLOOKUP(B9517, Runs[Run ID], Runs[Track]), "— pick a run —")</f>
        <v>X-Men</v>
      </c>
      <c r="B9517" s="54" t="s">
        <v>456</v>
      </c>
      <c r="C9517" s="53" t="str">
        <f t="array" ref="C9517">IFERROR(_xlfn.XLOOKUP(B9517, Runs[Run ID], Runs[Title]), "— pick a run —")</f>
        <v>Schism + Regenesis</v>
      </c>
      <c r="D9517" s="74" t="s">
        <v>7389</v>
      </c>
      <c r="E9517" s="58" t="b">
        <v>0</v>
      </c>
      <c r="F9517" s="25">
        <f t="shared" si="2"/>
        <v>1</v>
      </c>
      <c r="G9517" s="21" t="s">
        <v>58</v>
      </c>
      <c r="H9517" s="23"/>
      <c r="I9517" s="28"/>
    </row>
    <row r="9518" ht="22.5" customHeight="1">
      <c r="A9518" s="53" t="str">
        <f t="array" ref="A9518">IFERROR(_xlfn.XLOOKUP(B9518, Runs[Run ID], Runs[Track]), "— pick a run —")</f>
        <v>X-Men</v>
      </c>
      <c r="B9518" s="54" t="s">
        <v>456</v>
      </c>
      <c r="C9518" s="53" t="str">
        <f t="array" ref="C9518">IFERROR(_xlfn.XLOOKUP(B9518, Runs[Run ID], Runs[Title]), "— pick a run —")</f>
        <v>Schism + Regenesis</v>
      </c>
      <c r="D9518" s="74" t="s">
        <v>7407</v>
      </c>
      <c r="E9518" s="58" t="b">
        <v>0</v>
      </c>
      <c r="F9518" s="25">
        <f t="shared" si="2"/>
        <v>2</v>
      </c>
      <c r="G9518" s="21" t="s">
        <v>58</v>
      </c>
      <c r="H9518" s="23"/>
      <c r="I9518" s="28"/>
    </row>
    <row r="9519" ht="22.5" customHeight="1">
      <c r="A9519" s="53" t="str">
        <f t="array" ref="A9519">IFERROR(_xlfn.XLOOKUP(B9519, Runs[Run ID], Runs[Track]), "— pick a run —")</f>
        <v>X-Men</v>
      </c>
      <c r="B9519" s="54" t="s">
        <v>456</v>
      </c>
      <c r="C9519" s="53" t="str">
        <f t="array" ref="C9519">IFERROR(_xlfn.XLOOKUP(B9519, Runs[Run ID], Runs[Title]), "— pick a run —")</f>
        <v>Schism + Regenesis</v>
      </c>
      <c r="D9519" s="74" t="s">
        <v>7424</v>
      </c>
      <c r="E9519" s="58" t="b">
        <v>0</v>
      </c>
      <c r="F9519" s="25">
        <f t="shared" si="2"/>
        <v>3</v>
      </c>
      <c r="G9519" s="21" t="s">
        <v>58</v>
      </c>
      <c r="H9519" s="23"/>
      <c r="I9519" s="28"/>
    </row>
    <row r="9520" ht="22.5" customHeight="1">
      <c r="A9520" s="53" t="str">
        <f t="array" ref="A9520">IFERROR(_xlfn.XLOOKUP(B9520, Runs[Run ID], Runs[Track]), "— pick a run —")</f>
        <v>X-Men</v>
      </c>
      <c r="B9520" s="54" t="s">
        <v>456</v>
      </c>
      <c r="C9520" s="53" t="str">
        <f t="array" ref="C9520">IFERROR(_xlfn.XLOOKUP(B9520, Runs[Run ID], Runs[Title]), "— pick a run —")</f>
        <v>Schism + Regenesis</v>
      </c>
      <c r="D9520" s="74" t="s">
        <v>7442</v>
      </c>
      <c r="E9520" s="58" t="b">
        <v>0</v>
      </c>
      <c r="F9520" s="25">
        <f t="shared" si="2"/>
        <v>4</v>
      </c>
      <c r="G9520" s="21" t="s">
        <v>58</v>
      </c>
      <c r="H9520" s="23"/>
      <c r="I9520" s="28"/>
    </row>
    <row r="9521" ht="22.5" customHeight="1">
      <c r="A9521" s="53" t="str">
        <f t="array" ref="A9521">IFERROR(_xlfn.XLOOKUP(B9521, Runs[Run ID], Runs[Track]), "— pick a run —")</f>
        <v>X-Men</v>
      </c>
      <c r="B9521" s="54" t="s">
        <v>456</v>
      </c>
      <c r="C9521" s="53" t="str">
        <f t="array" ref="C9521">IFERROR(_xlfn.XLOOKUP(B9521, Runs[Run ID], Runs[Title]), "— pick a run —")</f>
        <v>Schism + Regenesis</v>
      </c>
      <c r="D9521" s="74" t="s">
        <v>7459</v>
      </c>
      <c r="E9521" s="58" t="b">
        <v>0</v>
      </c>
      <c r="F9521" s="25">
        <f t="shared" si="2"/>
        <v>5</v>
      </c>
      <c r="G9521" s="21" t="s">
        <v>58</v>
      </c>
      <c r="H9521" s="23"/>
      <c r="I9521" s="28"/>
    </row>
    <row r="9522" ht="22.5" customHeight="1">
      <c r="A9522" s="53" t="str">
        <f t="array" ref="A9522">IFERROR(_xlfn.XLOOKUP(B9522, Runs[Run ID], Runs[Track]), "— pick a run —")</f>
        <v>X-Men</v>
      </c>
      <c r="B9522" s="54" t="s">
        <v>456</v>
      </c>
      <c r="C9522" s="53" t="str">
        <f t="array" ref="C9522">IFERROR(_xlfn.XLOOKUP(B9522, Runs[Run ID], Runs[Title]), "— pick a run —")</f>
        <v>Schism + Regenesis</v>
      </c>
      <c r="D9522" s="74" t="s">
        <v>7474</v>
      </c>
      <c r="E9522" s="58" t="b">
        <v>0</v>
      </c>
      <c r="F9522" s="25">
        <f t="shared" si="2"/>
        <v>6</v>
      </c>
      <c r="G9522" s="21" t="s">
        <v>58</v>
      </c>
      <c r="H9522" s="23"/>
      <c r="I9522" s="28"/>
    </row>
    <row r="9523" ht="22.5" customHeight="1">
      <c r="A9523" s="53" t="str">
        <f t="array" ref="A9523">IFERROR(_xlfn.XLOOKUP(B9523, Runs[Run ID], Runs[Track]), "— pick a run —")</f>
        <v>X-Men</v>
      </c>
      <c r="B9523" s="54" t="s">
        <v>456</v>
      </c>
      <c r="C9523" s="53" t="str">
        <f t="array" ref="C9523">IFERROR(_xlfn.XLOOKUP(B9523, Runs[Run ID], Runs[Title]), "— pick a run —")</f>
        <v>Schism + Regenesis</v>
      </c>
      <c r="D9523" s="74" t="s">
        <v>7491</v>
      </c>
      <c r="E9523" s="58" t="b">
        <v>0</v>
      </c>
      <c r="F9523" s="25">
        <f t="shared" si="2"/>
        <v>7</v>
      </c>
      <c r="G9523" s="21" t="s">
        <v>58</v>
      </c>
      <c r="H9523" s="23"/>
      <c r="I9523" s="28"/>
    </row>
    <row r="9524" ht="22.5" customHeight="1">
      <c r="A9524" s="53" t="str">
        <f t="array" ref="A9524">IFERROR(_xlfn.XLOOKUP(B9524, Runs[Run ID], Runs[Track]), "— pick a run —")</f>
        <v>X-Men</v>
      </c>
      <c r="B9524" s="54" t="s">
        <v>456</v>
      </c>
      <c r="C9524" s="53" t="str">
        <f t="array" ref="C9524">IFERROR(_xlfn.XLOOKUP(B9524, Runs[Run ID], Runs[Title]), "— pick a run —")</f>
        <v>Schism + Regenesis</v>
      </c>
      <c r="D9524" s="74" t="s">
        <v>16918</v>
      </c>
      <c r="E9524" s="58" t="b">
        <v>0</v>
      </c>
      <c r="F9524" s="25">
        <f t="shared" si="2"/>
        <v>8</v>
      </c>
      <c r="G9524" s="21" t="s">
        <v>58</v>
      </c>
      <c r="H9524" s="23"/>
      <c r="I9524" s="28"/>
    </row>
    <row r="9525" ht="22.5" customHeight="1">
      <c r="A9525" s="53" t="str">
        <f t="array" ref="A9525">IFERROR(_xlfn.XLOOKUP(B9525, Runs[Run ID], Runs[Track]), "— pick a run —")</f>
        <v>X-Men</v>
      </c>
      <c r="B9525" s="54" t="s">
        <v>456</v>
      </c>
      <c r="C9525" s="53" t="str">
        <f t="array" ref="C9525">IFERROR(_xlfn.XLOOKUP(B9525, Runs[Run ID], Runs[Title]), "— pick a run —")</f>
        <v>Schism + Regenesis</v>
      </c>
      <c r="D9525" s="74" t="s">
        <v>7527</v>
      </c>
      <c r="E9525" s="58" t="b">
        <v>0</v>
      </c>
      <c r="F9525" s="25">
        <f t="shared" si="2"/>
        <v>9</v>
      </c>
      <c r="G9525" s="21" t="s">
        <v>58</v>
      </c>
      <c r="H9525" s="23"/>
      <c r="I9525" s="28"/>
    </row>
    <row r="9526" ht="22.5" customHeight="1">
      <c r="A9526" s="53" t="str">
        <f t="array" ref="A9526">IFERROR(_xlfn.XLOOKUP(B9526, Runs[Run ID], Runs[Track]), "— pick a run —")</f>
        <v>X-Men</v>
      </c>
      <c r="B9526" s="54" t="s">
        <v>456</v>
      </c>
      <c r="C9526" s="53" t="str">
        <f t="array" ref="C9526">IFERROR(_xlfn.XLOOKUP(B9526, Runs[Run ID], Runs[Title]), "— pick a run —")</f>
        <v>Schism + Regenesis</v>
      </c>
      <c r="D9526" s="74" t="s">
        <v>7544</v>
      </c>
      <c r="E9526" s="58" t="b">
        <v>0</v>
      </c>
      <c r="F9526" s="25">
        <f t="shared" si="2"/>
        <v>10</v>
      </c>
      <c r="G9526" s="21" t="s">
        <v>58</v>
      </c>
      <c r="H9526" s="23"/>
      <c r="I9526" s="28"/>
    </row>
    <row r="9527" ht="22.5" customHeight="1">
      <c r="A9527" s="53" t="str">
        <f t="array" ref="A9527">IFERROR(_xlfn.XLOOKUP(B9527, Runs[Run ID], Runs[Track]), "— pick a run —")</f>
        <v>X-Men</v>
      </c>
      <c r="B9527" s="54" t="s">
        <v>456</v>
      </c>
      <c r="C9527" s="53" t="str">
        <f t="array" ref="C9527">IFERROR(_xlfn.XLOOKUP(B9527, Runs[Run ID], Runs[Title]), "— pick a run —")</f>
        <v>Schism + Regenesis</v>
      </c>
      <c r="D9527" s="74" t="s">
        <v>7561</v>
      </c>
      <c r="E9527" s="58" t="b">
        <v>0</v>
      </c>
      <c r="F9527" s="25">
        <f t="shared" si="2"/>
        <v>11</v>
      </c>
      <c r="G9527" s="21" t="s">
        <v>58</v>
      </c>
      <c r="H9527" s="23"/>
      <c r="I9527" s="28"/>
    </row>
    <row r="9528" ht="22.5" customHeight="1">
      <c r="A9528" s="53" t="str">
        <f t="array" ref="A9528">IFERROR(_xlfn.XLOOKUP(B9528, Runs[Run ID], Runs[Track]), "— pick a run —")</f>
        <v>X-Men</v>
      </c>
      <c r="B9528" s="54" t="s">
        <v>456</v>
      </c>
      <c r="C9528" s="53" t="str">
        <f t="array" ref="C9528">IFERROR(_xlfn.XLOOKUP(B9528, Runs[Run ID], Runs[Title]), "— pick a run —")</f>
        <v>Schism + Regenesis</v>
      </c>
      <c r="D9528" s="74" t="s">
        <v>16907</v>
      </c>
      <c r="E9528" s="58" t="b">
        <v>0</v>
      </c>
      <c r="F9528" s="25">
        <f t="shared" si="2"/>
        <v>12</v>
      </c>
      <c r="G9528" s="21" t="s">
        <v>58</v>
      </c>
      <c r="H9528" s="23"/>
      <c r="I9528" s="28"/>
    </row>
    <row r="9529" ht="22.5" customHeight="1">
      <c r="A9529" s="53" t="str">
        <f t="array" ref="A9529">IFERROR(_xlfn.XLOOKUP(B9529, Runs[Run ID], Runs[Track]), "— pick a run —")</f>
        <v>X-Men</v>
      </c>
      <c r="B9529" s="54" t="s">
        <v>456</v>
      </c>
      <c r="C9529" s="53" t="str">
        <f t="array" ref="C9529">IFERROR(_xlfn.XLOOKUP(B9529, Runs[Run ID], Runs[Title]), "— pick a run —")</f>
        <v>Schism + Regenesis</v>
      </c>
      <c r="D9529" s="74" t="s">
        <v>16861</v>
      </c>
      <c r="E9529" s="58" t="b">
        <v>0</v>
      </c>
      <c r="F9529" s="25">
        <f t="shared" si="2"/>
        <v>13</v>
      </c>
      <c r="G9529" s="21" t="s">
        <v>58</v>
      </c>
      <c r="H9529" s="23"/>
      <c r="I9529" s="28"/>
    </row>
    <row r="9530" ht="22.5" customHeight="1">
      <c r="A9530" s="53" t="str">
        <f t="array" ref="A9530">IFERROR(_xlfn.XLOOKUP(B9530, Runs[Run ID], Runs[Track]), "— pick a run —")</f>
        <v>X-Men</v>
      </c>
      <c r="B9530" s="54" t="s">
        <v>456</v>
      </c>
      <c r="C9530" s="53" t="str">
        <f t="array" ref="C9530">IFERROR(_xlfn.XLOOKUP(B9530, Runs[Run ID], Runs[Title]), "— pick a run —")</f>
        <v>Schism + Regenesis</v>
      </c>
      <c r="D9530" s="74" t="s">
        <v>16862</v>
      </c>
      <c r="E9530" s="58" t="b">
        <v>0</v>
      </c>
      <c r="F9530" s="25">
        <f t="shared" si="2"/>
        <v>14</v>
      </c>
      <c r="G9530" s="21" t="s">
        <v>58</v>
      </c>
      <c r="H9530" s="23"/>
      <c r="I9530" s="28"/>
    </row>
    <row r="9531" ht="22.5" customHeight="1">
      <c r="A9531" s="53" t="str">
        <f t="array" ref="A9531">IFERROR(_xlfn.XLOOKUP(B9531, Runs[Run ID], Runs[Track]), "— pick a run —")</f>
        <v>X-Men</v>
      </c>
      <c r="B9531" s="54" t="s">
        <v>456</v>
      </c>
      <c r="C9531" s="53" t="str">
        <f t="array" ref="C9531">IFERROR(_xlfn.XLOOKUP(B9531, Runs[Run ID], Runs[Title]), "— pick a run —")</f>
        <v>Schism + Regenesis</v>
      </c>
      <c r="D9531" s="74" t="s">
        <v>16863</v>
      </c>
      <c r="E9531" s="58" t="b">
        <v>0</v>
      </c>
      <c r="F9531" s="25">
        <f t="shared" si="2"/>
        <v>15</v>
      </c>
      <c r="G9531" s="21" t="s">
        <v>58</v>
      </c>
      <c r="H9531" s="23"/>
      <c r="I9531" s="28"/>
    </row>
    <row r="9532" ht="22.5" customHeight="1">
      <c r="A9532" s="53" t="str">
        <f t="array" ref="A9532">IFERROR(_xlfn.XLOOKUP(B9532, Runs[Run ID], Runs[Track]), "— pick a run —")</f>
        <v>X-Men</v>
      </c>
      <c r="B9532" s="54" t="s">
        <v>456</v>
      </c>
      <c r="C9532" s="53" t="str">
        <f t="array" ref="C9532">IFERROR(_xlfn.XLOOKUP(B9532, Runs[Run ID], Runs[Title]), "— pick a run —")</f>
        <v>Schism + Regenesis</v>
      </c>
      <c r="D9532" s="74" t="s">
        <v>7646</v>
      </c>
      <c r="E9532" s="58" t="b">
        <v>0</v>
      </c>
      <c r="F9532" s="25">
        <f t="shared" si="2"/>
        <v>16</v>
      </c>
      <c r="G9532" s="21" t="s">
        <v>58</v>
      </c>
      <c r="H9532" s="23"/>
      <c r="I9532" s="28"/>
    </row>
    <row r="9533" ht="22.5" customHeight="1">
      <c r="A9533" s="53" t="str">
        <f t="array" ref="A9533">IFERROR(_xlfn.XLOOKUP(B9533, Runs[Run ID], Runs[Track]), "— pick a run —")</f>
        <v>X-Men</v>
      </c>
      <c r="B9533" s="54" t="s">
        <v>456</v>
      </c>
      <c r="C9533" s="53" t="str">
        <f t="array" ref="C9533">IFERROR(_xlfn.XLOOKUP(B9533, Runs[Run ID], Runs[Title]), "— pick a run —")</f>
        <v>Schism + Regenesis</v>
      </c>
      <c r="D9533" s="74" t="s">
        <v>7665</v>
      </c>
      <c r="E9533" s="58" t="b">
        <v>0</v>
      </c>
      <c r="F9533" s="25">
        <f t="shared" si="2"/>
        <v>17</v>
      </c>
      <c r="G9533" s="21" t="s">
        <v>58</v>
      </c>
      <c r="H9533" s="23"/>
      <c r="I9533" s="28"/>
    </row>
    <row r="9534" ht="22.5" customHeight="1">
      <c r="A9534" s="53" t="str">
        <f t="array" ref="A9534">IFERROR(_xlfn.XLOOKUP(B9534, Runs[Run ID], Runs[Track]), "— pick a run —")</f>
        <v>X-Men</v>
      </c>
      <c r="B9534" s="54" t="s">
        <v>456</v>
      </c>
      <c r="C9534" s="53" t="str">
        <f t="array" ref="C9534">IFERROR(_xlfn.XLOOKUP(B9534, Runs[Run ID], Runs[Title]), "— pick a run —")</f>
        <v>Schism + Regenesis</v>
      </c>
      <c r="D9534" s="74" t="s">
        <v>7682</v>
      </c>
      <c r="E9534" s="58" t="b">
        <v>0</v>
      </c>
      <c r="F9534" s="25">
        <f t="shared" si="2"/>
        <v>18</v>
      </c>
      <c r="G9534" s="21" t="s">
        <v>58</v>
      </c>
      <c r="H9534" s="23"/>
      <c r="I9534" s="28"/>
    </row>
    <row r="9535" ht="22.5" customHeight="1">
      <c r="A9535" s="53" t="str">
        <f t="array" ref="A9535">IFERROR(_xlfn.XLOOKUP(B9535, Runs[Run ID], Runs[Track]), "— pick a run —")</f>
        <v>X-Men</v>
      </c>
      <c r="B9535" s="54" t="s">
        <v>456</v>
      </c>
      <c r="C9535" s="53" t="str">
        <f t="array" ref="C9535">IFERROR(_xlfn.XLOOKUP(B9535, Runs[Run ID], Runs[Title]), "— pick a run —")</f>
        <v>Schism + Regenesis</v>
      </c>
      <c r="D9535" s="74" t="s">
        <v>16908</v>
      </c>
      <c r="E9535" s="58" t="b">
        <v>0</v>
      </c>
      <c r="F9535" s="25">
        <f t="shared" si="2"/>
        <v>19</v>
      </c>
      <c r="G9535" s="21" t="s">
        <v>58</v>
      </c>
      <c r="H9535" s="23"/>
      <c r="I9535" s="28"/>
    </row>
    <row r="9536" ht="22.5" customHeight="1">
      <c r="A9536" s="53" t="str">
        <f t="array" ref="A9536">IFERROR(_xlfn.XLOOKUP(B9536, Runs[Run ID], Runs[Track]), "— pick a run —")</f>
        <v>X-Men</v>
      </c>
      <c r="B9536" s="54" t="s">
        <v>456</v>
      </c>
      <c r="C9536" s="53" t="str">
        <f t="array" ref="C9536">IFERROR(_xlfn.XLOOKUP(B9536, Runs[Run ID], Runs[Title]), "— pick a run —")</f>
        <v>Schism + Regenesis</v>
      </c>
      <c r="D9536" s="74" t="s">
        <v>16909</v>
      </c>
      <c r="E9536" s="58" t="b">
        <v>0</v>
      </c>
      <c r="F9536" s="25">
        <f t="shared" si="2"/>
        <v>20</v>
      </c>
      <c r="G9536" s="21" t="s">
        <v>58</v>
      </c>
      <c r="H9536" s="23"/>
      <c r="I9536" s="28"/>
    </row>
    <row r="9537" ht="22.5" customHeight="1">
      <c r="A9537" s="53" t="str">
        <f t="array" ref="A9537">IFERROR(_xlfn.XLOOKUP(B9537, Runs[Run ID], Runs[Track]), "— pick a run —")</f>
        <v>X-Men</v>
      </c>
      <c r="B9537" s="54" t="s">
        <v>456</v>
      </c>
      <c r="C9537" s="53" t="str">
        <f t="array" ref="C9537">IFERROR(_xlfn.XLOOKUP(B9537, Runs[Run ID], Runs[Title]), "— pick a run —")</f>
        <v>Schism + Regenesis</v>
      </c>
      <c r="D9537" s="74" t="s">
        <v>16910</v>
      </c>
      <c r="E9537" s="58" t="b">
        <v>0</v>
      </c>
      <c r="F9537" s="25">
        <f t="shared" si="2"/>
        <v>21</v>
      </c>
      <c r="G9537" s="21" t="s">
        <v>58</v>
      </c>
      <c r="H9537" s="23"/>
      <c r="I9537" s="28"/>
    </row>
    <row r="9538" ht="22.5" customHeight="1">
      <c r="A9538" s="53" t="str">
        <f t="array" ref="A9538">IFERROR(_xlfn.XLOOKUP(B9538, Runs[Run ID], Runs[Track]), "— pick a run —")</f>
        <v>X-Men</v>
      </c>
      <c r="B9538" s="54" t="s">
        <v>456</v>
      </c>
      <c r="C9538" s="53" t="str">
        <f t="array" ref="C9538">IFERROR(_xlfn.XLOOKUP(B9538, Runs[Run ID], Runs[Title]), "— pick a run —")</f>
        <v>Schism + Regenesis</v>
      </c>
      <c r="D9538" s="74" t="s">
        <v>16911</v>
      </c>
      <c r="E9538" s="58" t="b">
        <v>0</v>
      </c>
      <c r="F9538" s="25">
        <f t="shared" si="2"/>
        <v>22</v>
      </c>
      <c r="G9538" s="21" t="s">
        <v>58</v>
      </c>
      <c r="H9538" s="23"/>
      <c r="I9538" s="28"/>
    </row>
    <row r="9539" ht="22.5" customHeight="1">
      <c r="A9539" s="53" t="str">
        <f t="array" ref="A9539">IFERROR(_xlfn.XLOOKUP(B9539, Runs[Run ID], Runs[Track]), "— pick a run —")</f>
        <v>X-Men</v>
      </c>
      <c r="B9539" s="54" t="s">
        <v>456</v>
      </c>
      <c r="C9539" s="53" t="str">
        <f t="array" ref="C9539">IFERROR(_xlfn.XLOOKUP(B9539, Runs[Run ID], Runs[Title]), "— pick a run —")</f>
        <v>Schism + Regenesis</v>
      </c>
      <c r="D9539" s="74" t="s">
        <v>7767</v>
      </c>
      <c r="E9539" s="58" t="b">
        <v>0</v>
      </c>
      <c r="F9539" s="25">
        <f t="shared" si="2"/>
        <v>23</v>
      </c>
      <c r="G9539" s="21" t="s">
        <v>58</v>
      </c>
      <c r="H9539" s="23"/>
      <c r="I9539" s="28"/>
    </row>
    <row r="9540" ht="22.5" customHeight="1">
      <c r="A9540" s="53" t="str">
        <f t="array" ref="A9540">IFERROR(_xlfn.XLOOKUP(B9540, Runs[Run ID], Runs[Track]), "— pick a run —")</f>
        <v>X-Men</v>
      </c>
      <c r="B9540" s="54" t="s">
        <v>1302</v>
      </c>
      <c r="C9540" s="53" t="str">
        <f t="array" ref="C9540">IFERROR(_xlfn.XLOOKUP(B9540, Runs[Run ID], Runs[Title]), "— pick a run —")</f>
        <v>The Krakoa Era: Prelude </v>
      </c>
      <c r="D9540" s="74" t="s">
        <v>2375</v>
      </c>
      <c r="E9540" s="58" t="b">
        <v>0</v>
      </c>
      <c r="F9540" s="25">
        <f t="shared" si="2"/>
        <v>1</v>
      </c>
      <c r="G9540" s="193"/>
      <c r="H9540" s="23"/>
      <c r="I9540" s="28"/>
    </row>
    <row r="9541" ht="22.5" customHeight="1">
      <c r="A9541" s="53" t="str">
        <f t="array" ref="A9541">IFERROR(_xlfn.XLOOKUP(B9541, Runs[Run ID], Runs[Track]), "— pick a run —")</f>
        <v>X-Men</v>
      </c>
      <c r="B9541" s="54" t="s">
        <v>1302</v>
      </c>
      <c r="C9541" s="53" t="str">
        <f t="array" ref="C9541">IFERROR(_xlfn.XLOOKUP(B9541, Runs[Run ID], Runs[Title]), "— pick a run —")</f>
        <v>The Krakoa Era: Prelude </v>
      </c>
      <c r="D9541" s="74" t="s">
        <v>2403</v>
      </c>
      <c r="E9541" s="58" t="b">
        <v>0</v>
      </c>
      <c r="F9541" s="25">
        <f t="shared" si="2"/>
        <v>2</v>
      </c>
      <c r="G9541" s="193"/>
      <c r="H9541" s="23"/>
      <c r="I9541" s="28"/>
    </row>
    <row r="9542" ht="22.5" customHeight="1">
      <c r="A9542" s="53" t="str">
        <f t="array" ref="A9542">IFERROR(_xlfn.XLOOKUP(B9542, Runs[Run ID], Runs[Track]), "— pick a run —")</f>
        <v>X-Men</v>
      </c>
      <c r="B9542" s="54" t="s">
        <v>1302</v>
      </c>
      <c r="C9542" s="53" t="str">
        <f t="array" ref="C9542">IFERROR(_xlfn.XLOOKUP(B9542, Runs[Run ID], Runs[Title]), "— pick a run —")</f>
        <v>The Krakoa Era: Prelude </v>
      </c>
      <c r="D9542" s="74" t="s">
        <v>2435</v>
      </c>
      <c r="E9542" s="58" t="b">
        <v>0</v>
      </c>
      <c r="F9542" s="25">
        <f t="shared" si="2"/>
        <v>3</v>
      </c>
      <c r="G9542" s="193"/>
      <c r="H9542" s="23"/>
      <c r="I9542" s="28"/>
    </row>
    <row r="9543" ht="22.5" customHeight="1">
      <c r="A9543" s="53" t="str">
        <f t="array" ref="A9543">IFERROR(_xlfn.XLOOKUP(B9543, Runs[Run ID], Runs[Track]), "— pick a run —")</f>
        <v>X-Men</v>
      </c>
      <c r="B9543" s="54" t="s">
        <v>1302</v>
      </c>
      <c r="C9543" s="53" t="str">
        <f t="array" ref="C9543">IFERROR(_xlfn.XLOOKUP(B9543, Runs[Run ID], Runs[Title]), "— pick a run —")</f>
        <v>The Krakoa Era: Prelude </v>
      </c>
      <c r="D9543" s="74" t="s">
        <v>2465</v>
      </c>
      <c r="E9543" s="58" t="b">
        <v>0</v>
      </c>
      <c r="F9543" s="25">
        <f t="shared" si="2"/>
        <v>4</v>
      </c>
      <c r="G9543" s="193"/>
      <c r="H9543" s="23"/>
      <c r="I9543" s="28"/>
    </row>
    <row r="9544" ht="22.5" customHeight="1">
      <c r="A9544" s="53" t="str">
        <f t="array" ref="A9544">IFERROR(_xlfn.XLOOKUP(B9544, Runs[Run ID], Runs[Track]), "— pick a run —")</f>
        <v>X-Men</v>
      </c>
      <c r="B9544" s="54" t="s">
        <v>1302</v>
      </c>
      <c r="C9544" s="53" t="str">
        <f t="array" ref="C9544">IFERROR(_xlfn.XLOOKUP(B9544, Runs[Run ID], Runs[Title]), "— pick a run —")</f>
        <v>The Krakoa Era: Prelude </v>
      </c>
      <c r="D9544" s="74" t="s">
        <v>2496</v>
      </c>
      <c r="E9544" s="58" t="b">
        <v>0</v>
      </c>
      <c r="F9544" s="25">
        <f t="shared" si="2"/>
        <v>5</v>
      </c>
      <c r="G9544" s="193"/>
      <c r="H9544" s="23"/>
      <c r="I9544" s="28"/>
    </row>
    <row r="9545" ht="22.5" customHeight="1">
      <c r="A9545" s="53" t="str">
        <f t="array" ref="A9545">IFERROR(_xlfn.XLOOKUP(B9545, Runs[Run ID], Runs[Track]), "— pick a run —")</f>
        <v>X-Men</v>
      </c>
      <c r="B9545" s="54" t="s">
        <v>1302</v>
      </c>
      <c r="C9545" s="53" t="str">
        <f t="array" ref="C9545">IFERROR(_xlfn.XLOOKUP(B9545, Runs[Run ID], Runs[Title]), "— pick a run —")</f>
        <v>The Krakoa Era: Prelude </v>
      </c>
      <c r="D9545" s="74" t="s">
        <v>2525</v>
      </c>
      <c r="E9545" s="58" t="b">
        <v>0</v>
      </c>
      <c r="F9545" s="25">
        <f t="shared" si="2"/>
        <v>6</v>
      </c>
      <c r="G9545" s="193"/>
      <c r="H9545" s="23"/>
      <c r="I9545" s="28"/>
    </row>
    <row r="9546" ht="22.5" customHeight="1">
      <c r="A9546" s="53" t="str">
        <f t="array" ref="A9546">IFERROR(_xlfn.XLOOKUP(B9546, Runs[Run ID], Runs[Track]), "— pick a run —")</f>
        <v>X-Men</v>
      </c>
      <c r="B9546" s="54" t="s">
        <v>1302</v>
      </c>
      <c r="C9546" s="53" t="str">
        <f t="array" ref="C9546">IFERROR(_xlfn.XLOOKUP(B9546, Runs[Run ID], Runs[Title]), "— pick a run —")</f>
        <v>The Krakoa Era: Prelude </v>
      </c>
      <c r="D9546" s="74" t="s">
        <v>2552</v>
      </c>
      <c r="E9546" s="58" t="b">
        <v>0</v>
      </c>
      <c r="F9546" s="25">
        <f t="shared" si="2"/>
        <v>7</v>
      </c>
      <c r="G9546" s="193"/>
      <c r="H9546" s="23"/>
      <c r="I9546" s="28"/>
    </row>
    <row r="9547" ht="22.5" customHeight="1">
      <c r="A9547" s="53" t="str">
        <f t="array" ref="A9547">IFERROR(_xlfn.XLOOKUP(B9547, Runs[Run ID], Runs[Track]), "— pick a run —")</f>
        <v>X-Men</v>
      </c>
      <c r="B9547" s="54" t="s">
        <v>1302</v>
      </c>
      <c r="C9547" s="53" t="str">
        <f t="array" ref="C9547">IFERROR(_xlfn.XLOOKUP(B9547, Runs[Run ID], Runs[Title]), "— pick a run —")</f>
        <v>The Krakoa Era: Prelude </v>
      </c>
      <c r="D9547" s="74" t="s">
        <v>2582</v>
      </c>
      <c r="E9547" s="58" t="b">
        <v>0</v>
      </c>
      <c r="F9547" s="25">
        <f t="shared" si="2"/>
        <v>8</v>
      </c>
      <c r="G9547" s="193"/>
      <c r="H9547" s="23"/>
      <c r="I9547" s="28"/>
    </row>
    <row r="9548" ht="22.5" customHeight="1">
      <c r="A9548" s="53" t="str">
        <f t="array" ref="A9548">IFERROR(_xlfn.XLOOKUP(B9548, Runs[Run ID], Runs[Track]), "— pick a run —")</f>
        <v>X-Men</v>
      </c>
      <c r="B9548" s="54" t="s">
        <v>1302</v>
      </c>
      <c r="C9548" s="53" t="str">
        <f t="array" ref="C9548">IFERROR(_xlfn.XLOOKUP(B9548, Runs[Run ID], Runs[Title]), "— pick a run —")</f>
        <v>The Krakoa Era: Prelude </v>
      </c>
      <c r="D9548" s="74" t="s">
        <v>2612</v>
      </c>
      <c r="E9548" s="58" t="b">
        <v>0</v>
      </c>
      <c r="F9548" s="25">
        <f t="shared" si="2"/>
        <v>9</v>
      </c>
      <c r="G9548" s="193"/>
      <c r="H9548" s="23"/>
      <c r="I9548" s="28"/>
    </row>
    <row r="9549" ht="22.5" customHeight="1">
      <c r="A9549" s="53" t="str">
        <f t="array" ref="A9549">IFERROR(_xlfn.XLOOKUP(B9549, Runs[Run ID], Runs[Track]), "— pick a run —")</f>
        <v>X-Men</v>
      </c>
      <c r="B9549" s="54" t="s">
        <v>1302</v>
      </c>
      <c r="C9549" s="53" t="str">
        <f t="array" ref="C9549">IFERROR(_xlfn.XLOOKUP(B9549, Runs[Run ID], Runs[Title]), "— pick a run —")</f>
        <v>The Krakoa Era: Prelude </v>
      </c>
      <c r="D9549" s="74" t="s">
        <v>2642</v>
      </c>
      <c r="E9549" s="58" t="b">
        <v>0</v>
      </c>
      <c r="F9549" s="25">
        <f t="shared" si="2"/>
        <v>10</v>
      </c>
      <c r="G9549" s="193"/>
      <c r="H9549" s="23"/>
      <c r="I9549" s="28"/>
    </row>
    <row r="9550" ht="22.5" customHeight="1">
      <c r="A9550" s="53" t="str">
        <f t="array" ref="A9550">IFERROR(_xlfn.XLOOKUP(B9550, Runs[Run ID], Runs[Track]), "— pick a run —")</f>
        <v>X-Men</v>
      </c>
      <c r="B9550" s="54" t="s">
        <v>1302</v>
      </c>
      <c r="C9550" s="53" t="str">
        <f t="array" ref="C9550">IFERROR(_xlfn.XLOOKUP(B9550, Runs[Run ID], Runs[Title]), "— pick a run —")</f>
        <v>The Krakoa Era: Prelude </v>
      </c>
      <c r="D9550" s="74" t="s">
        <v>2671</v>
      </c>
      <c r="E9550" s="58" t="b">
        <v>0</v>
      </c>
      <c r="F9550" s="25">
        <f t="shared" si="2"/>
        <v>11</v>
      </c>
      <c r="G9550" s="193"/>
      <c r="H9550" s="23"/>
      <c r="I9550" s="28"/>
    </row>
    <row r="9551" ht="22.5" customHeight="1">
      <c r="A9551" s="53" t="str">
        <f t="array" ref="A9551">IFERROR(_xlfn.XLOOKUP(B9551, Runs[Run ID], Runs[Track]), "— pick a run —")</f>
        <v>X-Men</v>
      </c>
      <c r="B9551" s="54" t="s">
        <v>1302</v>
      </c>
      <c r="C9551" s="53" t="str">
        <f t="array" ref="C9551">IFERROR(_xlfn.XLOOKUP(B9551, Runs[Run ID], Runs[Title]), "— pick a run —")</f>
        <v>The Krakoa Era: Prelude </v>
      </c>
      <c r="D9551" s="74" t="s">
        <v>2703</v>
      </c>
      <c r="E9551" s="58" t="b">
        <v>0</v>
      </c>
      <c r="F9551" s="25">
        <f t="shared" si="2"/>
        <v>12</v>
      </c>
      <c r="G9551" s="193"/>
      <c r="H9551" s="23"/>
      <c r="I9551" s="28"/>
    </row>
    <row r="9552" ht="22.5" customHeight="1">
      <c r="A9552" s="53" t="str">
        <f t="array" ref="A9552">IFERROR(_xlfn.XLOOKUP(B9552, Runs[Run ID], Runs[Track]), "— pick a run —")</f>
        <v>X-Men</v>
      </c>
      <c r="B9552" s="54" t="s">
        <v>167</v>
      </c>
      <c r="C9552" s="53" t="str">
        <f t="array" ref="C9552">IFERROR(_xlfn.XLOOKUP(B9552, Runs[Run ID], Runs[Title]), "— pick a run —")</f>
        <v>The Krakoa Era</v>
      </c>
      <c r="D9552" s="74" t="s">
        <v>2762</v>
      </c>
      <c r="E9552" s="58" t="b">
        <v>0</v>
      </c>
      <c r="F9552" s="25">
        <f t="shared" si="2"/>
        <v>1</v>
      </c>
      <c r="G9552" s="193"/>
      <c r="H9552" s="23"/>
      <c r="I9552" s="28"/>
    </row>
    <row r="9553" ht="22.5" customHeight="1">
      <c r="A9553" s="53" t="str">
        <f t="array" ref="A9553">IFERROR(_xlfn.XLOOKUP(B9553, Runs[Run ID], Runs[Track]), "— pick a run —")</f>
        <v>X-Men</v>
      </c>
      <c r="B9553" s="54" t="s">
        <v>167</v>
      </c>
      <c r="C9553" s="53" t="str">
        <f t="array" ref="C9553">IFERROR(_xlfn.XLOOKUP(B9553, Runs[Run ID], Runs[Title]), "— pick a run —")</f>
        <v>The Krakoa Era</v>
      </c>
      <c r="D9553" s="74" t="s">
        <v>2792</v>
      </c>
      <c r="E9553" s="58" t="b">
        <v>0</v>
      </c>
      <c r="F9553" s="25">
        <f t="shared" si="2"/>
        <v>2</v>
      </c>
      <c r="G9553" s="193"/>
      <c r="H9553" s="23"/>
      <c r="I9553" s="28"/>
    </row>
    <row r="9554" ht="22.5" customHeight="1">
      <c r="A9554" s="53" t="str">
        <f t="array" ref="A9554">IFERROR(_xlfn.XLOOKUP(B9554, Runs[Run ID], Runs[Track]), "— pick a run —")</f>
        <v>X-Men</v>
      </c>
      <c r="B9554" s="54" t="s">
        <v>167</v>
      </c>
      <c r="C9554" s="53" t="str">
        <f t="array" ref="C9554">IFERROR(_xlfn.XLOOKUP(B9554, Runs[Run ID], Runs[Title]), "— pick a run —")</f>
        <v>The Krakoa Era</v>
      </c>
      <c r="D9554" s="74" t="s">
        <v>2821</v>
      </c>
      <c r="E9554" s="58" t="b">
        <v>0</v>
      </c>
      <c r="F9554" s="25">
        <f t="shared" si="2"/>
        <v>3</v>
      </c>
      <c r="G9554" s="193"/>
      <c r="H9554" s="23"/>
      <c r="I9554" s="28"/>
    </row>
    <row r="9555" ht="22.5" customHeight="1">
      <c r="A9555" s="53" t="str">
        <f t="array" ref="A9555">IFERROR(_xlfn.XLOOKUP(B9555, Runs[Run ID], Runs[Track]), "— pick a run —")</f>
        <v>X-Men</v>
      </c>
      <c r="B9555" s="54" t="s">
        <v>167</v>
      </c>
      <c r="C9555" s="53" t="str">
        <f t="array" ref="C9555">IFERROR(_xlfn.XLOOKUP(B9555, Runs[Run ID], Runs[Title]), "— pick a run —")</f>
        <v>The Krakoa Era</v>
      </c>
      <c r="D9555" s="74" t="s">
        <v>16919</v>
      </c>
      <c r="E9555" s="58" t="b">
        <v>0</v>
      </c>
      <c r="F9555" s="25">
        <f t="shared" si="2"/>
        <v>4</v>
      </c>
      <c r="G9555" s="193"/>
      <c r="H9555" s="23"/>
      <c r="I9555" s="28"/>
    </row>
    <row r="9556" ht="22.5" customHeight="1">
      <c r="A9556" s="53" t="str">
        <f t="array" ref="A9556">IFERROR(_xlfn.XLOOKUP(B9556, Runs[Run ID], Runs[Track]), "— pick a run —")</f>
        <v>X-Men</v>
      </c>
      <c r="B9556" s="54" t="s">
        <v>167</v>
      </c>
      <c r="C9556" s="53" t="str">
        <f t="array" ref="C9556">IFERROR(_xlfn.XLOOKUP(B9556, Runs[Run ID], Runs[Title]), "— pick a run —")</f>
        <v>The Krakoa Era</v>
      </c>
      <c r="D9556" s="74" t="s">
        <v>2877</v>
      </c>
      <c r="E9556" s="58" t="b">
        <v>0</v>
      </c>
      <c r="F9556" s="25">
        <f t="shared" si="2"/>
        <v>5</v>
      </c>
      <c r="G9556" s="193"/>
      <c r="H9556" s="23"/>
      <c r="I9556" s="28"/>
    </row>
    <row r="9557" ht="22.5" customHeight="1">
      <c r="A9557" s="53" t="str">
        <f t="array" ref="A9557">IFERROR(_xlfn.XLOOKUP(B9557, Runs[Run ID], Runs[Track]), "— pick a run —")</f>
        <v>X-Men</v>
      </c>
      <c r="B9557" s="54" t="s">
        <v>167</v>
      </c>
      <c r="C9557" s="53" t="str">
        <f t="array" ref="C9557">IFERROR(_xlfn.XLOOKUP(B9557, Runs[Run ID], Runs[Title]), "— pick a run —")</f>
        <v>The Krakoa Era</v>
      </c>
      <c r="D9557" s="74" t="s">
        <v>2907</v>
      </c>
      <c r="E9557" s="58" t="b">
        <v>0</v>
      </c>
      <c r="F9557" s="25">
        <f t="shared" si="2"/>
        <v>6</v>
      </c>
      <c r="G9557" s="193"/>
      <c r="H9557" s="23"/>
      <c r="I9557" s="28"/>
    </row>
    <row r="9558" ht="22.5" customHeight="1">
      <c r="A9558" s="53" t="str">
        <f t="array" ref="A9558">IFERROR(_xlfn.XLOOKUP(B9558, Runs[Run ID], Runs[Track]), "— pick a run —")</f>
        <v>X-Men</v>
      </c>
      <c r="B9558" s="54" t="s">
        <v>167</v>
      </c>
      <c r="C9558" s="53" t="str">
        <f t="array" ref="C9558">IFERROR(_xlfn.XLOOKUP(B9558, Runs[Run ID], Runs[Title]), "— pick a run —")</f>
        <v>The Krakoa Era</v>
      </c>
      <c r="D9558" s="74" t="s">
        <v>2938</v>
      </c>
      <c r="E9558" s="58" t="b">
        <v>0</v>
      </c>
      <c r="F9558" s="25">
        <f t="shared" si="2"/>
        <v>7</v>
      </c>
      <c r="G9558" s="193"/>
      <c r="H9558" s="23"/>
      <c r="I9558" s="28"/>
    </row>
    <row r="9559" ht="22.5" customHeight="1">
      <c r="A9559" s="53" t="str">
        <f t="array" ref="A9559">IFERROR(_xlfn.XLOOKUP(B9559, Runs[Run ID], Runs[Track]), "— pick a run —")</f>
        <v>X-Men</v>
      </c>
      <c r="B9559" s="54" t="s">
        <v>167</v>
      </c>
      <c r="C9559" s="53" t="str">
        <f t="array" ref="C9559">IFERROR(_xlfn.XLOOKUP(B9559, Runs[Run ID], Runs[Title]), "— pick a run —")</f>
        <v>The Krakoa Era</v>
      </c>
      <c r="D9559" s="74" t="s">
        <v>2968</v>
      </c>
      <c r="E9559" s="58" t="b">
        <v>0</v>
      </c>
      <c r="F9559" s="25">
        <f t="shared" si="2"/>
        <v>8</v>
      </c>
      <c r="G9559" s="193"/>
      <c r="H9559" s="23"/>
      <c r="I9559" s="28"/>
    </row>
    <row r="9560" ht="22.5" customHeight="1">
      <c r="A9560" s="53" t="str">
        <f t="array" ref="A9560">IFERROR(_xlfn.XLOOKUP(B9560, Runs[Run ID], Runs[Track]), "— pick a run —")</f>
        <v>X-Men</v>
      </c>
      <c r="B9560" s="54" t="s">
        <v>167</v>
      </c>
      <c r="C9560" s="53" t="str">
        <f t="array" ref="C9560">IFERROR(_xlfn.XLOOKUP(B9560, Runs[Run ID], Runs[Title]), "— pick a run —")</f>
        <v>The Krakoa Era</v>
      </c>
      <c r="D9560" s="74" t="s">
        <v>2997</v>
      </c>
      <c r="E9560" s="58" t="b">
        <v>0</v>
      </c>
      <c r="F9560" s="25">
        <f t="shared" si="2"/>
        <v>9</v>
      </c>
      <c r="G9560" s="193"/>
      <c r="H9560" s="23"/>
      <c r="I9560" s="28"/>
    </row>
    <row r="9561" ht="22.5" customHeight="1">
      <c r="A9561" s="53" t="str">
        <f t="array" ref="A9561">IFERROR(_xlfn.XLOOKUP(B9561, Runs[Run ID], Runs[Track]), "— pick a run —")</f>
        <v>X-Men</v>
      </c>
      <c r="B9561" s="54" t="s">
        <v>167</v>
      </c>
      <c r="C9561" s="53" t="str">
        <f t="array" ref="C9561">IFERROR(_xlfn.XLOOKUP(B9561, Runs[Run ID], Runs[Title]), "— pick a run —")</f>
        <v>The Krakoa Era</v>
      </c>
      <c r="D9561" s="74" t="s">
        <v>3026</v>
      </c>
      <c r="E9561" s="58" t="b">
        <v>0</v>
      </c>
      <c r="F9561" s="25">
        <f t="shared" si="2"/>
        <v>10</v>
      </c>
      <c r="G9561" s="193"/>
      <c r="H9561" s="23"/>
      <c r="I9561" s="28"/>
    </row>
    <row r="9562" ht="22.5" customHeight="1">
      <c r="A9562" s="53" t="str">
        <f t="array" ref="A9562">IFERROR(_xlfn.XLOOKUP(B9562, Runs[Run ID], Runs[Track]), "— pick a run —")</f>
        <v>X-Men</v>
      </c>
      <c r="B9562" s="54" t="s">
        <v>167</v>
      </c>
      <c r="C9562" s="53" t="str">
        <f t="array" ref="C9562">IFERROR(_xlfn.XLOOKUP(B9562, Runs[Run ID], Runs[Title]), "— pick a run —")</f>
        <v>The Krakoa Era</v>
      </c>
      <c r="D9562" s="74" t="s">
        <v>16920</v>
      </c>
      <c r="E9562" s="58" t="b">
        <v>0</v>
      </c>
      <c r="F9562" s="25">
        <f t="shared" si="2"/>
        <v>11</v>
      </c>
      <c r="G9562" s="193"/>
      <c r="H9562" s="23"/>
      <c r="I9562" s="28"/>
    </row>
    <row r="9563" ht="22.5" customHeight="1">
      <c r="A9563" s="53" t="str">
        <f t="array" ref="A9563">IFERROR(_xlfn.XLOOKUP(B9563, Runs[Run ID], Runs[Track]), "— pick a run —")</f>
        <v>X-Men</v>
      </c>
      <c r="B9563" s="54" t="s">
        <v>167</v>
      </c>
      <c r="C9563" s="53" t="str">
        <f t="array" ref="C9563">IFERROR(_xlfn.XLOOKUP(B9563, Runs[Run ID], Runs[Title]), "— pick a run —")</f>
        <v>The Krakoa Era</v>
      </c>
      <c r="D9563" s="74" t="s">
        <v>3085</v>
      </c>
      <c r="E9563" s="58" t="b">
        <v>0</v>
      </c>
      <c r="F9563" s="25">
        <f t="shared" si="2"/>
        <v>12</v>
      </c>
      <c r="G9563" s="193"/>
      <c r="H9563" s="23"/>
      <c r="I9563" s="28"/>
    </row>
    <row r="9564" ht="22.5" customHeight="1">
      <c r="A9564" s="53" t="str">
        <f t="array" ref="A9564">IFERROR(_xlfn.XLOOKUP(B9564, Runs[Run ID], Runs[Track]), "— pick a run —")</f>
        <v>X-Men</v>
      </c>
      <c r="B9564" s="54" t="s">
        <v>167</v>
      </c>
      <c r="C9564" s="53" t="str">
        <f t="array" ref="C9564">IFERROR(_xlfn.XLOOKUP(B9564, Runs[Run ID], Runs[Title]), "— pick a run —")</f>
        <v>The Krakoa Era</v>
      </c>
      <c r="D9564" s="74" t="s">
        <v>3117</v>
      </c>
      <c r="E9564" s="58" t="b">
        <v>0</v>
      </c>
      <c r="F9564" s="25">
        <f t="shared" si="2"/>
        <v>13</v>
      </c>
      <c r="G9564" s="193"/>
      <c r="H9564" s="23"/>
      <c r="I9564" s="28"/>
    </row>
    <row r="9565" ht="22.5" customHeight="1">
      <c r="A9565" s="53" t="str">
        <f t="array" ref="A9565">IFERROR(_xlfn.XLOOKUP(B9565, Runs[Run ID], Runs[Track]), "— pick a run —")</f>
        <v>X-Men</v>
      </c>
      <c r="B9565" s="54" t="s">
        <v>167</v>
      </c>
      <c r="C9565" s="53" t="str">
        <f t="array" ref="C9565">IFERROR(_xlfn.XLOOKUP(B9565, Runs[Run ID], Runs[Title]), "— pick a run —")</f>
        <v>The Krakoa Era</v>
      </c>
      <c r="D9565" s="74" t="s">
        <v>3147</v>
      </c>
      <c r="E9565" s="58" t="b">
        <v>0</v>
      </c>
      <c r="F9565" s="25">
        <f t="shared" si="2"/>
        <v>14</v>
      </c>
      <c r="G9565" s="193"/>
      <c r="H9565" s="23"/>
      <c r="I9565" s="28"/>
    </row>
    <row r="9566" ht="22.5" customHeight="1">
      <c r="A9566" s="53" t="str">
        <f t="array" ref="A9566">IFERROR(_xlfn.XLOOKUP(B9566, Runs[Run ID], Runs[Track]), "— pick a run —")</f>
        <v>X-Men</v>
      </c>
      <c r="B9566" s="54" t="s">
        <v>167</v>
      </c>
      <c r="C9566" s="53" t="str">
        <f t="array" ref="C9566">IFERROR(_xlfn.XLOOKUP(B9566, Runs[Run ID], Runs[Title]), "— pick a run —")</f>
        <v>The Krakoa Era</v>
      </c>
      <c r="D9566" s="74" t="s">
        <v>3176</v>
      </c>
      <c r="E9566" s="58" t="b">
        <v>0</v>
      </c>
      <c r="F9566" s="25">
        <f t="shared" si="2"/>
        <v>15</v>
      </c>
      <c r="G9566" s="193"/>
      <c r="H9566" s="23"/>
      <c r="I9566" s="28"/>
    </row>
    <row r="9567" ht="22.5" customHeight="1">
      <c r="A9567" s="53" t="str">
        <f t="array" ref="A9567">IFERROR(_xlfn.XLOOKUP(B9567, Runs[Run ID], Runs[Track]), "— pick a run —")</f>
        <v>X-Men</v>
      </c>
      <c r="B9567" s="54" t="s">
        <v>167</v>
      </c>
      <c r="C9567" s="53" t="str">
        <f t="array" ref="C9567">IFERROR(_xlfn.XLOOKUP(B9567, Runs[Run ID], Runs[Title]), "— pick a run —")</f>
        <v>The Krakoa Era</v>
      </c>
      <c r="D9567" s="74" t="s">
        <v>3204</v>
      </c>
      <c r="E9567" s="58" t="b">
        <v>0</v>
      </c>
      <c r="F9567" s="25">
        <f t="shared" si="2"/>
        <v>16</v>
      </c>
      <c r="G9567" s="193"/>
      <c r="H9567" s="23"/>
      <c r="I9567" s="28"/>
    </row>
    <row r="9568" ht="22.5" customHeight="1">
      <c r="A9568" s="53" t="str">
        <f t="array" ref="A9568">IFERROR(_xlfn.XLOOKUP(B9568, Runs[Run ID], Runs[Track]), "— pick a run —")</f>
        <v>X-Men</v>
      </c>
      <c r="B9568" s="54" t="s">
        <v>167</v>
      </c>
      <c r="C9568" s="53" t="str">
        <f t="array" ref="C9568">IFERROR(_xlfn.XLOOKUP(B9568, Runs[Run ID], Runs[Title]), "— pick a run —")</f>
        <v>The Krakoa Era</v>
      </c>
      <c r="D9568" s="74" t="s">
        <v>3232</v>
      </c>
      <c r="E9568" s="58" t="b">
        <v>0</v>
      </c>
      <c r="F9568" s="25">
        <f t="shared" si="2"/>
        <v>17</v>
      </c>
      <c r="G9568" s="193"/>
      <c r="H9568" s="23"/>
      <c r="I9568" s="28"/>
    </row>
    <row r="9569" ht="22.5" customHeight="1">
      <c r="A9569" s="53" t="str">
        <f t="array" ref="A9569">IFERROR(_xlfn.XLOOKUP(B9569, Runs[Run ID], Runs[Track]), "— pick a run —")</f>
        <v>X-Men</v>
      </c>
      <c r="B9569" s="54" t="s">
        <v>167</v>
      </c>
      <c r="C9569" s="53" t="str">
        <f t="array" ref="C9569">IFERROR(_xlfn.XLOOKUP(B9569, Runs[Run ID], Runs[Title]), "— pick a run —")</f>
        <v>The Krakoa Era</v>
      </c>
      <c r="D9569" s="74" t="s">
        <v>3261</v>
      </c>
      <c r="E9569" s="58" t="b">
        <v>0</v>
      </c>
      <c r="F9569" s="25">
        <f t="shared" si="2"/>
        <v>18</v>
      </c>
      <c r="G9569" s="193"/>
      <c r="H9569" s="23"/>
      <c r="I9569" s="28"/>
    </row>
    <row r="9570" ht="22.5" customHeight="1">
      <c r="A9570" s="53" t="str">
        <f t="array" ref="A9570">IFERROR(_xlfn.XLOOKUP(B9570, Runs[Run ID], Runs[Track]), "— pick a run —")</f>
        <v>X-Men</v>
      </c>
      <c r="B9570" s="54" t="s">
        <v>167</v>
      </c>
      <c r="C9570" s="53" t="str">
        <f t="array" ref="C9570">IFERROR(_xlfn.XLOOKUP(B9570, Runs[Run ID], Runs[Title]), "— pick a run —")</f>
        <v>The Krakoa Era</v>
      </c>
      <c r="D9570" s="74" t="s">
        <v>16921</v>
      </c>
      <c r="E9570" s="58" t="b">
        <v>0</v>
      </c>
      <c r="F9570" s="25">
        <f t="shared" si="2"/>
        <v>19</v>
      </c>
      <c r="G9570" s="193"/>
      <c r="H9570" s="23"/>
      <c r="I9570" s="28"/>
    </row>
    <row r="9571" ht="22.5" customHeight="1">
      <c r="A9571" s="53" t="str">
        <f t="array" ref="A9571">IFERROR(_xlfn.XLOOKUP(B9571, Runs[Run ID], Runs[Track]), "— pick a run —")</f>
        <v>X-Men</v>
      </c>
      <c r="B9571" s="54" t="s">
        <v>167</v>
      </c>
      <c r="C9571" s="53" t="str">
        <f t="array" ref="C9571">IFERROR(_xlfn.XLOOKUP(B9571, Runs[Run ID], Runs[Title]), "— pick a run —")</f>
        <v>The Krakoa Era</v>
      </c>
      <c r="D9571" s="74" t="s">
        <v>16922</v>
      </c>
      <c r="E9571" s="58" t="b">
        <v>0</v>
      </c>
      <c r="F9571" s="25">
        <f t="shared" si="2"/>
        <v>20</v>
      </c>
      <c r="G9571" s="193"/>
      <c r="H9571" s="23"/>
      <c r="I9571" s="28"/>
    </row>
    <row r="9572" ht="22.5" customHeight="1">
      <c r="A9572" s="53" t="str">
        <f t="array" ref="A9572">IFERROR(_xlfn.XLOOKUP(B9572, Runs[Run ID], Runs[Track]), "— pick a run —")</f>
        <v>X-Men</v>
      </c>
      <c r="B9572" s="54" t="s">
        <v>167</v>
      </c>
      <c r="C9572" s="53" t="str">
        <f t="array" ref="C9572">IFERROR(_xlfn.XLOOKUP(B9572, Runs[Run ID], Runs[Title]), "— pick a run —")</f>
        <v>The Krakoa Era</v>
      </c>
      <c r="D9572" s="74" t="s">
        <v>16923</v>
      </c>
      <c r="E9572" s="58" t="b">
        <v>0</v>
      </c>
      <c r="F9572" s="25">
        <f t="shared" si="2"/>
        <v>21</v>
      </c>
      <c r="G9572" s="193"/>
      <c r="H9572" s="23"/>
      <c r="I9572" s="28"/>
    </row>
    <row r="9573" ht="22.5" customHeight="1">
      <c r="A9573" s="53" t="str">
        <f t="array" ref="A9573">IFERROR(_xlfn.XLOOKUP(B9573, Runs[Run ID], Runs[Track]), "— pick a run —")</f>
        <v>X-Men</v>
      </c>
      <c r="B9573" s="54" t="s">
        <v>167</v>
      </c>
      <c r="C9573" s="53" t="str">
        <f t="array" ref="C9573">IFERROR(_xlfn.XLOOKUP(B9573, Runs[Run ID], Runs[Title]), "— pick a run —")</f>
        <v>The Krakoa Era</v>
      </c>
      <c r="D9573" s="74" t="s">
        <v>3386</v>
      </c>
      <c r="E9573" s="58" t="b">
        <v>0</v>
      </c>
      <c r="F9573" s="25">
        <f t="shared" si="2"/>
        <v>22</v>
      </c>
      <c r="G9573" s="193"/>
      <c r="H9573" s="23"/>
      <c r="I9573" s="28"/>
    </row>
    <row r="9574" ht="22.5" customHeight="1">
      <c r="A9574" s="53" t="str">
        <f t="array" ref="A9574">IFERROR(_xlfn.XLOOKUP(B9574, Runs[Run ID], Runs[Track]), "— pick a run —")</f>
        <v>X-Men</v>
      </c>
      <c r="B9574" s="54" t="s">
        <v>167</v>
      </c>
      <c r="C9574" s="53" t="str">
        <f t="array" ref="C9574">IFERROR(_xlfn.XLOOKUP(B9574, Runs[Run ID], Runs[Title]), "— pick a run —")</f>
        <v>The Krakoa Era</v>
      </c>
      <c r="D9574" s="74" t="s">
        <v>3415</v>
      </c>
      <c r="E9574" s="58" t="b">
        <v>0</v>
      </c>
      <c r="F9574" s="25">
        <f t="shared" si="2"/>
        <v>23</v>
      </c>
      <c r="G9574" s="193"/>
      <c r="H9574" s="23"/>
      <c r="I9574" s="28"/>
    </row>
    <row r="9575" ht="22.5" customHeight="1">
      <c r="A9575" s="53" t="str">
        <f t="array" ref="A9575">IFERROR(_xlfn.XLOOKUP(B9575, Runs[Run ID], Runs[Track]), "— pick a run —")</f>
        <v>X-Men</v>
      </c>
      <c r="B9575" s="54" t="s">
        <v>167</v>
      </c>
      <c r="C9575" s="53" t="str">
        <f t="array" ref="C9575">IFERROR(_xlfn.XLOOKUP(B9575, Runs[Run ID], Runs[Title]), "— pick a run —")</f>
        <v>The Krakoa Era</v>
      </c>
      <c r="D9575" s="74" t="s">
        <v>3447</v>
      </c>
      <c r="E9575" s="58" t="b">
        <v>0</v>
      </c>
      <c r="F9575" s="25">
        <f t="shared" si="2"/>
        <v>24</v>
      </c>
      <c r="G9575" s="193"/>
      <c r="H9575" s="23"/>
      <c r="I9575" s="28"/>
    </row>
    <row r="9576" ht="22.5" customHeight="1">
      <c r="A9576" s="53" t="str">
        <f t="array" ref="A9576">IFERROR(_xlfn.XLOOKUP(B9576, Runs[Run ID], Runs[Track]), "— pick a run —")</f>
        <v>X-Men</v>
      </c>
      <c r="B9576" s="54" t="s">
        <v>167</v>
      </c>
      <c r="C9576" s="53" t="str">
        <f t="array" ref="C9576">IFERROR(_xlfn.XLOOKUP(B9576, Runs[Run ID], Runs[Title]), "— pick a run —")</f>
        <v>The Krakoa Era</v>
      </c>
      <c r="D9576" s="74" t="s">
        <v>3477</v>
      </c>
      <c r="E9576" s="58" t="b">
        <v>0</v>
      </c>
      <c r="F9576" s="25">
        <f t="shared" si="2"/>
        <v>25</v>
      </c>
      <c r="G9576" s="193"/>
      <c r="H9576" s="23"/>
      <c r="I9576" s="28"/>
    </row>
    <row r="9577" ht="22.5" customHeight="1">
      <c r="A9577" s="53" t="str">
        <f t="array" ref="A9577">IFERROR(_xlfn.XLOOKUP(B9577, Runs[Run ID], Runs[Track]), "— pick a run —")</f>
        <v>X-Men</v>
      </c>
      <c r="B9577" s="54" t="s">
        <v>167</v>
      </c>
      <c r="C9577" s="53" t="str">
        <f t="array" ref="C9577">IFERROR(_xlfn.XLOOKUP(B9577, Runs[Run ID], Runs[Title]), "— pick a run —")</f>
        <v>The Krakoa Era</v>
      </c>
      <c r="D9577" s="74" t="s">
        <v>3507</v>
      </c>
      <c r="E9577" s="58" t="b">
        <v>0</v>
      </c>
      <c r="F9577" s="25">
        <f t="shared" si="2"/>
        <v>26</v>
      </c>
      <c r="G9577" s="193"/>
      <c r="H9577" s="23"/>
      <c r="I9577" s="28"/>
    </row>
    <row r="9578" ht="22.5" customHeight="1">
      <c r="A9578" s="53" t="str">
        <f t="array" ref="A9578">IFERROR(_xlfn.XLOOKUP(B9578, Runs[Run ID], Runs[Track]), "— pick a run —")</f>
        <v>X-Men</v>
      </c>
      <c r="B9578" s="54" t="s">
        <v>167</v>
      </c>
      <c r="C9578" s="53" t="str">
        <f t="array" ref="C9578">IFERROR(_xlfn.XLOOKUP(B9578, Runs[Run ID], Runs[Title]), "— pick a run —")</f>
        <v>The Krakoa Era</v>
      </c>
      <c r="D9578" s="74" t="s">
        <v>3537</v>
      </c>
      <c r="E9578" s="58" t="b">
        <v>0</v>
      </c>
      <c r="F9578" s="25">
        <f t="shared" si="2"/>
        <v>27</v>
      </c>
      <c r="G9578" s="193"/>
      <c r="H9578" s="23"/>
      <c r="I9578" s="28"/>
    </row>
    <row r="9579" ht="22.5" customHeight="1">
      <c r="A9579" s="53" t="str">
        <f t="array" ref="A9579">IFERROR(_xlfn.XLOOKUP(B9579, Runs[Run ID], Runs[Track]), "— pick a run —")</f>
        <v>X-Men</v>
      </c>
      <c r="B9579" s="54" t="s">
        <v>167</v>
      </c>
      <c r="C9579" s="53" t="str">
        <f t="array" ref="C9579">IFERROR(_xlfn.XLOOKUP(B9579, Runs[Run ID], Runs[Title]), "— pick a run —")</f>
        <v>The Krakoa Era</v>
      </c>
      <c r="D9579" s="74" t="s">
        <v>3568</v>
      </c>
      <c r="E9579" s="58" t="b">
        <v>0</v>
      </c>
      <c r="F9579" s="25">
        <f t="shared" si="2"/>
        <v>28</v>
      </c>
      <c r="G9579" s="193"/>
      <c r="H9579" s="23"/>
      <c r="I9579" s="28"/>
    </row>
    <row r="9580" ht="22.5" customHeight="1">
      <c r="A9580" s="53" t="str">
        <f t="array" ref="A9580">IFERROR(_xlfn.XLOOKUP(B9580, Runs[Run ID], Runs[Track]), "— pick a run —")</f>
        <v>X-Men</v>
      </c>
      <c r="B9580" s="54" t="s">
        <v>167</v>
      </c>
      <c r="C9580" s="53" t="str">
        <f t="array" ref="C9580">IFERROR(_xlfn.XLOOKUP(B9580, Runs[Run ID], Runs[Title]), "— pick a run —")</f>
        <v>The Krakoa Era</v>
      </c>
      <c r="D9580" s="74" t="s">
        <v>3597</v>
      </c>
      <c r="E9580" s="58" t="b">
        <v>0</v>
      </c>
      <c r="F9580" s="25">
        <f t="shared" si="2"/>
        <v>29</v>
      </c>
      <c r="G9580" s="193"/>
      <c r="H9580" s="23"/>
      <c r="I9580" s="28"/>
    </row>
    <row r="9581" ht="22.5" customHeight="1">
      <c r="A9581" s="53" t="str">
        <f t="array" ref="A9581">IFERROR(_xlfn.XLOOKUP(B9581, Runs[Run ID], Runs[Track]), "— pick a run —")</f>
        <v>X-Men</v>
      </c>
      <c r="B9581" s="54" t="s">
        <v>167</v>
      </c>
      <c r="C9581" s="53" t="str">
        <f t="array" ref="C9581">IFERROR(_xlfn.XLOOKUP(B9581, Runs[Run ID], Runs[Title]), "— pick a run —")</f>
        <v>The Krakoa Era</v>
      </c>
      <c r="D9581" s="74" t="s">
        <v>16924</v>
      </c>
      <c r="E9581" s="58" t="b">
        <v>0</v>
      </c>
      <c r="F9581" s="25">
        <f t="shared" si="2"/>
        <v>30</v>
      </c>
      <c r="G9581" s="193"/>
      <c r="H9581" s="23"/>
      <c r="I9581" s="28"/>
    </row>
    <row r="9582" ht="22.5" customHeight="1">
      <c r="A9582" s="53" t="str">
        <f t="array" ref="A9582">IFERROR(_xlfn.XLOOKUP(B9582, Runs[Run ID], Runs[Track]), "— pick a run —")</f>
        <v>X-Men</v>
      </c>
      <c r="B9582" s="54" t="s">
        <v>167</v>
      </c>
      <c r="C9582" s="53" t="str">
        <f t="array" ref="C9582">IFERROR(_xlfn.XLOOKUP(B9582, Runs[Run ID], Runs[Title]), "— pick a run —")</f>
        <v>The Krakoa Era</v>
      </c>
      <c r="D9582" s="74" t="s">
        <v>16925</v>
      </c>
      <c r="E9582" s="58" t="b">
        <v>0</v>
      </c>
      <c r="F9582" s="25">
        <f t="shared" si="2"/>
        <v>31</v>
      </c>
      <c r="G9582" s="193"/>
      <c r="H9582" s="23"/>
      <c r="I9582" s="28"/>
    </row>
    <row r="9583" ht="22.5" customHeight="1">
      <c r="A9583" s="53" t="str">
        <f t="array" ref="A9583">IFERROR(_xlfn.XLOOKUP(B9583, Runs[Run ID], Runs[Track]), "— pick a run —")</f>
        <v>X-Men</v>
      </c>
      <c r="B9583" s="54" t="s">
        <v>167</v>
      </c>
      <c r="C9583" s="53" t="str">
        <f t="array" ref="C9583">IFERROR(_xlfn.XLOOKUP(B9583, Runs[Run ID], Runs[Title]), "— pick a run —")</f>
        <v>The Krakoa Era</v>
      </c>
      <c r="D9583" s="74" t="s">
        <v>16926</v>
      </c>
      <c r="E9583" s="58" t="b">
        <v>0</v>
      </c>
      <c r="F9583" s="25">
        <f t="shared" si="2"/>
        <v>32</v>
      </c>
      <c r="G9583" s="193"/>
      <c r="H9583" s="23"/>
      <c r="I9583" s="28"/>
    </row>
    <row r="9584" ht="22.5" customHeight="1">
      <c r="A9584" s="53" t="str">
        <f t="array" ref="A9584">IFERROR(_xlfn.XLOOKUP(B9584, Runs[Run ID], Runs[Track]), "— pick a run —")</f>
        <v>X-Men</v>
      </c>
      <c r="B9584" s="54" t="s">
        <v>167</v>
      </c>
      <c r="C9584" s="53" t="str">
        <f t="array" ref="C9584">IFERROR(_xlfn.XLOOKUP(B9584, Runs[Run ID], Runs[Title]), "— pick a run —")</f>
        <v>The Krakoa Era</v>
      </c>
      <c r="D9584" s="74" t="s">
        <v>16927</v>
      </c>
      <c r="E9584" s="58" t="b">
        <v>0</v>
      </c>
      <c r="F9584" s="25">
        <f t="shared" si="2"/>
        <v>33</v>
      </c>
      <c r="G9584" s="193"/>
      <c r="H9584" s="23"/>
      <c r="I9584" s="28"/>
    </row>
    <row r="9585" ht="22.5" customHeight="1">
      <c r="A9585" s="53" t="str">
        <f t="array" ref="A9585">IFERROR(_xlfn.XLOOKUP(B9585, Runs[Run ID], Runs[Track]), "— pick a run —")</f>
        <v>X-Men</v>
      </c>
      <c r="B9585" s="54" t="s">
        <v>167</v>
      </c>
      <c r="C9585" s="53" t="str">
        <f t="array" ref="C9585">IFERROR(_xlfn.XLOOKUP(B9585, Runs[Run ID], Runs[Title]), "— pick a run —")</f>
        <v>The Krakoa Era</v>
      </c>
      <c r="D9585" s="74" t="s">
        <v>16928</v>
      </c>
      <c r="E9585" s="58" t="b">
        <v>0</v>
      </c>
      <c r="F9585" s="25">
        <f t="shared" si="2"/>
        <v>34</v>
      </c>
      <c r="G9585" s="193"/>
      <c r="H9585" s="23"/>
      <c r="I9585" s="28"/>
    </row>
    <row r="9586" ht="22.5" customHeight="1">
      <c r="A9586" s="53" t="str">
        <f t="array" ref="A9586">IFERROR(_xlfn.XLOOKUP(B9586, Runs[Run ID], Runs[Track]), "— pick a run —")</f>
        <v>X-Men</v>
      </c>
      <c r="B9586" s="54" t="s">
        <v>167</v>
      </c>
      <c r="C9586" s="53" t="str">
        <f t="array" ref="C9586">IFERROR(_xlfn.XLOOKUP(B9586, Runs[Run ID], Runs[Title]), "— pick a run —")</f>
        <v>The Krakoa Era</v>
      </c>
      <c r="D9586" s="74" t="s">
        <v>16929</v>
      </c>
      <c r="E9586" s="58" t="b">
        <v>0</v>
      </c>
      <c r="F9586" s="25">
        <f t="shared" si="2"/>
        <v>35</v>
      </c>
      <c r="G9586" s="193"/>
      <c r="H9586" s="23"/>
      <c r="I9586" s="28"/>
    </row>
    <row r="9587" ht="22.5" customHeight="1">
      <c r="A9587" s="53" t="str">
        <f t="array" ref="A9587">IFERROR(_xlfn.XLOOKUP(B9587, Runs[Run ID], Runs[Track]), "— pick a run —")</f>
        <v>X-Men</v>
      </c>
      <c r="B9587" s="54" t="s">
        <v>167</v>
      </c>
      <c r="C9587" s="53" t="str">
        <f t="array" ref="C9587">IFERROR(_xlfn.XLOOKUP(B9587, Runs[Run ID], Runs[Title]), "— pick a run —")</f>
        <v>The Krakoa Era</v>
      </c>
      <c r="D9587" s="74" t="s">
        <v>3809</v>
      </c>
      <c r="E9587" s="58" t="b">
        <v>0</v>
      </c>
      <c r="F9587" s="25">
        <f t="shared" si="2"/>
        <v>36</v>
      </c>
      <c r="G9587" s="193"/>
      <c r="H9587" s="23"/>
      <c r="I9587" s="28"/>
    </row>
    <row r="9588" ht="22.5" customHeight="1">
      <c r="A9588" s="53" t="str">
        <f t="array" ref="A9588">IFERROR(_xlfn.XLOOKUP(B9588, Runs[Run ID], Runs[Track]), "— pick a run —")</f>
        <v>X-Men</v>
      </c>
      <c r="B9588" s="54" t="s">
        <v>167</v>
      </c>
      <c r="C9588" s="53" t="str">
        <f t="array" ref="C9588">IFERROR(_xlfn.XLOOKUP(B9588, Runs[Run ID], Runs[Title]), "— pick a run —")</f>
        <v>The Krakoa Era</v>
      </c>
      <c r="D9588" s="74" t="s">
        <v>3838</v>
      </c>
      <c r="E9588" s="58" t="b">
        <v>0</v>
      </c>
      <c r="F9588" s="25">
        <f t="shared" si="2"/>
        <v>37</v>
      </c>
      <c r="G9588" s="193"/>
      <c r="H9588" s="23"/>
      <c r="I9588" s="28"/>
    </row>
    <row r="9589" ht="22.5" customHeight="1">
      <c r="A9589" s="53" t="str">
        <f t="array" ref="A9589">IFERROR(_xlfn.XLOOKUP(B9589, Runs[Run ID], Runs[Track]), "— pick a run —")</f>
        <v>X-Men</v>
      </c>
      <c r="B9589" s="54" t="s">
        <v>167</v>
      </c>
      <c r="C9589" s="53" t="str">
        <f t="array" ref="C9589">IFERROR(_xlfn.XLOOKUP(B9589, Runs[Run ID], Runs[Title]), "— pick a run —")</f>
        <v>The Krakoa Era</v>
      </c>
      <c r="D9589" s="74" t="s">
        <v>12410</v>
      </c>
      <c r="E9589" s="58" t="b">
        <v>0</v>
      </c>
      <c r="F9589" s="25">
        <f t="shared" si="2"/>
        <v>38</v>
      </c>
      <c r="G9589" s="193"/>
      <c r="H9589" s="23"/>
      <c r="I9589" s="28"/>
    </row>
    <row r="9590" ht="22.5" customHeight="1">
      <c r="A9590" s="53" t="str">
        <f t="array" ref="A9590">IFERROR(_xlfn.XLOOKUP(B9590, Runs[Run ID], Runs[Track]), "— pick a run —")</f>
        <v>X-Men</v>
      </c>
      <c r="B9590" s="54" t="s">
        <v>167</v>
      </c>
      <c r="C9590" s="53" t="str">
        <f t="array" ref="C9590">IFERROR(_xlfn.XLOOKUP(B9590, Runs[Run ID], Runs[Title]), "— pick a run —")</f>
        <v>The Krakoa Era</v>
      </c>
      <c r="D9590" s="74" t="s">
        <v>3922</v>
      </c>
      <c r="E9590" s="58" t="b">
        <v>0</v>
      </c>
      <c r="F9590" s="25">
        <f t="shared" si="2"/>
        <v>39</v>
      </c>
      <c r="G9590" s="193"/>
      <c r="H9590" s="23"/>
      <c r="I9590" s="28"/>
    </row>
    <row r="9591" ht="22.5" customHeight="1">
      <c r="A9591" s="53" t="str">
        <f t="array" ref="A9591">IFERROR(_xlfn.XLOOKUP(B9591, Runs[Run ID], Runs[Track]), "— pick a run —")</f>
        <v>X-Men</v>
      </c>
      <c r="B9591" s="54" t="s">
        <v>167</v>
      </c>
      <c r="C9591" s="53" t="str">
        <f t="array" ref="C9591">IFERROR(_xlfn.XLOOKUP(B9591, Runs[Run ID], Runs[Title]), "— pick a run —")</f>
        <v>The Krakoa Era</v>
      </c>
      <c r="D9591" s="74" t="s">
        <v>3950</v>
      </c>
      <c r="E9591" s="58" t="b">
        <v>0</v>
      </c>
      <c r="F9591" s="25">
        <f t="shared" si="2"/>
        <v>40</v>
      </c>
      <c r="G9591" s="193"/>
      <c r="H9591" s="23"/>
      <c r="I9591" s="28"/>
    </row>
    <row r="9592" ht="22.5" customHeight="1">
      <c r="A9592" s="53" t="str">
        <f t="array" ref="A9592">IFERROR(_xlfn.XLOOKUP(B9592, Runs[Run ID], Runs[Track]), "— pick a run —")</f>
        <v>X-Men</v>
      </c>
      <c r="B9592" s="54" t="s">
        <v>167</v>
      </c>
      <c r="C9592" s="53" t="str">
        <f t="array" ref="C9592">IFERROR(_xlfn.XLOOKUP(B9592, Runs[Run ID], Runs[Title]), "— pick a run —")</f>
        <v>The Krakoa Era</v>
      </c>
      <c r="D9592" s="74" t="s">
        <v>3980</v>
      </c>
      <c r="E9592" s="58" t="b">
        <v>0</v>
      </c>
      <c r="F9592" s="25">
        <f t="shared" si="2"/>
        <v>41</v>
      </c>
      <c r="G9592" s="193"/>
      <c r="H9592" s="23"/>
      <c r="I9592" s="28"/>
    </row>
    <row r="9593" ht="22.5" customHeight="1">
      <c r="A9593" s="53" t="str">
        <f t="array" ref="A9593">IFERROR(_xlfn.XLOOKUP(B9593, Runs[Run ID], Runs[Track]), "— pick a run —")</f>
        <v>X-Men</v>
      </c>
      <c r="B9593" s="54" t="s">
        <v>167</v>
      </c>
      <c r="C9593" s="53" t="str">
        <f t="array" ref="C9593">IFERROR(_xlfn.XLOOKUP(B9593, Runs[Run ID], Runs[Title]), "— pick a run —")</f>
        <v>The Krakoa Era</v>
      </c>
      <c r="D9593" s="74" t="s">
        <v>4009</v>
      </c>
      <c r="E9593" s="58" t="b">
        <v>0</v>
      </c>
      <c r="F9593" s="25">
        <f t="shared" si="2"/>
        <v>42</v>
      </c>
      <c r="G9593" s="193"/>
      <c r="H9593" s="23"/>
      <c r="I9593" s="28"/>
    </row>
    <row r="9594" ht="22.5" customHeight="1">
      <c r="A9594" s="53" t="str">
        <f t="array" ref="A9594">IFERROR(_xlfn.XLOOKUP(B9594, Runs[Run ID], Runs[Track]), "— pick a run —")</f>
        <v>X-Men</v>
      </c>
      <c r="B9594" s="54" t="s">
        <v>167</v>
      </c>
      <c r="C9594" s="53" t="str">
        <f t="array" ref="C9594">IFERROR(_xlfn.XLOOKUP(B9594, Runs[Run ID], Runs[Title]), "— pick a run —")</f>
        <v>The Krakoa Era</v>
      </c>
      <c r="D9594" s="74" t="s">
        <v>4036</v>
      </c>
      <c r="E9594" s="58" t="b">
        <v>0</v>
      </c>
      <c r="F9594" s="25">
        <f t="shared" si="2"/>
        <v>43</v>
      </c>
      <c r="G9594" s="193"/>
      <c r="H9594" s="23"/>
      <c r="I9594" s="28"/>
    </row>
    <row r="9595" ht="22.5" customHeight="1">
      <c r="A9595" s="53" t="str">
        <f t="array" ref="A9595">IFERROR(_xlfn.XLOOKUP(B9595, Runs[Run ID], Runs[Track]), "— pick a run —")</f>
        <v>X-Men</v>
      </c>
      <c r="B9595" s="54" t="s">
        <v>167</v>
      </c>
      <c r="C9595" s="53" t="str">
        <f t="array" ref="C9595">IFERROR(_xlfn.XLOOKUP(B9595, Runs[Run ID], Runs[Title]), "— pick a run —")</f>
        <v>The Krakoa Era</v>
      </c>
      <c r="D9595" s="74" t="s">
        <v>4063</v>
      </c>
      <c r="E9595" s="58" t="b">
        <v>0</v>
      </c>
      <c r="F9595" s="25">
        <f t="shared" si="2"/>
        <v>44</v>
      </c>
      <c r="G9595" s="193"/>
      <c r="H9595" s="23"/>
      <c r="I9595" s="28"/>
    </row>
    <row r="9596" ht="22.5" customHeight="1">
      <c r="A9596" s="53" t="str">
        <f t="array" ref="A9596">IFERROR(_xlfn.XLOOKUP(B9596, Runs[Run ID], Runs[Track]), "— pick a run —")</f>
        <v>X-Men</v>
      </c>
      <c r="B9596" s="54" t="s">
        <v>167</v>
      </c>
      <c r="C9596" s="53" t="str">
        <f t="array" ref="C9596">IFERROR(_xlfn.XLOOKUP(B9596, Runs[Run ID], Runs[Title]), "— pick a run —")</f>
        <v>The Krakoa Era</v>
      </c>
      <c r="D9596" s="74" t="s">
        <v>16930</v>
      </c>
      <c r="E9596" s="58" t="b">
        <v>0</v>
      </c>
      <c r="F9596" s="25">
        <f t="shared" si="2"/>
        <v>45</v>
      </c>
      <c r="G9596" s="193"/>
      <c r="H9596" s="23"/>
      <c r="I9596" s="28"/>
    </row>
    <row r="9597" ht="22.5" customHeight="1">
      <c r="A9597" s="53" t="str">
        <f t="array" ref="A9597">IFERROR(_xlfn.XLOOKUP(B9597, Runs[Run ID], Runs[Track]), "— pick a run —")</f>
        <v>X-Men</v>
      </c>
      <c r="B9597" s="54" t="s">
        <v>167</v>
      </c>
      <c r="C9597" s="53" t="str">
        <f t="array" ref="C9597">IFERROR(_xlfn.XLOOKUP(B9597, Runs[Run ID], Runs[Title]), "— pick a run —")</f>
        <v>The Krakoa Era</v>
      </c>
      <c r="D9597" s="74" t="s">
        <v>4118</v>
      </c>
      <c r="E9597" s="58" t="b">
        <v>0</v>
      </c>
      <c r="F9597" s="25">
        <f t="shared" si="2"/>
        <v>46</v>
      </c>
      <c r="G9597" s="193"/>
      <c r="H9597" s="23"/>
      <c r="I9597" s="28"/>
    </row>
    <row r="9598" ht="22.5" customHeight="1">
      <c r="A9598" s="53" t="str">
        <f t="array" ref="A9598">IFERROR(_xlfn.XLOOKUP(B9598, Runs[Run ID], Runs[Track]), "— pick a run —")</f>
        <v>X-Men</v>
      </c>
      <c r="B9598" s="54" t="s">
        <v>167</v>
      </c>
      <c r="C9598" s="53" t="str">
        <f t="array" ref="C9598">IFERROR(_xlfn.XLOOKUP(B9598, Runs[Run ID], Runs[Title]), "— pick a run —")</f>
        <v>The Krakoa Era</v>
      </c>
      <c r="D9598" s="74" t="s">
        <v>4151</v>
      </c>
      <c r="E9598" s="58" t="b">
        <v>0</v>
      </c>
      <c r="F9598" s="25">
        <f t="shared" si="2"/>
        <v>47</v>
      </c>
      <c r="G9598" s="193"/>
      <c r="H9598" s="23"/>
      <c r="I9598" s="28"/>
    </row>
    <row r="9599" ht="22.5" customHeight="1">
      <c r="A9599" s="53" t="str">
        <f t="array" ref="A9599">IFERROR(_xlfn.XLOOKUP(B9599, Runs[Run ID], Runs[Track]), "— pick a run —")</f>
        <v>X-Men</v>
      </c>
      <c r="B9599" s="54" t="s">
        <v>167</v>
      </c>
      <c r="C9599" s="53" t="str">
        <f t="array" ref="C9599">IFERROR(_xlfn.XLOOKUP(B9599, Runs[Run ID], Runs[Title]), "— pick a run —")</f>
        <v>The Krakoa Era</v>
      </c>
      <c r="D9599" s="74" t="s">
        <v>4177</v>
      </c>
      <c r="E9599" s="58" t="b">
        <v>0</v>
      </c>
      <c r="F9599" s="25">
        <f t="shared" si="2"/>
        <v>48</v>
      </c>
      <c r="G9599" s="193"/>
      <c r="H9599" s="23"/>
      <c r="I9599" s="28"/>
    </row>
    <row r="9600" ht="22.5" customHeight="1">
      <c r="A9600" s="53" t="str">
        <f t="array" ref="A9600">IFERROR(_xlfn.XLOOKUP(B9600, Runs[Run ID], Runs[Track]), "— pick a run —")</f>
        <v>X-Men</v>
      </c>
      <c r="B9600" s="54" t="s">
        <v>167</v>
      </c>
      <c r="C9600" s="53" t="str">
        <f t="array" ref="C9600">IFERROR(_xlfn.XLOOKUP(B9600, Runs[Run ID], Runs[Title]), "— pick a run —")</f>
        <v>The Krakoa Era</v>
      </c>
      <c r="D9600" s="74" t="s">
        <v>4202</v>
      </c>
      <c r="E9600" s="58" t="b">
        <v>0</v>
      </c>
      <c r="F9600" s="25">
        <f t="shared" si="2"/>
        <v>49</v>
      </c>
      <c r="G9600" s="193"/>
      <c r="H9600" s="23"/>
      <c r="I9600" s="28"/>
    </row>
    <row r="9601" ht="22.5" customHeight="1">
      <c r="A9601" s="53" t="str">
        <f t="array" ref="A9601">IFERROR(_xlfn.XLOOKUP(B9601, Runs[Run ID], Runs[Track]), "— pick a run —")</f>
        <v>X-Men</v>
      </c>
      <c r="B9601" s="54" t="s">
        <v>167</v>
      </c>
      <c r="C9601" s="53" t="str">
        <f t="array" ref="C9601">IFERROR(_xlfn.XLOOKUP(B9601, Runs[Run ID], Runs[Title]), "— pick a run —")</f>
        <v>The Krakoa Era</v>
      </c>
      <c r="D9601" s="74" t="s">
        <v>4226</v>
      </c>
      <c r="E9601" s="58" t="b">
        <v>0</v>
      </c>
      <c r="F9601" s="25">
        <f t="shared" si="2"/>
        <v>50</v>
      </c>
      <c r="G9601" s="193"/>
      <c r="H9601" s="23"/>
      <c r="I9601" s="28"/>
    </row>
    <row r="9602" ht="22.5" customHeight="1">
      <c r="A9602" s="53" t="str">
        <f t="array" ref="A9602">IFERROR(_xlfn.XLOOKUP(B9602, Runs[Run ID], Runs[Track]), "— pick a run —")</f>
        <v>X-Men</v>
      </c>
      <c r="B9602" s="54" t="s">
        <v>167</v>
      </c>
      <c r="C9602" s="53" t="str">
        <f t="array" ref="C9602">IFERROR(_xlfn.XLOOKUP(B9602, Runs[Run ID], Runs[Title]), "— pick a run —")</f>
        <v>The Krakoa Era</v>
      </c>
      <c r="D9602" s="74" t="s">
        <v>4251</v>
      </c>
      <c r="E9602" s="58" t="b">
        <v>0</v>
      </c>
      <c r="F9602" s="25">
        <f t="shared" si="2"/>
        <v>51</v>
      </c>
      <c r="G9602" s="193"/>
      <c r="H9602" s="23"/>
      <c r="I9602" s="28"/>
    </row>
    <row r="9603" ht="22.5" customHeight="1">
      <c r="A9603" s="53" t="str">
        <f t="array" ref="A9603">IFERROR(_xlfn.XLOOKUP(B9603, Runs[Run ID], Runs[Track]), "— pick a run —")</f>
        <v>X-Men</v>
      </c>
      <c r="B9603" s="54" t="s">
        <v>167</v>
      </c>
      <c r="C9603" s="53" t="str">
        <f t="array" ref="C9603">IFERROR(_xlfn.XLOOKUP(B9603, Runs[Run ID], Runs[Title]), "— pick a run —")</f>
        <v>The Krakoa Era</v>
      </c>
      <c r="D9603" s="74" t="s">
        <v>4279</v>
      </c>
      <c r="E9603" s="58" t="b">
        <v>0</v>
      </c>
      <c r="F9603" s="25">
        <f t="shared" si="2"/>
        <v>52</v>
      </c>
      <c r="G9603" s="193"/>
      <c r="H9603" s="23"/>
      <c r="I9603" s="28"/>
    </row>
    <row r="9604" ht="22.5" customHeight="1">
      <c r="A9604" s="53" t="str">
        <f t="array" ref="A9604">IFERROR(_xlfn.XLOOKUP(B9604, Runs[Run ID], Runs[Track]), "— pick a run —")</f>
        <v>X-Men</v>
      </c>
      <c r="B9604" s="54" t="s">
        <v>167</v>
      </c>
      <c r="C9604" s="53" t="str">
        <f t="array" ref="C9604">IFERROR(_xlfn.XLOOKUP(B9604, Runs[Run ID], Runs[Title]), "— pick a run —")</f>
        <v>The Krakoa Era</v>
      </c>
      <c r="D9604" s="74" t="s">
        <v>4308</v>
      </c>
      <c r="E9604" s="58" t="b">
        <v>0</v>
      </c>
      <c r="F9604" s="25">
        <f t="shared" si="2"/>
        <v>53</v>
      </c>
      <c r="G9604" s="193"/>
      <c r="H9604" s="23"/>
      <c r="I9604" s="28"/>
    </row>
    <row r="9605" ht="22.5" customHeight="1">
      <c r="A9605" s="53" t="str">
        <f t="array" ref="A9605">IFERROR(_xlfn.XLOOKUP(B9605, Runs[Run ID], Runs[Track]), "— pick a run —")</f>
        <v>X-Men</v>
      </c>
      <c r="B9605" s="54" t="s">
        <v>167</v>
      </c>
      <c r="C9605" s="53" t="str">
        <f t="array" ref="C9605">IFERROR(_xlfn.XLOOKUP(B9605, Runs[Run ID], Runs[Title]), "— pick a run —")</f>
        <v>The Krakoa Era</v>
      </c>
      <c r="D9605" s="74" t="s">
        <v>4335</v>
      </c>
      <c r="E9605" s="58" t="b">
        <v>0</v>
      </c>
      <c r="F9605" s="25">
        <f t="shared" si="2"/>
        <v>54</v>
      </c>
      <c r="G9605" s="193"/>
      <c r="H9605" s="23"/>
      <c r="I9605" s="28"/>
    </row>
    <row r="9606" ht="22.5" customHeight="1">
      <c r="A9606" s="53" t="str">
        <f t="array" ref="A9606">IFERROR(_xlfn.XLOOKUP(B9606, Runs[Run ID], Runs[Track]), "— pick a run —")</f>
        <v>X-Men</v>
      </c>
      <c r="B9606" s="54" t="s">
        <v>167</v>
      </c>
      <c r="C9606" s="53" t="str">
        <f t="array" ref="C9606">IFERROR(_xlfn.XLOOKUP(B9606, Runs[Run ID], Runs[Title]), "— pick a run —")</f>
        <v>The Krakoa Era</v>
      </c>
      <c r="D9606" s="74" t="s">
        <v>4362</v>
      </c>
      <c r="E9606" s="58" t="b">
        <v>0</v>
      </c>
      <c r="F9606" s="25">
        <f t="shared" si="2"/>
        <v>55</v>
      </c>
      <c r="G9606" s="193"/>
      <c r="H9606" s="23"/>
      <c r="I9606" s="28"/>
    </row>
    <row r="9607" ht="22.5" customHeight="1">
      <c r="A9607" s="53" t="str">
        <f t="array" ref="A9607">IFERROR(_xlfn.XLOOKUP(B9607, Runs[Run ID], Runs[Track]), "— pick a run —")</f>
        <v>X-Men</v>
      </c>
      <c r="B9607" s="54" t="s">
        <v>167</v>
      </c>
      <c r="C9607" s="53" t="str">
        <f t="array" ref="C9607">IFERROR(_xlfn.XLOOKUP(B9607, Runs[Run ID], Runs[Title]), "— pick a run —")</f>
        <v>The Krakoa Era</v>
      </c>
      <c r="D9607" s="74" t="s">
        <v>4388</v>
      </c>
      <c r="E9607" s="58" t="b">
        <v>0</v>
      </c>
      <c r="F9607" s="25">
        <f t="shared" si="2"/>
        <v>56</v>
      </c>
      <c r="G9607" s="193"/>
      <c r="H9607" s="23"/>
      <c r="I9607" s="28"/>
    </row>
    <row r="9608" ht="22.5" customHeight="1">
      <c r="A9608" s="53" t="str">
        <f t="array" ref="A9608">IFERROR(_xlfn.XLOOKUP(B9608, Runs[Run ID], Runs[Track]), "— pick a run —")</f>
        <v>X-Men</v>
      </c>
      <c r="B9608" s="54" t="s">
        <v>167</v>
      </c>
      <c r="C9608" s="53" t="str">
        <f t="array" ref="C9608">IFERROR(_xlfn.XLOOKUP(B9608, Runs[Run ID], Runs[Title]), "— pick a run —")</f>
        <v>The Krakoa Era</v>
      </c>
      <c r="D9608" s="74" t="s">
        <v>4418</v>
      </c>
      <c r="E9608" s="58" t="b">
        <v>0</v>
      </c>
      <c r="F9608" s="25">
        <f t="shared" si="2"/>
        <v>57</v>
      </c>
      <c r="G9608" s="193"/>
      <c r="H9608" s="23"/>
      <c r="I9608" s="28"/>
    </row>
    <row r="9609" ht="22.5" customHeight="1">
      <c r="A9609" s="53" t="str">
        <f t="array" ref="A9609">IFERROR(_xlfn.XLOOKUP(B9609, Runs[Run ID], Runs[Track]), "— pick a run —")</f>
        <v>X-Men</v>
      </c>
      <c r="B9609" s="54" t="s">
        <v>167</v>
      </c>
      <c r="C9609" s="53" t="str">
        <f t="array" ref="C9609">IFERROR(_xlfn.XLOOKUP(B9609, Runs[Run ID], Runs[Title]), "— pick a run —")</f>
        <v>The Krakoa Era</v>
      </c>
      <c r="D9609" s="74" t="s">
        <v>4448</v>
      </c>
      <c r="E9609" s="58" t="b">
        <v>0</v>
      </c>
      <c r="F9609" s="25">
        <f t="shared" si="2"/>
        <v>58</v>
      </c>
      <c r="G9609" s="193"/>
      <c r="H9609" s="23"/>
      <c r="I9609" s="28"/>
    </row>
    <row r="9610" ht="22.5" customHeight="1">
      <c r="A9610" s="53" t="str">
        <f t="array" ref="A9610">IFERROR(_xlfn.XLOOKUP(B9610, Runs[Run ID], Runs[Track]), "— pick a run —")</f>
        <v>X-Men</v>
      </c>
      <c r="B9610" s="54" t="s">
        <v>167</v>
      </c>
      <c r="C9610" s="53" t="str">
        <f t="array" ref="C9610">IFERROR(_xlfn.XLOOKUP(B9610, Runs[Run ID], Runs[Title]), "— pick a run —")</f>
        <v>The Krakoa Era</v>
      </c>
      <c r="D9610" s="74" t="s">
        <v>4476</v>
      </c>
      <c r="E9610" s="58" t="b">
        <v>0</v>
      </c>
      <c r="F9610" s="25">
        <f t="shared" si="2"/>
        <v>59</v>
      </c>
      <c r="G9610" s="193"/>
      <c r="H9610" s="23"/>
      <c r="I9610" s="28"/>
    </row>
    <row r="9611" ht="22.5" customHeight="1">
      <c r="A9611" s="53" t="str">
        <f t="array" ref="A9611">IFERROR(_xlfn.XLOOKUP(B9611, Runs[Run ID], Runs[Track]), "— pick a run —")</f>
        <v>X-Men</v>
      </c>
      <c r="B9611" s="54" t="s">
        <v>167</v>
      </c>
      <c r="C9611" s="53" t="str">
        <f t="array" ref="C9611">IFERROR(_xlfn.XLOOKUP(B9611, Runs[Run ID], Runs[Title]), "— pick a run —")</f>
        <v>The Krakoa Era</v>
      </c>
      <c r="D9611" s="74" t="s">
        <v>16931</v>
      </c>
      <c r="E9611" s="58" t="b">
        <v>0</v>
      </c>
      <c r="F9611" s="25">
        <f t="shared" si="2"/>
        <v>60</v>
      </c>
      <c r="G9611" s="193"/>
      <c r="H9611" s="23"/>
      <c r="I9611" s="28"/>
    </row>
    <row r="9612" ht="22.5" customHeight="1">
      <c r="A9612" s="53" t="str">
        <f t="array" ref="A9612">IFERROR(_xlfn.XLOOKUP(B9612, Runs[Run ID], Runs[Track]), "— pick a run —")</f>
        <v>X-Men</v>
      </c>
      <c r="B9612" s="54" t="s">
        <v>167</v>
      </c>
      <c r="C9612" s="53" t="str">
        <f t="array" ref="C9612">IFERROR(_xlfn.XLOOKUP(B9612, Runs[Run ID], Runs[Title]), "— pick a run —")</f>
        <v>The Krakoa Era</v>
      </c>
      <c r="D9612" s="74" t="s">
        <v>16932</v>
      </c>
      <c r="E9612" s="58" t="b">
        <v>0</v>
      </c>
      <c r="F9612" s="25">
        <f t="shared" si="2"/>
        <v>61</v>
      </c>
      <c r="G9612" s="193"/>
      <c r="H9612" s="23"/>
      <c r="I9612" s="28"/>
    </row>
    <row r="9613" ht="22.5" customHeight="1">
      <c r="A9613" s="53" t="str">
        <f t="array" ref="A9613">IFERROR(_xlfn.XLOOKUP(B9613, Runs[Run ID], Runs[Track]), "— pick a run —")</f>
        <v>X-Men</v>
      </c>
      <c r="B9613" s="54" t="s">
        <v>167</v>
      </c>
      <c r="C9613" s="53" t="str">
        <f t="array" ref="C9613">IFERROR(_xlfn.XLOOKUP(B9613, Runs[Run ID], Runs[Title]), "— pick a run —")</f>
        <v>The Krakoa Era</v>
      </c>
      <c r="D9613" s="74" t="s">
        <v>16933</v>
      </c>
      <c r="E9613" s="58" t="b">
        <v>0</v>
      </c>
      <c r="F9613" s="25">
        <f t="shared" si="2"/>
        <v>62</v>
      </c>
      <c r="G9613" s="193"/>
      <c r="H9613" s="23"/>
      <c r="I9613" s="28"/>
    </row>
    <row r="9614" ht="22.5" customHeight="1">
      <c r="A9614" s="53" t="str">
        <f t="array" ref="A9614">IFERROR(_xlfn.XLOOKUP(B9614, Runs[Run ID], Runs[Track]), "— pick a run —")</f>
        <v>X-Men</v>
      </c>
      <c r="B9614" s="54" t="s">
        <v>167</v>
      </c>
      <c r="C9614" s="53" t="str">
        <f t="array" ref="C9614">IFERROR(_xlfn.XLOOKUP(B9614, Runs[Run ID], Runs[Title]), "— pick a run —")</f>
        <v>The Krakoa Era</v>
      </c>
      <c r="D9614" s="74" t="s">
        <v>16934</v>
      </c>
      <c r="E9614" s="58" t="b">
        <v>0</v>
      </c>
      <c r="F9614" s="25">
        <f t="shared" si="2"/>
        <v>63</v>
      </c>
      <c r="G9614" s="193"/>
      <c r="H9614" s="23"/>
      <c r="I9614" s="28"/>
    </row>
    <row r="9615" ht="22.5" customHeight="1">
      <c r="A9615" s="53" t="str">
        <f t="array" ref="A9615">IFERROR(_xlfn.XLOOKUP(B9615, Runs[Run ID], Runs[Track]), "— pick a run —")</f>
        <v>X-Men</v>
      </c>
      <c r="B9615" s="54" t="s">
        <v>167</v>
      </c>
      <c r="C9615" s="53" t="str">
        <f t="array" ref="C9615">IFERROR(_xlfn.XLOOKUP(B9615, Runs[Run ID], Runs[Title]), "— pick a run —")</f>
        <v>The Krakoa Era</v>
      </c>
      <c r="D9615" s="74" t="s">
        <v>4633</v>
      </c>
      <c r="E9615" s="58" t="b">
        <v>0</v>
      </c>
      <c r="F9615" s="25">
        <f t="shared" si="2"/>
        <v>64</v>
      </c>
      <c r="G9615" s="193"/>
      <c r="H9615" s="23"/>
      <c r="I9615" s="28"/>
    </row>
    <row r="9616" ht="22.5" customHeight="1">
      <c r="A9616" s="53" t="str">
        <f t="array" ref="A9616">IFERROR(_xlfn.XLOOKUP(B9616, Runs[Run ID], Runs[Track]), "— pick a run —")</f>
        <v>X-Men</v>
      </c>
      <c r="B9616" s="54" t="s">
        <v>167</v>
      </c>
      <c r="C9616" s="53" t="str">
        <f t="array" ref="C9616">IFERROR(_xlfn.XLOOKUP(B9616, Runs[Run ID], Runs[Title]), "— pick a run —")</f>
        <v>The Krakoa Era</v>
      </c>
      <c r="D9616" s="74" t="s">
        <v>4666</v>
      </c>
      <c r="E9616" s="58" t="b">
        <v>0</v>
      </c>
      <c r="F9616" s="25">
        <f t="shared" si="2"/>
        <v>65</v>
      </c>
      <c r="G9616" s="193"/>
      <c r="H9616" s="23"/>
      <c r="I9616" s="28"/>
    </row>
    <row r="9617" ht="22.5" customHeight="1">
      <c r="A9617" s="53" t="str">
        <f t="array" ref="A9617">IFERROR(_xlfn.XLOOKUP(B9617, Runs[Run ID], Runs[Track]), "— pick a run —")</f>
        <v>X-Men</v>
      </c>
      <c r="B9617" s="54" t="s">
        <v>167</v>
      </c>
      <c r="C9617" s="53" t="str">
        <f t="array" ref="C9617">IFERROR(_xlfn.XLOOKUP(B9617, Runs[Run ID], Runs[Title]), "— pick a run —")</f>
        <v>The Krakoa Era</v>
      </c>
      <c r="D9617" s="74" t="s">
        <v>4695</v>
      </c>
      <c r="E9617" s="58" t="b">
        <v>0</v>
      </c>
      <c r="F9617" s="25">
        <f t="shared" si="2"/>
        <v>66</v>
      </c>
      <c r="G9617" s="193"/>
      <c r="H9617" s="23"/>
      <c r="I9617" s="28"/>
    </row>
    <row r="9618" ht="22.5" customHeight="1">
      <c r="A9618" s="53" t="str">
        <f t="array" ref="A9618">IFERROR(_xlfn.XLOOKUP(B9618, Runs[Run ID], Runs[Track]), "— pick a run —")</f>
        <v>X-Men</v>
      </c>
      <c r="B9618" s="54" t="s">
        <v>167</v>
      </c>
      <c r="C9618" s="53" t="str">
        <f t="array" ref="C9618">IFERROR(_xlfn.XLOOKUP(B9618, Runs[Run ID], Runs[Title]), "— pick a run —")</f>
        <v>The Krakoa Era</v>
      </c>
      <c r="D9618" s="74" t="s">
        <v>4725</v>
      </c>
      <c r="E9618" s="58" t="b">
        <v>0</v>
      </c>
      <c r="F9618" s="25">
        <f t="shared" si="2"/>
        <v>67</v>
      </c>
      <c r="G9618" s="193"/>
      <c r="H9618" s="23"/>
      <c r="I9618" s="28"/>
    </row>
    <row r="9619" ht="22.5" customHeight="1">
      <c r="A9619" s="53" t="str">
        <f t="array" ref="A9619">IFERROR(_xlfn.XLOOKUP(B9619, Runs[Run ID], Runs[Track]), "— pick a run —")</f>
        <v>X-Men</v>
      </c>
      <c r="B9619" s="54" t="s">
        <v>167</v>
      </c>
      <c r="C9619" s="53" t="str">
        <f t="array" ref="C9619">IFERROR(_xlfn.XLOOKUP(B9619, Runs[Run ID], Runs[Title]), "— pick a run —")</f>
        <v>The Krakoa Era</v>
      </c>
      <c r="D9619" s="74" t="s">
        <v>4754</v>
      </c>
      <c r="E9619" s="58" t="b">
        <v>0</v>
      </c>
      <c r="F9619" s="25">
        <f t="shared" si="2"/>
        <v>68</v>
      </c>
      <c r="G9619" s="193"/>
      <c r="H9619" s="23"/>
      <c r="I9619" s="28"/>
    </row>
    <row r="9620" ht="22.5" customHeight="1">
      <c r="A9620" s="53" t="str">
        <f t="array" ref="A9620">IFERROR(_xlfn.XLOOKUP(B9620, Runs[Run ID], Runs[Track]), "— pick a run —")</f>
        <v>X-Men</v>
      </c>
      <c r="B9620" s="54" t="s">
        <v>167</v>
      </c>
      <c r="C9620" s="53" t="str">
        <f t="array" ref="C9620">IFERROR(_xlfn.XLOOKUP(B9620, Runs[Run ID], Runs[Title]), "— pick a run —")</f>
        <v>The Krakoa Era</v>
      </c>
      <c r="D9620" s="74" t="s">
        <v>4783</v>
      </c>
      <c r="E9620" s="58" t="b">
        <v>0</v>
      </c>
      <c r="F9620" s="25">
        <f t="shared" si="2"/>
        <v>69</v>
      </c>
      <c r="G9620" s="193"/>
      <c r="H9620" s="23"/>
      <c r="I9620" s="28"/>
    </row>
    <row r="9621" ht="22.5" customHeight="1">
      <c r="A9621" s="53" t="str">
        <f t="array" ref="A9621">IFERROR(_xlfn.XLOOKUP(B9621, Runs[Run ID], Runs[Track]), "— pick a run —")</f>
        <v>X-Men</v>
      </c>
      <c r="B9621" s="54" t="s">
        <v>167</v>
      </c>
      <c r="C9621" s="53" t="str">
        <f t="array" ref="C9621">IFERROR(_xlfn.XLOOKUP(B9621, Runs[Run ID], Runs[Title]), "— pick a run —")</f>
        <v>The Krakoa Era</v>
      </c>
      <c r="D9621" s="74" t="s">
        <v>4811</v>
      </c>
      <c r="E9621" s="58" t="b">
        <v>0</v>
      </c>
      <c r="F9621" s="25">
        <f t="shared" si="2"/>
        <v>70</v>
      </c>
      <c r="G9621" s="193"/>
      <c r="H9621" s="23"/>
      <c r="I9621" s="28"/>
    </row>
    <row r="9622" ht="22.5" customHeight="1">
      <c r="A9622" s="53" t="str">
        <f t="array" ref="A9622">IFERROR(_xlfn.XLOOKUP(B9622, Runs[Run ID], Runs[Track]), "— pick a run —")</f>
        <v>X-Men</v>
      </c>
      <c r="B9622" s="54" t="s">
        <v>167</v>
      </c>
      <c r="C9622" s="53" t="str">
        <f t="array" ref="C9622">IFERROR(_xlfn.XLOOKUP(B9622, Runs[Run ID], Runs[Title]), "— pick a run —")</f>
        <v>The Krakoa Era</v>
      </c>
      <c r="D9622" s="74" t="s">
        <v>4842</v>
      </c>
      <c r="E9622" s="58" t="b">
        <v>0</v>
      </c>
      <c r="F9622" s="25">
        <f t="shared" si="2"/>
        <v>71</v>
      </c>
      <c r="G9622" s="193"/>
      <c r="H9622" s="23"/>
      <c r="I9622" s="28"/>
    </row>
    <row r="9623" ht="22.5" customHeight="1">
      <c r="A9623" s="53" t="str">
        <f t="array" ref="A9623">IFERROR(_xlfn.XLOOKUP(B9623, Runs[Run ID], Runs[Track]), "— pick a run —")</f>
        <v>X-Men</v>
      </c>
      <c r="B9623" s="54" t="s">
        <v>167</v>
      </c>
      <c r="C9623" s="53" t="str">
        <f t="array" ref="C9623">IFERROR(_xlfn.XLOOKUP(B9623, Runs[Run ID], Runs[Title]), "— pick a run —")</f>
        <v>The Krakoa Era</v>
      </c>
      <c r="D9623" s="74" t="s">
        <v>4869</v>
      </c>
      <c r="E9623" s="58" t="b">
        <v>0</v>
      </c>
      <c r="F9623" s="25">
        <f t="shared" si="2"/>
        <v>72</v>
      </c>
      <c r="G9623" s="193"/>
      <c r="H9623" s="23"/>
      <c r="I9623" s="28"/>
    </row>
    <row r="9624" ht="22.5" customHeight="1">
      <c r="A9624" s="53" t="str">
        <f t="array" ref="A9624">IFERROR(_xlfn.XLOOKUP(B9624, Runs[Run ID], Runs[Track]), "— pick a run —")</f>
        <v>X-Men</v>
      </c>
      <c r="B9624" s="54" t="s">
        <v>167</v>
      </c>
      <c r="C9624" s="53" t="str">
        <f t="array" ref="C9624">IFERROR(_xlfn.XLOOKUP(B9624, Runs[Run ID], Runs[Title]), "— pick a run —")</f>
        <v>The Krakoa Era</v>
      </c>
      <c r="D9624" s="74" t="s">
        <v>4895</v>
      </c>
      <c r="E9624" s="58" t="b">
        <v>0</v>
      </c>
      <c r="F9624" s="25">
        <f t="shared" si="2"/>
        <v>73</v>
      </c>
      <c r="G9624" s="193"/>
      <c r="H9624" s="23"/>
      <c r="I9624" s="28"/>
    </row>
    <row r="9625" ht="22.5" customHeight="1">
      <c r="A9625" s="53" t="str">
        <f t="array" ref="A9625">IFERROR(_xlfn.XLOOKUP(B9625, Runs[Run ID], Runs[Track]), "— pick a run —")</f>
        <v>X-Men</v>
      </c>
      <c r="B9625" s="54" t="s">
        <v>167</v>
      </c>
      <c r="C9625" s="53" t="str">
        <f t="array" ref="C9625">IFERROR(_xlfn.XLOOKUP(B9625, Runs[Run ID], Runs[Title]), "— pick a run —")</f>
        <v>The Krakoa Era</v>
      </c>
      <c r="D9625" s="74" t="s">
        <v>4920</v>
      </c>
      <c r="E9625" s="58" t="b">
        <v>0</v>
      </c>
      <c r="F9625" s="25">
        <f t="shared" si="2"/>
        <v>74</v>
      </c>
      <c r="G9625" s="193"/>
      <c r="H9625" s="23"/>
      <c r="I9625" s="28"/>
    </row>
    <row r="9626" ht="22.5" customHeight="1">
      <c r="A9626" s="53" t="str">
        <f t="array" ref="A9626">IFERROR(_xlfn.XLOOKUP(B9626, Runs[Run ID], Runs[Track]), "— pick a run —")</f>
        <v>X-Men</v>
      </c>
      <c r="B9626" s="54" t="s">
        <v>167</v>
      </c>
      <c r="C9626" s="53" t="str">
        <f t="array" ref="C9626">IFERROR(_xlfn.XLOOKUP(B9626, Runs[Run ID], Runs[Title]), "— pick a run —")</f>
        <v>The Krakoa Era</v>
      </c>
      <c r="D9626" s="74" t="s">
        <v>4949</v>
      </c>
      <c r="E9626" s="58" t="b">
        <v>0</v>
      </c>
      <c r="F9626" s="25">
        <f t="shared" si="2"/>
        <v>75</v>
      </c>
      <c r="G9626" s="193"/>
      <c r="H9626" s="23"/>
      <c r="I9626" s="28"/>
    </row>
    <row r="9627" ht="22.5" customHeight="1">
      <c r="A9627" s="53" t="str">
        <f t="array" ref="A9627">IFERROR(_xlfn.XLOOKUP(B9627, Runs[Run ID], Runs[Track]), "— pick a run —")</f>
        <v>X-Men</v>
      </c>
      <c r="B9627" s="54" t="s">
        <v>167</v>
      </c>
      <c r="C9627" s="53" t="str">
        <f t="array" ref="C9627">IFERROR(_xlfn.XLOOKUP(B9627, Runs[Run ID], Runs[Title]), "— pick a run —")</f>
        <v>The Krakoa Era</v>
      </c>
      <c r="D9627" s="74" t="s">
        <v>4977</v>
      </c>
      <c r="E9627" s="58" t="b">
        <v>0</v>
      </c>
      <c r="F9627" s="25">
        <f t="shared" si="2"/>
        <v>76</v>
      </c>
      <c r="G9627" s="193"/>
      <c r="H9627" s="23"/>
      <c r="I9627" s="28"/>
    </row>
    <row r="9628" ht="22.5" customHeight="1">
      <c r="A9628" s="53" t="str">
        <f t="array" ref="A9628">IFERROR(_xlfn.XLOOKUP(B9628, Runs[Run ID], Runs[Track]), "— pick a run —")</f>
        <v>X-Men</v>
      </c>
      <c r="B9628" s="54" t="s">
        <v>167</v>
      </c>
      <c r="C9628" s="53" t="str">
        <f t="array" ref="C9628">IFERROR(_xlfn.XLOOKUP(B9628, Runs[Run ID], Runs[Title]), "— pick a run —")</f>
        <v>The Krakoa Era</v>
      </c>
      <c r="D9628" s="74" t="s">
        <v>5002</v>
      </c>
      <c r="E9628" s="58" t="b">
        <v>0</v>
      </c>
      <c r="F9628" s="25">
        <f t="shared" si="2"/>
        <v>77</v>
      </c>
      <c r="G9628" s="193"/>
      <c r="H9628" s="23"/>
      <c r="I9628" s="28"/>
    </row>
    <row r="9629" ht="22.5" customHeight="1">
      <c r="A9629" s="53" t="str">
        <f t="array" ref="A9629">IFERROR(_xlfn.XLOOKUP(B9629, Runs[Run ID], Runs[Track]), "— pick a run —")</f>
        <v>X-Men</v>
      </c>
      <c r="B9629" s="54" t="s">
        <v>167</v>
      </c>
      <c r="C9629" s="53" t="str">
        <f t="array" ref="C9629">IFERROR(_xlfn.XLOOKUP(B9629, Runs[Run ID], Runs[Title]), "— pick a run —")</f>
        <v>The Krakoa Era</v>
      </c>
      <c r="D9629" s="74" t="s">
        <v>5028</v>
      </c>
      <c r="E9629" s="58" t="b">
        <v>0</v>
      </c>
      <c r="F9629" s="25">
        <f t="shared" si="2"/>
        <v>78</v>
      </c>
      <c r="G9629" s="193"/>
      <c r="H9629" s="23"/>
      <c r="I9629" s="28"/>
    </row>
    <row r="9630" ht="22.5" customHeight="1">
      <c r="A9630" s="53" t="str">
        <f t="array" ref="A9630">IFERROR(_xlfn.XLOOKUP(B9630, Runs[Run ID], Runs[Track]), "— pick a run —")</f>
        <v>X-Men</v>
      </c>
      <c r="B9630" s="54" t="s">
        <v>167</v>
      </c>
      <c r="C9630" s="53" t="str">
        <f t="array" ref="C9630">IFERROR(_xlfn.XLOOKUP(B9630, Runs[Run ID], Runs[Title]), "— pick a run —")</f>
        <v>The Krakoa Era</v>
      </c>
      <c r="D9630" s="74" t="s">
        <v>5054</v>
      </c>
      <c r="E9630" s="58" t="b">
        <v>0</v>
      </c>
      <c r="F9630" s="25">
        <f t="shared" si="2"/>
        <v>79</v>
      </c>
      <c r="G9630" s="193"/>
      <c r="H9630" s="23"/>
      <c r="I9630" s="28"/>
    </row>
    <row r="9631" ht="22.5" customHeight="1">
      <c r="A9631" s="53" t="str">
        <f t="array" ref="A9631">IFERROR(_xlfn.XLOOKUP(B9631, Runs[Run ID], Runs[Track]), "— pick a run —")</f>
        <v>X-Men</v>
      </c>
      <c r="B9631" s="54" t="s">
        <v>167</v>
      </c>
      <c r="C9631" s="53" t="str">
        <f t="array" ref="C9631">IFERROR(_xlfn.XLOOKUP(B9631, Runs[Run ID], Runs[Title]), "— pick a run —")</f>
        <v>The Krakoa Era</v>
      </c>
      <c r="D9631" s="74" t="s">
        <v>16935</v>
      </c>
      <c r="E9631" s="58" t="b">
        <v>0</v>
      </c>
      <c r="F9631" s="25">
        <f t="shared" si="2"/>
        <v>80</v>
      </c>
      <c r="G9631" s="193"/>
      <c r="H9631" s="23"/>
      <c r="I9631" s="28"/>
    </row>
    <row r="9632" ht="22.5" customHeight="1">
      <c r="A9632" s="53" t="str">
        <f t="array" ref="A9632">IFERROR(_xlfn.XLOOKUP(B9632, Runs[Run ID], Runs[Track]), "— pick a run —")</f>
        <v>X-Men</v>
      </c>
      <c r="B9632" s="54" t="s">
        <v>167</v>
      </c>
      <c r="C9632" s="53" t="str">
        <f t="array" ref="C9632">IFERROR(_xlfn.XLOOKUP(B9632, Runs[Run ID], Runs[Title]), "— pick a run —")</f>
        <v>The Krakoa Era</v>
      </c>
      <c r="D9632" s="74" t="s">
        <v>5164</v>
      </c>
      <c r="E9632" s="58" t="b">
        <v>0</v>
      </c>
      <c r="F9632" s="25">
        <f t="shared" si="2"/>
        <v>81</v>
      </c>
      <c r="G9632" s="193"/>
      <c r="H9632" s="23"/>
      <c r="I9632" s="28"/>
    </row>
    <row r="9633" ht="22.5" customHeight="1">
      <c r="A9633" s="53" t="str">
        <f t="array" ref="A9633">IFERROR(_xlfn.XLOOKUP(B9633, Runs[Run ID], Runs[Track]), "— pick a run —")</f>
        <v>X-Men</v>
      </c>
      <c r="B9633" s="54" t="s">
        <v>167</v>
      </c>
      <c r="C9633" s="53" t="str">
        <f t="array" ref="C9633">IFERROR(_xlfn.XLOOKUP(B9633, Runs[Run ID], Runs[Title]), "— pick a run —")</f>
        <v>The Krakoa Era</v>
      </c>
      <c r="D9633" s="74" t="s">
        <v>5192</v>
      </c>
      <c r="E9633" s="58" t="b">
        <v>0</v>
      </c>
      <c r="F9633" s="25">
        <f t="shared" si="2"/>
        <v>82</v>
      </c>
      <c r="G9633" s="193"/>
      <c r="H9633" s="23"/>
      <c r="I9633" s="28"/>
    </row>
    <row r="9634" ht="22.5" customHeight="1">
      <c r="A9634" s="53" t="str">
        <f t="array" ref="A9634">IFERROR(_xlfn.XLOOKUP(B9634, Runs[Run ID], Runs[Track]), "— pick a run —")</f>
        <v>X-Men</v>
      </c>
      <c r="B9634" s="54" t="s">
        <v>167</v>
      </c>
      <c r="C9634" s="53" t="str">
        <f t="array" ref="C9634">IFERROR(_xlfn.XLOOKUP(B9634, Runs[Run ID], Runs[Title]), "— pick a run —")</f>
        <v>The Krakoa Era</v>
      </c>
      <c r="D9634" s="74" t="s">
        <v>5221</v>
      </c>
      <c r="E9634" s="58" t="b">
        <v>0</v>
      </c>
      <c r="F9634" s="25">
        <f t="shared" si="2"/>
        <v>83</v>
      </c>
      <c r="G9634" s="193"/>
      <c r="H9634" s="23"/>
      <c r="I9634" s="28"/>
    </row>
    <row r="9635" ht="22.5" customHeight="1">
      <c r="A9635" s="53" t="str">
        <f t="array" ref="A9635">IFERROR(_xlfn.XLOOKUP(B9635, Runs[Run ID], Runs[Track]), "— pick a run —")</f>
        <v>X-Men</v>
      </c>
      <c r="B9635" s="54" t="s">
        <v>167</v>
      </c>
      <c r="C9635" s="53" t="str">
        <f t="array" ref="C9635">IFERROR(_xlfn.XLOOKUP(B9635, Runs[Run ID], Runs[Title]), "— pick a run —")</f>
        <v>The Krakoa Era</v>
      </c>
      <c r="D9635" s="74" t="s">
        <v>5249</v>
      </c>
      <c r="E9635" s="58" t="b">
        <v>0</v>
      </c>
      <c r="F9635" s="25">
        <f t="shared" si="2"/>
        <v>84</v>
      </c>
      <c r="G9635" s="193"/>
      <c r="H9635" s="23"/>
      <c r="I9635" s="28"/>
    </row>
    <row r="9636" ht="22.5" customHeight="1">
      <c r="A9636" s="53" t="str">
        <f t="array" ref="A9636">IFERROR(_xlfn.XLOOKUP(B9636, Runs[Run ID], Runs[Track]), "— pick a run —")</f>
        <v>X-Men</v>
      </c>
      <c r="B9636" s="54" t="s">
        <v>167</v>
      </c>
      <c r="C9636" s="53" t="str">
        <f t="array" ref="C9636">IFERROR(_xlfn.XLOOKUP(B9636, Runs[Run ID], Runs[Title]), "— pick a run —")</f>
        <v>The Krakoa Era</v>
      </c>
      <c r="D9636" s="74" t="s">
        <v>5274</v>
      </c>
      <c r="E9636" s="58" t="b">
        <v>0</v>
      </c>
      <c r="F9636" s="25">
        <f t="shared" si="2"/>
        <v>85</v>
      </c>
      <c r="G9636" s="193"/>
      <c r="H9636" s="23"/>
      <c r="I9636" s="28"/>
    </row>
    <row r="9637" ht="22.5" customHeight="1">
      <c r="A9637" s="53" t="str">
        <f t="array" ref="A9637">IFERROR(_xlfn.XLOOKUP(B9637, Runs[Run ID], Runs[Track]), "— pick a run —")</f>
        <v>X-Men</v>
      </c>
      <c r="B9637" s="54" t="s">
        <v>167</v>
      </c>
      <c r="C9637" s="53" t="str">
        <f t="array" ref="C9637">IFERROR(_xlfn.XLOOKUP(B9637, Runs[Run ID], Runs[Title]), "— pick a run —")</f>
        <v>The Krakoa Era</v>
      </c>
      <c r="D9637" s="74" t="s">
        <v>5300</v>
      </c>
      <c r="E9637" s="58" t="b">
        <v>0</v>
      </c>
      <c r="F9637" s="25">
        <f t="shared" si="2"/>
        <v>86</v>
      </c>
      <c r="G9637" s="193"/>
      <c r="H9637" s="23"/>
      <c r="I9637" s="28"/>
    </row>
    <row r="9638" ht="22.5" customHeight="1">
      <c r="A9638" s="53" t="str">
        <f t="array" ref="A9638">IFERROR(_xlfn.XLOOKUP(B9638, Runs[Run ID], Runs[Track]), "— pick a run —")</f>
        <v>X-Men</v>
      </c>
      <c r="B9638" s="54" t="s">
        <v>167</v>
      </c>
      <c r="C9638" s="53" t="str">
        <f t="array" ref="C9638">IFERROR(_xlfn.XLOOKUP(B9638, Runs[Run ID], Runs[Title]), "— pick a run —")</f>
        <v>The Krakoa Era</v>
      </c>
      <c r="D9638" s="74" t="s">
        <v>5327</v>
      </c>
      <c r="E9638" s="58" t="b">
        <v>0</v>
      </c>
      <c r="F9638" s="25">
        <f t="shared" si="2"/>
        <v>87</v>
      </c>
      <c r="G9638" s="193"/>
      <c r="H9638" s="23"/>
      <c r="I9638" s="28"/>
    </row>
    <row r="9639" ht="22.5" customHeight="1">
      <c r="A9639" s="53" t="str">
        <f t="array" ref="A9639">IFERROR(_xlfn.XLOOKUP(B9639, Runs[Run ID], Runs[Track]), "— pick a run —")</f>
        <v>X-Men</v>
      </c>
      <c r="B9639" s="54" t="s">
        <v>167</v>
      </c>
      <c r="C9639" s="53" t="str">
        <f t="array" ref="C9639">IFERROR(_xlfn.XLOOKUP(B9639, Runs[Run ID], Runs[Title]), "— pick a run —")</f>
        <v>The Krakoa Era</v>
      </c>
      <c r="D9639" s="74" t="s">
        <v>5355</v>
      </c>
      <c r="E9639" s="58" t="b">
        <v>0</v>
      </c>
      <c r="F9639" s="25">
        <f t="shared" si="2"/>
        <v>88</v>
      </c>
      <c r="G9639" s="193"/>
      <c r="H9639" s="23"/>
      <c r="I9639" s="28"/>
    </row>
    <row r="9640" ht="22.5" customHeight="1">
      <c r="A9640" s="53" t="str">
        <f t="array" ref="A9640">IFERROR(_xlfn.XLOOKUP(B9640, Runs[Run ID], Runs[Track]), "— pick a run —")</f>
        <v>X-Men</v>
      </c>
      <c r="B9640" s="54" t="s">
        <v>167</v>
      </c>
      <c r="C9640" s="53" t="str">
        <f t="array" ref="C9640">IFERROR(_xlfn.XLOOKUP(B9640, Runs[Run ID], Runs[Title]), "— pick a run —")</f>
        <v>The Krakoa Era</v>
      </c>
      <c r="D9640" s="74" t="s">
        <v>5381</v>
      </c>
      <c r="E9640" s="58" t="b">
        <v>0</v>
      </c>
      <c r="F9640" s="25">
        <f t="shared" si="2"/>
        <v>89</v>
      </c>
      <c r="G9640" s="193"/>
      <c r="H9640" s="23"/>
      <c r="I9640" s="28"/>
    </row>
    <row r="9641" ht="22.5" customHeight="1">
      <c r="A9641" s="53" t="str">
        <f t="array" ref="A9641">IFERROR(_xlfn.XLOOKUP(B9641, Runs[Run ID], Runs[Track]), "— pick a run —")</f>
        <v>X-Men</v>
      </c>
      <c r="B9641" s="54" t="s">
        <v>167</v>
      </c>
      <c r="C9641" s="53" t="str">
        <f t="array" ref="C9641">IFERROR(_xlfn.XLOOKUP(B9641, Runs[Run ID], Runs[Title]), "— pick a run —")</f>
        <v>The Krakoa Era</v>
      </c>
      <c r="D9641" s="74" t="s">
        <v>5406</v>
      </c>
      <c r="E9641" s="58" t="b">
        <v>0</v>
      </c>
      <c r="F9641" s="25">
        <f t="shared" si="2"/>
        <v>90</v>
      </c>
      <c r="G9641" s="193"/>
      <c r="H9641" s="23"/>
      <c r="I9641" s="28"/>
    </row>
    <row r="9642" ht="22.5" customHeight="1">
      <c r="A9642" s="53" t="str">
        <f t="array" ref="A9642">IFERROR(_xlfn.XLOOKUP(B9642, Runs[Run ID], Runs[Track]), "— pick a run —")</f>
        <v>X-Men</v>
      </c>
      <c r="B9642" s="54" t="s">
        <v>167</v>
      </c>
      <c r="C9642" s="53" t="str">
        <f t="array" ref="C9642">IFERROR(_xlfn.XLOOKUP(B9642, Runs[Run ID], Runs[Title]), "— pick a run —")</f>
        <v>The Krakoa Era</v>
      </c>
      <c r="D9642" s="74" t="s">
        <v>5431</v>
      </c>
      <c r="E9642" s="58" t="b">
        <v>0</v>
      </c>
      <c r="F9642" s="25">
        <f t="shared" si="2"/>
        <v>91</v>
      </c>
      <c r="G9642" s="193"/>
      <c r="H9642" s="23"/>
      <c r="I9642" s="28"/>
    </row>
    <row r="9643" ht="22.5" customHeight="1">
      <c r="A9643" s="53" t="str">
        <f t="array" ref="A9643">IFERROR(_xlfn.XLOOKUP(B9643, Runs[Run ID], Runs[Track]), "— pick a run —")</f>
        <v>X-Men</v>
      </c>
      <c r="B9643" s="54" t="s">
        <v>167</v>
      </c>
      <c r="C9643" s="53" t="str">
        <f t="array" ref="C9643">IFERROR(_xlfn.XLOOKUP(B9643, Runs[Run ID], Runs[Title]), "— pick a run —")</f>
        <v>The Krakoa Era</v>
      </c>
      <c r="D9643" s="74" t="s">
        <v>5457</v>
      </c>
      <c r="E9643" s="58" t="b">
        <v>0</v>
      </c>
      <c r="F9643" s="25">
        <f t="shared" si="2"/>
        <v>92</v>
      </c>
      <c r="G9643" s="193"/>
      <c r="H9643" s="23"/>
      <c r="I9643" s="28"/>
    </row>
    <row r="9644" ht="22.5" customHeight="1">
      <c r="A9644" s="53" t="str">
        <f t="array" ref="A9644">IFERROR(_xlfn.XLOOKUP(B9644, Runs[Run ID], Runs[Track]), "— pick a run —")</f>
        <v>X-Men</v>
      </c>
      <c r="B9644" s="54" t="s">
        <v>167</v>
      </c>
      <c r="C9644" s="53" t="str">
        <f t="array" ref="C9644">IFERROR(_xlfn.XLOOKUP(B9644, Runs[Run ID], Runs[Title]), "— pick a run —")</f>
        <v>The Krakoa Era</v>
      </c>
      <c r="D9644" s="74" t="s">
        <v>5483</v>
      </c>
      <c r="E9644" s="58" t="b">
        <v>0</v>
      </c>
      <c r="F9644" s="25">
        <f t="shared" si="2"/>
        <v>93</v>
      </c>
      <c r="G9644" s="193"/>
      <c r="H9644" s="23"/>
      <c r="I9644" s="28"/>
    </row>
    <row r="9645" ht="22.5" customHeight="1">
      <c r="A9645" s="53" t="str">
        <f t="array" ref="A9645">IFERROR(_xlfn.XLOOKUP(B9645, Runs[Run ID], Runs[Track]), "— pick a run —")</f>
        <v>X-Men</v>
      </c>
      <c r="B9645" s="54" t="s">
        <v>167</v>
      </c>
      <c r="C9645" s="53" t="str">
        <f t="array" ref="C9645">IFERROR(_xlfn.XLOOKUP(B9645, Runs[Run ID], Runs[Title]), "— pick a run —")</f>
        <v>The Krakoa Era</v>
      </c>
      <c r="D9645" s="74" t="s">
        <v>5508</v>
      </c>
      <c r="E9645" s="58" t="b">
        <v>0</v>
      </c>
      <c r="F9645" s="25">
        <f t="shared" si="2"/>
        <v>94</v>
      </c>
      <c r="G9645" s="193"/>
      <c r="H9645" s="23"/>
      <c r="I9645" s="28"/>
    </row>
    <row r="9646" ht="22.5" customHeight="1">
      <c r="A9646" s="53" t="str">
        <f t="array" ref="A9646">IFERROR(_xlfn.XLOOKUP(B9646, Runs[Run ID], Runs[Track]), "— pick a run —")</f>
        <v>X-Men</v>
      </c>
      <c r="B9646" s="54" t="s">
        <v>167</v>
      </c>
      <c r="C9646" s="53" t="str">
        <f t="array" ref="C9646">IFERROR(_xlfn.XLOOKUP(B9646, Runs[Run ID], Runs[Title]), "— pick a run —")</f>
        <v>The Krakoa Era</v>
      </c>
      <c r="D9646" s="74" t="s">
        <v>5533</v>
      </c>
      <c r="E9646" s="58" t="b">
        <v>0</v>
      </c>
      <c r="F9646" s="25">
        <f t="shared" si="2"/>
        <v>95</v>
      </c>
      <c r="G9646" s="193"/>
      <c r="H9646" s="23"/>
      <c r="I9646" s="28"/>
    </row>
    <row r="9647" ht="22.5" customHeight="1">
      <c r="A9647" s="53" t="str">
        <f t="array" ref="A9647">IFERROR(_xlfn.XLOOKUP(B9647, Runs[Run ID], Runs[Track]), "— pick a run —")</f>
        <v>X-Men</v>
      </c>
      <c r="B9647" s="54" t="s">
        <v>167</v>
      </c>
      <c r="C9647" s="53" t="str">
        <f t="array" ref="C9647">IFERROR(_xlfn.XLOOKUP(B9647, Runs[Run ID], Runs[Title]), "— pick a run —")</f>
        <v>The Krakoa Era</v>
      </c>
      <c r="D9647" s="74" t="s">
        <v>5558</v>
      </c>
      <c r="E9647" s="58" t="b">
        <v>0</v>
      </c>
      <c r="F9647" s="25">
        <f t="shared" si="2"/>
        <v>96</v>
      </c>
      <c r="G9647" s="193"/>
      <c r="H9647" s="23"/>
      <c r="I9647" s="28"/>
    </row>
    <row r="9648" ht="22.5" customHeight="1">
      <c r="A9648" s="53" t="str">
        <f t="array" ref="A9648">IFERROR(_xlfn.XLOOKUP(B9648, Runs[Run ID], Runs[Track]), "— pick a run —")</f>
        <v>X-Men</v>
      </c>
      <c r="B9648" s="54" t="s">
        <v>167</v>
      </c>
      <c r="C9648" s="53" t="str">
        <f t="array" ref="C9648">IFERROR(_xlfn.XLOOKUP(B9648, Runs[Run ID], Runs[Title]), "— pick a run —")</f>
        <v>The Krakoa Era</v>
      </c>
      <c r="D9648" s="74" t="s">
        <v>5583</v>
      </c>
      <c r="E9648" s="58" t="b">
        <v>0</v>
      </c>
      <c r="F9648" s="25">
        <f t="shared" si="2"/>
        <v>97</v>
      </c>
      <c r="G9648" s="193"/>
      <c r="H9648" s="23"/>
      <c r="I9648" s="28"/>
    </row>
    <row r="9649" ht="22.5" customHeight="1">
      <c r="A9649" s="53" t="str">
        <f t="array" ref="A9649">IFERROR(_xlfn.XLOOKUP(B9649, Runs[Run ID], Runs[Track]), "— pick a run —")</f>
        <v>X-Men</v>
      </c>
      <c r="B9649" s="54" t="s">
        <v>167</v>
      </c>
      <c r="C9649" s="53" t="str">
        <f t="array" ref="C9649">IFERROR(_xlfn.XLOOKUP(B9649, Runs[Run ID], Runs[Title]), "— pick a run —")</f>
        <v>The Krakoa Era</v>
      </c>
      <c r="D9649" s="74" t="s">
        <v>5609</v>
      </c>
      <c r="E9649" s="58" t="b">
        <v>0</v>
      </c>
      <c r="F9649" s="25">
        <f t="shared" si="2"/>
        <v>98</v>
      </c>
      <c r="G9649" s="193"/>
      <c r="H9649" s="23"/>
      <c r="I9649" s="28"/>
    </row>
    <row r="9650" ht="22.5" customHeight="1">
      <c r="A9650" s="53" t="str">
        <f t="array" ref="A9650">IFERROR(_xlfn.XLOOKUP(B9650, Runs[Run ID], Runs[Track]), "— pick a run —")</f>
        <v>X-Men</v>
      </c>
      <c r="B9650" s="54" t="s">
        <v>167</v>
      </c>
      <c r="C9650" s="53" t="str">
        <f t="array" ref="C9650">IFERROR(_xlfn.XLOOKUP(B9650, Runs[Run ID], Runs[Title]), "— pick a run —")</f>
        <v>The Krakoa Era</v>
      </c>
      <c r="D9650" s="74" t="s">
        <v>5637</v>
      </c>
      <c r="E9650" s="58" t="b">
        <v>0</v>
      </c>
      <c r="F9650" s="25">
        <f t="shared" si="2"/>
        <v>99</v>
      </c>
      <c r="G9650" s="193"/>
      <c r="H9650" s="23"/>
      <c r="I9650" s="28"/>
    </row>
    <row r="9651" ht="22.5" customHeight="1">
      <c r="A9651" s="53" t="str">
        <f t="array" ref="A9651">IFERROR(_xlfn.XLOOKUP(B9651, Runs[Run ID], Runs[Track]), "— pick a run —")</f>
        <v>X-Men</v>
      </c>
      <c r="B9651" s="54" t="s">
        <v>167</v>
      </c>
      <c r="C9651" s="53" t="str">
        <f t="array" ref="C9651">IFERROR(_xlfn.XLOOKUP(B9651, Runs[Run ID], Runs[Title]), "— pick a run —")</f>
        <v>The Krakoa Era</v>
      </c>
      <c r="D9651" s="74" t="s">
        <v>5664</v>
      </c>
      <c r="E9651" s="58" t="b">
        <v>0</v>
      </c>
      <c r="F9651" s="25">
        <f t="shared" si="2"/>
        <v>100</v>
      </c>
      <c r="G9651" s="193"/>
      <c r="H9651" s="23"/>
      <c r="I9651" s="28"/>
    </row>
    <row r="9652" ht="22.5" customHeight="1">
      <c r="A9652" s="53" t="str">
        <f t="array" ref="A9652">IFERROR(_xlfn.XLOOKUP(B9652, Runs[Run ID], Runs[Track]), "— pick a run —")</f>
        <v>X-Men</v>
      </c>
      <c r="B9652" s="54" t="s">
        <v>167</v>
      </c>
      <c r="C9652" s="53" t="str">
        <f t="array" ref="C9652">IFERROR(_xlfn.XLOOKUP(B9652, Runs[Run ID], Runs[Title]), "— pick a run —")</f>
        <v>The Krakoa Era</v>
      </c>
      <c r="D9652" s="74" t="s">
        <v>5690</v>
      </c>
      <c r="E9652" s="58" t="b">
        <v>0</v>
      </c>
      <c r="F9652" s="25">
        <f t="shared" si="2"/>
        <v>101</v>
      </c>
      <c r="G9652" s="193"/>
      <c r="H9652" s="23"/>
      <c r="I9652" s="28"/>
    </row>
    <row r="9653" ht="22.5" customHeight="1">
      <c r="A9653" s="53" t="str">
        <f t="array" ref="A9653">IFERROR(_xlfn.XLOOKUP(B9653, Runs[Run ID], Runs[Track]), "— pick a run —")</f>
        <v>X-Men</v>
      </c>
      <c r="B9653" s="54" t="s">
        <v>167</v>
      </c>
      <c r="C9653" s="53" t="str">
        <f t="array" ref="C9653">IFERROR(_xlfn.XLOOKUP(B9653, Runs[Run ID], Runs[Title]), "— pick a run —")</f>
        <v>The Krakoa Era</v>
      </c>
      <c r="D9653" s="74" t="s">
        <v>5717</v>
      </c>
      <c r="E9653" s="58" t="b">
        <v>0</v>
      </c>
      <c r="F9653" s="25">
        <f t="shared" si="2"/>
        <v>102</v>
      </c>
      <c r="G9653" s="193"/>
      <c r="H9653" s="23"/>
      <c r="I9653" s="28"/>
    </row>
    <row r="9654" ht="22.5" customHeight="1">
      <c r="A9654" s="53" t="str">
        <f t="array" ref="A9654">IFERROR(_xlfn.XLOOKUP(B9654, Runs[Run ID], Runs[Track]), "— pick a run —")</f>
        <v>X-Men</v>
      </c>
      <c r="B9654" s="54" t="s">
        <v>167</v>
      </c>
      <c r="C9654" s="53" t="str">
        <f t="array" ref="C9654">IFERROR(_xlfn.XLOOKUP(B9654, Runs[Run ID], Runs[Title]), "— pick a run —")</f>
        <v>The Krakoa Era</v>
      </c>
      <c r="D9654" s="74" t="s">
        <v>5744</v>
      </c>
      <c r="E9654" s="58" t="b">
        <v>0</v>
      </c>
      <c r="F9654" s="25">
        <f t="shared" si="2"/>
        <v>103</v>
      </c>
      <c r="G9654" s="193"/>
      <c r="H9654" s="23"/>
      <c r="I9654" s="28"/>
    </row>
    <row r="9655" ht="22.5" customHeight="1">
      <c r="A9655" s="53" t="str">
        <f t="array" ref="A9655">IFERROR(_xlfn.XLOOKUP(B9655, Runs[Run ID], Runs[Track]), "— pick a run —")</f>
        <v>X-Men</v>
      </c>
      <c r="B9655" s="54" t="s">
        <v>167</v>
      </c>
      <c r="C9655" s="53" t="str">
        <f t="array" ref="C9655">IFERROR(_xlfn.XLOOKUP(B9655, Runs[Run ID], Runs[Title]), "— pick a run —")</f>
        <v>The Krakoa Era</v>
      </c>
      <c r="D9655" s="74" t="s">
        <v>5796</v>
      </c>
      <c r="E9655" s="58" t="b">
        <v>0</v>
      </c>
      <c r="F9655" s="25">
        <f t="shared" si="2"/>
        <v>104</v>
      </c>
      <c r="G9655" s="193"/>
      <c r="H9655" s="23"/>
      <c r="I9655" s="28"/>
    </row>
    <row r="9656" ht="22.5" customHeight="1">
      <c r="A9656" s="53" t="str">
        <f t="array" ref="A9656">IFERROR(_xlfn.XLOOKUP(B9656, Runs[Run ID], Runs[Track]), "— pick a run —")</f>
        <v>X-Men</v>
      </c>
      <c r="B9656" s="54" t="s">
        <v>167</v>
      </c>
      <c r="C9656" s="53" t="str">
        <f t="array" ref="C9656">IFERROR(_xlfn.XLOOKUP(B9656, Runs[Run ID], Runs[Title]), "— pick a run —")</f>
        <v>The Krakoa Era</v>
      </c>
      <c r="D9656" s="74" t="s">
        <v>16936</v>
      </c>
      <c r="E9656" s="58" t="b">
        <v>0</v>
      </c>
      <c r="F9656" s="25">
        <f t="shared" si="2"/>
        <v>105</v>
      </c>
      <c r="G9656" s="193"/>
      <c r="H9656" s="23"/>
      <c r="I9656" s="28"/>
    </row>
    <row r="9657" ht="22.5" customHeight="1">
      <c r="A9657" s="53" t="str">
        <f t="array" ref="A9657">IFERROR(_xlfn.XLOOKUP(B9657, Runs[Run ID], Runs[Track]), "— pick a run —")</f>
        <v>X-Men</v>
      </c>
      <c r="B9657" s="54" t="s">
        <v>167</v>
      </c>
      <c r="C9657" s="53" t="str">
        <f t="array" ref="C9657">IFERROR(_xlfn.XLOOKUP(B9657, Runs[Run ID], Runs[Title]), "— pick a run —")</f>
        <v>The Krakoa Era</v>
      </c>
      <c r="D9657" s="74" t="s">
        <v>5844</v>
      </c>
      <c r="E9657" s="58" t="b">
        <v>0</v>
      </c>
      <c r="F9657" s="25">
        <f t="shared" si="2"/>
        <v>106</v>
      </c>
      <c r="G9657" s="193"/>
      <c r="H9657" s="23"/>
      <c r="I9657" s="28"/>
    </row>
    <row r="9658" ht="22.5" customHeight="1">
      <c r="A9658" s="53" t="str">
        <f t="array" ref="A9658">IFERROR(_xlfn.XLOOKUP(B9658, Runs[Run ID], Runs[Track]), "— pick a run —")</f>
        <v>X-Men</v>
      </c>
      <c r="B9658" s="54" t="s">
        <v>167</v>
      </c>
      <c r="C9658" s="53" t="str">
        <f t="array" ref="C9658">IFERROR(_xlfn.XLOOKUP(B9658, Runs[Run ID], Runs[Title]), "— pick a run —")</f>
        <v>The Krakoa Era</v>
      </c>
      <c r="D9658" s="74" t="s">
        <v>5870</v>
      </c>
      <c r="E9658" s="58" t="b">
        <v>0</v>
      </c>
      <c r="F9658" s="25">
        <f t="shared" si="2"/>
        <v>107</v>
      </c>
      <c r="G9658" s="193"/>
      <c r="H9658" s="23"/>
      <c r="I9658" s="28"/>
    </row>
    <row r="9659" ht="22.5" customHeight="1">
      <c r="A9659" s="53" t="str">
        <f t="array" ref="A9659">IFERROR(_xlfn.XLOOKUP(B9659, Runs[Run ID], Runs[Track]), "— pick a run —")</f>
        <v>X-Men</v>
      </c>
      <c r="B9659" s="54" t="s">
        <v>167</v>
      </c>
      <c r="C9659" s="53" t="str">
        <f t="array" ref="C9659">IFERROR(_xlfn.XLOOKUP(B9659, Runs[Run ID], Runs[Title]), "— pick a run —")</f>
        <v>The Krakoa Era</v>
      </c>
      <c r="D9659" s="74" t="s">
        <v>5897</v>
      </c>
      <c r="E9659" s="58" t="b">
        <v>0</v>
      </c>
      <c r="F9659" s="25">
        <f t="shared" si="2"/>
        <v>108</v>
      </c>
      <c r="G9659" s="193"/>
      <c r="H9659" s="23"/>
      <c r="I9659" s="28"/>
    </row>
    <row r="9660" ht="22.5" customHeight="1">
      <c r="A9660" s="53" t="str">
        <f t="array" ref="A9660">IFERROR(_xlfn.XLOOKUP(B9660, Runs[Run ID], Runs[Track]), "— pick a run —")</f>
        <v>X-Men</v>
      </c>
      <c r="B9660" s="54" t="s">
        <v>167</v>
      </c>
      <c r="C9660" s="53" t="str">
        <f t="array" ref="C9660">IFERROR(_xlfn.XLOOKUP(B9660, Runs[Run ID], Runs[Title]), "— pick a run —")</f>
        <v>The Krakoa Era</v>
      </c>
      <c r="D9660" s="74" t="s">
        <v>5922</v>
      </c>
      <c r="E9660" s="58" t="b">
        <v>0</v>
      </c>
      <c r="F9660" s="25">
        <f t="shared" si="2"/>
        <v>109</v>
      </c>
      <c r="G9660" s="193"/>
      <c r="H9660" s="23"/>
      <c r="I9660" s="28"/>
    </row>
    <row r="9661" ht="22.5" customHeight="1">
      <c r="A9661" s="53" t="str">
        <f t="array" ref="A9661">IFERROR(_xlfn.XLOOKUP(B9661, Runs[Run ID], Runs[Track]), "— pick a run —")</f>
        <v>X-Men</v>
      </c>
      <c r="B9661" s="54" t="s">
        <v>167</v>
      </c>
      <c r="C9661" s="53" t="str">
        <f t="array" ref="C9661">IFERROR(_xlfn.XLOOKUP(B9661, Runs[Run ID], Runs[Title]), "— pick a run —")</f>
        <v>The Krakoa Era</v>
      </c>
      <c r="D9661" s="74" t="s">
        <v>5946</v>
      </c>
      <c r="E9661" s="58" t="b">
        <v>0</v>
      </c>
      <c r="F9661" s="25">
        <f t="shared" si="2"/>
        <v>110</v>
      </c>
      <c r="G9661" s="193"/>
      <c r="H9661" s="23"/>
      <c r="I9661" s="28"/>
    </row>
    <row r="9662" ht="22.5" customHeight="1">
      <c r="A9662" s="53" t="str">
        <f t="array" ref="A9662">IFERROR(_xlfn.XLOOKUP(B9662, Runs[Run ID], Runs[Track]), "— pick a run —")</f>
        <v>X-Men</v>
      </c>
      <c r="B9662" s="54" t="s">
        <v>167</v>
      </c>
      <c r="C9662" s="53" t="str">
        <f t="array" ref="C9662">IFERROR(_xlfn.XLOOKUP(B9662, Runs[Run ID], Runs[Title]), "— pick a run —")</f>
        <v>The Krakoa Era</v>
      </c>
      <c r="D9662" s="74" t="s">
        <v>16937</v>
      </c>
      <c r="E9662" s="58" t="b">
        <v>0</v>
      </c>
      <c r="F9662" s="25">
        <f t="shared" si="2"/>
        <v>111</v>
      </c>
      <c r="G9662" s="193"/>
      <c r="H9662" s="23"/>
      <c r="I9662" s="28"/>
    </row>
    <row r="9663" ht="22.5" customHeight="1">
      <c r="A9663" s="53" t="str">
        <f t="array" ref="A9663">IFERROR(_xlfn.XLOOKUP(B9663, Runs[Run ID], Runs[Track]), "— pick a run —")</f>
        <v>X-Men</v>
      </c>
      <c r="B9663" s="54" t="s">
        <v>167</v>
      </c>
      <c r="C9663" s="53" t="str">
        <f t="array" ref="C9663">IFERROR(_xlfn.XLOOKUP(B9663, Runs[Run ID], Runs[Title]), "— pick a run —")</f>
        <v>The Krakoa Era</v>
      </c>
      <c r="D9663" s="74" t="s">
        <v>5995</v>
      </c>
      <c r="E9663" s="58" t="b">
        <v>0</v>
      </c>
      <c r="F9663" s="25">
        <f t="shared" si="2"/>
        <v>112</v>
      </c>
      <c r="G9663" s="193"/>
      <c r="H9663" s="23"/>
      <c r="I9663" s="28"/>
    </row>
    <row r="9664" ht="22.5" customHeight="1">
      <c r="A9664" s="53" t="str">
        <f t="array" ref="A9664">IFERROR(_xlfn.XLOOKUP(B9664, Runs[Run ID], Runs[Track]), "— pick a run —")</f>
        <v>X-Men</v>
      </c>
      <c r="B9664" s="54" t="s">
        <v>167</v>
      </c>
      <c r="C9664" s="53" t="str">
        <f t="array" ref="C9664">IFERROR(_xlfn.XLOOKUP(B9664, Runs[Run ID], Runs[Title]), "— pick a run —")</f>
        <v>The Krakoa Era</v>
      </c>
      <c r="D9664" s="74" t="s">
        <v>6022</v>
      </c>
      <c r="E9664" s="58" t="b">
        <v>0</v>
      </c>
      <c r="F9664" s="25">
        <f t="shared" si="2"/>
        <v>113</v>
      </c>
      <c r="G9664" s="193"/>
      <c r="H9664" s="23"/>
      <c r="I9664" s="28"/>
    </row>
    <row r="9665" ht="22.5" customHeight="1">
      <c r="A9665" s="53" t="str">
        <f t="array" ref="A9665">IFERROR(_xlfn.XLOOKUP(B9665, Runs[Run ID], Runs[Track]), "— pick a run —")</f>
        <v>X-Men</v>
      </c>
      <c r="B9665" s="54" t="s">
        <v>167</v>
      </c>
      <c r="C9665" s="53" t="str">
        <f t="array" ref="C9665">IFERROR(_xlfn.XLOOKUP(B9665, Runs[Run ID], Runs[Title]), "— pick a run —")</f>
        <v>The Krakoa Era</v>
      </c>
      <c r="D9665" s="74" t="s">
        <v>6051</v>
      </c>
      <c r="E9665" s="58" t="b">
        <v>0</v>
      </c>
      <c r="F9665" s="25">
        <f t="shared" si="2"/>
        <v>114</v>
      </c>
      <c r="G9665" s="193"/>
      <c r="H9665" s="23"/>
      <c r="I9665" s="28"/>
    </row>
    <row r="9666" ht="22.5" customHeight="1">
      <c r="A9666" s="53" t="str">
        <f t="array" ref="A9666">IFERROR(_xlfn.XLOOKUP(B9666, Runs[Run ID], Runs[Track]), "— pick a run —")</f>
        <v>X-Men</v>
      </c>
      <c r="B9666" s="54" t="s">
        <v>167</v>
      </c>
      <c r="C9666" s="53" t="str">
        <f t="array" ref="C9666">IFERROR(_xlfn.XLOOKUP(B9666, Runs[Run ID], Runs[Title]), "— pick a run —")</f>
        <v>The Krakoa Era</v>
      </c>
      <c r="D9666" s="74" t="s">
        <v>6076</v>
      </c>
      <c r="E9666" s="58" t="b">
        <v>0</v>
      </c>
      <c r="F9666" s="25">
        <f t="shared" si="2"/>
        <v>115</v>
      </c>
      <c r="G9666" s="193"/>
      <c r="H9666" s="23"/>
      <c r="I9666" s="28"/>
    </row>
    <row r="9667" ht="22.5" customHeight="1">
      <c r="A9667" s="53" t="str">
        <f t="array" ref="A9667">IFERROR(_xlfn.XLOOKUP(B9667, Runs[Run ID], Runs[Track]), "— pick a run —")</f>
        <v>X-Men</v>
      </c>
      <c r="B9667" s="54" t="s">
        <v>167</v>
      </c>
      <c r="C9667" s="53" t="str">
        <f t="array" ref="C9667">IFERROR(_xlfn.XLOOKUP(B9667, Runs[Run ID], Runs[Title]), "— pick a run —")</f>
        <v>The Krakoa Era</v>
      </c>
      <c r="D9667" s="74" t="s">
        <v>6100</v>
      </c>
      <c r="E9667" s="58" t="b">
        <v>0</v>
      </c>
      <c r="F9667" s="25">
        <f t="shared" si="2"/>
        <v>116</v>
      </c>
      <c r="G9667" s="193"/>
      <c r="H9667" s="23"/>
      <c r="I9667" s="28"/>
    </row>
    <row r="9668" ht="22.5" customHeight="1">
      <c r="A9668" s="53" t="str">
        <f t="array" ref="A9668">IFERROR(_xlfn.XLOOKUP(B9668, Runs[Run ID], Runs[Track]), "— pick a run —")</f>
        <v>X-Men</v>
      </c>
      <c r="B9668" s="54" t="s">
        <v>167</v>
      </c>
      <c r="C9668" s="53" t="str">
        <f t="array" ref="C9668">IFERROR(_xlfn.XLOOKUP(B9668, Runs[Run ID], Runs[Title]), "— pick a run —")</f>
        <v>The Krakoa Era</v>
      </c>
      <c r="D9668" s="74" t="s">
        <v>6121</v>
      </c>
      <c r="E9668" s="58" t="b">
        <v>0</v>
      </c>
      <c r="F9668" s="25">
        <f t="shared" si="2"/>
        <v>117</v>
      </c>
      <c r="G9668" s="193"/>
      <c r="H9668" s="23"/>
      <c r="I9668" s="28"/>
    </row>
    <row r="9669" ht="22.5" customHeight="1">
      <c r="A9669" s="53" t="str">
        <f t="array" ref="A9669">IFERROR(_xlfn.XLOOKUP(B9669, Runs[Run ID], Runs[Track]), "— pick a run —")</f>
        <v>X-Men</v>
      </c>
      <c r="B9669" s="54" t="s">
        <v>167</v>
      </c>
      <c r="C9669" s="53" t="str">
        <f t="array" ref="C9669">IFERROR(_xlfn.XLOOKUP(B9669, Runs[Run ID], Runs[Title]), "— pick a run —")</f>
        <v>The Krakoa Era</v>
      </c>
      <c r="D9669" s="74" t="s">
        <v>6143</v>
      </c>
      <c r="E9669" s="58" t="b">
        <v>0</v>
      </c>
      <c r="F9669" s="25">
        <f t="shared" si="2"/>
        <v>118</v>
      </c>
      <c r="G9669" s="193"/>
      <c r="H9669" s="23"/>
      <c r="I9669" s="28"/>
    </row>
    <row r="9670" ht="22.5" customHeight="1">
      <c r="A9670" s="53" t="str">
        <f t="array" ref="A9670">IFERROR(_xlfn.XLOOKUP(B9670, Runs[Run ID], Runs[Track]), "— pick a run —")</f>
        <v>X-Men</v>
      </c>
      <c r="B9670" s="54" t="s">
        <v>167</v>
      </c>
      <c r="C9670" s="53" t="str">
        <f t="array" ref="C9670">IFERROR(_xlfn.XLOOKUP(B9670, Runs[Run ID], Runs[Title]), "— pick a run —")</f>
        <v>The Krakoa Era</v>
      </c>
      <c r="D9670" s="74" t="s">
        <v>6168</v>
      </c>
      <c r="E9670" s="58" t="b">
        <v>0</v>
      </c>
      <c r="F9670" s="25">
        <f t="shared" si="2"/>
        <v>119</v>
      </c>
      <c r="G9670" s="193"/>
      <c r="H9670" s="23"/>
      <c r="I9670" s="28"/>
    </row>
    <row r="9671" ht="22.5" customHeight="1">
      <c r="A9671" s="53" t="str">
        <f t="array" ref="A9671">IFERROR(_xlfn.XLOOKUP(B9671, Runs[Run ID], Runs[Track]), "— pick a run —")</f>
        <v>X-Men</v>
      </c>
      <c r="B9671" s="54" t="s">
        <v>167</v>
      </c>
      <c r="C9671" s="53" t="str">
        <f t="array" ref="C9671">IFERROR(_xlfn.XLOOKUP(B9671, Runs[Run ID], Runs[Title]), "— pick a run —")</f>
        <v>The Krakoa Era</v>
      </c>
      <c r="D9671" s="74" t="s">
        <v>6190</v>
      </c>
      <c r="E9671" s="58" t="b">
        <v>0</v>
      </c>
      <c r="F9671" s="25">
        <f t="shared" si="2"/>
        <v>120</v>
      </c>
      <c r="G9671" s="193"/>
      <c r="H9671" s="23"/>
      <c r="I9671" s="28"/>
    </row>
    <row r="9672" ht="22.5" customHeight="1">
      <c r="A9672" s="53" t="str">
        <f t="array" ref="A9672">IFERROR(_xlfn.XLOOKUP(B9672, Runs[Run ID], Runs[Track]), "— pick a run —")</f>
        <v>X-Men</v>
      </c>
      <c r="B9672" s="54" t="s">
        <v>167</v>
      </c>
      <c r="C9672" s="53" t="str">
        <f t="array" ref="C9672">IFERROR(_xlfn.XLOOKUP(B9672, Runs[Run ID], Runs[Title]), "— pick a run —")</f>
        <v>The Krakoa Era</v>
      </c>
      <c r="D9672" s="74" t="s">
        <v>6210</v>
      </c>
      <c r="E9672" s="58" t="b">
        <v>0</v>
      </c>
      <c r="F9672" s="25">
        <f t="shared" si="2"/>
        <v>121</v>
      </c>
      <c r="G9672" s="193"/>
      <c r="H9672" s="23"/>
      <c r="I9672" s="28"/>
    </row>
    <row r="9673" ht="22.5" customHeight="1">
      <c r="A9673" s="53" t="str">
        <f t="array" ref="A9673">IFERROR(_xlfn.XLOOKUP(B9673, Runs[Run ID], Runs[Track]), "— pick a run —")</f>
        <v>X-Men</v>
      </c>
      <c r="B9673" s="54" t="s">
        <v>167</v>
      </c>
      <c r="C9673" s="53" t="str">
        <f t="array" ref="C9673">IFERROR(_xlfn.XLOOKUP(B9673, Runs[Run ID], Runs[Title]), "— pick a run —")</f>
        <v>The Krakoa Era</v>
      </c>
      <c r="D9673" s="74" t="s">
        <v>6233</v>
      </c>
      <c r="E9673" s="58" t="b">
        <v>0</v>
      </c>
      <c r="F9673" s="25">
        <f t="shared" si="2"/>
        <v>122</v>
      </c>
      <c r="G9673" s="193"/>
      <c r="H9673" s="23"/>
      <c r="I9673" s="28"/>
    </row>
    <row r="9674" ht="22.5" customHeight="1">
      <c r="A9674" s="53" t="str">
        <f t="array" ref="A9674">IFERROR(_xlfn.XLOOKUP(B9674, Runs[Run ID], Runs[Track]), "— pick a run —")</f>
        <v>X-Men</v>
      </c>
      <c r="B9674" s="54" t="s">
        <v>167</v>
      </c>
      <c r="C9674" s="53" t="str">
        <f t="array" ref="C9674">IFERROR(_xlfn.XLOOKUP(B9674, Runs[Run ID], Runs[Title]), "— pick a run —")</f>
        <v>The Krakoa Era</v>
      </c>
      <c r="D9674" s="74" t="s">
        <v>6257</v>
      </c>
      <c r="E9674" s="58" t="b">
        <v>0</v>
      </c>
      <c r="F9674" s="25">
        <f t="shared" si="2"/>
        <v>123</v>
      </c>
      <c r="G9674" s="193"/>
      <c r="H9674" s="23"/>
      <c r="I9674" s="28"/>
    </row>
    <row r="9675" ht="22.5" customHeight="1">
      <c r="A9675" s="53" t="str">
        <f t="array" ref="A9675">IFERROR(_xlfn.XLOOKUP(B9675, Runs[Run ID], Runs[Track]), "— pick a run —")</f>
        <v>X-Men</v>
      </c>
      <c r="B9675" s="54" t="s">
        <v>167</v>
      </c>
      <c r="C9675" s="53" t="str">
        <f t="array" ref="C9675">IFERROR(_xlfn.XLOOKUP(B9675, Runs[Run ID], Runs[Title]), "— pick a run —")</f>
        <v>The Krakoa Era</v>
      </c>
      <c r="D9675" s="74" t="s">
        <v>6282</v>
      </c>
      <c r="E9675" s="58" t="b">
        <v>0</v>
      </c>
      <c r="F9675" s="25">
        <f t="shared" si="2"/>
        <v>124</v>
      </c>
      <c r="G9675" s="193"/>
      <c r="H9675" s="23"/>
      <c r="I9675" s="28"/>
    </row>
    <row r="9676" ht="22.5" customHeight="1">
      <c r="A9676" s="53" t="str">
        <f t="array" ref="A9676">IFERROR(_xlfn.XLOOKUP(B9676, Runs[Run ID], Runs[Track]), "— pick a run —")</f>
        <v>X-Men</v>
      </c>
      <c r="B9676" s="54" t="s">
        <v>167</v>
      </c>
      <c r="C9676" s="53" t="str">
        <f t="array" ref="C9676">IFERROR(_xlfn.XLOOKUP(B9676, Runs[Run ID], Runs[Title]), "— pick a run —")</f>
        <v>The Krakoa Era</v>
      </c>
      <c r="D9676" s="74" t="s">
        <v>6306</v>
      </c>
      <c r="E9676" s="58" t="b">
        <v>0</v>
      </c>
      <c r="F9676" s="25">
        <f t="shared" si="2"/>
        <v>125</v>
      </c>
      <c r="G9676" s="193"/>
      <c r="H9676" s="23"/>
      <c r="I9676" s="28"/>
    </row>
    <row r="9677" ht="22.5" customHeight="1">
      <c r="A9677" s="53" t="str">
        <f t="array" ref="A9677">IFERROR(_xlfn.XLOOKUP(B9677, Runs[Run ID], Runs[Track]), "— pick a run —")</f>
        <v>X-Men</v>
      </c>
      <c r="B9677" s="54" t="s">
        <v>167</v>
      </c>
      <c r="C9677" s="53" t="str">
        <f t="array" ref="C9677">IFERROR(_xlfn.XLOOKUP(B9677, Runs[Run ID], Runs[Title]), "— pick a run —")</f>
        <v>The Krakoa Era</v>
      </c>
      <c r="D9677" s="74" t="s">
        <v>6331</v>
      </c>
      <c r="E9677" s="58" t="b">
        <v>0</v>
      </c>
      <c r="F9677" s="25">
        <f t="shared" si="2"/>
        <v>126</v>
      </c>
      <c r="G9677" s="193"/>
      <c r="H9677" s="23"/>
      <c r="I9677" s="28"/>
    </row>
    <row r="9678" ht="22.5" customHeight="1">
      <c r="A9678" s="53" t="str">
        <f t="array" ref="A9678">IFERROR(_xlfn.XLOOKUP(B9678, Runs[Run ID], Runs[Track]), "— pick a run —")</f>
        <v>X-Men</v>
      </c>
      <c r="B9678" s="54" t="s">
        <v>167</v>
      </c>
      <c r="C9678" s="53" t="str">
        <f t="array" ref="C9678">IFERROR(_xlfn.XLOOKUP(B9678, Runs[Run ID], Runs[Title]), "— pick a run —")</f>
        <v>The Krakoa Era</v>
      </c>
      <c r="D9678" s="74" t="s">
        <v>6376</v>
      </c>
      <c r="E9678" s="58" t="b">
        <v>0</v>
      </c>
      <c r="F9678" s="25">
        <f t="shared" si="2"/>
        <v>127</v>
      </c>
      <c r="G9678" s="193"/>
      <c r="H9678" s="23"/>
      <c r="I9678" s="28"/>
    </row>
    <row r="9679" ht="22.5" customHeight="1">
      <c r="A9679" s="53" t="str">
        <f t="array" ref="A9679">IFERROR(_xlfn.XLOOKUP(B9679, Runs[Run ID], Runs[Track]), "— pick a run —")</f>
        <v>X-Men</v>
      </c>
      <c r="B9679" s="54" t="s">
        <v>167</v>
      </c>
      <c r="C9679" s="53" t="str">
        <f t="array" ref="C9679">IFERROR(_xlfn.XLOOKUP(B9679, Runs[Run ID], Runs[Title]), "— pick a run —")</f>
        <v>The Krakoa Era</v>
      </c>
      <c r="D9679" s="74" t="s">
        <v>6399</v>
      </c>
      <c r="E9679" s="58" t="b">
        <v>0</v>
      </c>
      <c r="F9679" s="25">
        <f t="shared" si="2"/>
        <v>128</v>
      </c>
      <c r="G9679" s="193"/>
      <c r="H9679" s="23"/>
      <c r="I9679" s="28"/>
    </row>
    <row r="9680" ht="22.5" customHeight="1">
      <c r="A9680" s="53" t="str">
        <f t="array" ref="A9680">IFERROR(_xlfn.XLOOKUP(B9680, Runs[Run ID], Runs[Track]), "— pick a run —")</f>
        <v>X-Men</v>
      </c>
      <c r="B9680" s="54" t="s">
        <v>167</v>
      </c>
      <c r="C9680" s="53" t="str">
        <f t="array" ref="C9680">IFERROR(_xlfn.XLOOKUP(B9680, Runs[Run ID], Runs[Title]), "— pick a run —")</f>
        <v>The Krakoa Era</v>
      </c>
      <c r="D9680" s="74" t="s">
        <v>6421</v>
      </c>
      <c r="E9680" s="58" t="b">
        <v>0</v>
      </c>
      <c r="F9680" s="25">
        <f t="shared" si="2"/>
        <v>129</v>
      </c>
      <c r="G9680" s="193"/>
      <c r="H9680" s="23"/>
      <c r="I9680" s="28"/>
    </row>
    <row r="9681" ht="22.5" customHeight="1">
      <c r="A9681" s="53" t="str">
        <f t="array" ref="A9681">IFERROR(_xlfn.XLOOKUP(B9681, Runs[Run ID], Runs[Track]), "— pick a run —")</f>
        <v>X-Men</v>
      </c>
      <c r="B9681" s="54" t="s">
        <v>167</v>
      </c>
      <c r="C9681" s="53" t="str">
        <f t="array" ref="C9681">IFERROR(_xlfn.XLOOKUP(B9681, Runs[Run ID], Runs[Title]), "— pick a run —")</f>
        <v>The Krakoa Era</v>
      </c>
      <c r="D9681" s="74" t="s">
        <v>6442</v>
      </c>
      <c r="E9681" s="58" t="b">
        <v>0</v>
      </c>
      <c r="F9681" s="25">
        <f t="shared" si="2"/>
        <v>130</v>
      </c>
      <c r="G9681" s="193"/>
      <c r="H9681" s="23"/>
      <c r="I9681" s="28"/>
    </row>
    <row r="9682" ht="22.5" customHeight="1">
      <c r="A9682" s="53" t="str">
        <f t="array" ref="A9682">IFERROR(_xlfn.XLOOKUP(B9682, Runs[Run ID], Runs[Track]), "— pick a run —")</f>
        <v>X-Men</v>
      </c>
      <c r="B9682" s="54" t="s">
        <v>167</v>
      </c>
      <c r="C9682" s="53" t="str">
        <f t="array" ref="C9682">IFERROR(_xlfn.XLOOKUP(B9682, Runs[Run ID], Runs[Title]), "— pick a run —")</f>
        <v>The Krakoa Era</v>
      </c>
      <c r="D9682" s="74" t="s">
        <v>6465</v>
      </c>
      <c r="E9682" s="58" t="b">
        <v>0</v>
      </c>
      <c r="F9682" s="25">
        <f t="shared" si="2"/>
        <v>131</v>
      </c>
      <c r="G9682" s="193"/>
      <c r="H9682" s="23"/>
      <c r="I9682" s="28"/>
    </row>
    <row r="9683" ht="22.5" customHeight="1">
      <c r="A9683" s="53" t="str">
        <f t="array" ref="A9683">IFERROR(_xlfn.XLOOKUP(B9683, Runs[Run ID], Runs[Track]), "— pick a run —")</f>
        <v>X-Men</v>
      </c>
      <c r="B9683" s="54" t="s">
        <v>167</v>
      </c>
      <c r="C9683" s="53" t="str">
        <f t="array" ref="C9683">IFERROR(_xlfn.XLOOKUP(B9683, Runs[Run ID], Runs[Title]), "— pick a run —")</f>
        <v>The Krakoa Era</v>
      </c>
      <c r="D9683" s="74" t="s">
        <v>6486</v>
      </c>
      <c r="E9683" s="58" t="b">
        <v>0</v>
      </c>
      <c r="F9683" s="25">
        <f t="shared" si="2"/>
        <v>132</v>
      </c>
      <c r="G9683" s="193"/>
      <c r="H9683" s="23"/>
      <c r="I9683" s="28"/>
    </row>
    <row r="9684" ht="22.5" customHeight="1">
      <c r="A9684" s="53" t="str">
        <f t="array" ref="A9684">IFERROR(_xlfn.XLOOKUP(B9684, Runs[Run ID], Runs[Track]), "— pick a run —")</f>
        <v>X-Men</v>
      </c>
      <c r="B9684" s="54" t="s">
        <v>167</v>
      </c>
      <c r="C9684" s="53" t="str">
        <f t="array" ref="C9684">IFERROR(_xlfn.XLOOKUP(B9684, Runs[Run ID], Runs[Title]), "— pick a run —")</f>
        <v>The Krakoa Era</v>
      </c>
      <c r="D9684" s="74" t="s">
        <v>6510</v>
      </c>
      <c r="E9684" s="58" t="b">
        <v>0</v>
      </c>
      <c r="F9684" s="25">
        <f t="shared" si="2"/>
        <v>133</v>
      </c>
      <c r="G9684" s="193"/>
      <c r="H9684" s="23"/>
      <c r="I9684" s="28"/>
    </row>
    <row r="9685" ht="22.5" customHeight="1">
      <c r="A9685" s="53" t="str">
        <f t="array" ref="A9685">IFERROR(_xlfn.XLOOKUP(B9685, Runs[Run ID], Runs[Track]), "— pick a run —")</f>
        <v>X-Men</v>
      </c>
      <c r="B9685" s="54" t="s">
        <v>167</v>
      </c>
      <c r="C9685" s="53" t="str">
        <f t="array" ref="C9685">IFERROR(_xlfn.XLOOKUP(B9685, Runs[Run ID], Runs[Title]), "— pick a run —")</f>
        <v>The Krakoa Era</v>
      </c>
      <c r="D9685" s="74" t="s">
        <v>16938</v>
      </c>
      <c r="E9685" s="58" t="b">
        <v>0</v>
      </c>
      <c r="F9685" s="25">
        <f t="shared" si="2"/>
        <v>134</v>
      </c>
      <c r="G9685" s="193"/>
      <c r="H9685" s="23"/>
      <c r="I9685" s="28"/>
    </row>
    <row r="9686" ht="22.5" customHeight="1">
      <c r="A9686" s="53" t="str">
        <f t="array" ref="A9686">IFERROR(_xlfn.XLOOKUP(B9686, Runs[Run ID], Runs[Track]), "— pick a run —")</f>
        <v>X-Men</v>
      </c>
      <c r="B9686" s="54" t="s">
        <v>167</v>
      </c>
      <c r="C9686" s="53" t="str">
        <f t="array" ref="C9686">IFERROR(_xlfn.XLOOKUP(B9686, Runs[Run ID], Runs[Title]), "— pick a run —")</f>
        <v>The Krakoa Era</v>
      </c>
      <c r="D9686" s="74" t="s">
        <v>6554</v>
      </c>
      <c r="E9686" s="58" t="b">
        <v>0</v>
      </c>
      <c r="F9686" s="25">
        <f t="shared" si="2"/>
        <v>135</v>
      </c>
      <c r="G9686" s="193"/>
      <c r="H9686" s="23"/>
      <c r="I9686" s="28"/>
    </row>
    <row r="9687" ht="22.5" customHeight="1">
      <c r="A9687" s="53" t="str">
        <f t="array" ref="A9687">IFERROR(_xlfn.XLOOKUP(B9687, Runs[Run ID], Runs[Track]), "— pick a run —")</f>
        <v>X-Men</v>
      </c>
      <c r="B9687" s="54" t="s">
        <v>167</v>
      </c>
      <c r="C9687" s="53" t="str">
        <f t="array" ref="C9687">IFERROR(_xlfn.XLOOKUP(B9687, Runs[Run ID], Runs[Title]), "— pick a run —")</f>
        <v>The Krakoa Era</v>
      </c>
      <c r="D9687" s="74" t="s">
        <v>6576</v>
      </c>
      <c r="E9687" s="58" t="b">
        <v>0</v>
      </c>
      <c r="F9687" s="25">
        <f t="shared" si="2"/>
        <v>136</v>
      </c>
      <c r="G9687" s="193"/>
      <c r="H9687" s="23"/>
      <c r="I9687" s="28"/>
    </row>
    <row r="9688" ht="22.5" customHeight="1">
      <c r="A9688" s="53" t="str">
        <f t="array" ref="A9688">IFERROR(_xlfn.XLOOKUP(B9688, Runs[Run ID], Runs[Track]), "— pick a run —")</f>
        <v>X-Men</v>
      </c>
      <c r="B9688" s="54" t="s">
        <v>167</v>
      </c>
      <c r="C9688" s="53" t="str">
        <f t="array" ref="C9688">IFERROR(_xlfn.XLOOKUP(B9688, Runs[Run ID], Runs[Title]), "— pick a run —")</f>
        <v>The Krakoa Era</v>
      </c>
      <c r="D9688" s="74" t="s">
        <v>6598</v>
      </c>
      <c r="E9688" s="58" t="b">
        <v>0</v>
      </c>
      <c r="F9688" s="25">
        <f t="shared" si="2"/>
        <v>137</v>
      </c>
      <c r="G9688" s="193"/>
      <c r="H9688" s="23"/>
      <c r="I9688" s="28"/>
    </row>
    <row r="9689" ht="22.5" customHeight="1">
      <c r="A9689" s="53" t="str">
        <f t="array" ref="A9689">IFERROR(_xlfn.XLOOKUP(B9689, Runs[Run ID], Runs[Track]), "— pick a run —")</f>
        <v>X-Men</v>
      </c>
      <c r="B9689" s="54" t="s">
        <v>167</v>
      </c>
      <c r="C9689" s="53" t="str">
        <f t="array" ref="C9689">IFERROR(_xlfn.XLOOKUP(B9689, Runs[Run ID], Runs[Title]), "— pick a run —")</f>
        <v>The Krakoa Era</v>
      </c>
      <c r="D9689" s="74" t="s">
        <v>6618</v>
      </c>
      <c r="E9689" s="58" t="b">
        <v>0</v>
      </c>
      <c r="F9689" s="25">
        <f t="shared" si="2"/>
        <v>138</v>
      </c>
      <c r="G9689" s="193"/>
      <c r="H9689" s="23"/>
      <c r="I9689" s="28"/>
    </row>
    <row r="9690" ht="22.5" customHeight="1">
      <c r="A9690" s="53" t="str">
        <f t="array" ref="A9690">IFERROR(_xlfn.XLOOKUP(B9690, Runs[Run ID], Runs[Track]), "— pick a run —")</f>
        <v>X-Men</v>
      </c>
      <c r="B9690" s="54" t="s">
        <v>167</v>
      </c>
      <c r="C9690" s="53" t="str">
        <f t="array" ref="C9690">IFERROR(_xlfn.XLOOKUP(B9690, Runs[Run ID], Runs[Title]), "— pick a run —")</f>
        <v>The Krakoa Era</v>
      </c>
      <c r="D9690" s="74" t="s">
        <v>6638</v>
      </c>
      <c r="E9690" s="58" t="b">
        <v>0</v>
      </c>
      <c r="F9690" s="25">
        <f t="shared" si="2"/>
        <v>139</v>
      </c>
      <c r="G9690" s="193"/>
      <c r="H9690" s="23"/>
      <c r="I9690" s="28"/>
    </row>
    <row r="9691" ht="22.5" customHeight="1">
      <c r="A9691" s="53" t="str">
        <f t="array" ref="A9691">IFERROR(_xlfn.XLOOKUP(B9691, Runs[Run ID], Runs[Track]), "— pick a run —")</f>
        <v>X-Men</v>
      </c>
      <c r="B9691" s="54" t="s">
        <v>167</v>
      </c>
      <c r="C9691" s="53" t="str">
        <f t="array" ref="C9691">IFERROR(_xlfn.XLOOKUP(B9691, Runs[Run ID], Runs[Title]), "— pick a run —")</f>
        <v>The Krakoa Era</v>
      </c>
      <c r="D9691" s="74" t="s">
        <v>6657</v>
      </c>
      <c r="E9691" s="58" t="b">
        <v>0</v>
      </c>
      <c r="F9691" s="25">
        <f t="shared" si="2"/>
        <v>140</v>
      </c>
      <c r="G9691" s="193"/>
      <c r="H9691" s="23"/>
      <c r="I9691" s="28"/>
    </row>
    <row r="9692" ht="22.5" customHeight="1">
      <c r="A9692" s="53" t="str">
        <f t="array" ref="A9692">IFERROR(_xlfn.XLOOKUP(B9692, Runs[Run ID], Runs[Track]), "— pick a run —")</f>
        <v>X-Men</v>
      </c>
      <c r="B9692" s="54" t="s">
        <v>167</v>
      </c>
      <c r="C9692" s="53" t="str">
        <f t="array" ref="C9692">IFERROR(_xlfn.XLOOKUP(B9692, Runs[Run ID], Runs[Title]), "— pick a run —")</f>
        <v>The Krakoa Era</v>
      </c>
      <c r="D9692" s="74" t="s">
        <v>6678</v>
      </c>
      <c r="E9692" s="58" t="b">
        <v>0</v>
      </c>
      <c r="F9692" s="25">
        <f t="shared" si="2"/>
        <v>141</v>
      </c>
      <c r="G9692" s="193"/>
      <c r="H9692" s="23"/>
      <c r="I9692" s="28"/>
    </row>
    <row r="9693" ht="22.5" customHeight="1">
      <c r="A9693" s="53" t="str">
        <f t="array" ref="A9693">IFERROR(_xlfn.XLOOKUP(B9693, Runs[Run ID], Runs[Track]), "— pick a run —")</f>
        <v>X-Men</v>
      </c>
      <c r="B9693" s="54" t="s">
        <v>167</v>
      </c>
      <c r="C9693" s="53" t="str">
        <f t="array" ref="C9693">IFERROR(_xlfn.XLOOKUP(B9693, Runs[Run ID], Runs[Title]), "— pick a run —")</f>
        <v>The Krakoa Era</v>
      </c>
      <c r="D9693" s="74" t="s">
        <v>6697</v>
      </c>
      <c r="E9693" s="58" t="b">
        <v>0</v>
      </c>
      <c r="F9693" s="25">
        <f t="shared" si="2"/>
        <v>142</v>
      </c>
      <c r="G9693" s="193"/>
      <c r="H9693" s="23"/>
      <c r="I9693" s="28"/>
    </row>
    <row r="9694" ht="22.5" customHeight="1">
      <c r="A9694" s="53" t="str">
        <f t="array" ref="A9694">IFERROR(_xlfn.XLOOKUP(B9694, Runs[Run ID], Runs[Track]), "— pick a run —")</f>
        <v>X-Men</v>
      </c>
      <c r="B9694" s="54" t="s">
        <v>167</v>
      </c>
      <c r="C9694" s="53" t="str">
        <f t="array" ref="C9694">IFERROR(_xlfn.XLOOKUP(B9694, Runs[Run ID], Runs[Title]), "— pick a run —")</f>
        <v>The Krakoa Era</v>
      </c>
      <c r="D9694" s="74" t="s">
        <v>6718</v>
      </c>
      <c r="E9694" s="58" t="b">
        <v>0</v>
      </c>
      <c r="F9694" s="25">
        <f t="shared" si="2"/>
        <v>143</v>
      </c>
      <c r="G9694" s="193"/>
      <c r="H9694" s="23"/>
      <c r="I9694" s="28"/>
    </row>
    <row r="9695" ht="22.5" customHeight="1">
      <c r="A9695" s="53" t="str">
        <f t="array" ref="A9695">IFERROR(_xlfn.XLOOKUP(B9695, Runs[Run ID], Runs[Track]), "— pick a run —")</f>
        <v>X-Men</v>
      </c>
      <c r="B9695" s="54" t="s">
        <v>167</v>
      </c>
      <c r="C9695" s="53" t="str">
        <f t="array" ref="C9695">IFERROR(_xlfn.XLOOKUP(B9695, Runs[Run ID], Runs[Title]), "— pick a run —")</f>
        <v>The Krakoa Era</v>
      </c>
      <c r="D9695" s="74" t="s">
        <v>6736</v>
      </c>
      <c r="E9695" s="58" t="b">
        <v>0</v>
      </c>
      <c r="F9695" s="25">
        <f t="shared" si="2"/>
        <v>144</v>
      </c>
      <c r="G9695" s="193"/>
      <c r="H9695" s="23"/>
      <c r="I9695" s="28"/>
    </row>
    <row r="9696" ht="22.5" customHeight="1">
      <c r="A9696" s="53" t="str">
        <f t="array" ref="A9696">IFERROR(_xlfn.XLOOKUP(B9696, Runs[Run ID], Runs[Track]), "— pick a run —")</f>
        <v>X-Men</v>
      </c>
      <c r="B9696" s="54" t="s">
        <v>167</v>
      </c>
      <c r="C9696" s="53" t="str">
        <f t="array" ref="C9696">IFERROR(_xlfn.XLOOKUP(B9696, Runs[Run ID], Runs[Title]), "— pick a run —")</f>
        <v>The Krakoa Era</v>
      </c>
      <c r="D9696" s="74" t="s">
        <v>6757</v>
      </c>
      <c r="E9696" s="58" t="b">
        <v>0</v>
      </c>
      <c r="F9696" s="25">
        <f t="shared" si="2"/>
        <v>145</v>
      </c>
      <c r="G9696" s="193"/>
      <c r="H9696" s="23"/>
      <c r="I9696" s="28"/>
    </row>
    <row r="9697" ht="22.5" customHeight="1">
      <c r="A9697" s="53" t="str">
        <f t="array" ref="A9697">IFERROR(_xlfn.XLOOKUP(B9697, Runs[Run ID], Runs[Track]), "— pick a run —")</f>
        <v>X-Men</v>
      </c>
      <c r="B9697" s="54" t="s">
        <v>167</v>
      </c>
      <c r="C9697" s="53" t="str">
        <f t="array" ref="C9697">IFERROR(_xlfn.XLOOKUP(B9697, Runs[Run ID], Runs[Title]), "— pick a run —")</f>
        <v>The Krakoa Era</v>
      </c>
      <c r="D9697" s="74" t="s">
        <v>6775</v>
      </c>
      <c r="E9697" s="58" t="b">
        <v>0</v>
      </c>
      <c r="F9697" s="25">
        <f t="shared" si="2"/>
        <v>146</v>
      </c>
      <c r="G9697" s="193"/>
      <c r="H9697" s="23"/>
      <c r="I9697" s="28"/>
    </row>
    <row r="9698" ht="22.5" customHeight="1">
      <c r="A9698" s="53" t="str">
        <f t="array" ref="A9698">IFERROR(_xlfn.XLOOKUP(B9698, Runs[Run ID], Runs[Track]), "— pick a run —")</f>
        <v>X-Men</v>
      </c>
      <c r="B9698" s="54" t="s">
        <v>167</v>
      </c>
      <c r="C9698" s="53" t="str">
        <f t="array" ref="C9698">IFERROR(_xlfn.XLOOKUP(B9698, Runs[Run ID], Runs[Title]), "— pick a run —")</f>
        <v>The Krakoa Era</v>
      </c>
      <c r="D9698" s="74" t="s">
        <v>6794</v>
      </c>
      <c r="E9698" s="58" t="b">
        <v>0</v>
      </c>
      <c r="F9698" s="25">
        <f t="shared" si="2"/>
        <v>147</v>
      </c>
      <c r="G9698" s="193"/>
      <c r="H9698" s="23"/>
      <c r="I9698" s="28"/>
    </row>
    <row r="9699" ht="22.5" customHeight="1">
      <c r="A9699" s="53" t="str">
        <f t="array" ref="A9699">IFERROR(_xlfn.XLOOKUP(B9699, Runs[Run ID], Runs[Track]), "— pick a run —")</f>
        <v>X-Men</v>
      </c>
      <c r="B9699" s="54" t="s">
        <v>167</v>
      </c>
      <c r="C9699" s="53" t="str">
        <f t="array" ref="C9699">IFERROR(_xlfn.XLOOKUP(B9699, Runs[Run ID], Runs[Title]), "— pick a run —")</f>
        <v>The Krakoa Era</v>
      </c>
      <c r="D9699" s="74" t="s">
        <v>6814</v>
      </c>
      <c r="E9699" s="58" t="b">
        <v>0</v>
      </c>
      <c r="F9699" s="25">
        <f t="shared" si="2"/>
        <v>148</v>
      </c>
      <c r="G9699" s="193"/>
      <c r="H9699" s="23"/>
      <c r="I9699" s="28"/>
    </row>
    <row r="9700" ht="22.5" customHeight="1">
      <c r="A9700" s="53" t="str">
        <f t="array" ref="A9700">IFERROR(_xlfn.XLOOKUP(B9700, Runs[Run ID], Runs[Track]), "— pick a run —")</f>
        <v>X-Men</v>
      </c>
      <c r="B9700" s="54" t="s">
        <v>167</v>
      </c>
      <c r="C9700" s="53" t="str">
        <f t="array" ref="C9700">IFERROR(_xlfn.XLOOKUP(B9700, Runs[Run ID], Runs[Title]), "— pick a run —")</f>
        <v>The Krakoa Era</v>
      </c>
      <c r="D9700" s="74" t="s">
        <v>6834</v>
      </c>
      <c r="E9700" s="58" t="b">
        <v>0</v>
      </c>
      <c r="F9700" s="25">
        <f t="shared" si="2"/>
        <v>149</v>
      </c>
      <c r="G9700" s="193"/>
      <c r="H9700" s="23"/>
      <c r="I9700" s="28"/>
    </row>
    <row r="9701" ht="22.5" customHeight="1">
      <c r="A9701" s="53" t="str">
        <f t="array" ref="A9701">IFERROR(_xlfn.XLOOKUP(B9701, Runs[Run ID], Runs[Track]), "— pick a run —")</f>
        <v>X-Men</v>
      </c>
      <c r="B9701" s="54" t="s">
        <v>167</v>
      </c>
      <c r="C9701" s="53" t="str">
        <f t="array" ref="C9701">IFERROR(_xlfn.XLOOKUP(B9701, Runs[Run ID], Runs[Title]), "— pick a run —")</f>
        <v>The Krakoa Era</v>
      </c>
      <c r="D9701" s="74" t="s">
        <v>6852</v>
      </c>
      <c r="E9701" s="58" t="b">
        <v>0</v>
      </c>
      <c r="F9701" s="25">
        <f t="shared" si="2"/>
        <v>150</v>
      </c>
      <c r="G9701" s="193"/>
      <c r="H9701" s="23"/>
      <c r="I9701" s="28"/>
    </row>
    <row r="9702" ht="22.5" customHeight="1">
      <c r="A9702" s="53" t="str">
        <f t="array" ref="A9702">IFERROR(_xlfn.XLOOKUP(B9702, Runs[Run ID], Runs[Track]), "— pick a run —")</f>
        <v>X-Men</v>
      </c>
      <c r="B9702" s="54" t="s">
        <v>167</v>
      </c>
      <c r="C9702" s="53" t="str">
        <f t="array" ref="C9702">IFERROR(_xlfn.XLOOKUP(B9702, Runs[Run ID], Runs[Title]), "— pick a run —")</f>
        <v>The Krakoa Era</v>
      </c>
      <c r="D9702" s="74" t="s">
        <v>6872</v>
      </c>
      <c r="E9702" s="58" t="b">
        <v>0</v>
      </c>
      <c r="F9702" s="25">
        <f t="shared" si="2"/>
        <v>151</v>
      </c>
      <c r="G9702" s="193"/>
      <c r="H9702" s="23"/>
      <c r="I9702" s="28"/>
    </row>
    <row r="9703" ht="22.5" customHeight="1">
      <c r="A9703" s="53" t="str">
        <f t="array" ref="A9703">IFERROR(_xlfn.XLOOKUP(B9703, Runs[Run ID], Runs[Track]), "— pick a run —")</f>
        <v>X-Men</v>
      </c>
      <c r="B9703" s="54" t="s">
        <v>167</v>
      </c>
      <c r="C9703" s="53" t="str">
        <f t="array" ref="C9703">IFERROR(_xlfn.XLOOKUP(B9703, Runs[Run ID], Runs[Title]), "— pick a run —")</f>
        <v>The Krakoa Era</v>
      </c>
      <c r="D9703" s="74" t="s">
        <v>6890</v>
      </c>
      <c r="E9703" s="58" t="b">
        <v>0</v>
      </c>
      <c r="F9703" s="25">
        <f t="shared" si="2"/>
        <v>152</v>
      </c>
      <c r="G9703" s="193"/>
      <c r="H9703" s="23"/>
      <c r="I9703" s="28"/>
    </row>
    <row r="9704" ht="22.5" customHeight="1">
      <c r="A9704" s="53" t="str">
        <f t="array" ref="A9704">IFERROR(_xlfn.XLOOKUP(B9704, Runs[Run ID], Runs[Track]), "— pick a run —")</f>
        <v>X-Men</v>
      </c>
      <c r="B9704" s="54" t="s">
        <v>167</v>
      </c>
      <c r="C9704" s="53" t="str">
        <f t="array" ref="C9704">IFERROR(_xlfn.XLOOKUP(B9704, Runs[Run ID], Runs[Title]), "— pick a run —")</f>
        <v>The Krakoa Era</v>
      </c>
      <c r="D9704" s="74" t="s">
        <v>6910</v>
      </c>
      <c r="E9704" s="58" t="b">
        <v>0</v>
      </c>
      <c r="F9704" s="25">
        <f t="shared" si="2"/>
        <v>153</v>
      </c>
      <c r="G9704" s="193"/>
      <c r="H9704" s="23"/>
      <c r="I9704" s="28"/>
    </row>
    <row r="9705" ht="22.5" customHeight="1">
      <c r="A9705" s="53" t="str">
        <f t="array" ref="A9705">IFERROR(_xlfn.XLOOKUP(B9705, Runs[Run ID], Runs[Track]), "— pick a run —")</f>
        <v>X-Men</v>
      </c>
      <c r="B9705" s="54" t="s">
        <v>167</v>
      </c>
      <c r="C9705" s="53" t="str">
        <f t="array" ref="C9705">IFERROR(_xlfn.XLOOKUP(B9705, Runs[Run ID], Runs[Title]), "— pick a run —")</f>
        <v>The Krakoa Era</v>
      </c>
      <c r="D9705" s="74" t="s">
        <v>6930</v>
      </c>
      <c r="E9705" s="58" t="b">
        <v>0</v>
      </c>
      <c r="F9705" s="25">
        <f t="shared" si="2"/>
        <v>154</v>
      </c>
      <c r="G9705" s="193"/>
      <c r="H9705" s="23"/>
      <c r="I9705" s="28"/>
    </row>
    <row r="9706" ht="22.5" customHeight="1">
      <c r="A9706" s="53" t="str">
        <f t="array" ref="A9706">IFERROR(_xlfn.XLOOKUP(B9706, Runs[Run ID], Runs[Track]), "— pick a run —")</f>
        <v>X-Men</v>
      </c>
      <c r="B9706" s="54" t="s">
        <v>167</v>
      </c>
      <c r="C9706" s="53" t="str">
        <f t="array" ref="C9706">IFERROR(_xlfn.XLOOKUP(B9706, Runs[Run ID], Runs[Title]), "— pick a run —")</f>
        <v>The Krakoa Era</v>
      </c>
      <c r="D9706" s="74" t="s">
        <v>6952</v>
      </c>
      <c r="E9706" s="58" t="b">
        <v>0</v>
      </c>
      <c r="F9706" s="25">
        <f t="shared" si="2"/>
        <v>155</v>
      </c>
      <c r="G9706" s="193"/>
      <c r="H9706" s="23"/>
      <c r="I9706" s="28"/>
    </row>
    <row r="9707" ht="22.5" customHeight="1">
      <c r="A9707" s="53" t="str">
        <f t="array" ref="A9707">IFERROR(_xlfn.XLOOKUP(B9707, Runs[Run ID], Runs[Track]), "— pick a run —")</f>
        <v>X-Men</v>
      </c>
      <c r="B9707" s="54" t="s">
        <v>167</v>
      </c>
      <c r="C9707" s="53" t="str">
        <f t="array" ref="C9707">IFERROR(_xlfn.XLOOKUP(B9707, Runs[Run ID], Runs[Title]), "— pick a run —")</f>
        <v>The Krakoa Era</v>
      </c>
      <c r="D9707" s="74" t="s">
        <v>6970</v>
      </c>
      <c r="E9707" s="58" t="b">
        <v>0</v>
      </c>
      <c r="F9707" s="25">
        <f t="shared" si="2"/>
        <v>156</v>
      </c>
      <c r="G9707" s="193"/>
      <c r="H9707" s="23"/>
      <c r="I9707" s="28"/>
    </row>
    <row r="9708" ht="22.5" customHeight="1">
      <c r="A9708" s="53" t="str">
        <f t="array" ref="A9708">IFERROR(_xlfn.XLOOKUP(B9708, Runs[Run ID], Runs[Track]), "— pick a run —")</f>
        <v>X-Men</v>
      </c>
      <c r="B9708" s="54" t="s">
        <v>167</v>
      </c>
      <c r="C9708" s="53" t="str">
        <f t="array" ref="C9708">IFERROR(_xlfn.XLOOKUP(B9708, Runs[Run ID], Runs[Title]), "— pick a run —")</f>
        <v>The Krakoa Era</v>
      </c>
      <c r="D9708" s="74" t="s">
        <v>6989</v>
      </c>
      <c r="E9708" s="58" t="b">
        <v>0</v>
      </c>
      <c r="F9708" s="25">
        <f t="shared" si="2"/>
        <v>157</v>
      </c>
      <c r="G9708" s="193"/>
      <c r="H9708" s="23"/>
      <c r="I9708" s="28"/>
    </row>
    <row r="9709" ht="22.5" customHeight="1">
      <c r="A9709" s="53" t="str">
        <f t="array" ref="A9709">IFERROR(_xlfn.XLOOKUP(B9709, Runs[Run ID], Runs[Track]), "— pick a run —")</f>
        <v>X-Men</v>
      </c>
      <c r="B9709" s="54" t="s">
        <v>167</v>
      </c>
      <c r="C9709" s="53" t="str">
        <f t="array" ref="C9709">IFERROR(_xlfn.XLOOKUP(B9709, Runs[Run ID], Runs[Title]), "— pick a run —")</f>
        <v>The Krakoa Era</v>
      </c>
      <c r="D9709" s="74" t="s">
        <v>16939</v>
      </c>
      <c r="E9709" s="58" t="b">
        <v>0</v>
      </c>
      <c r="F9709" s="25">
        <f t="shared" si="2"/>
        <v>158</v>
      </c>
      <c r="G9709" s="193"/>
      <c r="H9709" s="23"/>
      <c r="I9709" s="28"/>
    </row>
    <row r="9710" ht="22.5" customHeight="1">
      <c r="A9710" s="53" t="str">
        <f t="array" ref="A9710">IFERROR(_xlfn.XLOOKUP(B9710, Runs[Run ID], Runs[Track]), "— pick a run —")</f>
        <v>X-Men</v>
      </c>
      <c r="B9710" s="54" t="s">
        <v>167</v>
      </c>
      <c r="C9710" s="53" t="str">
        <f t="array" ref="C9710">IFERROR(_xlfn.XLOOKUP(B9710, Runs[Run ID], Runs[Title]), "— pick a run —")</f>
        <v>The Krakoa Era</v>
      </c>
      <c r="D9710" s="74" t="s">
        <v>16940</v>
      </c>
      <c r="E9710" s="58" t="b">
        <v>0</v>
      </c>
      <c r="F9710" s="25">
        <f t="shared" si="2"/>
        <v>159</v>
      </c>
      <c r="G9710" s="193"/>
      <c r="H9710" s="23"/>
      <c r="I9710" s="28"/>
    </row>
    <row r="9711" ht="22.5" customHeight="1">
      <c r="A9711" s="53" t="str">
        <f t="array" ref="A9711">IFERROR(_xlfn.XLOOKUP(B9711, Runs[Run ID], Runs[Track]), "— pick a run —")</f>
        <v>X-Men</v>
      </c>
      <c r="B9711" s="54" t="s">
        <v>167</v>
      </c>
      <c r="C9711" s="53" t="str">
        <f t="array" ref="C9711">IFERROR(_xlfn.XLOOKUP(B9711, Runs[Run ID], Runs[Title]), "— pick a run —")</f>
        <v>The Krakoa Era</v>
      </c>
      <c r="D9711" s="74" t="s">
        <v>7048</v>
      </c>
      <c r="E9711" s="58" t="b">
        <v>0</v>
      </c>
      <c r="F9711" s="25">
        <f t="shared" si="2"/>
        <v>160</v>
      </c>
      <c r="G9711" s="193"/>
      <c r="H9711" s="23"/>
      <c r="I9711" s="28"/>
    </row>
    <row r="9712" ht="22.5" customHeight="1">
      <c r="A9712" s="53" t="str">
        <f t="array" ref="A9712">IFERROR(_xlfn.XLOOKUP(B9712, Runs[Run ID], Runs[Track]), "— pick a run —")</f>
        <v>X-Men</v>
      </c>
      <c r="B9712" s="54" t="s">
        <v>167</v>
      </c>
      <c r="C9712" s="53" t="str">
        <f t="array" ref="C9712">IFERROR(_xlfn.XLOOKUP(B9712, Runs[Run ID], Runs[Title]), "— pick a run —")</f>
        <v>The Krakoa Era</v>
      </c>
      <c r="D9712" s="74" t="s">
        <v>7068</v>
      </c>
      <c r="E9712" s="58" t="b">
        <v>0</v>
      </c>
      <c r="F9712" s="25">
        <f t="shared" si="2"/>
        <v>161</v>
      </c>
      <c r="G9712" s="193"/>
      <c r="H9712" s="23"/>
      <c r="I9712" s="28"/>
    </row>
    <row r="9713" ht="22.5" customHeight="1">
      <c r="A9713" s="53" t="str">
        <f t="array" ref="A9713">IFERROR(_xlfn.XLOOKUP(B9713, Runs[Run ID], Runs[Track]), "— pick a run —")</f>
        <v>X-Men</v>
      </c>
      <c r="B9713" s="54" t="s">
        <v>167</v>
      </c>
      <c r="C9713" s="53" t="str">
        <f t="array" ref="C9713">IFERROR(_xlfn.XLOOKUP(B9713, Runs[Run ID], Runs[Title]), "— pick a run —")</f>
        <v>The Krakoa Era</v>
      </c>
      <c r="D9713" s="74" t="s">
        <v>7087</v>
      </c>
      <c r="E9713" s="58" t="b">
        <v>0</v>
      </c>
      <c r="F9713" s="25">
        <f t="shared" si="2"/>
        <v>162</v>
      </c>
      <c r="G9713" s="193"/>
      <c r="H9713" s="23"/>
      <c r="I9713" s="28"/>
    </row>
    <row r="9714" ht="22.5" customHeight="1">
      <c r="A9714" s="53" t="str">
        <f t="array" ref="A9714">IFERROR(_xlfn.XLOOKUP(B9714, Runs[Run ID], Runs[Track]), "— pick a run —")</f>
        <v>X-Men</v>
      </c>
      <c r="B9714" s="54" t="s">
        <v>167</v>
      </c>
      <c r="C9714" s="53" t="str">
        <f t="array" ref="C9714">IFERROR(_xlfn.XLOOKUP(B9714, Runs[Run ID], Runs[Title]), "— pick a run —")</f>
        <v>The Krakoa Era</v>
      </c>
      <c r="D9714" s="74" t="s">
        <v>7108</v>
      </c>
      <c r="E9714" s="58" t="b">
        <v>0</v>
      </c>
      <c r="F9714" s="25">
        <f t="shared" si="2"/>
        <v>163</v>
      </c>
      <c r="G9714" s="193"/>
      <c r="H9714" s="23"/>
      <c r="I9714" s="28"/>
    </row>
    <row r="9715" ht="22.5" customHeight="1">
      <c r="A9715" s="53" t="str">
        <f t="array" ref="A9715">IFERROR(_xlfn.XLOOKUP(B9715, Runs[Run ID], Runs[Track]), "— pick a run —")</f>
        <v>X-Men</v>
      </c>
      <c r="B9715" s="54" t="s">
        <v>167</v>
      </c>
      <c r="C9715" s="53" t="str">
        <f t="array" ref="C9715">IFERROR(_xlfn.XLOOKUP(B9715, Runs[Run ID], Runs[Title]), "— pick a run —")</f>
        <v>The Krakoa Era</v>
      </c>
      <c r="D9715" s="74" t="s">
        <v>7129</v>
      </c>
      <c r="E9715" s="58" t="b">
        <v>0</v>
      </c>
      <c r="F9715" s="25">
        <f t="shared" si="2"/>
        <v>164</v>
      </c>
      <c r="G9715" s="193"/>
      <c r="H9715" s="23"/>
      <c r="I9715" s="28"/>
    </row>
    <row r="9716" ht="22.5" customHeight="1">
      <c r="A9716" s="53" t="str">
        <f t="array" ref="A9716">IFERROR(_xlfn.XLOOKUP(B9716, Runs[Run ID], Runs[Track]), "— pick a run —")</f>
        <v>X-Men</v>
      </c>
      <c r="B9716" s="54" t="s">
        <v>167</v>
      </c>
      <c r="C9716" s="53" t="str">
        <f t="array" ref="C9716">IFERROR(_xlfn.XLOOKUP(B9716, Runs[Run ID], Runs[Title]), "— pick a run —")</f>
        <v>The Krakoa Era</v>
      </c>
      <c r="D9716" s="74" t="s">
        <v>7148</v>
      </c>
      <c r="E9716" s="58" t="b">
        <v>0</v>
      </c>
      <c r="F9716" s="25">
        <f t="shared" si="2"/>
        <v>165</v>
      </c>
      <c r="G9716" s="193"/>
      <c r="H9716" s="23"/>
      <c r="I9716" s="28"/>
    </row>
    <row r="9717" ht="22.5" customHeight="1">
      <c r="A9717" s="53" t="str">
        <f t="array" ref="A9717">IFERROR(_xlfn.XLOOKUP(B9717, Runs[Run ID], Runs[Track]), "— pick a run —")</f>
        <v>X-Men</v>
      </c>
      <c r="B9717" s="54" t="s">
        <v>167</v>
      </c>
      <c r="C9717" s="53" t="str">
        <f t="array" ref="C9717">IFERROR(_xlfn.XLOOKUP(B9717, Runs[Run ID], Runs[Title]), "— pick a run —")</f>
        <v>The Krakoa Era</v>
      </c>
      <c r="D9717" s="74" t="s">
        <v>7166</v>
      </c>
      <c r="E9717" s="58" t="b">
        <v>0</v>
      </c>
      <c r="F9717" s="25">
        <f t="shared" si="2"/>
        <v>166</v>
      </c>
      <c r="G9717" s="193"/>
      <c r="H9717" s="23"/>
      <c r="I9717" s="28"/>
    </row>
    <row r="9718" ht="22.5" customHeight="1">
      <c r="A9718" s="53" t="str">
        <f t="array" ref="A9718">IFERROR(_xlfn.XLOOKUP(B9718, Runs[Run ID], Runs[Track]), "— pick a run —")</f>
        <v>X-Men</v>
      </c>
      <c r="B9718" s="54" t="s">
        <v>167</v>
      </c>
      <c r="C9718" s="53" t="str">
        <f t="array" ref="C9718">IFERROR(_xlfn.XLOOKUP(B9718, Runs[Run ID], Runs[Title]), "— pick a run —")</f>
        <v>The Krakoa Era</v>
      </c>
      <c r="D9718" s="74" t="s">
        <v>7188</v>
      </c>
      <c r="E9718" s="58" t="b">
        <v>0</v>
      </c>
      <c r="F9718" s="25">
        <f t="shared" si="2"/>
        <v>167</v>
      </c>
      <c r="G9718" s="193"/>
      <c r="H9718" s="23"/>
      <c r="I9718" s="28"/>
    </row>
    <row r="9719" ht="22.5" customHeight="1">
      <c r="A9719" s="53" t="str">
        <f t="array" ref="A9719">IFERROR(_xlfn.XLOOKUP(B9719, Runs[Run ID], Runs[Track]), "— pick a run —")</f>
        <v>X-Men</v>
      </c>
      <c r="B9719" s="54" t="s">
        <v>167</v>
      </c>
      <c r="C9719" s="53" t="str">
        <f t="array" ref="C9719">IFERROR(_xlfn.XLOOKUP(B9719, Runs[Run ID], Runs[Title]), "— pick a run —")</f>
        <v>The Krakoa Era</v>
      </c>
      <c r="D9719" s="74" t="s">
        <v>7209</v>
      </c>
      <c r="E9719" s="58" t="b">
        <v>0</v>
      </c>
      <c r="F9719" s="25">
        <f t="shared" si="2"/>
        <v>168</v>
      </c>
      <c r="G9719" s="193"/>
      <c r="H9719" s="23"/>
      <c r="I9719" s="28"/>
    </row>
    <row r="9720" ht="22.5" customHeight="1">
      <c r="A9720" s="53" t="str">
        <f t="array" ref="A9720">IFERROR(_xlfn.XLOOKUP(B9720, Runs[Run ID], Runs[Track]), "— pick a run —")</f>
        <v>X-Men</v>
      </c>
      <c r="B9720" s="54" t="s">
        <v>167</v>
      </c>
      <c r="C9720" s="53" t="str">
        <f t="array" ref="C9720">IFERROR(_xlfn.XLOOKUP(B9720, Runs[Run ID], Runs[Title]), "— pick a run —")</f>
        <v>The Krakoa Era</v>
      </c>
      <c r="D9720" s="74" t="s">
        <v>7229</v>
      </c>
      <c r="E9720" s="58" t="b">
        <v>0</v>
      </c>
      <c r="F9720" s="25">
        <f t="shared" si="2"/>
        <v>169</v>
      </c>
      <c r="G9720" s="193"/>
      <c r="H9720" s="23"/>
      <c r="I9720" s="28"/>
    </row>
    <row r="9721" ht="22.5" customHeight="1">
      <c r="A9721" s="53" t="str">
        <f t="array" ref="A9721">IFERROR(_xlfn.XLOOKUP(B9721, Runs[Run ID], Runs[Track]), "— pick a run —")</f>
        <v>X-Men</v>
      </c>
      <c r="B9721" s="54" t="s">
        <v>167</v>
      </c>
      <c r="C9721" s="53" t="str">
        <f t="array" ref="C9721">IFERROR(_xlfn.XLOOKUP(B9721, Runs[Run ID], Runs[Title]), "— pick a run —")</f>
        <v>The Krakoa Era</v>
      </c>
      <c r="D9721" s="74" t="s">
        <v>16941</v>
      </c>
      <c r="E9721" s="58" t="b">
        <v>0</v>
      </c>
      <c r="F9721" s="25">
        <f t="shared" si="2"/>
        <v>170</v>
      </c>
      <c r="G9721" s="193"/>
      <c r="H9721" s="23"/>
      <c r="I9721" s="28"/>
    </row>
    <row r="9722" ht="22.5" customHeight="1">
      <c r="A9722" s="53" t="str">
        <f t="array" ref="A9722">IFERROR(_xlfn.XLOOKUP(B9722, Runs[Run ID], Runs[Track]), "— pick a run —")</f>
        <v>X-Men</v>
      </c>
      <c r="B9722" s="54" t="s">
        <v>167</v>
      </c>
      <c r="C9722" s="53" t="str">
        <f t="array" ref="C9722">IFERROR(_xlfn.XLOOKUP(B9722, Runs[Run ID], Runs[Title]), "— pick a run —")</f>
        <v>The Krakoa Era</v>
      </c>
      <c r="D9722" s="74" t="s">
        <v>16942</v>
      </c>
      <c r="E9722" s="58" t="b">
        <v>0</v>
      </c>
      <c r="F9722" s="25">
        <f t="shared" si="2"/>
        <v>171</v>
      </c>
      <c r="G9722" s="193"/>
      <c r="H9722" s="23"/>
      <c r="I9722" s="28"/>
    </row>
    <row r="9723" ht="22.5" customHeight="1">
      <c r="A9723" s="53" t="str">
        <f t="array" ref="A9723">IFERROR(_xlfn.XLOOKUP(B9723, Runs[Run ID], Runs[Track]), "— pick a run —")</f>
        <v>X-Men</v>
      </c>
      <c r="B9723" s="54" t="s">
        <v>167</v>
      </c>
      <c r="C9723" s="53" t="str">
        <f t="array" ref="C9723">IFERROR(_xlfn.XLOOKUP(B9723, Runs[Run ID], Runs[Title]), "— pick a run —")</f>
        <v>The Krakoa Era</v>
      </c>
      <c r="D9723" s="74" t="s">
        <v>7144</v>
      </c>
      <c r="E9723" s="58" t="b">
        <v>0</v>
      </c>
      <c r="F9723" s="25">
        <f t="shared" si="2"/>
        <v>172</v>
      </c>
      <c r="G9723" s="193"/>
      <c r="H9723" s="23"/>
      <c r="I9723" s="28"/>
    </row>
    <row r="9724" ht="22.5" customHeight="1">
      <c r="A9724" s="53" t="str">
        <f t="array" ref="A9724">IFERROR(_xlfn.XLOOKUP(B9724, Runs[Run ID], Runs[Track]), "— pick a run —")</f>
        <v>X-Men</v>
      </c>
      <c r="B9724" s="54" t="s">
        <v>167</v>
      </c>
      <c r="C9724" s="53" t="str">
        <f t="array" ref="C9724">IFERROR(_xlfn.XLOOKUP(B9724, Runs[Run ID], Runs[Title]), "— pick a run —")</f>
        <v>The Krakoa Era</v>
      </c>
      <c r="D9724" s="74" t="s">
        <v>16943</v>
      </c>
      <c r="E9724" s="58" t="b">
        <v>0</v>
      </c>
      <c r="F9724" s="25">
        <f t="shared" si="2"/>
        <v>173</v>
      </c>
      <c r="G9724" s="193"/>
      <c r="H9724" s="23"/>
      <c r="I9724" s="28"/>
    </row>
    <row r="9725" ht="22.5" customHeight="1">
      <c r="A9725" s="53" t="str">
        <f t="array" ref="A9725">IFERROR(_xlfn.XLOOKUP(B9725, Runs[Run ID], Runs[Track]), "— pick a run —")</f>
        <v>X-Men</v>
      </c>
      <c r="B9725" s="54" t="s">
        <v>167</v>
      </c>
      <c r="C9725" s="53" t="str">
        <f t="array" ref="C9725">IFERROR(_xlfn.XLOOKUP(B9725, Runs[Run ID], Runs[Title]), "— pick a run —")</f>
        <v>The Krakoa Era</v>
      </c>
      <c r="D9725" s="74" t="s">
        <v>16944</v>
      </c>
      <c r="E9725" s="58" t="b">
        <v>0</v>
      </c>
      <c r="F9725" s="25">
        <f t="shared" si="2"/>
        <v>174</v>
      </c>
      <c r="G9725" s="193"/>
      <c r="H9725" s="23"/>
      <c r="I9725" s="28"/>
    </row>
    <row r="9726" ht="22.5" customHeight="1">
      <c r="A9726" s="53" t="str">
        <f t="array" ref="A9726">IFERROR(_xlfn.XLOOKUP(B9726, Runs[Run ID], Runs[Track]), "— pick a run —")</f>
        <v>X-Men</v>
      </c>
      <c r="B9726" s="54" t="s">
        <v>167</v>
      </c>
      <c r="C9726" s="53" t="str">
        <f t="array" ref="C9726">IFERROR(_xlfn.XLOOKUP(B9726, Runs[Run ID], Runs[Title]), "— pick a run —")</f>
        <v>The Krakoa Era</v>
      </c>
      <c r="D9726" s="74" t="s">
        <v>16945</v>
      </c>
      <c r="E9726" s="58" t="b">
        <v>0</v>
      </c>
      <c r="F9726" s="25">
        <f t="shared" si="2"/>
        <v>175</v>
      </c>
      <c r="G9726" s="193"/>
      <c r="H9726" s="23"/>
      <c r="I9726" s="28"/>
    </row>
    <row r="9727" ht="22.5" customHeight="1">
      <c r="A9727" s="53" t="str">
        <f t="array" ref="A9727">IFERROR(_xlfn.XLOOKUP(B9727, Runs[Run ID], Runs[Track]), "— pick a run —")</f>
        <v>X-Men</v>
      </c>
      <c r="B9727" s="54" t="s">
        <v>167</v>
      </c>
      <c r="C9727" s="53" t="str">
        <f t="array" ref="C9727">IFERROR(_xlfn.XLOOKUP(B9727, Runs[Run ID], Runs[Title]), "— pick a run —")</f>
        <v>The Krakoa Era</v>
      </c>
      <c r="D9727" s="74" t="s">
        <v>7374</v>
      </c>
      <c r="E9727" s="58" t="b">
        <v>0</v>
      </c>
      <c r="F9727" s="25">
        <f t="shared" si="2"/>
        <v>176</v>
      </c>
      <c r="G9727" s="193"/>
      <c r="H9727" s="23"/>
      <c r="I9727" s="28"/>
    </row>
    <row r="9728" ht="22.5" customHeight="1">
      <c r="A9728" s="53" t="str">
        <f t="array" ref="A9728">IFERROR(_xlfn.XLOOKUP(B9728, Runs[Run ID], Runs[Track]), "— pick a run —")</f>
        <v>X-Men</v>
      </c>
      <c r="B9728" s="54" t="s">
        <v>167</v>
      </c>
      <c r="C9728" s="53" t="str">
        <f t="array" ref="C9728">IFERROR(_xlfn.XLOOKUP(B9728, Runs[Run ID], Runs[Title]), "— pick a run —")</f>
        <v>The Krakoa Era</v>
      </c>
      <c r="D9728" s="74" t="s">
        <v>7390</v>
      </c>
      <c r="E9728" s="58" t="b">
        <v>0</v>
      </c>
      <c r="F9728" s="25">
        <f t="shared" si="2"/>
        <v>177</v>
      </c>
      <c r="G9728" s="193"/>
      <c r="H9728" s="23"/>
      <c r="I9728" s="28"/>
    </row>
    <row r="9729" ht="22.5" customHeight="1">
      <c r="A9729" s="53" t="str">
        <f t="array" ref="A9729">IFERROR(_xlfn.XLOOKUP(B9729, Runs[Run ID], Runs[Track]), "— pick a run —")</f>
        <v>X-Men</v>
      </c>
      <c r="B9729" s="54" t="s">
        <v>167</v>
      </c>
      <c r="C9729" s="53" t="str">
        <f t="array" ref="C9729">IFERROR(_xlfn.XLOOKUP(B9729, Runs[Run ID], Runs[Title]), "— pick a run —")</f>
        <v>The Krakoa Era</v>
      </c>
      <c r="D9729" s="74" t="s">
        <v>7408</v>
      </c>
      <c r="E9729" s="58" t="b">
        <v>0</v>
      </c>
      <c r="F9729" s="25">
        <f t="shared" si="2"/>
        <v>178</v>
      </c>
      <c r="G9729" s="193"/>
      <c r="H9729" s="23"/>
      <c r="I9729" s="28"/>
    </row>
    <row r="9730" ht="22.5" customHeight="1">
      <c r="A9730" s="53" t="str">
        <f t="array" ref="A9730">IFERROR(_xlfn.XLOOKUP(B9730, Runs[Run ID], Runs[Track]), "— pick a run —")</f>
        <v>X-Men</v>
      </c>
      <c r="B9730" s="54" t="s">
        <v>167</v>
      </c>
      <c r="C9730" s="53" t="str">
        <f t="array" ref="C9730">IFERROR(_xlfn.XLOOKUP(B9730, Runs[Run ID], Runs[Title]), "— pick a run —")</f>
        <v>The Krakoa Era</v>
      </c>
      <c r="D9730" s="74" t="s">
        <v>7425</v>
      </c>
      <c r="E9730" s="58" t="b">
        <v>0</v>
      </c>
      <c r="F9730" s="25">
        <f t="shared" si="2"/>
        <v>179</v>
      </c>
      <c r="G9730" s="193"/>
      <c r="H9730" s="23"/>
      <c r="I9730" s="28"/>
    </row>
    <row r="9731" ht="22.5" customHeight="1">
      <c r="A9731" s="53" t="str">
        <f t="array" ref="A9731">IFERROR(_xlfn.XLOOKUP(B9731, Runs[Run ID], Runs[Track]), "— pick a run —")</f>
        <v>X-Men</v>
      </c>
      <c r="B9731" s="54" t="s">
        <v>167</v>
      </c>
      <c r="C9731" s="53" t="str">
        <f t="array" ref="C9731">IFERROR(_xlfn.XLOOKUP(B9731, Runs[Run ID], Runs[Title]), "— pick a run —")</f>
        <v>The Krakoa Era</v>
      </c>
      <c r="D9731" s="74" t="s">
        <v>16946</v>
      </c>
      <c r="E9731" s="58" t="b">
        <v>0</v>
      </c>
      <c r="F9731" s="25">
        <f t="shared" si="2"/>
        <v>180</v>
      </c>
      <c r="G9731" s="193"/>
      <c r="H9731" s="23"/>
      <c r="I9731" s="28"/>
    </row>
    <row r="9732" ht="22.5" customHeight="1">
      <c r="A9732" s="53" t="str">
        <f t="array" ref="A9732">IFERROR(_xlfn.XLOOKUP(B9732, Runs[Run ID], Runs[Track]), "— pick a run —")</f>
        <v>X-Men</v>
      </c>
      <c r="B9732" s="54" t="s">
        <v>167</v>
      </c>
      <c r="C9732" s="53" t="str">
        <f t="array" ref="C9732">IFERROR(_xlfn.XLOOKUP(B9732, Runs[Run ID], Runs[Title]), "— pick a run —")</f>
        <v>The Krakoa Era</v>
      </c>
      <c r="D9732" s="74" t="s">
        <v>7460</v>
      </c>
      <c r="E9732" s="58" t="b">
        <v>0</v>
      </c>
      <c r="F9732" s="25">
        <f t="shared" si="2"/>
        <v>181</v>
      </c>
      <c r="G9732" s="193"/>
      <c r="H9732" s="23"/>
      <c r="I9732" s="28"/>
    </row>
    <row r="9733" ht="22.5" customHeight="1">
      <c r="A9733" s="53" t="str">
        <f t="array" ref="A9733">IFERROR(_xlfn.XLOOKUP(B9733, Runs[Run ID], Runs[Track]), "— pick a run —")</f>
        <v>X-Men</v>
      </c>
      <c r="B9733" s="54" t="s">
        <v>167</v>
      </c>
      <c r="C9733" s="53" t="str">
        <f t="array" ref="C9733">IFERROR(_xlfn.XLOOKUP(B9733, Runs[Run ID], Runs[Title]), "— pick a run —")</f>
        <v>The Krakoa Era</v>
      </c>
      <c r="D9733" s="74" t="s">
        <v>7475</v>
      </c>
      <c r="E9733" s="58" t="b">
        <v>0</v>
      </c>
      <c r="F9733" s="25">
        <f t="shared" si="2"/>
        <v>182</v>
      </c>
      <c r="G9733" s="193"/>
      <c r="H9733" s="23"/>
      <c r="I9733" s="28"/>
    </row>
    <row r="9734" ht="22.5" customHeight="1">
      <c r="A9734" s="53" t="str">
        <f t="array" ref="A9734">IFERROR(_xlfn.XLOOKUP(B9734, Runs[Run ID], Runs[Track]), "— pick a run —")</f>
        <v>X-Men</v>
      </c>
      <c r="B9734" s="54" t="s">
        <v>167</v>
      </c>
      <c r="C9734" s="53" t="str">
        <f t="array" ref="C9734">IFERROR(_xlfn.XLOOKUP(B9734, Runs[Run ID], Runs[Title]), "— pick a run —")</f>
        <v>The Krakoa Era</v>
      </c>
      <c r="D9734" s="74" t="s">
        <v>7492</v>
      </c>
      <c r="E9734" s="58" t="b">
        <v>0</v>
      </c>
      <c r="F9734" s="25">
        <f t="shared" si="2"/>
        <v>183</v>
      </c>
      <c r="G9734" s="193"/>
      <c r="H9734" s="23"/>
      <c r="I9734" s="28"/>
    </row>
    <row r="9735" ht="22.5" customHeight="1">
      <c r="A9735" s="53" t="str">
        <f t="array" ref="A9735">IFERROR(_xlfn.XLOOKUP(B9735, Runs[Run ID], Runs[Track]), "— pick a run —")</f>
        <v>X-Men</v>
      </c>
      <c r="B9735" s="54" t="s">
        <v>167</v>
      </c>
      <c r="C9735" s="53" t="str">
        <f t="array" ref="C9735">IFERROR(_xlfn.XLOOKUP(B9735, Runs[Run ID], Runs[Title]), "— pick a run —")</f>
        <v>The Krakoa Era</v>
      </c>
      <c r="D9735" s="74" t="s">
        <v>7509</v>
      </c>
      <c r="E9735" s="58" t="b">
        <v>0</v>
      </c>
      <c r="F9735" s="25">
        <f t="shared" si="2"/>
        <v>184</v>
      </c>
      <c r="G9735" s="193"/>
      <c r="H9735" s="23"/>
      <c r="I9735" s="28"/>
    </row>
    <row r="9736" ht="22.5" customHeight="1">
      <c r="A9736" s="53" t="str">
        <f t="array" ref="A9736">IFERROR(_xlfn.XLOOKUP(B9736, Runs[Run ID], Runs[Track]), "— pick a run —")</f>
        <v>X-Men</v>
      </c>
      <c r="B9736" s="54" t="s">
        <v>167</v>
      </c>
      <c r="C9736" s="53" t="str">
        <f t="array" ref="C9736">IFERROR(_xlfn.XLOOKUP(B9736, Runs[Run ID], Runs[Title]), "— pick a run —")</f>
        <v>The Krakoa Era</v>
      </c>
      <c r="D9736" s="74" t="s">
        <v>7528</v>
      </c>
      <c r="E9736" s="58" t="b">
        <v>0</v>
      </c>
      <c r="F9736" s="25">
        <f t="shared" si="2"/>
        <v>185</v>
      </c>
      <c r="G9736" s="193"/>
      <c r="H9736" s="23"/>
      <c r="I9736" s="28"/>
    </row>
    <row r="9737" ht="22.5" customHeight="1">
      <c r="A9737" s="53" t="str">
        <f t="array" ref="A9737">IFERROR(_xlfn.XLOOKUP(B9737, Runs[Run ID], Runs[Track]), "— pick a run —")</f>
        <v>X-Men</v>
      </c>
      <c r="B9737" s="54" t="s">
        <v>167</v>
      </c>
      <c r="C9737" s="53" t="str">
        <f t="array" ref="C9737">IFERROR(_xlfn.XLOOKUP(B9737, Runs[Run ID], Runs[Title]), "— pick a run —")</f>
        <v>The Krakoa Era</v>
      </c>
      <c r="D9737" s="74" t="s">
        <v>7562</v>
      </c>
      <c r="E9737" s="58" t="b">
        <v>0</v>
      </c>
      <c r="F9737" s="25">
        <f t="shared" si="2"/>
        <v>186</v>
      </c>
      <c r="G9737" s="193"/>
      <c r="H9737" s="23"/>
      <c r="I9737" s="28"/>
    </row>
    <row r="9738" ht="22.5" customHeight="1">
      <c r="A9738" s="53" t="str">
        <f t="array" ref="A9738">IFERROR(_xlfn.XLOOKUP(B9738, Runs[Run ID], Runs[Track]), "— pick a run —")</f>
        <v>X-Men</v>
      </c>
      <c r="B9738" s="54" t="s">
        <v>167</v>
      </c>
      <c r="C9738" s="53" t="str">
        <f t="array" ref="C9738">IFERROR(_xlfn.XLOOKUP(B9738, Runs[Run ID], Runs[Title]), "— pick a run —")</f>
        <v>The Krakoa Era</v>
      </c>
      <c r="D9738" s="74" t="s">
        <v>7581</v>
      </c>
      <c r="E9738" s="58" t="b">
        <v>0</v>
      </c>
      <c r="F9738" s="25">
        <f t="shared" si="2"/>
        <v>187</v>
      </c>
      <c r="G9738" s="193"/>
      <c r="H9738" s="23"/>
      <c r="I9738" s="28"/>
    </row>
    <row r="9739" ht="22.5" customHeight="1">
      <c r="A9739" s="53" t="str">
        <f t="array" ref="A9739">IFERROR(_xlfn.XLOOKUP(B9739, Runs[Run ID], Runs[Track]), "— pick a run —")</f>
        <v>X-Men</v>
      </c>
      <c r="B9739" s="54" t="s">
        <v>167</v>
      </c>
      <c r="C9739" s="53" t="str">
        <f t="array" ref="C9739">IFERROR(_xlfn.XLOOKUP(B9739, Runs[Run ID], Runs[Title]), "— pick a run —")</f>
        <v>The Krakoa Era</v>
      </c>
      <c r="D9739" s="74" t="s">
        <v>7596</v>
      </c>
      <c r="E9739" s="58" t="b">
        <v>0</v>
      </c>
      <c r="F9739" s="25">
        <f t="shared" si="2"/>
        <v>188</v>
      </c>
      <c r="G9739" s="193"/>
      <c r="H9739" s="23"/>
      <c r="I9739" s="28"/>
    </row>
    <row r="9740" ht="22.5" customHeight="1">
      <c r="A9740" s="53" t="str">
        <f t="array" ref="A9740">IFERROR(_xlfn.XLOOKUP(B9740, Runs[Run ID], Runs[Track]), "— pick a run —")</f>
        <v>X-Men</v>
      </c>
      <c r="B9740" s="54" t="s">
        <v>167</v>
      </c>
      <c r="C9740" s="53" t="str">
        <f t="array" ref="C9740">IFERROR(_xlfn.XLOOKUP(B9740, Runs[Run ID], Runs[Title]), "— pick a run —")</f>
        <v>The Krakoa Era</v>
      </c>
      <c r="D9740" s="74" t="s">
        <v>7611</v>
      </c>
      <c r="E9740" s="58" t="b">
        <v>0</v>
      </c>
      <c r="F9740" s="25">
        <f t="shared" si="2"/>
        <v>189</v>
      </c>
      <c r="G9740" s="193"/>
      <c r="H9740" s="23"/>
      <c r="I9740" s="28"/>
    </row>
    <row r="9741" ht="22.5" customHeight="1">
      <c r="A9741" s="53" t="str">
        <f t="array" ref="A9741">IFERROR(_xlfn.XLOOKUP(B9741, Runs[Run ID], Runs[Track]), "— pick a run —")</f>
        <v>X-Men</v>
      </c>
      <c r="B9741" s="54" t="s">
        <v>167</v>
      </c>
      <c r="C9741" s="53" t="str">
        <f t="array" ref="C9741">IFERROR(_xlfn.XLOOKUP(B9741, Runs[Run ID], Runs[Title]), "— pick a run —")</f>
        <v>The Krakoa Era</v>
      </c>
      <c r="D9741" s="74" t="s">
        <v>7628</v>
      </c>
      <c r="E9741" s="58" t="b">
        <v>0</v>
      </c>
      <c r="F9741" s="25">
        <f t="shared" si="2"/>
        <v>190</v>
      </c>
      <c r="G9741" s="193"/>
      <c r="H9741" s="23"/>
      <c r="I9741" s="28"/>
    </row>
    <row r="9742" ht="22.5" customHeight="1">
      <c r="A9742" s="53" t="str">
        <f t="array" ref="A9742">IFERROR(_xlfn.XLOOKUP(B9742, Runs[Run ID], Runs[Track]), "— pick a run —")</f>
        <v>X-Men</v>
      </c>
      <c r="B9742" s="54" t="s">
        <v>167</v>
      </c>
      <c r="C9742" s="53" t="str">
        <f t="array" ref="C9742">IFERROR(_xlfn.XLOOKUP(B9742, Runs[Run ID], Runs[Title]), "— pick a run —")</f>
        <v>The Krakoa Era</v>
      </c>
      <c r="D9742" s="74" t="s">
        <v>7647</v>
      </c>
      <c r="E9742" s="58" t="b">
        <v>0</v>
      </c>
      <c r="F9742" s="25">
        <f t="shared" si="2"/>
        <v>191</v>
      </c>
      <c r="G9742" s="193"/>
      <c r="H9742" s="23"/>
      <c r="I9742" s="28"/>
    </row>
    <row r="9743" ht="22.5" customHeight="1">
      <c r="A9743" s="53" t="str">
        <f t="array" ref="A9743">IFERROR(_xlfn.XLOOKUP(B9743, Runs[Run ID], Runs[Track]), "— pick a run —")</f>
        <v>X-Men</v>
      </c>
      <c r="B9743" s="54" t="s">
        <v>167</v>
      </c>
      <c r="C9743" s="53" t="str">
        <f t="array" ref="C9743">IFERROR(_xlfn.XLOOKUP(B9743, Runs[Run ID], Runs[Title]), "— pick a run —")</f>
        <v>The Krakoa Era</v>
      </c>
      <c r="D9743" s="74" t="s">
        <v>16947</v>
      </c>
      <c r="E9743" s="58" t="b">
        <v>0</v>
      </c>
      <c r="F9743" s="25">
        <f t="shared" si="2"/>
        <v>192</v>
      </c>
      <c r="G9743" s="193"/>
      <c r="H9743" s="23"/>
      <c r="I9743" s="28"/>
    </row>
    <row r="9744" ht="22.5" customHeight="1">
      <c r="A9744" s="53" t="str">
        <f t="array" ref="A9744">IFERROR(_xlfn.XLOOKUP(B9744, Runs[Run ID], Runs[Track]), "— pick a run —")</f>
        <v>X-Men</v>
      </c>
      <c r="B9744" s="54" t="s">
        <v>167</v>
      </c>
      <c r="C9744" s="53" t="str">
        <f t="array" ref="C9744">IFERROR(_xlfn.XLOOKUP(B9744, Runs[Run ID], Runs[Title]), "— pick a run —")</f>
        <v>The Krakoa Era</v>
      </c>
      <c r="D9744" s="74" t="s">
        <v>7683</v>
      </c>
      <c r="E9744" s="58" t="b">
        <v>0</v>
      </c>
      <c r="F9744" s="25">
        <f t="shared" si="2"/>
        <v>193</v>
      </c>
      <c r="G9744" s="193"/>
      <c r="H9744" s="23"/>
      <c r="I9744" s="28"/>
    </row>
    <row r="9745" ht="22.5" customHeight="1">
      <c r="A9745" s="53" t="str">
        <f t="array" ref="A9745">IFERROR(_xlfn.XLOOKUP(B9745, Runs[Run ID], Runs[Track]), "— pick a run —")</f>
        <v>X-Men</v>
      </c>
      <c r="B9745" s="54" t="s">
        <v>167</v>
      </c>
      <c r="C9745" s="53" t="str">
        <f t="array" ref="C9745">IFERROR(_xlfn.XLOOKUP(B9745, Runs[Run ID], Runs[Title]), "— pick a run —")</f>
        <v>The Krakoa Era</v>
      </c>
      <c r="D9745" s="74" t="s">
        <v>7700</v>
      </c>
      <c r="E9745" s="58" t="b">
        <v>0</v>
      </c>
      <c r="F9745" s="25">
        <f t="shared" si="2"/>
        <v>194</v>
      </c>
      <c r="G9745" s="193"/>
      <c r="H9745" s="23"/>
      <c r="I9745" s="28"/>
    </row>
    <row r="9746" ht="22.5" customHeight="1">
      <c r="A9746" s="53" t="str">
        <f t="array" ref="A9746">IFERROR(_xlfn.XLOOKUP(B9746, Runs[Run ID], Runs[Track]), "— pick a run —")</f>
        <v>X-Men</v>
      </c>
      <c r="B9746" s="54" t="s">
        <v>167</v>
      </c>
      <c r="C9746" s="53" t="str">
        <f t="array" ref="C9746">IFERROR(_xlfn.XLOOKUP(B9746, Runs[Run ID], Runs[Title]), "— pick a run —")</f>
        <v>The Krakoa Era</v>
      </c>
      <c r="D9746" s="74" t="s">
        <v>7247</v>
      </c>
      <c r="E9746" s="58" t="b">
        <v>0</v>
      </c>
      <c r="F9746" s="25">
        <f t="shared" si="2"/>
        <v>195</v>
      </c>
      <c r="G9746" s="193"/>
      <c r="H9746" s="23"/>
      <c r="I9746" s="28"/>
    </row>
    <row r="9747" ht="22.5" customHeight="1">
      <c r="A9747" s="53" t="str">
        <f t="array" ref="A9747">IFERROR(_xlfn.XLOOKUP(B9747, Runs[Run ID], Runs[Track]), "— pick a run —")</f>
        <v>X-Men</v>
      </c>
      <c r="B9747" s="54" t="s">
        <v>167</v>
      </c>
      <c r="C9747" s="53" t="str">
        <f t="array" ref="C9747">IFERROR(_xlfn.XLOOKUP(B9747, Runs[Run ID], Runs[Title]), "— pick a run —")</f>
        <v>The Krakoa Era</v>
      </c>
      <c r="D9747" s="74" t="s">
        <v>7734</v>
      </c>
      <c r="E9747" s="58" t="b">
        <v>0</v>
      </c>
      <c r="F9747" s="25">
        <f t="shared" si="2"/>
        <v>196</v>
      </c>
      <c r="G9747" s="193"/>
      <c r="H9747" s="23"/>
      <c r="I9747" s="28"/>
    </row>
    <row r="9748" ht="22.5" customHeight="1">
      <c r="A9748" s="53" t="str">
        <f t="array" ref="A9748">IFERROR(_xlfn.XLOOKUP(B9748, Runs[Run ID], Runs[Track]), "— pick a run —")</f>
        <v>X-Men</v>
      </c>
      <c r="B9748" s="54" t="s">
        <v>167</v>
      </c>
      <c r="C9748" s="53" t="str">
        <f t="array" ref="C9748">IFERROR(_xlfn.XLOOKUP(B9748, Runs[Run ID], Runs[Title]), "— pick a run —")</f>
        <v>The Krakoa Era</v>
      </c>
      <c r="D9748" s="74" t="s">
        <v>16948</v>
      </c>
      <c r="E9748" s="58" t="b">
        <v>0</v>
      </c>
      <c r="F9748" s="25">
        <f t="shared" si="2"/>
        <v>197</v>
      </c>
      <c r="G9748" s="193"/>
      <c r="H9748" s="23"/>
      <c r="I9748" s="28"/>
    </row>
    <row r="9749" ht="22.5" customHeight="1">
      <c r="A9749" s="53" t="str">
        <f t="array" ref="A9749">IFERROR(_xlfn.XLOOKUP(B9749, Runs[Run ID], Runs[Track]), "— pick a run —")</f>
        <v>X-Men</v>
      </c>
      <c r="B9749" s="54" t="s">
        <v>167</v>
      </c>
      <c r="C9749" s="53" t="str">
        <f t="array" ref="C9749">IFERROR(_xlfn.XLOOKUP(B9749, Runs[Run ID], Runs[Title]), "— pick a run —")</f>
        <v>The Krakoa Era</v>
      </c>
      <c r="D9749" s="74" t="s">
        <v>7785</v>
      </c>
      <c r="E9749" s="58" t="b">
        <v>0</v>
      </c>
      <c r="F9749" s="25">
        <f t="shared" si="2"/>
        <v>198</v>
      </c>
      <c r="G9749" s="193"/>
      <c r="H9749" s="23"/>
      <c r="I9749" s="28"/>
    </row>
    <row r="9750" ht="22.5" customHeight="1">
      <c r="A9750" s="53" t="str">
        <f t="array" ref="A9750">IFERROR(_xlfn.XLOOKUP(B9750, Runs[Run ID], Runs[Track]), "— pick a run —")</f>
        <v>X-Men</v>
      </c>
      <c r="B9750" s="54" t="s">
        <v>167</v>
      </c>
      <c r="C9750" s="53" t="str">
        <f t="array" ref="C9750">IFERROR(_xlfn.XLOOKUP(B9750, Runs[Run ID], Runs[Title]), "— pick a run —")</f>
        <v>The Krakoa Era</v>
      </c>
      <c r="D9750" s="74" t="s">
        <v>7819</v>
      </c>
      <c r="E9750" s="58" t="b">
        <v>0</v>
      </c>
      <c r="F9750" s="25">
        <f t="shared" si="2"/>
        <v>199</v>
      </c>
      <c r="G9750" s="193"/>
      <c r="H9750" s="23"/>
      <c r="I9750" s="28"/>
    </row>
    <row r="9751" ht="22.5" customHeight="1">
      <c r="A9751" s="53" t="str">
        <f t="array" ref="A9751">IFERROR(_xlfn.XLOOKUP(B9751, Runs[Run ID], Runs[Track]), "— pick a run —")</f>
        <v>X-Men</v>
      </c>
      <c r="B9751" s="54" t="s">
        <v>167</v>
      </c>
      <c r="C9751" s="53" t="str">
        <f t="array" ref="C9751">IFERROR(_xlfn.XLOOKUP(B9751, Runs[Run ID], Runs[Title]), "— pick a run —")</f>
        <v>The Krakoa Era</v>
      </c>
      <c r="D9751" s="74" t="s">
        <v>7836</v>
      </c>
      <c r="E9751" s="58" t="b">
        <v>0</v>
      </c>
      <c r="F9751" s="25">
        <f t="shared" si="2"/>
        <v>200</v>
      </c>
      <c r="G9751" s="193"/>
      <c r="H9751" s="23"/>
      <c r="I9751" s="28"/>
    </row>
    <row r="9752" ht="22.5" customHeight="1">
      <c r="A9752" s="53" t="str">
        <f t="array" ref="A9752">IFERROR(_xlfn.XLOOKUP(B9752, Runs[Run ID], Runs[Track]), "— pick a run —")</f>
        <v>X-Men</v>
      </c>
      <c r="B9752" s="54" t="s">
        <v>167</v>
      </c>
      <c r="C9752" s="53" t="str">
        <f t="array" ref="C9752">IFERROR(_xlfn.XLOOKUP(B9752, Runs[Run ID], Runs[Title]), "— pick a run —")</f>
        <v>The Krakoa Era</v>
      </c>
      <c r="D9752" s="74" t="s">
        <v>7854</v>
      </c>
      <c r="E9752" s="58" t="b">
        <v>0</v>
      </c>
      <c r="F9752" s="25">
        <f t="shared" si="2"/>
        <v>201</v>
      </c>
      <c r="G9752" s="193"/>
      <c r="H9752" s="23"/>
      <c r="I9752" s="28"/>
    </row>
    <row r="9753" ht="22.5" customHeight="1">
      <c r="A9753" s="53" t="str">
        <f t="array" ref="A9753">IFERROR(_xlfn.XLOOKUP(B9753, Runs[Run ID], Runs[Track]), "— pick a run —")</f>
        <v>X-Men</v>
      </c>
      <c r="B9753" s="54" t="s">
        <v>167</v>
      </c>
      <c r="C9753" s="53" t="str">
        <f t="array" ref="C9753">IFERROR(_xlfn.XLOOKUP(B9753, Runs[Run ID], Runs[Title]), "— pick a run —")</f>
        <v>The Krakoa Era</v>
      </c>
      <c r="D9753" s="74" t="s">
        <v>7871</v>
      </c>
      <c r="E9753" s="58" t="b">
        <v>0</v>
      </c>
      <c r="F9753" s="25">
        <f t="shared" si="2"/>
        <v>202</v>
      </c>
      <c r="G9753" s="193"/>
      <c r="H9753" s="23"/>
      <c r="I9753" s="28"/>
    </row>
    <row r="9754" ht="22.5" customHeight="1">
      <c r="A9754" s="53" t="str">
        <f t="array" ref="A9754">IFERROR(_xlfn.XLOOKUP(B9754, Runs[Run ID], Runs[Track]), "— pick a run —")</f>
        <v>X-Men</v>
      </c>
      <c r="B9754" s="54" t="s">
        <v>167</v>
      </c>
      <c r="C9754" s="53" t="str">
        <f t="array" ref="C9754">IFERROR(_xlfn.XLOOKUP(B9754, Runs[Run ID], Runs[Title]), "— pick a run —")</f>
        <v>The Krakoa Era</v>
      </c>
      <c r="D9754" s="74" t="s">
        <v>16949</v>
      </c>
      <c r="E9754" s="58" t="b">
        <v>0</v>
      </c>
      <c r="F9754" s="25">
        <f t="shared" si="2"/>
        <v>203</v>
      </c>
      <c r="G9754" s="193"/>
      <c r="H9754" s="23"/>
      <c r="I9754" s="28"/>
    </row>
    <row r="9755" ht="22.5" customHeight="1">
      <c r="A9755" s="53" t="str">
        <f t="array" ref="A9755">IFERROR(_xlfn.XLOOKUP(B9755, Runs[Run ID], Runs[Track]), "— pick a run —")</f>
        <v>X-Men</v>
      </c>
      <c r="B9755" s="54" t="s">
        <v>167</v>
      </c>
      <c r="C9755" s="53" t="str">
        <f t="array" ref="C9755">IFERROR(_xlfn.XLOOKUP(B9755, Runs[Run ID], Runs[Title]), "— pick a run —")</f>
        <v>The Krakoa Era</v>
      </c>
      <c r="D9755" s="74" t="s">
        <v>7287</v>
      </c>
      <c r="E9755" s="58" t="b">
        <v>0</v>
      </c>
      <c r="F9755" s="25">
        <f t="shared" si="2"/>
        <v>204</v>
      </c>
      <c r="G9755" s="193"/>
      <c r="H9755" s="23"/>
      <c r="I9755" s="28"/>
    </row>
    <row r="9756" ht="22.5" customHeight="1">
      <c r="A9756" s="53" t="str">
        <f t="array" ref="A9756">IFERROR(_xlfn.XLOOKUP(B9756, Runs[Run ID], Runs[Track]), "— pick a run —")</f>
        <v>X-Men</v>
      </c>
      <c r="B9756" s="54" t="s">
        <v>167</v>
      </c>
      <c r="C9756" s="53" t="str">
        <f t="array" ref="C9756">IFERROR(_xlfn.XLOOKUP(B9756, Runs[Run ID], Runs[Title]), "— pick a run —")</f>
        <v>The Krakoa Era</v>
      </c>
      <c r="D9756" s="74" t="s">
        <v>7321</v>
      </c>
      <c r="E9756" s="58" t="b">
        <v>0</v>
      </c>
      <c r="F9756" s="25">
        <f t="shared" si="2"/>
        <v>205</v>
      </c>
      <c r="G9756" s="193"/>
      <c r="H9756" s="23"/>
      <c r="I9756" s="28"/>
    </row>
    <row r="9757" ht="22.5" customHeight="1">
      <c r="A9757" s="53" t="str">
        <f t="array" ref="A9757">IFERROR(_xlfn.XLOOKUP(B9757, Runs[Run ID], Runs[Track]), "— pick a run —")</f>
        <v>X-Men</v>
      </c>
      <c r="B9757" s="54" t="s">
        <v>167</v>
      </c>
      <c r="C9757" s="53" t="str">
        <f t="array" ref="C9757">IFERROR(_xlfn.XLOOKUP(B9757, Runs[Run ID], Runs[Title]), "— pick a run —")</f>
        <v>The Krakoa Era</v>
      </c>
      <c r="D9757" s="74" t="s">
        <v>7939</v>
      </c>
      <c r="E9757" s="58" t="b">
        <v>0</v>
      </c>
      <c r="F9757" s="25">
        <f t="shared" si="2"/>
        <v>206</v>
      </c>
      <c r="G9757" s="193"/>
      <c r="H9757" s="23"/>
      <c r="I9757" s="28"/>
    </row>
    <row r="9758" ht="22.5" customHeight="1">
      <c r="A9758" s="53" t="str">
        <f t="array" ref="A9758">IFERROR(_xlfn.XLOOKUP(B9758, Runs[Run ID], Runs[Track]), "— pick a run —")</f>
        <v>X-Men</v>
      </c>
      <c r="B9758" s="54" t="s">
        <v>167</v>
      </c>
      <c r="C9758" s="53" t="str">
        <f t="array" ref="C9758">IFERROR(_xlfn.XLOOKUP(B9758, Runs[Run ID], Runs[Title]), "— pick a run —")</f>
        <v>The Krakoa Era</v>
      </c>
      <c r="D9758" s="74" t="s">
        <v>7956</v>
      </c>
      <c r="E9758" s="58" t="b">
        <v>0</v>
      </c>
      <c r="F9758" s="25">
        <f t="shared" si="2"/>
        <v>207</v>
      </c>
      <c r="G9758" s="193"/>
      <c r="H9758" s="23"/>
      <c r="I9758" s="28"/>
    </row>
    <row r="9759" ht="22.5" customHeight="1">
      <c r="A9759" s="53" t="str">
        <f t="array" ref="A9759">IFERROR(_xlfn.XLOOKUP(B9759, Runs[Run ID], Runs[Track]), "— pick a run —")</f>
        <v>X-Men</v>
      </c>
      <c r="B9759" s="54" t="s">
        <v>167</v>
      </c>
      <c r="C9759" s="53" t="str">
        <f t="array" ref="C9759">IFERROR(_xlfn.XLOOKUP(B9759, Runs[Run ID], Runs[Title]), "— pick a run —")</f>
        <v>The Krakoa Era</v>
      </c>
      <c r="D9759" s="74" t="s">
        <v>7972</v>
      </c>
      <c r="E9759" s="58" t="b">
        <v>0</v>
      </c>
      <c r="F9759" s="25">
        <f t="shared" si="2"/>
        <v>208</v>
      </c>
      <c r="G9759" s="193"/>
      <c r="H9759" s="23"/>
      <c r="I9759" s="28"/>
    </row>
    <row r="9760" ht="22.5" customHeight="1">
      <c r="A9760" s="53" t="str">
        <f t="array" ref="A9760">IFERROR(_xlfn.XLOOKUP(B9760, Runs[Run ID], Runs[Track]), "— pick a run —")</f>
        <v>X-Men</v>
      </c>
      <c r="B9760" s="54" t="s">
        <v>167</v>
      </c>
      <c r="C9760" s="53" t="str">
        <f t="array" ref="C9760">IFERROR(_xlfn.XLOOKUP(B9760, Runs[Run ID], Runs[Title]), "— pick a run —")</f>
        <v>The Krakoa Era</v>
      </c>
      <c r="D9760" s="74" t="s">
        <v>7989</v>
      </c>
      <c r="E9760" s="58" t="b">
        <v>0</v>
      </c>
      <c r="F9760" s="25">
        <f t="shared" si="2"/>
        <v>209</v>
      </c>
      <c r="G9760" s="193"/>
      <c r="H9760" s="23"/>
      <c r="I9760" s="28"/>
    </row>
    <row r="9761" ht="22.5" customHeight="1">
      <c r="A9761" s="53" t="str">
        <f t="array" ref="A9761">IFERROR(_xlfn.XLOOKUP(B9761, Runs[Run ID], Runs[Track]), "— pick a run —")</f>
        <v>X-Men</v>
      </c>
      <c r="B9761" s="54" t="s">
        <v>167</v>
      </c>
      <c r="C9761" s="53" t="str">
        <f t="array" ref="C9761">IFERROR(_xlfn.XLOOKUP(B9761, Runs[Run ID], Runs[Title]), "— pick a run —")</f>
        <v>The Krakoa Era</v>
      </c>
      <c r="D9761" s="74" t="s">
        <v>16950</v>
      </c>
      <c r="E9761" s="58" t="b">
        <v>0</v>
      </c>
      <c r="F9761" s="25">
        <f t="shared" si="2"/>
        <v>210</v>
      </c>
      <c r="G9761" s="193"/>
      <c r="H9761" s="23"/>
      <c r="I9761" s="28"/>
    </row>
    <row r="9762" ht="22.5" customHeight="1">
      <c r="A9762" s="53" t="str">
        <f t="array" ref="A9762">IFERROR(_xlfn.XLOOKUP(B9762, Runs[Run ID], Runs[Track]), "— pick a run —")</f>
        <v>X-Men</v>
      </c>
      <c r="B9762" s="54" t="s">
        <v>167</v>
      </c>
      <c r="C9762" s="53" t="str">
        <f t="array" ref="C9762">IFERROR(_xlfn.XLOOKUP(B9762, Runs[Run ID], Runs[Title]), "— pick a run —")</f>
        <v>The Krakoa Era</v>
      </c>
      <c r="D9762" s="74" t="s">
        <v>16951</v>
      </c>
      <c r="E9762" s="58" t="b">
        <v>0</v>
      </c>
      <c r="F9762" s="25">
        <f t="shared" si="2"/>
        <v>211</v>
      </c>
      <c r="G9762" s="193"/>
      <c r="H9762" s="23"/>
      <c r="I9762" s="28"/>
    </row>
    <row r="9763" ht="22.5" customHeight="1">
      <c r="A9763" s="53" t="str">
        <f t="array" ref="A9763">IFERROR(_xlfn.XLOOKUP(B9763, Runs[Run ID], Runs[Track]), "— pick a run —")</f>
        <v>X-Men</v>
      </c>
      <c r="B9763" s="54" t="s">
        <v>167</v>
      </c>
      <c r="C9763" s="53" t="str">
        <f t="array" ref="C9763">IFERROR(_xlfn.XLOOKUP(B9763, Runs[Run ID], Runs[Title]), "— pick a run —")</f>
        <v>The Krakoa Era</v>
      </c>
      <c r="D9763" s="74" t="s">
        <v>16952</v>
      </c>
      <c r="E9763" s="58" t="b">
        <v>0</v>
      </c>
      <c r="F9763" s="25">
        <f t="shared" si="2"/>
        <v>212</v>
      </c>
      <c r="G9763" s="193"/>
      <c r="H9763" s="23"/>
      <c r="I9763" s="28"/>
    </row>
    <row r="9764" ht="22.5" customHeight="1">
      <c r="A9764" s="53" t="str">
        <f t="array" ref="A9764">IFERROR(_xlfn.XLOOKUP(B9764, Runs[Run ID], Runs[Track]), "— pick a run —")</f>
        <v>X-Men</v>
      </c>
      <c r="B9764" s="54" t="s">
        <v>167</v>
      </c>
      <c r="C9764" s="53" t="str">
        <f t="array" ref="C9764">IFERROR(_xlfn.XLOOKUP(B9764, Runs[Run ID], Runs[Title]), "— pick a run —")</f>
        <v>The Krakoa Era</v>
      </c>
      <c r="D9764" s="74" t="s">
        <v>8061</v>
      </c>
      <c r="E9764" s="58" t="b">
        <v>0</v>
      </c>
      <c r="F9764" s="25">
        <f t="shared" si="2"/>
        <v>213</v>
      </c>
      <c r="G9764" s="193"/>
      <c r="H9764" s="23"/>
      <c r="I9764" s="28"/>
    </row>
    <row r="9765" ht="22.5" customHeight="1">
      <c r="A9765" s="53" t="str">
        <f t="array" ref="A9765">IFERROR(_xlfn.XLOOKUP(B9765, Runs[Run ID], Runs[Track]), "— pick a run —")</f>
        <v>X-Men</v>
      </c>
      <c r="B9765" s="54" t="s">
        <v>167</v>
      </c>
      <c r="C9765" s="53" t="str">
        <f t="array" ref="C9765">IFERROR(_xlfn.XLOOKUP(B9765, Runs[Run ID], Runs[Title]), "— pick a run —")</f>
        <v>The Krakoa Era</v>
      </c>
      <c r="D9765" s="74" t="s">
        <v>8079</v>
      </c>
      <c r="E9765" s="58" t="b">
        <v>0</v>
      </c>
      <c r="F9765" s="25">
        <f t="shared" si="2"/>
        <v>214</v>
      </c>
      <c r="G9765" s="193"/>
      <c r="H9765" s="23"/>
      <c r="I9765" s="28"/>
    </row>
    <row r="9766" ht="22.5" customHeight="1">
      <c r="A9766" s="53" t="str">
        <f t="array" ref="A9766">IFERROR(_xlfn.XLOOKUP(B9766, Runs[Run ID], Runs[Track]), "— pick a run —")</f>
        <v>X-Men</v>
      </c>
      <c r="B9766" s="54" t="s">
        <v>167</v>
      </c>
      <c r="C9766" s="53" t="str">
        <f t="array" ref="C9766">IFERROR(_xlfn.XLOOKUP(B9766, Runs[Run ID], Runs[Title]), "— pick a run —")</f>
        <v>The Krakoa Era</v>
      </c>
      <c r="D9766" s="74" t="s">
        <v>8095</v>
      </c>
      <c r="E9766" s="58" t="b">
        <v>0</v>
      </c>
      <c r="F9766" s="25">
        <f t="shared" si="2"/>
        <v>215</v>
      </c>
      <c r="G9766" s="193"/>
      <c r="H9766" s="23"/>
      <c r="I9766" s="28"/>
    </row>
    <row r="9767" ht="22.5" customHeight="1">
      <c r="A9767" s="53" t="str">
        <f t="array" ref="A9767">IFERROR(_xlfn.XLOOKUP(B9767, Runs[Run ID], Runs[Track]), "— pick a run —")</f>
        <v>X-Men</v>
      </c>
      <c r="B9767" s="54" t="s">
        <v>167</v>
      </c>
      <c r="C9767" s="53" t="str">
        <f t="array" ref="C9767">IFERROR(_xlfn.XLOOKUP(B9767, Runs[Run ID], Runs[Title]), "— pick a run —")</f>
        <v>The Krakoa Era</v>
      </c>
      <c r="D9767" s="74" t="s">
        <v>8112</v>
      </c>
      <c r="E9767" s="58" t="b">
        <v>0</v>
      </c>
      <c r="F9767" s="25">
        <f t="shared" si="2"/>
        <v>216</v>
      </c>
      <c r="G9767" s="193"/>
      <c r="H9767" s="23"/>
      <c r="I9767" s="28"/>
    </row>
    <row r="9768" ht="22.5" customHeight="1">
      <c r="A9768" s="53" t="str">
        <f t="array" ref="A9768">IFERROR(_xlfn.XLOOKUP(B9768, Runs[Run ID], Runs[Track]), "— pick a run —")</f>
        <v>X-Men</v>
      </c>
      <c r="B9768" s="54" t="s">
        <v>167</v>
      </c>
      <c r="C9768" s="53" t="str">
        <f t="array" ref="C9768">IFERROR(_xlfn.XLOOKUP(B9768, Runs[Run ID], Runs[Title]), "— pick a run —")</f>
        <v>The Krakoa Era</v>
      </c>
      <c r="D9768" s="74" t="s">
        <v>8129</v>
      </c>
      <c r="E9768" s="58" t="b">
        <v>0</v>
      </c>
      <c r="F9768" s="25">
        <f t="shared" si="2"/>
        <v>217</v>
      </c>
      <c r="G9768" s="193"/>
      <c r="H9768" s="23"/>
      <c r="I9768" s="28"/>
    </row>
    <row r="9769" ht="22.5" customHeight="1">
      <c r="A9769" s="53" t="str">
        <f t="array" ref="A9769">IFERROR(_xlfn.XLOOKUP(B9769, Runs[Run ID], Runs[Track]), "— pick a run —")</f>
        <v>X-Men</v>
      </c>
      <c r="B9769" s="54" t="s">
        <v>167</v>
      </c>
      <c r="C9769" s="53" t="str">
        <f t="array" ref="C9769">IFERROR(_xlfn.XLOOKUP(B9769, Runs[Run ID], Runs[Title]), "— pick a run —")</f>
        <v>The Krakoa Era</v>
      </c>
      <c r="D9769" s="74" t="s">
        <v>16953</v>
      </c>
      <c r="E9769" s="58" t="b">
        <v>0</v>
      </c>
      <c r="F9769" s="25">
        <f t="shared" si="2"/>
        <v>218</v>
      </c>
      <c r="G9769" s="193"/>
      <c r="H9769" s="23"/>
      <c r="I9769" s="28"/>
    </row>
    <row r="9770" ht="22.5" customHeight="1">
      <c r="A9770" s="53" t="str">
        <f t="array" ref="A9770">IFERROR(_xlfn.XLOOKUP(B9770, Runs[Run ID], Runs[Track]), "— pick a run —")</f>
        <v>X-Men</v>
      </c>
      <c r="B9770" s="54" t="s">
        <v>167</v>
      </c>
      <c r="C9770" s="53" t="str">
        <f t="array" ref="C9770">IFERROR(_xlfn.XLOOKUP(B9770, Runs[Run ID], Runs[Title]), "— pick a run —")</f>
        <v>The Krakoa Era</v>
      </c>
      <c r="D9770" s="74" t="s">
        <v>8161</v>
      </c>
      <c r="E9770" s="58" t="b">
        <v>0</v>
      </c>
      <c r="F9770" s="25">
        <f t="shared" si="2"/>
        <v>219</v>
      </c>
      <c r="G9770" s="193"/>
      <c r="H9770" s="23"/>
      <c r="I9770" s="28"/>
    </row>
    <row r="9771" ht="22.5" customHeight="1">
      <c r="A9771" s="53" t="str">
        <f t="array" ref="A9771">IFERROR(_xlfn.XLOOKUP(B9771, Runs[Run ID], Runs[Track]), "— pick a run —")</f>
        <v>X-Men</v>
      </c>
      <c r="B9771" s="54" t="s">
        <v>167</v>
      </c>
      <c r="C9771" s="53" t="str">
        <f t="array" ref="C9771">IFERROR(_xlfn.XLOOKUP(B9771, Runs[Run ID], Runs[Title]), "— pick a run —")</f>
        <v>The Krakoa Era</v>
      </c>
      <c r="D9771" s="74" t="s">
        <v>8177</v>
      </c>
      <c r="E9771" s="58" t="b">
        <v>0</v>
      </c>
      <c r="F9771" s="25">
        <f t="shared" si="2"/>
        <v>220</v>
      </c>
      <c r="G9771" s="193"/>
      <c r="H9771" s="23"/>
      <c r="I9771" s="28"/>
    </row>
    <row r="9772" ht="22.5" customHeight="1">
      <c r="A9772" s="53" t="str">
        <f t="array" ref="A9772">IFERROR(_xlfn.XLOOKUP(B9772, Runs[Run ID], Runs[Track]), "— pick a run —")</f>
        <v>X-Men</v>
      </c>
      <c r="B9772" s="54" t="s">
        <v>167</v>
      </c>
      <c r="C9772" s="53" t="str">
        <f t="array" ref="C9772">IFERROR(_xlfn.XLOOKUP(B9772, Runs[Run ID], Runs[Title]), "— pick a run —")</f>
        <v>The Krakoa Era</v>
      </c>
      <c r="D9772" s="74" t="s">
        <v>8194</v>
      </c>
      <c r="E9772" s="58" t="b">
        <v>0</v>
      </c>
      <c r="F9772" s="25">
        <f t="shared" si="2"/>
        <v>221</v>
      </c>
      <c r="G9772" s="193"/>
      <c r="H9772" s="23"/>
      <c r="I9772" s="28"/>
    </row>
    <row r="9773" ht="22.5" customHeight="1">
      <c r="A9773" s="53" t="str">
        <f t="array" ref="A9773">IFERROR(_xlfn.XLOOKUP(B9773, Runs[Run ID], Runs[Track]), "— pick a run —")</f>
        <v>X-Men</v>
      </c>
      <c r="B9773" s="54" t="s">
        <v>167</v>
      </c>
      <c r="C9773" s="53" t="str">
        <f t="array" ref="C9773">IFERROR(_xlfn.XLOOKUP(B9773, Runs[Run ID], Runs[Title]), "— pick a run —")</f>
        <v>The Krakoa Era</v>
      </c>
      <c r="D9773" s="74" t="s">
        <v>8210</v>
      </c>
      <c r="E9773" s="58" t="b">
        <v>0</v>
      </c>
      <c r="F9773" s="25">
        <f t="shared" si="2"/>
        <v>222</v>
      </c>
      <c r="G9773" s="193"/>
      <c r="H9773" s="23"/>
      <c r="I9773" s="28"/>
    </row>
    <row r="9774" ht="22.5" customHeight="1">
      <c r="A9774" s="53" t="str">
        <f t="array" ref="A9774">IFERROR(_xlfn.XLOOKUP(B9774, Runs[Run ID], Runs[Track]), "— pick a run —")</f>
        <v>X-Men</v>
      </c>
      <c r="B9774" s="54" t="s">
        <v>167</v>
      </c>
      <c r="C9774" s="53" t="str">
        <f t="array" ref="C9774">IFERROR(_xlfn.XLOOKUP(B9774, Runs[Run ID], Runs[Title]), "— pick a run —")</f>
        <v>The Krakoa Era</v>
      </c>
      <c r="D9774" s="74" t="s">
        <v>8226</v>
      </c>
      <c r="E9774" s="58" t="b">
        <v>0</v>
      </c>
      <c r="F9774" s="25">
        <f t="shared" si="2"/>
        <v>223</v>
      </c>
      <c r="G9774" s="193"/>
      <c r="H9774" s="23"/>
      <c r="I9774" s="28"/>
    </row>
    <row r="9775" ht="22.5" customHeight="1">
      <c r="A9775" s="53" t="str">
        <f t="array" ref="A9775">IFERROR(_xlfn.XLOOKUP(B9775, Runs[Run ID], Runs[Track]), "— pick a run —")</f>
        <v>X-Men</v>
      </c>
      <c r="B9775" s="54" t="s">
        <v>167</v>
      </c>
      <c r="C9775" s="53" t="str">
        <f t="array" ref="C9775">IFERROR(_xlfn.XLOOKUP(B9775, Runs[Run ID], Runs[Title]), "— pick a run —")</f>
        <v>The Krakoa Era</v>
      </c>
      <c r="D9775" s="74" t="s">
        <v>8244</v>
      </c>
      <c r="E9775" s="58" t="b">
        <v>0</v>
      </c>
      <c r="F9775" s="25">
        <f t="shared" si="2"/>
        <v>224</v>
      </c>
      <c r="G9775" s="193"/>
      <c r="H9775" s="23"/>
      <c r="I9775" s="28"/>
    </row>
    <row r="9776" ht="22.5" customHeight="1">
      <c r="A9776" s="53" t="str">
        <f t="array" ref="A9776">IFERROR(_xlfn.XLOOKUP(B9776, Runs[Run ID], Runs[Track]), "— pick a run —")</f>
        <v>X-Men</v>
      </c>
      <c r="B9776" s="54" t="s">
        <v>167</v>
      </c>
      <c r="C9776" s="53" t="str">
        <f t="array" ref="C9776">IFERROR(_xlfn.XLOOKUP(B9776, Runs[Run ID], Runs[Title]), "— pick a run —")</f>
        <v>The Krakoa Era</v>
      </c>
      <c r="D9776" s="74" t="s">
        <v>8260</v>
      </c>
      <c r="E9776" s="58" t="b">
        <v>0</v>
      </c>
      <c r="F9776" s="25">
        <f t="shared" si="2"/>
        <v>225</v>
      </c>
      <c r="G9776" s="193"/>
      <c r="H9776" s="23"/>
      <c r="I9776" s="28"/>
    </row>
    <row r="9777" ht="22.5" customHeight="1">
      <c r="A9777" s="53" t="str">
        <f t="array" ref="A9777">IFERROR(_xlfn.XLOOKUP(B9777, Runs[Run ID], Runs[Track]), "— pick a run —")</f>
        <v>X-Men</v>
      </c>
      <c r="B9777" s="54" t="s">
        <v>167</v>
      </c>
      <c r="C9777" s="53" t="str">
        <f t="array" ref="C9777">IFERROR(_xlfn.XLOOKUP(B9777, Runs[Run ID], Runs[Title]), "— pick a run —")</f>
        <v>The Krakoa Era</v>
      </c>
      <c r="D9777" s="74" t="s">
        <v>16954</v>
      </c>
      <c r="E9777" s="58" t="b">
        <v>0</v>
      </c>
      <c r="F9777" s="25">
        <f t="shared" si="2"/>
        <v>226</v>
      </c>
      <c r="G9777" s="193"/>
      <c r="H9777" s="23"/>
      <c r="I9777" s="28"/>
    </row>
    <row r="9778" ht="22.5" customHeight="1">
      <c r="A9778" s="53" t="str">
        <f t="array" ref="A9778">IFERROR(_xlfn.XLOOKUP(B9778, Runs[Run ID], Runs[Track]), "— pick a run —")</f>
        <v>X-Men</v>
      </c>
      <c r="B9778" s="54" t="s">
        <v>167</v>
      </c>
      <c r="C9778" s="53" t="str">
        <f t="array" ref="C9778">IFERROR(_xlfn.XLOOKUP(B9778, Runs[Run ID], Runs[Title]), "— pick a run —")</f>
        <v>The Krakoa Era</v>
      </c>
      <c r="D9778" s="74" t="s">
        <v>16955</v>
      </c>
      <c r="E9778" s="58" t="b">
        <v>0</v>
      </c>
      <c r="F9778" s="25">
        <f t="shared" si="2"/>
        <v>227</v>
      </c>
      <c r="G9778" s="193"/>
      <c r="H9778" s="23"/>
      <c r="I9778" s="28"/>
    </row>
    <row r="9779" ht="22.5" customHeight="1">
      <c r="A9779" s="53" t="str">
        <f t="array" ref="A9779">IFERROR(_xlfn.XLOOKUP(B9779, Runs[Run ID], Runs[Track]), "— pick a run —")</f>
        <v>X-Men</v>
      </c>
      <c r="B9779" s="54" t="s">
        <v>167</v>
      </c>
      <c r="C9779" s="53" t="str">
        <f t="array" ref="C9779">IFERROR(_xlfn.XLOOKUP(B9779, Runs[Run ID], Runs[Title]), "— pick a run —")</f>
        <v>The Krakoa Era</v>
      </c>
      <c r="D9779" s="74" t="s">
        <v>7387</v>
      </c>
      <c r="E9779" s="58" t="b">
        <v>0</v>
      </c>
      <c r="F9779" s="25">
        <f t="shared" si="2"/>
        <v>228</v>
      </c>
      <c r="G9779" s="193"/>
      <c r="H9779" s="23"/>
      <c r="I9779" s="28"/>
    </row>
    <row r="9780" ht="22.5" customHeight="1">
      <c r="A9780" s="53" t="str">
        <f t="array" ref="A9780">IFERROR(_xlfn.XLOOKUP(B9780, Runs[Run ID], Runs[Track]), "— pick a run —")</f>
        <v>X-Men</v>
      </c>
      <c r="B9780" s="54" t="s">
        <v>167</v>
      </c>
      <c r="C9780" s="53" t="str">
        <f t="array" ref="C9780">IFERROR(_xlfn.XLOOKUP(B9780, Runs[Run ID], Runs[Title]), "— pick a run —")</f>
        <v>The Krakoa Era</v>
      </c>
      <c r="D9780" s="74" t="s">
        <v>8320</v>
      </c>
      <c r="E9780" s="58" t="b">
        <v>0</v>
      </c>
      <c r="F9780" s="25">
        <f t="shared" si="2"/>
        <v>229</v>
      </c>
      <c r="G9780" s="193"/>
      <c r="H9780" s="23"/>
      <c r="I9780" s="28"/>
    </row>
    <row r="9781" ht="22.5" customHeight="1">
      <c r="A9781" s="53" t="str">
        <f t="array" ref="A9781">IFERROR(_xlfn.XLOOKUP(B9781, Runs[Run ID], Runs[Track]), "— pick a run —")</f>
        <v>X-Men</v>
      </c>
      <c r="B9781" s="54" t="s">
        <v>167</v>
      </c>
      <c r="C9781" s="53" t="str">
        <f t="array" ref="C9781">IFERROR(_xlfn.XLOOKUP(B9781, Runs[Run ID], Runs[Title]), "— pick a run —")</f>
        <v>The Krakoa Era</v>
      </c>
      <c r="D9781" s="74" t="s">
        <v>8334</v>
      </c>
      <c r="E9781" s="58" t="b">
        <v>0</v>
      </c>
      <c r="F9781" s="25">
        <f t="shared" si="2"/>
        <v>230</v>
      </c>
      <c r="G9781" s="193"/>
      <c r="H9781" s="23"/>
      <c r="I9781" s="28"/>
    </row>
    <row r="9782" ht="22.5" customHeight="1">
      <c r="A9782" s="53" t="str">
        <f t="array" ref="A9782">IFERROR(_xlfn.XLOOKUP(B9782, Runs[Run ID], Runs[Track]), "— pick a run —")</f>
        <v>X-Men</v>
      </c>
      <c r="B9782" s="54" t="s">
        <v>167</v>
      </c>
      <c r="C9782" s="53" t="str">
        <f t="array" ref="C9782">IFERROR(_xlfn.XLOOKUP(B9782, Runs[Run ID], Runs[Title]), "— pick a run —")</f>
        <v>The Krakoa Era</v>
      </c>
      <c r="D9782" s="74" t="s">
        <v>8423</v>
      </c>
      <c r="E9782" s="58" t="b">
        <v>0</v>
      </c>
      <c r="F9782" s="25">
        <f t="shared" si="2"/>
        <v>231</v>
      </c>
      <c r="G9782" s="193"/>
      <c r="H9782" s="23"/>
      <c r="I9782" s="28"/>
    </row>
    <row r="9783" ht="22.5" customHeight="1">
      <c r="A9783" s="53" t="str">
        <f t="array" ref="A9783">IFERROR(_xlfn.XLOOKUP(B9783, Runs[Run ID], Runs[Track]), "— pick a run —")</f>
        <v>X-Men</v>
      </c>
      <c r="B9783" s="54" t="s">
        <v>167</v>
      </c>
      <c r="C9783" s="53" t="str">
        <f t="array" ref="C9783">IFERROR(_xlfn.XLOOKUP(B9783, Runs[Run ID], Runs[Title]), "— pick a run —")</f>
        <v>The Krakoa Era</v>
      </c>
      <c r="D9783" s="74" t="s">
        <v>8436</v>
      </c>
      <c r="E9783" s="58" t="b">
        <v>0</v>
      </c>
      <c r="F9783" s="25">
        <f t="shared" si="2"/>
        <v>232</v>
      </c>
      <c r="G9783" s="193"/>
      <c r="H9783" s="23"/>
      <c r="I9783" s="28"/>
    </row>
    <row r="9784" ht="22.5" customHeight="1">
      <c r="A9784" s="53" t="str">
        <f t="array" ref="A9784">IFERROR(_xlfn.XLOOKUP(B9784, Runs[Run ID], Runs[Track]), "— pick a run —")</f>
        <v>X-Men</v>
      </c>
      <c r="B9784" s="54" t="s">
        <v>167</v>
      </c>
      <c r="C9784" s="53" t="str">
        <f t="array" ref="C9784">IFERROR(_xlfn.XLOOKUP(B9784, Runs[Run ID], Runs[Title]), "— pick a run —")</f>
        <v>The Krakoa Era</v>
      </c>
      <c r="D9784" s="74" t="s">
        <v>8452</v>
      </c>
      <c r="E9784" s="58" t="b">
        <v>0</v>
      </c>
      <c r="F9784" s="25">
        <f t="shared" si="2"/>
        <v>233</v>
      </c>
      <c r="G9784" s="193"/>
      <c r="H9784" s="23"/>
      <c r="I9784" s="28"/>
    </row>
    <row r="9785" ht="22.5" customHeight="1">
      <c r="A9785" s="53" t="str">
        <f t="array" ref="A9785">IFERROR(_xlfn.XLOOKUP(B9785, Runs[Run ID], Runs[Track]), "— pick a run —")</f>
        <v>X-Men</v>
      </c>
      <c r="B9785" s="54" t="s">
        <v>167</v>
      </c>
      <c r="C9785" s="53" t="str">
        <f t="array" ref="C9785">IFERROR(_xlfn.XLOOKUP(B9785, Runs[Run ID], Runs[Title]), "— pick a run —")</f>
        <v>The Krakoa Era</v>
      </c>
      <c r="D9785" s="74" t="s">
        <v>8467</v>
      </c>
      <c r="E9785" s="58" t="b">
        <v>0</v>
      </c>
      <c r="F9785" s="25">
        <f t="shared" si="2"/>
        <v>234</v>
      </c>
      <c r="G9785" s="193"/>
      <c r="H9785" s="23"/>
      <c r="I9785" s="28"/>
    </row>
    <row r="9786" ht="22.5" customHeight="1">
      <c r="A9786" s="53" t="str">
        <f t="array" ref="A9786">IFERROR(_xlfn.XLOOKUP(B9786, Runs[Run ID], Runs[Track]), "— pick a run —")</f>
        <v>X-Men</v>
      </c>
      <c r="B9786" s="54" t="s">
        <v>167</v>
      </c>
      <c r="C9786" s="53" t="str">
        <f t="array" ref="C9786">IFERROR(_xlfn.XLOOKUP(B9786, Runs[Run ID], Runs[Title]), "— pick a run —")</f>
        <v>The Krakoa Era</v>
      </c>
      <c r="D9786" s="74" t="s">
        <v>8481</v>
      </c>
      <c r="E9786" s="58" t="b">
        <v>0</v>
      </c>
      <c r="F9786" s="25">
        <f t="shared" si="2"/>
        <v>235</v>
      </c>
      <c r="G9786" s="193"/>
      <c r="H9786" s="23"/>
      <c r="I9786" s="28"/>
    </row>
    <row r="9787" ht="22.5" customHeight="1">
      <c r="A9787" s="53" t="str">
        <f t="array" ref="A9787">IFERROR(_xlfn.XLOOKUP(B9787, Runs[Run ID], Runs[Track]), "— pick a run —")</f>
        <v>X-Men</v>
      </c>
      <c r="B9787" s="54" t="s">
        <v>167</v>
      </c>
      <c r="C9787" s="53" t="str">
        <f t="array" ref="C9787">IFERROR(_xlfn.XLOOKUP(B9787, Runs[Run ID], Runs[Title]), "— pick a run —")</f>
        <v>The Krakoa Era</v>
      </c>
      <c r="D9787" s="74" t="s">
        <v>8495</v>
      </c>
      <c r="E9787" s="58" t="b">
        <v>0</v>
      </c>
      <c r="F9787" s="25">
        <f t="shared" si="2"/>
        <v>236</v>
      </c>
      <c r="G9787" s="193"/>
      <c r="H9787" s="23"/>
      <c r="I9787" s="28"/>
    </row>
    <row r="9788" ht="22.5" customHeight="1">
      <c r="A9788" s="53" t="str">
        <f t="array" ref="A9788">IFERROR(_xlfn.XLOOKUP(B9788, Runs[Run ID], Runs[Track]), "— pick a run —")</f>
        <v>X-Men</v>
      </c>
      <c r="B9788" s="54" t="s">
        <v>167</v>
      </c>
      <c r="C9788" s="53" t="str">
        <f t="array" ref="C9788">IFERROR(_xlfn.XLOOKUP(B9788, Runs[Run ID], Runs[Title]), "— pick a run —")</f>
        <v>The Krakoa Era</v>
      </c>
      <c r="D9788" s="74" t="s">
        <v>8508</v>
      </c>
      <c r="E9788" s="58" t="b">
        <v>0</v>
      </c>
      <c r="F9788" s="25">
        <f t="shared" si="2"/>
        <v>237</v>
      </c>
      <c r="G9788" s="193"/>
      <c r="H9788" s="23"/>
      <c r="I9788" s="28"/>
    </row>
    <row r="9789" ht="22.5" customHeight="1">
      <c r="A9789" s="53" t="str">
        <f t="array" ref="A9789">IFERROR(_xlfn.XLOOKUP(B9789, Runs[Run ID], Runs[Track]), "— pick a run —")</f>
        <v>X-Men</v>
      </c>
      <c r="B9789" s="54" t="s">
        <v>167</v>
      </c>
      <c r="C9789" s="53" t="str">
        <f t="array" ref="C9789">IFERROR(_xlfn.XLOOKUP(B9789, Runs[Run ID], Runs[Title]), "— pick a run —")</f>
        <v>The Krakoa Era</v>
      </c>
      <c r="D9789" s="74" t="s">
        <v>8521</v>
      </c>
      <c r="E9789" s="58" t="b">
        <v>0</v>
      </c>
      <c r="F9789" s="25">
        <f t="shared" si="2"/>
        <v>238</v>
      </c>
      <c r="G9789" s="193"/>
      <c r="H9789" s="23"/>
      <c r="I9789" s="28"/>
    </row>
    <row r="9790" ht="22.5" customHeight="1">
      <c r="A9790" s="53" t="str">
        <f t="array" ref="A9790">IFERROR(_xlfn.XLOOKUP(B9790, Runs[Run ID], Runs[Track]), "— pick a run —")</f>
        <v>X-Men</v>
      </c>
      <c r="B9790" s="54" t="s">
        <v>167</v>
      </c>
      <c r="C9790" s="53" t="str">
        <f t="array" ref="C9790">IFERROR(_xlfn.XLOOKUP(B9790, Runs[Run ID], Runs[Title]), "— pick a run —")</f>
        <v>The Krakoa Era</v>
      </c>
      <c r="D9790" s="74" t="s">
        <v>8536</v>
      </c>
      <c r="E9790" s="58" t="b">
        <v>0</v>
      </c>
      <c r="F9790" s="25">
        <f t="shared" si="2"/>
        <v>239</v>
      </c>
      <c r="G9790" s="193"/>
      <c r="H9790" s="23"/>
      <c r="I9790" s="28"/>
    </row>
    <row r="9791" ht="22.5" customHeight="1">
      <c r="A9791" s="53" t="str">
        <f t="array" ref="A9791">IFERROR(_xlfn.XLOOKUP(B9791, Runs[Run ID], Runs[Track]), "— pick a run —")</f>
        <v>X-Men</v>
      </c>
      <c r="B9791" s="54" t="s">
        <v>167</v>
      </c>
      <c r="C9791" s="53" t="str">
        <f t="array" ref="C9791">IFERROR(_xlfn.XLOOKUP(B9791, Runs[Run ID], Runs[Title]), "— pick a run —")</f>
        <v>The Krakoa Era</v>
      </c>
      <c r="D9791" s="74" t="s">
        <v>8550</v>
      </c>
      <c r="E9791" s="58" t="b">
        <v>0</v>
      </c>
      <c r="F9791" s="25">
        <f t="shared" si="2"/>
        <v>240</v>
      </c>
      <c r="G9791" s="193"/>
      <c r="H9791" s="23"/>
      <c r="I9791" s="28"/>
    </row>
    <row r="9792" ht="22.5" customHeight="1">
      <c r="A9792" s="53" t="str">
        <f t="array" ref="A9792">IFERROR(_xlfn.XLOOKUP(B9792, Runs[Run ID], Runs[Track]), "— pick a run —")</f>
        <v>X-Men</v>
      </c>
      <c r="B9792" s="54" t="s">
        <v>167</v>
      </c>
      <c r="C9792" s="53" t="str">
        <f t="array" ref="C9792">IFERROR(_xlfn.XLOOKUP(B9792, Runs[Run ID], Runs[Title]), "— pick a run —")</f>
        <v>The Krakoa Era</v>
      </c>
      <c r="D9792" s="74" t="s">
        <v>8566</v>
      </c>
      <c r="E9792" s="58" t="b">
        <v>0</v>
      </c>
      <c r="F9792" s="25">
        <f t="shared" si="2"/>
        <v>241</v>
      </c>
      <c r="G9792" s="193"/>
      <c r="H9792" s="23"/>
      <c r="I9792" s="28"/>
    </row>
    <row r="9793" ht="22.5" customHeight="1">
      <c r="A9793" s="53" t="str">
        <f t="array" ref="A9793">IFERROR(_xlfn.XLOOKUP(B9793, Runs[Run ID], Runs[Track]), "— pick a run —")</f>
        <v>X-Men</v>
      </c>
      <c r="B9793" s="54" t="s">
        <v>167</v>
      </c>
      <c r="C9793" s="53" t="str">
        <f t="array" ref="C9793">IFERROR(_xlfn.XLOOKUP(B9793, Runs[Run ID], Runs[Title]), "— pick a run —")</f>
        <v>The Krakoa Era</v>
      </c>
      <c r="D9793" s="74" t="s">
        <v>8579</v>
      </c>
      <c r="E9793" s="58" t="b">
        <v>0</v>
      </c>
      <c r="F9793" s="25">
        <f t="shared" si="2"/>
        <v>242</v>
      </c>
      <c r="G9793" s="193"/>
      <c r="H9793" s="23"/>
      <c r="I9793" s="28"/>
    </row>
    <row r="9794" ht="22.5" customHeight="1">
      <c r="A9794" s="53" t="str">
        <f t="array" ref="A9794">IFERROR(_xlfn.XLOOKUP(B9794, Runs[Run ID], Runs[Track]), "— pick a run —")</f>
        <v>X-Men</v>
      </c>
      <c r="B9794" s="54" t="s">
        <v>167</v>
      </c>
      <c r="C9794" s="53" t="str">
        <f t="array" ref="C9794">IFERROR(_xlfn.XLOOKUP(B9794, Runs[Run ID], Runs[Title]), "— pick a run —")</f>
        <v>The Krakoa Era</v>
      </c>
      <c r="D9794" s="74" t="s">
        <v>14225</v>
      </c>
      <c r="E9794" s="58" t="b">
        <v>0</v>
      </c>
      <c r="F9794" s="25">
        <f t="shared" si="2"/>
        <v>243</v>
      </c>
      <c r="G9794" s="193"/>
      <c r="H9794" s="23"/>
      <c r="I9794" s="28"/>
    </row>
    <row r="9795" ht="22.5" customHeight="1">
      <c r="A9795" s="53" t="str">
        <f t="array" ref="A9795">IFERROR(_xlfn.XLOOKUP(B9795, Runs[Run ID], Runs[Track]), "— pick a run —")</f>
        <v>X-Men</v>
      </c>
      <c r="B9795" s="54" t="s">
        <v>167</v>
      </c>
      <c r="C9795" s="53" t="str">
        <f t="array" ref="C9795">IFERROR(_xlfn.XLOOKUP(B9795, Runs[Run ID], Runs[Title]), "— pick a run —")</f>
        <v>The Krakoa Era</v>
      </c>
      <c r="D9795" s="74" t="s">
        <v>8607</v>
      </c>
      <c r="E9795" s="58" t="b">
        <v>0</v>
      </c>
      <c r="F9795" s="25">
        <f t="shared" si="2"/>
        <v>244</v>
      </c>
      <c r="G9795" s="193"/>
      <c r="H9795" s="23"/>
      <c r="I9795" s="28"/>
    </row>
    <row r="9796" ht="22.5" customHeight="1">
      <c r="A9796" s="53" t="str">
        <f t="array" ref="A9796">IFERROR(_xlfn.XLOOKUP(B9796, Runs[Run ID], Runs[Track]), "— pick a run —")</f>
        <v>X-Men</v>
      </c>
      <c r="B9796" s="54" t="s">
        <v>167</v>
      </c>
      <c r="C9796" s="53" t="str">
        <f t="array" ref="C9796">IFERROR(_xlfn.XLOOKUP(B9796, Runs[Run ID], Runs[Title]), "— pick a run —")</f>
        <v>The Krakoa Era</v>
      </c>
      <c r="D9796" s="74" t="s">
        <v>8619</v>
      </c>
      <c r="E9796" s="58" t="b">
        <v>0</v>
      </c>
      <c r="F9796" s="25">
        <f t="shared" si="2"/>
        <v>245</v>
      </c>
      <c r="G9796" s="193"/>
      <c r="H9796" s="23"/>
      <c r="I9796" s="28"/>
    </row>
    <row r="9797" ht="22.5" customHeight="1">
      <c r="A9797" s="53" t="str">
        <f t="array" ref="A9797">IFERROR(_xlfn.XLOOKUP(B9797, Runs[Run ID], Runs[Track]), "— pick a run —")</f>
        <v>X-Men</v>
      </c>
      <c r="B9797" s="54" t="s">
        <v>167</v>
      </c>
      <c r="C9797" s="53" t="str">
        <f t="array" ref="C9797">IFERROR(_xlfn.XLOOKUP(B9797, Runs[Run ID], Runs[Title]), "— pick a run —")</f>
        <v>The Krakoa Era</v>
      </c>
      <c r="D9797" s="74" t="s">
        <v>8633</v>
      </c>
      <c r="E9797" s="58" t="b">
        <v>0</v>
      </c>
      <c r="F9797" s="25">
        <f t="shared" si="2"/>
        <v>246</v>
      </c>
      <c r="G9797" s="193"/>
      <c r="H9797" s="23"/>
      <c r="I9797" s="28"/>
    </row>
    <row r="9798" ht="22.5" customHeight="1">
      <c r="A9798" s="53" t="str">
        <f t="array" ref="A9798">IFERROR(_xlfn.XLOOKUP(B9798, Runs[Run ID], Runs[Track]), "— pick a run —")</f>
        <v>X-Men</v>
      </c>
      <c r="B9798" s="54" t="s">
        <v>167</v>
      </c>
      <c r="C9798" s="53" t="str">
        <f t="array" ref="C9798">IFERROR(_xlfn.XLOOKUP(B9798, Runs[Run ID], Runs[Title]), "— pick a run —")</f>
        <v>The Krakoa Era</v>
      </c>
      <c r="D9798" s="74" t="s">
        <v>8646</v>
      </c>
      <c r="E9798" s="58" t="b">
        <v>0</v>
      </c>
      <c r="F9798" s="25">
        <f t="shared" si="2"/>
        <v>247</v>
      </c>
      <c r="G9798" s="193"/>
      <c r="H9798" s="23"/>
      <c r="I9798" s="28"/>
    </row>
    <row r="9799" ht="22.5" customHeight="1">
      <c r="A9799" s="53" t="str">
        <f t="array" ref="A9799">IFERROR(_xlfn.XLOOKUP(B9799, Runs[Run ID], Runs[Track]), "— pick a run —")</f>
        <v>X-Men</v>
      </c>
      <c r="B9799" s="54" t="s">
        <v>167</v>
      </c>
      <c r="C9799" s="53" t="str">
        <f t="array" ref="C9799">IFERROR(_xlfn.XLOOKUP(B9799, Runs[Run ID], Runs[Title]), "— pick a run —")</f>
        <v>The Krakoa Era</v>
      </c>
      <c r="D9799" s="74" t="s">
        <v>8658</v>
      </c>
      <c r="E9799" s="58" t="b">
        <v>0</v>
      </c>
      <c r="F9799" s="25">
        <f t="shared" si="2"/>
        <v>248</v>
      </c>
      <c r="G9799" s="193"/>
      <c r="H9799" s="23"/>
      <c r="I9799" s="28"/>
    </row>
    <row r="9800" ht="22.5" customHeight="1">
      <c r="A9800" s="53" t="str">
        <f t="array" ref="A9800">IFERROR(_xlfn.XLOOKUP(B9800, Runs[Run ID], Runs[Track]), "— pick a run —")</f>
        <v>X-Men</v>
      </c>
      <c r="B9800" s="54" t="s">
        <v>167</v>
      </c>
      <c r="C9800" s="53" t="str">
        <f t="array" ref="C9800">IFERROR(_xlfn.XLOOKUP(B9800, Runs[Run ID], Runs[Title]), "— pick a run —")</f>
        <v>The Krakoa Era</v>
      </c>
      <c r="D9800" s="74" t="s">
        <v>8672</v>
      </c>
      <c r="E9800" s="58" t="b">
        <v>0</v>
      </c>
      <c r="F9800" s="25">
        <f t="shared" si="2"/>
        <v>249</v>
      </c>
      <c r="G9800" s="193"/>
      <c r="H9800" s="23"/>
      <c r="I9800" s="28"/>
    </row>
    <row r="9801" ht="22.5" customHeight="1">
      <c r="A9801" s="53" t="str">
        <f t="array" ref="A9801">IFERROR(_xlfn.XLOOKUP(B9801, Runs[Run ID], Runs[Track]), "— pick a run —")</f>
        <v>X-Men</v>
      </c>
      <c r="B9801" s="54" t="s">
        <v>167</v>
      </c>
      <c r="C9801" s="53" t="str">
        <f t="array" ref="C9801">IFERROR(_xlfn.XLOOKUP(B9801, Runs[Run ID], Runs[Title]), "— pick a run —")</f>
        <v>The Krakoa Era</v>
      </c>
      <c r="D9801" s="74" t="s">
        <v>8686</v>
      </c>
      <c r="E9801" s="58" t="b">
        <v>0</v>
      </c>
      <c r="F9801" s="25">
        <f t="shared" si="2"/>
        <v>250</v>
      </c>
      <c r="G9801" s="193"/>
      <c r="H9801" s="23"/>
      <c r="I9801" s="28"/>
    </row>
    <row r="9802" ht="22.5" customHeight="1">
      <c r="A9802" s="53" t="str">
        <f t="array" ref="A9802">IFERROR(_xlfn.XLOOKUP(B9802, Runs[Run ID], Runs[Track]), "— pick a run —")</f>
        <v>X-Men</v>
      </c>
      <c r="B9802" s="54" t="s">
        <v>167</v>
      </c>
      <c r="C9802" s="53" t="str">
        <f t="array" ref="C9802">IFERROR(_xlfn.XLOOKUP(B9802, Runs[Run ID], Runs[Title]), "— pick a run —")</f>
        <v>The Krakoa Era</v>
      </c>
      <c r="D9802" s="74" t="s">
        <v>8700</v>
      </c>
      <c r="E9802" s="58" t="b">
        <v>0</v>
      </c>
      <c r="F9802" s="25">
        <f t="shared" si="2"/>
        <v>251</v>
      </c>
      <c r="G9802" s="193"/>
      <c r="H9802" s="23"/>
      <c r="I9802" s="28"/>
    </row>
    <row r="9803" ht="22.5" customHeight="1">
      <c r="A9803" s="53" t="str">
        <f t="array" ref="A9803">IFERROR(_xlfn.XLOOKUP(B9803, Runs[Run ID], Runs[Track]), "— pick a run —")</f>
        <v>X-Men</v>
      </c>
      <c r="B9803" s="54" t="s">
        <v>167</v>
      </c>
      <c r="C9803" s="53" t="str">
        <f t="array" ref="C9803">IFERROR(_xlfn.XLOOKUP(B9803, Runs[Run ID], Runs[Title]), "— pick a run —")</f>
        <v>The Krakoa Era</v>
      </c>
      <c r="D9803" s="74" t="s">
        <v>16956</v>
      </c>
      <c r="E9803" s="58" t="b">
        <v>0</v>
      </c>
      <c r="F9803" s="25">
        <f t="shared" si="2"/>
        <v>252</v>
      </c>
      <c r="G9803" s="193"/>
      <c r="H9803" s="23"/>
      <c r="I9803" s="28"/>
    </row>
    <row r="9804" ht="22.5" customHeight="1">
      <c r="A9804" s="53" t="str">
        <f t="array" ref="A9804">IFERROR(_xlfn.XLOOKUP(B9804, Runs[Run ID], Runs[Track]), "— pick a run —")</f>
        <v>X-Men</v>
      </c>
      <c r="B9804" s="54" t="s">
        <v>167</v>
      </c>
      <c r="C9804" s="53" t="str">
        <f t="array" ref="C9804">IFERROR(_xlfn.XLOOKUP(B9804, Runs[Run ID], Runs[Title]), "— pick a run —")</f>
        <v>The Krakoa Era</v>
      </c>
      <c r="D9804" s="74" t="s">
        <v>16957</v>
      </c>
      <c r="E9804" s="58" t="b">
        <v>0</v>
      </c>
      <c r="F9804" s="25">
        <f t="shared" si="2"/>
        <v>253</v>
      </c>
      <c r="G9804" s="193"/>
      <c r="H9804" s="23"/>
      <c r="I9804" s="28"/>
    </row>
    <row r="9805" ht="22.5" customHeight="1">
      <c r="A9805" s="53" t="str">
        <f t="array" ref="A9805">IFERROR(_xlfn.XLOOKUP(B9805, Runs[Run ID], Runs[Track]), "— pick a run —")</f>
        <v>X-Men</v>
      </c>
      <c r="B9805" s="54" t="s">
        <v>167</v>
      </c>
      <c r="C9805" s="53" t="str">
        <f t="array" ref="C9805">IFERROR(_xlfn.XLOOKUP(B9805, Runs[Run ID], Runs[Title]), "— pick a run —")</f>
        <v>The Krakoa Era</v>
      </c>
      <c r="D9805" s="74" t="s">
        <v>16958</v>
      </c>
      <c r="E9805" s="58" t="b">
        <v>0</v>
      </c>
      <c r="F9805" s="25">
        <f t="shared" si="2"/>
        <v>254</v>
      </c>
      <c r="G9805" s="193"/>
      <c r="H9805" s="23"/>
      <c r="I9805" s="28"/>
    </row>
    <row r="9806" ht="22.5" customHeight="1">
      <c r="A9806" s="53" t="str">
        <f t="array" ref="A9806">IFERROR(_xlfn.XLOOKUP(B9806, Runs[Run ID], Runs[Track]), "— pick a run —")</f>
        <v>X-Men</v>
      </c>
      <c r="B9806" s="54" t="s">
        <v>167</v>
      </c>
      <c r="C9806" s="53" t="str">
        <f t="array" ref="C9806">IFERROR(_xlfn.XLOOKUP(B9806, Runs[Run ID], Runs[Title]), "— pick a run —")</f>
        <v>The Krakoa Era</v>
      </c>
      <c r="D9806" s="74" t="s">
        <v>16959</v>
      </c>
      <c r="E9806" s="58" t="b">
        <v>0</v>
      </c>
      <c r="F9806" s="25">
        <f t="shared" si="2"/>
        <v>255</v>
      </c>
      <c r="G9806" s="193"/>
      <c r="H9806" s="23"/>
      <c r="I9806" s="28"/>
    </row>
    <row r="9807" ht="22.5" customHeight="1">
      <c r="A9807" s="53" t="str">
        <f t="array" ref="A9807">IFERROR(_xlfn.XLOOKUP(B9807, Runs[Run ID], Runs[Track]), "— pick a run —")</f>
        <v>X-Men</v>
      </c>
      <c r="B9807" s="54" t="s">
        <v>167</v>
      </c>
      <c r="C9807" s="53" t="str">
        <f t="array" ref="C9807">IFERROR(_xlfn.XLOOKUP(B9807, Runs[Run ID], Runs[Title]), "— pick a run —")</f>
        <v>The Krakoa Era</v>
      </c>
      <c r="D9807" s="74" t="s">
        <v>8768</v>
      </c>
      <c r="E9807" s="58" t="b">
        <v>0</v>
      </c>
      <c r="F9807" s="25">
        <f t="shared" si="2"/>
        <v>256</v>
      </c>
      <c r="G9807" s="193"/>
      <c r="H9807" s="23"/>
      <c r="I9807" s="28"/>
    </row>
    <row r="9808" ht="22.5" customHeight="1">
      <c r="A9808" s="53" t="str">
        <f t="array" ref="A9808">IFERROR(_xlfn.XLOOKUP(B9808, Runs[Run ID], Runs[Track]), "— pick a run —")</f>
        <v>X-Men</v>
      </c>
      <c r="B9808" s="54" t="s">
        <v>167</v>
      </c>
      <c r="C9808" s="53" t="str">
        <f t="array" ref="C9808">IFERROR(_xlfn.XLOOKUP(B9808, Runs[Run ID], Runs[Title]), "— pick a run —")</f>
        <v>The Krakoa Era</v>
      </c>
      <c r="D9808" s="74" t="s">
        <v>8783</v>
      </c>
      <c r="E9808" s="58" t="b">
        <v>0</v>
      </c>
      <c r="F9808" s="25">
        <f t="shared" si="2"/>
        <v>257</v>
      </c>
      <c r="G9808" s="193"/>
      <c r="H9808" s="23"/>
      <c r="I9808" s="28"/>
    </row>
    <row r="9809" ht="22.5" customHeight="1">
      <c r="A9809" s="53" t="str">
        <f t="array" ref="A9809">IFERROR(_xlfn.XLOOKUP(B9809, Runs[Run ID], Runs[Track]), "— pick a run —")</f>
        <v>X-Men</v>
      </c>
      <c r="B9809" s="54" t="s">
        <v>167</v>
      </c>
      <c r="C9809" s="53" t="str">
        <f t="array" ref="C9809">IFERROR(_xlfn.XLOOKUP(B9809, Runs[Run ID], Runs[Title]), "— pick a run —")</f>
        <v>The Krakoa Era</v>
      </c>
      <c r="D9809" s="74" t="s">
        <v>8796</v>
      </c>
      <c r="E9809" s="58" t="b">
        <v>0</v>
      </c>
      <c r="F9809" s="25">
        <f t="shared" si="2"/>
        <v>258</v>
      </c>
      <c r="G9809" s="193"/>
      <c r="H9809" s="23"/>
      <c r="I9809" s="28"/>
    </row>
    <row r="9810" ht="22.5" customHeight="1">
      <c r="A9810" s="53" t="str">
        <f t="array" ref="A9810">IFERROR(_xlfn.XLOOKUP(B9810, Runs[Run ID], Runs[Track]), "— pick a run —")</f>
        <v>X-Men</v>
      </c>
      <c r="B9810" s="54" t="s">
        <v>167</v>
      </c>
      <c r="C9810" s="53" t="str">
        <f t="array" ref="C9810">IFERROR(_xlfn.XLOOKUP(B9810, Runs[Run ID], Runs[Title]), "— pick a run —")</f>
        <v>The Krakoa Era</v>
      </c>
      <c r="D9810" s="74" t="s">
        <v>8810</v>
      </c>
      <c r="E9810" s="58" t="b">
        <v>0</v>
      </c>
      <c r="F9810" s="25">
        <f t="shared" si="2"/>
        <v>259</v>
      </c>
      <c r="G9810" s="193"/>
      <c r="H9810" s="23"/>
      <c r="I9810" s="28"/>
    </row>
    <row r="9811" ht="22.5" customHeight="1">
      <c r="A9811" s="53" t="str">
        <f t="array" ref="A9811">IFERROR(_xlfn.XLOOKUP(B9811, Runs[Run ID], Runs[Track]), "— pick a run —")</f>
        <v>X-Men</v>
      </c>
      <c r="B9811" s="54" t="s">
        <v>167</v>
      </c>
      <c r="C9811" s="53" t="str">
        <f t="array" ref="C9811">IFERROR(_xlfn.XLOOKUP(B9811, Runs[Run ID], Runs[Title]), "— pick a run —")</f>
        <v>The Krakoa Era</v>
      </c>
      <c r="D9811" s="74" t="s">
        <v>16960</v>
      </c>
      <c r="E9811" s="58" t="b">
        <v>0</v>
      </c>
      <c r="F9811" s="25">
        <f t="shared" si="2"/>
        <v>260</v>
      </c>
      <c r="G9811" s="193"/>
      <c r="H9811" s="23"/>
      <c r="I9811" s="28"/>
    </row>
    <row r="9812" ht="22.5" customHeight="1">
      <c r="A9812" s="53" t="str">
        <f t="array" ref="A9812">IFERROR(_xlfn.XLOOKUP(B9812, Runs[Run ID], Runs[Track]), "— pick a run —")</f>
        <v>X-Men</v>
      </c>
      <c r="B9812" s="54" t="s">
        <v>167</v>
      </c>
      <c r="C9812" s="53" t="str">
        <f t="array" ref="C9812">IFERROR(_xlfn.XLOOKUP(B9812, Runs[Run ID], Runs[Title]), "— pick a run —")</f>
        <v>The Krakoa Era</v>
      </c>
      <c r="D9812" s="74" t="s">
        <v>8837</v>
      </c>
      <c r="E9812" s="58" t="b">
        <v>0</v>
      </c>
      <c r="F9812" s="25">
        <f t="shared" si="2"/>
        <v>261</v>
      </c>
      <c r="G9812" s="193"/>
      <c r="H9812" s="23"/>
      <c r="I9812" s="28"/>
    </row>
    <row r="9813" ht="22.5" customHeight="1">
      <c r="A9813" s="53" t="str">
        <f t="array" ref="A9813">IFERROR(_xlfn.XLOOKUP(B9813, Runs[Run ID], Runs[Track]), "— pick a run —")</f>
        <v>X-Men</v>
      </c>
      <c r="B9813" s="54" t="s">
        <v>167</v>
      </c>
      <c r="C9813" s="53" t="str">
        <f t="array" ref="C9813">IFERROR(_xlfn.XLOOKUP(B9813, Runs[Run ID], Runs[Title]), "— pick a run —")</f>
        <v>The Krakoa Era</v>
      </c>
      <c r="D9813" s="74" t="s">
        <v>16961</v>
      </c>
      <c r="E9813" s="58" t="b">
        <v>0</v>
      </c>
      <c r="F9813" s="25">
        <f t="shared" si="2"/>
        <v>262</v>
      </c>
      <c r="G9813" s="193"/>
      <c r="H9813" s="23"/>
      <c r="I9813" s="28"/>
    </row>
    <row r="9814" ht="22.5" customHeight="1">
      <c r="A9814" s="53" t="str">
        <f t="array" ref="A9814">IFERROR(_xlfn.XLOOKUP(B9814, Runs[Run ID], Runs[Track]), "— pick a run —")</f>
        <v>X-Men</v>
      </c>
      <c r="B9814" s="54" t="s">
        <v>167</v>
      </c>
      <c r="C9814" s="53" t="str">
        <f t="array" ref="C9814">IFERROR(_xlfn.XLOOKUP(B9814, Runs[Run ID], Runs[Title]), "— pick a run —")</f>
        <v>The Krakoa Era</v>
      </c>
      <c r="D9814" s="74" t="s">
        <v>8863</v>
      </c>
      <c r="E9814" s="58" t="b">
        <v>0</v>
      </c>
      <c r="F9814" s="25">
        <f t="shared" si="2"/>
        <v>263</v>
      </c>
      <c r="G9814" s="193"/>
      <c r="H9814" s="23"/>
      <c r="I9814" s="28"/>
    </row>
    <row r="9815" ht="22.5" customHeight="1">
      <c r="A9815" s="53" t="str">
        <f t="array" ref="A9815">IFERROR(_xlfn.XLOOKUP(B9815, Runs[Run ID], Runs[Track]), "— pick a run —")</f>
        <v>X-Men</v>
      </c>
      <c r="B9815" s="54" t="s">
        <v>167</v>
      </c>
      <c r="C9815" s="53" t="str">
        <f t="array" ref="C9815">IFERROR(_xlfn.XLOOKUP(B9815, Runs[Run ID], Runs[Title]), "— pick a run —")</f>
        <v>The Krakoa Era</v>
      </c>
      <c r="D9815" s="74" t="s">
        <v>16962</v>
      </c>
      <c r="E9815" s="58" t="b">
        <v>0</v>
      </c>
      <c r="F9815" s="25">
        <f t="shared" si="2"/>
        <v>264</v>
      </c>
      <c r="G9815" s="193"/>
      <c r="H9815" s="23"/>
      <c r="I9815" s="28"/>
    </row>
    <row r="9816" ht="22.5" customHeight="1">
      <c r="A9816" s="53" t="str">
        <f t="array" ref="A9816">IFERROR(_xlfn.XLOOKUP(B9816, Runs[Run ID], Runs[Track]), "— pick a run —")</f>
        <v>X-Men</v>
      </c>
      <c r="B9816" s="54" t="s">
        <v>167</v>
      </c>
      <c r="C9816" s="53" t="str">
        <f t="array" ref="C9816">IFERROR(_xlfn.XLOOKUP(B9816, Runs[Run ID], Runs[Title]), "— pick a run —")</f>
        <v>The Krakoa Era</v>
      </c>
      <c r="D9816" s="74" t="s">
        <v>8886</v>
      </c>
      <c r="E9816" s="58" t="b">
        <v>0</v>
      </c>
      <c r="F9816" s="25">
        <f t="shared" si="2"/>
        <v>265</v>
      </c>
      <c r="G9816" s="193"/>
      <c r="H9816" s="23"/>
      <c r="I9816" s="28"/>
    </row>
    <row r="9817" ht="22.5" customHeight="1">
      <c r="A9817" s="53" t="str">
        <f t="array" ref="A9817">IFERROR(_xlfn.XLOOKUP(B9817, Runs[Run ID], Runs[Track]), "— pick a run —")</f>
        <v>X-Men</v>
      </c>
      <c r="B9817" s="54" t="s">
        <v>167</v>
      </c>
      <c r="C9817" s="53" t="str">
        <f t="array" ref="C9817">IFERROR(_xlfn.XLOOKUP(B9817, Runs[Run ID], Runs[Title]), "— pick a run —")</f>
        <v>The Krakoa Era</v>
      </c>
      <c r="D9817" s="74" t="s">
        <v>16963</v>
      </c>
      <c r="E9817" s="58" t="b">
        <v>0</v>
      </c>
      <c r="F9817" s="25">
        <f t="shared" si="2"/>
        <v>266</v>
      </c>
      <c r="G9817" s="193"/>
      <c r="H9817" s="23"/>
      <c r="I9817" s="28"/>
    </row>
    <row r="9818" ht="22.5" customHeight="1">
      <c r="A9818" s="53" t="str">
        <f t="array" ref="A9818">IFERROR(_xlfn.XLOOKUP(B9818, Runs[Run ID], Runs[Track]), "— pick a run —")</f>
        <v>X-Men</v>
      </c>
      <c r="B9818" s="54" t="s">
        <v>167</v>
      </c>
      <c r="C9818" s="53" t="str">
        <f t="array" ref="C9818">IFERROR(_xlfn.XLOOKUP(B9818, Runs[Run ID], Runs[Title]), "— pick a run —")</f>
        <v>The Krakoa Era</v>
      </c>
      <c r="D9818" s="74" t="s">
        <v>8904</v>
      </c>
      <c r="E9818" s="58" t="b">
        <v>0</v>
      </c>
      <c r="F9818" s="25">
        <f t="shared" si="2"/>
        <v>267</v>
      </c>
      <c r="G9818" s="193"/>
      <c r="H9818" s="23"/>
      <c r="I9818" s="28"/>
    </row>
    <row r="9819" ht="22.5" customHeight="1">
      <c r="A9819" s="53" t="str">
        <f t="array" ref="A9819">IFERROR(_xlfn.XLOOKUP(B9819, Runs[Run ID], Runs[Track]), "— pick a run —")</f>
        <v>X-Men</v>
      </c>
      <c r="B9819" s="54" t="s">
        <v>167</v>
      </c>
      <c r="C9819" s="53" t="str">
        <f t="array" ref="C9819">IFERROR(_xlfn.XLOOKUP(B9819, Runs[Run ID], Runs[Title]), "— pick a run —")</f>
        <v>The Krakoa Era</v>
      </c>
      <c r="D9819" s="74" t="s">
        <v>16964</v>
      </c>
      <c r="E9819" s="58" t="b">
        <v>0</v>
      </c>
      <c r="F9819" s="25">
        <f t="shared" si="2"/>
        <v>268</v>
      </c>
      <c r="G9819" s="193"/>
      <c r="H9819" s="23"/>
      <c r="I9819" s="28"/>
    </row>
    <row r="9820" ht="22.5" customHeight="1">
      <c r="A9820" s="53" t="str">
        <f t="array" ref="A9820">IFERROR(_xlfn.XLOOKUP(B9820, Runs[Run ID], Runs[Track]), "— pick a run —")</f>
        <v>X-Men</v>
      </c>
      <c r="B9820" s="54" t="s">
        <v>167</v>
      </c>
      <c r="C9820" s="53" t="str">
        <f t="array" ref="C9820">IFERROR(_xlfn.XLOOKUP(B9820, Runs[Run ID], Runs[Title]), "— pick a run —")</f>
        <v>The Krakoa Era</v>
      </c>
      <c r="D9820" s="74" t="s">
        <v>8928</v>
      </c>
      <c r="E9820" s="58" t="b">
        <v>0</v>
      </c>
      <c r="F9820" s="25">
        <f t="shared" si="2"/>
        <v>269</v>
      </c>
      <c r="G9820" s="193"/>
      <c r="H9820" s="23"/>
      <c r="I9820" s="28"/>
    </row>
    <row r="9821" ht="22.5" customHeight="1">
      <c r="A9821" s="53" t="str">
        <f t="array" ref="A9821">IFERROR(_xlfn.XLOOKUP(B9821, Runs[Run ID], Runs[Track]), "— pick a run —")</f>
        <v>X-Men</v>
      </c>
      <c r="B9821" s="54" t="s">
        <v>167</v>
      </c>
      <c r="C9821" s="53" t="str">
        <f t="array" ref="C9821">IFERROR(_xlfn.XLOOKUP(B9821, Runs[Run ID], Runs[Title]), "— pick a run —")</f>
        <v>The Krakoa Era</v>
      </c>
      <c r="D9821" s="74" t="s">
        <v>8940</v>
      </c>
      <c r="E9821" s="58" t="b">
        <v>0</v>
      </c>
      <c r="F9821" s="25">
        <f t="shared" si="2"/>
        <v>270</v>
      </c>
      <c r="G9821" s="193"/>
      <c r="H9821" s="23"/>
      <c r="I9821" s="28"/>
    </row>
    <row r="9822" ht="22.5" customHeight="1">
      <c r="A9822" s="53" t="str">
        <f t="array" ref="A9822">IFERROR(_xlfn.XLOOKUP(B9822, Runs[Run ID], Runs[Track]), "— pick a run —")</f>
        <v>X-Men</v>
      </c>
      <c r="B9822" s="54" t="s">
        <v>167</v>
      </c>
      <c r="C9822" s="53" t="str">
        <f t="array" ref="C9822">IFERROR(_xlfn.XLOOKUP(B9822, Runs[Run ID], Runs[Title]), "— pick a run —")</f>
        <v>The Krakoa Era</v>
      </c>
      <c r="D9822" s="74" t="s">
        <v>8952</v>
      </c>
      <c r="E9822" s="58" t="b">
        <v>0</v>
      </c>
      <c r="F9822" s="25">
        <f t="shared" si="2"/>
        <v>271</v>
      </c>
      <c r="G9822" s="193"/>
      <c r="H9822" s="23"/>
      <c r="I9822" s="28"/>
    </row>
    <row r="9823" ht="22.5" customHeight="1">
      <c r="A9823" s="53" t="str">
        <f t="array" ref="A9823">IFERROR(_xlfn.XLOOKUP(B9823, Runs[Run ID], Runs[Track]), "— pick a run —")</f>
        <v>X-Men</v>
      </c>
      <c r="B9823" s="54" t="s">
        <v>167</v>
      </c>
      <c r="C9823" s="53" t="str">
        <f t="array" ref="C9823">IFERROR(_xlfn.XLOOKUP(B9823, Runs[Run ID], Runs[Title]), "— pick a run —")</f>
        <v>The Krakoa Era</v>
      </c>
      <c r="D9823" s="74" t="s">
        <v>8965</v>
      </c>
      <c r="E9823" s="58" t="b">
        <v>0</v>
      </c>
      <c r="F9823" s="25">
        <f t="shared" si="2"/>
        <v>272</v>
      </c>
      <c r="G9823" s="193"/>
      <c r="H9823" s="23"/>
      <c r="I9823" s="28"/>
    </row>
    <row r="9824" ht="22.5" customHeight="1">
      <c r="A9824" s="53" t="str">
        <f t="array" ref="A9824">IFERROR(_xlfn.XLOOKUP(B9824, Runs[Run ID], Runs[Track]), "— pick a run —")</f>
        <v>X-Men</v>
      </c>
      <c r="B9824" s="54" t="s">
        <v>167</v>
      </c>
      <c r="C9824" s="53" t="str">
        <f t="array" ref="C9824">IFERROR(_xlfn.XLOOKUP(B9824, Runs[Run ID], Runs[Title]), "— pick a run —")</f>
        <v>The Krakoa Era</v>
      </c>
      <c r="D9824" s="74" t="s">
        <v>16965</v>
      </c>
      <c r="E9824" s="58" t="b">
        <v>0</v>
      </c>
      <c r="F9824" s="25">
        <f t="shared" si="2"/>
        <v>273</v>
      </c>
      <c r="G9824" s="193"/>
      <c r="H9824" s="23"/>
      <c r="I9824" s="28"/>
    </row>
    <row r="9825" ht="22.5" customHeight="1">
      <c r="A9825" s="53" t="str">
        <f t="array" ref="A9825">IFERROR(_xlfn.XLOOKUP(B9825, Runs[Run ID], Runs[Track]), "— pick a run —")</f>
        <v>X-Men</v>
      </c>
      <c r="B9825" s="54" t="s">
        <v>167</v>
      </c>
      <c r="C9825" s="53" t="str">
        <f t="array" ref="C9825">IFERROR(_xlfn.XLOOKUP(B9825, Runs[Run ID], Runs[Title]), "— pick a run —")</f>
        <v>The Krakoa Era</v>
      </c>
      <c r="D9825" s="74" t="s">
        <v>8989</v>
      </c>
      <c r="E9825" s="58" t="b">
        <v>0</v>
      </c>
      <c r="F9825" s="25">
        <f t="shared" si="2"/>
        <v>274</v>
      </c>
      <c r="G9825" s="193"/>
      <c r="H9825" s="23"/>
      <c r="I9825" s="28"/>
    </row>
    <row r="9826" ht="22.5" customHeight="1">
      <c r="A9826" s="53" t="str">
        <f t="array" ref="A9826">IFERROR(_xlfn.XLOOKUP(B9826, Runs[Run ID], Runs[Track]), "— pick a run —")</f>
        <v>X-Men</v>
      </c>
      <c r="B9826" s="54" t="s">
        <v>167</v>
      </c>
      <c r="C9826" s="53" t="str">
        <f t="array" ref="C9826">IFERROR(_xlfn.XLOOKUP(B9826, Runs[Run ID], Runs[Title]), "— pick a run —")</f>
        <v>The Krakoa Era</v>
      </c>
      <c r="D9826" s="74" t="s">
        <v>9003</v>
      </c>
      <c r="E9826" s="58" t="b">
        <v>0</v>
      </c>
      <c r="F9826" s="25">
        <f t="shared" si="2"/>
        <v>275</v>
      </c>
      <c r="G9826" s="193"/>
      <c r="H9826" s="23"/>
      <c r="I9826" s="28"/>
    </row>
    <row r="9827" ht="22.5" customHeight="1">
      <c r="A9827" s="53" t="str">
        <f t="array" ref="A9827">IFERROR(_xlfn.XLOOKUP(B9827, Runs[Run ID], Runs[Track]), "— pick a run —")</f>
        <v>X-Men</v>
      </c>
      <c r="B9827" s="54" t="s">
        <v>167</v>
      </c>
      <c r="C9827" s="53" t="str">
        <f t="array" ref="C9827">IFERROR(_xlfn.XLOOKUP(B9827, Runs[Run ID], Runs[Title]), "— pick a run —")</f>
        <v>The Krakoa Era</v>
      </c>
      <c r="D9827" s="74" t="s">
        <v>9015</v>
      </c>
      <c r="E9827" s="58" t="b">
        <v>0</v>
      </c>
      <c r="F9827" s="25">
        <f t="shared" si="2"/>
        <v>276</v>
      </c>
      <c r="G9827" s="193"/>
      <c r="H9827" s="23"/>
      <c r="I9827" s="28"/>
    </row>
    <row r="9828" ht="22.5" customHeight="1">
      <c r="A9828" s="53" t="str">
        <f t="array" ref="A9828">IFERROR(_xlfn.XLOOKUP(B9828, Runs[Run ID], Runs[Track]), "— pick a run —")</f>
        <v>X-Men</v>
      </c>
      <c r="B9828" s="54" t="s">
        <v>167</v>
      </c>
      <c r="C9828" s="53" t="str">
        <f t="array" ref="C9828">IFERROR(_xlfn.XLOOKUP(B9828, Runs[Run ID], Runs[Title]), "— pick a run —")</f>
        <v>The Krakoa Era</v>
      </c>
      <c r="D9828" s="74" t="s">
        <v>9027</v>
      </c>
      <c r="E9828" s="58" t="b">
        <v>0</v>
      </c>
      <c r="F9828" s="25">
        <f t="shared" si="2"/>
        <v>277</v>
      </c>
      <c r="G9828" s="193"/>
      <c r="H9828" s="23"/>
      <c r="I9828" s="28"/>
    </row>
    <row r="9829" ht="22.5" customHeight="1">
      <c r="A9829" s="53" t="str">
        <f t="array" ref="A9829">IFERROR(_xlfn.XLOOKUP(B9829, Runs[Run ID], Runs[Track]), "— pick a run —")</f>
        <v>X-Men</v>
      </c>
      <c r="B9829" s="54" t="s">
        <v>167</v>
      </c>
      <c r="C9829" s="53" t="str">
        <f t="array" ref="C9829">IFERROR(_xlfn.XLOOKUP(B9829, Runs[Run ID], Runs[Title]), "— pick a run —")</f>
        <v>The Krakoa Era</v>
      </c>
      <c r="D9829" s="74" t="s">
        <v>9038</v>
      </c>
      <c r="E9829" s="58" t="b">
        <v>0</v>
      </c>
      <c r="F9829" s="25">
        <f t="shared" si="2"/>
        <v>278</v>
      </c>
      <c r="G9829" s="193"/>
      <c r="H9829" s="23"/>
      <c r="I9829" s="28"/>
    </row>
    <row r="9830" ht="22.5" customHeight="1">
      <c r="A9830" s="53" t="str">
        <f t="array" ref="A9830">IFERROR(_xlfn.XLOOKUP(B9830, Runs[Run ID], Runs[Track]), "— pick a run —")</f>
        <v>X-Men</v>
      </c>
      <c r="B9830" s="54" t="s">
        <v>167</v>
      </c>
      <c r="C9830" s="53" t="str">
        <f t="array" ref="C9830">IFERROR(_xlfn.XLOOKUP(B9830, Runs[Run ID], Runs[Title]), "— pick a run —")</f>
        <v>The Krakoa Era</v>
      </c>
      <c r="D9830" s="74" t="s">
        <v>9048</v>
      </c>
      <c r="E9830" s="58" t="b">
        <v>0</v>
      </c>
      <c r="F9830" s="25">
        <f t="shared" si="2"/>
        <v>279</v>
      </c>
      <c r="G9830" s="193"/>
      <c r="H9830" s="23"/>
      <c r="I9830" s="28"/>
    </row>
    <row r="9831" ht="22.5" customHeight="1">
      <c r="A9831" s="53" t="str">
        <f t="array" ref="A9831">IFERROR(_xlfn.XLOOKUP(B9831, Runs[Run ID], Runs[Track]), "— pick a run —")</f>
        <v>X-Men</v>
      </c>
      <c r="B9831" s="54" t="s">
        <v>167</v>
      </c>
      <c r="C9831" s="53" t="str">
        <f t="array" ref="C9831">IFERROR(_xlfn.XLOOKUP(B9831, Runs[Run ID], Runs[Title]), "— pick a run —")</f>
        <v>The Krakoa Era</v>
      </c>
      <c r="D9831" s="74" t="s">
        <v>9058</v>
      </c>
      <c r="E9831" s="58" t="b">
        <v>0</v>
      </c>
      <c r="F9831" s="25">
        <f t="shared" si="2"/>
        <v>280</v>
      </c>
      <c r="G9831" s="193"/>
      <c r="H9831" s="23"/>
      <c r="I9831" s="28"/>
    </row>
    <row r="9832" ht="22.5" customHeight="1">
      <c r="A9832" s="53" t="str">
        <f t="array" ref="A9832">IFERROR(_xlfn.XLOOKUP(B9832, Runs[Run ID], Runs[Track]), "— pick a run —")</f>
        <v>X-Men</v>
      </c>
      <c r="B9832" s="54" t="s">
        <v>167</v>
      </c>
      <c r="C9832" s="53" t="str">
        <f t="array" ref="C9832">IFERROR(_xlfn.XLOOKUP(B9832, Runs[Run ID], Runs[Title]), "— pick a run —")</f>
        <v>The Krakoa Era</v>
      </c>
      <c r="D9832" s="74" t="s">
        <v>7404</v>
      </c>
      <c r="E9832" s="58" t="b">
        <v>0</v>
      </c>
      <c r="F9832" s="25">
        <f t="shared" si="2"/>
        <v>281</v>
      </c>
      <c r="G9832" s="193"/>
      <c r="H9832" s="23"/>
      <c r="I9832" s="28"/>
    </row>
    <row r="9833" ht="22.5" customHeight="1">
      <c r="A9833" s="53" t="str">
        <f t="array" ref="A9833">IFERROR(_xlfn.XLOOKUP(B9833, Runs[Run ID], Runs[Track]), "— pick a run —")</f>
        <v>X-Men</v>
      </c>
      <c r="B9833" s="54" t="s">
        <v>167</v>
      </c>
      <c r="C9833" s="53" t="str">
        <f t="array" ref="C9833">IFERROR(_xlfn.XLOOKUP(B9833, Runs[Run ID], Runs[Title]), "— pick a run —")</f>
        <v>The Krakoa Era</v>
      </c>
      <c r="D9833" s="74" t="s">
        <v>7422</v>
      </c>
      <c r="E9833" s="58" t="b">
        <v>0</v>
      </c>
      <c r="F9833" s="25">
        <f t="shared" si="2"/>
        <v>282</v>
      </c>
      <c r="G9833" s="193"/>
      <c r="H9833" s="23"/>
      <c r="I9833" s="28"/>
    </row>
    <row r="9834" ht="22.5" customHeight="1">
      <c r="A9834" s="53" t="str">
        <f t="array" ref="A9834">IFERROR(_xlfn.XLOOKUP(B9834, Runs[Run ID], Runs[Track]), "— pick a run —")</f>
        <v>X-Men</v>
      </c>
      <c r="B9834" s="54" t="s">
        <v>167</v>
      </c>
      <c r="C9834" s="53" t="str">
        <f t="array" ref="C9834">IFERROR(_xlfn.XLOOKUP(B9834, Runs[Run ID], Runs[Title]), "— pick a run —")</f>
        <v>The Krakoa Era</v>
      </c>
      <c r="D9834" s="74" t="s">
        <v>7439</v>
      </c>
      <c r="E9834" s="58" t="b">
        <v>0</v>
      </c>
      <c r="F9834" s="25">
        <f t="shared" si="2"/>
        <v>283</v>
      </c>
      <c r="G9834" s="193"/>
      <c r="H9834" s="23"/>
      <c r="I9834" s="28"/>
    </row>
    <row r="9835" ht="22.5" customHeight="1">
      <c r="A9835" s="53" t="str">
        <f t="array" ref="A9835">IFERROR(_xlfn.XLOOKUP(B9835, Runs[Run ID], Runs[Track]), "— pick a run —")</f>
        <v>X-Men</v>
      </c>
      <c r="B9835" s="54" t="s">
        <v>167</v>
      </c>
      <c r="C9835" s="53" t="str">
        <f t="array" ref="C9835">IFERROR(_xlfn.XLOOKUP(B9835, Runs[Run ID], Runs[Title]), "— pick a run —")</f>
        <v>The Krakoa Era</v>
      </c>
      <c r="D9835" s="74" t="s">
        <v>16966</v>
      </c>
      <c r="E9835" s="58" t="b">
        <v>0</v>
      </c>
      <c r="F9835" s="25">
        <f t="shared" si="2"/>
        <v>284</v>
      </c>
      <c r="G9835" s="193"/>
      <c r="H9835" s="23"/>
      <c r="I9835" s="28"/>
    </row>
    <row r="9836" ht="22.5" customHeight="1">
      <c r="A9836" s="53" t="str">
        <f t="array" ref="A9836">IFERROR(_xlfn.XLOOKUP(B9836, Runs[Run ID], Runs[Track]), "— pick a run —")</f>
        <v>X-Men</v>
      </c>
      <c r="B9836" s="54" t="s">
        <v>167</v>
      </c>
      <c r="C9836" s="53" t="str">
        <f t="array" ref="C9836">IFERROR(_xlfn.XLOOKUP(B9836, Runs[Run ID], Runs[Title]), "— pick a run —")</f>
        <v>The Krakoa Era</v>
      </c>
      <c r="D9836" s="74" t="s">
        <v>16967</v>
      </c>
      <c r="E9836" s="58" t="b">
        <v>0</v>
      </c>
      <c r="F9836" s="25">
        <f t="shared" si="2"/>
        <v>285</v>
      </c>
      <c r="G9836" s="193"/>
      <c r="H9836" s="23"/>
      <c r="I9836" s="28"/>
    </row>
    <row r="9837" ht="22.5" customHeight="1">
      <c r="A9837" s="53" t="str">
        <f t="array" ref="A9837">IFERROR(_xlfn.XLOOKUP(B9837, Runs[Run ID], Runs[Track]), "— pick a run —")</f>
        <v>X-Men</v>
      </c>
      <c r="B9837" s="54" t="s">
        <v>167</v>
      </c>
      <c r="C9837" s="53" t="str">
        <f t="array" ref="C9837">IFERROR(_xlfn.XLOOKUP(B9837, Runs[Run ID], Runs[Title]), "— pick a run —")</f>
        <v>The Krakoa Era</v>
      </c>
      <c r="D9837" s="74" t="s">
        <v>16968</v>
      </c>
      <c r="E9837" s="58" t="b">
        <v>0</v>
      </c>
      <c r="F9837" s="25">
        <f t="shared" si="2"/>
        <v>286</v>
      </c>
      <c r="G9837" s="193"/>
      <c r="H9837" s="23"/>
      <c r="I9837" s="28"/>
    </row>
    <row r="9838" ht="22.5" customHeight="1">
      <c r="A9838" s="53" t="str">
        <f t="array" ref="A9838">IFERROR(_xlfn.XLOOKUP(B9838, Runs[Run ID], Runs[Track]), "— pick a run —")</f>
        <v>X-Men</v>
      </c>
      <c r="B9838" s="54" t="s">
        <v>167</v>
      </c>
      <c r="C9838" s="53" t="str">
        <f t="array" ref="C9838">IFERROR(_xlfn.XLOOKUP(B9838, Runs[Run ID], Runs[Title]), "— pick a run —")</f>
        <v>The Krakoa Era</v>
      </c>
      <c r="D9838" s="74" t="s">
        <v>16969</v>
      </c>
      <c r="E9838" s="58" t="b">
        <v>0</v>
      </c>
      <c r="F9838" s="25">
        <f t="shared" si="2"/>
        <v>287</v>
      </c>
      <c r="G9838" s="193"/>
      <c r="H9838" s="23"/>
      <c r="I9838" s="28"/>
    </row>
    <row r="9839" ht="22.5" customHeight="1">
      <c r="A9839" s="53" t="str">
        <f t="array" ref="A9839">IFERROR(_xlfn.XLOOKUP(B9839, Runs[Run ID], Runs[Track]), "— pick a run —")</f>
        <v>X-Men</v>
      </c>
      <c r="B9839" s="54" t="s">
        <v>167</v>
      </c>
      <c r="C9839" s="53" t="str">
        <f t="array" ref="C9839">IFERROR(_xlfn.XLOOKUP(B9839, Runs[Run ID], Runs[Title]), "— pick a run —")</f>
        <v>The Krakoa Era</v>
      </c>
      <c r="D9839" s="74" t="s">
        <v>16970</v>
      </c>
      <c r="E9839" s="58" t="b">
        <v>0</v>
      </c>
      <c r="F9839" s="25">
        <f t="shared" si="2"/>
        <v>288</v>
      </c>
      <c r="G9839" s="193"/>
      <c r="H9839" s="23"/>
      <c r="I9839" s="28"/>
    </row>
    <row r="9840" ht="22.5" customHeight="1">
      <c r="A9840" s="53" t="str">
        <f t="array" ref="A9840">IFERROR(_xlfn.XLOOKUP(B9840, Runs[Run ID], Runs[Track]), "— pick a run —")</f>
        <v>X-Men</v>
      </c>
      <c r="B9840" s="54" t="s">
        <v>167</v>
      </c>
      <c r="C9840" s="53" t="str">
        <f t="array" ref="C9840">IFERROR(_xlfn.XLOOKUP(B9840, Runs[Run ID], Runs[Title]), "— pick a run —")</f>
        <v>The Krakoa Era</v>
      </c>
      <c r="D9840" s="74" t="s">
        <v>16971</v>
      </c>
      <c r="E9840" s="58" t="b">
        <v>0</v>
      </c>
      <c r="F9840" s="25">
        <f t="shared" si="2"/>
        <v>289</v>
      </c>
      <c r="G9840" s="193"/>
      <c r="H9840" s="23"/>
      <c r="I9840" s="28"/>
    </row>
    <row r="9841" ht="22.5" customHeight="1">
      <c r="A9841" s="53" t="str">
        <f t="array" ref="A9841">IFERROR(_xlfn.XLOOKUP(B9841, Runs[Run ID], Runs[Track]), "— pick a run —")</f>
        <v>X-Men</v>
      </c>
      <c r="B9841" s="54" t="s">
        <v>167</v>
      </c>
      <c r="C9841" s="53" t="str">
        <f t="array" ref="C9841">IFERROR(_xlfn.XLOOKUP(B9841, Runs[Run ID], Runs[Title]), "— pick a run —")</f>
        <v>The Krakoa Era</v>
      </c>
      <c r="D9841" s="74" t="s">
        <v>16972</v>
      </c>
      <c r="E9841" s="58" t="b">
        <v>0</v>
      </c>
      <c r="F9841" s="25">
        <f t="shared" si="2"/>
        <v>290</v>
      </c>
      <c r="G9841" s="193"/>
      <c r="H9841" s="23"/>
      <c r="I9841" s="28"/>
    </row>
    <row r="9842" ht="22.5" customHeight="1">
      <c r="A9842" s="53" t="str">
        <f t="array" ref="A9842">IFERROR(_xlfn.XLOOKUP(B9842, Runs[Run ID], Runs[Track]), "— pick a run —")</f>
        <v>X-Men</v>
      </c>
      <c r="B9842" s="54" t="s">
        <v>167</v>
      </c>
      <c r="C9842" s="53" t="str">
        <f t="array" ref="C9842">IFERROR(_xlfn.XLOOKUP(B9842, Runs[Run ID], Runs[Title]), "— pick a run —")</f>
        <v>The Krakoa Era</v>
      </c>
      <c r="D9842" s="74" t="s">
        <v>16973</v>
      </c>
      <c r="E9842" s="58" t="b">
        <v>0</v>
      </c>
      <c r="F9842" s="25">
        <f t="shared" si="2"/>
        <v>291</v>
      </c>
      <c r="G9842" s="193"/>
      <c r="H9842" s="23"/>
      <c r="I9842" s="28"/>
    </row>
    <row r="9843" ht="22.5" customHeight="1">
      <c r="A9843" s="53" t="str">
        <f t="array" ref="A9843">IFERROR(_xlfn.XLOOKUP(B9843, Runs[Run ID], Runs[Track]), "— pick a run —")</f>
        <v>X-Men</v>
      </c>
      <c r="B9843" s="54" t="s">
        <v>167</v>
      </c>
      <c r="C9843" s="53" t="str">
        <f t="array" ref="C9843">IFERROR(_xlfn.XLOOKUP(B9843, Runs[Run ID], Runs[Title]), "— pick a run —")</f>
        <v>The Krakoa Era</v>
      </c>
      <c r="D9843" s="74" t="s">
        <v>16974</v>
      </c>
      <c r="E9843" s="58" t="b">
        <v>0</v>
      </c>
      <c r="F9843" s="25">
        <f t="shared" si="2"/>
        <v>292</v>
      </c>
      <c r="G9843" s="193"/>
      <c r="H9843" s="23"/>
      <c r="I9843" s="28"/>
    </row>
    <row r="9844" ht="22.5" customHeight="1">
      <c r="A9844" s="53" t="str">
        <f t="array" ref="A9844">IFERROR(_xlfn.XLOOKUP(B9844, Runs[Run ID], Runs[Track]), "— pick a run —")</f>
        <v>X-Men</v>
      </c>
      <c r="B9844" s="54" t="s">
        <v>167</v>
      </c>
      <c r="C9844" s="53" t="str">
        <f t="array" ref="C9844">IFERROR(_xlfn.XLOOKUP(B9844, Runs[Run ID], Runs[Title]), "— pick a run —")</f>
        <v>The Krakoa Era</v>
      </c>
      <c r="D9844" s="74" t="s">
        <v>9220</v>
      </c>
      <c r="E9844" s="58" t="b">
        <v>0</v>
      </c>
      <c r="F9844" s="25">
        <f t="shared" si="2"/>
        <v>293</v>
      </c>
      <c r="G9844" s="193"/>
      <c r="H9844" s="23"/>
      <c r="I9844" s="28"/>
    </row>
    <row r="9845" ht="22.5" customHeight="1">
      <c r="A9845" s="53" t="str">
        <f t="array" ref="A9845">IFERROR(_xlfn.XLOOKUP(B9845, Runs[Run ID], Runs[Track]), "— pick a run —")</f>
        <v>X-Men</v>
      </c>
      <c r="B9845" s="54" t="s">
        <v>167</v>
      </c>
      <c r="C9845" s="53" t="str">
        <f t="array" ref="C9845">IFERROR(_xlfn.XLOOKUP(B9845, Runs[Run ID], Runs[Title]), "— pick a run —")</f>
        <v>The Krakoa Era</v>
      </c>
      <c r="D9845" s="74" t="s">
        <v>9232</v>
      </c>
      <c r="E9845" s="58" t="b">
        <v>0</v>
      </c>
      <c r="F9845" s="25">
        <f t="shared" si="2"/>
        <v>294</v>
      </c>
      <c r="G9845" s="193"/>
      <c r="H9845" s="23"/>
      <c r="I9845" s="28"/>
    </row>
    <row r="9846" ht="22.5" customHeight="1">
      <c r="A9846" s="53" t="str">
        <f t="array" ref="A9846">IFERROR(_xlfn.XLOOKUP(B9846, Runs[Run ID], Runs[Track]), "— pick a run —")</f>
        <v>X-Men</v>
      </c>
      <c r="B9846" s="54" t="s">
        <v>167</v>
      </c>
      <c r="C9846" s="53" t="str">
        <f t="array" ref="C9846">IFERROR(_xlfn.XLOOKUP(B9846, Runs[Run ID], Runs[Title]), "— pick a run —")</f>
        <v>The Krakoa Era</v>
      </c>
      <c r="D9846" s="74" t="s">
        <v>9244</v>
      </c>
      <c r="E9846" s="58" t="b">
        <v>0</v>
      </c>
      <c r="F9846" s="25">
        <f t="shared" si="2"/>
        <v>295</v>
      </c>
      <c r="G9846" s="193"/>
      <c r="H9846" s="23"/>
      <c r="I9846" s="28"/>
    </row>
    <row r="9847" ht="22.5" customHeight="1">
      <c r="A9847" s="53" t="str">
        <f t="array" ref="A9847">IFERROR(_xlfn.XLOOKUP(B9847, Runs[Run ID], Runs[Track]), "— pick a run —")</f>
        <v>X-Men</v>
      </c>
      <c r="B9847" s="54" t="s">
        <v>167</v>
      </c>
      <c r="C9847" s="53" t="str">
        <f t="array" ref="C9847">IFERROR(_xlfn.XLOOKUP(B9847, Runs[Run ID], Runs[Title]), "— pick a run —")</f>
        <v>The Krakoa Era</v>
      </c>
      <c r="D9847" s="74" t="s">
        <v>9255</v>
      </c>
      <c r="E9847" s="58" t="b">
        <v>0</v>
      </c>
      <c r="F9847" s="25">
        <f t="shared" si="2"/>
        <v>296</v>
      </c>
      <c r="G9847" s="193"/>
      <c r="H9847" s="23"/>
      <c r="I9847" s="28"/>
    </row>
    <row r="9848" ht="22.5" customHeight="1">
      <c r="A9848" s="53" t="str">
        <f t="array" ref="A9848">IFERROR(_xlfn.XLOOKUP(B9848, Runs[Run ID], Runs[Track]), "— pick a run —")</f>
        <v>X-Men</v>
      </c>
      <c r="B9848" s="54" t="s">
        <v>167</v>
      </c>
      <c r="C9848" s="53" t="str">
        <f t="array" ref="C9848">IFERROR(_xlfn.XLOOKUP(B9848, Runs[Run ID], Runs[Title]), "— pick a run —")</f>
        <v>The Krakoa Era</v>
      </c>
      <c r="D9848" s="74" t="s">
        <v>9266</v>
      </c>
      <c r="E9848" s="58" t="b">
        <v>0</v>
      </c>
      <c r="F9848" s="25">
        <f t="shared" si="2"/>
        <v>297</v>
      </c>
      <c r="G9848" s="193"/>
      <c r="H9848" s="23"/>
      <c r="I9848" s="28"/>
    </row>
    <row r="9849" ht="22.5" customHeight="1">
      <c r="A9849" s="53" t="str">
        <f t="array" ref="A9849">IFERROR(_xlfn.XLOOKUP(B9849, Runs[Run ID], Runs[Track]), "— pick a run —")</f>
        <v>X-Men</v>
      </c>
      <c r="B9849" s="54" t="s">
        <v>167</v>
      </c>
      <c r="C9849" s="53" t="str">
        <f t="array" ref="C9849">IFERROR(_xlfn.XLOOKUP(B9849, Runs[Run ID], Runs[Title]), "— pick a run —")</f>
        <v>The Krakoa Era</v>
      </c>
      <c r="D9849" s="74" t="s">
        <v>9277</v>
      </c>
      <c r="E9849" s="58" t="b">
        <v>0</v>
      </c>
      <c r="F9849" s="25">
        <f t="shared" si="2"/>
        <v>298</v>
      </c>
      <c r="G9849" s="193"/>
      <c r="H9849" s="23"/>
      <c r="I9849" s="28"/>
    </row>
    <row r="9850" ht="22.5" customHeight="1">
      <c r="A9850" s="53" t="str">
        <f t="array" ref="A9850">IFERROR(_xlfn.XLOOKUP(B9850, Runs[Run ID], Runs[Track]), "— pick a run —")</f>
        <v>X-Men</v>
      </c>
      <c r="B9850" s="54" t="s">
        <v>167</v>
      </c>
      <c r="C9850" s="53" t="str">
        <f t="array" ref="C9850">IFERROR(_xlfn.XLOOKUP(B9850, Runs[Run ID], Runs[Title]), "— pick a run —")</f>
        <v>The Krakoa Era</v>
      </c>
      <c r="D9850" s="74" t="s">
        <v>16975</v>
      </c>
      <c r="E9850" s="58" t="b">
        <v>0</v>
      </c>
      <c r="F9850" s="25">
        <f t="shared" si="2"/>
        <v>299</v>
      </c>
      <c r="G9850" s="193"/>
      <c r="H9850" s="23"/>
      <c r="I9850" s="28"/>
    </row>
    <row r="9851" ht="22.5" customHeight="1">
      <c r="A9851" s="53" t="str">
        <f t="array" ref="A9851">IFERROR(_xlfn.XLOOKUP(B9851, Runs[Run ID], Runs[Track]), "— pick a run —")</f>
        <v>X-Men</v>
      </c>
      <c r="B9851" s="54" t="s">
        <v>167</v>
      </c>
      <c r="C9851" s="53" t="str">
        <f t="array" ref="C9851">IFERROR(_xlfn.XLOOKUP(B9851, Runs[Run ID], Runs[Title]), "— pick a run —")</f>
        <v>The Krakoa Era</v>
      </c>
      <c r="D9851" s="74" t="s">
        <v>9311</v>
      </c>
      <c r="E9851" s="58" t="b">
        <v>0</v>
      </c>
      <c r="F9851" s="25">
        <f t="shared" si="2"/>
        <v>300</v>
      </c>
      <c r="G9851" s="193"/>
      <c r="H9851" s="23"/>
      <c r="I9851" s="28"/>
    </row>
    <row r="9852" ht="22.5" customHeight="1">
      <c r="A9852" s="53" t="str">
        <f t="array" ref="A9852">IFERROR(_xlfn.XLOOKUP(B9852, Runs[Run ID], Runs[Track]), "— pick a run —")</f>
        <v>X-Men</v>
      </c>
      <c r="B9852" s="54" t="s">
        <v>167</v>
      </c>
      <c r="C9852" s="53" t="str">
        <f t="array" ref="C9852">IFERROR(_xlfn.XLOOKUP(B9852, Runs[Run ID], Runs[Title]), "— pick a run —")</f>
        <v>The Krakoa Era</v>
      </c>
      <c r="D9852" s="74" t="s">
        <v>9323</v>
      </c>
      <c r="E9852" s="58" t="b">
        <v>0</v>
      </c>
      <c r="F9852" s="25">
        <f t="shared" si="2"/>
        <v>301</v>
      </c>
      <c r="G9852" s="193"/>
      <c r="H9852" s="23"/>
      <c r="I9852" s="28"/>
    </row>
    <row r="9853" ht="22.5" customHeight="1">
      <c r="A9853" s="53" t="str">
        <f t="array" ref="A9853">IFERROR(_xlfn.XLOOKUP(B9853, Runs[Run ID], Runs[Track]), "— pick a run —")</f>
        <v>X-Men</v>
      </c>
      <c r="B9853" s="54" t="s">
        <v>167</v>
      </c>
      <c r="C9853" s="53" t="str">
        <f t="array" ref="C9853">IFERROR(_xlfn.XLOOKUP(B9853, Runs[Run ID], Runs[Title]), "— pick a run —")</f>
        <v>The Krakoa Era</v>
      </c>
      <c r="D9853" s="74" t="s">
        <v>9336</v>
      </c>
      <c r="E9853" s="58" t="b">
        <v>0</v>
      </c>
      <c r="F9853" s="25">
        <f t="shared" si="2"/>
        <v>302</v>
      </c>
      <c r="G9853" s="193"/>
      <c r="H9853" s="23"/>
      <c r="I9853" s="28"/>
    </row>
    <row r="9854" ht="22.5" customHeight="1">
      <c r="A9854" s="53" t="str">
        <f t="array" ref="A9854">IFERROR(_xlfn.XLOOKUP(B9854, Runs[Run ID], Runs[Track]), "— pick a run —")</f>
        <v>X-Men</v>
      </c>
      <c r="B9854" s="54" t="s">
        <v>167</v>
      </c>
      <c r="C9854" s="53" t="str">
        <f t="array" ref="C9854">IFERROR(_xlfn.XLOOKUP(B9854, Runs[Run ID], Runs[Title]), "— pick a run —")</f>
        <v>The Krakoa Era</v>
      </c>
      <c r="D9854" s="74" t="s">
        <v>9348</v>
      </c>
      <c r="E9854" s="58" t="b">
        <v>0</v>
      </c>
      <c r="F9854" s="25">
        <f t="shared" si="2"/>
        <v>303</v>
      </c>
      <c r="G9854" s="193"/>
      <c r="H9854" s="23"/>
      <c r="I9854" s="28"/>
    </row>
    <row r="9855" ht="22.5" customHeight="1">
      <c r="A9855" s="53" t="str">
        <f t="array" ref="A9855">IFERROR(_xlfn.XLOOKUP(B9855, Runs[Run ID], Runs[Track]), "— pick a run —")</f>
        <v>X-Men</v>
      </c>
      <c r="B9855" s="54" t="s">
        <v>167</v>
      </c>
      <c r="C9855" s="53" t="str">
        <f t="array" ref="C9855">IFERROR(_xlfn.XLOOKUP(B9855, Runs[Run ID], Runs[Title]), "— pick a run —")</f>
        <v>The Krakoa Era</v>
      </c>
      <c r="D9855" s="74" t="s">
        <v>9361</v>
      </c>
      <c r="E9855" s="58" t="b">
        <v>0</v>
      </c>
      <c r="F9855" s="25">
        <f t="shared" si="2"/>
        <v>304</v>
      </c>
      <c r="G9855" s="193"/>
      <c r="H9855" s="23"/>
      <c r="I9855" s="28"/>
    </row>
    <row r="9856" ht="22.5" customHeight="1">
      <c r="A9856" s="53" t="str">
        <f t="array" ref="A9856">IFERROR(_xlfn.XLOOKUP(B9856, Runs[Run ID], Runs[Track]), "— pick a run —")</f>
        <v>X-Men</v>
      </c>
      <c r="B9856" s="54" t="s">
        <v>167</v>
      </c>
      <c r="C9856" s="53" t="str">
        <f t="array" ref="C9856">IFERROR(_xlfn.XLOOKUP(B9856, Runs[Run ID], Runs[Title]), "— pick a run —")</f>
        <v>The Krakoa Era</v>
      </c>
      <c r="D9856" s="74" t="s">
        <v>9374</v>
      </c>
      <c r="E9856" s="58" t="b">
        <v>0</v>
      </c>
      <c r="F9856" s="25">
        <f t="shared" si="2"/>
        <v>305</v>
      </c>
      <c r="G9856" s="193"/>
      <c r="H9856" s="23"/>
      <c r="I9856" s="28"/>
    </row>
    <row r="9857" ht="22.5" customHeight="1">
      <c r="A9857" s="53" t="str">
        <f t="array" ref="A9857">IFERROR(_xlfn.XLOOKUP(B9857, Runs[Run ID], Runs[Track]), "— pick a run —")</f>
        <v>X-Men</v>
      </c>
      <c r="B9857" s="54" t="s">
        <v>167</v>
      </c>
      <c r="C9857" s="53" t="str">
        <f t="array" ref="C9857">IFERROR(_xlfn.XLOOKUP(B9857, Runs[Run ID], Runs[Title]), "— pick a run —")</f>
        <v>The Krakoa Era</v>
      </c>
      <c r="D9857" s="74" t="s">
        <v>16976</v>
      </c>
      <c r="E9857" s="58" t="b">
        <v>0</v>
      </c>
      <c r="F9857" s="25">
        <f t="shared" si="2"/>
        <v>306</v>
      </c>
      <c r="G9857" s="193"/>
      <c r="H9857" s="23"/>
      <c r="I9857" s="28"/>
    </row>
    <row r="9858" ht="22.5" customHeight="1">
      <c r="A9858" s="53" t="str">
        <f t="array" ref="A9858">IFERROR(_xlfn.XLOOKUP(B9858, Runs[Run ID], Runs[Track]), "— pick a run —")</f>
        <v>X-Men</v>
      </c>
      <c r="B9858" s="54" t="s">
        <v>167</v>
      </c>
      <c r="C9858" s="53" t="str">
        <f t="array" ref="C9858">IFERROR(_xlfn.XLOOKUP(B9858, Runs[Run ID], Runs[Title]), "— pick a run —")</f>
        <v>The Krakoa Era</v>
      </c>
      <c r="D9858" s="74" t="s">
        <v>16977</v>
      </c>
      <c r="E9858" s="58" t="b">
        <v>0</v>
      </c>
      <c r="F9858" s="25">
        <f t="shared" si="2"/>
        <v>307</v>
      </c>
      <c r="G9858" s="193"/>
      <c r="H9858" s="23"/>
      <c r="I9858" s="28"/>
    </row>
    <row r="9859" ht="22.5" customHeight="1">
      <c r="A9859" s="53" t="str">
        <f t="array" ref="A9859">IFERROR(_xlfn.XLOOKUP(B9859, Runs[Run ID], Runs[Track]), "— pick a run —")</f>
        <v>X-Men</v>
      </c>
      <c r="B9859" s="54" t="s">
        <v>167</v>
      </c>
      <c r="C9859" s="53" t="str">
        <f t="array" ref="C9859">IFERROR(_xlfn.XLOOKUP(B9859, Runs[Run ID], Runs[Title]), "— pick a run —")</f>
        <v>The Krakoa Era</v>
      </c>
      <c r="D9859" s="74" t="s">
        <v>16978</v>
      </c>
      <c r="E9859" s="58" t="b">
        <v>0</v>
      </c>
      <c r="F9859" s="25">
        <f t="shared" si="2"/>
        <v>308</v>
      </c>
      <c r="G9859" s="193"/>
      <c r="H9859" s="23"/>
      <c r="I9859" s="28"/>
    </row>
    <row r="9860" ht="22.5" customHeight="1">
      <c r="A9860" s="53" t="str">
        <f t="array" ref="A9860">IFERROR(_xlfn.XLOOKUP(B9860, Runs[Run ID], Runs[Track]), "— pick a run —")</f>
        <v>X-Men</v>
      </c>
      <c r="B9860" s="54" t="s">
        <v>167</v>
      </c>
      <c r="C9860" s="53" t="str">
        <f t="array" ref="C9860">IFERROR(_xlfn.XLOOKUP(B9860, Runs[Run ID], Runs[Title]), "— pick a run —")</f>
        <v>The Krakoa Era</v>
      </c>
      <c r="D9860" s="74" t="s">
        <v>16979</v>
      </c>
      <c r="E9860" s="58" t="b">
        <v>0</v>
      </c>
      <c r="F9860" s="25">
        <f t="shared" si="2"/>
        <v>309</v>
      </c>
      <c r="G9860" s="193"/>
      <c r="H9860" s="23"/>
      <c r="I9860" s="28"/>
    </row>
    <row r="9861" ht="22.5" customHeight="1">
      <c r="A9861" s="53" t="str">
        <f t="array" ref="A9861">IFERROR(_xlfn.XLOOKUP(B9861, Runs[Run ID], Runs[Track]), "— pick a run —")</f>
        <v>X-Men</v>
      </c>
      <c r="B9861" s="54" t="s">
        <v>167</v>
      </c>
      <c r="C9861" s="53" t="str">
        <f t="array" ref="C9861">IFERROR(_xlfn.XLOOKUP(B9861, Runs[Run ID], Runs[Title]), "— pick a run —")</f>
        <v>The Krakoa Era</v>
      </c>
      <c r="D9861" s="74" t="s">
        <v>16980</v>
      </c>
      <c r="E9861" s="58" t="b">
        <v>0</v>
      </c>
      <c r="F9861" s="25">
        <f t="shared" si="2"/>
        <v>310</v>
      </c>
      <c r="G9861" s="193"/>
      <c r="H9861" s="23"/>
      <c r="I9861" s="28"/>
    </row>
    <row r="9862" ht="22.5" customHeight="1">
      <c r="A9862" s="53" t="str">
        <f t="array" ref="A9862">IFERROR(_xlfn.XLOOKUP(B9862, Runs[Run ID], Runs[Track]), "— pick a run —")</f>
        <v>X-Men</v>
      </c>
      <c r="B9862" s="54" t="s">
        <v>167</v>
      </c>
      <c r="C9862" s="53" t="str">
        <f t="array" ref="C9862">IFERROR(_xlfn.XLOOKUP(B9862, Runs[Run ID], Runs[Title]), "— pick a run —")</f>
        <v>The Krakoa Era</v>
      </c>
      <c r="D9862" s="74" t="s">
        <v>16981</v>
      </c>
      <c r="E9862" s="58" t="b">
        <v>0</v>
      </c>
      <c r="F9862" s="25">
        <f t="shared" si="2"/>
        <v>311</v>
      </c>
      <c r="G9862" s="193"/>
      <c r="H9862" s="23"/>
      <c r="I9862" s="28"/>
    </row>
    <row r="9863" ht="22.5" customHeight="1">
      <c r="A9863" s="53" t="str">
        <f t="array" ref="A9863">IFERROR(_xlfn.XLOOKUP(B9863, Runs[Run ID], Runs[Track]), "— pick a run —")</f>
        <v>X-Men</v>
      </c>
      <c r="B9863" s="54" t="s">
        <v>167</v>
      </c>
      <c r="C9863" s="53" t="str">
        <f t="array" ref="C9863">IFERROR(_xlfn.XLOOKUP(B9863, Runs[Run ID], Runs[Title]), "— pick a run —")</f>
        <v>The Krakoa Era</v>
      </c>
      <c r="D9863" s="74" t="s">
        <v>16982</v>
      </c>
      <c r="E9863" s="58" t="b">
        <v>0</v>
      </c>
      <c r="F9863" s="25">
        <f t="shared" si="2"/>
        <v>312</v>
      </c>
      <c r="G9863" s="193"/>
      <c r="H9863" s="23"/>
      <c r="I9863" s="28"/>
    </row>
    <row r="9864" ht="22.5" customHeight="1">
      <c r="A9864" s="53" t="str">
        <f t="array" ref="A9864">IFERROR(_xlfn.XLOOKUP(B9864, Runs[Run ID], Runs[Track]), "— pick a run —")</f>
        <v>X-Men</v>
      </c>
      <c r="B9864" s="54" t="s">
        <v>167</v>
      </c>
      <c r="C9864" s="53" t="str">
        <f t="array" ref="C9864">IFERROR(_xlfn.XLOOKUP(B9864, Runs[Run ID], Runs[Title]), "— pick a run —")</f>
        <v>The Krakoa Era</v>
      </c>
      <c r="D9864" s="74" t="s">
        <v>16983</v>
      </c>
      <c r="E9864" s="58" t="b">
        <v>0</v>
      </c>
      <c r="F9864" s="25">
        <f t="shared" si="2"/>
        <v>313</v>
      </c>
      <c r="G9864" s="193"/>
      <c r="H9864" s="23"/>
      <c r="I9864" s="28"/>
    </row>
    <row r="9865" ht="22.5" customHeight="1">
      <c r="A9865" s="53" t="str">
        <f t="array" ref="A9865">IFERROR(_xlfn.XLOOKUP(B9865, Runs[Run ID], Runs[Track]), "— pick a run —")</f>
        <v>X-Men</v>
      </c>
      <c r="B9865" s="54" t="s">
        <v>167</v>
      </c>
      <c r="C9865" s="53" t="str">
        <f t="array" ref="C9865">IFERROR(_xlfn.XLOOKUP(B9865, Runs[Run ID], Runs[Title]), "— pick a run —")</f>
        <v>The Krakoa Era</v>
      </c>
      <c r="D9865" s="74" t="s">
        <v>9479</v>
      </c>
      <c r="E9865" s="58" t="b">
        <v>0</v>
      </c>
      <c r="F9865" s="25">
        <f t="shared" si="2"/>
        <v>314</v>
      </c>
      <c r="G9865" s="193"/>
      <c r="H9865" s="23"/>
      <c r="I9865" s="28"/>
    </row>
    <row r="9866" ht="22.5" customHeight="1">
      <c r="A9866" s="53" t="str">
        <f t="array" ref="A9866">IFERROR(_xlfn.XLOOKUP(B9866, Runs[Run ID], Runs[Track]), "— pick a run —")</f>
        <v>X-Men</v>
      </c>
      <c r="B9866" s="54" t="s">
        <v>167</v>
      </c>
      <c r="C9866" s="53" t="str">
        <f t="array" ref="C9866">IFERROR(_xlfn.XLOOKUP(B9866, Runs[Run ID], Runs[Title]), "— pick a run —")</f>
        <v>The Krakoa Era</v>
      </c>
      <c r="D9866" s="74" t="s">
        <v>9490</v>
      </c>
      <c r="E9866" s="58" t="b">
        <v>0</v>
      </c>
      <c r="F9866" s="25">
        <f t="shared" si="2"/>
        <v>315</v>
      </c>
      <c r="G9866" s="193"/>
      <c r="H9866" s="23"/>
      <c r="I9866" s="28"/>
    </row>
    <row r="9867" ht="22.5" customHeight="1">
      <c r="A9867" s="53" t="str">
        <f t="array" ref="A9867">IFERROR(_xlfn.XLOOKUP(B9867, Runs[Run ID], Runs[Track]), "— pick a run —")</f>
        <v>X-Men</v>
      </c>
      <c r="B9867" s="54" t="s">
        <v>167</v>
      </c>
      <c r="C9867" s="53" t="str">
        <f t="array" ref="C9867">IFERROR(_xlfn.XLOOKUP(B9867, Runs[Run ID], Runs[Title]), "— pick a run —")</f>
        <v>The Krakoa Era</v>
      </c>
      <c r="D9867" s="74" t="s">
        <v>9501</v>
      </c>
      <c r="E9867" s="58" t="b">
        <v>0</v>
      </c>
      <c r="F9867" s="25">
        <f t="shared" si="2"/>
        <v>316</v>
      </c>
      <c r="G9867" s="193"/>
      <c r="H9867" s="23"/>
      <c r="I9867" s="28"/>
    </row>
    <row r="9868" ht="22.5" customHeight="1">
      <c r="A9868" s="53" t="str">
        <f t="array" ref="A9868">IFERROR(_xlfn.XLOOKUP(B9868, Runs[Run ID], Runs[Track]), "— pick a run —")</f>
        <v>X-Men</v>
      </c>
      <c r="B9868" s="54" t="s">
        <v>167</v>
      </c>
      <c r="C9868" s="53" t="str">
        <f t="array" ref="C9868">IFERROR(_xlfn.XLOOKUP(B9868, Runs[Run ID], Runs[Title]), "— pick a run —")</f>
        <v>The Krakoa Era</v>
      </c>
      <c r="D9868" s="74" t="s">
        <v>9514</v>
      </c>
      <c r="E9868" s="58" t="b">
        <v>0</v>
      </c>
      <c r="F9868" s="25">
        <f t="shared" si="2"/>
        <v>317</v>
      </c>
      <c r="G9868" s="193"/>
      <c r="H9868" s="23"/>
      <c r="I9868" s="28"/>
    </row>
    <row r="9869" ht="22.5" customHeight="1">
      <c r="A9869" s="53" t="str">
        <f t="array" ref="A9869">IFERROR(_xlfn.XLOOKUP(B9869, Runs[Run ID], Runs[Track]), "— pick a run —")</f>
        <v>X-Men</v>
      </c>
      <c r="B9869" s="54" t="s">
        <v>167</v>
      </c>
      <c r="C9869" s="53" t="str">
        <f t="array" ref="C9869">IFERROR(_xlfn.XLOOKUP(B9869, Runs[Run ID], Runs[Title]), "— pick a run —")</f>
        <v>The Krakoa Era</v>
      </c>
      <c r="D9869" s="74" t="s">
        <v>9526</v>
      </c>
      <c r="E9869" s="58" t="b">
        <v>0</v>
      </c>
      <c r="F9869" s="25">
        <f t="shared" si="2"/>
        <v>318</v>
      </c>
      <c r="G9869" s="193"/>
      <c r="H9869" s="23"/>
      <c r="I9869" s="28"/>
    </row>
    <row r="9870" ht="22.5" customHeight="1">
      <c r="A9870" s="53" t="str">
        <f t="array" ref="A9870">IFERROR(_xlfn.XLOOKUP(B9870, Runs[Run ID], Runs[Track]), "— pick a run —")</f>
        <v>X-Men</v>
      </c>
      <c r="B9870" s="54" t="s">
        <v>167</v>
      </c>
      <c r="C9870" s="53" t="str">
        <f t="array" ref="C9870">IFERROR(_xlfn.XLOOKUP(B9870, Runs[Run ID], Runs[Title]), "— pick a run —")</f>
        <v>The Krakoa Era</v>
      </c>
      <c r="D9870" s="74" t="s">
        <v>9538</v>
      </c>
      <c r="E9870" s="58" t="b">
        <v>0</v>
      </c>
      <c r="F9870" s="25">
        <f t="shared" si="2"/>
        <v>319</v>
      </c>
      <c r="G9870" s="193"/>
      <c r="H9870" s="23"/>
      <c r="I9870" s="28"/>
    </row>
    <row r="9871" ht="22.5" customHeight="1">
      <c r="A9871" s="53" t="str">
        <f t="array" ref="A9871">IFERROR(_xlfn.XLOOKUP(B9871, Runs[Run ID], Runs[Track]), "— pick a run —")</f>
        <v>X-Men</v>
      </c>
      <c r="B9871" s="54" t="s">
        <v>167</v>
      </c>
      <c r="C9871" s="53" t="str">
        <f t="array" ref="C9871">IFERROR(_xlfn.XLOOKUP(B9871, Runs[Run ID], Runs[Title]), "— pick a run —")</f>
        <v>The Krakoa Era</v>
      </c>
      <c r="D9871" s="74" t="s">
        <v>16984</v>
      </c>
      <c r="E9871" s="58" t="b">
        <v>0</v>
      </c>
      <c r="F9871" s="25">
        <f t="shared" si="2"/>
        <v>320</v>
      </c>
      <c r="G9871" s="193"/>
      <c r="H9871" s="23"/>
      <c r="I9871" s="28"/>
    </row>
    <row r="9872" ht="22.5" customHeight="1">
      <c r="A9872" s="53" t="str">
        <f t="array" ref="A9872">IFERROR(_xlfn.XLOOKUP(B9872, Runs[Run ID], Runs[Track]), "— pick a run —")</f>
        <v>X-Men</v>
      </c>
      <c r="B9872" s="54" t="s">
        <v>167</v>
      </c>
      <c r="C9872" s="53" t="str">
        <f t="array" ref="C9872">IFERROR(_xlfn.XLOOKUP(B9872, Runs[Run ID], Runs[Title]), "— pick a run —")</f>
        <v>The Krakoa Era</v>
      </c>
      <c r="D9872" s="74" t="s">
        <v>16985</v>
      </c>
      <c r="E9872" s="58" t="b">
        <v>0</v>
      </c>
      <c r="F9872" s="25">
        <f t="shared" si="2"/>
        <v>321</v>
      </c>
      <c r="G9872" s="193"/>
      <c r="H9872" s="23"/>
      <c r="I9872" s="28"/>
    </row>
    <row r="9873" ht="22.5" customHeight="1">
      <c r="A9873" s="53" t="str">
        <f t="array" ref="A9873">IFERROR(_xlfn.XLOOKUP(B9873, Runs[Run ID], Runs[Track]), "— pick a run —")</f>
        <v>X-Men</v>
      </c>
      <c r="B9873" s="54" t="s">
        <v>167</v>
      </c>
      <c r="C9873" s="53" t="str">
        <f t="array" ref="C9873">IFERROR(_xlfn.XLOOKUP(B9873, Runs[Run ID], Runs[Title]), "— pick a run —")</f>
        <v>The Krakoa Era</v>
      </c>
      <c r="D9873" s="74" t="s">
        <v>9571</v>
      </c>
      <c r="E9873" s="58" t="b">
        <v>0</v>
      </c>
      <c r="F9873" s="25">
        <f t="shared" si="2"/>
        <v>322</v>
      </c>
      <c r="G9873" s="193"/>
      <c r="H9873" s="23"/>
      <c r="I9873" s="28"/>
    </row>
    <row r="9874" ht="22.5" customHeight="1">
      <c r="A9874" s="53" t="str">
        <f t="array" ref="A9874">IFERROR(_xlfn.XLOOKUP(B9874, Runs[Run ID], Runs[Track]), "— pick a run —")</f>
        <v>X-Men</v>
      </c>
      <c r="B9874" s="54" t="s">
        <v>167</v>
      </c>
      <c r="C9874" s="53" t="str">
        <f t="array" ref="C9874">IFERROR(_xlfn.XLOOKUP(B9874, Runs[Run ID], Runs[Title]), "— pick a run —")</f>
        <v>The Krakoa Era</v>
      </c>
      <c r="D9874" s="74" t="s">
        <v>9581</v>
      </c>
      <c r="E9874" s="58" t="b">
        <v>0</v>
      </c>
      <c r="F9874" s="25">
        <f t="shared" si="2"/>
        <v>323</v>
      </c>
      <c r="G9874" s="193"/>
      <c r="H9874" s="23"/>
      <c r="I9874" s="28"/>
    </row>
    <row r="9875" ht="22.5" customHeight="1">
      <c r="A9875" s="53" t="str">
        <f t="array" ref="A9875">IFERROR(_xlfn.XLOOKUP(B9875, Runs[Run ID], Runs[Track]), "— pick a run —")</f>
        <v>X-Men</v>
      </c>
      <c r="B9875" s="54" t="s">
        <v>167</v>
      </c>
      <c r="C9875" s="53" t="str">
        <f t="array" ref="C9875">IFERROR(_xlfn.XLOOKUP(B9875, Runs[Run ID], Runs[Title]), "— pick a run —")</f>
        <v>The Krakoa Era</v>
      </c>
      <c r="D9875" s="74" t="s">
        <v>9592</v>
      </c>
      <c r="E9875" s="58" t="b">
        <v>0</v>
      </c>
      <c r="F9875" s="25">
        <f t="shared" si="2"/>
        <v>324</v>
      </c>
      <c r="G9875" s="193"/>
      <c r="H9875" s="23"/>
      <c r="I9875" s="28"/>
    </row>
    <row r="9876" ht="22.5" customHeight="1">
      <c r="A9876" s="53" t="str">
        <f t="array" ref="A9876">IFERROR(_xlfn.XLOOKUP(B9876, Runs[Run ID], Runs[Track]), "— pick a run —")</f>
        <v>X-Men</v>
      </c>
      <c r="B9876" s="54" t="s">
        <v>167</v>
      </c>
      <c r="C9876" s="53" t="str">
        <f t="array" ref="C9876">IFERROR(_xlfn.XLOOKUP(B9876, Runs[Run ID], Runs[Title]), "— pick a run —")</f>
        <v>The Krakoa Era</v>
      </c>
      <c r="D9876" s="74" t="s">
        <v>9605</v>
      </c>
      <c r="E9876" s="58" t="b">
        <v>0</v>
      </c>
      <c r="F9876" s="25">
        <f t="shared" si="2"/>
        <v>325</v>
      </c>
      <c r="G9876" s="193"/>
      <c r="H9876" s="23"/>
      <c r="I9876" s="28"/>
    </row>
    <row r="9877" ht="22.5" customHeight="1">
      <c r="A9877" s="53" t="str">
        <f t="array" ref="A9877">IFERROR(_xlfn.XLOOKUP(B9877, Runs[Run ID], Runs[Track]), "— pick a run —")</f>
        <v>X-Men</v>
      </c>
      <c r="B9877" s="54" t="s">
        <v>167</v>
      </c>
      <c r="C9877" s="53" t="str">
        <f t="array" ref="C9877">IFERROR(_xlfn.XLOOKUP(B9877, Runs[Run ID], Runs[Title]), "— pick a run —")</f>
        <v>The Krakoa Era</v>
      </c>
      <c r="D9877" s="74" t="s">
        <v>9615</v>
      </c>
      <c r="E9877" s="58" t="b">
        <v>0</v>
      </c>
      <c r="F9877" s="25">
        <f t="shared" si="2"/>
        <v>326</v>
      </c>
      <c r="G9877" s="193"/>
      <c r="H9877" s="23"/>
      <c r="I9877" s="28"/>
    </row>
    <row r="9878" ht="22.5" customHeight="1">
      <c r="A9878" s="53" t="str">
        <f t="array" ref="A9878">IFERROR(_xlfn.XLOOKUP(B9878, Runs[Run ID], Runs[Track]), "— pick a run —")</f>
        <v>X-Men</v>
      </c>
      <c r="B9878" s="54" t="s">
        <v>167</v>
      </c>
      <c r="C9878" s="53" t="str">
        <f t="array" ref="C9878">IFERROR(_xlfn.XLOOKUP(B9878, Runs[Run ID], Runs[Title]), "— pick a run —")</f>
        <v>The Krakoa Era</v>
      </c>
      <c r="D9878" s="74" t="s">
        <v>9624</v>
      </c>
      <c r="E9878" s="58" t="b">
        <v>0</v>
      </c>
      <c r="F9878" s="25">
        <f t="shared" si="2"/>
        <v>327</v>
      </c>
      <c r="G9878" s="193"/>
      <c r="H9878" s="23"/>
      <c r="I9878" s="28"/>
    </row>
    <row r="9879" ht="22.5" customHeight="1">
      <c r="A9879" s="53" t="str">
        <f t="array" ref="A9879">IFERROR(_xlfn.XLOOKUP(B9879, Runs[Run ID], Runs[Track]), "— pick a run —")</f>
        <v>X-Men</v>
      </c>
      <c r="B9879" s="54" t="s">
        <v>167</v>
      </c>
      <c r="C9879" s="53" t="str">
        <f t="array" ref="C9879">IFERROR(_xlfn.XLOOKUP(B9879, Runs[Run ID], Runs[Title]), "— pick a run —")</f>
        <v>The Krakoa Era</v>
      </c>
      <c r="D9879" s="74" t="s">
        <v>16986</v>
      </c>
      <c r="E9879" s="58" t="b">
        <v>0</v>
      </c>
      <c r="F9879" s="25">
        <f t="shared" si="2"/>
        <v>328</v>
      </c>
      <c r="G9879" s="193"/>
      <c r="H9879" s="23"/>
      <c r="I9879" s="28"/>
    </row>
    <row r="9880" ht="22.5" customHeight="1">
      <c r="A9880" s="53" t="str">
        <f t="array" ref="A9880">IFERROR(_xlfn.XLOOKUP(B9880, Runs[Run ID], Runs[Track]), "— pick a run —")</f>
        <v>X-Men</v>
      </c>
      <c r="B9880" s="54" t="s">
        <v>167</v>
      </c>
      <c r="C9880" s="53" t="str">
        <f t="array" ref="C9880">IFERROR(_xlfn.XLOOKUP(B9880, Runs[Run ID], Runs[Title]), "— pick a run —")</f>
        <v>The Krakoa Era</v>
      </c>
      <c r="D9880" s="74" t="s">
        <v>14279</v>
      </c>
      <c r="E9880" s="58" t="b">
        <v>0</v>
      </c>
      <c r="F9880" s="25">
        <f t="shared" si="2"/>
        <v>329</v>
      </c>
      <c r="G9880" s="193"/>
      <c r="H9880" s="23"/>
      <c r="I9880" s="28"/>
    </row>
    <row r="9881" ht="22.5" customHeight="1">
      <c r="A9881" s="53" t="str">
        <f t="array" ref="A9881">IFERROR(_xlfn.XLOOKUP(B9881, Runs[Run ID], Runs[Track]), "— pick a run —")</f>
        <v>X-Men</v>
      </c>
      <c r="B9881" s="54" t="s">
        <v>167</v>
      </c>
      <c r="C9881" s="53" t="str">
        <f t="array" ref="C9881">IFERROR(_xlfn.XLOOKUP(B9881, Runs[Run ID], Runs[Title]), "— pick a run —")</f>
        <v>The Krakoa Era</v>
      </c>
      <c r="D9881" s="74" t="s">
        <v>14281</v>
      </c>
      <c r="E9881" s="58" t="b">
        <v>0</v>
      </c>
      <c r="F9881" s="25">
        <f t="shared" si="2"/>
        <v>330</v>
      </c>
      <c r="G9881" s="193"/>
      <c r="H9881" s="23"/>
      <c r="I9881" s="28"/>
    </row>
    <row r="9882" ht="22.5" customHeight="1">
      <c r="A9882" s="53" t="str">
        <f t="array" ref="A9882">IFERROR(_xlfn.XLOOKUP(B9882, Runs[Run ID], Runs[Track]), "— pick a run —")</f>
        <v>X-Men</v>
      </c>
      <c r="B9882" s="54" t="s">
        <v>167</v>
      </c>
      <c r="C9882" s="53" t="str">
        <f t="array" ref="C9882">IFERROR(_xlfn.XLOOKUP(B9882, Runs[Run ID], Runs[Title]), "— pick a run —")</f>
        <v>The Krakoa Era</v>
      </c>
      <c r="D9882" s="74" t="s">
        <v>9667</v>
      </c>
      <c r="E9882" s="58" t="b">
        <v>0</v>
      </c>
      <c r="F9882" s="25">
        <f t="shared" si="2"/>
        <v>331</v>
      </c>
      <c r="G9882" s="193"/>
      <c r="H9882" s="23"/>
      <c r="I9882" s="28"/>
    </row>
    <row r="9883" ht="22.5" customHeight="1">
      <c r="A9883" s="53" t="str">
        <f t="array" ref="A9883">IFERROR(_xlfn.XLOOKUP(B9883, Runs[Run ID], Runs[Track]), "— pick a run —")</f>
        <v>X-Men</v>
      </c>
      <c r="B9883" s="54" t="s">
        <v>167</v>
      </c>
      <c r="C9883" s="53" t="str">
        <f t="array" ref="C9883">IFERROR(_xlfn.XLOOKUP(B9883, Runs[Run ID], Runs[Title]), "— pick a run —")</f>
        <v>The Krakoa Era</v>
      </c>
      <c r="D9883" s="74" t="s">
        <v>14295</v>
      </c>
      <c r="E9883" s="58" t="b">
        <v>0</v>
      </c>
      <c r="F9883" s="25">
        <f t="shared" si="2"/>
        <v>332</v>
      </c>
      <c r="G9883" s="193"/>
      <c r="H9883" s="23"/>
      <c r="I9883" s="28"/>
    </row>
    <row r="9884" ht="22.5" customHeight="1">
      <c r="A9884" s="53" t="str">
        <f t="array" ref="A9884">IFERROR(_xlfn.XLOOKUP(B9884, Runs[Run ID], Runs[Track]), "— pick a run —")</f>
        <v>X-Men</v>
      </c>
      <c r="B9884" s="54" t="s">
        <v>167</v>
      </c>
      <c r="C9884" s="53" t="str">
        <f t="array" ref="C9884">IFERROR(_xlfn.XLOOKUP(B9884, Runs[Run ID], Runs[Title]), "— pick a run —")</f>
        <v>The Krakoa Era</v>
      </c>
      <c r="D9884" s="74" t="s">
        <v>14283</v>
      </c>
      <c r="E9884" s="58" t="b">
        <v>0</v>
      </c>
      <c r="F9884" s="25">
        <f t="shared" si="2"/>
        <v>333</v>
      </c>
      <c r="G9884" s="193"/>
      <c r="H9884" s="23"/>
      <c r="I9884" s="28"/>
    </row>
    <row r="9885" ht="22.5" customHeight="1">
      <c r="A9885" s="53" t="str">
        <f t="array" ref="A9885">IFERROR(_xlfn.XLOOKUP(B9885, Runs[Run ID], Runs[Track]), "— pick a run —")</f>
        <v>X-Men</v>
      </c>
      <c r="B9885" s="54" t="s">
        <v>167</v>
      </c>
      <c r="C9885" s="53" t="str">
        <f t="array" ref="C9885">IFERROR(_xlfn.XLOOKUP(B9885, Runs[Run ID], Runs[Title]), "— pick a run —")</f>
        <v>The Krakoa Era</v>
      </c>
      <c r="D9885" s="74" t="s">
        <v>9693</v>
      </c>
      <c r="E9885" s="58" t="b">
        <v>0</v>
      </c>
      <c r="F9885" s="25">
        <f t="shared" si="2"/>
        <v>334</v>
      </c>
      <c r="G9885" s="193"/>
      <c r="H9885" s="23"/>
      <c r="I9885" s="28"/>
    </row>
    <row r="9886" ht="22.5" customHeight="1">
      <c r="A9886" s="53" t="str">
        <f t="array" ref="A9886">IFERROR(_xlfn.XLOOKUP(B9886, Runs[Run ID], Runs[Track]), "— pick a run —")</f>
        <v>X-Men</v>
      </c>
      <c r="B9886" s="54" t="s">
        <v>167</v>
      </c>
      <c r="C9886" s="53" t="str">
        <f t="array" ref="C9886">IFERROR(_xlfn.XLOOKUP(B9886, Runs[Run ID], Runs[Title]), "— pick a run —")</f>
        <v>The Krakoa Era</v>
      </c>
      <c r="D9886" s="74" t="s">
        <v>9702</v>
      </c>
      <c r="E9886" s="58" t="b">
        <v>0</v>
      </c>
      <c r="F9886" s="25">
        <f t="shared" si="2"/>
        <v>335</v>
      </c>
      <c r="G9886" s="193"/>
      <c r="H9886" s="23"/>
      <c r="I9886" s="28"/>
    </row>
    <row r="9887" ht="22.5" customHeight="1">
      <c r="A9887" s="53" t="str">
        <f t="array" ref="A9887">IFERROR(_xlfn.XLOOKUP(B9887, Runs[Run ID], Runs[Track]), "— pick a run —")</f>
        <v>X-Men</v>
      </c>
      <c r="B9887" s="54" t="s">
        <v>167</v>
      </c>
      <c r="C9887" s="53" t="str">
        <f t="array" ref="C9887">IFERROR(_xlfn.XLOOKUP(B9887, Runs[Run ID], Runs[Title]), "— pick a run —")</f>
        <v>The Krakoa Era</v>
      </c>
      <c r="D9887" s="74" t="s">
        <v>14284</v>
      </c>
      <c r="E9887" s="58" t="b">
        <v>0</v>
      </c>
      <c r="F9887" s="25">
        <f t="shared" si="2"/>
        <v>336</v>
      </c>
      <c r="G9887" s="193"/>
      <c r="H9887" s="23"/>
      <c r="I9887" s="28"/>
    </row>
    <row r="9888" ht="22.5" customHeight="1">
      <c r="A9888" s="53" t="str">
        <f t="array" ref="A9888">IFERROR(_xlfn.XLOOKUP(B9888, Runs[Run ID], Runs[Track]), "— pick a run —")</f>
        <v>X-Men</v>
      </c>
      <c r="B9888" s="54" t="s">
        <v>167</v>
      </c>
      <c r="C9888" s="53" t="str">
        <f t="array" ref="C9888">IFERROR(_xlfn.XLOOKUP(B9888, Runs[Run ID], Runs[Title]), "— pick a run —")</f>
        <v>The Krakoa Era</v>
      </c>
      <c r="D9888" s="74" t="s">
        <v>9721</v>
      </c>
      <c r="E9888" s="58" t="b">
        <v>0</v>
      </c>
      <c r="F9888" s="25">
        <f t="shared" si="2"/>
        <v>337</v>
      </c>
      <c r="G9888" s="193"/>
      <c r="H9888" s="23"/>
      <c r="I9888" s="28"/>
    </row>
    <row r="9889" ht="22.5" customHeight="1">
      <c r="A9889" s="53" t="str">
        <f t="array" ref="A9889">IFERROR(_xlfn.XLOOKUP(B9889, Runs[Run ID], Runs[Track]), "— pick a run —")</f>
        <v>X-Men</v>
      </c>
      <c r="B9889" s="54" t="s">
        <v>167</v>
      </c>
      <c r="C9889" s="53" t="str">
        <f t="array" ref="C9889">IFERROR(_xlfn.XLOOKUP(B9889, Runs[Run ID], Runs[Title]), "— pick a run —")</f>
        <v>The Krakoa Era</v>
      </c>
      <c r="D9889" s="74" t="s">
        <v>9731</v>
      </c>
      <c r="E9889" s="58" t="b">
        <v>0</v>
      </c>
      <c r="F9889" s="25">
        <f t="shared" si="2"/>
        <v>338</v>
      </c>
      <c r="G9889" s="193"/>
      <c r="H9889" s="23"/>
      <c r="I9889" s="28"/>
    </row>
    <row r="9890" ht="22.5" customHeight="1">
      <c r="A9890" s="53" t="str">
        <f t="array" ref="A9890">IFERROR(_xlfn.XLOOKUP(B9890, Runs[Run ID], Runs[Track]), "— pick a run —")</f>
        <v>X-Men</v>
      </c>
      <c r="B9890" s="54" t="s">
        <v>167</v>
      </c>
      <c r="C9890" s="53" t="str">
        <f t="array" ref="C9890">IFERROR(_xlfn.XLOOKUP(B9890, Runs[Run ID], Runs[Title]), "— pick a run —")</f>
        <v>The Krakoa Era</v>
      </c>
      <c r="D9890" s="74" t="s">
        <v>9740</v>
      </c>
      <c r="E9890" s="58" t="b">
        <v>0</v>
      </c>
      <c r="F9890" s="25">
        <f t="shared" si="2"/>
        <v>339</v>
      </c>
      <c r="G9890" s="193"/>
      <c r="H9890" s="23"/>
      <c r="I9890" s="28"/>
    </row>
    <row r="9891" ht="22.5" customHeight="1">
      <c r="A9891" s="53" t="str">
        <f t="array" ref="A9891">IFERROR(_xlfn.XLOOKUP(B9891, Runs[Run ID], Runs[Track]), "— pick a run —")</f>
        <v>X-Men</v>
      </c>
      <c r="B9891" s="54" t="s">
        <v>167</v>
      </c>
      <c r="C9891" s="53" t="str">
        <f t="array" ref="C9891">IFERROR(_xlfn.XLOOKUP(B9891, Runs[Run ID], Runs[Title]), "— pick a run —")</f>
        <v>The Krakoa Era</v>
      </c>
      <c r="D9891" s="74" t="s">
        <v>9748</v>
      </c>
      <c r="E9891" s="58" t="b">
        <v>0</v>
      </c>
      <c r="F9891" s="25">
        <f t="shared" si="2"/>
        <v>340</v>
      </c>
      <c r="G9891" s="193"/>
      <c r="H9891" s="23"/>
      <c r="I9891" s="28"/>
    </row>
    <row r="9892" ht="22.5" customHeight="1">
      <c r="A9892" s="53" t="str">
        <f t="array" ref="A9892">IFERROR(_xlfn.XLOOKUP(B9892, Runs[Run ID], Runs[Track]), "— pick a run —")</f>
        <v>X-Men</v>
      </c>
      <c r="B9892" s="54" t="s">
        <v>167</v>
      </c>
      <c r="C9892" s="53" t="str">
        <f t="array" ref="C9892">IFERROR(_xlfn.XLOOKUP(B9892, Runs[Run ID], Runs[Title]), "— pick a run —")</f>
        <v>The Krakoa Era</v>
      </c>
      <c r="D9892" s="74" t="s">
        <v>9756</v>
      </c>
      <c r="E9892" s="58" t="b">
        <v>0</v>
      </c>
      <c r="F9892" s="25">
        <f t="shared" si="2"/>
        <v>341</v>
      </c>
      <c r="G9892" s="193"/>
      <c r="H9892" s="23"/>
      <c r="I9892" s="28"/>
    </row>
    <row r="9893" ht="22.5" customHeight="1">
      <c r="A9893" s="53" t="str">
        <f t="array" ref="A9893">IFERROR(_xlfn.XLOOKUP(B9893, Runs[Run ID], Runs[Track]), "— pick a run —")</f>
        <v>X-Men</v>
      </c>
      <c r="B9893" s="54" t="s">
        <v>167</v>
      </c>
      <c r="C9893" s="53" t="str">
        <f t="array" ref="C9893">IFERROR(_xlfn.XLOOKUP(B9893, Runs[Run ID], Runs[Title]), "— pick a run —")</f>
        <v>The Krakoa Era</v>
      </c>
      <c r="D9893" s="74" t="s">
        <v>9764</v>
      </c>
      <c r="E9893" s="58" t="b">
        <v>0</v>
      </c>
      <c r="F9893" s="25">
        <f t="shared" si="2"/>
        <v>342</v>
      </c>
      <c r="G9893" s="193"/>
      <c r="H9893" s="23"/>
      <c r="I9893" s="28"/>
    </row>
    <row r="9894" ht="22.5" customHeight="1">
      <c r="A9894" s="53" t="str">
        <f t="array" ref="A9894">IFERROR(_xlfn.XLOOKUP(B9894, Runs[Run ID], Runs[Track]), "— pick a run —")</f>
        <v>X-Men</v>
      </c>
      <c r="B9894" s="54" t="s">
        <v>167</v>
      </c>
      <c r="C9894" s="53" t="str">
        <f t="array" ref="C9894">IFERROR(_xlfn.XLOOKUP(B9894, Runs[Run ID], Runs[Title]), "— pick a run —")</f>
        <v>The Krakoa Era</v>
      </c>
      <c r="D9894" s="74" t="s">
        <v>9773</v>
      </c>
      <c r="E9894" s="58" t="b">
        <v>0</v>
      </c>
      <c r="F9894" s="25">
        <f t="shared" si="2"/>
        <v>343</v>
      </c>
      <c r="G9894" s="193"/>
      <c r="H9894" s="23"/>
      <c r="I9894" s="28"/>
    </row>
    <row r="9895" ht="22.5" customHeight="1">
      <c r="A9895" s="53" t="str">
        <f t="array" ref="A9895">IFERROR(_xlfn.XLOOKUP(B9895, Runs[Run ID], Runs[Track]), "— pick a run —")</f>
        <v>X-Men</v>
      </c>
      <c r="B9895" s="54" t="s">
        <v>167</v>
      </c>
      <c r="C9895" s="53" t="str">
        <f t="array" ref="C9895">IFERROR(_xlfn.XLOOKUP(B9895, Runs[Run ID], Runs[Title]), "— pick a run —")</f>
        <v>The Krakoa Era</v>
      </c>
      <c r="D9895" s="74" t="s">
        <v>9782</v>
      </c>
      <c r="E9895" s="58" t="b">
        <v>0</v>
      </c>
      <c r="F9895" s="25">
        <f t="shared" si="2"/>
        <v>344</v>
      </c>
      <c r="G9895" s="193"/>
      <c r="H9895" s="23"/>
      <c r="I9895" s="28"/>
    </row>
    <row r="9896" ht="22.5" customHeight="1">
      <c r="A9896" s="53" t="str">
        <f t="array" ref="A9896">IFERROR(_xlfn.XLOOKUP(B9896, Runs[Run ID], Runs[Track]), "— pick a run —")</f>
        <v>X-Men</v>
      </c>
      <c r="B9896" s="54" t="s">
        <v>167</v>
      </c>
      <c r="C9896" s="53" t="str">
        <f t="array" ref="C9896">IFERROR(_xlfn.XLOOKUP(B9896, Runs[Run ID], Runs[Title]), "— pick a run —")</f>
        <v>The Krakoa Era</v>
      </c>
      <c r="D9896" s="74" t="s">
        <v>9790</v>
      </c>
      <c r="E9896" s="58" t="b">
        <v>0</v>
      </c>
      <c r="F9896" s="25">
        <f t="shared" si="2"/>
        <v>345</v>
      </c>
      <c r="G9896" s="193"/>
      <c r="H9896" s="23"/>
      <c r="I9896" s="28"/>
    </row>
    <row r="9897" ht="22.5" customHeight="1">
      <c r="A9897" s="53" t="str">
        <f t="array" ref="A9897">IFERROR(_xlfn.XLOOKUP(B9897, Runs[Run ID], Runs[Track]), "— pick a run —")</f>
        <v>X-Men</v>
      </c>
      <c r="B9897" s="54" t="s">
        <v>167</v>
      </c>
      <c r="C9897" s="53" t="str">
        <f t="array" ref="C9897">IFERROR(_xlfn.XLOOKUP(B9897, Runs[Run ID], Runs[Title]), "— pick a run —")</f>
        <v>The Krakoa Era</v>
      </c>
      <c r="D9897" s="74" t="s">
        <v>9798</v>
      </c>
      <c r="E9897" s="58" t="b">
        <v>0</v>
      </c>
      <c r="F9897" s="25">
        <f t="shared" si="2"/>
        <v>346</v>
      </c>
      <c r="G9897" s="193"/>
      <c r="H9897" s="23"/>
      <c r="I9897" s="28"/>
    </row>
    <row r="9898" ht="22.5" customHeight="1">
      <c r="A9898" s="53" t="str">
        <f t="array" ref="A9898">IFERROR(_xlfn.XLOOKUP(B9898, Runs[Run ID], Runs[Track]), "— pick a run —")</f>
        <v>X-Men</v>
      </c>
      <c r="B9898" s="54" t="s">
        <v>167</v>
      </c>
      <c r="C9898" s="53" t="str">
        <f t="array" ref="C9898">IFERROR(_xlfn.XLOOKUP(B9898, Runs[Run ID], Runs[Title]), "— pick a run —")</f>
        <v>The Krakoa Era</v>
      </c>
      <c r="D9898" s="74" t="s">
        <v>14296</v>
      </c>
      <c r="E9898" s="58" t="b">
        <v>0</v>
      </c>
      <c r="F9898" s="25">
        <f t="shared" si="2"/>
        <v>347</v>
      </c>
      <c r="G9898" s="193"/>
      <c r="H9898" s="23"/>
      <c r="I9898" s="28"/>
    </row>
    <row r="9899" ht="22.5" customHeight="1">
      <c r="A9899" s="53" t="str">
        <f t="array" ref="A9899">IFERROR(_xlfn.XLOOKUP(B9899, Runs[Run ID], Runs[Track]), "— pick a run —")</f>
        <v>X-Men</v>
      </c>
      <c r="B9899" s="54" t="s">
        <v>167</v>
      </c>
      <c r="C9899" s="53" t="str">
        <f t="array" ref="C9899">IFERROR(_xlfn.XLOOKUP(B9899, Runs[Run ID], Runs[Title]), "— pick a run —")</f>
        <v>The Krakoa Era</v>
      </c>
      <c r="D9899" s="74" t="s">
        <v>14285</v>
      </c>
      <c r="E9899" s="58" t="b">
        <v>0</v>
      </c>
      <c r="F9899" s="25">
        <f t="shared" si="2"/>
        <v>348</v>
      </c>
      <c r="G9899" s="193"/>
      <c r="H9899" s="23"/>
      <c r="I9899" s="28"/>
    </row>
    <row r="9900" ht="22.5" customHeight="1">
      <c r="A9900" s="53" t="str">
        <f t="array" ref="A9900">IFERROR(_xlfn.XLOOKUP(B9900, Runs[Run ID], Runs[Track]), "— pick a run —")</f>
        <v>X-Men</v>
      </c>
      <c r="B9900" s="54" t="s">
        <v>167</v>
      </c>
      <c r="C9900" s="53" t="str">
        <f t="array" ref="C9900">IFERROR(_xlfn.XLOOKUP(B9900, Runs[Run ID], Runs[Title]), "— pick a run —")</f>
        <v>The Krakoa Era</v>
      </c>
      <c r="D9900" s="74" t="s">
        <v>14297</v>
      </c>
      <c r="E9900" s="58" t="b">
        <v>0</v>
      </c>
      <c r="F9900" s="25">
        <f t="shared" si="2"/>
        <v>349</v>
      </c>
      <c r="G9900" s="193"/>
      <c r="H9900" s="23"/>
      <c r="I9900" s="28"/>
    </row>
    <row r="9901" ht="22.5" customHeight="1">
      <c r="A9901" s="53" t="str">
        <f t="array" ref="A9901">IFERROR(_xlfn.XLOOKUP(B9901, Runs[Run ID], Runs[Track]), "— pick a run —")</f>
        <v>X-Men</v>
      </c>
      <c r="B9901" s="54" t="s">
        <v>167</v>
      </c>
      <c r="C9901" s="53" t="str">
        <f t="array" ref="C9901">IFERROR(_xlfn.XLOOKUP(B9901, Runs[Run ID], Runs[Title]), "— pick a run —")</f>
        <v>The Krakoa Era</v>
      </c>
      <c r="D9901" s="74" t="s">
        <v>9830</v>
      </c>
      <c r="E9901" s="58" t="b">
        <v>0</v>
      </c>
      <c r="F9901" s="25">
        <f t="shared" si="2"/>
        <v>350</v>
      </c>
      <c r="G9901" s="193"/>
      <c r="H9901" s="23"/>
      <c r="I9901" s="28"/>
    </row>
    <row r="9902" ht="22.5" customHeight="1">
      <c r="A9902" s="53" t="str">
        <f t="array" ref="A9902">IFERROR(_xlfn.XLOOKUP(B9902, Runs[Run ID], Runs[Track]), "— pick a run —")</f>
        <v>X-Men</v>
      </c>
      <c r="B9902" s="54" t="s">
        <v>167</v>
      </c>
      <c r="C9902" s="53" t="str">
        <f t="array" ref="C9902">IFERROR(_xlfn.XLOOKUP(B9902, Runs[Run ID], Runs[Title]), "— pick a run —")</f>
        <v>The Krakoa Era</v>
      </c>
      <c r="D9902" s="74" t="s">
        <v>14286</v>
      </c>
      <c r="E9902" s="58" t="b">
        <v>0</v>
      </c>
      <c r="F9902" s="25">
        <f t="shared" si="2"/>
        <v>351</v>
      </c>
      <c r="G9902" s="193"/>
      <c r="H9902" s="23"/>
      <c r="I9902" s="28"/>
    </row>
    <row r="9903" ht="22.5" customHeight="1">
      <c r="A9903" s="53" t="str">
        <f t="array" ref="A9903">IFERROR(_xlfn.XLOOKUP(B9903, Runs[Run ID], Runs[Track]), "— pick a run —")</f>
        <v>X-Men</v>
      </c>
      <c r="B9903" s="54" t="s">
        <v>167</v>
      </c>
      <c r="C9903" s="53" t="str">
        <f t="array" ref="C9903">IFERROR(_xlfn.XLOOKUP(B9903, Runs[Run ID], Runs[Title]), "— pick a run —")</f>
        <v>The Krakoa Era</v>
      </c>
      <c r="D9903" s="74" t="s">
        <v>9844</v>
      </c>
      <c r="E9903" s="58" t="b">
        <v>0</v>
      </c>
      <c r="F9903" s="25">
        <f t="shared" si="2"/>
        <v>352</v>
      </c>
      <c r="G9903" s="193"/>
      <c r="H9903" s="23"/>
      <c r="I9903" s="28"/>
    </row>
    <row r="9904" ht="22.5" customHeight="1">
      <c r="A9904" s="53" t="str">
        <f t="array" ref="A9904">IFERROR(_xlfn.XLOOKUP(B9904, Runs[Run ID], Runs[Track]), "— pick a run —")</f>
        <v>X-Men</v>
      </c>
      <c r="B9904" s="54" t="s">
        <v>167</v>
      </c>
      <c r="C9904" s="53" t="str">
        <f t="array" ref="C9904">IFERROR(_xlfn.XLOOKUP(B9904, Runs[Run ID], Runs[Title]), "— pick a run —")</f>
        <v>The Krakoa Era</v>
      </c>
      <c r="D9904" s="74" t="s">
        <v>9852</v>
      </c>
      <c r="E9904" s="58" t="b">
        <v>0</v>
      </c>
      <c r="F9904" s="25">
        <f t="shared" si="2"/>
        <v>353</v>
      </c>
      <c r="G9904" s="193"/>
      <c r="H9904" s="23"/>
      <c r="I9904" s="28"/>
    </row>
    <row r="9905" ht="22.5" customHeight="1">
      <c r="A9905" s="53" t="str">
        <f t="array" ref="A9905">IFERROR(_xlfn.XLOOKUP(B9905, Runs[Run ID], Runs[Track]), "— pick a run —")</f>
        <v>X-Men</v>
      </c>
      <c r="B9905" s="54" t="s">
        <v>167</v>
      </c>
      <c r="C9905" s="53" t="str">
        <f t="array" ref="C9905">IFERROR(_xlfn.XLOOKUP(B9905, Runs[Run ID], Runs[Title]), "— pick a run —")</f>
        <v>The Krakoa Era</v>
      </c>
      <c r="D9905" s="74" t="s">
        <v>14290</v>
      </c>
      <c r="E9905" s="58" t="b">
        <v>0</v>
      </c>
      <c r="F9905" s="25">
        <f t="shared" si="2"/>
        <v>354</v>
      </c>
      <c r="G9905" s="193"/>
      <c r="H9905" s="23"/>
      <c r="I9905" s="28"/>
    </row>
    <row r="9906" ht="22.5" customHeight="1">
      <c r="A9906" s="53" t="str">
        <f t="array" ref="A9906">IFERROR(_xlfn.XLOOKUP(B9906, Runs[Run ID], Runs[Track]), "— pick a run —")</f>
        <v>X-Men</v>
      </c>
      <c r="B9906" s="54" t="s">
        <v>167</v>
      </c>
      <c r="C9906" s="53" t="str">
        <f t="array" ref="C9906">IFERROR(_xlfn.XLOOKUP(B9906, Runs[Run ID], Runs[Title]), "— pick a run —")</f>
        <v>The Krakoa Era</v>
      </c>
      <c r="D9906" s="74" t="s">
        <v>9869</v>
      </c>
      <c r="E9906" s="58" t="b">
        <v>0</v>
      </c>
      <c r="F9906" s="25">
        <f t="shared" si="2"/>
        <v>355</v>
      </c>
      <c r="G9906" s="193"/>
      <c r="H9906" s="23"/>
      <c r="I9906" s="28"/>
    </row>
    <row r="9907" ht="22.5" customHeight="1">
      <c r="A9907" s="53" t="str">
        <f t="array" ref="A9907">IFERROR(_xlfn.XLOOKUP(B9907, Runs[Run ID], Runs[Track]), "— pick a run —")</f>
        <v>X-Men</v>
      </c>
      <c r="B9907" s="54" t="s">
        <v>167</v>
      </c>
      <c r="C9907" s="53" t="str">
        <f t="array" ref="C9907">IFERROR(_xlfn.XLOOKUP(B9907, Runs[Run ID], Runs[Title]), "— pick a run —")</f>
        <v>The Krakoa Era</v>
      </c>
      <c r="D9907" s="74" t="s">
        <v>9878</v>
      </c>
      <c r="E9907" s="58" t="b">
        <v>0</v>
      </c>
      <c r="F9907" s="25">
        <f t="shared" si="2"/>
        <v>356</v>
      </c>
      <c r="G9907" s="193"/>
      <c r="H9907" s="23"/>
      <c r="I9907" s="28"/>
    </row>
    <row r="9908" ht="22.5" customHeight="1">
      <c r="A9908" s="53" t="str">
        <f t="array" ref="A9908">IFERROR(_xlfn.XLOOKUP(B9908, Runs[Run ID], Runs[Track]), "— pick a run —")</f>
        <v>X-Men</v>
      </c>
      <c r="B9908" s="54" t="s">
        <v>167</v>
      </c>
      <c r="C9908" s="53" t="str">
        <f t="array" ref="C9908">IFERROR(_xlfn.XLOOKUP(B9908, Runs[Run ID], Runs[Title]), "— pick a run —")</f>
        <v>The Krakoa Era</v>
      </c>
      <c r="D9908" s="74" t="s">
        <v>14289</v>
      </c>
      <c r="E9908" s="58" t="b">
        <v>0</v>
      </c>
      <c r="F9908" s="25">
        <f t="shared" si="2"/>
        <v>357</v>
      </c>
      <c r="G9908" s="193"/>
      <c r="H9908" s="23"/>
      <c r="I9908" s="28"/>
    </row>
    <row r="9909" ht="22.5" customHeight="1">
      <c r="A9909" s="53" t="str">
        <f t="array" ref="A9909">IFERROR(_xlfn.XLOOKUP(B9909, Runs[Run ID], Runs[Track]), "— pick a run —")</f>
        <v>X-Men</v>
      </c>
      <c r="B9909" s="54" t="s">
        <v>167</v>
      </c>
      <c r="C9909" s="53" t="str">
        <f t="array" ref="C9909">IFERROR(_xlfn.XLOOKUP(B9909, Runs[Run ID], Runs[Title]), "— pick a run —")</f>
        <v>The Krakoa Era</v>
      </c>
      <c r="D9909" s="74" t="s">
        <v>14287</v>
      </c>
      <c r="E9909" s="58" t="b">
        <v>0</v>
      </c>
      <c r="F9909" s="25">
        <f t="shared" si="2"/>
        <v>358</v>
      </c>
      <c r="G9909" s="193"/>
      <c r="H9909" s="23"/>
      <c r="I9909" s="28"/>
    </row>
    <row r="9910" ht="22.5" customHeight="1">
      <c r="A9910" s="53" t="str">
        <f t="array" ref="A9910">IFERROR(_xlfn.XLOOKUP(B9910, Runs[Run ID], Runs[Track]), "— pick a run —")</f>
        <v>X-Men</v>
      </c>
      <c r="B9910" s="54" t="s">
        <v>167</v>
      </c>
      <c r="C9910" s="53" t="str">
        <f t="array" ref="C9910">IFERROR(_xlfn.XLOOKUP(B9910, Runs[Run ID], Runs[Title]), "— pick a run —")</f>
        <v>The Krakoa Era</v>
      </c>
      <c r="D9910" s="74" t="s">
        <v>14292</v>
      </c>
      <c r="E9910" s="58" t="b">
        <v>0</v>
      </c>
      <c r="F9910" s="25">
        <f t="shared" si="2"/>
        <v>359</v>
      </c>
      <c r="G9910" s="193"/>
      <c r="H9910" s="23"/>
      <c r="I9910" s="28"/>
    </row>
    <row r="9911" ht="22.5" customHeight="1">
      <c r="A9911" s="53" t="str">
        <f t="array" ref="A9911">IFERROR(_xlfn.XLOOKUP(B9911, Runs[Run ID], Runs[Track]), "— pick a run —")</f>
        <v>X-Men</v>
      </c>
      <c r="B9911" s="54" t="s">
        <v>167</v>
      </c>
      <c r="C9911" s="53" t="str">
        <f t="array" ref="C9911">IFERROR(_xlfn.XLOOKUP(B9911, Runs[Run ID], Runs[Title]), "— pick a run —")</f>
        <v>The Krakoa Era</v>
      </c>
      <c r="D9911" s="74" t="s">
        <v>9930</v>
      </c>
      <c r="E9911" s="58" t="b">
        <v>0</v>
      </c>
      <c r="F9911" s="25">
        <f t="shared" si="2"/>
        <v>360</v>
      </c>
      <c r="G9911" s="193"/>
      <c r="H9911" s="23"/>
      <c r="I9911" s="28"/>
    </row>
    <row r="9912" ht="22.5" customHeight="1">
      <c r="A9912" s="53" t="str">
        <f t="array" ref="A9912">IFERROR(_xlfn.XLOOKUP(B9912, Runs[Run ID], Runs[Track]), "— pick a run —")</f>
        <v>X-Men</v>
      </c>
      <c r="B9912" s="54" t="s">
        <v>167</v>
      </c>
      <c r="C9912" s="53" t="str">
        <f t="array" ref="C9912">IFERROR(_xlfn.XLOOKUP(B9912, Runs[Run ID], Runs[Title]), "— pick a run —")</f>
        <v>The Krakoa Era</v>
      </c>
      <c r="D9912" s="74" t="s">
        <v>9939</v>
      </c>
      <c r="E9912" s="58" t="b">
        <v>0</v>
      </c>
      <c r="F9912" s="25">
        <f t="shared" si="2"/>
        <v>361</v>
      </c>
      <c r="G9912" s="193"/>
      <c r="H9912" s="23"/>
      <c r="I9912" s="28"/>
    </row>
    <row r="9913" ht="22.5" customHeight="1">
      <c r="A9913" s="53" t="str">
        <f t="array" ref="A9913">IFERROR(_xlfn.XLOOKUP(B9913, Runs[Run ID], Runs[Track]), "— pick a run —")</f>
        <v>X-Men</v>
      </c>
      <c r="B9913" s="54" t="s">
        <v>167</v>
      </c>
      <c r="C9913" s="53" t="str">
        <f t="array" ref="C9913">IFERROR(_xlfn.XLOOKUP(B9913, Runs[Run ID], Runs[Title]), "— pick a run —")</f>
        <v>The Krakoa Era</v>
      </c>
      <c r="D9913" s="74" t="s">
        <v>9949</v>
      </c>
      <c r="E9913" s="58" t="b">
        <v>0</v>
      </c>
      <c r="F9913" s="25">
        <f t="shared" si="2"/>
        <v>362</v>
      </c>
      <c r="G9913" s="193"/>
      <c r="H9913" s="23"/>
      <c r="I9913" s="28"/>
    </row>
    <row r="9914" ht="22.5" customHeight="1">
      <c r="A9914" s="53" t="str">
        <f t="array" ref="A9914">IFERROR(_xlfn.XLOOKUP(B9914, Runs[Run ID], Runs[Track]), "— pick a run —")</f>
        <v>X-Men</v>
      </c>
      <c r="B9914" s="54" t="s">
        <v>167</v>
      </c>
      <c r="C9914" s="53" t="str">
        <f t="array" ref="C9914">IFERROR(_xlfn.XLOOKUP(B9914, Runs[Run ID], Runs[Title]), "— pick a run —")</f>
        <v>The Krakoa Era</v>
      </c>
      <c r="D9914" s="74" t="s">
        <v>9956</v>
      </c>
      <c r="E9914" s="58" t="b">
        <v>0</v>
      </c>
      <c r="F9914" s="25">
        <f t="shared" si="2"/>
        <v>363</v>
      </c>
      <c r="G9914" s="193"/>
      <c r="H9914" s="23"/>
      <c r="I9914" s="28"/>
    </row>
    <row r="9915" ht="22.5" customHeight="1">
      <c r="A9915" s="53" t="str">
        <f t="array" ref="A9915">IFERROR(_xlfn.XLOOKUP(B9915, Runs[Run ID], Runs[Track]), "— pick a run —")</f>
        <v>X-Men</v>
      </c>
      <c r="B9915" s="54" t="s">
        <v>167</v>
      </c>
      <c r="C9915" s="53" t="str">
        <f t="array" ref="C9915">IFERROR(_xlfn.XLOOKUP(B9915, Runs[Run ID], Runs[Title]), "— pick a run —")</f>
        <v>The Krakoa Era</v>
      </c>
      <c r="D9915" s="74" t="s">
        <v>9962</v>
      </c>
      <c r="E9915" s="58" t="b">
        <v>0</v>
      </c>
      <c r="F9915" s="25">
        <f t="shared" si="2"/>
        <v>364</v>
      </c>
      <c r="G9915" s="193"/>
      <c r="H9915" s="23"/>
      <c r="I9915" s="28"/>
    </row>
    <row r="9916" ht="22.5" customHeight="1">
      <c r="A9916" s="53" t="str">
        <f t="array" ref="A9916">IFERROR(_xlfn.XLOOKUP(B9916, Runs[Run ID], Runs[Track]), "— pick a run —")</f>
        <v>X-Men</v>
      </c>
      <c r="B9916" s="54" t="s">
        <v>167</v>
      </c>
      <c r="C9916" s="53" t="str">
        <f t="array" ref="C9916">IFERROR(_xlfn.XLOOKUP(B9916, Runs[Run ID], Runs[Title]), "— pick a run —")</f>
        <v>The Krakoa Era</v>
      </c>
      <c r="D9916" s="74" t="s">
        <v>16987</v>
      </c>
      <c r="E9916" s="58" t="b">
        <v>0</v>
      </c>
      <c r="F9916" s="25">
        <f t="shared" si="2"/>
        <v>365</v>
      </c>
      <c r="G9916" s="193"/>
      <c r="H9916" s="23"/>
      <c r="I9916" s="28"/>
    </row>
    <row r="9917" ht="22.5" customHeight="1">
      <c r="A9917" s="53" t="str">
        <f t="array" ref="A9917">IFERROR(_xlfn.XLOOKUP(B9917, Runs[Run ID], Runs[Track]), "— pick a run —")</f>
        <v>X-Men</v>
      </c>
      <c r="B9917" s="54" t="s">
        <v>167</v>
      </c>
      <c r="C9917" s="53" t="str">
        <f t="array" ref="C9917">IFERROR(_xlfn.XLOOKUP(B9917, Runs[Run ID], Runs[Title]), "— pick a run —")</f>
        <v>The Krakoa Era</v>
      </c>
      <c r="D9917" s="74" t="s">
        <v>16988</v>
      </c>
      <c r="E9917" s="58" t="b">
        <v>0</v>
      </c>
      <c r="F9917" s="25">
        <f t="shared" si="2"/>
        <v>366</v>
      </c>
      <c r="G9917" s="193"/>
      <c r="H9917" s="23"/>
      <c r="I9917" s="28"/>
    </row>
    <row r="9918" ht="22.5" customHeight="1">
      <c r="A9918" s="53" t="str">
        <f t="array" ref="A9918">IFERROR(_xlfn.XLOOKUP(B9918, Runs[Run ID], Runs[Track]), "— pick a run —")</f>
        <v>X-Men</v>
      </c>
      <c r="B9918" s="54" t="s">
        <v>167</v>
      </c>
      <c r="C9918" s="53" t="str">
        <f t="array" ref="C9918">IFERROR(_xlfn.XLOOKUP(B9918, Runs[Run ID], Runs[Title]), "— pick a run —")</f>
        <v>The Krakoa Era</v>
      </c>
      <c r="D9918" s="74" t="s">
        <v>16989</v>
      </c>
      <c r="E9918" s="58" t="b">
        <v>0</v>
      </c>
      <c r="F9918" s="25">
        <f t="shared" si="2"/>
        <v>367</v>
      </c>
      <c r="G9918" s="193"/>
      <c r="H9918" s="23"/>
      <c r="I9918" s="28"/>
    </row>
    <row r="9919" ht="22.5" customHeight="1">
      <c r="A9919" s="53" t="str">
        <f t="array" ref="A9919">IFERROR(_xlfn.XLOOKUP(B9919, Runs[Run ID], Runs[Track]), "— pick a run —")</f>
        <v>X-Men</v>
      </c>
      <c r="B9919" s="54" t="s">
        <v>167</v>
      </c>
      <c r="C9919" s="53" t="str">
        <f t="array" ref="C9919">IFERROR(_xlfn.XLOOKUP(B9919, Runs[Run ID], Runs[Title]), "— pick a run —")</f>
        <v>The Krakoa Era</v>
      </c>
      <c r="D9919" s="74" t="s">
        <v>6240</v>
      </c>
      <c r="E9919" s="58" t="b">
        <v>0</v>
      </c>
      <c r="F9919" s="25">
        <f t="shared" si="2"/>
        <v>368</v>
      </c>
      <c r="G9919" s="193"/>
      <c r="H9919" s="23"/>
      <c r="I9919" s="28"/>
    </row>
    <row r="9920" ht="22.5" customHeight="1">
      <c r="A9920" s="53" t="str">
        <f t="array" ref="A9920">IFERROR(_xlfn.XLOOKUP(B9920, Runs[Run ID], Runs[Track]), "— pick a run —")</f>
        <v>X-Men</v>
      </c>
      <c r="B9920" s="54" t="s">
        <v>167</v>
      </c>
      <c r="C9920" s="53" t="str">
        <f t="array" ref="C9920">IFERROR(_xlfn.XLOOKUP(B9920, Runs[Run ID], Runs[Title]), "— pick a run —")</f>
        <v>The Krakoa Era</v>
      </c>
      <c r="D9920" s="74" t="s">
        <v>16990</v>
      </c>
      <c r="E9920" s="58" t="b">
        <v>0</v>
      </c>
      <c r="F9920" s="25">
        <f t="shared" si="2"/>
        <v>369</v>
      </c>
      <c r="G9920" s="193"/>
      <c r="H9920" s="23"/>
      <c r="I9920" s="28"/>
    </row>
    <row r="9921" ht="22.5" customHeight="1">
      <c r="A9921" s="53" t="str">
        <f t="array" ref="A9921">IFERROR(_xlfn.XLOOKUP(B9921, Runs[Run ID], Runs[Track]), "— pick a run —")</f>
        <v>X-Men</v>
      </c>
      <c r="B9921" s="54" t="s">
        <v>167</v>
      </c>
      <c r="C9921" s="53" t="str">
        <f t="array" ref="C9921">IFERROR(_xlfn.XLOOKUP(B9921, Runs[Run ID], Runs[Title]), "— pick a run —")</f>
        <v>The Krakoa Era</v>
      </c>
      <c r="D9921" s="74" t="s">
        <v>16991</v>
      </c>
      <c r="E9921" s="58" t="b">
        <v>0</v>
      </c>
      <c r="F9921" s="25">
        <f t="shared" si="2"/>
        <v>370</v>
      </c>
      <c r="G9921" s="193"/>
      <c r="H9921" s="23"/>
      <c r="I9921" s="28"/>
    </row>
    <row r="9922" ht="22.5" customHeight="1">
      <c r="A9922" s="53" t="str">
        <f t="array" ref="A9922">IFERROR(_xlfn.XLOOKUP(B9922, Runs[Run ID], Runs[Track]), "— pick a run —")</f>
        <v>X-Men</v>
      </c>
      <c r="B9922" s="54" t="s">
        <v>167</v>
      </c>
      <c r="C9922" s="53" t="str">
        <f t="array" ref="C9922">IFERROR(_xlfn.XLOOKUP(B9922, Runs[Run ID], Runs[Title]), "— pick a run —")</f>
        <v>The Krakoa Era</v>
      </c>
      <c r="D9922" s="74" t="s">
        <v>16992</v>
      </c>
      <c r="E9922" s="58" t="b">
        <v>0</v>
      </c>
      <c r="F9922" s="25">
        <f t="shared" si="2"/>
        <v>371</v>
      </c>
      <c r="G9922" s="193"/>
      <c r="H9922" s="23"/>
      <c r="I9922" s="28"/>
    </row>
    <row r="9923" ht="22.5" customHeight="1">
      <c r="A9923" s="53" t="str">
        <f t="array" ref="A9923">IFERROR(_xlfn.XLOOKUP(B9923, Runs[Run ID], Runs[Track]), "— pick a run —")</f>
        <v>X-Men</v>
      </c>
      <c r="B9923" s="54" t="s">
        <v>167</v>
      </c>
      <c r="C9923" s="53" t="str">
        <f t="array" ref="C9923">IFERROR(_xlfn.XLOOKUP(B9923, Runs[Run ID], Runs[Title]), "— pick a run —")</f>
        <v>The Krakoa Era</v>
      </c>
      <c r="D9923" s="74" t="s">
        <v>16993</v>
      </c>
      <c r="E9923" s="58" t="b">
        <v>0</v>
      </c>
      <c r="F9923" s="25">
        <f t="shared" si="2"/>
        <v>372</v>
      </c>
      <c r="G9923" s="193"/>
      <c r="H9923" s="23"/>
      <c r="I9923" s="28"/>
    </row>
    <row r="9924" ht="22.5" customHeight="1">
      <c r="A9924" s="53" t="str">
        <f t="array" ref="A9924">IFERROR(_xlfn.XLOOKUP(B9924, Runs[Run ID], Runs[Track]), "— pick a run —")</f>
        <v>X-Men</v>
      </c>
      <c r="B9924" s="54" t="s">
        <v>167</v>
      </c>
      <c r="C9924" s="53" t="str">
        <f t="array" ref="C9924">IFERROR(_xlfn.XLOOKUP(B9924, Runs[Run ID], Runs[Title]), "— pick a run —")</f>
        <v>The Krakoa Era</v>
      </c>
      <c r="D9924" s="74" t="s">
        <v>16994</v>
      </c>
      <c r="E9924" s="58" t="b">
        <v>0</v>
      </c>
      <c r="F9924" s="25">
        <f t="shared" si="2"/>
        <v>373</v>
      </c>
      <c r="G9924" s="193"/>
      <c r="H9924" s="23"/>
      <c r="I9924" s="28"/>
    </row>
    <row r="9925" ht="22.5" customHeight="1">
      <c r="A9925" s="53" t="str">
        <f t="array" ref="A9925">IFERROR(_xlfn.XLOOKUP(B9925, Runs[Run ID], Runs[Track]), "— pick a run —")</f>
        <v>X-Men</v>
      </c>
      <c r="B9925" s="54" t="s">
        <v>167</v>
      </c>
      <c r="C9925" s="53" t="str">
        <f t="array" ref="C9925">IFERROR(_xlfn.XLOOKUP(B9925, Runs[Run ID], Runs[Title]), "— pick a run —")</f>
        <v>The Krakoa Era</v>
      </c>
      <c r="D9925" s="74" t="s">
        <v>16995</v>
      </c>
      <c r="E9925" s="58" t="b">
        <v>0</v>
      </c>
      <c r="F9925" s="25">
        <f t="shared" si="2"/>
        <v>374</v>
      </c>
      <c r="G9925" s="193"/>
      <c r="H9925" s="23"/>
      <c r="I9925" s="28"/>
    </row>
    <row r="9926" ht="22.5" customHeight="1">
      <c r="A9926" s="53" t="str">
        <f t="array" ref="A9926">IFERROR(_xlfn.XLOOKUP(B9926, Runs[Run ID], Runs[Track]), "— pick a run —")</f>
        <v>X-Men</v>
      </c>
      <c r="B9926" s="54" t="s">
        <v>167</v>
      </c>
      <c r="C9926" s="53" t="str">
        <f t="array" ref="C9926">IFERROR(_xlfn.XLOOKUP(B9926, Runs[Run ID], Runs[Title]), "— pick a run —")</f>
        <v>The Krakoa Era</v>
      </c>
      <c r="D9926" s="74" t="s">
        <v>16996</v>
      </c>
      <c r="E9926" s="58" t="b">
        <v>0</v>
      </c>
      <c r="F9926" s="25">
        <f t="shared" si="2"/>
        <v>375</v>
      </c>
      <c r="G9926" s="193"/>
      <c r="H9926" s="23"/>
      <c r="I9926" s="28"/>
    </row>
    <row r="9927" ht="22.5" customHeight="1">
      <c r="A9927" s="53" t="str">
        <f t="array" ref="A9927">IFERROR(_xlfn.XLOOKUP(B9927, Runs[Run ID], Runs[Track]), "— pick a run —")</f>
        <v>X-Men</v>
      </c>
      <c r="B9927" s="54" t="s">
        <v>167</v>
      </c>
      <c r="C9927" s="53" t="str">
        <f t="array" ref="C9927">IFERROR(_xlfn.XLOOKUP(B9927, Runs[Run ID], Runs[Title]), "— pick a run —")</f>
        <v>The Krakoa Era</v>
      </c>
      <c r="D9927" s="74" t="s">
        <v>16997</v>
      </c>
      <c r="E9927" s="58" t="b">
        <v>0</v>
      </c>
      <c r="F9927" s="25">
        <f t="shared" si="2"/>
        <v>376</v>
      </c>
      <c r="G9927" s="193"/>
      <c r="H9927" s="23"/>
      <c r="I9927" s="28"/>
    </row>
    <row r="9928" ht="22.5" customHeight="1">
      <c r="A9928" s="53" t="str">
        <f t="array" ref="A9928">IFERROR(_xlfn.XLOOKUP(B9928, Runs[Run ID], Runs[Track]), "— pick a run —")</f>
        <v>X-Men</v>
      </c>
      <c r="B9928" s="54" t="s">
        <v>167</v>
      </c>
      <c r="C9928" s="53" t="str">
        <f t="array" ref="C9928">IFERROR(_xlfn.XLOOKUP(B9928, Runs[Run ID], Runs[Title]), "— pick a run —")</f>
        <v>The Krakoa Era</v>
      </c>
      <c r="D9928" s="74" t="s">
        <v>16998</v>
      </c>
      <c r="E9928" s="58" t="b">
        <v>0</v>
      </c>
      <c r="F9928" s="25">
        <f t="shared" si="2"/>
        <v>377</v>
      </c>
      <c r="G9928" s="193"/>
      <c r="H9928" s="23"/>
      <c r="I9928" s="28"/>
    </row>
    <row r="9929" ht="22.5" customHeight="1">
      <c r="A9929" s="53" t="str">
        <f t="array" ref="A9929">IFERROR(_xlfn.XLOOKUP(B9929, Runs[Run ID], Runs[Track]), "— pick a run —")</f>
        <v>X-Men</v>
      </c>
      <c r="B9929" s="54" t="s">
        <v>167</v>
      </c>
      <c r="C9929" s="53" t="str">
        <f t="array" ref="C9929">IFERROR(_xlfn.XLOOKUP(B9929, Runs[Run ID], Runs[Title]), "— pick a run —")</f>
        <v>The Krakoa Era</v>
      </c>
      <c r="D9929" s="74" t="s">
        <v>10071</v>
      </c>
      <c r="E9929" s="58" t="b">
        <v>0</v>
      </c>
      <c r="F9929" s="25">
        <f t="shared" si="2"/>
        <v>378</v>
      </c>
      <c r="G9929" s="193"/>
      <c r="H9929" s="23"/>
      <c r="I9929" s="28"/>
    </row>
    <row r="9930" ht="22.5" customHeight="1">
      <c r="A9930" s="53" t="str">
        <f t="array" ref="A9930">IFERROR(_xlfn.XLOOKUP(B9930, Runs[Run ID], Runs[Track]), "— pick a run —")</f>
        <v>X-Men</v>
      </c>
      <c r="B9930" s="54" t="s">
        <v>167</v>
      </c>
      <c r="C9930" s="53" t="str">
        <f t="array" ref="C9930">IFERROR(_xlfn.XLOOKUP(B9930, Runs[Run ID], Runs[Title]), "— pick a run —")</f>
        <v>The Krakoa Era</v>
      </c>
      <c r="D9930" s="74" t="s">
        <v>10087</v>
      </c>
      <c r="E9930" s="58" t="b">
        <v>0</v>
      </c>
      <c r="F9930" s="25">
        <f t="shared" si="2"/>
        <v>379</v>
      </c>
      <c r="G9930" s="193"/>
      <c r="H9930" s="23"/>
      <c r="I9930" s="28"/>
    </row>
    <row r="9931" ht="22.5" customHeight="1">
      <c r="A9931" s="53" t="str">
        <f t="array" ref="A9931">IFERROR(_xlfn.XLOOKUP(B9931, Runs[Run ID], Runs[Track]), "— pick a run —")</f>
        <v>X-Men</v>
      </c>
      <c r="B9931" s="54" t="s">
        <v>167</v>
      </c>
      <c r="C9931" s="53" t="str">
        <f t="array" ref="C9931">IFERROR(_xlfn.XLOOKUP(B9931, Runs[Run ID], Runs[Title]), "— pick a run —")</f>
        <v>The Krakoa Era</v>
      </c>
      <c r="D9931" s="74" t="s">
        <v>10097</v>
      </c>
      <c r="E9931" s="58" t="b">
        <v>0</v>
      </c>
      <c r="F9931" s="25">
        <f t="shared" si="2"/>
        <v>380</v>
      </c>
      <c r="G9931" s="193"/>
      <c r="H9931" s="23"/>
      <c r="I9931" s="28"/>
    </row>
    <row r="9932" ht="22.5" customHeight="1">
      <c r="A9932" s="53" t="str">
        <f t="array" ref="A9932">IFERROR(_xlfn.XLOOKUP(B9932, Runs[Run ID], Runs[Track]), "— pick a run —")</f>
        <v>X-Men</v>
      </c>
      <c r="B9932" s="54" t="s">
        <v>167</v>
      </c>
      <c r="C9932" s="53" t="str">
        <f t="array" ref="C9932">IFERROR(_xlfn.XLOOKUP(B9932, Runs[Run ID], Runs[Title]), "— pick a run —")</f>
        <v>The Krakoa Era</v>
      </c>
      <c r="D9932" s="74" t="s">
        <v>10105</v>
      </c>
      <c r="E9932" s="58" t="b">
        <v>0</v>
      </c>
      <c r="F9932" s="25">
        <f t="shared" si="2"/>
        <v>381</v>
      </c>
      <c r="G9932" s="193"/>
      <c r="H9932" s="23"/>
      <c r="I9932" s="28"/>
    </row>
    <row r="9933" ht="22.5" customHeight="1">
      <c r="A9933" s="53" t="str">
        <f t="array" ref="A9933">IFERROR(_xlfn.XLOOKUP(B9933, Runs[Run ID], Runs[Track]), "— pick a run —")</f>
        <v>X-Men</v>
      </c>
      <c r="B9933" s="54" t="s">
        <v>167</v>
      </c>
      <c r="C9933" s="53" t="str">
        <f t="array" ref="C9933">IFERROR(_xlfn.XLOOKUP(B9933, Runs[Run ID], Runs[Title]), "— pick a run —")</f>
        <v>The Krakoa Era</v>
      </c>
      <c r="D9933" s="74" t="s">
        <v>10114</v>
      </c>
      <c r="E9933" s="58" t="b">
        <v>0</v>
      </c>
      <c r="F9933" s="25">
        <f t="shared" si="2"/>
        <v>382</v>
      </c>
      <c r="G9933" s="193"/>
      <c r="H9933" s="23"/>
      <c r="I9933" s="28"/>
    </row>
    <row r="9934" ht="22.5" customHeight="1">
      <c r="A9934" s="53" t="str">
        <f t="array" ref="A9934">IFERROR(_xlfn.XLOOKUP(B9934, Runs[Run ID], Runs[Track]), "— pick a run —")</f>
        <v>X-Men</v>
      </c>
      <c r="B9934" s="54" t="s">
        <v>167</v>
      </c>
      <c r="C9934" s="53" t="str">
        <f t="array" ref="C9934">IFERROR(_xlfn.XLOOKUP(B9934, Runs[Run ID], Runs[Title]), "— pick a run —")</f>
        <v>The Krakoa Era</v>
      </c>
      <c r="D9934" s="74" t="s">
        <v>10122</v>
      </c>
      <c r="E9934" s="58" t="b">
        <v>0</v>
      </c>
      <c r="F9934" s="25">
        <f t="shared" si="2"/>
        <v>383</v>
      </c>
      <c r="G9934" s="193"/>
      <c r="H9934" s="23"/>
      <c r="I9934" s="28"/>
    </row>
    <row r="9935" ht="22.5" customHeight="1">
      <c r="A9935" s="53" t="str">
        <f t="array" ref="A9935">IFERROR(_xlfn.XLOOKUP(B9935, Runs[Run ID], Runs[Track]), "— pick a run —")</f>
        <v>X-Men</v>
      </c>
      <c r="B9935" s="54" t="s">
        <v>167</v>
      </c>
      <c r="C9935" s="53" t="str">
        <f t="array" ref="C9935">IFERROR(_xlfn.XLOOKUP(B9935, Runs[Run ID], Runs[Title]), "— pick a run —")</f>
        <v>The Krakoa Era</v>
      </c>
      <c r="D9935" s="74" t="s">
        <v>10130</v>
      </c>
      <c r="E9935" s="58" t="b">
        <v>0</v>
      </c>
      <c r="F9935" s="25">
        <f t="shared" si="2"/>
        <v>384</v>
      </c>
      <c r="G9935" s="193"/>
      <c r="H9935" s="23"/>
      <c r="I9935" s="28"/>
    </row>
    <row r="9936" ht="22.5" customHeight="1">
      <c r="A9936" s="53" t="str">
        <f t="array" ref="A9936">IFERROR(_xlfn.XLOOKUP(B9936, Runs[Run ID], Runs[Track]), "— pick a run —")</f>
        <v>X-Men</v>
      </c>
      <c r="B9936" s="54" t="s">
        <v>167</v>
      </c>
      <c r="C9936" s="53" t="str">
        <f t="array" ref="C9936">IFERROR(_xlfn.XLOOKUP(B9936, Runs[Run ID], Runs[Title]), "— pick a run —")</f>
        <v>The Krakoa Era</v>
      </c>
      <c r="D9936" s="74" t="s">
        <v>10147</v>
      </c>
      <c r="E9936" s="58" t="b">
        <v>0</v>
      </c>
      <c r="F9936" s="25">
        <f t="shared" si="2"/>
        <v>385</v>
      </c>
      <c r="G9936" s="193"/>
      <c r="H9936" s="23"/>
      <c r="I9936" s="28"/>
    </row>
    <row r="9937" ht="22.5" customHeight="1">
      <c r="A9937" s="53" t="str">
        <f t="array" ref="A9937">IFERROR(_xlfn.XLOOKUP(B9937, Runs[Run ID], Runs[Track]), "— pick a run —")</f>
        <v>X-Men</v>
      </c>
      <c r="B9937" s="54" t="s">
        <v>167</v>
      </c>
      <c r="C9937" s="53" t="str">
        <f t="array" ref="C9937">IFERROR(_xlfn.XLOOKUP(B9937, Runs[Run ID], Runs[Title]), "— pick a run —")</f>
        <v>The Krakoa Era</v>
      </c>
      <c r="D9937" s="74" t="s">
        <v>10155</v>
      </c>
      <c r="E9937" s="58" t="b">
        <v>0</v>
      </c>
      <c r="F9937" s="25">
        <f t="shared" si="2"/>
        <v>386</v>
      </c>
      <c r="G9937" s="193"/>
      <c r="H9937" s="23"/>
      <c r="I9937" s="28"/>
    </row>
    <row r="9938" ht="22.5" customHeight="1">
      <c r="A9938" s="53" t="str">
        <f t="array" ref="A9938">IFERROR(_xlfn.XLOOKUP(B9938, Runs[Run ID], Runs[Track]), "— pick a run —")</f>
        <v>X-Men</v>
      </c>
      <c r="B9938" s="54" t="s">
        <v>167</v>
      </c>
      <c r="C9938" s="53" t="str">
        <f t="array" ref="C9938">IFERROR(_xlfn.XLOOKUP(B9938, Runs[Run ID], Runs[Title]), "— pick a run —")</f>
        <v>The Krakoa Era</v>
      </c>
      <c r="D9938" s="74" t="s">
        <v>10163</v>
      </c>
      <c r="E9938" s="58" t="b">
        <v>0</v>
      </c>
      <c r="F9938" s="25">
        <f t="shared" si="2"/>
        <v>387</v>
      </c>
      <c r="G9938" s="193"/>
      <c r="H9938" s="23"/>
      <c r="I9938" s="28"/>
    </row>
    <row r="9939" ht="22.5" customHeight="1">
      <c r="A9939" s="53" t="str">
        <f t="array" ref="A9939">IFERROR(_xlfn.XLOOKUP(B9939, Runs[Run ID], Runs[Track]), "— pick a run —")</f>
        <v>X-Men</v>
      </c>
      <c r="B9939" s="54" t="s">
        <v>167</v>
      </c>
      <c r="C9939" s="53" t="str">
        <f t="array" ref="C9939">IFERROR(_xlfn.XLOOKUP(B9939, Runs[Run ID], Runs[Title]), "— pick a run —")</f>
        <v>The Krakoa Era</v>
      </c>
      <c r="D9939" s="74" t="s">
        <v>16999</v>
      </c>
      <c r="E9939" s="58" t="b">
        <v>0</v>
      </c>
      <c r="F9939" s="25">
        <f t="shared" si="2"/>
        <v>388</v>
      </c>
      <c r="G9939" s="193"/>
      <c r="H9939" s="23"/>
      <c r="I9939" s="28"/>
    </row>
    <row r="9940" ht="22.5" customHeight="1">
      <c r="A9940" s="53" t="str">
        <f t="array" ref="A9940">IFERROR(_xlfn.XLOOKUP(B9940, Runs[Run ID], Runs[Track]), "— pick a run —")</f>
        <v>X-Men</v>
      </c>
      <c r="B9940" s="54" t="s">
        <v>167</v>
      </c>
      <c r="C9940" s="53" t="str">
        <f t="array" ref="C9940">IFERROR(_xlfn.XLOOKUP(B9940, Runs[Run ID], Runs[Title]), "— pick a run —")</f>
        <v>The Krakoa Era</v>
      </c>
      <c r="D9940" s="74" t="s">
        <v>10180</v>
      </c>
      <c r="E9940" s="58" t="b">
        <v>0</v>
      </c>
      <c r="F9940" s="25">
        <f t="shared" si="2"/>
        <v>389</v>
      </c>
      <c r="G9940" s="193"/>
      <c r="H9940" s="23"/>
      <c r="I9940" s="28"/>
    </row>
    <row r="9941" ht="22.5" customHeight="1">
      <c r="A9941" s="53" t="str">
        <f t="array" ref="A9941">IFERROR(_xlfn.XLOOKUP(B9941, Runs[Run ID], Runs[Track]), "— pick a run —")</f>
        <v>X-Men</v>
      </c>
      <c r="B9941" s="54" t="s">
        <v>167</v>
      </c>
      <c r="C9941" s="53" t="str">
        <f t="array" ref="C9941">IFERROR(_xlfn.XLOOKUP(B9941, Runs[Run ID], Runs[Title]), "— pick a run —")</f>
        <v>The Krakoa Era</v>
      </c>
      <c r="D9941" s="74" t="s">
        <v>10188</v>
      </c>
      <c r="E9941" s="58" t="b">
        <v>0</v>
      </c>
      <c r="F9941" s="25">
        <f t="shared" si="2"/>
        <v>390</v>
      </c>
      <c r="G9941" s="193"/>
      <c r="H9941" s="23"/>
      <c r="I9941" s="28"/>
    </row>
    <row r="9942" ht="22.5" customHeight="1">
      <c r="A9942" s="53" t="str">
        <f t="array" ref="A9942">IFERROR(_xlfn.XLOOKUP(B9942, Runs[Run ID], Runs[Track]), "— pick a run —")</f>
        <v>X-Men</v>
      </c>
      <c r="B9942" s="54" t="s">
        <v>167</v>
      </c>
      <c r="C9942" s="53" t="str">
        <f t="array" ref="C9942">IFERROR(_xlfn.XLOOKUP(B9942, Runs[Run ID], Runs[Title]), "— pick a run —")</f>
        <v>The Krakoa Era</v>
      </c>
      <c r="D9942" s="74" t="s">
        <v>10195</v>
      </c>
      <c r="E9942" s="58" t="b">
        <v>0</v>
      </c>
      <c r="F9942" s="25">
        <f t="shared" si="2"/>
        <v>391</v>
      </c>
      <c r="G9942" s="193"/>
      <c r="H9942" s="23"/>
      <c r="I9942" s="28"/>
    </row>
    <row r="9943" ht="22.5" customHeight="1">
      <c r="A9943" s="53" t="str">
        <f t="array" ref="A9943">IFERROR(_xlfn.XLOOKUP(B9943, Runs[Run ID], Runs[Track]), "— pick a run —")</f>
        <v>X-Men</v>
      </c>
      <c r="B9943" s="54" t="s">
        <v>167</v>
      </c>
      <c r="C9943" s="53" t="str">
        <f t="array" ref="C9943">IFERROR(_xlfn.XLOOKUP(B9943, Runs[Run ID], Runs[Title]), "— pick a run —")</f>
        <v>The Krakoa Era</v>
      </c>
      <c r="D9943" s="74" t="s">
        <v>10203</v>
      </c>
      <c r="E9943" s="58" t="b">
        <v>0</v>
      </c>
      <c r="F9943" s="25">
        <f t="shared" si="2"/>
        <v>392</v>
      </c>
      <c r="G9943" s="193"/>
      <c r="H9943" s="23"/>
      <c r="I9943" s="28"/>
    </row>
    <row r="9944" ht="22.5" customHeight="1">
      <c r="A9944" s="53" t="str">
        <f t="array" ref="A9944">IFERROR(_xlfn.XLOOKUP(B9944, Runs[Run ID], Runs[Track]), "— pick a run —")</f>
        <v>X-Men</v>
      </c>
      <c r="B9944" s="54" t="s">
        <v>167</v>
      </c>
      <c r="C9944" s="53" t="str">
        <f t="array" ref="C9944">IFERROR(_xlfn.XLOOKUP(B9944, Runs[Run ID], Runs[Title]), "— pick a run —")</f>
        <v>The Krakoa Era</v>
      </c>
      <c r="D9944" s="74" t="s">
        <v>17000</v>
      </c>
      <c r="E9944" s="58" t="b">
        <v>0</v>
      </c>
      <c r="F9944" s="25">
        <f t="shared" si="2"/>
        <v>393</v>
      </c>
      <c r="G9944" s="193"/>
      <c r="H9944" s="23"/>
      <c r="I9944" s="28"/>
    </row>
    <row r="9945" ht="22.5" customHeight="1">
      <c r="A9945" s="53" t="str">
        <f t="array" ref="A9945">IFERROR(_xlfn.XLOOKUP(B9945, Runs[Run ID], Runs[Track]), "— pick a run —")</f>
        <v>X-Men</v>
      </c>
      <c r="B9945" s="54" t="s">
        <v>167</v>
      </c>
      <c r="C9945" s="53" t="str">
        <f t="array" ref="C9945">IFERROR(_xlfn.XLOOKUP(B9945, Runs[Run ID], Runs[Title]), "— pick a run —")</f>
        <v>The Krakoa Era</v>
      </c>
      <c r="D9945" s="74" t="s">
        <v>10218</v>
      </c>
      <c r="E9945" s="58" t="b">
        <v>0</v>
      </c>
      <c r="F9945" s="25">
        <f t="shared" si="2"/>
        <v>394</v>
      </c>
      <c r="G9945" s="193"/>
      <c r="H9945" s="23"/>
      <c r="I9945" s="28"/>
    </row>
    <row r="9946" ht="22.5" customHeight="1">
      <c r="A9946" s="53" t="str">
        <f t="array" ref="A9946">IFERROR(_xlfn.XLOOKUP(B9946, Runs[Run ID], Runs[Track]), "— pick a run —")</f>
        <v>X-Men</v>
      </c>
      <c r="B9946" s="54" t="s">
        <v>167</v>
      </c>
      <c r="C9946" s="53" t="str">
        <f t="array" ref="C9946">IFERROR(_xlfn.XLOOKUP(B9946, Runs[Run ID], Runs[Title]), "— pick a run —")</f>
        <v>The Krakoa Era</v>
      </c>
      <c r="D9946" s="74" t="s">
        <v>17001</v>
      </c>
      <c r="E9946" s="58" t="b">
        <v>0</v>
      </c>
      <c r="F9946" s="25">
        <f t="shared" si="2"/>
        <v>395</v>
      </c>
      <c r="G9946" s="193"/>
      <c r="H9946" s="23"/>
      <c r="I9946" s="28"/>
    </row>
    <row r="9947" ht="22.5" customHeight="1">
      <c r="A9947" s="53" t="str">
        <f t="array" ref="A9947">IFERROR(_xlfn.XLOOKUP(B9947, Runs[Run ID], Runs[Track]), "— pick a run —")</f>
        <v>X-Men</v>
      </c>
      <c r="B9947" s="54" t="s">
        <v>167</v>
      </c>
      <c r="C9947" s="53" t="str">
        <f t="array" ref="C9947">IFERROR(_xlfn.XLOOKUP(B9947, Runs[Run ID], Runs[Title]), "— pick a run —")</f>
        <v>The Krakoa Era</v>
      </c>
      <c r="D9947" s="74" t="s">
        <v>10234</v>
      </c>
      <c r="E9947" s="58" t="b">
        <v>0</v>
      </c>
      <c r="F9947" s="25">
        <f t="shared" si="2"/>
        <v>396</v>
      </c>
      <c r="G9947" s="193"/>
      <c r="H9947" s="23"/>
      <c r="I9947" s="28"/>
    </row>
    <row r="9948" ht="22.5" customHeight="1">
      <c r="A9948" s="53" t="str">
        <f t="array" ref="A9948">IFERROR(_xlfn.XLOOKUP(B9948, Runs[Run ID], Runs[Track]), "— pick a run —")</f>
        <v>X-Men</v>
      </c>
      <c r="B9948" s="54" t="s">
        <v>167</v>
      </c>
      <c r="C9948" s="53" t="str">
        <f t="array" ref="C9948">IFERROR(_xlfn.XLOOKUP(B9948, Runs[Run ID], Runs[Title]), "— pick a run —")</f>
        <v>The Krakoa Era</v>
      </c>
      <c r="D9948" s="74" t="s">
        <v>17002</v>
      </c>
      <c r="E9948" s="58" t="b">
        <v>0</v>
      </c>
      <c r="F9948" s="25">
        <f t="shared" si="2"/>
        <v>397</v>
      </c>
      <c r="G9948" s="193"/>
      <c r="H9948" s="23"/>
      <c r="I9948" s="28"/>
    </row>
    <row r="9949" ht="22.5" customHeight="1">
      <c r="A9949" s="53" t="str">
        <f t="array" ref="A9949">IFERROR(_xlfn.XLOOKUP(B9949, Runs[Run ID], Runs[Track]), "— pick a run —")</f>
        <v>X-Men</v>
      </c>
      <c r="B9949" s="54" t="s">
        <v>167</v>
      </c>
      <c r="C9949" s="53" t="str">
        <f t="array" ref="C9949">IFERROR(_xlfn.XLOOKUP(B9949, Runs[Run ID], Runs[Title]), "— pick a run —")</f>
        <v>The Krakoa Era</v>
      </c>
      <c r="D9949" s="74" t="s">
        <v>10258</v>
      </c>
      <c r="E9949" s="58" t="b">
        <v>0</v>
      </c>
      <c r="F9949" s="25">
        <f t="shared" si="2"/>
        <v>398</v>
      </c>
      <c r="G9949" s="193"/>
      <c r="H9949" s="23"/>
      <c r="I9949" s="28"/>
    </row>
    <row r="9950" ht="22.5" customHeight="1">
      <c r="A9950" s="53" t="str">
        <f t="array" ref="A9950">IFERROR(_xlfn.XLOOKUP(B9950, Runs[Run ID], Runs[Track]), "— pick a run —")</f>
        <v>X-Men</v>
      </c>
      <c r="B9950" s="54" t="s">
        <v>167</v>
      </c>
      <c r="C9950" s="53" t="str">
        <f t="array" ref="C9950">IFERROR(_xlfn.XLOOKUP(B9950, Runs[Run ID], Runs[Title]), "— pick a run —")</f>
        <v>The Krakoa Era</v>
      </c>
      <c r="D9950" s="74" t="s">
        <v>17003</v>
      </c>
      <c r="E9950" s="58" t="b">
        <v>0</v>
      </c>
      <c r="F9950" s="25">
        <f t="shared" si="2"/>
        <v>399</v>
      </c>
      <c r="G9950" s="193"/>
      <c r="H9950" s="23"/>
      <c r="I9950" s="28"/>
    </row>
    <row r="9951" ht="22.5" customHeight="1">
      <c r="A9951" s="53" t="str">
        <f t="array" ref="A9951">IFERROR(_xlfn.XLOOKUP(B9951, Runs[Run ID], Runs[Track]), "— pick a run —")</f>
        <v>X-Men</v>
      </c>
      <c r="B9951" s="54" t="s">
        <v>167</v>
      </c>
      <c r="C9951" s="53" t="str">
        <f t="array" ref="C9951">IFERROR(_xlfn.XLOOKUP(B9951, Runs[Run ID], Runs[Title]), "— pick a run —")</f>
        <v>The Krakoa Era</v>
      </c>
      <c r="D9951" s="74" t="s">
        <v>17004</v>
      </c>
      <c r="E9951" s="58" t="b">
        <v>0</v>
      </c>
      <c r="F9951" s="25">
        <f t="shared" si="2"/>
        <v>400</v>
      </c>
      <c r="G9951" s="193"/>
      <c r="H9951" s="23"/>
      <c r="I9951" s="28"/>
    </row>
    <row r="9952" ht="22.5" customHeight="1">
      <c r="A9952" s="53" t="str">
        <f t="array" ref="A9952">IFERROR(_xlfn.XLOOKUP(B9952, Runs[Run ID], Runs[Track]), "— pick a run —")</f>
        <v>X-Men</v>
      </c>
      <c r="B9952" s="54" t="s">
        <v>167</v>
      </c>
      <c r="C9952" s="53" t="str">
        <f t="array" ref="C9952">IFERROR(_xlfn.XLOOKUP(B9952, Runs[Run ID], Runs[Title]), "— pick a run —")</f>
        <v>The Krakoa Era</v>
      </c>
      <c r="D9952" s="74" t="s">
        <v>17005</v>
      </c>
      <c r="E9952" s="58" t="b">
        <v>0</v>
      </c>
      <c r="F9952" s="25">
        <f t="shared" si="2"/>
        <v>401</v>
      </c>
      <c r="G9952" s="193"/>
      <c r="H9952" s="23"/>
      <c r="I9952" s="28"/>
    </row>
    <row r="9953" ht="22.5" customHeight="1">
      <c r="A9953" s="53" t="str">
        <f t="array" ref="A9953">IFERROR(_xlfn.XLOOKUP(B9953, Runs[Run ID], Runs[Track]), "— pick a run —")</f>
        <v>X-Men</v>
      </c>
      <c r="B9953" s="54" t="s">
        <v>167</v>
      </c>
      <c r="C9953" s="53" t="str">
        <f t="array" ref="C9953">IFERROR(_xlfn.XLOOKUP(B9953, Runs[Run ID], Runs[Title]), "— pick a run —")</f>
        <v>The Krakoa Era</v>
      </c>
      <c r="D9953" s="74" t="s">
        <v>17006</v>
      </c>
      <c r="E9953" s="58" t="b">
        <v>0</v>
      </c>
      <c r="F9953" s="25">
        <f t="shared" si="2"/>
        <v>402</v>
      </c>
      <c r="G9953" s="193"/>
      <c r="H9953" s="23"/>
      <c r="I9953" s="28"/>
    </row>
    <row r="9954" ht="22.5" customHeight="1">
      <c r="A9954" s="53" t="str">
        <f t="array" ref="A9954">IFERROR(_xlfn.XLOOKUP(B9954, Runs[Run ID], Runs[Track]), "— pick a run —")</f>
        <v>X-Men</v>
      </c>
      <c r="B9954" s="54" t="s">
        <v>167</v>
      </c>
      <c r="C9954" s="53" t="str">
        <f t="array" ref="C9954">IFERROR(_xlfn.XLOOKUP(B9954, Runs[Run ID], Runs[Title]), "— pick a run —")</f>
        <v>The Krakoa Era</v>
      </c>
      <c r="D9954" s="74" t="s">
        <v>10293</v>
      </c>
      <c r="E9954" s="58" t="b">
        <v>0</v>
      </c>
      <c r="F9954" s="25">
        <f t="shared" si="2"/>
        <v>403</v>
      </c>
      <c r="G9954" s="193"/>
      <c r="H9954" s="23"/>
      <c r="I9954" s="28"/>
    </row>
    <row r="9955" ht="22.5" customHeight="1">
      <c r="A9955" s="53" t="str">
        <f t="array" ref="A9955">IFERROR(_xlfn.XLOOKUP(B9955, Runs[Run ID], Runs[Track]), "— pick a run —")</f>
        <v>X-Men</v>
      </c>
      <c r="B9955" s="54" t="s">
        <v>167</v>
      </c>
      <c r="C9955" s="53" t="str">
        <f t="array" ref="C9955">IFERROR(_xlfn.XLOOKUP(B9955, Runs[Run ID], Runs[Title]), "— pick a run —")</f>
        <v>The Krakoa Era</v>
      </c>
      <c r="D9955" s="74" t="s">
        <v>10300</v>
      </c>
      <c r="E9955" s="58" t="b">
        <v>0</v>
      </c>
      <c r="F9955" s="25">
        <f t="shared" si="2"/>
        <v>404</v>
      </c>
      <c r="G9955" s="193"/>
      <c r="H9955" s="23"/>
      <c r="I9955" s="28"/>
    </row>
    <row r="9956" ht="22.5" customHeight="1">
      <c r="A9956" s="53" t="str">
        <f t="array" ref="A9956">IFERROR(_xlfn.XLOOKUP(B9956, Runs[Run ID], Runs[Track]), "— pick a run —")</f>
        <v>X-Men</v>
      </c>
      <c r="B9956" s="54" t="s">
        <v>167</v>
      </c>
      <c r="C9956" s="53" t="str">
        <f t="array" ref="C9956">IFERROR(_xlfn.XLOOKUP(B9956, Runs[Run ID], Runs[Title]), "— pick a run —")</f>
        <v>The Krakoa Era</v>
      </c>
      <c r="D9956" s="74" t="s">
        <v>10307</v>
      </c>
      <c r="E9956" s="58" t="b">
        <v>0</v>
      </c>
      <c r="F9956" s="25">
        <f t="shared" si="2"/>
        <v>405</v>
      </c>
      <c r="G9956" s="193"/>
      <c r="H9956" s="23"/>
      <c r="I9956" s="28"/>
    </row>
    <row r="9957" ht="22.5" customHeight="1">
      <c r="A9957" s="53" t="str">
        <f t="array" ref="A9957">IFERROR(_xlfn.XLOOKUP(B9957, Runs[Run ID], Runs[Track]), "— pick a run —")</f>
        <v>X-Men</v>
      </c>
      <c r="B9957" s="54" t="s">
        <v>167</v>
      </c>
      <c r="C9957" s="53" t="str">
        <f t="array" ref="C9957">IFERROR(_xlfn.XLOOKUP(B9957, Runs[Run ID], Runs[Title]), "— pick a run —")</f>
        <v>The Krakoa Era</v>
      </c>
      <c r="D9957" s="74" t="s">
        <v>10313</v>
      </c>
      <c r="E9957" s="58" t="b">
        <v>0</v>
      </c>
      <c r="F9957" s="25">
        <f t="shared" si="2"/>
        <v>406</v>
      </c>
      <c r="G9957" s="193"/>
      <c r="H9957" s="23"/>
      <c r="I9957" s="28"/>
    </row>
    <row r="9958" ht="22.5" customHeight="1">
      <c r="A9958" s="53" t="str">
        <f t="array" ref="A9958">IFERROR(_xlfn.XLOOKUP(B9958, Runs[Run ID], Runs[Track]), "— pick a run —")</f>
        <v>X-Men</v>
      </c>
      <c r="B9958" s="54" t="s">
        <v>167</v>
      </c>
      <c r="C9958" s="53" t="str">
        <f t="array" ref="C9958">IFERROR(_xlfn.XLOOKUP(B9958, Runs[Run ID], Runs[Title]), "— pick a run —")</f>
        <v>The Krakoa Era</v>
      </c>
      <c r="D9958" s="74" t="s">
        <v>10329</v>
      </c>
      <c r="E9958" s="58" t="b">
        <v>0</v>
      </c>
      <c r="F9958" s="25">
        <f t="shared" si="2"/>
        <v>407</v>
      </c>
      <c r="G9958" s="193"/>
      <c r="H9958" s="23"/>
      <c r="I9958" s="28"/>
    </row>
    <row r="9959" ht="22.5" customHeight="1">
      <c r="A9959" s="53" t="str">
        <f t="array" ref="A9959">IFERROR(_xlfn.XLOOKUP(B9959, Runs[Run ID], Runs[Track]), "— pick a run —")</f>
        <v>X-Men</v>
      </c>
      <c r="B9959" s="54" t="s">
        <v>167</v>
      </c>
      <c r="C9959" s="53" t="str">
        <f t="array" ref="C9959">IFERROR(_xlfn.XLOOKUP(B9959, Runs[Run ID], Runs[Title]), "— pick a run —")</f>
        <v>The Krakoa Era</v>
      </c>
      <c r="D9959" s="74" t="s">
        <v>10336</v>
      </c>
      <c r="E9959" s="58" t="b">
        <v>0</v>
      </c>
      <c r="F9959" s="25">
        <f t="shared" si="2"/>
        <v>408</v>
      </c>
      <c r="G9959" s="193"/>
      <c r="H9959" s="23"/>
      <c r="I9959" s="28"/>
    </row>
    <row r="9960" ht="22.5" customHeight="1">
      <c r="A9960" s="53" t="str">
        <f t="array" ref="A9960">IFERROR(_xlfn.XLOOKUP(B9960, Runs[Run ID], Runs[Track]), "— pick a run —")</f>
        <v>X-Men</v>
      </c>
      <c r="B9960" s="54" t="s">
        <v>167</v>
      </c>
      <c r="C9960" s="53" t="str">
        <f t="array" ref="C9960">IFERROR(_xlfn.XLOOKUP(B9960, Runs[Run ID], Runs[Title]), "— pick a run —")</f>
        <v>The Krakoa Era</v>
      </c>
      <c r="D9960" s="74" t="s">
        <v>10342</v>
      </c>
      <c r="E9960" s="58" t="b">
        <v>0</v>
      </c>
      <c r="F9960" s="25">
        <f t="shared" si="2"/>
        <v>409</v>
      </c>
      <c r="G9960" s="193"/>
      <c r="H9960" s="23"/>
      <c r="I9960" s="28"/>
    </row>
    <row r="9961" ht="22.5" customHeight="1">
      <c r="A9961" s="53" t="str">
        <f t="array" ref="A9961">IFERROR(_xlfn.XLOOKUP(B9961, Runs[Run ID], Runs[Track]), "— pick a run —")</f>
        <v>X-Men</v>
      </c>
      <c r="B9961" s="54" t="s">
        <v>167</v>
      </c>
      <c r="C9961" s="53" t="str">
        <f t="array" ref="C9961">IFERROR(_xlfn.XLOOKUP(B9961, Runs[Run ID], Runs[Title]), "— pick a run —")</f>
        <v>The Krakoa Era</v>
      </c>
      <c r="D9961" s="74" t="s">
        <v>10348</v>
      </c>
      <c r="E9961" s="58" t="b">
        <v>0</v>
      </c>
      <c r="F9961" s="25">
        <f t="shared" si="2"/>
        <v>410</v>
      </c>
      <c r="G9961" s="193"/>
      <c r="H9961" s="23"/>
      <c r="I9961" s="28"/>
    </row>
    <row r="9962" ht="22.5" customHeight="1">
      <c r="A9962" s="53" t="str">
        <f t="array" ref="A9962">IFERROR(_xlfn.XLOOKUP(B9962, Runs[Run ID], Runs[Track]), "— pick a run —")</f>
        <v>X-Men</v>
      </c>
      <c r="B9962" s="54" t="s">
        <v>167</v>
      </c>
      <c r="C9962" s="53" t="str">
        <f t="array" ref="C9962">IFERROR(_xlfn.XLOOKUP(B9962, Runs[Run ID], Runs[Title]), "— pick a run —")</f>
        <v>The Krakoa Era</v>
      </c>
      <c r="D9962" s="74" t="s">
        <v>10353</v>
      </c>
      <c r="E9962" s="58" t="b">
        <v>0</v>
      </c>
      <c r="F9962" s="25">
        <f t="shared" si="2"/>
        <v>411</v>
      </c>
      <c r="G9962" s="193"/>
      <c r="H9962" s="23"/>
      <c r="I9962" s="28"/>
    </row>
    <row r="9963" ht="22.5" customHeight="1">
      <c r="A9963" s="53" t="str">
        <f t="array" ref="A9963">IFERROR(_xlfn.XLOOKUP(B9963, Runs[Run ID], Runs[Track]), "— pick a run —")</f>
        <v>X-Men</v>
      </c>
      <c r="B9963" s="54" t="s">
        <v>167</v>
      </c>
      <c r="C9963" s="53" t="str">
        <f t="array" ref="C9963">IFERROR(_xlfn.XLOOKUP(B9963, Runs[Run ID], Runs[Title]), "— pick a run —")</f>
        <v>The Krakoa Era</v>
      </c>
      <c r="D9963" s="74" t="s">
        <v>10359</v>
      </c>
      <c r="E9963" s="58" t="b">
        <v>0</v>
      </c>
      <c r="F9963" s="25">
        <f t="shared" si="2"/>
        <v>412</v>
      </c>
      <c r="G9963" s="193"/>
      <c r="H9963" s="23"/>
      <c r="I9963" s="28"/>
    </row>
    <row r="9964" ht="22.5" customHeight="1">
      <c r="A9964" s="53" t="str">
        <f t="array" ref="A9964">IFERROR(_xlfn.XLOOKUP(B9964, Runs[Run ID], Runs[Track]), "— pick a run —")</f>
        <v>X-Men</v>
      </c>
      <c r="B9964" s="54" t="s">
        <v>167</v>
      </c>
      <c r="C9964" s="53" t="str">
        <f t="array" ref="C9964">IFERROR(_xlfn.XLOOKUP(B9964, Runs[Run ID], Runs[Title]), "— pick a run —")</f>
        <v>The Krakoa Era</v>
      </c>
      <c r="D9964" s="74" t="s">
        <v>10365</v>
      </c>
      <c r="E9964" s="58" t="b">
        <v>0</v>
      </c>
      <c r="F9964" s="25">
        <f t="shared" si="2"/>
        <v>413</v>
      </c>
      <c r="G9964" s="193"/>
      <c r="H9964" s="23"/>
      <c r="I9964" s="28"/>
    </row>
    <row r="9965" ht="22.5" customHeight="1">
      <c r="A9965" s="53" t="str">
        <f t="array" ref="A9965">IFERROR(_xlfn.XLOOKUP(B9965, Runs[Run ID], Runs[Track]), "— pick a run —")</f>
        <v>X-Men</v>
      </c>
      <c r="B9965" s="54" t="s">
        <v>167</v>
      </c>
      <c r="C9965" s="53" t="str">
        <f t="array" ref="C9965">IFERROR(_xlfn.XLOOKUP(B9965, Runs[Run ID], Runs[Title]), "— pick a run —")</f>
        <v>The Krakoa Era</v>
      </c>
      <c r="D9965" s="74" t="s">
        <v>10371</v>
      </c>
      <c r="E9965" s="58" t="b">
        <v>0</v>
      </c>
      <c r="F9965" s="25">
        <f t="shared" si="2"/>
        <v>414</v>
      </c>
      <c r="G9965" s="193"/>
      <c r="H9965" s="23"/>
      <c r="I9965" s="28"/>
    </row>
    <row r="9966" ht="22.5" customHeight="1">
      <c r="A9966" s="53" t="str">
        <f t="array" ref="A9966">IFERROR(_xlfn.XLOOKUP(B9966, Runs[Run ID], Runs[Track]), "— pick a run —")</f>
        <v>X-Men</v>
      </c>
      <c r="B9966" s="54" t="s">
        <v>167</v>
      </c>
      <c r="C9966" s="53" t="str">
        <f t="array" ref="C9966">IFERROR(_xlfn.XLOOKUP(B9966, Runs[Run ID], Runs[Title]), "— pick a run —")</f>
        <v>The Krakoa Era</v>
      </c>
      <c r="D9966" s="74" t="s">
        <v>10376</v>
      </c>
      <c r="E9966" s="58" t="b">
        <v>0</v>
      </c>
      <c r="F9966" s="25">
        <f t="shared" si="2"/>
        <v>415</v>
      </c>
      <c r="G9966" s="193"/>
      <c r="H9966" s="23"/>
      <c r="I9966" s="28"/>
    </row>
    <row r="9967" ht="22.5" customHeight="1">
      <c r="A9967" s="53" t="str">
        <f t="array" ref="A9967">IFERROR(_xlfn.XLOOKUP(B9967, Runs[Run ID], Runs[Track]), "— pick a run —")</f>
        <v>X-Men</v>
      </c>
      <c r="B9967" s="54" t="s">
        <v>167</v>
      </c>
      <c r="C9967" s="53" t="str">
        <f t="array" ref="C9967">IFERROR(_xlfn.XLOOKUP(B9967, Runs[Run ID], Runs[Title]), "— pick a run —")</f>
        <v>The Krakoa Era</v>
      </c>
      <c r="D9967" s="74" t="s">
        <v>10381</v>
      </c>
      <c r="E9967" s="58" t="b">
        <v>0</v>
      </c>
      <c r="F9967" s="25">
        <f t="shared" si="2"/>
        <v>416</v>
      </c>
      <c r="G9967" s="193"/>
      <c r="H9967" s="23"/>
      <c r="I9967" s="28"/>
    </row>
    <row r="9968" ht="22.5" customHeight="1">
      <c r="A9968" s="53" t="str">
        <f t="array" ref="A9968">IFERROR(_xlfn.XLOOKUP(B9968, Runs[Run ID], Runs[Track]), "— pick a run —")</f>
        <v>X-Men</v>
      </c>
      <c r="B9968" s="54" t="s">
        <v>167</v>
      </c>
      <c r="C9968" s="53" t="str">
        <f t="array" ref="C9968">IFERROR(_xlfn.XLOOKUP(B9968, Runs[Run ID], Runs[Title]), "— pick a run —")</f>
        <v>The Krakoa Era</v>
      </c>
      <c r="D9968" s="74" t="s">
        <v>10386</v>
      </c>
      <c r="E9968" s="58" t="b">
        <v>0</v>
      </c>
      <c r="F9968" s="25">
        <f t="shared" si="2"/>
        <v>417</v>
      </c>
      <c r="G9968" s="193"/>
      <c r="H9968" s="23"/>
      <c r="I9968" s="28"/>
    </row>
    <row r="9969" ht="22.5" customHeight="1">
      <c r="A9969" s="53" t="str">
        <f t="array" ref="A9969">IFERROR(_xlfn.XLOOKUP(B9969, Runs[Run ID], Runs[Track]), "— pick a run —")</f>
        <v>X-Men</v>
      </c>
      <c r="B9969" s="54" t="s">
        <v>167</v>
      </c>
      <c r="C9969" s="53" t="str">
        <f t="array" ref="C9969">IFERROR(_xlfn.XLOOKUP(B9969, Runs[Run ID], Runs[Title]), "— pick a run —")</f>
        <v>The Krakoa Era</v>
      </c>
      <c r="D9969" s="74" t="s">
        <v>10392</v>
      </c>
      <c r="E9969" s="58" t="b">
        <v>0</v>
      </c>
      <c r="F9969" s="25">
        <f t="shared" si="2"/>
        <v>418</v>
      </c>
      <c r="G9969" s="193"/>
      <c r="H9969" s="23"/>
      <c r="I9969" s="28"/>
    </row>
    <row r="9970" ht="22.5" customHeight="1">
      <c r="A9970" s="53" t="str">
        <f t="array" ref="A9970">IFERROR(_xlfn.XLOOKUP(B9970, Runs[Run ID], Runs[Track]), "— pick a run —")</f>
        <v>X-Men</v>
      </c>
      <c r="B9970" s="54" t="s">
        <v>167</v>
      </c>
      <c r="C9970" s="53" t="str">
        <f t="array" ref="C9970">IFERROR(_xlfn.XLOOKUP(B9970, Runs[Run ID], Runs[Title]), "— pick a run —")</f>
        <v>The Krakoa Era</v>
      </c>
      <c r="D9970" s="74" t="s">
        <v>10397</v>
      </c>
      <c r="E9970" s="58" t="b">
        <v>0</v>
      </c>
      <c r="F9970" s="25">
        <f t="shared" si="2"/>
        <v>419</v>
      </c>
      <c r="G9970" s="193"/>
      <c r="H9970" s="23"/>
      <c r="I9970" s="28"/>
    </row>
    <row r="9971" ht="22.5" customHeight="1">
      <c r="A9971" s="53" t="str">
        <f t="array" ref="A9971">IFERROR(_xlfn.XLOOKUP(B9971, Runs[Run ID], Runs[Track]), "— pick a run —")</f>
        <v>X-Men</v>
      </c>
      <c r="B9971" s="54" t="s">
        <v>167</v>
      </c>
      <c r="C9971" s="53" t="str">
        <f t="array" ref="C9971">IFERROR(_xlfn.XLOOKUP(B9971, Runs[Run ID], Runs[Title]), "— pick a run —")</f>
        <v>The Krakoa Era</v>
      </c>
      <c r="D9971" s="74" t="s">
        <v>10402</v>
      </c>
      <c r="E9971" s="58" t="b">
        <v>0</v>
      </c>
      <c r="F9971" s="25">
        <f t="shared" si="2"/>
        <v>420</v>
      </c>
      <c r="G9971" s="193"/>
      <c r="H9971" s="23"/>
      <c r="I9971" s="28"/>
    </row>
    <row r="9972" ht="22.5" customHeight="1">
      <c r="A9972" s="53" t="str">
        <f t="array" ref="A9972">IFERROR(_xlfn.XLOOKUP(B9972, Runs[Run ID], Runs[Track]), "— pick a run —")</f>
        <v>X-Men</v>
      </c>
      <c r="B9972" s="54" t="s">
        <v>167</v>
      </c>
      <c r="C9972" s="53" t="str">
        <f t="array" ref="C9972">IFERROR(_xlfn.XLOOKUP(B9972, Runs[Run ID], Runs[Title]), "— pick a run —")</f>
        <v>The Krakoa Era</v>
      </c>
      <c r="D9972" s="74" t="s">
        <v>10408</v>
      </c>
      <c r="E9972" s="58" t="b">
        <v>0</v>
      </c>
      <c r="F9972" s="25">
        <f t="shared" si="2"/>
        <v>421</v>
      </c>
      <c r="G9972" s="193"/>
      <c r="H9972" s="23"/>
      <c r="I9972" s="28"/>
    </row>
    <row r="9973" ht="22.5" customHeight="1">
      <c r="A9973" s="53" t="str">
        <f t="array" ref="A9973">IFERROR(_xlfn.XLOOKUP(B9973, Runs[Run ID], Runs[Track]), "— pick a run —")</f>
        <v>X-Men</v>
      </c>
      <c r="B9973" s="54" t="s">
        <v>167</v>
      </c>
      <c r="C9973" s="53" t="str">
        <f t="array" ref="C9973">IFERROR(_xlfn.XLOOKUP(B9973, Runs[Run ID], Runs[Title]), "— pick a run —")</f>
        <v>The Krakoa Era</v>
      </c>
      <c r="D9973" s="74" t="s">
        <v>10414</v>
      </c>
      <c r="E9973" s="58" t="b">
        <v>0</v>
      </c>
      <c r="F9973" s="25">
        <f t="shared" si="2"/>
        <v>422</v>
      </c>
      <c r="G9973" s="193"/>
      <c r="H9973" s="23"/>
      <c r="I9973" s="28"/>
    </row>
    <row r="9974" ht="22.5" customHeight="1">
      <c r="A9974" s="53" t="str">
        <f t="array" ref="A9974">IFERROR(_xlfn.XLOOKUP(B9974, Runs[Run ID], Runs[Track]), "— pick a run —")</f>
        <v>X-Men</v>
      </c>
      <c r="B9974" s="54" t="s">
        <v>167</v>
      </c>
      <c r="C9974" s="53" t="str">
        <f t="array" ref="C9974">IFERROR(_xlfn.XLOOKUP(B9974, Runs[Run ID], Runs[Title]), "— pick a run —")</f>
        <v>The Krakoa Era</v>
      </c>
      <c r="D9974" s="74" t="s">
        <v>10420</v>
      </c>
      <c r="E9974" s="58" t="b">
        <v>0</v>
      </c>
      <c r="F9974" s="25">
        <f t="shared" si="2"/>
        <v>423</v>
      </c>
      <c r="G9974" s="193"/>
      <c r="H9974" s="23"/>
      <c r="I9974" s="28"/>
    </row>
    <row r="9975" ht="22.5" customHeight="1">
      <c r="A9975" s="53" t="str">
        <f t="array" ref="A9975">IFERROR(_xlfn.XLOOKUP(B9975, Runs[Run ID], Runs[Track]), "— pick a run —")</f>
        <v>X-Men</v>
      </c>
      <c r="B9975" s="54" t="s">
        <v>167</v>
      </c>
      <c r="C9975" s="53" t="str">
        <f t="array" ref="C9975">IFERROR(_xlfn.XLOOKUP(B9975, Runs[Run ID], Runs[Title]), "— pick a run —")</f>
        <v>The Krakoa Era</v>
      </c>
      <c r="D9975" s="74" t="s">
        <v>10426</v>
      </c>
      <c r="E9975" s="58" t="b">
        <v>0</v>
      </c>
      <c r="F9975" s="25">
        <f t="shared" si="2"/>
        <v>424</v>
      </c>
      <c r="G9975" s="193"/>
      <c r="H9975" s="23"/>
      <c r="I9975" s="28"/>
    </row>
    <row r="9976" ht="22.5" customHeight="1">
      <c r="A9976" s="53" t="str">
        <f t="array" ref="A9976">IFERROR(_xlfn.XLOOKUP(B9976, Runs[Run ID], Runs[Track]), "— pick a run —")</f>
        <v>X-Men</v>
      </c>
      <c r="B9976" s="54" t="s">
        <v>167</v>
      </c>
      <c r="C9976" s="53" t="str">
        <f t="array" ref="C9976">IFERROR(_xlfn.XLOOKUP(B9976, Runs[Run ID], Runs[Title]), "— pick a run —")</f>
        <v>The Krakoa Era</v>
      </c>
      <c r="D9976" s="74" t="s">
        <v>17007</v>
      </c>
      <c r="E9976" s="58" t="b">
        <v>0</v>
      </c>
      <c r="F9976" s="25">
        <f t="shared" si="2"/>
        <v>425</v>
      </c>
      <c r="G9976" s="193"/>
      <c r="H9976" s="23"/>
      <c r="I9976" s="28"/>
    </row>
    <row r="9977" ht="22.5" customHeight="1">
      <c r="A9977" s="53" t="str">
        <f t="array" ref="A9977">IFERROR(_xlfn.XLOOKUP(B9977, Runs[Run ID], Runs[Track]), "— pick a run —")</f>
        <v>X-Men</v>
      </c>
      <c r="B9977" s="54" t="s">
        <v>167</v>
      </c>
      <c r="C9977" s="53" t="str">
        <f t="array" ref="C9977">IFERROR(_xlfn.XLOOKUP(B9977, Runs[Run ID], Runs[Title]), "— pick a run —")</f>
        <v>The Krakoa Era</v>
      </c>
      <c r="D9977" s="74" t="s">
        <v>17008</v>
      </c>
      <c r="E9977" s="58" t="b">
        <v>0</v>
      </c>
      <c r="F9977" s="25">
        <f t="shared" si="2"/>
        <v>426</v>
      </c>
      <c r="G9977" s="193"/>
      <c r="H9977" s="23"/>
      <c r="I9977" s="28"/>
    </row>
    <row r="9978" ht="22.5" customHeight="1">
      <c r="A9978" s="53" t="str">
        <f t="array" ref="A9978">IFERROR(_xlfn.XLOOKUP(B9978, Runs[Run ID], Runs[Track]), "— pick a run —")</f>
        <v>X-Men</v>
      </c>
      <c r="B9978" s="54" t="s">
        <v>167</v>
      </c>
      <c r="C9978" s="53" t="str">
        <f t="array" ref="C9978">IFERROR(_xlfn.XLOOKUP(B9978, Runs[Run ID], Runs[Title]), "— pick a run —")</f>
        <v>The Krakoa Era</v>
      </c>
      <c r="D9978" s="74" t="s">
        <v>17009</v>
      </c>
      <c r="E9978" s="58" t="b">
        <v>0</v>
      </c>
      <c r="F9978" s="25">
        <f t="shared" si="2"/>
        <v>427</v>
      </c>
      <c r="G9978" s="193"/>
      <c r="H9978" s="23"/>
      <c r="I9978" s="28"/>
    </row>
    <row r="9979" ht="22.5" customHeight="1">
      <c r="A9979" s="53" t="str">
        <f t="array" ref="A9979">IFERROR(_xlfn.XLOOKUP(B9979, Runs[Run ID], Runs[Track]), "— pick a run —")</f>
        <v>X-Men</v>
      </c>
      <c r="B9979" s="54" t="s">
        <v>167</v>
      </c>
      <c r="C9979" s="53" t="str">
        <f t="array" ref="C9979">IFERROR(_xlfn.XLOOKUP(B9979, Runs[Run ID], Runs[Title]), "— pick a run —")</f>
        <v>The Krakoa Era</v>
      </c>
      <c r="D9979" s="74" t="s">
        <v>17010</v>
      </c>
      <c r="E9979" s="58" t="b">
        <v>0</v>
      </c>
      <c r="F9979" s="25">
        <f t="shared" si="2"/>
        <v>428</v>
      </c>
      <c r="G9979" s="193"/>
      <c r="H9979" s="23"/>
      <c r="I9979" s="28"/>
    </row>
    <row r="9980" ht="22.5" customHeight="1">
      <c r="A9980" s="53" t="str">
        <f t="array" ref="A9980">IFERROR(_xlfn.XLOOKUP(B9980, Runs[Run ID], Runs[Track]), "— pick a run —")</f>
        <v>X-Men</v>
      </c>
      <c r="B9980" s="54" t="s">
        <v>167</v>
      </c>
      <c r="C9980" s="53" t="str">
        <f t="array" ref="C9980">IFERROR(_xlfn.XLOOKUP(B9980, Runs[Run ID], Runs[Title]), "— pick a run —")</f>
        <v>The Krakoa Era</v>
      </c>
      <c r="D9980" s="74" t="s">
        <v>17011</v>
      </c>
      <c r="E9980" s="58" t="b">
        <v>0</v>
      </c>
      <c r="F9980" s="25">
        <f t="shared" si="2"/>
        <v>429</v>
      </c>
      <c r="G9980" s="193"/>
      <c r="H9980" s="23"/>
      <c r="I9980" s="28"/>
    </row>
    <row r="9981" ht="22.5" customHeight="1">
      <c r="A9981" s="53" t="str">
        <f t="array" ref="A9981">IFERROR(_xlfn.XLOOKUP(B9981, Runs[Run ID], Runs[Track]), "— pick a run —")</f>
        <v>X-Men</v>
      </c>
      <c r="B9981" s="54" t="s">
        <v>167</v>
      </c>
      <c r="C9981" s="53" t="str">
        <f t="array" ref="C9981">IFERROR(_xlfn.XLOOKUP(B9981, Runs[Run ID], Runs[Title]), "— pick a run —")</f>
        <v>The Krakoa Era</v>
      </c>
      <c r="D9981" s="74" t="s">
        <v>10475</v>
      </c>
      <c r="E9981" s="58" t="b">
        <v>0</v>
      </c>
      <c r="F9981" s="25">
        <f t="shared" si="2"/>
        <v>430</v>
      </c>
      <c r="G9981" s="193"/>
      <c r="H9981" s="23"/>
      <c r="I9981" s="28"/>
    </row>
    <row r="9982" ht="22.5" customHeight="1">
      <c r="A9982" s="53" t="str">
        <f t="array" ref="A9982">IFERROR(_xlfn.XLOOKUP(B9982, Runs[Run ID], Runs[Track]), "— pick a run —")</f>
        <v>X-Men</v>
      </c>
      <c r="B9982" s="54" t="s">
        <v>167</v>
      </c>
      <c r="C9982" s="53" t="str">
        <f t="array" ref="C9982">IFERROR(_xlfn.XLOOKUP(B9982, Runs[Run ID], Runs[Title]), "— pick a run —")</f>
        <v>The Krakoa Era</v>
      </c>
      <c r="D9982" s="74" t="s">
        <v>10482</v>
      </c>
      <c r="E9982" s="58" t="b">
        <v>0</v>
      </c>
      <c r="F9982" s="25">
        <f t="shared" si="2"/>
        <v>431</v>
      </c>
      <c r="G9982" s="193"/>
      <c r="H9982" s="23"/>
      <c r="I9982" s="28"/>
    </row>
    <row r="9983" ht="22.5" customHeight="1">
      <c r="A9983" s="53" t="str">
        <f t="array" ref="A9983">IFERROR(_xlfn.XLOOKUP(B9983, Runs[Run ID], Runs[Track]), "— pick a run —")</f>
        <v>X-Men</v>
      </c>
      <c r="B9983" s="54" t="s">
        <v>167</v>
      </c>
      <c r="C9983" s="53" t="str">
        <f t="array" ref="C9983">IFERROR(_xlfn.XLOOKUP(B9983, Runs[Run ID], Runs[Title]), "— pick a run —")</f>
        <v>The Krakoa Era</v>
      </c>
      <c r="D9983" s="74" t="s">
        <v>10487</v>
      </c>
      <c r="E9983" s="58" t="b">
        <v>0</v>
      </c>
      <c r="F9983" s="25">
        <f t="shared" si="2"/>
        <v>432</v>
      </c>
      <c r="G9983" s="193"/>
      <c r="H9983" s="23"/>
      <c r="I9983" s="28"/>
    </row>
    <row r="9984" ht="22.5" customHeight="1">
      <c r="A9984" s="53" t="str">
        <f t="array" ref="A9984">IFERROR(_xlfn.XLOOKUP(B9984, Runs[Run ID], Runs[Track]), "— pick a run —")</f>
        <v>X-Men</v>
      </c>
      <c r="B9984" s="54" t="s">
        <v>167</v>
      </c>
      <c r="C9984" s="53" t="str">
        <f t="array" ref="C9984">IFERROR(_xlfn.XLOOKUP(B9984, Runs[Run ID], Runs[Title]), "— pick a run —")</f>
        <v>The Krakoa Era</v>
      </c>
      <c r="D9984" s="74" t="s">
        <v>10492</v>
      </c>
      <c r="E9984" s="58" t="b">
        <v>0</v>
      </c>
      <c r="F9984" s="25">
        <f t="shared" si="2"/>
        <v>433</v>
      </c>
      <c r="G9984" s="193"/>
      <c r="H9984" s="23"/>
      <c r="I9984" s="28"/>
    </row>
    <row r="9985" ht="22.5" customHeight="1">
      <c r="A9985" s="53" t="str">
        <f t="array" ref="A9985">IFERROR(_xlfn.XLOOKUP(B9985, Runs[Run ID], Runs[Track]), "— pick a run —")</f>
        <v>X-Men</v>
      </c>
      <c r="B9985" s="54" t="s">
        <v>167</v>
      </c>
      <c r="C9985" s="53" t="str">
        <f t="array" ref="C9985">IFERROR(_xlfn.XLOOKUP(B9985, Runs[Run ID], Runs[Title]), "— pick a run —")</f>
        <v>The Krakoa Era</v>
      </c>
      <c r="D9985" s="74" t="s">
        <v>10497</v>
      </c>
      <c r="E9985" s="58" t="b">
        <v>0</v>
      </c>
      <c r="F9985" s="25">
        <f t="shared" si="2"/>
        <v>434</v>
      </c>
      <c r="G9985" s="193"/>
      <c r="H9985" s="23"/>
      <c r="I9985" s="28"/>
    </row>
    <row r="9986" ht="22.5" customHeight="1">
      <c r="A9986" s="53" t="str">
        <f t="array" ref="A9986">IFERROR(_xlfn.XLOOKUP(B9986, Runs[Run ID], Runs[Track]), "— pick a run —")</f>
        <v>X-Men</v>
      </c>
      <c r="B9986" s="54" t="s">
        <v>167</v>
      </c>
      <c r="C9986" s="53" t="str">
        <f t="array" ref="C9986">IFERROR(_xlfn.XLOOKUP(B9986, Runs[Run ID], Runs[Title]), "— pick a run —")</f>
        <v>The Krakoa Era</v>
      </c>
      <c r="D9986" s="74" t="s">
        <v>10502</v>
      </c>
      <c r="E9986" s="58" t="b">
        <v>0</v>
      </c>
      <c r="F9986" s="25">
        <f t="shared" si="2"/>
        <v>435</v>
      </c>
      <c r="G9986" s="193"/>
      <c r="H9986" s="23"/>
      <c r="I9986" s="28"/>
    </row>
    <row r="9987" ht="22.5" customHeight="1">
      <c r="A9987" s="53" t="str">
        <f t="array" ref="A9987">IFERROR(_xlfn.XLOOKUP(B9987, Runs[Run ID], Runs[Track]), "— pick a run —")</f>
        <v>X-Men</v>
      </c>
      <c r="B9987" s="54" t="s">
        <v>167</v>
      </c>
      <c r="C9987" s="53" t="str">
        <f t="array" ref="C9987">IFERROR(_xlfn.XLOOKUP(B9987, Runs[Run ID], Runs[Title]), "— pick a run —")</f>
        <v>The Krakoa Era</v>
      </c>
      <c r="D9987" s="74" t="s">
        <v>10506</v>
      </c>
      <c r="E9987" s="58" t="b">
        <v>0</v>
      </c>
      <c r="F9987" s="25">
        <f t="shared" si="2"/>
        <v>436</v>
      </c>
      <c r="G9987" s="193"/>
      <c r="H9987" s="23"/>
      <c r="I9987" s="28"/>
    </row>
    <row r="9988" ht="22.5" customHeight="1">
      <c r="A9988" s="53" t="str">
        <f t="array" ref="A9988">IFERROR(_xlfn.XLOOKUP(B9988, Runs[Run ID], Runs[Track]), "— pick a run —")</f>
        <v>X-Men</v>
      </c>
      <c r="B9988" s="54" t="s">
        <v>167</v>
      </c>
      <c r="C9988" s="53" t="str">
        <f t="array" ref="C9988">IFERROR(_xlfn.XLOOKUP(B9988, Runs[Run ID], Runs[Title]), "— pick a run —")</f>
        <v>The Krakoa Era</v>
      </c>
      <c r="D9988" s="74" t="s">
        <v>10511</v>
      </c>
      <c r="E9988" s="58" t="b">
        <v>0</v>
      </c>
      <c r="F9988" s="25">
        <f t="shared" si="2"/>
        <v>437</v>
      </c>
      <c r="G9988" s="193"/>
      <c r="H9988" s="23"/>
      <c r="I9988" s="28"/>
    </row>
    <row r="9989" ht="22.5" customHeight="1">
      <c r="A9989" s="53" t="str">
        <f t="array" ref="A9989">IFERROR(_xlfn.XLOOKUP(B9989, Runs[Run ID], Runs[Track]), "— pick a run —")</f>
        <v>X-Men</v>
      </c>
      <c r="B9989" s="54" t="s">
        <v>167</v>
      </c>
      <c r="C9989" s="53" t="str">
        <f t="array" ref="C9989">IFERROR(_xlfn.XLOOKUP(B9989, Runs[Run ID], Runs[Title]), "— pick a run —")</f>
        <v>The Krakoa Era</v>
      </c>
      <c r="D9989" s="74" t="s">
        <v>10515</v>
      </c>
      <c r="E9989" s="58" t="b">
        <v>0</v>
      </c>
      <c r="F9989" s="25">
        <f t="shared" si="2"/>
        <v>438</v>
      </c>
      <c r="G9989" s="193"/>
      <c r="H9989" s="23"/>
      <c r="I9989" s="28"/>
    </row>
    <row r="9990" ht="22.5" customHeight="1">
      <c r="A9990" s="53" t="str">
        <f t="array" ref="A9990">IFERROR(_xlfn.XLOOKUP(B9990, Runs[Run ID], Runs[Track]), "— pick a run —")</f>
        <v>X-Men</v>
      </c>
      <c r="B9990" s="54" t="s">
        <v>167</v>
      </c>
      <c r="C9990" s="53" t="str">
        <f t="array" ref="C9990">IFERROR(_xlfn.XLOOKUP(B9990, Runs[Run ID], Runs[Title]), "— pick a run —")</f>
        <v>The Krakoa Era</v>
      </c>
      <c r="D9990" s="74" t="s">
        <v>10520</v>
      </c>
      <c r="E9990" s="58" t="b">
        <v>0</v>
      </c>
      <c r="F9990" s="25">
        <f t="shared" si="2"/>
        <v>439</v>
      </c>
      <c r="G9990" s="193"/>
      <c r="H9990" s="23"/>
      <c r="I9990" s="28"/>
    </row>
    <row r="9991" ht="22.5" customHeight="1">
      <c r="A9991" s="53" t="str">
        <f t="array" ref="A9991">IFERROR(_xlfn.XLOOKUP(B9991, Runs[Run ID], Runs[Track]), "— pick a run —")</f>
        <v>X-Men</v>
      </c>
      <c r="B9991" s="54" t="s">
        <v>167</v>
      </c>
      <c r="C9991" s="53" t="str">
        <f t="array" ref="C9991">IFERROR(_xlfn.XLOOKUP(B9991, Runs[Run ID], Runs[Title]), "— pick a run —")</f>
        <v>The Krakoa Era</v>
      </c>
      <c r="D9991" s="74" t="s">
        <v>10528</v>
      </c>
      <c r="E9991" s="58" t="b">
        <v>0</v>
      </c>
      <c r="F9991" s="25">
        <f t="shared" si="2"/>
        <v>440</v>
      </c>
      <c r="G9991" s="193"/>
      <c r="H9991" s="23"/>
      <c r="I9991" s="28"/>
    </row>
    <row r="9992" ht="22.5" customHeight="1">
      <c r="A9992" s="53" t="str">
        <f t="array" ref="A9992">IFERROR(_xlfn.XLOOKUP(B9992, Runs[Run ID], Runs[Track]), "— pick a run —")</f>
        <v>X-Men</v>
      </c>
      <c r="B9992" s="54" t="s">
        <v>167</v>
      </c>
      <c r="C9992" s="53" t="str">
        <f t="array" ref="C9992">IFERROR(_xlfn.XLOOKUP(B9992, Runs[Run ID], Runs[Title]), "— pick a run —")</f>
        <v>The Krakoa Era</v>
      </c>
      <c r="D9992" s="74" t="s">
        <v>10535</v>
      </c>
      <c r="E9992" s="58" t="b">
        <v>0</v>
      </c>
      <c r="F9992" s="25">
        <f t="shared" si="2"/>
        <v>441</v>
      </c>
      <c r="G9992" s="193"/>
      <c r="H9992" s="23"/>
      <c r="I9992" s="28"/>
    </row>
    <row r="9993" ht="22.5" customHeight="1">
      <c r="A9993" s="53" t="str">
        <f t="array" ref="A9993">IFERROR(_xlfn.XLOOKUP(B9993, Runs[Run ID], Runs[Track]), "— pick a run —")</f>
        <v>X-Men</v>
      </c>
      <c r="B9993" s="54" t="s">
        <v>167</v>
      </c>
      <c r="C9993" s="53" t="str">
        <f t="array" ref="C9993">IFERROR(_xlfn.XLOOKUP(B9993, Runs[Run ID], Runs[Title]), "— pick a run —")</f>
        <v>The Krakoa Era</v>
      </c>
      <c r="D9993" s="74" t="s">
        <v>10543</v>
      </c>
      <c r="E9993" s="58" t="b">
        <v>0</v>
      </c>
      <c r="F9993" s="25">
        <f t="shared" si="2"/>
        <v>442</v>
      </c>
      <c r="G9993" s="193"/>
      <c r="H9993" s="23"/>
      <c r="I9993" s="28"/>
    </row>
    <row r="9994" ht="22.5" customHeight="1">
      <c r="A9994" s="53" t="str">
        <f t="array" ref="A9994">IFERROR(_xlfn.XLOOKUP(B9994, Runs[Run ID], Runs[Track]), "— pick a run —")</f>
        <v>X-Men</v>
      </c>
      <c r="B9994" s="54" t="s">
        <v>167</v>
      </c>
      <c r="C9994" s="53" t="str">
        <f t="array" ref="C9994">IFERROR(_xlfn.XLOOKUP(B9994, Runs[Run ID], Runs[Title]), "— pick a run —")</f>
        <v>The Krakoa Era</v>
      </c>
      <c r="D9994" s="74" t="s">
        <v>10549</v>
      </c>
      <c r="E9994" s="58" t="b">
        <v>0</v>
      </c>
      <c r="F9994" s="25">
        <f t="shared" si="2"/>
        <v>443</v>
      </c>
      <c r="G9994" s="193"/>
      <c r="H9994" s="23"/>
      <c r="I9994" s="28"/>
    </row>
    <row r="9995" ht="22.5" customHeight="1">
      <c r="A9995" s="53" t="str">
        <f t="array" ref="A9995">IFERROR(_xlfn.XLOOKUP(B9995, Runs[Run ID], Runs[Track]), "— pick a run —")</f>
        <v>X-Men</v>
      </c>
      <c r="B9995" s="54" t="s">
        <v>167</v>
      </c>
      <c r="C9995" s="53" t="str">
        <f t="array" ref="C9995">IFERROR(_xlfn.XLOOKUP(B9995, Runs[Run ID], Runs[Title]), "— pick a run —")</f>
        <v>The Krakoa Era</v>
      </c>
      <c r="D9995" s="74" t="s">
        <v>10555</v>
      </c>
      <c r="E9995" s="58" t="b">
        <v>0</v>
      </c>
      <c r="F9995" s="25">
        <f t="shared" si="2"/>
        <v>444</v>
      </c>
      <c r="G9995" s="193"/>
      <c r="H9995" s="23"/>
      <c r="I9995" s="28"/>
    </row>
    <row r="9996" ht="22.5" customHeight="1">
      <c r="A9996" s="53" t="str">
        <f t="array" ref="A9996">IFERROR(_xlfn.XLOOKUP(B9996, Runs[Run ID], Runs[Track]), "— pick a run —")</f>
        <v>X-Men</v>
      </c>
      <c r="B9996" s="54" t="s">
        <v>167</v>
      </c>
      <c r="C9996" s="53" t="str">
        <f t="array" ref="C9996">IFERROR(_xlfn.XLOOKUP(B9996, Runs[Run ID], Runs[Title]), "— pick a run —")</f>
        <v>The Krakoa Era</v>
      </c>
      <c r="D9996" s="74" t="s">
        <v>6264</v>
      </c>
      <c r="E9996" s="58" t="b">
        <v>0</v>
      </c>
      <c r="F9996" s="25">
        <f t="shared" si="2"/>
        <v>445</v>
      </c>
      <c r="G9996" s="193"/>
      <c r="H9996" s="23"/>
      <c r="I9996" s="28"/>
    </row>
    <row r="9997" ht="22.5" customHeight="1">
      <c r="A9997" s="53" t="str">
        <f t="array" ref="A9997">IFERROR(_xlfn.XLOOKUP(B9997, Runs[Run ID], Runs[Track]), "— pick a run —")</f>
        <v>X-Men</v>
      </c>
      <c r="B9997" s="54" t="s">
        <v>167</v>
      </c>
      <c r="C9997" s="53" t="str">
        <f t="array" ref="C9997">IFERROR(_xlfn.XLOOKUP(B9997, Runs[Run ID], Runs[Title]), "— pick a run —")</f>
        <v>The Krakoa Era</v>
      </c>
      <c r="D9997" s="74" t="s">
        <v>17012</v>
      </c>
      <c r="E9997" s="58" t="b">
        <v>0</v>
      </c>
      <c r="F9997" s="25">
        <f t="shared" si="2"/>
        <v>446</v>
      </c>
      <c r="G9997" s="193"/>
      <c r="H9997" s="23"/>
      <c r="I9997" s="28"/>
    </row>
    <row r="9998" ht="22.5" customHeight="1">
      <c r="A9998" s="53" t="str">
        <f t="array" ref="A9998">IFERROR(_xlfn.XLOOKUP(B9998, Runs[Run ID], Runs[Track]), "— pick a run —")</f>
        <v>X-Men</v>
      </c>
      <c r="B9998" s="54" t="s">
        <v>167</v>
      </c>
      <c r="C9998" s="53" t="str">
        <f t="array" ref="C9998">IFERROR(_xlfn.XLOOKUP(B9998, Runs[Run ID], Runs[Title]), "— pick a run —")</f>
        <v>The Krakoa Era</v>
      </c>
      <c r="D9998" s="74" t="s">
        <v>17013</v>
      </c>
      <c r="E9998" s="58" t="b">
        <v>0</v>
      </c>
      <c r="F9998" s="25">
        <f t="shared" si="2"/>
        <v>447</v>
      </c>
      <c r="G9998" s="193"/>
      <c r="H9998" s="23"/>
      <c r="I9998" s="28"/>
    </row>
    <row r="9999" ht="22.5" customHeight="1">
      <c r="A9999" s="53" t="str">
        <f t="array" ref="A9999">IFERROR(_xlfn.XLOOKUP(B9999, Runs[Run ID], Runs[Track]), "— pick a run —")</f>
        <v>X-Men</v>
      </c>
      <c r="B9999" s="54" t="s">
        <v>167</v>
      </c>
      <c r="C9999" s="53" t="str">
        <f t="array" ref="C9999">IFERROR(_xlfn.XLOOKUP(B9999, Runs[Run ID], Runs[Title]), "— pick a run —")</f>
        <v>The Krakoa Era</v>
      </c>
      <c r="D9999" s="74" t="s">
        <v>17014</v>
      </c>
      <c r="E9999" s="58" t="b">
        <v>0</v>
      </c>
      <c r="F9999" s="25">
        <f t="shared" si="2"/>
        <v>448</v>
      </c>
      <c r="G9999" s="193"/>
      <c r="H9999" s="23"/>
      <c r="I9999" s="28"/>
    </row>
    <row r="10000" ht="22.5" customHeight="1">
      <c r="A10000" s="53" t="str">
        <f t="array" ref="A10000">IFERROR(_xlfn.XLOOKUP(B10000, Runs[Run ID], Runs[Track]), "— pick a run —")</f>
        <v>X-Men</v>
      </c>
      <c r="B10000" s="54" t="s">
        <v>167</v>
      </c>
      <c r="C10000" s="53" t="str">
        <f t="array" ref="C10000">IFERROR(_xlfn.XLOOKUP(B10000, Runs[Run ID], Runs[Title]), "— pick a run —")</f>
        <v>The Krakoa Era</v>
      </c>
      <c r="D10000" s="74" t="s">
        <v>17015</v>
      </c>
      <c r="E10000" s="58" t="b">
        <v>0</v>
      </c>
      <c r="F10000" s="25">
        <f t="shared" si="2"/>
        <v>449</v>
      </c>
      <c r="G10000" s="193"/>
      <c r="H10000" s="23"/>
      <c r="I10000" s="28"/>
    </row>
    <row r="10001" ht="22.5" customHeight="1">
      <c r="A10001" s="53" t="str">
        <f t="array" ref="A10001">IFERROR(_xlfn.XLOOKUP(B10001, Runs[Run ID], Runs[Track]), "— pick a run —")</f>
        <v>X-Men</v>
      </c>
      <c r="B10001" s="54" t="s">
        <v>167</v>
      </c>
      <c r="C10001" s="53" t="str">
        <f t="array" ref="C10001">IFERROR(_xlfn.XLOOKUP(B10001, Runs[Run ID], Runs[Title]), "— pick a run —")</f>
        <v>The Krakoa Era</v>
      </c>
      <c r="D10001" s="74" t="s">
        <v>17016</v>
      </c>
      <c r="E10001" s="58" t="b">
        <v>0</v>
      </c>
      <c r="F10001" s="25">
        <f t="shared" si="2"/>
        <v>450</v>
      </c>
      <c r="G10001" s="193"/>
      <c r="H10001" s="23"/>
      <c r="I10001" s="28"/>
    </row>
    <row r="10002" ht="22.5" customHeight="1">
      <c r="A10002" s="53" t="str">
        <f t="array" ref="A10002">IFERROR(_xlfn.XLOOKUP(B10002, Runs[Run ID], Runs[Track]), "— pick a run —")</f>
        <v>X-Men</v>
      </c>
      <c r="B10002" s="54" t="s">
        <v>167</v>
      </c>
      <c r="C10002" s="53" t="str">
        <f t="array" ref="C10002">IFERROR(_xlfn.XLOOKUP(B10002, Runs[Run ID], Runs[Title]), "— pick a run —")</f>
        <v>The Krakoa Era</v>
      </c>
      <c r="D10002" s="74" t="s">
        <v>17017</v>
      </c>
      <c r="E10002" s="58" t="b">
        <v>0</v>
      </c>
      <c r="F10002" s="25">
        <f t="shared" si="2"/>
        <v>451</v>
      </c>
      <c r="G10002" s="193"/>
      <c r="H10002" s="23"/>
      <c r="I10002" s="28"/>
    </row>
    <row r="10003" ht="22.5" customHeight="1">
      <c r="A10003" s="53" t="str">
        <f t="array" ref="A10003">IFERROR(_xlfn.XLOOKUP(B10003, Runs[Run ID], Runs[Track]), "— pick a run —")</f>
        <v>X-Men</v>
      </c>
      <c r="B10003" s="54" t="s">
        <v>167</v>
      </c>
      <c r="C10003" s="53" t="str">
        <f t="array" ref="C10003">IFERROR(_xlfn.XLOOKUP(B10003, Runs[Run ID], Runs[Title]), "— pick a run —")</f>
        <v>The Krakoa Era</v>
      </c>
      <c r="D10003" s="74" t="s">
        <v>17018</v>
      </c>
      <c r="E10003" s="58" t="b">
        <v>0</v>
      </c>
      <c r="F10003" s="25">
        <f t="shared" si="2"/>
        <v>452</v>
      </c>
      <c r="G10003" s="193"/>
      <c r="H10003" s="23"/>
      <c r="I10003" s="28"/>
    </row>
    <row r="10004" ht="22.5" customHeight="1">
      <c r="A10004" s="53" t="str">
        <f t="array" ref="A10004">IFERROR(_xlfn.XLOOKUP(B10004, Runs[Run ID], Runs[Track]), "— pick a run —")</f>
        <v>X-Men</v>
      </c>
      <c r="B10004" s="54" t="s">
        <v>167</v>
      </c>
      <c r="C10004" s="53" t="str">
        <f t="array" ref="C10004">IFERROR(_xlfn.XLOOKUP(B10004, Runs[Run ID], Runs[Title]), "— pick a run —")</f>
        <v>The Krakoa Era</v>
      </c>
      <c r="D10004" s="74" t="s">
        <v>17019</v>
      </c>
      <c r="E10004" s="58" t="b">
        <v>0</v>
      </c>
      <c r="F10004" s="25">
        <f t="shared" si="2"/>
        <v>453</v>
      </c>
      <c r="G10004" s="193"/>
      <c r="H10004" s="23"/>
      <c r="I10004" s="28"/>
    </row>
    <row r="10005" ht="22.5" customHeight="1">
      <c r="A10005" s="53" t="str">
        <f t="array" ref="A10005">IFERROR(_xlfn.XLOOKUP(B10005, Runs[Run ID], Runs[Track]), "— pick a run —")</f>
        <v>X-Men</v>
      </c>
      <c r="B10005" s="54" t="s">
        <v>167</v>
      </c>
      <c r="C10005" s="53" t="str">
        <f t="array" ref="C10005">IFERROR(_xlfn.XLOOKUP(B10005, Runs[Run ID], Runs[Title]), "— pick a run —")</f>
        <v>The Krakoa Era</v>
      </c>
      <c r="D10005" s="74" t="s">
        <v>17020</v>
      </c>
      <c r="E10005" s="58" t="b">
        <v>0</v>
      </c>
      <c r="F10005" s="25">
        <f t="shared" si="2"/>
        <v>454</v>
      </c>
      <c r="G10005" s="193"/>
      <c r="H10005" s="23"/>
      <c r="I10005" s="28"/>
    </row>
    <row r="10006" ht="22.5" customHeight="1">
      <c r="A10006" s="53" t="str">
        <f t="array" ref="A10006">IFERROR(_xlfn.XLOOKUP(B10006, Runs[Run ID], Runs[Track]), "— pick a run —")</f>
        <v>X-Men</v>
      </c>
      <c r="B10006" s="54" t="s">
        <v>167</v>
      </c>
      <c r="C10006" s="53" t="str">
        <f t="array" ref="C10006">IFERROR(_xlfn.XLOOKUP(B10006, Runs[Run ID], Runs[Title]), "— pick a run —")</f>
        <v>The Krakoa Era</v>
      </c>
      <c r="D10006" s="74" t="s">
        <v>17021</v>
      </c>
      <c r="E10006" s="58" t="b">
        <v>0</v>
      </c>
      <c r="F10006" s="25">
        <f t="shared" si="2"/>
        <v>455</v>
      </c>
      <c r="G10006" s="193"/>
      <c r="H10006" s="23"/>
      <c r="I10006" s="28"/>
    </row>
    <row r="10007" ht="22.5" customHeight="1">
      <c r="A10007" s="53" t="str">
        <f t="array" ref="A10007">IFERROR(_xlfn.XLOOKUP(B10007, Runs[Run ID], Runs[Track]), "— pick a run —")</f>
        <v>X-Men</v>
      </c>
      <c r="B10007" s="54" t="s">
        <v>167</v>
      </c>
      <c r="C10007" s="53" t="str">
        <f t="array" ref="C10007">IFERROR(_xlfn.XLOOKUP(B10007, Runs[Run ID], Runs[Title]), "— pick a run —")</f>
        <v>The Krakoa Era</v>
      </c>
      <c r="D10007" s="74" t="s">
        <v>10618</v>
      </c>
      <c r="E10007" s="58" t="b">
        <v>0</v>
      </c>
      <c r="F10007" s="25">
        <f t="shared" si="2"/>
        <v>456</v>
      </c>
      <c r="G10007" s="193"/>
      <c r="H10007" s="23"/>
      <c r="I10007" s="28"/>
    </row>
    <row r="10008" ht="22.5" customHeight="1">
      <c r="A10008" s="53" t="str">
        <f t="array" ref="A10008">IFERROR(_xlfn.XLOOKUP(B10008, Runs[Run ID], Runs[Track]), "— pick a run —")</f>
        <v>X-Men</v>
      </c>
      <c r="B10008" s="54" t="s">
        <v>167</v>
      </c>
      <c r="C10008" s="53" t="str">
        <f t="array" ref="C10008">IFERROR(_xlfn.XLOOKUP(B10008, Runs[Run ID], Runs[Title]), "— pick a run —")</f>
        <v>The Krakoa Era</v>
      </c>
      <c r="D10008" s="74" t="s">
        <v>10623</v>
      </c>
      <c r="E10008" s="58" t="b">
        <v>0</v>
      </c>
      <c r="F10008" s="25">
        <f t="shared" si="2"/>
        <v>457</v>
      </c>
      <c r="G10008" s="193"/>
      <c r="H10008" s="23"/>
      <c r="I10008" s="28"/>
    </row>
    <row r="10009" ht="22.5" customHeight="1">
      <c r="A10009" s="53" t="str">
        <f t="array" ref="A10009">IFERROR(_xlfn.XLOOKUP(B10009, Runs[Run ID], Runs[Track]), "— pick a run —")</f>
        <v>X-Men</v>
      </c>
      <c r="B10009" s="54" t="s">
        <v>167</v>
      </c>
      <c r="C10009" s="53" t="str">
        <f t="array" ref="C10009">IFERROR(_xlfn.XLOOKUP(B10009, Runs[Run ID], Runs[Title]), "— pick a run —")</f>
        <v>The Krakoa Era</v>
      </c>
      <c r="D10009" s="74" t="s">
        <v>10627</v>
      </c>
      <c r="E10009" s="58" t="b">
        <v>0</v>
      </c>
      <c r="F10009" s="25">
        <f t="shared" si="2"/>
        <v>458</v>
      </c>
      <c r="G10009" s="193"/>
      <c r="H10009" s="23"/>
      <c r="I10009" s="28"/>
    </row>
    <row r="10010" ht="22.5" customHeight="1">
      <c r="A10010" s="53" t="str">
        <f t="array" ref="A10010">IFERROR(_xlfn.XLOOKUP(B10010, Runs[Run ID], Runs[Track]), "— pick a run —")</f>
        <v>X-Men</v>
      </c>
      <c r="B10010" s="54" t="s">
        <v>167</v>
      </c>
      <c r="C10010" s="53" t="str">
        <f t="array" ref="C10010">IFERROR(_xlfn.XLOOKUP(B10010, Runs[Run ID], Runs[Title]), "— pick a run —")</f>
        <v>The Krakoa Era</v>
      </c>
      <c r="D10010" s="74" t="s">
        <v>10631</v>
      </c>
      <c r="E10010" s="58" t="b">
        <v>0</v>
      </c>
      <c r="F10010" s="25">
        <f t="shared" si="2"/>
        <v>459</v>
      </c>
      <c r="G10010" s="193"/>
      <c r="H10010" s="23"/>
      <c r="I10010" s="28"/>
    </row>
    <row r="10011" ht="22.5" customHeight="1">
      <c r="A10011" s="53" t="str">
        <f t="array" ref="A10011">IFERROR(_xlfn.XLOOKUP(B10011, Runs[Run ID], Runs[Track]), "— pick a run —")</f>
        <v>X-Men</v>
      </c>
      <c r="B10011" s="54" t="s">
        <v>167</v>
      </c>
      <c r="C10011" s="53" t="str">
        <f t="array" ref="C10011">IFERROR(_xlfn.XLOOKUP(B10011, Runs[Run ID], Runs[Title]), "— pick a run —")</f>
        <v>The Krakoa Era</v>
      </c>
      <c r="D10011" s="74" t="s">
        <v>10637</v>
      </c>
      <c r="E10011" s="58" t="b">
        <v>0</v>
      </c>
      <c r="F10011" s="25">
        <f t="shared" si="2"/>
        <v>460</v>
      </c>
      <c r="G10011" s="193"/>
      <c r="H10011" s="23"/>
      <c r="I10011" s="28"/>
    </row>
    <row r="10012" ht="22.5" customHeight="1">
      <c r="A10012" s="53" t="str">
        <f t="array" ref="A10012">IFERROR(_xlfn.XLOOKUP(B10012, Runs[Run ID], Runs[Track]), "— pick a run —")</f>
        <v>X-Men</v>
      </c>
      <c r="B10012" s="54" t="s">
        <v>167</v>
      </c>
      <c r="C10012" s="53" t="str">
        <f t="array" ref="C10012">IFERROR(_xlfn.XLOOKUP(B10012, Runs[Run ID], Runs[Title]), "— pick a run —")</f>
        <v>The Krakoa Era</v>
      </c>
      <c r="D10012" s="74" t="s">
        <v>17022</v>
      </c>
      <c r="E10012" s="58" t="b">
        <v>0</v>
      </c>
      <c r="F10012" s="25">
        <f t="shared" si="2"/>
        <v>461</v>
      </c>
      <c r="G10012" s="193"/>
      <c r="H10012" s="23"/>
      <c r="I10012" s="28"/>
    </row>
    <row r="10013" ht="22.5" customHeight="1">
      <c r="A10013" s="53" t="str">
        <f t="array" ref="A10013">IFERROR(_xlfn.XLOOKUP(B10013, Runs[Run ID], Runs[Track]), "— pick a run —")</f>
        <v>X-Men</v>
      </c>
      <c r="B10013" s="54" t="s">
        <v>167</v>
      </c>
      <c r="C10013" s="53" t="str">
        <f t="array" ref="C10013">IFERROR(_xlfn.XLOOKUP(B10013, Runs[Run ID], Runs[Title]), "— pick a run —")</f>
        <v>The Krakoa Era</v>
      </c>
      <c r="D10013" s="74" t="s">
        <v>17023</v>
      </c>
      <c r="E10013" s="58" t="b">
        <v>0</v>
      </c>
      <c r="F10013" s="25">
        <f t="shared" si="2"/>
        <v>462</v>
      </c>
      <c r="G10013" s="193"/>
      <c r="H10013" s="23"/>
      <c r="I10013" s="28"/>
    </row>
    <row r="10014" ht="22.5" customHeight="1">
      <c r="A10014" s="53" t="str">
        <f t="array" ref="A10014">IFERROR(_xlfn.XLOOKUP(B10014, Runs[Run ID], Runs[Track]), "— pick a run —")</f>
        <v>X-Men</v>
      </c>
      <c r="B10014" s="54" t="s">
        <v>167</v>
      </c>
      <c r="C10014" s="53" t="str">
        <f t="array" ref="C10014">IFERROR(_xlfn.XLOOKUP(B10014, Runs[Run ID], Runs[Title]), "— pick a run —")</f>
        <v>The Krakoa Era</v>
      </c>
      <c r="D10014" s="74" t="s">
        <v>17024</v>
      </c>
      <c r="E10014" s="58" t="b">
        <v>0</v>
      </c>
      <c r="F10014" s="25">
        <f t="shared" si="2"/>
        <v>463</v>
      </c>
      <c r="G10014" s="193"/>
      <c r="H10014" s="23"/>
      <c r="I10014" s="28"/>
    </row>
    <row r="10015" ht="22.5" customHeight="1">
      <c r="A10015" s="53" t="str">
        <f t="array" ref="A10015">IFERROR(_xlfn.XLOOKUP(B10015, Runs[Run ID], Runs[Track]), "— pick a run —")</f>
        <v>X-Men</v>
      </c>
      <c r="B10015" s="54" t="s">
        <v>167</v>
      </c>
      <c r="C10015" s="53" t="str">
        <f t="array" ref="C10015">IFERROR(_xlfn.XLOOKUP(B10015, Runs[Run ID], Runs[Title]), "— pick a run —")</f>
        <v>The Krakoa Era</v>
      </c>
      <c r="D10015" s="74" t="s">
        <v>17025</v>
      </c>
      <c r="E10015" s="58" t="b">
        <v>0</v>
      </c>
      <c r="F10015" s="25">
        <f t="shared" si="2"/>
        <v>464</v>
      </c>
      <c r="G10015" s="193"/>
      <c r="H10015" s="23"/>
      <c r="I10015" s="28"/>
    </row>
    <row r="10016" ht="22.5" customHeight="1">
      <c r="A10016" s="53" t="str">
        <f t="array" ref="A10016">IFERROR(_xlfn.XLOOKUP(B10016, Runs[Run ID], Runs[Track]), "— pick a run —")</f>
        <v>X-Men</v>
      </c>
      <c r="B10016" s="54" t="s">
        <v>167</v>
      </c>
      <c r="C10016" s="53" t="str">
        <f t="array" ref="C10016">IFERROR(_xlfn.XLOOKUP(B10016, Runs[Run ID], Runs[Title]), "— pick a run —")</f>
        <v>The Krakoa Era</v>
      </c>
      <c r="D10016" s="74" t="s">
        <v>17026</v>
      </c>
      <c r="E10016" s="58" t="b">
        <v>0</v>
      </c>
      <c r="F10016" s="25">
        <f t="shared" si="2"/>
        <v>465</v>
      </c>
      <c r="G10016" s="193"/>
      <c r="H10016" s="23"/>
      <c r="I10016" s="28"/>
    </row>
    <row r="10017" ht="22.5" customHeight="1">
      <c r="A10017" s="53" t="str">
        <f t="array" ref="A10017">IFERROR(_xlfn.XLOOKUP(B10017, Runs[Run ID], Runs[Track]), "— pick a run —")</f>
        <v>X-Men</v>
      </c>
      <c r="B10017" s="54" t="s">
        <v>167</v>
      </c>
      <c r="C10017" s="53" t="str">
        <f t="array" ref="C10017">IFERROR(_xlfn.XLOOKUP(B10017, Runs[Run ID], Runs[Title]), "— pick a run —")</f>
        <v>The Krakoa Era</v>
      </c>
      <c r="D10017" s="74" t="s">
        <v>10688</v>
      </c>
      <c r="E10017" s="58" t="b">
        <v>0</v>
      </c>
      <c r="F10017" s="25">
        <f t="shared" si="2"/>
        <v>466</v>
      </c>
      <c r="G10017" s="193"/>
      <c r="H10017" s="23"/>
      <c r="I10017" s="28"/>
    </row>
    <row r="10018" ht="22.5" customHeight="1">
      <c r="A10018" s="53" t="str">
        <f t="array" ref="A10018">IFERROR(_xlfn.XLOOKUP(B10018, Runs[Run ID], Runs[Track]), "— pick a run —")</f>
        <v>X-Men</v>
      </c>
      <c r="B10018" s="54" t="s">
        <v>167</v>
      </c>
      <c r="C10018" s="53" t="str">
        <f t="array" ref="C10018">IFERROR(_xlfn.XLOOKUP(B10018, Runs[Run ID], Runs[Title]), "— pick a run —")</f>
        <v>The Krakoa Era</v>
      </c>
      <c r="D10018" s="74" t="s">
        <v>17027</v>
      </c>
      <c r="E10018" s="58" t="b">
        <v>0</v>
      </c>
      <c r="F10018" s="25">
        <f t="shared" si="2"/>
        <v>467</v>
      </c>
      <c r="G10018" s="193"/>
      <c r="H10018" s="23"/>
      <c r="I10018" s="28"/>
    </row>
    <row r="10019" ht="22.5" customHeight="1">
      <c r="A10019" s="53" t="str">
        <f t="array" ref="A10019">IFERROR(_xlfn.XLOOKUP(B10019, Runs[Run ID], Runs[Track]), "— pick a run —")</f>
        <v>X-Men</v>
      </c>
      <c r="B10019" s="54" t="s">
        <v>167</v>
      </c>
      <c r="C10019" s="53" t="str">
        <f t="array" ref="C10019">IFERROR(_xlfn.XLOOKUP(B10019, Runs[Run ID], Runs[Title]), "— pick a run —")</f>
        <v>The Krakoa Era</v>
      </c>
      <c r="D10019" s="74" t="s">
        <v>17028</v>
      </c>
      <c r="E10019" s="58" t="b">
        <v>0</v>
      </c>
      <c r="F10019" s="25">
        <f t="shared" si="2"/>
        <v>468</v>
      </c>
      <c r="G10019" s="193"/>
      <c r="H10019" s="23"/>
      <c r="I10019" s="28"/>
    </row>
    <row r="10020" ht="22.5" customHeight="1">
      <c r="A10020" s="53" t="str">
        <f t="array" ref="A10020">IFERROR(_xlfn.XLOOKUP(B10020, Runs[Run ID], Runs[Track]), "— pick a run —")</f>
        <v>X-Men</v>
      </c>
      <c r="B10020" s="54" t="s">
        <v>167</v>
      </c>
      <c r="C10020" s="53" t="str">
        <f t="array" ref="C10020">IFERROR(_xlfn.XLOOKUP(B10020, Runs[Run ID], Runs[Title]), "— pick a run —")</f>
        <v>The Krakoa Era</v>
      </c>
      <c r="D10020" s="74" t="s">
        <v>10703</v>
      </c>
      <c r="E10020" s="58" t="b">
        <v>0</v>
      </c>
      <c r="F10020" s="25">
        <f t="shared" si="2"/>
        <v>469</v>
      </c>
      <c r="G10020" s="193"/>
      <c r="H10020" s="23"/>
      <c r="I10020" s="28"/>
    </row>
    <row r="10021" ht="22.5" customHeight="1">
      <c r="A10021" s="53" t="str">
        <f t="array" ref="A10021">IFERROR(_xlfn.XLOOKUP(B10021, Runs[Run ID], Runs[Track]), "— pick a run —")</f>
        <v>X-Men</v>
      </c>
      <c r="B10021" s="54" t="s">
        <v>167</v>
      </c>
      <c r="C10021" s="53" t="str">
        <f t="array" ref="C10021">IFERROR(_xlfn.XLOOKUP(B10021, Runs[Run ID], Runs[Title]), "— pick a run —")</f>
        <v>The Krakoa Era</v>
      </c>
      <c r="D10021" s="74" t="s">
        <v>17029</v>
      </c>
      <c r="E10021" s="58" t="b">
        <v>0</v>
      </c>
      <c r="F10021" s="25">
        <f t="shared" si="2"/>
        <v>470</v>
      </c>
      <c r="G10021" s="193"/>
      <c r="H10021" s="23"/>
      <c r="I10021" s="28"/>
    </row>
    <row r="10022" ht="22.5" customHeight="1">
      <c r="A10022" s="53" t="str">
        <f t="array" ref="A10022">IFERROR(_xlfn.XLOOKUP(B10022, Runs[Run ID], Runs[Track]), "— pick a run —")</f>
        <v>X-Men</v>
      </c>
      <c r="B10022" s="54" t="s">
        <v>167</v>
      </c>
      <c r="C10022" s="53" t="str">
        <f t="array" ref="C10022">IFERROR(_xlfn.XLOOKUP(B10022, Runs[Run ID], Runs[Title]), "— pick a run —")</f>
        <v>The Krakoa Era</v>
      </c>
      <c r="D10022" s="74" t="s">
        <v>10713</v>
      </c>
      <c r="E10022" s="58" t="b">
        <v>0</v>
      </c>
      <c r="F10022" s="25">
        <f t="shared" si="2"/>
        <v>471</v>
      </c>
      <c r="G10022" s="193"/>
      <c r="H10022" s="23"/>
      <c r="I10022" s="28"/>
    </row>
    <row r="10023" ht="22.5" customHeight="1">
      <c r="A10023" s="53" t="str">
        <f t="array" ref="A10023">IFERROR(_xlfn.XLOOKUP(B10023, Runs[Run ID], Runs[Track]), "— pick a run —")</f>
        <v>X-Men</v>
      </c>
      <c r="B10023" s="54" t="s">
        <v>167</v>
      </c>
      <c r="C10023" s="53" t="str">
        <f t="array" ref="C10023">IFERROR(_xlfn.XLOOKUP(B10023, Runs[Run ID], Runs[Title]), "— pick a run —")</f>
        <v>The Krakoa Era</v>
      </c>
      <c r="D10023" s="74" t="s">
        <v>17030</v>
      </c>
      <c r="E10023" s="58" t="b">
        <v>0</v>
      </c>
      <c r="F10023" s="25">
        <f t="shared" si="2"/>
        <v>472</v>
      </c>
      <c r="G10023" s="193"/>
      <c r="H10023" s="23"/>
      <c r="I10023" s="28"/>
    </row>
    <row r="10024" ht="22.5" customHeight="1">
      <c r="A10024" s="53" t="str">
        <f t="array" ref="A10024">IFERROR(_xlfn.XLOOKUP(B10024, Runs[Run ID], Runs[Track]), "— pick a run —")</f>
        <v>X-Men</v>
      </c>
      <c r="B10024" s="54" t="s">
        <v>167</v>
      </c>
      <c r="C10024" s="53" t="str">
        <f t="array" ref="C10024">IFERROR(_xlfn.XLOOKUP(B10024, Runs[Run ID], Runs[Title]), "— pick a run —")</f>
        <v>The Krakoa Era</v>
      </c>
      <c r="D10024" s="74" t="s">
        <v>17031</v>
      </c>
      <c r="E10024" s="58" t="b">
        <v>0</v>
      </c>
      <c r="F10024" s="25">
        <f t="shared" si="2"/>
        <v>473</v>
      </c>
      <c r="G10024" s="193"/>
      <c r="H10024" s="23"/>
      <c r="I10024" s="28"/>
    </row>
    <row r="10025" ht="22.5" customHeight="1">
      <c r="A10025" s="53" t="str">
        <f t="array" ref="A10025">IFERROR(_xlfn.XLOOKUP(B10025, Runs[Run ID], Runs[Track]), "— pick a run —")</f>
        <v>X-Men</v>
      </c>
      <c r="B10025" s="54" t="s">
        <v>167</v>
      </c>
      <c r="C10025" s="53" t="str">
        <f t="array" ref="C10025">IFERROR(_xlfn.XLOOKUP(B10025, Runs[Run ID], Runs[Title]), "— pick a run —")</f>
        <v>The Krakoa Era</v>
      </c>
      <c r="D10025" s="74" t="s">
        <v>17032</v>
      </c>
      <c r="E10025" s="58" t="b">
        <v>0</v>
      </c>
      <c r="F10025" s="25">
        <f t="shared" si="2"/>
        <v>474</v>
      </c>
      <c r="G10025" s="193"/>
      <c r="H10025" s="23"/>
      <c r="I10025" s="28"/>
    </row>
    <row r="10026" ht="22.5" customHeight="1">
      <c r="A10026" s="53" t="str">
        <f t="array" ref="A10026">IFERROR(_xlfn.XLOOKUP(B10026, Runs[Run ID], Runs[Track]), "— pick a run —")</f>
        <v>X-Men</v>
      </c>
      <c r="B10026" s="54" t="s">
        <v>167</v>
      </c>
      <c r="C10026" s="53" t="str">
        <f t="array" ref="C10026">IFERROR(_xlfn.XLOOKUP(B10026, Runs[Run ID], Runs[Title]), "— pick a run —")</f>
        <v>The Krakoa Era</v>
      </c>
      <c r="D10026" s="74" t="s">
        <v>10731</v>
      </c>
      <c r="E10026" s="58" t="b">
        <v>0</v>
      </c>
      <c r="F10026" s="25">
        <f t="shared" si="2"/>
        <v>475</v>
      </c>
      <c r="G10026" s="193"/>
      <c r="H10026" s="23"/>
      <c r="I10026" s="28"/>
    </row>
    <row r="10027" ht="22.5" customHeight="1">
      <c r="A10027" s="53" t="str">
        <f t="array" ref="A10027">IFERROR(_xlfn.XLOOKUP(B10027, Runs[Run ID], Runs[Track]), "— pick a run —")</f>
        <v>X-Men</v>
      </c>
      <c r="B10027" s="54" t="s">
        <v>167</v>
      </c>
      <c r="C10027" s="53" t="str">
        <f t="array" ref="C10027">IFERROR(_xlfn.XLOOKUP(B10027, Runs[Run ID], Runs[Title]), "— pick a run —")</f>
        <v>The Krakoa Era</v>
      </c>
      <c r="D10027" s="74" t="s">
        <v>10734</v>
      </c>
      <c r="E10027" s="58" t="b">
        <v>0</v>
      </c>
      <c r="F10027" s="25">
        <f t="shared" si="2"/>
        <v>476</v>
      </c>
      <c r="G10027" s="193"/>
      <c r="H10027" s="23"/>
      <c r="I10027" s="28"/>
    </row>
    <row r="10028" ht="22.5" customHeight="1">
      <c r="A10028" s="53" t="str">
        <f t="array" ref="A10028">IFERROR(_xlfn.XLOOKUP(B10028, Runs[Run ID], Runs[Track]), "— pick a run —")</f>
        <v>X-Men</v>
      </c>
      <c r="B10028" s="54" t="s">
        <v>167</v>
      </c>
      <c r="C10028" s="53" t="str">
        <f t="array" ref="C10028">IFERROR(_xlfn.XLOOKUP(B10028, Runs[Run ID], Runs[Title]), "— pick a run —")</f>
        <v>The Krakoa Era</v>
      </c>
      <c r="D10028" s="74" t="s">
        <v>17033</v>
      </c>
      <c r="E10028" s="58" t="b">
        <v>0</v>
      </c>
      <c r="F10028" s="25">
        <f t="shared" si="2"/>
        <v>477</v>
      </c>
      <c r="G10028" s="193"/>
      <c r="H10028" s="23"/>
      <c r="I10028" s="28"/>
    </row>
    <row r="10029" ht="22.5" customHeight="1">
      <c r="A10029" s="53" t="str">
        <f t="array" ref="A10029">IFERROR(_xlfn.XLOOKUP(B10029, Runs[Run ID], Runs[Track]), "— pick a run —")</f>
        <v>X-Men</v>
      </c>
      <c r="B10029" s="54" t="s">
        <v>167</v>
      </c>
      <c r="C10029" s="53" t="str">
        <f t="array" ref="C10029">IFERROR(_xlfn.XLOOKUP(B10029, Runs[Run ID], Runs[Title]), "— pick a run —")</f>
        <v>The Krakoa Era</v>
      </c>
      <c r="D10029" s="74" t="s">
        <v>10743</v>
      </c>
      <c r="E10029" s="58" t="b">
        <v>0</v>
      </c>
      <c r="F10029" s="25">
        <f t="shared" si="2"/>
        <v>478</v>
      </c>
      <c r="G10029" s="193"/>
      <c r="H10029" s="23"/>
      <c r="I10029" s="28"/>
    </row>
    <row r="10030" ht="22.5" customHeight="1">
      <c r="A10030" s="53" t="str">
        <f t="array" ref="A10030">IFERROR(_xlfn.XLOOKUP(B10030, Runs[Run ID], Runs[Track]), "— pick a run —")</f>
        <v>X-Men</v>
      </c>
      <c r="B10030" s="54" t="s">
        <v>167</v>
      </c>
      <c r="C10030" s="53" t="str">
        <f t="array" ref="C10030">IFERROR(_xlfn.XLOOKUP(B10030, Runs[Run ID], Runs[Title]), "— pick a run —")</f>
        <v>The Krakoa Era</v>
      </c>
      <c r="D10030" s="74" t="s">
        <v>10749</v>
      </c>
      <c r="E10030" s="58" t="b">
        <v>0</v>
      </c>
      <c r="F10030" s="25">
        <f t="shared" si="2"/>
        <v>479</v>
      </c>
      <c r="G10030" s="193"/>
      <c r="H10030" s="23"/>
      <c r="I10030" s="28"/>
    </row>
    <row r="10031" ht="22.5" customHeight="1">
      <c r="A10031" s="53" t="str">
        <f t="array" ref="A10031">IFERROR(_xlfn.XLOOKUP(B10031, Runs[Run ID], Runs[Track]), "— pick a run —")</f>
        <v>X-Men</v>
      </c>
      <c r="B10031" s="54" t="s">
        <v>167</v>
      </c>
      <c r="C10031" s="53" t="str">
        <f t="array" ref="C10031">IFERROR(_xlfn.XLOOKUP(B10031, Runs[Run ID], Runs[Title]), "— pick a run —")</f>
        <v>The Krakoa Era</v>
      </c>
      <c r="D10031" s="74" t="s">
        <v>17034</v>
      </c>
      <c r="E10031" s="58" t="b">
        <v>0</v>
      </c>
      <c r="F10031" s="25">
        <f t="shared" si="2"/>
        <v>480</v>
      </c>
      <c r="G10031" s="193"/>
      <c r="H10031" s="23"/>
      <c r="I10031" s="28"/>
    </row>
    <row r="10032" ht="22.5" customHeight="1">
      <c r="A10032" s="53" t="str">
        <f t="array" ref="A10032">IFERROR(_xlfn.XLOOKUP(B10032, Runs[Run ID], Runs[Track]), "— pick a run —")</f>
        <v>X-Men</v>
      </c>
      <c r="B10032" s="54" t="s">
        <v>167</v>
      </c>
      <c r="C10032" s="53" t="str">
        <f t="array" ref="C10032">IFERROR(_xlfn.XLOOKUP(B10032, Runs[Run ID], Runs[Title]), "— pick a run —")</f>
        <v>The Krakoa Era</v>
      </c>
      <c r="D10032" s="74" t="s">
        <v>17035</v>
      </c>
      <c r="E10032" s="58" t="b">
        <v>0</v>
      </c>
      <c r="F10032" s="25">
        <f t="shared" si="2"/>
        <v>481</v>
      </c>
      <c r="G10032" s="193"/>
      <c r="H10032" s="23"/>
      <c r="I10032" s="28"/>
    </row>
    <row r="10033" ht="22.5" customHeight="1">
      <c r="A10033" s="53" t="str">
        <f t="array" ref="A10033">IFERROR(_xlfn.XLOOKUP(B10033, Runs[Run ID], Runs[Track]), "— pick a run —")</f>
        <v>X-Men</v>
      </c>
      <c r="B10033" s="54" t="s">
        <v>167</v>
      </c>
      <c r="C10033" s="53" t="str">
        <f t="array" ref="C10033">IFERROR(_xlfn.XLOOKUP(B10033, Runs[Run ID], Runs[Title]), "— pick a run —")</f>
        <v>The Krakoa Era</v>
      </c>
      <c r="D10033" s="74" t="s">
        <v>10762</v>
      </c>
      <c r="E10033" s="58" t="b">
        <v>0</v>
      </c>
      <c r="F10033" s="25">
        <f t="shared" si="2"/>
        <v>482</v>
      </c>
      <c r="G10033" s="193"/>
      <c r="H10033" s="23"/>
      <c r="I10033" s="28"/>
    </row>
    <row r="10034" ht="22.5" customHeight="1">
      <c r="A10034" s="53" t="str">
        <f t="array" ref="A10034">IFERROR(_xlfn.XLOOKUP(B10034, Runs[Run ID], Runs[Track]), "— pick a run —")</f>
        <v>X-Men</v>
      </c>
      <c r="B10034" s="54" t="s">
        <v>167</v>
      </c>
      <c r="C10034" s="53" t="str">
        <f t="array" ref="C10034">IFERROR(_xlfn.XLOOKUP(B10034, Runs[Run ID], Runs[Title]), "— pick a run —")</f>
        <v>The Krakoa Era</v>
      </c>
      <c r="D10034" s="74" t="s">
        <v>10768</v>
      </c>
      <c r="E10034" s="58" t="b">
        <v>0</v>
      </c>
      <c r="F10034" s="25">
        <f t="shared" si="2"/>
        <v>483</v>
      </c>
      <c r="G10034" s="193"/>
      <c r="H10034" s="23"/>
      <c r="I10034" s="28"/>
    </row>
    <row r="10035" ht="22.5" customHeight="1">
      <c r="A10035" s="53" t="str">
        <f t="array" ref="A10035">IFERROR(_xlfn.XLOOKUP(B10035, Runs[Run ID], Runs[Track]), "— pick a run —")</f>
        <v>X-Men</v>
      </c>
      <c r="B10035" s="54" t="s">
        <v>167</v>
      </c>
      <c r="C10035" s="53" t="str">
        <f t="array" ref="C10035">IFERROR(_xlfn.XLOOKUP(B10035, Runs[Run ID], Runs[Title]), "— pick a run —")</f>
        <v>The Krakoa Era</v>
      </c>
      <c r="D10035" s="74" t="s">
        <v>10774</v>
      </c>
      <c r="E10035" s="58" t="b">
        <v>0</v>
      </c>
      <c r="F10035" s="25">
        <f t="shared" si="2"/>
        <v>484</v>
      </c>
      <c r="G10035" s="193"/>
      <c r="H10035" s="23"/>
      <c r="I10035" s="28"/>
    </row>
    <row r="10036" ht="22.5" customHeight="1">
      <c r="A10036" s="53" t="str">
        <f t="array" ref="A10036">IFERROR(_xlfn.XLOOKUP(B10036, Runs[Run ID], Runs[Track]), "— pick a run —")</f>
        <v>X-Men</v>
      </c>
      <c r="B10036" s="54" t="s">
        <v>167</v>
      </c>
      <c r="C10036" s="53" t="str">
        <f t="array" ref="C10036">IFERROR(_xlfn.XLOOKUP(B10036, Runs[Run ID], Runs[Title]), "— pick a run —")</f>
        <v>The Krakoa Era</v>
      </c>
      <c r="D10036" s="74" t="s">
        <v>17036</v>
      </c>
      <c r="E10036" s="58" t="b">
        <v>0</v>
      </c>
      <c r="F10036" s="25">
        <f t="shared" si="2"/>
        <v>485</v>
      </c>
      <c r="G10036" s="193"/>
      <c r="H10036" s="23"/>
      <c r="I10036" s="28"/>
    </row>
    <row r="10037" ht="22.5" customHeight="1">
      <c r="A10037" s="53" t="str">
        <f t="array" ref="A10037">IFERROR(_xlfn.XLOOKUP(B10037, Runs[Run ID], Runs[Track]), "— pick a run —")</f>
        <v>X-Men</v>
      </c>
      <c r="B10037" s="54" t="s">
        <v>167</v>
      </c>
      <c r="C10037" s="53" t="str">
        <f t="array" ref="C10037">IFERROR(_xlfn.XLOOKUP(B10037, Runs[Run ID], Runs[Title]), "— pick a run —")</f>
        <v>The Krakoa Era</v>
      </c>
      <c r="D10037" s="74" t="s">
        <v>17037</v>
      </c>
      <c r="E10037" s="58" t="b">
        <v>0</v>
      </c>
      <c r="F10037" s="25">
        <f t="shared" si="2"/>
        <v>486</v>
      </c>
      <c r="G10037" s="193"/>
      <c r="H10037" s="23"/>
      <c r="I10037" s="28"/>
    </row>
    <row r="10038" ht="22.5" customHeight="1">
      <c r="A10038" s="53" t="str">
        <f t="array" ref="A10038">IFERROR(_xlfn.XLOOKUP(B10038, Runs[Run ID], Runs[Track]), "— pick a run —")</f>
        <v>X-Men</v>
      </c>
      <c r="B10038" s="54" t="s">
        <v>167</v>
      </c>
      <c r="C10038" s="53" t="str">
        <f t="array" ref="C10038">IFERROR(_xlfn.XLOOKUP(B10038, Runs[Run ID], Runs[Title]), "— pick a run —")</f>
        <v>The Krakoa Era</v>
      </c>
      <c r="D10038" s="74" t="s">
        <v>10786</v>
      </c>
      <c r="E10038" s="58" t="b">
        <v>0</v>
      </c>
      <c r="F10038" s="25">
        <f t="shared" si="2"/>
        <v>487</v>
      </c>
      <c r="G10038" s="193"/>
      <c r="H10038" s="23"/>
      <c r="I10038" s="28"/>
    </row>
    <row r="10039" ht="22.5" customHeight="1">
      <c r="A10039" s="53" t="str">
        <f t="array" ref="A10039">IFERROR(_xlfn.XLOOKUP(B10039, Runs[Run ID], Runs[Track]), "— pick a run —")</f>
        <v>X-Men</v>
      </c>
      <c r="B10039" s="54" t="s">
        <v>167</v>
      </c>
      <c r="C10039" s="53" t="str">
        <f t="array" ref="C10039">IFERROR(_xlfn.XLOOKUP(B10039, Runs[Run ID], Runs[Title]), "— pick a run —")</f>
        <v>The Krakoa Era</v>
      </c>
      <c r="D10039" s="74" t="s">
        <v>10789</v>
      </c>
      <c r="E10039" s="58" t="b">
        <v>0</v>
      </c>
      <c r="F10039" s="25">
        <f t="shared" si="2"/>
        <v>488</v>
      </c>
      <c r="G10039" s="193"/>
      <c r="H10039" s="23"/>
      <c r="I10039" s="28"/>
    </row>
    <row r="10040" ht="22.5" customHeight="1">
      <c r="A10040" s="53" t="str">
        <f t="array" ref="A10040">IFERROR(_xlfn.XLOOKUP(B10040, Runs[Run ID], Runs[Track]), "— pick a run —")</f>
        <v>X-Men</v>
      </c>
      <c r="B10040" s="54" t="s">
        <v>167</v>
      </c>
      <c r="C10040" s="53" t="str">
        <f t="array" ref="C10040">IFERROR(_xlfn.XLOOKUP(B10040, Runs[Run ID], Runs[Title]), "— pick a run —")</f>
        <v>The Krakoa Era</v>
      </c>
      <c r="D10040" s="74" t="s">
        <v>10793</v>
      </c>
      <c r="E10040" s="58" t="b">
        <v>0</v>
      </c>
      <c r="F10040" s="25">
        <f t="shared" si="2"/>
        <v>489</v>
      </c>
      <c r="G10040" s="193"/>
      <c r="H10040" s="23"/>
      <c r="I10040" s="28"/>
    </row>
    <row r="10041" ht="22.5" customHeight="1">
      <c r="A10041" s="53" t="str">
        <f t="array" ref="A10041">IFERROR(_xlfn.XLOOKUP(B10041, Runs[Run ID], Runs[Track]), "— pick a run —")</f>
        <v>X-Men</v>
      </c>
      <c r="B10041" s="54" t="s">
        <v>167</v>
      </c>
      <c r="C10041" s="53" t="str">
        <f t="array" ref="C10041">IFERROR(_xlfn.XLOOKUP(B10041, Runs[Run ID], Runs[Title]), "— pick a run —")</f>
        <v>The Krakoa Era</v>
      </c>
      <c r="D10041" s="74" t="s">
        <v>10797</v>
      </c>
      <c r="E10041" s="58" t="b">
        <v>0</v>
      </c>
      <c r="F10041" s="25">
        <f t="shared" si="2"/>
        <v>490</v>
      </c>
      <c r="G10041" s="193"/>
      <c r="H10041" s="23"/>
      <c r="I10041" s="28"/>
    </row>
    <row r="10042" ht="22.5" customHeight="1">
      <c r="A10042" s="53" t="str">
        <f t="array" ref="A10042">IFERROR(_xlfn.XLOOKUP(B10042, Runs[Run ID], Runs[Track]), "— pick a run —")</f>
        <v>X-Men</v>
      </c>
      <c r="B10042" s="54" t="s">
        <v>167</v>
      </c>
      <c r="C10042" s="53" t="str">
        <f t="array" ref="C10042">IFERROR(_xlfn.XLOOKUP(B10042, Runs[Run ID], Runs[Title]), "— pick a run —")</f>
        <v>The Krakoa Era</v>
      </c>
      <c r="D10042" s="74" t="s">
        <v>10802</v>
      </c>
      <c r="E10042" s="58" t="b">
        <v>0</v>
      </c>
      <c r="F10042" s="25">
        <f t="shared" si="2"/>
        <v>491</v>
      </c>
      <c r="G10042" s="193"/>
      <c r="H10042" s="23"/>
      <c r="I10042" s="28"/>
    </row>
    <row r="10043" ht="22.5" customHeight="1">
      <c r="A10043" s="53" t="str">
        <f t="array" ref="A10043">IFERROR(_xlfn.XLOOKUP(B10043, Runs[Run ID], Runs[Track]), "— pick a run —")</f>
        <v>X-Men</v>
      </c>
      <c r="B10043" s="54" t="s">
        <v>167</v>
      </c>
      <c r="C10043" s="53" t="str">
        <f t="array" ref="C10043">IFERROR(_xlfn.XLOOKUP(B10043, Runs[Run ID], Runs[Title]), "— pick a run —")</f>
        <v>The Krakoa Era</v>
      </c>
      <c r="D10043" s="74" t="s">
        <v>10807</v>
      </c>
      <c r="E10043" s="58" t="b">
        <v>0</v>
      </c>
      <c r="F10043" s="25">
        <f t="shared" si="2"/>
        <v>492</v>
      </c>
      <c r="G10043" s="193"/>
      <c r="H10043" s="23"/>
      <c r="I10043" s="28"/>
    </row>
    <row r="10044" ht="22.5" customHeight="1">
      <c r="A10044" s="53" t="str">
        <f t="array" ref="A10044">IFERROR(_xlfn.XLOOKUP(B10044, Runs[Run ID], Runs[Track]), "— pick a run —")</f>
        <v>X-Men</v>
      </c>
      <c r="B10044" s="54" t="s">
        <v>167</v>
      </c>
      <c r="C10044" s="53" t="str">
        <f t="array" ref="C10044">IFERROR(_xlfn.XLOOKUP(B10044, Runs[Run ID], Runs[Title]), "— pick a run —")</f>
        <v>The Krakoa Era</v>
      </c>
      <c r="D10044" s="74" t="s">
        <v>6339</v>
      </c>
      <c r="E10044" s="58" t="b">
        <v>0</v>
      </c>
      <c r="F10044" s="25">
        <f t="shared" si="2"/>
        <v>493</v>
      </c>
      <c r="G10044" s="193"/>
      <c r="H10044" s="23"/>
      <c r="I10044" s="28"/>
    </row>
    <row r="10045" ht="22.5" customHeight="1">
      <c r="A10045" s="53" t="str">
        <f t="array" ref="A10045">IFERROR(_xlfn.XLOOKUP(B10045, Runs[Run ID], Runs[Track]), "— pick a run —")</f>
        <v>X-Men</v>
      </c>
      <c r="B10045" s="54" t="s">
        <v>167</v>
      </c>
      <c r="C10045" s="53" t="str">
        <f t="array" ref="C10045">IFERROR(_xlfn.XLOOKUP(B10045, Runs[Run ID], Runs[Title]), "— pick a run —")</f>
        <v>The Krakoa Era</v>
      </c>
      <c r="D10045" s="74" t="s">
        <v>6361</v>
      </c>
      <c r="E10045" s="58" t="b">
        <v>0</v>
      </c>
      <c r="F10045" s="25">
        <f t="shared" si="2"/>
        <v>494</v>
      </c>
      <c r="G10045" s="193"/>
      <c r="H10045" s="23"/>
      <c r="I10045" s="28"/>
    </row>
    <row r="10046" ht="22.5" customHeight="1">
      <c r="A10046" s="53" t="str">
        <f t="array" ref="A10046">IFERROR(_xlfn.XLOOKUP(B10046, Runs[Run ID], Runs[Track]), "— pick a run —")</f>
        <v>X-Men</v>
      </c>
      <c r="B10046" s="54" t="s">
        <v>167</v>
      </c>
      <c r="C10046" s="53" t="str">
        <f t="array" ref="C10046">IFERROR(_xlfn.XLOOKUP(B10046, Runs[Run ID], Runs[Title]), "— pick a run —")</f>
        <v>The Krakoa Era</v>
      </c>
      <c r="D10046" s="74" t="s">
        <v>6383</v>
      </c>
      <c r="E10046" s="58" t="b">
        <v>0</v>
      </c>
      <c r="F10046" s="25">
        <f t="shared" si="2"/>
        <v>495</v>
      </c>
      <c r="G10046" s="193"/>
      <c r="H10046" s="23"/>
      <c r="I10046" s="28"/>
    </row>
    <row r="10047" ht="22.5" customHeight="1">
      <c r="A10047" s="53" t="str">
        <f t="array" ref="A10047">IFERROR(_xlfn.XLOOKUP(B10047, Runs[Run ID], Runs[Track]), "— pick a run —")</f>
        <v>X-Men</v>
      </c>
      <c r="B10047" s="54" t="s">
        <v>167</v>
      </c>
      <c r="C10047" s="53" t="str">
        <f t="array" ref="C10047">IFERROR(_xlfn.XLOOKUP(B10047, Runs[Run ID], Runs[Title]), "— pick a run —")</f>
        <v>The Krakoa Era</v>
      </c>
      <c r="D10047" s="74" t="s">
        <v>10821</v>
      </c>
      <c r="E10047" s="58" t="b">
        <v>0</v>
      </c>
      <c r="F10047" s="25">
        <f t="shared" si="2"/>
        <v>496</v>
      </c>
      <c r="G10047" s="193"/>
      <c r="H10047" s="23"/>
      <c r="I10047" s="28"/>
    </row>
    <row r="10048" ht="22.5" customHeight="1">
      <c r="A10048" s="53" t="str">
        <f t="array" ref="A10048">IFERROR(_xlfn.XLOOKUP(B10048, Runs[Run ID], Runs[Track]), "— pick a run —")</f>
        <v>X-Men</v>
      </c>
      <c r="B10048" s="54" t="s">
        <v>167</v>
      </c>
      <c r="C10048" s="53" t="str">
        <f t="array" ref="C10048">IFERROR(_xlfn.XLOOKUP(B10048, Runs[Run ID], Runs[Title]), "— pick a run —")</f>
        <v>The Krakoa Era</v>
      </c>
      <c r="D10048" s="74" t="s">
        <v>17038</v>
      </c>
      <c r="E10048" s="58" t="b">
        <v>0</v>
      </c>
      <c r="F10048" s="25">
        <f t="shared" si="2"/>
        <v>497</v>
      </c>
      <c r="G10048" s="193"/>
      <c r="H10048" s="23"/>
      <c r="I10048" s="28"/>
    </row>
    <row r="10049" ht="22.5" customHeight="1">
      <c r="A10049" s="53" t="str">
        <f t="array" ref="A10049">IFERROR(_xlfn.XLOOKUP(B10049, Runs[Run ID], Runs[Track]), "— pick a run —")</f>
        <v>X-Men</v>
      </c>
      <c r="B10049" s="54" t="s">
        <v>167</v>
      </c>
      <c r="C10049" s="53" t="str">
        <f t="array" ref="C10049">IFERROR(_xlfn.XLOOKUP(B10049, Runs[Run ID], Runs[Title]), "— pick a run —")</f>
        <v>The Krakoa Era</v>
      </c>
      <c r="D10049" s="74" t="s">
        <v>7344</v>
      </c>
      <c r="E10049" s="58" t="b">
        <v>0</v>
      </c>
      <c r="F10049" s="25">
        <f t="shared" si="2"/>
        <v>498</v>
      </c>
      <c r="G10049" s="193"/>
      <c r="H10049" s="23"/>
      <c r="I10049" s="28"/>
    </row>
    <row r="10050" ht="22.5" customHeight="1">
      <c r="A10050" s="53" t="str">
        <f t="array" ref="A10050">IFERROR(_xlfn.XLOOKUP(B10050, Runs[Run ID], Runs[Track]), "— pick a run —")</f>
        <v>X-Men</v>
      </c>
      <c r="B10050" s="54" t="s">
        <v>167</v>
      </c>
      <c r="C10050" s="53" t="str">
        <f t="array" ref="C10050">IFERROR(_xlfn.XLOOKUP(B10050, Runs[Run ID], Runs[Title]), "— pick a run —")</f>
        <v>The Krakoa Era</v>
      </c>
      <c r="D10050" s="74" t="s">
        <v>10831</v>
      </c>
      <c r="E10050" s="58" t="b">
        <v>0</v>
      </c>
      <c r="F10050" s="25">
        <f t="shared" si="2"/>
        <v>499</v>
      </c>
      <c r="G10050" s="193"/>
      <c r="H10050" s="23"/>
      <c r="I10050" s="28"/>
    </row>
    <row r="10051" ht="22.5" customHeight="1">
      <c r="A10051" s="53" t="str">
        <f t="array" ref="A10051">IFERROR(_xlfn.XLOOKUP(B10051, Runs[Run ID], Runs[Track]), "— pick a run —")</f>
        <v>X-Men</v>
      </c>
      <c r="B10051" s="54" t="s">
        <v>167</v>
      </c>
      <c r="C10051" s="53" t="str">
        <f t="array" ref="C10051">IFERROR(_xlfn.XLOOKUP(B10051, Runs[Run ID], Runs[Title]), "— pick a run —")</f>
        <v>The Krakoa Era</v>
      </c>
      <c r="D10051" s="74" t="s">
        <v>17039</v>
      </c>
      <c r="E10051" s="58" t="b">
        <v>0</v>
      </c>
      <c r="F10051" s="25">
        <f t="shared" si="2"/>
        <v>500</v>
      </c>
      <c r="G10051" s="193"/>
      <c r="H10051" s="23"/>
      <c r="I10051" s="28"/>
    </row>
    <row r="10052" ht="22.5" customHeight="1">
      <c r="A10052" s="53" t="str">
        <f t="array" ref="A10052">IFERROR(_xlfn.XLOOKUP(B10052, Runs[Run ID], Runs[Track]), "— pick a run —")</f>
        <v>X-Men</v>
      </c>
      <c r="B10052" s="54" t="s">
        <v>167</v>
      </c>
      <c r="C10052" s="53" t="str">
        <f t="array" ref="C10052">IFERROR(_xlfn.XLOOKUP(B10052, Runs[Run ID], Runs[Title]), "— pick a run —")</f>
        <v>The Krakoa Era</v>
      </c>
      <c r="D10052" s="74" t="s">
        <v>10840</v>
      </c>
      <c r="E10052" s="58" t="b">
        <v>0</v>
      </c>
      <c r="F10052" s="25">
        <f t="shared" si="2"/>
        <v>501</v>
      </c>
      <c r="G10052" s="193"/>
      <c r="H10052" s="23"/>
      <c r="I10052" s="28"/>
    </row>
    <row r="10053" ht="22.5" customHeight="1">
      <c r="A10053" s="53" t="str">
        <f t="array" ref="A10053">IFERROR(_xlfn.XLOOKUP(B10053, Runs[Run ID], Runs[Track]), "— pick a run —")</f>
        <v>X-Men</v>
      </c>
      <c r="B10053" s="54" t="s">
        <v>167</v>
      </c>
      <c r="C10053" s="53" t="str">
        <f t="array" ref="C10053">IFERROR(_xlfn.XLOOKUP(B10053, Runs[Run ID], Runs[Title]), "— pick a run —")</f>
        <v>The Krakoa Era</v>
      </c>
      <c r="D10053" s="74" t="s">
        <v>10843</v>
      </c>
      <c r="E10053" s="58" t="b">
        <v>0</v>
      </c>
      <c r="F10053" s="25">
        <f t="shared" si="2"/>
        <v>502</v>
      </c>
      <c r="G10053" s="193"/>
      <c r="H10053" s="23"/>
      <c r="I10053" s="28"/>
    </row>
    <row r="10054" ht="22.5" customHeight="1">
      <c r="A10054" s="53" t="str">
        <f t="array" ref="A10054">IFERROR(_xlfn.XLOOKUP(B10054, Runs[Run ID], Runs[Track]), "— pick a run —")</f>
        <v>X-Men</v>
      </c>
      <c r="B10054" s="54" t="s">
        <v>167</v>
      </c>
      <c r="C10054" s="53" t="str">
        <f t="array" ref="C10054">IFERROR(_xlfn.XLOOKUP(B10054, Runs[Run ID], Runs[Title]), "— pick a run —")</f>
        <v>The Krakoa Era</v>
      </c>
      <c r="D10054" s="74" t="s">
        <v>10847</v>
      </c>
      <c r="E10054" s="58" t="b">
        <v>0</v>
      </c>
      <c r="F10054" s="25">
        <f t="shared" si="2"/>
        <v>503</v>
      </c>
      <c r="G10054" s="193"/>
      <c r="H10054" s="23"/>
      <c r="I10054" s="28"/>
    </row>
    <row r="10055" ht="22.5" customHeight="1">
      <c r="A10055" s="53" t="str">
        <f t="array" ref="A10055">IFERROR(_xlfn.XLOOKUP(B10055, Runs[Run ID], Runs[Track]), "— pick a run —")</f>
        <v>X-Men</v>
      </c>
      <c r="B10055" s="54" t="s">
        <v>167</v>
      </c>
      <c r="C10055" s="53" t="str">
        <f t="array" ref="C10055">IFERROR(_xlfn.XLOOKUP(B10055, Runs[Run ID], Runs[Title]), "— pick a run —")</f>
        <v>The Krakoa Era</v>
      </c>
      <c r="D10055" s="74" t="s">
        <v>10852</v>
      </c>
      <c r="E10055" s="58" t="b">
        <v>0</v>
      </c>
      <c r="F10055" s="25">
        <f t="shared" si="2"/>
        <v>504</v>
      </c>
      <c r="G10055" s="193"/>
      <c r="H10055" s="23"/>
      <c r="I10055" s="28"/>
    </row>
    <row r="10056" ht="22.5" customHeight="1">
      <c r="A10056" s="53" t="str">
        <f t="array" ref="A10056">IFERROR(_xlfn.XLOOKUP(B10056, Runs[Run ID], Runs[Track]), "— pick a run —")</f>
        <v>X-Men</v>
      </c>
      <c r="B10056" s="54" t="s">
        <v>167</v>
      </c>
      <c r="C10056" s="53" t="str">
        <f t="array" ref="C10056">IFERROR(_xlfn.XLOOKUP(B10056, Runs[Run ID], Runs[Title]), "— pick a run —")</f>
        <v>The Krakoa Era</v>
      </c>
      <c r="D10056" s="74" t="s">
        <v>10857</v>
      </c>
      <c r="E10056" s="58" t="b">
        <v>0</v>
      </c>
      <c r="F10056" s="25">
        <f t="shared" si="2"/>
        <v>505</v>
      </c>
      <c r="G10056" s="193"/>
      <c r="H10056" s="23"/>
      <c r="I10056" s="28"/>
    </row>
    <row r="10057" ht="22.5" customHeight="1">
      <c r="A10057" s="53" t="str">
        <f t="array" ref="A10057">IFERROR(_xlfn.XLOOKUP(B10057, Runs[Run ID], Runs[Track]), "— pick a run —")</f>
        <v>X-Men</v>
      </c>
      <c r="B10057" s="54" t="s">
        <v>167</v>
      </c>
      <c r="C10057" s="53" t="str">
        <f t="array" ref="C10057">IFERROR(_xlfn.XLOOKUP(B10057, Runs[Run ID], Runs[Title]), "— pick a run —")</f>
        <v>The Krakoa Era</v>
      </c>
      <c r="D10057" s="74" t="s">
        <v>10862</v>
      </c>
      <c r="E10057" s="58" t="b">
        <v>0</v>
      </c>
      <c r="F10057" s="25">
        <f t="shared" si="2"/>
        <v>506</v>
      </c>
      <c r="G10057" s="193"/>
      <c r="H10057" s="23"/>
      <c r="I10057" s="28"/>
    </row>
    <row r="10058" ht="22.5" customHeight="1">
      <c r="A10058" s="53" t="str">
        <f t="array" ref="A10058">IFERROR(_xlfn.XLOOKUP(B10058, Runs[Run ID], Runs[Track]), "— pick a run —")</f>
        <v>X-Men</v>
      </c>
      <c r="B10058" s="54" t="s">
        <v>167</v>
      </c>
      <c r="C10058" s="53" t="str">
        <f t="array" ref="C10058">IFERROR(_xlfn.XLOOKUP(B10058, Runs[Run ID], Runs[Title]), "— pick a run —")</f>
        <v>The Krakoa Era</v>
      </c>
      <c r="D10058" s="74" t="s">
        <v>10867</v>
      </c>
      <c r="E10058" s="58" t="b">
        <v>0</v>
      </c>
      <c r="F10058" s="25">
        <f t="shared" si="2"/>
        <v>507</v>
      </c>
      <c r="G10058" s="193"/>
      <c r="H10058" s="23"/>
      <c r="I10058" s="28"/>
    </row>
    <row r="10059" ht="22.5" customHeight="1">
      <c r="A10059" s="53" t="str">
        <f t="array" ref="A10059">IFERROR(_xlfn.XLOOKUP(B10059, Runs[Run ID], Runs[Track]), "— pick a run —")</f>
        <v>X-Men</v>
      </c>
      <c r="B10059" s="54" t="s">
        <v>167</v>
      </c>
      <c r="C10059" s="53" t="str">
        <f t="array" ref="C10059">IFERROR(_xlfn.XLOOKUP(B10059, Runs[Run ID], Runs[Title]), "— pick a run —")</f>
        <v>The Krakoa Era</v>
      </c>
      <c r="D10059" s="74" t="s">
        <v>10873</v>
      </c>
      <c r="E10059" s="58" t="b">
        <v>0</v>
      </c>
      <c r="F10059" s="25">
        <f t="shared" si="2"/>
        <v>508</v>
      </c>
      <c r="G10059" s="193"/>
      <c r="H10059" s="23"/>
      <c r="I10059" s="28"/>
    </row>
    <row r="10060" ht="22.5" customHeight="1">
      <c r="A10060" s="53" t="str">
        <f t="array" ref="A10060">IFERROR(_xlfn.XLOOKUP(B10060, Runs[Run ID], Runs[Track]), "— pick a run —")</f>
        <v>X-Men</v>
      </c>
      <c r="B10060" s="54" t="s">
        <v>167</v>
      </c>
      <c r="C10060" s="53" t="str">
        <f t="array" ref="C10060">IFERROR(_xlfn.XLOOKUP(B10060, Runs[Run ID], Runs[Title]), "— pick a run —")</f>
        <v>The Krakoa Era</v>
      </c>
      <c r="D10060" s="74" t="s">
        <v>10879</v>
      </c>
      <c r="E10060" s="58" t="b">
        <v>0</v>
      </c>
      <c r="F10060" s="25">
        <f t="shared" si="2"/>
        <v>509</v>
      </c>
      <c r="G10060" s="193"/>
      <c r="H10060" s="23"/>
      <c r="I10060" s="28"/>
    </row>
    <row r="10061" ht="22.5" customHeight="1">
      <c r="A10061" s="53" t="str">
        <f t="array" ref="A10061">IFERROR(_xlfn.XLOOKUP(B10061, Runs[Run ID], Runs[Track]), "— pick a run —")</f>
        <v>X-Men</v>
      </c>
      <c r="B10061" s="54" t="s">
        <v>167</v>
      </c>
      <c r="C10061" s="53" t="str">
        <f t="array" ref="C10061">IFERROR(_xlfn.XLOOKUP(B10061, Runs[Run ID], Runs[Title]), "— pick a run —")</f>
        <v>The Krakoa Era</v>
      </c>
      <c r="D10061" s="74" t="s">
        <v>10886</v>
      </c>
      <c r="E10061" s="58" t="b">
        <v>0</v>
      </c>
      <c r="F10061" s="25">
        <f t="shared" si="2"/>
        <v>510</v>
      </c>
      <c r="G10061" s="193"/>
      <c r="H10061" s="23"/>
      <c r="I10061" s="28"/>
    </row>
    <row r="10062" ht="22.5" customHeight="1">
      <c r="A10062" s="53" t="str">
        <f t="array" ref="A10062">IFERROR(_xlfn.XLOOKUP(B10062, Runs[Run ID], Runs[Track]), "— pick a run —")</f>
        <v>X-Men</v>
      </c>
      <c r="B10062" s="54" t="s">
        <v>167</v>
      </c>
      <c r="C10062" s="53" t="str">
        <f t="array" ref="C10062">IFERROR(_xlfn.XLOOKUP(B10062, Runs[Run ID], Runs[Title]), "— pick a run —")</f>
        <v>The Krakoa Era</v>
      </c>
      <c r="D10062" s="74" t="s">
        <v>10890</v>
      </c>
      <c r="E10062" s="58" t="b">
        <v>0</v>
      </c>
      <c r="F10062" s="25">
        <f t="shared" si="2"/>
        <v>511</v>
      </c>
      <c r="G10062" s="193"/>
      <c r="H10062" s="23"/>
      <c r="I10062" s="28"/>
    </row>
    <row r="10063" ht="22.5" customHeight="1">
      <c r="A10063" s="53" t="str">
        <f t="array" ref="A10063">IFERROR(_xlfn.XLOOKUP(B10063, Runs[Run ID], Runs[Track]), "— pick a run —")</f>
        <v>X-Men</v>
      </c>
      <c r="B10063" s="54" t="s">
        <v>167</v>
      </c>
      <c r="C10063" s="53" t="str">
        <f t="array" ref="C10063">IFERROR(_xlfn.XLOOKUP(B10063, Runs[Run ID], Runs[Title]), "— pick a run —")</f>
        <v>The Krakoa Era</v>
      </c>
      <c r="D10063" s="74" t="s">
        <v>10895</v>
      </c>
      <c r="E10063" s="58" t="b">
        <v>0</v>
      </c>
      <c r="F10063" s="25">
        <f t="shared" si="2"/>
        <v>512</v>
      </c>
      <c r="G10063" s="193"/>
      <c r="H10063" s="23"/>
      <c r="I10063" s="28"/>
    </row>
    <row r="10064" ht="22.5" customHeight="1">
      <c r="A10064" s="53" t="str">
        <f t="array" ref="A10064">IFERROR(_xlfn.XLOOKUP(B10064, Runs[Run ID], Runs[Track]), "— pick a run —")</f>
        <v>X-Men</v>
      </c>
      <c r="B10064" s="54" t="s">
        <v>167</v>
      </c>
      <c r="C10064" s="53" t="str">
        <f t="array" ref="C10064">IFERROR(_xlfn.XLOOKUP(B10064, Runs[Run ID], Runs[Title]), "— pick a run —")</f>
        <v>The Krakoa Era</v>
      </c>
      <c r="D10064" s="74" t="s">
        <v>10900</v>
      </c>
      <c r="E10064" s="58" t="b">
        <v>0</v>
      </c>
      <c r="F10064" s="25">
        <f t="shared" si="2"/>
        <v>513</v>
      </c>
      <c r="G10064" s="193"/>
      <c r="H10064" s="23"/>
      <c r="I10064" s="28"/>
    </row>
    <row r="10065" ht="22.5" customHeight="1">
      <c r="A10065" s="53" t="str">
        <f t="array" ref="A10065">IFERROR(_xlfn.XLOOKUP(B10065, Runs[Run ID], Runs[Track]), "— pick a run —")</f>
        <v>X-Men</v>
      </c>
      <c r="B10065" s="54" t="s">
        <v>167</v>
      </c>
      <c r="C10065" s="53" t="str">
        <f t="array" ref="C10065">IFERROR(_xlfn.XLOOKUP(B10065, Runs[Run ID], Runs[Title]), "— pick a run —")</f>
        <v>The Krakoa Era</v>
      </c>
      <c r="D10065" s="74" t="s">
        <v>10906</v>
      </c>
      <c r="E10065" s="58" t="b">
        <v>0</v>
      </c>
      <c r="F10065" s="25">
        <f t="shared" si="2"/>
        <v>514</v>
      </c>
      <c r="G10065" s="193"/>
      <c r="H10065" s="23"/>
      <c r="I10065" s="28"/>
    </row>
    <row r="10066" ht="22.5" customHeight="1">
      <c r="A10066" s="53" t="str">
        <f t="array" ref="A10066">IFERROR(_xlfn.XLOOKUP(B10066, Runs[Run ID], Runs[Track]), "— pick a run —")</f>
        <v>X-Men</v>
      </c>
      <c r="B10066" s="54" t="s">
        <v>167</v>
      </c>
      <c r="C10066" s="53" t="str">
        <f t="array" ref="C10066">IFERROR(_xlfn.XLOOKUP(B10066, Runs[Run ID], Runs[Title]), "— pick a run —")</f>
        <v>The Krakoa Era</v>
      </c>
      <c r="D10066" s="74" t="s">
        <v>10911</v>
      </c>
      <c r="E10066" s="58" t="b">
        <v>0</v>
      </c>
      <c r="F10066" s="25">
        <f t="shared" si="2"/>
        <v>515</v>
      </c>
      <c r="G10066" s="193"/>
      <c r="H10066" s="23"/>
      <c r="I10066" s="28"/>
    </row>
    <row r="10067" ht="22.5" customHeight="1">
      <c r="A10067" s="53" t="str">
        <f t="array" ref="A10067">IFERROR(_xlfn.XLOOKUP(B10067, Runs[Run ID], Runs[Track]), "— pick a run —")</f>
        <v>X-Men</v>
      </c>
      <c r="B10067" s="54" t="s">
        <v>167</v>
      </c>
      <c r="C10067" s="53" t="str">
        <f t="array" ref="C10067">IFERROR(_xlfn.XLOOKUP(B10067, Runs[Run ID], Runs[Title]), "— pick a run —")</f>
        <v>The Krakoa Era</v>
      </c>
      <c r="D10067" s="74" t="s">
        <v>10916</v>
      </c>
      <c r="E10067" s="58" t="b">
        <v>0</v>
      </c>
      <c r="F10067" s="25">
        <f t="shared" si="2"/>
        <v>516</v>
      </c>
      <c r="G10067" s="193"/>
      <c r="H10067" s="23"/>
      <c r="I10067" s="28"/>
    </row>
    <row r="10068" ht="22.5" customHeight="1">
      <c r="A10068" s="53" t="str">
        <f t="array" ref="A10068">IFERROR(_xlfn.XLOOKUP(B10068, Runs[Run ID], Runs[Track]), "— pick a run —")</f>
        <v>X-Men</v>
      </c>
      <c r="B10068" s="54" t="s">
        <v>167</v>
      </c>
      <c r="C10068" s="53" t="str">
        <f t="array" ref="C10068">IFERROR(_xlfn.XLOOKUP(B10068, Runs[Run ID], Runs[Title]), "— pick a run —")</f>
        <v>The Krakoa Era</v>
      </c>
      <c r="D10068" s="74" t="s">
        <v>10921</v>
      </c>
      <c r="E10068" s="58" t="b">
        <v>0</v>
      </c>
      <c r="F10068" s="25">
        <f t="shared" si="2"/>
        <v>517</v>
      </c>
      <c r="G10068" s="193"/>
      <c r="H10068" s="23"/>
      <c r="I10068" s="28"/>
    </row>
    <row r="10069" ht="22.5" customHeight="1">
      <c r="A10069" s="53" t="str">
        <f t="array" ref="A10069">IFERROR(_xlfn.XLOOKUP(B10069, Runs[Run ID], Runs[Track]), "— pick a run —")</f>
        <v>X-Men</v>
      </c>
      <c r="B10069" s="54" t="s">
        <v>167</v>
      </c>
      <c r="C10069" s="53" t="str">
        <f t="array" ref="C10069">IFERROR(_xlfn.XLOOKUP(B10069, Runs[Run ID], Runs[Title]), "— pick a run —")</f>
        <v>The Krakoa Era</v>
      </c>
      <c r="D10069" s="74" t="s">
        <v>10927</v>
      </c>
      <c r="E10069" s="58" t="b">
        <v>0</v>
      </c>
      <c r="F10069" s="25">
        <f t="shared" si="2"/>
        <v>518</v>
      </c>
      <c r="G10069" s="193"/>
      <c r="H10069" s="23"/>
      <c r="I10069" s="28"/>
    </row>
    <row r="10070" ht="22.5" customHeight="1">
      <c r="A10070" s="53" t="str">
        <f t="array" ref="A10070">IFERROR(_xlfn.XLOOKUP(B10070, Runs[Run ID], Runs[Track]), "— pick a run —")</f>
        <v>X-Men</v>
      </c>
      <c r="B10070" s="54" t="s">
        <v>167</v>
      </c>
      <c r="C10070" s="53" t="str">
        <f t="array" ref="C10070">IFERROR(_xlfn.XLOOKUP(B10070, Runs[Run ID], Runs[Title]), "— pick a run —")</f>
        <v>The Krakoa Era</v>
      </c>
      <c r="D10070" s="74" t="s">
        <v>10932</v>
      </c>
      <c r="E10070" s="58" t="b">
        <v>0</v>
      </c>
      <c r="F10070" s="25">
        <f t="shared" si="2"/>
        <v>519</v>
      </c>
      <c r="G10070" s="193"/>
      <c r="H10070" s="23"/>
      <c r="I10070" s="28"/>
    </row>
    <row r="10071" ht="22.5" customHeight="1">
      <c r="A10071" s="53" t="str">
        <f t="array" ref="A10071">IFERROR(_xlfn.XLOOKUP(B10071, Runs[Run ID], Runs[Track]), "— pick a run —")</f>
        <v>X-Men</v>
      </c>
      <c r="B10071" s="54" t="s">
        <v>167</v>
      </c>
      <c r="C10071" s="53" t="str">
        <f t="array" ref="C10071">IFERROR(_xlfn.XLOOKUP(B10071, Runs[Run ID], Runs[Title]), "— pick a run —")</f>
        <v>The Krakoa Era</v>
      </c>
      <c r="D10071" s="74" t="s">
        <v>10937</v>
      </c>
      <c r="E10071" s="58" t="b">
        <v>0</v>
      </c>
      <c r="F10071" s="25">
        <f t="shared" si="2"/>
        <v>520</v>
      </c>
      <c r="G10071" s="193"/>
      <c r="H10071" s="23"/>
      <c r="I10071" s="28"/>
    </row>
    <row r="10072" ht="22.5" customHeight="1">
      <c r="A10072" s="53" t="str">
        <f t="array" ref="A10072">IFERROR(_xlfn.XLOOKUP(B10072, Runs[Run ID], Runs[Track]), "— pick a run —")</f>
        <v>X-Men</v>
      </c>
      <c r="B10072" s="54" t="s">
        <v>167</v>
      </c>
      <c r="C10072" s="53" t="str">
        <f t="array" ref="C10072">IFERROR(_xlfn.XLOOKUP(B10072, Runs[Run ID], Runs[Title]), "— pick a run —")</f>
        <v>The Krakoa Era</v>
      </c>
      <c r="D10072" s="74" t="s">
        <v>10942</v>
      </c>
      <c r="E10072" s="58" t="b">
        <v>0</v>
      </c>
      <c r="F10072" s="25">
        <f t="shared" si="2"/>
        <v>521</v>
      </c>
      <c r="G10072" s="193"/>
      <c r="H10072" s="23"/>
      <c r="I10072" s="28"/>
    </row>
    <row r="10073" ht="22.5" customHeight="1">
      <c r="A10073" s="53" t="str">
        <f t="array" ref="A10073">IFERROR(_xlfn.XLOOKUP(B10073, Runs[Run ID], Runs[Track]), "— pick a run —")</f>
        <v>X-Men</v>
      </c>
      <c r="B10073" s="54" t="s">
        <v>167</v>
      </c>
      <c r="C10073" s="53" t="str">
        <f t="array" ref="C10073">IFERROR(_xlfn.XLOOKUP(B10073, Runs[Run ID], Runs[Title]), "— pick a run —")</f>
        <v>The Krakoa Era</v>
      </c>
      <c r="D10073" s="74" t="s">
        <v>10947</v>
      </c>
      <c r="E10073" s="58" t="b">
        <v>0</v>
      </c>
      <c r="F10073" s="25">
        <f t="shared" si="2"/>
        <v>522</v>
      </c>
      <c r="G10073" s="193"/>
      <c r="H10073" s="23"/>
      <c r="I10073" s="28"/>
    </row>
    <row r="10074" ht="22.5" customHeight="1">
      <c r="A10074" s="53" t="str">
        <f t="array" ref="A10074">IFERROR(_xlfn.XLOOKUP(B10074, Runs[Run ID], Runs[Track]), "— pick a run —")</f>
        <v>X-Men</v>
      </c>
      <c r="B10074" s="54" t="s">
        <v>167</v>
      </c>
      <c r="C10074" s="53" t="str">
        <f t="array" ref="C10074">IFERROR(_xlfn.XLOOKUP(B10074, Runs[Run ID], Runs[Title]), "— pick a run —")</f>
        <v>The Krakoa Era</v>
      </c>
      <c r="D10074" s="74" t="s">
        <v>10952</v>
      </c>
      <c r="E10074" s="58" t="b">
        <v>0</v>
      </c>
      <c r="F10074" s="25">
        <f t="shared" si="2"/>
        <v>523</v>
      </c>
      <c r="G10074" s="193"/>
      <c r="H10074" s="23"/>
      <c r="I10074" s="28"/>
    </row>
    <row r="10075" ht="22.5" customHeight="1">
      <c r="A10075" s="53" t="str">
        <f t="array" ref="A10075">IFERROR(_xlfn.XLOOKUP(B10075, Runs[Run ID], Runs[Track]), "— pick a run —")</f>
        <v>X-Men</v>
      </c>
      <c r="B10075" s="54" t="s">
        <v>167</v>
      </c>
      <c r="C10075" s="53" t="str">
        <f t="array" ref="C10075">IFERROR(_xlfn.XLOOKUP(B10075, Runs[Run ID], Runs[Title]), "— pick a run —")</f>
        <v>The Krakoa Era</v>
      </c>
      <c r="D10075" s="74" t="s">
        <v>10957</v>
      </c>
      <c r="E10075" s="58" t="b">
        <v>0</v>
      </c>
      <c r="F10075" s="25">
        <f t="shared" si="2"/>
        <v>524</v>
      </c>
      <c r="G10075" s="193"/>
      <c r="H10075" s="23"/>
      <c r="I10075" s="28"/>
    </row>
    <row r="10076" ht="22.5" customHeight="1">
      <c r="A10076" s="53" t="str">
        <f t="array" ref="A10076">IFERROR(_xlfn.XLOOKUP(B10076, Runs[Run ID], Runs[Track]), "— pick a run —")</f>
        <v>X-Men</v>
      </c>
      <c r="B10076" s="54" t="s">
        <v>167</v>
      </c>
      <c r="C10076" s="53" t="str">
        <f t="array" ref="C10076">IFERROR(_xlfn.XLOOKUP(B10076, Runs[Run ID], Runs[Title]), "— pick a run —")</f>
        <v>The Krakoa Era</v>
      </c>
      <c r="D10076" s="74" t="s">
        <v>10962</v>
      </c>
      <c r="E10076" s="58" t="b">
        <v>0</v>
      </c>
      <c r="F10076" s="25">
        <f t="shared" si="2"/>
        <v>525</v>
      </c>
      <c r="G10076" s="193"/>
      <c r="H10076" s="23"/>
      <c r="I10076" s="28"/>
    </row>
    <row r="10077" ht="22.5" customHeight="1">
      <c r="A10077" s="53" t="str">
        <f t="array" ref="A10077">IFERROR(_xlfn.XLOOKUP(B10077, Runs[Run ID], Runs[Track]), "— pick a run —")</f>
        <v>X-Men</v>
      </c>
      <c r="B10077" s="54" t="s">
        <v>167</v>
      </c>
      <c r="C10077" s="53" t="str">
        <f t="array" ref="C10077">IFERROR(_xlfn.XLOOKUP(B10077, Runs[Run ID], Runs[Title]), "— pick a run —")</f>
        <v>The Krakoa Era</v>
      </c>
      <c r="D10077" s="74" t="s">
        <v>10967</v>
      </c>
      <c r="E10077" s="58" t="b">
        <v>0</v>
      </c>
      <c r="F10077" s="25">
        <f t="shared" si="2"/>
        <v>526</v>
      </c>
      <c r="G10077" s="193"/>
      <c r="H10077" s="23"/>
      <c r="I10077" s="28"/>
    </row>
    <row r="10078" ht="22.5" customHeight="1">
      <c r="A10078" s="53" t="str">
        <f t="array" ref="A10078">IFERROR(_xlfn.XLOOKUP(B10078, Runs[Run ID], Runs[Track]), "— pick a run —")</f>
        <v>X-Men</v>
      </c>
      <c r="B10078" s="54" t="s">
        <v>167</v>
      </c>
      <c r="C10078" s="53" t="str">
        <f t="array" ref="C10078">IFERROR(_xlfn.XLOOKUP(B10078, Runs[Run ID], Runs[Title]), "— pick a run —")</f>
        <v>The Krakoa Era</v>
      </c>
      <c r="D10078" s="74" t="s">
        <v>10972</v>
      </c>
      <c r="E10078" s="58" t="b">
        <v>0</v>
      </c>
      <c r="F10078" s="25">
        <f t="shared" si="2"/>
        <v>527</v>
      </c>
      <c r="G10078" s="193"/>
      <c r="H10078" s="23"/>
      <c r="I10078" s="28"/>
    </row>
    <row r="10079" ht="22.5" customHeight="1">
      <c r="A10079" s="53" t="str">
        <f t="array" ref="A10079">IFERROR(_xlfn.XLOOKUP(B10079, Runs[Run ID], Runs[Track]), "— pick a run —")</f>
        <v>X-Men</v>
      </c>
      <c r="B10079" s="54" t="s">
        <v>167</v>
      </c>
      <c r="C10079" s="53" t="str">
        <f t="array" ref="C10079">IFERROR(_xlfn.XLOOKUP(B10079, Runs[Run ID], Runs[Title]), "— pick a run —")</f>
        <v>The Krakoa Era</v>
      </c>
      <c r="D10079" s="74" t="s">
        <v>10977</v>
      </c>
      <c r="E10079" s="58" t="b">
        <v>0</v>
      </c>
      <c r="F10079" s="25">
        <f t="shared" si="2"/>
        <v>528</v>
      </c>
      <c r="G10079" s="193"/>
      <c r="H10079" s="23"/>
      <c r="I10079" s="28"/>
    </row>
    <row r="10080" ht="22.5" customHeight="1">
      <c r="A10080" s="53" t="str">
        <f t="array" ref="A10080">IFERROR(_xlfn.XLOOKUP(B10080, Runs[Run ID], Runs[Track]), "— pick a run —")</f>
        <v>X-Men</v>
      </c>
      <c r="B10080" s="54" t="s">
        <v>167</v>
      </c>
      <c r="C10080" s="53" t="str">
        <f t="array" ref="C10080">IFERROR(_xlfn.XLOOKUP(B10080, Runs[Run ID], Runs[Title]), "— pick a run —")</f>
        <v>The Krakoa Era</v>
      </c>
      <c r="D10080" s="74" t="s">
        <v>17040</v>
      </c>
      <c r="E10080" s="58" t="b">
        <v>0</v>
      </c>
      <c r="F10080" s="25">
        <f t="shared" si="2"/>
        <v>529</v>
      </c>
      <c r="G10080" s="193"/>
      <c r="H10080" s="23"/>
      <c r="I10080" s="28"/>
    </row>
    <row r="10081" ht="22.5" customHeight="1">
      <c r="A10081" s="53" t="str">
        <f t="array" ref="A10081">IFERROR(_xlfn.XLOOKUP(B10081, Runs[Run ID], Runs[Track]), "— pick a run —")</f>
        <v>X-Men</v>
      </c>
      <c r="B10081" s="54" t="s">
        <v>167</v>
      </c>
      <c r="C10081" s="53" t="str">
        <f t="array" ref="C10081">IFERROR(_xlfn.XLOOKUP(B10081, Runs[Run ID], Runs[Title]), "— pick a run —")</f>
        <v>The Krakoa Era</v>
      </c>
      <c r="D10081" s="74" t="s">
        <v>17041</v>
      </c>
      <c r="E10081" s="58" t="b">
        <v>0</v>
      </c>
      <c r="F10081" s="25">
        <f t="shared" si="2"/>
        <v>530</v>
      </c>
      <c r="G10081" s="193"/>
      <c r="H10081" s="23"/>
      <c r="I10081" s="28"/>
    </row>
    <row r="10082" ht="22.5" customHeight="1">
      <c r="A10082" s="53" t="str">
        <f t="array" ref="A10082">IFERROR(_xlfn.XLOOKUP(B10082, Runs[Run ID], Runs[Track]), "— pick a run —")</f>
        <v>X-Men</v>
      </c>
      <c r="B10082" s="54" t="s">
        <v>167</v>
      </c>
      <c r="C10082" s="53" t="str">
        <f t="array" ref="C10082">IFERROR(_xlfn.XLOOKUP(B10082, Runs[Run ID], Runs[Title]), "— pick a run —")</f>
        <v>The Krakoa Era</v>
      </c>
      <c r="D10082" s="74" t="s">
        <v>17042</v>
      </c>
      <c r="E10082" s="58" t="b">
        <v>0</v>
      </c>
      <c r="F10082" s="25">
        <f t="shared" si="2"/>
        <v>531</v>
      </c>
      <c r="G10082" s="193"/>
      <c r="H10082" s="23"/>
      <c r="I10082" s="28"/>
    </row>
    <row r="10083" ht="22.5" customHeight="1">
      <c r="A10083" s="53" t="str">
        <f t="array" ref="A10083">IFERROR(_xlfn.XLOOKUP(B10083, Runs[Run ID], Runs[Track]), "— pick a run —")</f>
        <v>X-Men</v>
      </c>
      <c r="B10083" s="54" t="s">
        <v>167</v>
      </c>
      <c r="C10083" s="53" t="str">
        <f t="array" ref="C10083">IFERROR(_xlfn.XLOOKUP(B10083, Runs[Run ID], Runs[Title]), "— pick a run —")</f>
        <v>The Krakoa Era</v>
      </c>
      <c r="D10083" s="74" t="s">
        <v>17043</v>
      </c>
      <c r="E10083" s="58" t="b">
        <v>0</v>
      </c>
      <c r="F10083" s="25">
        <f t="shared" si="2"/>
        <v>532</v>
      </c>
      <c r="G10083" s="193"/>
      <c r="H10083" s="23"/>
      <c r="I10083" s="28"/>
    </row>
    <row r="10084" ht="22.5" customHeight="1">
      <c r="A10084" s="53" t="str">
        <f t="array" ref="A10084">IFERROR(_xlfn.XLOOKUP(B10084, Runs[Run ID], Runs[Track]), "— pick a run —")</f>
        <v>X-Men</v>
      </c>
      <c r="B10084" s="54" t="s">
        <v>167</v>
      </c>
      <c r="C10084" s="53" t="str">
        <f t="array" ref="C10084">IFERROR(_xlfn.XLOOKUP(B10084, Runs[Run ID], Runs[Title]), "— pick a run —")</f>
        <v>The Krakoa Era</v>
      </c>
      <c r="D10084" s="74" t="s">
        <v>10996</v>
      </c>
      <c r="E10084" s="58" t="b">
        <v>0</v>
      </c>
      <c r="F10084" s="25">
        <f t="shared" si="2"/>
        <v>533</v>
      </c>
      <c r="G10084" s="193"/>
      <c r="H10084" s="23"/>
      <c r="I10084" s="28"/>
    </row>
    <row r="10085" ht="22.5" customHeight="1">
      <c r="A10085" s="53" t="str">
        <f t="array" ref="A10085">IFERROR(_xlfn.XLOOKUP(B10085, Runs[Run ID], Runs[Track]), "— pick a run —")</f>
        <v>X-Men</v>
      </c>
      <c r="B10085" s="54" t="s">
        <v>167</v>
      </c>
      <c r="C10085" s="53" t="str">
        <f t="array" ref="C10085">IFERROR(_xlfn.XLOOKUP(B10085, Runs[Run ID], Runs[Title]), "— pick a run —")</f>
        <v>The Krakoa Era</v>
      </c>
      <c r="D10085" s="74" t="s">
        <v>11001</v>
      </c>
      <c r="E10085" s="58" t="b">
        <v>0</v>
      </c>
      <c r="F10085" s="25">
        <f t="shared" si="2"/>
        <v>534</v>
      </c>
      <c r="G10085" s="193"/>
      <c r="H10085" s="23"/>
      <c r="I10085" s="28"/>
    </row>
    <row r="10086" ht="22.5" customHeight="1">
      <c r="A10086" s="53" t="str">
        <f t="array" ref="A10086">IFERROR(_xlfn.XLOOKUP(B10086, Runs[Run ID], Runs[Track]), "— pick a run —")</f>
        <v>X-Men</v>
      </c>
      <c r="B10086" s="54" t="s">
        <v>167</v>
      </c>
      <c r="C10086" s="53" t="str">
        <f t="array" ref="C10086">IFERROR(_xlfn.XLOOKUP(B10086, Runs[Run ID], Runs[Title]), "— pick a run —")</f>
        <v>The Krakoa Era</v>
      </c>
      <c r="D10086" s="74" t="s">
        <v>11007</v>
      </c>
      <c r="E10086" s="58" t="b">
        <v>0</v>
      </c>
      <c r="F10086" s="25">
        <f t="shared" si="2"/>
        <v>535</v>
      </c>
      <c r="G10086" s="193"/>
      <c r="H10086" s="23"/>
      <c r="I10086" s="28"/>
    </row>
    <row r="10087" ht="22.5" customHeight="1">
      <c r="A10087" s="53" t="str">
        <f t="array" ref="A10087">IFERROR(_xlfn.XLOOKUP(B10087, Runs[Run ID], Runs[Track]), "— pick a run —")</f>
        <v>X-Men</v>
      </c>
      <c r="B10087" s="54" t="s">
        <v>167</v>
      </c>
      <c r="C10087" s="53" t="str">
        <f t="array" ref="C10087">IFERROR(_xlfn.XLOOKUP(B10087, Runs[Run ID], Runs[Title]), "— pick a run —")</f>
        <v>The Krakoa Era</v>
      </c>
      <c r="D10087" s="74" t="s">
        <v>11013</v>
      </c>
      <c r="E10087" s="58" t="b">
        <v>0</v>
      </c>
      <c r="F10087" s="25">
        <f t="shared" si="2"/>
        <v>536</v>
      </c>
      <c r="G10087" s="193"/>
      <c r="H10087" s="23"/>
      <c r="I10087" s="28"/>
    </row>
    <row r="10088" ht="22.5" customHeight="1">
      <c r="A10088" s="53" t="str">
        <f t="array" ref="A10088">IFERROR(_xlfn.XLOOKUP(B10088, Runs[Run ID], Runs[Track]), "— pick a run —")</f>
        <v>X-Men</v>
      </c>
      <c r="B10088" s="54" t="s">
        <v>167</v>
      </c>
      <c r="C10088" s="53" t="str">
        <f t="array" ref="C10088">IFERROR(_xlfn.XLOOKUP(B10088, Runs[Run ID], Runs[Title]), "— pick a run —")</f>
        <v>The Krakoa Era</v>
      </c>
      <c r="D10088" s="74" t="s">
        <v>11019</v>
      </c>
      <c r="E10088" s="58" t="b">
        <v>0</v>
      </c>
      <c r="F10088" s="25">
        <f t="shared" si="2"/>
        <v>537</v>
      </c>
      <c r="G10088" s="193"/>
      <c r="H10088" s="23"/>
      <c r="I10088" s="28"/>
    </row>
    <row r="10089" ht="22.5" customHeight="1">
      <c r="A10089" s="53" t="str">
        <f t="array" ref="A10089">IFERROR(_xlfn.XLOOKUP(B10089, Runs[Run ID], Runs[Track]), "— pick a run —")</f>
        <v>X-Men</v>
      </c>
      <c r="B10089" s="54" t="s">
        <v>167</v>
      </c>
      <c r="C10089" s="53" t="str">
        <f t="array" ref="C10089">IFERROR(_xlfn.XLOOKUP(B10089, Runs[Run ID], Runs[Title]), "— pick a run —")</f>
        <v>The Krakoa Era</v>
      </c>
      <c r="D10089" s="74" t="s">
        <v>11025</v>
      </c>
      <c r="E10089" s="58" t="b">
        <v>0</v>
      </c>
      <c r="F10089" s="25">
        <f t="shared" si="2"/>
        <v>538</v>
      </c>
      <c r="G10089" s="193"/>
      <c r="H10089" s="23"/>
      <c r="I10089" s="28"/>
    </row>
    <row r="10090" ht="22.5" customHeight="1">
      <c r="A10090" s="53" t="str">
        <f t="array" ref="A10090">IFERROR(_xlfn.XLOOKUP(B10090, Runs[Run ID], Runs[Track]), "— pick a run —")</f>
        <v>X-Men</v>
      </c>
      <c r="B10090" s="54" t="s">
        <v>167</v>
      </c>
      <c r="C10090" s="53" t="str">
        <f t="array" ref="C10090">IFERROR(_xlfn.XLOOKUP(B10090, Runs[Run ID], Runs[Title]), "— pick a run —")</f>
        <v>The Krakoa Era</v>
      </c>
      <c r="D10090" s="74" t="s">
        <v>11030</v>
      </c>
      <c r="E10090" s="58" t="b">
        <v>0</v>
      </c>
      <c r="F10090" s="25">
        <f t="shared" si="2"/>
        <v>539</v>
      </c>
      <c r="G10090" s="193"/>
      <c r="H10090" s="23"/>
      <c r="I10090" s="28"/>
    </row>
    <row r="10091" ht="22.5" customHeight="1">
      <c r="A10091" s="53" t="str">
        <f t="array" ref="A10091">IFERROR(_xlfn.XLOOKUP(B10091, Runs[Run ID], Runs[Track]), "— pick a run —")</f>
        <v>X-Men</v>
      </c>
      <c r="B10091" s="54" t="s">
        <v>167</v>
      </c>
      <c r="C10091" s="53" t="str">
        <f t="array" ref="C10091">IFERROR(_xlfn.XLOOKUP(B10091, Runs[Run ID], Runs[Title]), "— pick a run —")</f>
        <v>The Krakoa Era</v>
      </c>
      <c r="D10091" s="74" t="s">
        <v>11034</v>
      </c>
      <c r="E10091" s="58" t="b">
        <v>0</v>
      </c>
      <c r="F10091" s="25">
        <f t="shared" si="2"/>
        <v>540</v>
      </c>
      <c r="G10091" s="193"/>
      <c r="H10091" s="23"/>
      <c r="I10091" s="28"/>
    </row>
    <row r="10092" ht="22.5" customHeight="1">
      <c r="A10092" s="53" t="str">
        <f t="array" ref="A10092">IFERROR(_xlfn.XLOOKUP(B10092, Runs[Run ID], Runs[Track]), "— pick a run —")</f>
        <v>X-Men</v>
      </c>
      <c r="B10092" s="54" t="s">
        <v>167</v>
      </c>
      <c r="C10092" s="53" t="str">
        <f t="array" ref="C10092">IFERROR(_xlfn.XLOOKUP(B10092, Runs[Run ID], Runs[Title]), "— pick a run —")</f>
        <v>The Krakoa Era</v>
      </c>
      <c r="D10092" s="74" t="s">
        <v>11039</v>
      </c>
      <c r="E10092" s="58" t="b">
        <v>0</v>
      </c>
      <c r="F10092" s="25">
        <f t="shared" si="2"/>
        <v>541</v>
      </c>
      <c r="G10092" s="193"/>
      <c r="H10092" s="23"/>
      <c r="I10092" s="28"/>
    </row>
    <row r="10093" ht="22.5" customHeight="1">
      <c r="A10093" s="53" t="str">
        <f t="array" ref="A10093">IFERROR(_xlfn.XLOOKUP(B10093, Runs[Run ID], Runs[Track]), "— pick a run —")</f>
        <v>X-Men</v>
      </c>
      <c r="B10093" s="54" t="s">
        <v>167</v>
      </c>
      <c r="C10093" s="53" t="str">
        <f t="array" ref="C10093">IFERROR(_xlfn.XLOOKUP(B10093, Runs[Run ID], Runs[Title]), "— pick a run —")</f>
        <v>The Krakoa Era</v>
      </c>
      <c r="D10093" s="74" t="s">
        <v>11042</v>
      </c>
      <c r="E10093" s="58" t="b">
        <v>0</v>
      </c>
      <c r="F10093" s="25">
        <f t="shared" si="2"/>
        <v>542</v>
      </c>
      <c r="G10093" s="193"/>
      <c r="H10093" s="23"/>
      <c r="I10093" s="28"/>
    </row>
    <row r="10094" ht="22.5" customHeight="1">
      <c r="A10094" s="53" t="str">
        <f t="array" ref="A10094">IFERROR(_xlfn.XLOOKUP(B10094, Runs[Run ID], Runs[Track]), "— pick a run —")</f>
        <v>X-Men</v>
      </c>
      <c r="B10094" s="54" t="s">
        <v>167</v>
      </c>
      <c r="C10094" s="53" t="str">
        <f t="array" ref="C10094">IFERROR(_xlfn.XLOOKUP(B10094, Runs[Run ID], Runs[Title]), "— pick a run —")</f>
        <v>The Krakoa Era</v>
      </c>
      <c r="D10094" s="74" t="s">
        <v>11045</v>
      </c>
      <c r="E10094" s="58" t="b">
        <v>0</v>
      </c>
      <c r="F10094" s="25">
        <f t="shared" si="2"/>
        <v>543</v>
      </c>
      <c r="G10094" s="193"/>
      <c r="H10094" s="23"/>
      <c r="I10094" s="28"/>
    </row>
    <row r="10095" ht="22.5" customHeight="1">
      <c r="A10095" s="53" t="str">
        <f t="array" ref="A10095">IFERROR(_xlfn.XLOOKUP(B10095, Runs[Run ID], Runs[Track]), "— pick a run —")</f>
        <v>X-Men</v>
      </c>
      <c r="B10095" s="54" t="s">
        <v>167</v>
      </c>
      <c r="C10095" s="53" t="str">
        <f t="array" ref="C10095">IFERROR(_xlfn.XLOOKUP(B10095, Runs[Run ID], Runs[Title]), "— pick a run —")</f>
        <v>The Krakoa Era</v>
      </c>
      <c r="D10095" s="74" t="s">
        <v>11048</v>
      </c>
      <c r="E10095" s="58" t="b">
        <v>0</v>
      </c>
      <c r="F10095" s="25">
        <f t="shared" si="2"/>
        <v>544</v>
      </c>
      <c r="G10095" s="193"/>
      <c r="H10095" s="23"/>
      <c r="I10095" s="28"/>
    </row>
    <row r="10096" ht="22.5" customHeight="1">
      <c r="A10096" s="53" t="str">
        <f t="array" ref="A10096">IFERROR(_xlfn.XLOOKUP(B10096, Runs[Run ID], Runs[Track]), "— pick a run —")</f>
        <v>X-Men</v>
      </c>
      <c r="B10096" s="54" t="s">
        <v>167</v>
      </c>
      <c r="C10096" s="53" t="str">
        <f t="array" ref="C10096">IFERROR(_xlfn.XLOOKUP(B10096, Runs[Run ID], Runs[Title]), "— pick a run —")</f>
        <v>The Krakoa Era</v>
      </c>
      <c r="D10096" s="74" t="s">
        <v>11052</v>
      </c>
      <c r="E10096" s="58" t="b">
        <v>0</v>
      </c>
      <c r="F10096" s="25">
        <f t="shared" si="2"/>
        <v>545</v>
      </c>
      <c r="G10096" s="193"/>
      <c r="H10096" s="23"/>
      <c r="I10096" s="28"/>
    </row>
    <row r="10097" ht="22.5" customHeight="1">
      <c r="A10097" s="53" t="str">
        <f t="array" ref="A10097">IFERROR(_xlfn.XLOOKUP(B10097, Runs[Run ID], Runs[Track]), "— pick a run —")</f>
        <v>X-Men</v>
      </c>
      <c r="B10097" s="54" t="s">
        <v>167</v>
      </c>
      <c r="C10097" s="53" t="str">
        <f t="array" ref="C10097">IFERROR(_xlfn.XLOOKUP(B10097, Runs[Run ID], Runs[Title]), "— pick a run —")</f>
        <v>The Krakoa Era</v>
      </c>
      <c r="D10097" s="74" t="s">
        <v>11055</v>
      </c>
      <c r="E10097" s="58" t="b">
        <v>0</v>
      </c>
      <c r="F10097" s="25">
        <f t="shared" si="2"/>
        <v>546</v>
      </c>
      <c r="G10097" s="193"/>
      <c r="H10097" s="23"/>
      <c r="I10097" s="28"/>
    </row>
    <row r="10098" ht="22.5" customHeight="1">
      <c r="A10098" s="53" t="str">
        <f t="array" ref="A10098">IFERROR(_xlfn.XLOOKUP(B10098, Runs[Run ID], Runs[Track]), "— pick a run —")</f>
        <v>X-Men</v>
      </c>
      <c r="B10098" s="54" t="s">
        <v>167</v>
      </c>
      <c r="C10098" s="53" t="str">
        <f t="array" ref="C10098">IFERROR(_xlfn.XLOOKUP(B10098, Runs[Run ID], Runs[Title]), "— pick a run —")</f>
        <v>The Krakoa Era</v>
      </c>
      <c r="D10098" s="74" t="s">
        <v>11058</v>
      </c>
      <c r="E10098" s="58" t="b">
        <v>0</v>
      </c>
      <c r="F10098" s="25">
        <f t="shared" si="2"/>
        <v>547</v>
      </c>
      <c r="G10098" s="193"/>
      <c r="H10098" s="23"/>
      <c r="I10098" s="28"/>
    </row>
    <row r="10099" ht="22.5" customHeight="1">
      <c r="A10099" s="53" t="str">
        <f t="array" ref="A10099">IFERROR(_xlfn.XLOOKUP(B10099, Runs[Run ID], Runs[Track]), "— pick a run —")</f>
        <v>X-Men</v>
      </c>
      <c r="B10099" s="54" t="s">
        <v>167</v>
      </c>
      <c r="C10099" s="53" t="str">
        <f t="array" ref="C10099">IFERROR(_xlfn.XLOOKUP(B10099, Runs[Run ID], Runs[Title]), "— pick a run —")</f>
        <v>The Krakoa Era</v>
      </c>
      <c r="D10099" s="74" t="s">
        <v>11060</v>
      </c>
      <c r="E10099" s="58" t="b">
        <v>0</v>
      </c>
      <c r="F10099" s="25">
        <f t="shared" si="2"/>
        <v>548</v>
      </c>
      <c r="G10099" s="193"/>
      <c r="H10099" s="23"/>
      <c r="I10099" s="28"/>
    </row>
    <row r="10100" ht="22.5" customHeight="1">
      <c r="A10100" s="53" t="str">
        <f t="array" ref="A10100">IFERROR(_xlfn.XLOOKUP(B10100, Runs[Run ID], Runs[Track]), "— pick a run —")</f>
        <v>X-Men</v>
      </c>
      <c r="B10100" s="54" t="s">
        <v>167</v>
      </c>
      <c r="C10100" s="53" t="str">
        <f t="array" ref="C10100">IFERROR(_xlfn.XLOOKUP(B10100, Runs[Run ID], Runs[Title]), "— pick a run —")</f>
        <v>The Krakoa Era</v>
      </c>
      <c r="D10100" s="74" t="s">
        <v>17044</v>
      </c>
      <c r="E10100" s="58" t="b">
        <v>0</v>
      </c>
      <c r="F10100" s="25">
        <f t="shared" si="2"/>
        <v>549</v>
      </c>
      <c r="G10100" s="193"/>
      <c r="H10100" s="23"/>
      <c r="I10100" s="28"/>
    </row>
    <row r="10101" ht="22.5" customHeight="1">
      <c r="A10101" s="53" t="str">
        <f t="array" ref="A10101">IFERROR(_xlfn.XLOOKUP(B10101, Runs[Run ID], Runs[Track]), "— pick a run —")</f>
        <v>X-Men</v>
      </c>
      <c r="B10101" s="54" t="s">
        <v>167</v>
      </c>
      <c r="C10101" s="53" t="str">
        <f t="array" ref="C10101">IFERROR(_xlfn.XLOOKUP(B10101, Runs[Run ID], Runs[Title]), "— pick a run —")</f>
        <v>The Krakoa Era</v>
      </c>
      <c r="D10101" s="74" t="s">
        <v>11063</v>
      </c>
      <c r="E10101" s="58" t="b">
        <v>0</v>
      </c>
      <c r="F10101" s="25">
        <f t="shared" si="2"/>
        <v>550</v>
      </c>
      <c r="G10101" s="193"/>
      <c r="H10101" s="23"/>
      <c r="I10101" s="28"/>
    </row>
    <row r="10102" ht="22.5" customHeight="1">
      <c r="A10102" s="53" t="str">
        <f t="array" ref="A10102">IFERROR(_xlfn.XLOOKUP(B10102, Runs[Run ID], Runs[Track]), "— pick a run —")</f>
        <v>X-Men</v>
      </c>
      <c r="B10102" s="54" t="s">
        <v>167</v>
      </c>
      <c r="C10102" s="53" t="str">
        <f t="array" ref="C10102">IFERROR(_xlfn.XLOOKUP(B10102, Runs[Run ID], Runs[Title]), "— pick a run —")</f>
        <v>The Krakoa Era</v>
      </c>
      <c r="D10102" s="74" t="s">
        <v>17045</v>
      </c>
      <c r="E10102" s="58" t="b">
        <v>0</v>
      </c>
      <c r="F10102" s="25">
        <f t="shared" si="2"/>
        <v>551</v>
      </c>
      <c r="G10102" s="193"/>
      <c r="H10102" s="23"/>
      <c r="I10102" s="28"/>
    </row>
    <row r="10103" ht="22.5" customHeight="1">
      <c r="A10103" s="53" t="str">
        <f t="array" ref="A10103">IFERROR(_xlfn.XLOOKUP(B10103, Runs[Run ID], Runs[Track]), "— pick a run —")</f>
        <v>X-Men</v>
      </c>
      <c r="B10103" s="54" t="s">
        <v>167</v>
      </c>
      <c r="C10103" s="53" t="str">
        <f t="array" ref="C10103">IFERROR(_xlfn.XLOOKUP(B10103, Runs[Run ID], Runs[Title]), "— pick a run —")</f>
        <v>The Krakoa Era</v>
      </c>
      <c r="D10103" s="74" t="s">
        <v>11068</v>
      </c>
      <c r="E10103" s="58" t="b">
        <v>0</v>
      </c>
      <c r="F10103" s="25">
        <f t="shared" si="2"/>
        <v>552</v>
      </c>
      <c r="G10103" s="193"/>
      <c r="H10103" s="23"/>
      <c r="I10103" s="28"/>
    </row>
    <row r="10104" ht="22.5" customHeight="1">
      <c r="A10104" s="53" t="str">
        <f t="array" ref="A10104">IFERROR(_xlfn.XLOOKUP(B10104, Runs[Run ID], Runs[Track]), "— pick a run —")</f>
        <v>X-Men</v>
      </c>
      <c r="B10104" s="54" t="s">
        <v>167</v>
      </c>
      <c r="C10104" s="53" t="str">
        <f t="array" ref="C10104">IFERROR(_xlfn.XLOOKUP(B10104, Runs[Run ID], Runs[Title]), "— pick a run —")</f>
        <v>The Krakoa Era</v>
      </c>
      <c r="D10104" s="74" t="s">
        <v>17046</v>
      </c>
      <c r="E10104" s="58" t="b">
        <v>0</v>
      </c>
      <c r="F10104" s="25">
        <f t="shared" si="2"/>
        <v>553</v>
      </c>
      <c r="G10104" s="193"/>
      <c r="H10104" s="23"/>
      <c r="I10104" s="28"/>
    </row>
    <row r="10105" ht="22.5" customHeight="1">
      <c r="A10105" s="53" t="str">
        <f t="array" ref="A10105">IFERROR(_xlfn.XLOOKUP(B10105, Runs[Run ID], Runs[Track]), "— pick a run —")</f>
        <v>X-Men</v>
      </c>
      <c r="B10105" s="54" t="s">
        <v>167</v>
      </c>
      <c r="C10105" s="53" t="str">
        <f t="array" ref="C10105">IFERROR(_xlfn.XLOOKUP(B10105, Runs[Run ID], Runs[Title]), "— pick a run —")</f>
        <v>The Krakoa Era</v>
      </c>
      <c r="D10105" s="74" t="s">
        <v>17047</v>
      </c>
      <c r="E10105" s="58" t="b">
        <v>0</v>
      </c>
      <c r="F10105" s="25">
        <f t="shared" si="2"/>
        <v>554</v>
      </c>
      <c r="G10105" s="193"/>
      <c r="H10105" s="23"/>
      <c r="I10105" s="28"/>
    </row>
    <row r="10106" ht="22.5" customHeight="1">
      <c r="A10106" s="53" t="str">
        <f t="array" ref="A10106">IFERROR(_xlfn.XLOOKUP(B10106, Runs[Run ID], Runs[Track]), "— pick a run —")</f>
        <v>X-Men</v>
      </c>
      <c r="B10106" s="54" t="s">
        <v>167</v>
      </c>
      <c r="C10106" s="53" t="str">
        <f t="array" ref="C10106">IFERROR(_xlfn.XLOOKUP(B10106, Runs[Run ID], Runs[Title]), "— pick a run —")</f>
        <v>The Krakoa Era</v>
      </c>
      <c r="D10106" s="74" t="s">
        <v>11077</v>
      </c>
      <c r="E10106" s="58" t="b">
        <v>0</v>
      </c>
      <c r="F10106" s="25">
        <f t="shared" si="2"/>
        <v>555</v>
      </c>
      <c r="G10106" s="193"/>
      <c r="H10106" s="23"/>
      <c r="I10106" s="28"/>
    </row>
    <row r="10107" ht="22.5" customHeight="1">
      <c r="A10107" s="53" t="str">
        <f t="array" ref="A10107">IFERROR(_xlfn.XLOOKUP(B10107, Runs[Run ID], Runs[Track]), "— pick a run —")</f>
        <v>X-Men</v>
      </c>
      <c r="B10107" s="54" t="s">
        <v>167</v>
      </c>
      <c r="C10107" s="53" t="str">
        <f t="array" ref="C10107">IFERROR(_xlfn.XLOOKUP(B10107, Runs[Run ID], Runs[Title]), "— pick a run —")</f>
        <v>The Krakoa Era</v>
      </c>
      <c r="D10107" s="74" t="s">
        <v>11080</v>
      </c>
      <c r="E10107" s="58" t="b">
        <v>0</v>
      </c>
      <c r="F10107" s="25">
        <f t="shared" si="2"/>
        <v>556</v>
      </c>
      <c r="G10107" s="193"/>
      <c r="H10107" s="23"/>
      <c r="I10107" s="28"/>
    </row>
    <row r="10108" ht="22.5" customHeight="1">
      <c r="A10108" s="53" t="str">
        <f t="array" ref="A10108">IFERROR(_xlfn.XLOOKUP(B10108, Runs[Run ID], Runs[Track]), "— pick a run —")</f>
        <v>X-Men</v>
      </c>
      <c r="B10108" s="54" t="s">
        <v>167</v>
      </c>
      <c r="C10108" s="53" t="str">
        <f t="array" ref="C10108">IFERROR(_xlfn.XLOOKUP(B10108, Runs[Run ID], Runs[Title]), "— pick a run —")</f>
        <v>The Krakoa Era</v>
      </c>
      <c r="D10108" s="74" t="s">
        <v>11083</v>
      </c>
      <c r="E10108" s="58" t="b">
        <v>0</v>
      </c>
      <c r="F10108" s="25">
        <f t="shared" si="2"/>
        <v>557</v>
      </c>
      <c r="G10108" s="193"/>
      <c r="H10108" s="23"/>
      <c r="I10108" s="28"/>
    </row>
    <row r="10109" ht="22.5" customHeight="1">
      <c r="A10109" s="53" t="str">
        <f t="array" ref="A10109">IFERROR(_xlfn.XLOOKUP(B10109, Runs[Run ID], Runs[Track]), "— pick a run —")</f>
        <v>X-Men</v>
      </c>
      <c r="B10109" s="54" t="s">
        <v>167</v>
      </c>
      <c r="C10109" s="53" t="str">
        <f t="array" ref="C10109">IFERROR(_xlfn.XLOOKUP(B10109, Runs[Run ID], Runs[Title]), "— pick a run —")</f>
        <v>The Krakoa Era</v>
      </c>
      <c r="D10109" s="74" t="s">
        <v>11085</v>
      </c>
      <c r="E10109" s="58" t="b">
        <v>0</v>
      </c>
      <c r="F10109" s="25">
        <f t="shared" si="2"/>
        <v>558</v>
      </c>
      <c r="G10109" s="193"/>
      <c r="H10109" s="23"/>
      <c r="I10109" s="28"/>
    </row>
    <row r="10110" ht="22.5" customHeight="1">
      <c r="A10110" s="53" t="str">
        <f t="array" ref="A10110">IFERROR(_xlfn.XLOOKUP(B10110, Runs[Run ID], Runs[Track]), "— pick a run —")</f>
        <v>X-Men</v>
      </c>
      <c r="B10110" s="54" t="s">
        <v>167</v>
      </c>
      <c r="C10110" s="53" t="str">
        <f t="array" ref="C10110">IFERROR(_xlfn.XLOOKUP(B10110, Runs[Run ID], Runs[Title]), "— pick a run —")</f>
        <v>The Krakoa Era</v>
      </c>
      <c r="D10110" s="74" t="s">
        <v>11089</v>
      </c>
      <c r="E10110" s="58" t="b">
        <v>0</v>
      </c>
      <c r="F10110" s="25">
        <f t="shared" si="2"/>
        <v>559</v>
      </c>
      <c r="G10110" s="193"/>
      <c r="H10110" s="23"/>
      <c r="I10110" s="28"/>
    </row>
    <row r="10111" ht="22.5" customHeight="1">
      <c r="A10111" s="53" t="str">
        <f t="array" ref="A10111">IFERROR(_xlfn.XLOOKUP(B10111, Runs[Run ID], Runs[Track]), "— pick a run —")</f>
        <v>X-Men</v>
      </c>
      <c r="B10111" s="54" t="s">
        <v>167</v>
      </c>
      <c r="C10111" s="53" t="str">
        <f t="array" ref="C10111">IFERROR(_xlfn.XLOOKUP(B10111, Runs[Run ID], Runs[Title]), "— pick a run —")</f>
        <v>The Krakoa Era</v>
      </c>
      <c r="D10111" s="74" t="s">
        <v>11092</v>
      </c>
      <c r="E10111" s="58" t="b">
        <v>0</v>
      </c>
      <c r="F10111" s="25">
        <f t="shared" si="2"/>
        <v>560</v>
      </c>
      <c r="G10111" s="193"/>
      <c r="H10111" s="23"/>
      <c r="I10111" s="28"/>
    </row>
    <row r="10112" ht="22.5" customHeight="1">
      <c r="A10112" s="53" t="str">
        <f t="array" ref="A10112">IFERROR(_xlfn.XLOOKUP(B10112, Runs[Run ID], Runs[Track]), "— pick a run —")</f>
        <v>X-Men</v>
      </c>
      <c r="B10112" s="54" t="s">
        <v>167</v>
      </c>
      <c r="C10112" s="53" t="str">
        <f t="array" ref="C10112">IFERROR(_xlfn.XLOOKUP(B10112, Runs[Run ID], Runs[Title]), "— pick a run —")</f>
        <v>The Krakoa Era</v>
      </c>
      <c r="D10112" s="74" t="s">
        <v>11094</v>
      </c>
      <c r="E10112" s="58" t="b">
        <v>0</v>
      </c>
      <c r="F10112" s="25">
        <f t="shared" si="2"/>
        <v>561</v>
      </c>
      <c r="G10112" s="193"/>
      <c r="H10112" s="23"/>
      <c r="I10112" s="28"/>
    </row>
    <row r="10113" ht="22.5" customHeight="1">
      <c r="A10113" s="53" t="str">
        <f t="array" ref="A10113">IFERROR(_xlfn.XLOOKUP(B10113, Runs[Run ID], Runs[Track]), "— pick a run —")</f>
        <v>X-Men</v>
      </c>
      <c r="B10113" s="54" t="s">
        <v>167</v>
      </c>
      <c r="C10113" s="53" t="str">
        <f t="array" ref="C10113">IFERROR(_xlfn.XLOOKUP(B10113, Runs[Run ID], Runs[Title]), "— pick a run —")</f>
        <v>The Krakoa Era</v>
      </c>
      <c r="D10113" s="74" t="s">
        <v>11097</v>
      </c>
      <c r="E10113" s="58" t="b">
        <v>0</v>
      </c>
      <c r="F10113" s="25">
        <f t="shared" si="2"/>
        <v>562</v>
      </c>
      <c r="G10113" s="193"/>
      <c r="H10113" s="23"/>
      <c r="I10113" s="28"/>
    </row>
    <row r="10114" ht="22.5" customHeight="1">
      <c r="A10114" s="53" t="str">
        <f t="array" ref="A10114">IFERROR(_xlfn.XLOOKUP(B10114, Runs[Run ID], Runs[Track]), "— pick a run —")</f>
        <v>X-Men</v>
      </c>
      <c r="B10114" s="54" t="s">
        <v>167</v>
      </c>
      <c r="C10114" s="53" t="str">
        <f t="array" ref="C10114">IFERROR(_xlfn.XLOOKUP(B10114, Runs[Run ID], Runs[Title]), "— pick a run —")</f>
        <v>The Krakoa Era</v>
      </c>
      <c r="D10114" s="74" t="s">
        <v>11099</v>
      </c>
      <c r="E10114" s="58" t="b">
        <v>0</v>
      </c>
      <c r="F10114" s="25">
        <f t="shared" si="2"/>
        <v>563</v>
      </c>
      <c r="G10114" s="193"/>
      <c r="H10114" s="23"/>
      <c r="I10114" s="28"/>
    </row>
    <row r="10115" ht="22.5" customHeight="1">
      <c r="A10115" s="53" t="str">
        <f t="array" ref="A10115">IFERROR(_xlfn.XLOOKUP(B10115, Runs[Run ID], Runs[Track]), "— pick a run —")</f>
        <v>X-Men</v>
      </c>
      <c r="B10115" s="54" t="s">
        <v>167</v>
      </c>
      <c r="C10115" s="53" t="str">
        <f t="array" ref="C10115">IFERROR(_xlfn.XLOOKUP(B10115, Runs[Run ID], Runs[Title]), "— pick a run —")</f>
        <v>The Krakoa Era</v>
      </c>
      <c r="D10115" s="74" t="s">
        <v>11102</v>
      </c>
      <c r="E10115" s="58" t="b">
        <v>0</v>
      </c>
      <c r="F10115" s="25">
        <f t="shared" si="2"/>
        <v>564</v>
      </c>
      <c r="G10115" s="193"/>
      <c r="H10115" s="23"/>
      <c r="I10115" s="28"/>
    </row>
    <row r="10116" ht="22.5" customHeight="1">
      <c r="A10116" s="53" t="str">
        <f t="array" ref="A10116">IFERROR(_xlfn.XLOOKUP(B10116, Runs[Run ID], Runs[Track]), "— pick a run —")</f>
        <v>X-Men</v>
      </c>
      <c r="B10116" s="54" t="s">
        <v>167</v>
      </c>
      <c r="C10116" s="53" t="str">
        <f t="array" ref="C10116">IFERROR(_xlfn.XLOOKUP(B10116, Runs[Run ID], Runs[Title]), "— pick a run —")</f>
        <v>The Krakoa Era</v>
      </c>
      <c r="D10116" s="74" t="s">
        <v>11105</v>
      </c>
      <c r="E10116" s="58" t="b">
        <v>0</v>
      </c>
      <c r="F10116" s="25">
        <f t="shared" si="2"/>
        <v>565</v>
      </c>
      <c r="G10116" s="193"/>
      <c r="H10116" s="23"/>
      <c r="I10116" s="28"/>
    </row>
    <row r="10117" ht="22.5" customHeight="1">
      <c r="A10117" s="53" t="str">
        <f t="array" ref="A10117">IFERROR(_xlfn.XLOOKUP(B10117, Runs[Run ID], Runs[Track]), "— pick a run —")</f>
        <v>X-Men</v>
      </c>
      <c r="B10117" s="54" t="s">
        <v>167</v>
      </c>
      <c r="C10117" s="53" t="str">
        <f t="array" ref="C10117">IFERROR(_xlfn.XLOOKUP(B10117, Runs[Run ID], Runs[Title]), "— pick a run —")</f>
        <v>The Krakoa Era</v>
      </c>
      <c r="D10117" s="74" t="s">
        <v>11108</v>
      </c>
      <c r="E10117" s="58" t="b">
        <v>0</v>
      </c>
      <c r="F10117" s="25">
        <f t="shared" si="2"/>
        <v>566</v>
      </c>
      <c r="G10117" s="193"/>
      <c r="H10117" s="23"/>
      <c r="I10117" s="28"/>
    </row>
    <row r="10118" ht="22.5" customHeight="1">
      <c r="A10118" s="53" t="str">
        <f t="array" ref="A10118">IFERROR(_xlfn.XLOOKUP(B10118, Runs[Run ID], Runs[Track]), "— pick a run —")</f>
        <v>X-Men</v>
      </c>
      <c r="B10118" s="54" t="s">
        <v>167</v>
      </c>
      <c r="C10118" s="53" t="str">
        <f t="array" ref="C10118">IFERROR(_xlfn.XLOOKUP(B10118, Runs[Run ID], Runs[Title]), "— pick a run —")</f>
        <v>The Krakoa Era</v>
      </c>
      <c r="D10118" s="74" t="s">
        <v>11110</v>
      </c>
      <c r="E10118" s="58" t="b">
        <v>0</v>
      </c>
      <c r="F10118" s="25">
        <f t="shared" si="2"/>
        <v>567</v>
      </c>
      <c r="G10118" s="193"/>
      <c r="H10118" s="23"/>
      <c r="I10118" s="28"/>
    </row>
    <row r="10119" ht="22.5" customHeight="1">
      <c r="A10119" s="53" t="str">
        <f t="array" ref="A10119">IFERROR(_xlfn.XLOOKUP(B10119, Runs[Run ID], Runs[Track]), "— pick a run —")</f>
        <v>X-Men</v>
      </c>
      <c r="B10119" s="54" t="s">
        <v>167</v>
      </c>
      <c r="C10119" s="53" t="str">
        <f t="array" ref="C10119">IFERROR(_xlfn.XLOOKUP(B10119, Runs[Run ID], Runs[Title]), "— pick a run —")</f>
        <v>The Krakoa Era</v>
      </c>
      <c r="D10119" s="74" t="s">
        <v>11112</v>
      </c>
      <c r="E10119" s="58" t="b">
        <v>0</v>
      </c>
      <c r="F10119" s="25">
        <f t="shared" si="2"/>
        <v>568</v>
      </c>
      <c r="G10119" s="193"/>
      <c r="H10119" s="23"/>
      <c r="I10119" s="28"/>
    </row>
    <row r="10120" ht="22.5" customHeight="1">
      <c r="A10120" s="53" t="str">
        <f t="array" ref="A10120">IFERROR(_xlfn.XLOOKUP(B10120, Runs[Run ID], Runs[Track]), "— pick a run —")</f>
        <v>X-Men</v>
      </c>
      <c r="B10120" s="54" t="s">
        <v>167</v>
      </c>
      <c r="C10120" s="53" t="str">
        <f t="array" ref="C10120">IFERROR(_xlfn.XLOOKUP(B10120, Runs[Run ID], Runs[Title]), "— pick a run —")</f>
        <v>The Krakoa Era</v>
      </c>
      <c r="D10120" s="74" t="s">
        <v>11115</v>
      </c>
      <c r="E10120" s="58" t="b">
        <v>0</v>
      </c>
      <c r="F10120" s="25">
        <f t="shared" si="2"/>
        <v>569</v>
      </c>
      <c r="G10120" s="193"/>
      <c r="H10120" s="23"/>
      <c r="I10120" s="28"/>
    </row>
    <row r="10121" ht="22.5" customHeight="1">
      <c r="A10121" s="53" t="str">
        <f t="array" ref="A10121">IFERROR(_xlfn.XLOOKUP(B10121, Runs[Run ID], Runs[Track]), "— pick a run —")</f>
        <v>X-Men</v>
      </c>
      <c r="B10121" s="54" t="s">
        <v>167</v>
      </c>
      <c r="C10121" s="53" t="str">
        <f t="array" ref="C10121">IFERROR(_xlfn.XLOOKUP(B10121, Runs[Run ID], Runs[Title]), "— pick a run —")</f>
        <v>The Krakoa Era</v>
      </c>
      <c r="D10121" s="74" t="s">
        <v>11117</v>
      </c>
      <c r="E10121" s="58" t="b">
        <v>0</v>
      </c>
      <c r="F10121" s="25">
        <f t="shared" si="2"/>
        <v>570</v>
      </c>
      <c r="G10121" s="193"/>
      <c r="H10121" s="23"/>
      <c r="I10121" s="28"/>
    </row>
    <row r="10122" ht="22.5" customHeight="1">
      <c r="A10122" s="53" t="str">
        <f t="array" ref="A10122">IFERROR(_xlfn.XLOOKUP(B10122, Runs[Run ID], Runs[Track]), "— pick a run —")</f>
        <v>X-Men</v>
      </c>
      <c r="B10122" s="54" t="s">
        <v>167</v>
      </c>
      <c r="C10122" s="53" t="str">
        <f t="array" ref="C10122">IFERROR(_xlfn.XLOOKUP(B10122, Runs[Run ID], Runs[Title]), "— pick a run —")</f>
        <v>The Krakoa Era</v>
      </c>
      <c r="D10122" s="74" t="s">
        <v>11120</v>
      </c>
      <c r="E10122" s="58" t="b">
        <v>0</v>
      </c>
      <c r="F10122" s="25">
        <f t="shared" si="2"/>
        <v>571</v>
      </c>
      <c r="G10122" s="193"/>
      <c r="H10122" s="23"/>
      <c r="I10122" s="28"/>
    </row>
    <row r="10123" ht="22.5" customHeight="1">
      <c r="A10123" s="53" t="str">
        <f t="array" ref="A10123">IFERROR(_xlfn.XLOOKUP(B10123, Runs[Run ID], Runs[Track]), "— pick a run —")</f>
        <v>X-Men</v>
      </c>
      <c r="B10123" s="54" t="s">
        <v>167</v>
      </c>
      <c r="C10123" s="53" t="str">
        <f t="array" ref="C10123">IFERROR(_xlfn.XLOOKUP(B10123, Runs[Run ID], Runs[Title]), "— pick a run —")</f>
        <v>The Krakoa Era</v>
      </c>
      <c r="D10123" s="74" t="s">
        <v>11123</v>
      </c>
      <c r="E10123" s="58" t="b">
        <v>0</v>
      </c>
      <c r="F10123" s="25">
        <f t="shared" si="2"/>
        <v>572</v>
      </c>
      <c r="G10123" s="193"/>
      <c r="H10123" s="23"/>
      <c r="I10123" s="28"/>
    </row>
    <row r="10124" ht="22.5" customHeight="1">
      <c r="A10124" s="53" t="str">
        <f t="array" ref="A10124">IFERROR(_xlfn.XLOOKUP(B10124, Runs[Run ID], Runs[Track]), "— pick a run —")</f>
        <v>X-Men</v>
      </c>
      <c r="B10124" s="54" t="s">
        <v>167</v>
      </c>
      <c r="C10124" s="53" t="str">
        <f t="array" ref="C10124">IFERROR(_xlfn.XLOOKUP(B10124, Runs[Run ID], Runs[Title]), "— pick a run —")</f>
        <v>The Krakoa Era</v>
      </c>
      <c r="D10124" s="74" t="s">
        <v>11127</v>
      </c>
      <c r="E10124" s="58" t="b">
        <v>0</v>
      </c>
      <c r="F10124" s="25">
        <f t="shared" si="2"/>
        <v>573</v>
      </c>
      <c r="G10124" s="193"/>
      <c r="H10124" s="23"/>
      <c r="I10124" s="28"/>
    </row>
    <row r="10125" ht="22.5" customHeight="1">
      <c r="A10125" s="53" t="str">
        <f t="array" ref="A10125">IFERROR(_xlfn.XLOOKUP(B10125, Runs[Run ID], Runs[Track]), "— pick a run —")</f>
        <v>X-Men</v>
      </c>
      <c r="B10125" s="54" t="s">
        <v>167</v>
      </c>
      <c r="C10125" s="53" t="str">
        <f t="array" ref="C10125">IFERROR(_xlfn.XLOOKUP(B10125, Runs[Run ID], Runs[Title]), "— pick a run —")</f>
        <v>The Krakoa Era</v>
      </c>
      <c r="D10125" s="74" t="s">
        <v>11130</v>
      </c>
      <c r="E10125" s="58" t="b">
        <v>0</v>
      </c>
      <c r="F10125" s="25">
        <f t="shared" si="2"/>
        <v>574</v>
      </c>
      <c r="G10125" s="193"/>
      <c r="H10125" s="23"/>
      <c r="I10125" s="28"/>
    </row>
    <row r="10126" ht="22.5" customHeight="1">
      <c r="A10126" s="53" t="str">
        <f t="array" ref="A10126">IFERROR(_xlfn.XLOOKUP(B10126, Runs[Run ID], Runs[Track]), "— pick a run —")</f>
        <v>X-Men</v>
      </c>
      <c r="B10126" s="54" t="s">
        <v>167</v>
      </c>
      <c r="C10126" s="53" t="str">
        <f t="array" ref="C10126">IFERROR(_xlfn.XLOOKUP(B10126, Runs[Run ID], Runs[Title]), "— pick a run —")</f>
        <v>The Krakoa Era</v>
      </c>
      <c r="D10126" s="74" t="s">
        <v>17048</v>
      </c>
      <c r="E10126" s="58" t="b">
        <v>0</v>
      </c>
      <c r="F10126" s="25">
        <f t="shared" si="2"/>
        <v>575</v>
      </c>
      <c r="G10126" s="193"/>
      <c r="H10126" s="23"/>
      <c r="I10126" s="28"/>
    </row>
    <row r="10127" ht="22.5" customHeight="1">
      <c r="A10127" s="53" t="str">
        <f t="array" ref="A10127">IFERROR(_xlfn.XLOOKUP(B10127, Runs[Run ID], Runs[Track]), "— pick a run —")</f>
        <v>X-Men</v>
      </c>
      <c r="B10127" s="54" t="s">
        <v>167</v>
      </c>
      <c r="C10127" s="53" t="str">
        <f t="array" ref="C10127">IFERROR(_xlfn.XLOOKUP(B10127, Runs[Run ID], Runs[Title]), "— pick a run —")</f>
        <v>The Krakoa Era</v>
      </c>
      <c r="D10127" s="74" t="s">
        <v>17049</v>
      </c>
      <c r="E10127" s="58" t="b">
        <v>0</v>
      </c>
      <c r="F10127" s="25">
        <f t="shared" si="2"/>
        <v>576</v>
      </c>
      <c r="G10127" s="193"/>
      <c r="H10127" s="23"/>
      <c r="I10127" s="28"/>
    </row>
    <row r="10128" ht="22.5" customHeight="1">
      <c r="A10128" s="53" t="str">
        <f t="array" ref="A10128">IFERROR(_xlfn.XLOOKUP(B10128, Runs[Run ID], Runs[Track]), "— pick a run —")</f>
        <v>X-Men</v>
      </c>
      <c r="B10128" s="54" t="s">
        <v>167</v>
      </c>
      <c r="C10128" s="53" t="str">
        <f t="array" ref="C10128">IFERROR(_xlfn.XLOOKUP(B10128, Runs[Run ID], Runs[Title]), "— pick a run —")</f>
        <v>The Krakoa Era</v>
      </c>
      <c r="D10128" s="74" t="s">
        <v>17050</v>
      </c>
      <c r="E10128" s="58" t="b">
        <v>0</v>
      </c>
      <c r="F10128" s="25">
        <f t="shared" si="2"/>
        <v>577</v>
      </c>
      <c r="G10128" s="193"/>
      <c r="H10128" s="23"/>
      <c r="I10128" s="28"/>
    </row>
    <row r="10129" ht="22.5" customHeight="1">
      <c r="A10129" s="53" t="str">
        <f t="array" ref="A10129">IFERROR(_xlfn.XLOOKUP(B10129, Runs[Run ID], Runs[Track]), "— pick a run —")</f>
        <v>X-Men</v>
      </c>
      <c r="B10129" s="54" t="s">
        <v>167</v>
      </c>
      <c r="C10129" s="53" t="str">
        <f t="array" ref="C10129">IFERROR(_xlfn.XLOOKUP(B10129, Runs[Run ID], Runs[Title]), "— pick a run —")</f>
        <v>The Krakoa Era</v>
      </c>
      <c r="D10129" s="74" t="s">
        <v>11144</v>
      </c>
      <c r="E10129" s="58" t="b">
        <v>0</v>
      </c>
      <c r="F10129" s="25">
        <f t="shared" si="2"/>
        <v>578</v>
      </c>
      <c r="G10129" s="193"/>
      <c r="H10129" s="23"/>
      <c r="I10129" s="28"/>
    </row>
    <row r="10130" ht="22.5" customHeight="1">
      <c r="A10130" s="53" t="str">
        <f t="array" ref="A10130">IFERROR(_xlfn.XLOOKUP(B10130, Runs[Run ID], Runs[Track]), "— pick a run —")</f>
        <v>X-Men</v>
      </c>
      <c r="B10130" s="54" t="s">
        <v>167</v>
      </c>
      <c r="C10130" s="53" t="str">
        <f t="array" ref="C10130">IFERROR(_xlfn.XLOOKUP(B10130, Runs[Run ID], Runs[Title]), "— pick a run —")</f>
        <v>The Krakoa Era</v>
      </c>
      <c r="D10130" s="74" t="s">
        <v>11147</v>
      </c>
      <c r="E10130" s="58" t="b">
        <v>0</v>
      </c>
      <c r="F10130" s="25">
        <f t="shared" si="2"/>
        <v>579</v>
      </c>
      <c r="G10130" s="193"/>
      <c r="H10130" s="23"/>
      <c r="I10130" s="28"/>
    </row>
    <row r="10131" ht="22.5" customHeight="1">
      <c r="A10131" s="53" t="str">
        <f t="array" ref="A10131">IFERROR(_xlfn.XLOOKUP(B10131, Runs[Run ID], Runs[Track]), "— pick a run —")</f>
        <v>X-Men</v>
      </c>
      <c r="B10131" s="54" t="s">
        <v>167</v>
      </c>
      <c r="C10131" s="53" t="str">
        <f t="array" ref="C10131">IFERROR(_xlfn.XLOOKUP(B10131, Runs[Run ID], Runs[Title]), "— pick a run —")</f>
        <v>The Krakoa Era</v>
      </c>
      <c r="D10131" s="74" t="s">
        <v>11151</v>
      </c>
      <c r="E10131" s="58" t="b">
        <v>0</v>
      </c>
      <c r="F10131" s="25">
        <f t="shared" si="2"/>
        <v>580</v>
      </c>
      <c r="G10131" s="193"/>
      <c r="H10131" s="23"/>
      <c r="I10131" s="28"/>
    </row>
    <row r="10132" ht="22.5" customHeight="1">
      <c r="A10132" s="53" t="str">
        <f t="array" ref="A10132">IFERROR(_xlfn.XLOOKUP(B10132, Runs[Run ID], Runs[Track]), "— pick a run —")</f>
        <v>X-Men</v>
      </c>
      <c r="B10132" s="54" t="s">
        <v>167</v>
      </c>
      <c r="C10132" s="53" t="str">
        <f t="array" ref="C10132">IFERROR(_xlfn.XLOOKUP(B10132, Runs[Run ID], Runs[Title]), "— pick a run —")</f>
        <v>The Krakoa Era</v>
      </c>
      <c r="D10132" s="74" t="s">
        <v>11154</v>
      </c>
      <c r="E10132" s="58" t="b">
        <v>0</v>
      </c>
      <c r="F10132" s="25">
        <f t="shared" si="2"/>
        <v>581</v>
      </c>
      <c r="G10132" s="193"/>
      <c r="H10132" s="23"/>
      <c r="I10132" s="28"/>
    </row>
    <row r="10133" ht="22.5" customHeight="1">
      <c r="A10133" s="53" t="str">
        <f t="array" ref="A10133">IFERROR(_xlfn.XLOOKUP(B10133, Runs[Run ID], Runs[Track]), "— pick a run —")</f>
        <v>X-Men</v>
      </c>
      <c r="B10133" s="54" t="s">
        <v>167</v>
      </c>
      <c r="C10133" s="53" t="str">
        <f t="array" ref="C10133">IFERROR(_xlfn.XLOOKUP(B10133, Runs[Run ID], Runs[Title]), "— pick a run —")</f>
        <v>The Krakoa Era</v>
      </c>
      <c r="D10133" s="74" t="s">
        <v>11157</v>
      </c>
      <c r="E10133" s="58" t="b">
        <v>0</v>
      </c>
      <c r="F10133" s="25">
        <f t="shared" si="2"/>
        <v>582</v>
      </c>
      <c r="G10133" s="193"/>
      <c r="H10133" s="23"/>
      <c r="I10133" s="28"/>
    </row>
    <row r="10134" ht="22.5" customHeight="1">
      <c r="A10134" s="53" t="str">
        <f t="array" ref="A10134">IFERROR(_xlfn.XLOOKUP(B10134, Runs[Run ID], Runs[Track]), "— pick a run —")</f>
        <v>X-Men</v>
      </c>
      <c r="B10134" s="54" t="s">
        <v>167</v>
      </c>
      <c r="C10134" s="53" t="str">
        <f t="array" ref="C10134">IFERROR(_xlfn.XLOOKUP(B10134, Runs[Run ID], Runs[Title]), "— pick a run —")</f>
        <v>The Krakoa Era</v>
      </c>
      <c r="D10134" s="74" t="s">
        <v>11160</v>
      </c>
      <c r="E10134" s="58" t="b">
        <v>0</v>
      </c>
      <c r="F10134" s="25">
        <f t="shared" si="2"/>
        <v>583</v>
      </c>
      <c r="G10134" s="193"/>
      <c r="H10134" s="23"/>
      <c r="I10134" s="28"/>
    </row>
    <row r="10135" ht="22.5" customHeight="1">
      <c r="A10135" s="53" t="str">
        <f t="array" ref="A10135">IFERROR(_xlfn.XLOOKUP(B10135, Runs[Run ID], Runs[Track]), "— pick a run —")</f>
        <v>X-Men</v>
      </c>
      <c r="B10135" s="54" t="s">
        <v>167</v>
      </c>
      <c r="C10135" s="53" t="str">
        <f t="array" ref="C10135">IFERROR(_xlfn.XLOOKUP(B10135, Runs[Run ID], Runs[Title]), "— pick a run —")</f>
        <v>The Krakoa Era</v>
      </c>
      <c r="D10135" s="74" t="s">
        <v>11163</v>
      </c>
      <c r="E10135" s="58" t="b">
        <v>0</v>
      </c>
      <c r="F10135" s="25">
        <f t="shared" si="2"/>
        <v>584</v>
      </c>
      <c r="G10135" s="193"/>
      <c r="H10135" s="23"/>
      <c r="I10135" s="28"/>
    </row>
    <row r="10136" ht="22.5" customHeight="1">
      <c r="A10136" s="53" t="str">
        <f t="array" ref="A10136">IFERROR(_xlfn.XLOOKUP(B10136, Runs[Run ID], Runs[Track]), "— pick a run —")</f>
        <v>X-Men</v>
      </c>
      <c r="B10136" s="54" t="s">
        <v>167</v>
      </c>
      <c r="C10136" s="53" t="str">
        <f t="array" ref="C10136">IFERROR(_xlfn.XLOOKUP(B10136, Runs[Run ID], Runs[Title]), "— pick a run —")</f>
        <v>The Krakoa Era</v>
      </c>
      <c r="D10136" s="74" t="s">
        <v>17051</v>
      </c>
      <c r="E10136" s="58" t="b">
        <v>0</v>
      </c>
      <c r="F10136" s="25">
        <f t="shared" si="2"/>
        <v>585</v>
      </c>
      <c r="G10136" s="193"/>
      <c r="H10136" s="23"/>
      <c r="I10136" s="28"/>
    </row>
    <row r="10137" ht="22.5" customHeight="1">
      <c r="A10137" s="53" t="str">
        <f t="array" ref="A10137">IFERROR(_xlfn.XLOOKUP(B10137, Runs[Run ID], Runs[Track]), "— pick a run —")</f>
        <v>X-Men</v>
      </c>
      <c r="B10137" s="54" t="s">
        <v>167</v>
      </c>
      <c r="C10137" s="53" t="str">
        <f t="array" ref="C10137">IFERROR(_xlfn.XLOOKUP(B10137, Runs[Run ID], Runs[Title]), "— pick a run —")</f>
        <v>The Krakoa Era</v>
      </c>
      <c r="D10137" s="74" t="s">
        <v>7248</v>
      </c>
      <c r="E10137" s="58" t="b">
        <v>0</v>
      </c>
      <c r="F10137" s="25">
        <f t="shared" si="2"/>
        <v>586</v>
      </c>
      <c r="G10137" s="193"/>
      <c r="H10137" s="23"/>
      <c r="I10137" s="28"/>
    </row>
    <row r="10138" ht="22.5" customHeight="1">
      <c r="A10138" s="53" t="str">
        <f t="array" ref="A10138">IFERROR(_xlfn.XLOOKUP(B10138, Runs[Run ID], Runs[Track]), "— pick a run —")</f>
        <v>X-Men</v>
      </c>
      <c r="B10138" s="54" t="s">
        <v>167</v>
      </c>
      <c r="C10138" s="53" t="str">
        <f t="array" ref="C10138">IFERROR(_xlfn.XLOOKUP(B10138, Runs[Run ID], Runs[Title]), "— pick a run —")</f>
        <v>The Krakoa Era</v>
      </c>
      <c r="D10138" s="74" t="s">
        <v>7268</v>
      </c>
      <c r="E10138" s="58" t="b">
        <v>0</v>
      </c>
      <c r="F10138" s="25">
        <f t="shared" si="2"/>
        <v>587</v>
      </c>
      <c r="G10138" s="193"/>
      <c r="H10138" s="23"/>
      <c r="I10138" s="28"/>
    </row>
    <row r="10139" ht="22.5" customHeight="1">
      <c r="A10139" s="53" t="str">
        <f t="array" ref="A10139">IFERROR(_xlfn.XLOOKUP(B10139, Runs[Run ID], Runs[Track]), "— pick a run —")</f>
        <v>X-Men</v>
      </c>
      <c r="B10139" s="54" t="s">
        <v>167</v>
      </c>
      <c r="C10139" s="53" t="str">
        <f t="array" ref="C10139">IFERROR(_xlfn.XLOOKUP(B10139, Runs[Run ID], Runs[Title]), "— pick a run —")</f>
        <v>The Krakoa Era</v>
      </c>
      <c r="D10139" s="74" t="s">
        <v>11174</v>
      </c>
      <c r="E10139" s="58" t="b">
        <v>0</v>
      </c>
      <c r="F10139" s="25">
        <f t="shared" si="2"/>
        <v>588</v>
      </c>
      <c r="G10139" s="193"/>
      <c r="H10139" s="23"/>
      <c r="I10139" s="28"/>
    </row>
    <row r="10140" ht="22.5" customHeight="1">
      <c r="A10140" s="53" t="str">
        <f t="array" ref="A10140">IFERROR(_xlfn.XLOOKUP(B10140, Runs[Run ID], Runs[Track]), "— pick a run —")</f>
        <v>X-Men</v>
      </c>
      <c r="B10140" s="54" t="s">
        <v>167</v>
      </c>
      <c r="C10140" s="53" t="str">
        <f t="array" ref="C10140">IFERROR(_xlfn.XLOOKUP(B10140, Runs[Run ID], Runs[Title]), "— pick a run —")</f>
        <v>The Krakoa Era</v>
      </c>
      <c r="D10140" s="74" t="s">
        <v>11177</v>
      </c>
      <c r="E10140" s="58" t="b">
        <v>0</v>
      </c>
      <c r="F10140" s="25">
        <f t="shared" si="2"/>
        <v>589</v>
      </c>
      <c r="G10140" s="193"/>
      <c r="H10140" s="23"/>
      <c r="I10140" s="28"/>
    </row>
    <row r="10141" ht="22.5" customHeight="1">
      <c r="A10141" s="53" t="str">
        <f t="array" ref="A10141">IFERROR(_xlfn.XLOOKUP(B10141, Runs[Run ID], Runs[Track]), "— pick a run —")</f>
        <v>X-Men</v>
      </c>
      <c r="B10141" s="54" t="s">
        <v>167</v>
      </c>
      <c r="C10141" s="53" t="str">
        <f t="array" ref="C10141">IFERROR(_xlfn.XLOOKUP(B10141, Runs[Run ID], Runs[Title]), "— pick a run —")</f>
        <v>The Krakoa Era</v>
      </c>
      <c r="D10141" s="74" t="s">
        <v>11180</v>
      </c>
      <c r="E10141" s="58" t="b">
        <v>0</v>
      </c>
      <c r="F10141" s="25">
        <f t="shared" si="2"/>
        <v>590</v>
      </c>
      <c r="G10141" s="193"/>
      <c r="H10141" s="23"/>
      <c r="I10141" s="28"/>
    </row>
    <row r="10142" ht="22.5" customHeight="1">
      <c r="A10142" s="53" t="str">
        <f t="array" ref="A10142">IFERROR(_xlfn.XLOOKUP(B10142, Runs[Run ID], Runs[Track]), "— pick a run —")</f>
        <v>X-Men</v>
      </c>
      <c r="B10142" s="54" t="s">
        <v>167</v>
      </c>
      <c r="C10142" s="53" t="str">
        <f t="array" ref="C10142">IFERROR(_xlfn.XLOOKUP(B10142, Runs[Run ID], Runs[Title]), "— pick a run —")</f>
        <v>The Krakoa Era</v>
      </c>
      <c r="D10142" s="74" t="s">
        <v>11183</v>
      </c>
      <c r="E10142" s="58" t="b">
        <v>0</v>
      </c>
      <c r="F10142" s="25">
        <f t="shared" si="2"/>
        <v>591</v>
      </c>
      <c r="G10142" s="193"/>
      <c r="H10142" s="23"/>
      <c r="I10142" s="28"/>
    </row>
    <row r="10143" ht="22.5" customHeight="1">
      <c r="A10143" s="53" t="str">
        <f t="array" ref="A10143">IFERROR(_xlfn.XLOOKUP(B10143, Runs[Run ID], Runs[Track]), "— pick a run —")</f>
        <v>X-Men</v>
      </c>
      <c r="B10143" s="54" t="s">
        <v>167</v>
      </c>
      <c r="C10143" s="53" t="str">
        <f t="array" ref="C10143">IFERROR(_xlfn.XLOOKUP(B10143, Runs[Run ID], Runs[Title]), "— pick a run —")</f>
        <v>The Krakoa Era</v>
      </c>
      <c r="D10143" s="74" t="s">
        <v>11186</v>
      </c>
      <c r="E10143" s="58" t="b">
        <v>0</v>
      </c>
      <c r="F10143" s="25">
        <f t="shared" si="2"/>
        <v>592</v>
      </c>
      <c r="G10143" s="193"/>
      <c r="H10143" s="23"/>
      <c r="I10143" s="28"/>
    </row>
    <row r="10144" ht="22.5" customHeight="1">
      <c r="A10144" s="53" t="str">
        <f t="array" ref="A10144">IFERROR(_xlfn.XLOOKUP(B10144, Runs[Run ID], Runs[Track]), "— pick a run —")</f>
        <v>X-Men</v>
      </c>
      <c r="B10144" s="54" t="s">
        <v>167</v>
      </c>
      <c r="C10144" s="53" t="str">
        <f t="array" ref="C10144">IFERROR(_xlfn.XLOOKUP(B10144, Runs[Run ID], Runs[Title]), "— pick a run —")</f>
        <v>The Krakoa Era</v>
      </c>
      <c r="D10144" s="74" t="s">
        <v>11189</v>
      </c>
      <c r="E10144" s="58" t="b">
        <v>0</v>
      </c>
      <c r="F10144" s="25">
        <f t="shared" si="2"/>
        <v>593</v>
      </c>
      <c r="G10144" s="193"/>
      <c r="H10144" s="23"/>
      <c r="I10144" s="28"/>
    </row>
    <row r="10145" ht="22.5" customHeight="1">
      <c r="A10145" s="53" t="str">
        <f t="array" ref="A10145">IFERROR(_xlfn.XLOOKUP(B10145, Runs[Run ID], Runs[Track]), "— pick a run —")</f>
        <v>X-Men</v>
      </c>
      <c r="B10145" s="54" t="s">
        <v>167</v>
      </c>
      <c r="C10145" s="53" t="str">
        <f t="array" ref="C10145">IFERROR(_xlfn.XLOOKUP(B10145, Runs[Run ID], Runs[Title]), "— pick a run —")</f>
        <v>The Krakoa Era</v>
      </c>
      <c r="D10145" s="74" t="s">
        <v>11192</v>
      </c>
      <c r="E10145" s="58" t="b">
        <v>0</v>
      </c>
      <c r="F10145" s="25">
        <f t="shared" si="2"/>
        <v>594</v>
      </c>
      <c r="G10145" s="193"/>
      <c r="H10145" s="23"/>
      <c r="I10145" s="28"/>
    </row>
    <row r="10146" ht="22.5" customHeight="1">
      <c r="A10146" s="53" t="str">
        <f t="array" ref="A10146">IFERROR(_xlfn.XLOOKUP(B10146, Runs[Run ID], Runs[Track]), "— pick a run —")</f>
        <v>X-Men</v>
      </c>
      <c r="B10146" s="54" t="s">
        <v>167</v>
      </c>
      <c r="C10146" s="53" t="str">
        <f t="array" ref="C10146">IFERROR(_xlfn.XLOOKUP(B10146, Runs[Run ID], Runs[Title]), "— pick a run —")</f>
        <v>The Krakoa Era</v>
      </c>
      <c r="D10146" s="74" t="s">
        <v>11195</v>
      </c>
      <c r="E10146" s="58" t="b">
        <v>0</v>
      </c>
      <c r="F10146" s="25">
        <f t="shared" si="2"/>
        <v>595</v>
      </c>
      <c r="G10146" s="193"/>
      <c r="H10146" s="23"/>
      <c r="I10146" s="28"/>
    </row>
    <row r="10147" ht="22.5" customHeight="1">
      <c r="A10147" s="53" t="str">
        <f t="array" ref="A10147">IFERROR(_xlfn.XLOOKUP(B10147, Runs[Run ID], Runs[Track]), "— pick a run —")</f>
        <v>X-Men</v>
      </c>
      <c r="B10147" s="54" t="s">
        <v>167</v>
      </c>
      <c r="C10147" s="53" t="str">
        <f t="array" ref="C10147">IFERROR(_xlfn.XLOOKUP(B10147, Runs[Run ID], Runs[Title]), "— pick a run —")</f>
        <v>The Krakoa Era</v>
      </c>
      <c r="D10147" s="74" t="s">
        <v>11199</v>
      </c>
      <c r="E10147" s="58" t="b">
        <v>0</v>
      </c>
      <c r="F10147" s="25">
        <f t="shared" si="2"/>
        <v>596</v>
      </c>
      <c r="G10147" s="193"/>
      <c r="H10147" s="23"/>
      <c r="I10147" s="28"/>
    </row>
    <row r="10148" ht="22.5" customHeight="1">
      <c r="A10148" s="53" t="str">
        <f t="array" ref="A10148">IFERROR(_xlfn.XLOOKUP(B10148, Runs[Run ID], Runs[Track]), "— pick a run —")</f>
        <v>X-Men</v>
      </c>
      <c r="B10148" s="54" t="s">
        <v>167</v>
      </c>
      <c r="C10148" s="53" t="str">
        <f t="array" ref="C10148">IFERROR(_xlfn.XLOOKUP(B10148, Runs[Run ID], Runs[Title]), "— pick a run —")</f>
        <v>The Krakoa Era</v>
      </c>
      <c r="D10148" s="74" t="s">
        <v>17052</v>
      </c>
      <c r="E10148" s="58" t="b">
        <v>0</v>
      </c>
      <c r="F10148" s="25">
        <f t="shared" si="2"/>
        <v>597</v>
      </c>
      <c r="G10148" s="193"/>
      <c r="H10148" s="23"/>
      <c r="I10148" s="28"/>
    </row>
    <row r="10149" ht="22.5" customHeight="1">
      <c r="A10149" s="53" t="str">
        <f t="array" ref="A10149">IFERROR(_xlfn.XLOOKUP(B10149, Runs[Run ID], Runs[Track]), "— pick a run —")</f>
        <v>X-Men</v>
      </c>
      <c r="B10149" s="54" t="s">
        <v>167</v>
      </c>
      <c r="C10149" s="53" t="str">
        <f t="array" ref="C10149">IFERROR(_xlfn.XLOOKUP(B10149, Runs[Run ID], Runs[Title]), "— pick a run —")</f>
        <v>The Krakoa Era</v>
      </c>
      <c r="D10149" s="74" t="s">
        <v>11205</v>
      </c>
      <c r="E10149" s="58" t="b">
        <v>0</v>
      </c>
      <c r="F10149" s="25">
        <f t="shared" si="2"/>
        <v>598</v>
      </c>
      <c r="G10149" s="193"/>
      <c r="H10149" s="23"/>
      <c r="I10149" s="28"/>
    </row>
    <row r="10150" ht="22.5" customHeight="1">
      <c r="A10150" s="53" t="str">
        <f t="array" ref="A10150">IFERROR(_xlfn.XLOOKUP(B10150, Runs[Run ID], Runs[Track]), "— pick a run —")</f>
        <v>X-Men</v>
      </c>
      <c r="B10150" s="54" t="s">
        <v>167</v>
      </c>
      <c r="C10150" s="53" t="str">
        <f t="array" ref="C10150">IFERROR(_xlfn.XLOOKUP(B10150, Runs[Run ID], Runs[Title]), "— pick a run —")</f>
        <v>The Krakoa Era</v>
      </c>
      <c r="D10150" s="74" t="s">
        <v>11208</v>
      </c>
      <c r="E10150" s="58" t="b">
        <v>0</v>
      </c>
      <c r="F10150" s="25">
        <f t="shared" si="2"/>
        <v>599</v>
      </c>
      <c r="G10150" s="193"/>
      <c r="H10150" s="23"/>
      <c r="I10150" s="28"/>
    </row>
    <row r="10151" ht="22.5" customHeight="1">
      <c r="A10151" s="53" t="str">
        <f t="array" ref="A10151">IFERROR(_xlfn.XLOOKUP(B10151, Runs[Run ID], Runs[Track]), "— pick a run —")</f>
        <v>X-Men</v>
      </c>
      <c r="B10151" s="54" t="s">
        <v>167</v>
      </c>
      <c r="C10151" s="53" t="str">
        <f t="array" ref="C10151">IFERROR(_xlfn.XLOOKUP(B10151, Runs[Run ID], Runs[Title]), "— pick a run —")</f>
        <v>The Krakoa Era</v>
      </c>
      <c r="D10151" s="74" t="s">
        <v>11211</v>
      </c>
      <c r="E10151" s="58" t="b">
        <v>0</v>
      </c>
      <c r="F10151" s="25">
        <f t="shared" si="2"/>
        <v>600</v>
      </c>
      <c r="G10151" s="193"/>
      <c r="H10151" s="23"/>
      <c r="I10151" s="28"/>
    </row>
    <row r="10152" ht="22.5" customHeight="1">
      <c r="A10152" s="53" t="str">
        <f t="array" ref="A10152">IFERROR(_xlfn.XLOOKUP(B10152, Runs[Run ID], Runs[Track]), "— pick a run —")</f>
        <v>X-Men</v>
      </c>
      <c r="B10152" s="54" t="s">
        <v>167</v>
      </c>
      <c r="C10152" s="53" t="str">
        <f t="array" ref="C10152">IFERROR(_xlfn.XLOOKUP(B10152, Runs[Run ID], Runs[Title]), "— pick a run —")</f>
        <v>The Krakoa Era</v>
      </c>
      <c r="D10152" s="74" t="s">
        <v>17053</v>
      </c>
      <c r="E10152" s="58" t="b">
        <v>0</v>
      </c>
      <c r="F10152" s="25">
        <f t="shared" si="2"/>
        <v>601</v>
      </c>
      <c r="G10152" s="193"/>
      <c r="H10152" s="23"/>
      <c r="I10152" s="28"/>
    </row>
    <row r="10153" ht="22.5" customHeight="1">
      <c r="A10153" s="53" t="str">
        <f t="array" ref="A10153">IFERROR(_xlfn.XLOOKUP(B10153, Runs[Run ID], Runs[Track]), "— pick a run —")</f>
        <v>X-Men</v>
      </c>
      <c r="B10153" s="54" t="s">
        <v>167</v>
      </c>
      <c r="C10153" s="53" t="str">
        <f t="array" ref="C10153">IFERROR(_xlfn.XLOOKUP(B10153, Runs[Run ID], Runs[Title]), "— pick a run —")</f>
        <v>The Krakoa Era</v>
      </c>
      <c r="D10153" s="74" t="s">
        <v>17054</v>
      </c>
      <c r="E10153" s="58" t="b">
        <v>0</v>
      </c>
      <c r="F10153" s="25">
        <f t="shared" si="2"/>
        <v>602</v>
      </c>
      <c r="G10153" s="193"/>
      <c r="H10153" s="23"/>
      <c r="I10153" s="28"/>
    </row>
    <row r="10154" ht="22.5" customHeight="1">
      <c r="A10154" s="53" t="str">
        <f t="array" ref="A10154">IFERROR(_xlfn.XLOOKUP(B10154, Runs[Run ID], Runs[Track]), "— pick a run —")</f>
        <v>X-Men</v>
      </c>
      <c r="B10154" s="54" t="s">
        <v>167</v>
      </c>
      <c r="C10154" s="53" t="str">
        <f t="array" ref="C10154">IFERROR(_xlfn.XLOOKUP(B10154, Runs[Run ID], Runs[Title]), "— pick a run —")</f>
        <v>The Krakoa Era</v>
      </c>
      <c r="D10154" s="74" t="s">
        <v>17055</v>
      </c>
      <c r="E10154" s="58" t="b">
        <v>0</v>
      </c>
      <c r="F10154" s="25">
        <f t="shared" si="2"/>
        <v>603</v>
      </c>
      <c r="G10154" s="193"/>
      <c r="H10154" s="23"/>
      <c r="I10154" s="28"/>
    </row>
    <row r="10155" ht="22.5" customHeight="1">
      <c r="A10155" s="53" t="str">
        <f t="array" ref="A10155">IFERROR(_xlfn.XLOOKUP(B10155, Runs[Run ID], Runs[Track]), "— pick a run —")</f>
        <v>X-Men</v>
      </c>
      <c r="B10155" s="54" t="s">
        <v>167</v>
      </c>
      <c r="C10155" s="53" t="str">
        <f t="array" ref="C10155">IFERROR(_xlfn.XLOOKUP(B10155, Runs[Run ID], Runs[Title]), "— pick a run —")</f>
        <v>The Krakoa Era</v>
      </c>
      <c r="D10155" s="74" t="s">
        <v>11223</v>
      </c>
      <c r="E10155" s="58" t="b">
        <v>0</v>
      </c>
      <c r="F10155" s="25">
        <f t="shared" si="2"/>
        <v>604</v>
      </c>
      <c r="G10155" s="193"/>
      <c r="H10155" s="23"/>
      <c r="I10155" s="28"/>
    </row>
    <row r="10156" ht="22.5" customHeight="1">
      <c r="A10156" s="53" t="str">
        <f t="array" ref="A10156">IFERROR(_xlfn.XLOOKUP(B10156, Runs[Run ID], Runs[Track]), "— pick a run —")</f>
        <v>X-Men</v>
      </c>
      <c r="B10156" s="54" t="s">
        <v>167</v>
      </c>
      <c r="C10156" s="53" t="str">
        <f t="array" ref="C10156">IFERROR(_xlfn.XLOOKUP(B10156, Runs[Run ID], Runs[Title]), "— pick a run —")</f>
        <v>The Krakoa Era</v>
      </c>
      <c r="D10156" s="74" t="s">
        <v>11227</v>
      </c>
      <c r="E10156" s="58" t="b">
        <v>0</v>
      </c>
      <c r="F10156" s="25">
        <f t="shared" si="2"/>
        <v>605</v>
      </c>
      <c r="G10156" s="193"/>
      <c r="H10156" s="23"/>
      <c r="I10156" s="28"/>
    </row>
    <row r="10157" ht="22.5" customHeight="1">
      <c r="A10157" s="53" t="str">
        <f t="array" ref="A10157">IFERROR(_xlfn.XLOOKUP(B10157, Runs[Run ID], Runs[Track]), "— pick a run —")</f>
        <v>X-Men</v>
      </c>
      <c r="B10157" s="54" t="s">
        <v>167</v>
      </c>
      <c r="C10157" s="53" t="str">
        <f t="array" ref="C10157">IFERROR(_xlfn.XLOOKUP(B10157, Runs[Run ID], Runs[Title]), "— pick a run —")</f>
        <v>The Krakoa Era</v>
      </c>
      <c r="D10157" s="74" t="s">
        <v>11229</v>
      </c>
      <c r="E10157" s="58" t="b">
        <v>0</v>
      </c>
      <c r="F10157" s="25">
        <f t="shared" si="2"/>
        <v>606</v>
      </c>
      <c r="G10157" s="193"/>
      <c r="H10157" s="23"/>
      <c r="I10157" s="28"/>
    </row>
    <row r="10158" ht="22.5" customHeight="1">
      <c r="A10158" s="53" t="str">
        <f t="array" ref="A10158">IFERROR(_xlfn.XLOOKUP(B10158, Runs[Run ID], Runs[Track]), "— pick a run —")</f>
        <v>X-Men</v>
      </c>
      <c r="B10158" s="54" t="s">
        <v>167</v>
      </c>
      <c r="C10158" s="53" t="str">
        <f t="array" ref="C10158">IFERROR(_xlfn.XLOOKUP(B10158, Runs[Run ID], Runs[Title]), "— pick a run —")</f>
        <v>The Krakoa Era</v>
      </c>
      <c r="D10158" s="74" t="s">
        <v>11231</v>
      </c>
      <c r="E10158" s="58" t="b">
        <v>0</v>
      </c>
      <c r="F10158" s="25">
        <f t="shared" si="2"/>
        <v>607</v>
      </c>
      <c r="G10158" s="193"/>
      <c r="H10158" s="23"/>
      <c r="I10158" s="28"/>
    </row>
    <row r="10159" ht="22.5" customHeight="1">
      <c r="A10159" s="53" t="str">
        <f t="array" ref="A10159">IFERROR(_xlfn.XLOOKUP(B10159, Runs[Run ID], Runs[Track]), "— pick a run —")</f>
        <v>X-Men</v>
      </c>
      <c r="B10159" s="54" t="s">
        <v>167</v>
      </c>
      <c r="C10159" s="53" t="str">
        <f t="array" ref="C10159">IFERROR(_xlfn.XLOOKUP(B10159, Runs[Run ID], Runs[Title]), "— pick a run —")</f>
        <v>The Krakoa Era</v>
      </c>
      <c r="D10159" s="74" t="s">
        <v>17056</v>
      </c>
      <c r="E10159" s="58" t="b">
        <v>0</v>
      </c>
      <c r="F10159" s="25">
        <f t="shared" si="2"/>
        <v>608</v>
      </c>
      <c r="G10159" s="193"/>
      <c r="H10159" s="23"/>
      <c r="I10159" s="28"/>
    </row>
    <row r="10160" ht="22.5" customHeight="1">
      <c r="A10160" s="53" t="str">
        <f t="array" ref="A10160">IFERROR(_xlfn.XLOOKUP(B10160, Runs[Run ID], Runs[Track]), "— pick a run —")</f>
        <v>X-Men</v>
      </c>
      <c r="B10160" s="54" t="s">
        <v>167</v>
      </c>
      <c r="C10160" s="53" t="str">
        <f t="array" ref="C10160">IFERROR(_xlfn.XLOOKUP(B10160, Runs[Run ID], Runs[Title]), "— pick a run —")</f>
        <v>The Krakoa Era</v>
      </c>
      <c r="D10160" s="74" t="s">
        <v>17057</v>
      </c>
      <c r="E10160" s="58" t="b">
        <v>0</v>
      </c>
      <c r="F10160" s="25">
        <f t="shared" si="2"/>
        <v>609</v>
      </c>
      <c r="G10160" s="193"/>
      <c r="H10160" s="23"/>
      <c r="I10160" s="28"/>
    </row>
    <row r="10161" ht="22.5" customHeight="1">
      <c r="A10161" s="53" t="str">
        <f t="array" ref="A10161">IFERROR(_xlfn.XLOOKUP(B10161, Runs[Run ID], Runs[Track]), "— pick a run —")</f>
        <v>X-Men</v>
      </c>
      <c r="B10161" s="54" t="s">
        <v>167</v>
      </c>
      <c r="C10161" s="53" t="str">
        <f t="array" ref="C10161">IFERROR(_xlfn.XLOOKUP(B10161, Runs[Run ID], Runs[Title]), "— pick a run —")</f>
        <v>The Krakoa Era</v>
      </c>
      <c r="D10161" s="74" t="s">
        <v>17058</v>
      </c>
      <c r="E10161" s="58" t="b">
        <v>0</v>
      </c>
      <c r="F10161" s="25">
        <f t="shared" si="2"/>
        <v>610</v>
      </c>
      <c r="G10161" s="193"/>
      <c r="H10161" s="23"/>
      <c r="I10161" s="28"/>
    </row>
    <row r="10162" ht="22.5" customHeight="1">
      <c r="A10162" s="53" t="str">
        <f t="array" ref="A10162">IFERROR(_xlfn.XLOOKUP(B10162, Runs[Run ID], Runs[Track]), "— pick a run —")</f>
        <v>X-Men</v>
      </c>
      <c r="B10162" s="54" t="s">
        <v>167</v>
      </c>
      <c r="C10162" s="53" t="str">
        <f t="array" ref="C10162">IFERROR(_xlfn.XLOOKUP(B10162, Runs[Run ID], Runs[Title]), "— pick a run —")</f>
        <v>The Krakoa Era</v>
      </c>
      <c r="D10162" s="74" t="s">
        <v>11241</v>
      </c>
      <c r="E10162" s="58" t="b">
        <v>0</v>
      </c>
      <c r="F10162" s="25">
        <f t="shared" si="2"/>
        <v>611</v>
      </c>
      <c r="G10162" s="193"/>
      <c r="H10162" s="23"/>
      <c r="I10162" s="28"/>
    </row>
    <row r="10163" ht="22.5" customHeight="1">
      <c r="A10163" s="53" t="str">
        <f t="array" ref="A10163">IFERROR(_xlfn.XLOOKUP(B10163, Runs[Run ID], Runs[Track]), "— pick a run —")</f>
        <v>X-Men</v>
      </c>
      <c r="B10163" s="54" t="s">
        <v>167</v>
      </c>
      <c r="C10163" s="53" t="str">
        <f t="array" ref="C10163">IFERROR(_xlfn.XLOOKUP(B10163, Runs[Run ID], Runs[Title]), "— pick a run —")</f>
        <v>The Krakoa Era</v>
      </c>
      <c r="D10163" s="74" t="s">
        <v>11243</v>
      </c>
      <c r="E10163" s="58" t="b">
        <v>0</v>
      </c>
      <c r="F10163" s="25">
        <f t="shared" si="2"/>
        <v>612</v>
      </c>
      <c r="G10163" s="193"/>
      <c r="H10163" s="23"/>
      <c r="I10163" s="28"/>
    </row>
    <row r="10164" ht="22.5" customHeight="1">
      <c r="A10164" s="53" t="str">
        <f t="array" ref="A10164">IFERROR(_xlfn.XLOOKUP(B10164, Runs[Run ID], Runs[Track]), "— pick a run —")</f>
        <v>X-Men</v>
      </c>
      <c r="B10164" s="54" t="s">
        <v>167</v>
      </c>
      <c r="C10164" s="53" t="str">
        <f t="array" ref="C10164">IFERROR(_xlfn.XLOOKUP(B10164, Runs[Run ID], Runs[Title]), "— pick a run —")</f>
        <v>The Krakoa Era</v>
      </c>
      <c r="D10164" s="74" t="s">
        <v>11246</v>
      </c>
      <c r="E10164" s="58" t="b">
        <v>0</v>
      </c>
      <c r="F10164" s="25">
        <f t="shared" si="2"/>
        <v>613</v>
      </c>
      <c r="G10164" s="193"/>
      <c r="H10164" s="23"/>
      <c r="I10164" s="28"/>
    </row>
    <row r="10165" ht="22.5" customHeight="1">
      <c r="A10165" s="53" t="str">
        <f t="array" ref="A10165">IFERROR(_xlfn.XLOOKUP(B10165, Runs[Run ID], Runs[Track]), "— pick a run —")</f>
        <v>X-Men</v>
      </c>
      <c r="B10165" s="54" t="s">
        <v>167</v>
      </c>
      <c r="C10165" s="53" t="str">
        <f t="array" ref="C10165">IFERROR(_xlfn.XLOOKUP(B10165, Runs[Run ID], Runs[Title]), "— pick a run —")</f>
        <v>The Krakoa Era</v>
      </c>
      <c r="D10165" s="74" t="s">
        <v>17059</v>
      </c>
      <c r="E10165" s="58" t="b">
        <v>0</v>
      </c>
      <c r="F10165" s="25">
        <f t="shared" si="2"/>
        <v>614</v>
      </c>
      <c r="G10165" s="193"/>
      <c r="H10165" s="23"/>
      <c r="I10165" s="28"/>
    </row>
    <row r="10166" ht="22.5" customHeight="1">
      <c r="A10166" s="53" t="str">
        <f t="array" ref="A10166">IFERROR(_xlfn.XLOOKUP(B10166, Runs[Run ID], Runs[Track]), "— pick a run —")</f>
        <v>X-Men</v>
      </c>
      <c r="B10166" s="54" t="s">
        <v>167</v>
      </c>
      <c r="C10166" s="53" t="str">
        <f t="array" ref="C10166">IFERROR(_xlfn.XLOOKUP(B10166, Runs[Run ID], Runs[Title]), "— pick a run —")</f>
        <v>The Krakoa Era</v>
      </c>
      <c r="D10166" s="74" t="s">
        <v>11257</v>
      </c>
      <c r="E10166" s="58" t="b">
        <v>0</v>
      </c>
      <c r="F10166" s="25">
        <f t="shared" si="2"/>
        <v>615</v>
      </c>
      <c r="G10166" s="193"/>
      <c r="H10166" s="23"/>
      <c r="I10166" s="28"/>
    </row>
    <row r="10167" ht="22.5" customHeight="1">
      <c r="A10167" s="53" t="str">
        <f t="array" ref="A10167">IFERROR(_xlfn.XLOOKUP(B10167, Runs[Run ID], Runs[Track]), "— pick a run —")</f>
        <v>X-Men</v>
      </c>
      <c r="B10167" s="54" t="s">
        <v>374</v>
      </c>
      <c r="C10167" s="53" t="str">
        <f t="array" ref="C10167">IFERROR(_xlfn.XLOOKUP(B10167, Runs[Run ID], Runs[Title]), "— pick a run —")</f>
        <v>Age of Apocalypse </v>
      </c>
      <c r="D10167" s="74" t="s">
        <v>17060</v>
      </c>
      <c r="E10167" s="58" t="b">
        <v>0</v>
      </c>
      <c r="F10167" s="25">
        <f t="shared" si="2"/>
        <v>1</v>
      </c>
      <c r="G10167" s="193"/>
      <c r="H10167" s="23"/>
      <c r="I10167" s="28"/>
    </row>
    <row r="10168" ht="22.5" customHeight="1">
      <c r="A10168" s="53" t="str">
        <f t="array" ref="A10168">IFERROR(_xlfn.XLOOKUP(B10168, Runs[Run ID], Runs[Track]), "— pick a run —")</f>
        <v>X-Men</v>
      </c>
      <c r="B10168" s="54" t="s">
        <v>374</v>
      </c>
      <c r="C10168" s="53" t="str">
        <f t="array" ref="C10168">IFERROR(_xlfn.XLOOKUP(B10168, Runs[Run ID], Runs[Title]), "— pick a run —")</f>
        <v>Age of Apocalypse </v>
      </c>
      <c r="D10168" s="10" t="s">
        <v>17061</v>
      </c>
      <c r="E10168" s="58" t="b">
        <v>0</v>
      </c>
      <c r="F10168" s="25">
        <f t="shared" si="2"/>
        <v>2</v>
      </c>
      <c r="G10168" s="193"/>
      <c r="H10168" s="23"/>
      <c r="I10168" s="28"/>
    </row>
    <row r="10169" ht="22.5" customHeight="1">
      <c r="A10169" s="53" t="str">
        <f t="array" ref="A10169">IFERROR(_xlfn.XLOOKUP(B10169, Runs[Run ID], Runs[Track]), "— pick a run —")</f>
        <v>X-Men</v>
      </c>
      <c r="B10169" s="54" t="s">
        <v>374</v>
      </c>
      <c r="C10169" s="53" t="str">
        <f t="array" ref="C10169">IFERROR(_xlfn.XLOOKUP(B10169, Runs[Run ID], Runs[Title]), "— pick a run —")</f>
        <v>Age of Apocalypse </v>
      </c>
      <c r="D10169" s="10" t="s">
        <v>17062</v>
      </c>
      <c r="E10169" s="58" t="b">
        <v>0</v>
      </c>
      <c r="F10169" s="25">
        <f t="shared" si="2"/>
        <v>3</v>
      </c>
      <c r="G10169" s="193"/>
      <c r="H10169" s="23"/>
      <c r="I10169" s="28"/>
    </row>
    <row r="10170" ht="22.5" customHeight="1">
      <c r="A10170" s="53" t="str">
        <f t="array" ref="A10170">IFERROR(_xlfn.XLOOKUP(B10170, Runs[Run ID], Runs[Track]), "— pick a run —")</f>
        <v>X-Men</v>
      </c>
      <c r="B10170" s="54" t="s">
        <v>374</v>
      </c>
      <c r="C10170" s="53" t="str">
        <f t="array" ref="C10170">IFERROR(_xlfn.XLOOKUP(B10170, Runs[Run ID], Runs[Title]), "— pick a run —")</f>
        <v>Age of Apocalypse </v>
      </c>
      <c r="D10170" s="10" t="s">
        <v>17063</v>
      </c>
      <c r="E10170" s="58" t="b">
        <v>0</v>
      </c>
      <c r="F10170" s="25">
        <f t="shared" si="2"/>
        <v>4</v>
      </c>
      <c r="G10170" s="193"/>
      <c r="H10170" s="23"/>
      <c r="I10170" s="28"/>
    </row>
    <row r="10171" ht="22.5" customHeight="1">
      <c r="A10171" s="53" t="str">
        <f t="array" ref="A10171">IFERROR(_xlfn.XLOOKUP(B10171, Runs[Run ID], Runs[Track]), "— pick a run —")</f>
        <v>X-Men</v>
      </c>
      <c r="B10171" s="54" t="s">
        <v>374</v>
      </c>
      <c r="C10171" s="53" t="str">
        <f t="array" ref="C10171">IFERROR(_xlfn.XLOOKUP(B10171, Runs[Run ID], Runs[Title]), "— pick a run —")</f>
        <v>Age of Apocalypse </v>
      </c>
      <c r="D10171" s="74" t="s">
        <v>17064</v>
      </c>
      <c r="E10171" s="58" t="b">
        <v>0</v>
      </c>
      <c r="F10171" s="25">
        <f t="shared" si="2"/>
        <v>5</v>
      </c>
      <c r="G10171" s="193"/>
      <c r="H10171" s="23"/>
      <c r="I10171" s="28"/>
    </row>
    <row r="10172" ht="22.5" customHeight="1">
      <c r="A10172" s="53" t="str">
        <f t="array" ref="A10172">IFERROR(_xlfn.XLOOKUP(B10172, Runs[Run ID], Runs[Track]), "— pick a run —")</f>
        <v>X-Men</v>
      </c>
      <c r="B10172" s="54" t="s">
        <v>374</v>
      </c>
      <c r="C10172" s="53" t="str">
        <f t="array" ref="C10172">IFERROR(_xlfn.XLOOKUP(B10172, Runs[Run ID], Runs[Title]), "— pick a run —")</f>
        <v>Age of Apocalypse </v>
      </c>
      <c r="D10172" s="10" t="s">
        <v>17065</v>
      </c>
      <c r="E10172" s="58" t="b">
        <v>0</v>
      </c>
      <c r="F10172" s="25">
        <f t="shared" si="2"/>
        <v>6</v>
      </c>
      <c r="G10172" s="193"/>
      <c r="H10172" s="23"/>
      <c r="I10172" s="28"/>
    </row>
    <row r="10173" ht="22.5" customHeight="1">
      <c r="A10173" s="53" t="str">
        <f t="array" ref="A10173">IFERROR(_xlfn.XLOOKUP(B10173, Runs[Run ID], Runs[Track]), "— pick a run —")</f>
        <v>X-Men</v>
      </c>
      <c r="B10173" s="54" t="s">
        <v>374</v>
      </c>
      <c r="C10173" s="53" t="str">
        <f t="array" ref="C10173">IFERROR(_xlfn.XLOOKUP(B10173, Runs[Run ID], Runs[Title]), "— pick a run —")</f>
        <v>Age of Apocalypse </v>
      </c>
      <c r="D10173" s="74" t="s">
        <v>17066</v>
      </c>
      <c r="E10173" s="58" t="b">
        <v>0</v>
      </c>
      <c r="F10173" s="25">
        <f t="shared" si="2"/>
        <v>7</v>
      </c>
      <c r="G10173" s="193"/>
      <c r="H10173" s="23"/>
      <c r="I10173" s="28"/>
    </row>
    <row r="10174" ht="22.5" customHeight="1">
      <c r="A10174" s="53" t="str">
        <f t="array" ref="A10174">IFERROR(_xlfn.XLOOKUP(B10174, Runs[Run ID], Runs[Track]), "— pick a run —")</f>
        <v>X-Men</v>
      </c>
      <c r="B10174" s="54" t="s">
        <v>374</v>
      </c>
      <c r="C10174" s="53" t="str">
        <f t="array" ref="C10174">IFERROR(_xlfn.XLOOKUP(B10174, Runs[Run ID], Runs[Title]), "— pick a run —")</f>
        <v>Age of Apocalypse </v>
      </c>
      <c r="D10174" s="10" t="s">
        <v>17067</v>
      </c>
      <c r="E10174" s="58" t="b">
        <v>0</v>
      </c>
      <c r="F10174" s="25">
        <f t="shared" si="2"/>
        <v>8</v>
      </c>
      <c r="G10174" s="193"/>
      <c r="H10174" s="23"/>
      <c r="I10174" s="28"/>
    </row>
    <row r="10175" ht="22.5" customHeight="1">
      <c r="A10175" s="53" t="str">
        <f t="array" ref="A10175">IFERROR(_xlfn.XLOOKUP(B10175, Runs[Run ID], Runs[Track]), "— pick a run —")</f>
        <v>X-Men</v>
      </c>
      <c r="B10175" s="54" t="s">
        <v>374</v>
      </c>
      <c r="C10175" s="53" t="str">
        <f t="array" ref="C10175">IFERROR(_xlfn.XLOOKUP(B10175, Runs[Run ID], Runs[Title]), "— pick a run —")</f>
        <v>Age of Apocalypse </v>
      </c>
      <c r="D10175" s="74" t="s">
        <v>17068</v>
      </c>
      <c r="E10175" s="58" t="b">
        <v>0</v>
      </c>
      <c r="F10175" s="25">
        <f t="shared" si="2"/>
        <v>9</v>
      </c>
      <c r="G10175" s="193"/>
      <c r="H10175" s="23"/>
      <c r="I10175" s="28"/>
    </row>
    <row r="10176" ht="22.5" customHeight="1">
      <c r="A10176" s="53" t="str">
        <f t="array" ref="A10176">IFERROR(_xlfn.XLOOKUP(B10176, Runs[Run ID], Runs[Track]), "— pick a run —")</f>
        <v>X-Men</v>
      </c>
      <c r="B10176" s="54" t="s">
        <v>374</v>
      </c>
      <c r="C10176" s="53" t="str">
        <f t="array" ref="C10176">IFERROR(_xlfn.XLOOKUP(B10176, Runs[Run ID], Runs[Title]), "— pick a run —")</f>
        <v>Age of Apocalypse </v>
      </c>
      <c r="D10176" s="74" t="s">
        <v>17069</v>
      </c>
      <c r="E10176" s="58" t="b">
        <v>0</v>
      </c>
      <c r="F10176" s="25">
        <f t="shared" si="2"/>
        <v>10</v>
      </c>
      <c r="G10176" s="193"/>
      <c r="H10176" s="23"/>
      <c r="I10176" s="28"/>
    </row>
    <row r="10177" ht="22.5" customHeight="1">
      <c r="A10177" s="53" t="str">
        <f t="array" ref="A10177">IFERROR(_xlfn.XLOOKUP(B10177, Runs[Run ID], Runs[Track]), "— pick a run —")</f>
        <v>X-Men</v>
      </c>
      <c r="B10177" s="54" t="s">
        <v>374</v>
      </c>
      <c r="C10177" s="53" t="str">
        <f t="array" ref="C10177">IFERROR(_xlfn.XLOOKUP(B10177, Runs[Run ID], Runs[Title]), "— pick a run —")</f>
        <v>Age of Apocalypse </v>
      </c>
      <c r="D10177" s="74" t="s">
        <v>17070</v>
      </c>
      <c r="E10177" s="58" t="b">
        <v>0</v>
      </c>
      <c r="F10177" s="25">
        <f t="shared" si="2"/>
        <v>11</v>
      </c>
      <c r="G10177" s="193"/>
      <c r="H10177" s="23"/>
      <c r="I10177" s="28"/>
    </row>
    <row r="10178" ht="22.5" customHeight="1">
      <c r="A10178" s="53" t="str">
        <f t="array" ref="A10178">IFERROR(_xlfn.XLOOKUP(B10178, Runs[Run ID], Runs[Track]), "— pick a run —")</f>
        <v>X-Men</v>
      </c>
      <c r="B10178" s="54" t="s">
        <v>374</v>
      </c>
      <c r="C10178" s="53" t="str">
        <f t="array" ref="C10178">IFERROR(_xlfn.XLOOKUP(B10178, Runs[Run ID], Runs[Title]), "— pick a run —")</f>
        <v>Age of Apocalypse </v>
      </c>
      <c r="D10178" s="74" t="s">
        <v>17071</v>
      </c>
      <c r="E10178" s="58" t="b">
        <v>0</v>
      </c>
      <c r="F10178" s="25">
        <f t="shared" si="2"/>
        <v>12</v>
      </c>
      <c r="G10178" s="193"/>
      <c r="H10178" s="23"/>
      <c r="I10178" s="28"/>
    </row>
    <row r="10179" ht="22.5" customHeight="1">
      <c r="A10179" s="53" t="str">
        <f t="array" ref="A10179">IFERROR(_xlfn.XLOOKUP(B10179, Runs[Run ID], Runs[Track]), "— pick a run —")</f>
        <v>X-Men</v>
      </c>
      <c r="B10179" s="54" t="s">
        <v>374</v>
      </c>
      <c r="C10179" s="53" t="str">
        <f t="array" ref="C10179">IFERROR(_xlfn.XLOOKUP(B10179, Runs[Run ID], Runs[Title]), "— pick a run —")</f>
        <v>Age of Apocalypse </v>
      </c>
      <c r="D10179" s="74" t="s">
        <v>17072</v>
      </c>
      <c r="E10179" s="58" t="b">
        <v>0</v>
      </c>
      <c r="F10179" s="25">
        <f t="shared" si="2"/>
        <v>13</v>
      </c>
      <c r="G10179" s="193"/>
      <c r="H10179" s="23"/>
      <c r="I10179" s="28"/>
    </row>
    <row r="10180" ht="22.5" customHeight="1">
      <c r="A10180" s="53" t="str">
        <f t="array" ref="A10180">IFERROR(_xlfn.XLOOKUP(B10180, Runs[Run ID], Runs[Track]), "— pick a run —")</f>
        <v>X-Men</v>
      </c>
      <c r="B10180" s="54" t="s">
        <v>374</v>
      </c>
      <c r="C10180" s="53" t="str">
        <f t="array" ref="C10180">IFERROR(_xlfn.XLOOKUP(B10180, Runs[Run ID], Runs[Title]), "— pick a run —")</f>
        <v>Age of Apocalypse </v>
      </c>
      <c r="D10180" s="10" t="s">
        <v>17073</v>
      </c>
      <c r="E10180" s="58" t="b">
        <v>0</v>
      </c>
      <c r="F10180" s="25">
        <f t="shared" si="2"/>
        <v>14</v>
      </c>
      <c r="G10180" s="193"/>
      <c r="H10180" s="23"/>
      <c r="I10180" s="28"/>
    </row>
    <row r="10181" ht="22.5" customHeight="1">
      <c r="A10181" s="53" t="str">
        <f t="array" ref="A10181">IFERROR(_xlfn.XLOOKUP(B10181, Runs[Run ID], Runs[Track]), "— pick a run —")</f>
        <v>X-Men</v>
      </c>
      <c r="B10181" s="54" t="s">
        <v>374</v>
      </c>
      <c r="C10181" s="53" t="str">
        <f t="array" ref="C10181">IFERROR(_xlfn.XLOOKUP(B10181, Runs[Run ID], Runs[Title]), "— pick a run —")</f>
        <v>Age of Apocalypse </v>
      </c>
      <c r="D10181" s="10" t="s">
        <v>17074</v>
      </c>
      <c r="E10181" s="58" t="b">
        <v>0</v>
      </c>
      <c r="F10181" s="25">
        <f t="shared" si="2"/>
        <v>15</v>
      </c>
      <c r="G10181" s="193"/>
      <c r="H10181" s="23"/>
      <c r="I10181" s="28"/>
    </row>
    <row r="10182" ht="22.5" customHeight="1">
      <c r="A10182" s="53" t="str">
        <f t="array" ref="A10182">IFERROR(_xlfn.XLOOKUP(B10182, Runs[Run ID], Runs[Track]), "— pick a run —")</f>
        <v>X-Men</v>
      </c>
      <c r="B10182" s="54" t="s">
        <v>374</v>
      </c>
      <c r="C10182" s="53" t="str">
        <f t="array" ref="C10182">IFERROR(_xlfn.XLOOKUP(B10182, Runs[Run ID], Runs[Title]), "— pick a run —")</f>
        <v>Age of Apocalypse </v>
      </c>
      <c r="D10182" s="10" t="s">
        <v>17075</v>
      </c>
      <c r="E10182" s="58" t="b">
        <v>0</v>
      </c>
      <c r="F10182" s="25">
        <f t="shared" si="2"/>
        <v>16</v>
      </c>
      <c r="G10182" s="193"/>
      <c r="H10182" s="23"/>
      <c r="I10182" s="28"/>
    </row>
    <row r="10183" ht="22.5" customHeight="1">
      <c r="A10183" s="53" t="str">
        <f t="array" ref="A10183">IFERROR(_xlfn.XLOOKUP(B10183, Runs[Run ID], Runs[Track]), "— pick a run —")</f>
        <v>X-Men</v>
      </c>
      <c r="B10183" s="54" t="s">
        <v>374</v>
      </c>
      <c r="C10183" s="53" t="str">
        <f t="array" ref="C10183">IFERROR(_xlfn.XLOOKUP(B10183, Runs[Run ID], Runs[Title]), "— pick a run —")</f>
        <v>Age of Apocalypse </v>
      </c>
      <c r="D10183" s="10" t="s">
        <v>17076</v>
      </c>
      <c r="E10183" s="58" t="b">
        <v>0</v>
      </c>
      <c r="F10183" s="25">
        <f t="shared" si="2"/>
        <v>17</v>
      </c>
      <c r="G10183" s="193"/>
      <c r="H10183" s="23"/>
      <c r="I10183" s="28"/>
    </row>
    <row r="10184" ht="22.5" customHeight="1">
      <c r="A10184" s="53" t="str">
        <f t="array" ref="A10184">IFERROR(_xlfn.XLOOKUP(B10184, Runs[Run ID], Runs[Track]), "— pick a run —")</f>
        <v>X-Men</v>
      </c>
      <c r="B10184" s="54" t="s">
        <v>374</v>
      </c>
      <c r="C10184" s="53" t="str">
        <f t="array" ref="C10184">IFERROR(_xlfn.XLOOKUP(B10184, Runs[Run ID], Runs[Title]), "— pick a run —")</f>
        <v>Age of Apocalypse </v>
      </c>
      <c r="D10184" s="10" t="s">
        <v>17077</v>
      </c>
      <c r="E10184" s="58" t="b">
        <v>0</v>
      </c>
      <c r="F10184" s="25">
        <f t="shared" si="2"/>
        <v>18</v>
      </c>
      <c r="G10184" s="193"/>
      <c r="H10184" s="23"/>
      <c r="I10184" s="28"/>
    </row>
    <row r="10185" ht="22.5" customHeight="1">
      <c r="A10185" s="53" t="str">
        <f t="array" ref="A10185">IFERROR(_xlfn.XLOOKUP(B10185, Runs[Run ID], Runs[Track]), "— pick a run —")</f>
        <v>X-Men</v>
      </c>
      <c r="B10185" s="54" t="s">
        <v>374</v>
      </c>
      <c r="C10185" s="53" t="str">
        <f t="array" ref="C10185">IFERROR(_xlfn.XLOOKUP(B10185, Runs[Run ID], Runs[Title]), "— pick a run —")</f>
        <v>Age of Apocalypse </v>
      </c>
      <c r="D10185" s="74" t="s">
        <v>17078</v>
      </c>
      <c r="E10185" s="58" t="b">
        <v>0</v>
      </c>
      <c r="F10185" s="25">
        <f t="shared" si="2"/>
        <v>19</v>
      </c>
      <c r="G10185" s="193"/>
      <c r="H10185" s="23"/>
      <c r="I10185" s="28"/>
    </row>
    <row r="10186" ht="22.5" customHeight="1">
      <c r="A10186" s="53" t="str">
        <f t="array" ref="A10186">IFERROR(_xlfn.XLOOKUP(B10186, Runs[Run ID], Runs[Track]), "— pick a run —")</f>
        <v>X-Men</v>
      </c>
      <c r="B10186" s="54" t="s">
        <v>374</v>
      </c>
      <c r="C10186" s="53" t="str">
        <f t="array" ref="C10186">IFERROR(_xlfn.XLOOKUP(B10186, Runs[Run ID], Runs[Title]), "— pick a run —")</f>
        <v>Age of Apocalypse </v>
      </c>
      <c r="D10186" s="74" t="s">
        <v>17079</v>
      </c>
      <c r="E10186" s="58" t="b">
        <v>0</v>
      </c>
      <c r="F10186" s="25">
        <f t="shared" si="2"/>
        <v>20</v>
      </c>
      <c r="G10186" s="193"/>
      <c r="H10186" s="23"/>
      <c r="I10186" s="28"/>
    </row>
    <row r="10187" ht="22.5" customHeight="1">
      <c r="A10187" s="53" t="str">
        <f t="array" ref="A10187">IFERROR(_xlfn.XLOOKUP(B10187, Runs[Run ID], Runs[Track]), "— pick a run —")</f>
        <v>X-Men</v>
      </c>
      <c r="B10187" s="54" t="s">
        <v>374</v>
      </c>
      <c r="C10187" s="53" t="str">
        <f t="array" ref="C10187">IFERROR(_xlfn.XLOOKUP(B10187, Runs[Run ID], Runs[Title]), "— pick a run —")</f>
        <v>Age of Apocalypse </v>
      </c>
      <c r="D10187" s="74" t="s">
        <v>17080</v>
      </c>
      <c r="E10187" s="58" t="b">
        <v>0</v>
      </c>
      <c r="F10187" s="25">
        <f t="shared" si="2"/>
        <v>21</v>
      </c>
      <c r="G10187" s="193"/>
      <c r="H10187" s="23"/>
      <c r="I10187" s="28"/>
    </row>
    <row r="10188" ht="22.5" customHeight="1">
      <c r="A10188" s="53" t="str">
        <f t="array" ref="A10188">IFERROR(_xlfn.XLOOKUP(B10188, Runs[Run ID], Runs[Track]), "— pick a run —")</f>
        <v>X-Men</v>
      </c>
      <c r="B10188" s="54" t="s">
        <v>374</v>
      </c>
      <c r="C10188" s="53" t="str">
        <f t="array" ref="C10188">IFERROR(_xlfn.XLOOKUP(B10188, Runs[Run ID], Runs[Title]), "— pick a run —")</f>
        <v>Age of Apocalypse </v>
      </c>
      <c r="D10188" s="74" t="s">
        <v>17081</v>
      </c>
      <c r="E10188" s="58" t="b">
        <v>0</v>
      </c>
      <c r="F10188" s="25">
        <f t="shared" si="2"/>
        <v>22</v>
      </c>
      <c r="G10188" s="193"/>
      <c r="H10188" s="23"/>
      <c r="I10188" s="28"/>
    </row>
    <row r="10189" ht="22.5" customHeight="1">
      <c r="A10189" s="53" t="str">
        <f t="array" ref="A10189">IFERROR(_xlfn.XLOOKUP(B10189, Runs[Run ID], Runs[Track]), "— pick a run —")</f>
        <v>X-Men</v>
      </c>
      <c r="B10189" s="54" t="s">
        <v>374</v>
      </c>
      <c r="C10189" s="53" t="str">
        <f t="array" ref="C10189">IFERROR(_xlfn.XLOOKUP(B10189, Runs[Run ID], Runs[Title]), "— pick a run —")</f>
        <v>Age of Apocalypse </v>
      </c>
      <c r="D10189" s="74" t="s">
        <v>17082</v>
      </c>
      <c r="E10189" s="58" t="b">
        <v>0</v>
      </c>
      <c r="F10189" s="25">
        <f t="shared" si="2"/>
        <v>23</v>
      </c>
      <c r="G10189" s="193"/>
      <c r="H10189" s="23"/>
      <c r="I10189" s="28"/>
    </row>
    <row r="10190" ht="22.5" customHeight="1">
      <c r="A10190" s="53" t="str">
        <f t="array" ref="A10190">IFERROR(_xlfn.XLOOKUP(B10190, Runs[Run ID], Runs[Track]), "— pick a run —")</f>
        <v>X-Men</v>
      </c>
      <c r="B10190" s="54" t="s">
        <v>374</v>
      </c>
      <c r="C10190" s="53" t="str">
        <f t="array" ref="C10190">IFERROR(_xlfn.XLOOKUP(B10190, Runs[Run ID], Runs[Title]), "— pick a run —")</f>
        <v>Age of Apocalypse </v>
      </c>
      <c r="D10190" s="74" t="s">
        <v>17083</v>
      </c>
      <c r="E10190" s="58" t="b">
        <v>0</v>
      </c>
      <c r="F10190" s="25">
        <f t="shared" si="2"/>
        <v>24</v>
      </c>
      <c r="G10190" s="193"/>
      <c r="H10190" s="23"/>
      <c r="I10190" s="28"/>
    </row>
    <row r="10191" ht="22.5" customHeight="1">
      <c r="A10191" s="53" t="str">
        <f t="array" ref="A10191">IFERROR(_xlfn.XLOOKUP(B10191, Runs[Run ID], Runs[Track]), "— pick a run —")</f>
        <v>X-Men</v>
      </c>
      <c r="B10191" s="54" t="s">
        <v>374</v>
      </c>
      <c r="C10191" s="53" t="str">
        <f t="array" ref="C10191">IFERROR(_xlfn.XLOOKUP(B10191, Runs[Run ID], Runs[Title]), "— pick a run —")</f>
        <v>Age of Apocalypse </v>
      </c>
      <c r="D10191" s="10" t="s">
        <v>17084</v>
      </c>
      <c r="E10191" s="58" t="b">
        <v>0</v>
      </c>
      <c r="F10191" s="25">
        <f t="shared" si="2"/>
        <v>25</v>
      </c>
      <c r="G10191" s="193"/>
      <c r="H10191" s="23"/>
      <c r="I10191" s="28"/>
    </row>
    <row r="10192" ht="22.5" customHeight="1">
      <c r="A10192" s="53" t="str">
        <f t="array" ref="A10192">IFERROR(_xlfn.XLOOKUP(B10192, Runs[Run ID], Runs[Track]), "— pick a run —")</f>
        <v>X-Men</v>
      </c>
      <c r="B10192" s="54" t="s">
        <v>374</v>
      </c>
      <c r="C10192" s="53" t="str">
        <f t="array" ref="C10192">IFERROR(_xlfn.XLOOKUP(B10192, Runs[Run ID], Runs[Title]), "— pick a run —")</f>
        <v>Age of Apocalypse </v>
      </c>
      <c r="D10192" s="10" t="s">
        <v>17085</v>
      </c>
      <c r="E10192" s="58" t="b">
        <v>0</v>
      </c>
      <c r="F10192" s="25">
        <f t="shared" si="2"/>
        <v>26</v>
      </c>
      <c r="G10192" s="193"/>
      <c r="H10192" s="23"/>
      <c r="I10192" s="28"/>
    </row>
    <row r="10193" ht="22.5" customHeight="1">
      <c r="A10193" s="53" t="str">
        <f t="array" ref="A10193">IFERROR(_xlfn.XLOOKUP(B10193, Runs[Run ID], Runs[Track]), "— pick a run —")</f>
        <v>X-Men</v>
      </c>
      <c r="B10193" s="54" t="s">
        <v>374</v>
      </c>
      <c r="C10193" s="53" t="str">
        <f t="array" ref="C10193">IFERROR(_xlfn.XLOOKUP(B10193, Runs[Run ID], Runs[Title]), "— pick a run —")</f>
        <v>Age of Apocalypse </v>
      </c>
      <c r="D10193" s="10" t="s">
        <v>17086</v>
      </c>
      <c r="E10193" s="58" t="b">
        <v>0</v>
      </c>
      <c r="F10193" s="25">
        <f t="shared" si="2"/>
        <v>27</v>
      </c>
      <c r="G10193" s="193"/>
      <c r="H10193" s="23"/>
      <c r="I10193" s="28"/>
    </row>
    <row r="10194" ht="22.5" customHeight="1">
      <c r="A10194" s="53" t="str">
        <f t="array" ref="A10194">IFERROR(_xlfn.XLOOKUP(B10194, Runs[Run ID], Runs[Track]), "— pick a run —")</f>
        <v>X-Men</v>
      </c>
      <c r="B10194" s="54" t="s">
        <v>374</v>
      </c>
      <c r="C10194" s="53" t="str">
        <f t="array" ref="C10194">IFERROR(_xlfn.XLOOKUP(B10194, Runs[Run ID], Runs[Title]), "— pick a run —")</f>
        <v>Age of Apocalypse </v>
      </c>
      <c r="D10194" s="10" t="s">
        <v>17087</v>
      </c>
      <c r="E10194" s="58" t="b">
        <v>0</v>
      </c>
      <c r="F10194" s="25">
        <f t="shared" si="2"/>
        <v>28</v>
      </c>
      <c r="G10194" s="193"/>
      <c r="H10194" s="23"/>
      <c r="I10194" s="28"/>
    </row>
    <row r="10195" ht="22.5" customHeight="1">
      <c r="A10195" s="53" t="str">
        <f t="array" ref="A10195">IFERROR(_xlfn.XLOOKUP(B10195, Runs[Run ID], Runs[Track]), "— pick a run —")</f>
        <v>X-Men</v>
      </c>
      <c r="B10195" s="54" t="s">
        <v>374</v>
      </c>
      <c r="C10195" s="53" t="str">
        <f t="array" ref="C10195">IFERROR(_xlfn.XLOOKUP(B10195, Runs[Run ID], Runs[Title]), "— pick a run —")</f>
        <v>Age of Apocalypse </v>
      </c>
      <c r="D10195" s="10" t="s">
        <v>17088</v>
      </c>
      <c r="E10195" s="58" t="b">
        <v>0</v>
      </c>
      <c r="F10195" s="25">
        <f t="shared" si="2"/>
        <v>29</v>
      </c>
      <c r="G10195" s="193"/>
      <c r="H10195" s="23"/>
      <c r="I10195" s="28"/>
    </row>
    <row r="10196" ht="22.5" customHeight="1">
      <c r="A10196" s="53" t="str">
        <f t="array" ref="A10196">IFERROR(_xlfn.XLOOKUP(B10196, Runs[Run ID], Runs[Track]), "— pick a run —")</f>
        <v>X-Men</v>
      </c>
      <c r="B10196" s="54" t="s">
        <v>374</v>
      </c>
      <c r="C10196" s="53" t="str">
        <f t="array" ref="C10196">IFERROR(_xlfn.XLOOKUP(B10196, Runs[Run ID], Runs[Title]), "— pick a run —")</f>
        <v>Age of Apocalypse </v>
      </c>
      <c r="D10196" s="10" t="s">
        <v>17089</v>
      </c>
      <c r="E10196" s="58" t="b">
        <v>0</v>
      </c>
      <c r="F10196" s="25">
        <f t="shared" si="2"/>
        <v>30</v>
      </c>
      <c r="G10196" s="193"/>
      <c r="H10196" s="23"/>
      <c r="I10196" s="28"/>
    </row>
    <row r="10197" ht="22.5" customHeight="1">
      <c r="A10197" s="53" t="str">
        <f t="array" ref="A10197">IFERROR(_xlfn.XLOOKUP(B10197, Runs[Run ID], Runs[Track]), "— pick a run —")</f>
        <v>X-Men</v>
      </c>
      <c r="B10197" s="54" t="s">
        <v>374</v>
      </c>
      <c r="C10197" s="53" t="str">
        <f t="array" ref="C10197">IFERROR(_xlfn.XLOOKUP(B10197, Runs[Run ID], Runs[Title]), "— pick a run —")</f>
        <v>Age of Apocalypse </v>
      </c>
      <c r="D10197" s="10" t="s">
        <v>17090</v>
      </c>
      <c r="E10197" s="58" t="b">
        <v>0</v>
      </c>
      <c r="F10197" s="25">
        <f t="shared" si="2"/>
        <v>31</v>
      </c>
      <c r="G10197" s="193"/>
      <c r="H10197" s="23"/>
      <c r="I10197" s="28"/>
    </row>
    <row r="10198" ht="22.5" customHeight="1">
      <c r="A10198" s="53" t="str">
        <f t="array" ref="A10198">IFERROR(_xlfn.XLOOKUP(B10198, Runs[Run ID], Runs[Track]), "— pick a run —")</f>
        <v>X-Men</v>
      </c>
      <c r="B10198" s="54" t="s">
        <v>374</v>
      </c>
      <c r="C10198" s="53" t="str">
        <f t="array" ref="C10198">IFERROR(_xlfn.XLOOKUP(B10198, Runs[Run ID], Runs[Title]), "— pick a run —")</f>
        <v>Age of Apocalypse </v>
      </c>
      <c r="D10198" s="10" t="s">
        <v>17091</v>
      </c>
      <c r="E10198" s="58" t="b">
        <v>0</v>
      </c>
      <c r="F10198" s="25">
        <f t="shared" si="2"/>
        <v>32</v>
      </c>
      <c r="G10198" s="193"/>
      <c r="H10198" s="23"/>
      <c r="I10198" s="28"/>
    </row>
    <row r="10199" ht="22.5" customHeight="1">
      <c r="A10199" s="53" t="str">
        <f t="array" ref="A10199">IFERROR(_xlfn.XLOOKUP(B10199, Runs[Run ID], Runs[Track]), "— pick a run —")</f>
        <v>X-Men</v>
      </c>
      <c r="B10199" s="54" t="s">
        <v>374</v>
      </c>
      <c r="C10199" s="53" t="str">
        <f t="array" ref="C10199">IFERROR(_xlfn.XLOOKUP(B10199, Runs[Run ID], Runs[Title]), "— pick a run —")</f>
        <v>Age of Apocalypse </v>
      </c>
      <c r="D10199" s="10" t="s">
        <v>17092</v>
      </c>
      <c r="E10199" s="58" t="b">
        <v>0</v>
      </c>
      <c r="F10199" s="25">
        <f t="shared" si="2"/>
        <v>33</v>
      </c>
      <c r="G10199" s="193"/>
      <c r="H10199" s="23"/>
      <c r="I10199" s="28"/>
    </row>
    <row r="10200" ht="22.5" customHeight="1">
      <c r="A10200" s="53" t="str">
        <f t="array" ref="A10200">IFERROR(_xlfn.XLOOKUP(B10200, Runs[Run ID], Runs[Track]), "— pick a run —")</f>
        <v>X-Men</v>
      </c>
      <c r="B10200" s="54" t="s">
        <v>374</v>
      </c>
      <c r="C10200" s="53" t="str">
        <f t="array" ref="C10200">IFERROR(_xlfn.XLOOKUP(B10200, Runs[Run ID], Runs[Title]), "— pick a run —")</f>
        <v>Age of Apocalypse </v>
      </c>
      <c r="D10200" s="10" t="s">
        <v>17093</v>
      </c>
      <c r="E10200" s="58" t="b">
        <v>0</v>
      </c>
      <c r="F10200" s="25">
        <f t="shared" si="2"/>
        <v>34</v>
      </c>
      <c r="G10200" s="193"/>
      <c r="H10200" s="23"/>
      <c r="I10200" s="28"/>
    </row>
    <row r="10201" ht="22.5" customHeight="1">
      <c r="A10201" s="53" t="str">
        <f t="array" ref="A10201">IFERROR(_xlfn.XLOOKUP(B10201, Runs[Run ID], Runs[Track]), "— pick a run —")</f>
        <v>X-Men</v>
      </c>
      <c r="B10201" s="54" t="s">
        <v>374</v>
      </c>
      <c r="C10201" s="53" t="str">
        <f t="array" ref="C10201">IFERROR(_xlfn.XLOOKUP(B10201, Runs[Run ID], Runs[Title]), "— pick a run —")</f>
        <v>Age of Apocalypse </v>
      </c>
      <c r="D10201" s="10" t="s">
        <v>17094</v>
      </c>
      <c r="E10201" s="58" t="b">
        <v>0</v>
      </c>
      <c r="F10201" s="25">
        <f t="shared" si="2"/>
        <v>35</v>
      </c>
      <c r="G10201" s="193"/>
      <c r="H10201" s="23"/>
      <c r="I10201" s="28"/>
    </row>
    <row r="10202" ht="22.5" customHeight="1">
      <c r="A10202" s="53" t="str">
        <f t="array" ref="A10202">IFERROR(_xlfn.XLOOKUP(B10202, Runs[Run ID], Runs[Track]), "— pick a run —")</f>
        <v>X-Men</v>
      </c>
      <c r="B10202" s="54" t="s">
        <v>374</v>
      </c>
      <c r="C10202" s="53" t="str">
        <f t="array" ref="C10202">IFERROR(_xlfn.XLOOKUP(B10202, Runs[Run ID], Runs[Title]), "— pick a run —")</f>
        <v>Age of Apocalypse </v>
      </c>
      <c r="D10202" s="74" t="s">
        <v>17095</v>
      </c>
      <c r="E10202" s="58" t="b">
        <v>0</v>
      </c>
      <c r="F10202" s="25">
        <f t="shared" si="2"/>
        <v>36</v>
      </c>
      <c r="G10202" s="193"/>
      <c r="H10202" s="23"/>
      <c r="I10202" s="28"/>
    </row>
    <row r="10203" ht="22.5" customHeight="1">
      <c r="A10203" s="53" t="str">
        <f t="array" ref="A10203">IFERROR(_xlfn.XLOOKUP(B10203, Runs[Run ID], Runs[Track]), "— pick a run —")</f>
        <v>X-Men</v>
      </c>
      <c r="B10203" s="54" t="s">
        <v>374</v>
      </c>
      <c r="C10203" s="53" t="str">
        <f t="array" ref="C10203">IFERROR(_xlfn.XLOOKUP(B10203, Runs[Run ID], Runs[Title]), "— pick a run —")</f>
        <v>Age of Apocalypse </v>
      </c>
      <c r="D10203" s="74" t="s">
        <v>17096</v>
      </c>
      <c r="E10203" s="58" t="b">
        <v>0</v>
      </c>
      <c r="F10203" s="25">
        <f t="shared" si="2"/>
        <v>37</v>
      </c>
      <c r="G10203" s="193"/>
      <c r="H10203" s="23"/>
      <c r="I10203" s="28"/>
    </row>
    <row r="10204" ht="22.5" customHeight="1">
      <c r="A10204" s="53" t="str">
        <f t="array" ref="A10204">IFERROR(_xlfn.XLOOKUP(B10204, Runs[Run ID], Runs[Track]), "— pick a run —")</f>
        <v>X-Men</v>
      </c>
      <c r="B10204" s="54" t="s">
        <v>374</v>
      </c>
      <c r="C10204" s="53" t="str">
        <f t="array" ref="C10204">IFERROR(_xlfn.XLOOKUP(B10204, Runs[Run ID], Runs[Title]), "— pick a run —")</f>
        <v>Age of Apocalypse </v>
      </c>
      <c r="D10204" s="74" t="s">
        <v>17097</v>
      </c>
      <c r="E10204" s="58" t="b">
        <v>0</v>
      </c>
      <c r="F10204" s="25">
        <f t="shared" si="2"/>
        <v>38</v>
      </c>
      <c r="G10204" s="193"/>
      <c r="H10204" s="23"/>
      <c r="I10204" s="28"/>
    </row>
    <row r="10205" ht="22.5" customHeight="1">
      <c r="A10205" s="53" t="str">
        <f t="array" ref="A10205">IFERROR(_xlfn.XLOOKUP(B10205, Runs[Run ID], Runs[Track]), "— pick a run —")</f>
        <v>X-Men</v>
      </c>
      <c r="B10205" s="54" t="s">
        <v>374</v>
      </c>
      <c r="C10205" s="53" t="str">
        <f t="array" ref="C10205">IFERROR(_xlfn.XLOOKUP(B10205, Runs[Run ID], Runs[Title]), "— pick a run —")</f>
        <v>Age of Apocalypse </v>
      </c>
      <c r="D10205" s="10" t="s">
        <v>17098</v>
      </c>
      <c r="E10205" s="58" t="b">
        <v>0</v>
      </c>
      <c r="F10205" s="25">
        <f t="shared" si="2"/>
        <v>39</v>
      </c>
      <c r="G10205" s="193"/>
      <c r="H10205" s="23"/>
      <c r="I10205" s="28"/>
    </row>
    <row r="10206" ht="22.5" customHeight="1">
      <c r="A10206" s="53" t="str">
        <f t="array" ref="A10206">IFERROR(_xlfn.XLOOKUP(B10206, Runs[Run ID], Runs[Track]), "— pick a run —")</f>
        <v>X-Men</v>
      </c>
      <c r="B10206" s="54" t="s">
        <v>374</v>
      </c>
      <c r="C10206" s="53" t="str">
        <f t="array" ref="C10206">IFERROR(_xlfn.XLOOKUP(B10206, Runs[Run ID], Runs[Title]), "— pick a run —")</f>
        <v>Age of Apocalypse </v>
      </c>
      <c r="D10206" s="74" t="s">
        <v>17099</v>
      </c>
      <c r="E10206" s="58" t="b">
        <v>0</v>
      </c>
      <c r="F10206" s="25">
        <f t="shared" si="2"/>
        <v>40</v>
      </c>
      <c r="G10206" s="193"/>
      <c r="H10206" s="23"/>
      <c r="I10206" s="28"/>
    </row>
    <row r="10207" ht="22.5" customHeight="1">
      <c r="A10207" s="53" t="str">
        <f t="array" ref="A10207">IFERROR(_xlfn.XLOOKUP(B10207, Runs[Run ID], Runs[Track]), "— pick a run —")</f>
        <v>X-Men</v>
      </c>
      <c r="B10207" s="54" t="s">
        <v>374</v>
      </c>
      <c r="C10207" s="53" t="str">
        <f t="array" ref="C10207">IFERROR(_xlfn.XLOOKUP(B10207, Runs[Run ID], Runs[Title]), "— pick a run —")</f>
        <v>Age of Apocalypse </v>
      </c>
      <c r="D10207" s="74" t="s">
        <v>17100</v>
      </c>
      <c r="E10207" s="58" t="b">
        <v>0</v>
      </c>
      <c r="F10207" s="25">
        <f t="shared" si="2"/>
        <v>41</v>
      </c>
      <c r="G10207" s="193"/>
      <c r="H10207" s="23"/>
      <c r="I10207" s="28"/>
    </row>
    <row r="10208" ht="22.5" customHeight="1">
      <c r="A10208" s="53" t="str">
        <f t="array" ref="A10208">IFERROR(_xlfn.XLOOKUP(B10208, Runs[Run ID], Runs[Track]), "— pick a run —")</f>
        <v>X-Men</v>
      </c>
      <c r="B10208" s="54" t="s">
        <v>374</v>
      </c>
      <c r="C10208" s="53" t="str">
        <f t="array" ref="C10208">IFERROR(_xlfn.XLOOKUP(B10208, Runs[Run ID], Runs[Title]), "— pick a run —")</f>
        <v>Age of Apocalypse </v>
      </c>
      <c r="D10208" s="74" t="s">
        <v>17101</v>
      </c>
      <c r="E10208" s="58" t="b">
        <v>0</v>
      </c>
      <c r="F10208" s="25">
        <f t="shared" si="2"/>
        <v>42</v>
      </c>
      <c r="G10208" s="193"/>
      <c r="H10208" s="23"/>
      <c r="I10208" s="28"/>
    </row>
    <row r="10209" ht="22.5" customHeight="1">
      <c r="A10209" s="53" t="str">
        <f t="array" ref="A10209">IFERROR(_xlfn.XLOOKUP(B10209, Runs[Run ID], Runs[Track]), "— pick a run —")</f>
        <v>X-Men</v>
      </c>
      <c r="B10209" s="54" t="s">
        <v>374</v>
      </c>
      <c r="C10209" s="53" t="str">
        <f t="array" ref="C10209">IFERROR(_xlfn.XLOOKUP(B10209, Runs[Run ID], Runs[Title]), "— pick a run —")</f>
        <v>Age of Apocalypse </v>
      </c>
      <c r="D10209" s="74" t="s">
        <v>17102</v>
      </c>
      <c r="E10209" s="58" t="b">
        <v>0</v>
      </c>
      <c r="F10209" s="25">
        <f t="shared" si="2"/>
        <v>43</v>
      </c>
      <c r="G10209" s="193"/>
      <c r="H10209" s="23"/>
      <c r="I10209" s="28"/>
    </row>
    <row r="10210" ht="22.5" customHeight="1">
      <c r="A10210" s="53" t="str">
        <f t="array" ref="A10210">IFERROR(_xlfn.XLOOKUP(B10210, Runs[Run ID], Runs[Track]), "— pick a run —")</f>
        <v>X-Men</v>
      </c>
      <c r="B10210" s="54" t="s">
        <v>374</v>
      </c>
      <c r="C10210" s="53" t="str">
        <f t="array" ref="C10210">IFERROR(_xlfn.XLOOKUP(B10210, Runs[Run ID], Runs[Title]), "— pick a run —")</f>
        <v>Age of Apocalypse </v>
      </c>
      <c r="D10210" s="74" t="s">
        <v>17103</v>
      </c>
      <c r="E10210" s="58" t="b">
        <v>0</v>
      </c>
      <c r="F10210" s="25">
        <f t="shared" si="2"/>
        <v>44</v>
      </c>
      <c r="G10210" s="193"/>
      <c r="H10210" s="23"/>
      <c r="I10210" s="28"/>
    </row>
    <row r="10211" ht="22.5" customHeight="1">
      <c r="A10211" s="53" t="str">
        <f t="array" ref="A10211">IFERROR(_xlfn.XLOOKUP(B10211, Runs[Run ID], Runs[Track]), "— pick a run —")</f>
        <v>X-Men</v>
      </c>
      <c r="B10211" s="54" t="s">
        <v>374</v>
      </c>
      <c r="C10211" s="53" t="str">
        <f t="array" ref="C10211">IFERROR(_xlfn.XLOOKUP(B10211, Runs[Run ID], Runs[Title]), "— pick a run —")</f>
        <v>Age of Apocalypse </v>
      </c>
      <c r="D10211" s="10" t="s">
        <v>17104</v>
      </c>
      <c r="E10211" s="58" t="b">
        <v>0</v>
      </c>
      <c r="F10211" s="25">
        <f t="shared" si="2"/>
        <v>45</v>
      </c>
      <c r="G10211" s="193"/>
      <c r="H10211" s="23"/>
      <c r="I10211" s="28"/>
    </row>
    <row r="10212" ht="22.5" customHeight="1">
      <c r="A10212" s="53" t="str">
        <f t="array" ref="A10212">IFERROR(_xlfn.XLOOKUP(B10212, Runs[Run ID], Runs[Track]), "— pick a run —")</f>
        <v>X-Men</v>
      </c>
      <c r="B10212" s="54" t="s">
        <v>1033</v>
      </c>
      <c r="C10212" s="53" t="str">
        <f t="array" ref="C10212">IFERROR(_xlfn.XLOOKUP(B10212, Runs[Run ID], Runs[Title]), "— pick a run —")</f>
        <v>Claremont Era X-Men</v>
      </c>
      <c r="D10212" s="74" t="s">
        <v>17105</v>
      </c>
      <c r="E10212" s="58" t="b">
        <v>0</v>
      </c>
      <c r="F10212" s="25">
        <f t="shared" si="2"/>
        <v>1</v>
      </c>
      <c r="G10212" s="193"/>
      <c r="H10212" s="23"/>
      <c r="I10212" s="28"/>
    </row>
    <row r="10213" ht="22.5" customHeight="1">
      <c r="A10213" s="53" t="str">
        <f t="array" ref="A10213">IFERROR(_xlfn.XLOOKUP(B10213, Runs[Run ID], Runs[Track]), "— pick a run —")</f>
        <v>X-Men</v>
      </c>
      <c r="B10213" s="54" t="s">
        <v>1033</v>
      </c>
      <c r="C10213" s="53" t="str">
        <f t="array" ref="C10213">IFERROR(_xlfn.XLOOKUP(B10213, Runs[Run ID], Runs[Title]), "— pick a run —")</f>
        <v>Claremont Era X-Men</v>
      </c>
      <c r="D10213" s="74" t="s">
        <v>17106</v>
      </c>
      <c r="E10213" s="58" t="b">
        <v>0</v>
      </c>
      <c r="F10213" s="25">
        <f t="shared" si="2"/>
        <v>2</v>
      </c>
      <c r="G10213" s="193"/>
      <c r="H10213" s="23"/>
      <c r="I10213" s="28"/>
    </row>
    <row r="10214" ht="22.5" customHeight="1">
      <c r="A10214" s="53" t="str">
        <f t="array" ref="A10214">IFERROR(_xlfn.XLOOKUP(B10214, Runs[Run ID], Runs[Track]), "— pick a run —")</f>
        <v>X-Men</v>
      </c>
      <c r="B10214" s="54" t="s">
        <v>1033</v>
      </c>
      <c r="C10214" s="53" t="str">
        <f t="array" ref="C10214">IFERROR(_xlfn.XLOOKUP(B10214, Runs[Run ID], Runs[Title]), "— pick a run —")</f>
        <v>Claremont Era X-Men</v>
      </c>
      <c r="D10214" s="74" t="s">
        <v>17107</v>
      </c>
      <c r="E10214" s="58" t="b">
        <v>0</v>
      </c>
      <c r="F10214" s="25">
        <f t="shared" si="2"/>
        <v>3</v>
      </c>
      <c r="G10214" s="193"/>
      <c r="H10214" s="23"/>
      <c r="I10214" s="28"/>
    </row>
    <row r="10215" ht="22.5" customHeight="1">
      <c r="A10215" s="53" t="str">
        <f t="array" ref="A10215">IFERROR(_xlfn.XLOOKUP(B10215, Runs[Run ID], Runs[Track]), "— pick a run —")</f>
        <v>X-Men</v>
      </c>
      <c r="B10215" s="54" t="s">
        <v>1033</v>
      </c>
      <c r="C10215" s="53" t="str">
        <f t="array" ref="C10215">IFERROR(_xlfn.XLOOKUP(B10215, Runs[Run ID], Runs[Title]), "— pick a run —")</f>
        <v>Claremont Era X-Men</v>
      </c>
      <c r="D10215" s="74" t="s">
        <v>17108</v>
      </c>
      <c r="E10215" s="58" t="b">
        <v>0</v>
      </c>
      <c r="F10215" s="25">
        <f t="shared" si="2"/>
        <v>4</v>
      </c>
      <c r="G10215" s="193"/>
      <c r="H10215" s="23"/>
      <c r="I10215" s="28"/>
    </row>
    <row r="10216" ht="22.5" customHeight="1">
      <c r="A10216" s="53" t="str">
        <f t="array" ref="A10216">IFERROR(_xlfn.XLOOKUP(B10216, Runs[Run ID], Runs[Track]), "— pick a run —")</f>
        <v>X-Men</v>
      </c>
      <c r="B10216" s="54" t="s">
        <v>1033</v>
      </c>
      <c r="C10216" s="53" t="str">
        <f t="array" ref="C10216">IFERROR(_xlfn.XLOOKUP(B10216, Runs[Run ID], Runs[Title]), "— pick a run —")</f>
        <v>Claremont Era X-Men</v>
      </c>
      <c r="D10216" s="74" t="s">
        <v>17109</v>
      </c>
      <c r="E10216" s="58" t="b">
        <v>0</v>
      </c>
      <c r="F10216" s="25">
        <f t="shared" si="2"/>
        <v>5</v>
      </c>
      <c r="G10216" s="193"/>
      <c r="H10216" s="23"/>
      <c r="I10216" s="28"/>
    </row>
    <row r="10217" ht="22.5" customHeight="1">
      <c r="A10217" s="53" t="str">
        <f t="array" ref="A10217">IFERROR(_xlfn.XLOOKUP(B10217, Runs[Run ID], Runs[Track]), "— pick a run —")</f>
        <v>X-Men</v>
      </c>
      <c r="B10217" s="54" t="s">
        <v>1033</v>
      </c>
      <c r="C10217" s="53" t="str">
        <f t="array" ref="C10217">IFERROR(_xlfn.XLOOKUP(B10217, Runs[Run ID], Runs[Title]), "— pick a run —")</f>
        <v>Claremont Era X-Men</v>
      </c>
      <c r="D10217" s="74" t="s">
        <v>17110</v>
      </c>
      <c r="E10217" s="58" t="b">
        <v>0</v>
      </c>
      <c r="F10217" s="25">
        <f t="shared" si="2"/>
        <v>6</v>
      </c>
      <c r="G10217" s="193"/>
      <c r="H10217" s="23"/>
      <c r="I10217" s="28"/>
    </row>
    <row r="10218" ht="22.5" customHeight="1">
      <c r="A10218" s="53" t="str">
        <f t="array" ref="A10218">IFERROR(_xlfn.XLOOKUP(B10218, Runs[Run ID], Runs[Track]), "— pick a run —")</f>
        <v>X-Men</v>
      </c>
      <c r="B10218" s="54" t="s">
        <v>1033</v>
      </c>
      <c r="C10218" s="53" t="str">
        <f t="array" ref="C10218">IFERROR(_xlfn.XLOOKUP(B10218, Runs[Run ID], Runs[Title]), "— pick a run —")</f>
        <v>Claremont Era X-Men</v>
      </c>
      <c r="D10218" s="74" t="s">
        <v>17111</v>
      </c>
      <c r="E10218" s="58" t="b">
        <v>0</v>
      </c>
      <c r="F10218" s="25">
        <f t="shared" si="2"/>
        <v>7</v>
      </c>
      <c r="G10218" s="193"/>
      <c r="H10218" s="23"/>
      <c r="I10218" s="28"/>
    </row>
    <row r="10219" ht="22.5" customHeight="1">
      <c r="A10219" s="53" t="str">
        <f t="array" ref="A10219">IFERROR(_xlfn.XLOOKUP(B10219, Runs[Run ID], Runs[Track]), "— pick a run —")</f>
        <v>X-Men</v>
      </c>
      <c r="B10219" s="54" t="s">
        <v>1033</v>
      </c>
      <c r="C10219" s="53" t="str">
        <f t="array" ref="C10219">IFERROR(_xlfn.XLOOKUP(B10219, Runs[Run ID], Runs[Title]), "— pick a run —")</f>
        <v>Claremont Era X-Men</v>
      </c>
      <c r="D10219" s="74" t="s">
        <v>17112</v>
      </c>
      <c r="E10219" s="58" t="b">
        <v>0</v>
      </c>
      <c r="F10219" s="25">
        <f t="shared" si="2"/>
        <v>8</v>
      </c>
      <c r="G10219" s="193"/>
      <c r="H10219" s="23"/>
      <c r="I10219" s="28"/>
    </row>
    <row r="10220" ht="22.5" customHeight="1">
      <c r="A10220" s="53" t="str">
        <f t="array" ref="A10220">IFERROR(_xlfn.XLOOKUP(B10220, Runs[Run ID], Runs[Track]), "— pick a run —")</f>
        <v>X-Men</v>
      </c>
      <c r="B10220" s="54" t="s">
        <v>1033</v>
      </c>
      <c r="C10220" s="53" t="str">
        <f t="array" ref="C10220">IFERROR(_xlfn.XLOOKUP(B10220, Runs[Run ID], Runs[Title]), "— pick a run —")</f>
        <v>Claremont Era X-Men</v>
      </c>
      <c r="D10220" s="74" t="s">
        <v>17113</v>
      </c>
      <c r="E10220" s="58" t="b">
        <v>0</v>
      </c>
      <c r="F10220" s="25">
        <f t="shared" si="2"/>
        <v>9</v>
      </c>
      <c r="G10220" s="193"/>
      <c r="H10220" s="23"/>
      <c r="I10220" s="28"/>
    </row>
    <row r="10221" ht="22.5" customHeight="1">
      <c r="A10221" s="53" t="str">
        <f t="array" ref="A10221">IFERROR(_xlfn.XLOOKUP(B10221, Runs[Run ID], Runs[Track]), "— pick a run —")</f>
        <v>X-Men</v>
      </c>
      <c r="B10221" s="54" t="s">
        <v>1033</v>
      </c>
      <c r="C10221" s="53" t="str">
        <f t="array" ref="C10221">IFERROR(_xlfn.XLOOKUP(B10221, Runs[Run ID], Runs[Title]), "— pick a run —")</f>
        <v>Claremont Era X-Men</v>
      </c>
      <c r="D10221" s="74" t="s">
        <v>17114</v>
      </c>
      <c r="E10221" s="58" t="b">
        <v>0</v>
      </c>
      <c r="F10221" s="25">
        <f t="shared" si="2"/>
        <v>10</v>
      </c>
      <c r="G10221" s="193"/>
      <c r="H10221" s="23"/>
      <c r="I10221" s="28"/>
    </row>
    <row r="10222" ht="22.5" customHeight="1">
      <c r="A10222" s="53" t="str">
        <f t="array" ref="A10222">IFERROR(_xlfn.XLOOKUP(B10222, Runs[Run ID], Runs[Track]), "— pick a run —")</f>
        <v>X-Men</v>
      </c>
      <c r="B10222" s="54" t="s">
        <v>1033</v>
      </c>
      <c r="C10222" s="53" t="str">
        <f t="array" ref="C10222">IFERROR(_xlfn.XLOOKUP(B10222, Runs[Run ID], Runs[Title]), "— pick a run —")</f>
        <v>Claremont Era X-Men</v>
      </c>
      <c r="D10222" s="74" t="s">
        <v>17115</v>
      </c>
      <c r="E10222" s="58" t="b">
        <v>0</v>
      </c>
      <c r="F10222" s="25">
        <f t="shared" si="2"/>
        <v>11</v>
      </c>
      <c r="G10222" s="193"/>
      <c r="H10222" s="23"/>
      <c r="I10222" s="28"/>
    </row>
    <row r="10223" ht="22.5" customHeight="1">
      <c r="A10223" s="53" t="str">
        <f t="array" ref="A10223">IFERROR(_xlfn.XLOOKUP(B10223, Runs[Run ID], Runs[Track]), "— pick a run —")</f>
        <v>X-Men</v>
      </c>
      <c r="B10223" s="54" t="s">
        <v>1033</v>
      </c>
      <c r="C10223" s="53" t="str">
        <f t="array" ref="C10223">IFERROR(_xlfn.XLOOKUP(B10223, Runs[Run ID], Runs[Title]), "— pick a run —")</f>
        <v>Claremont Era X-Men</v>
      </c>
      <c r="D10223" s="74" t="s">
        <v>17116</v>
      </c>
      <c r="E10223" s="58" t="b">
        <v>0</v>
      </c>
      <c r="F10223" s="25">
        <f t="shared" si="2"/>
        <v>12</v>
      </c>
      <c r="G10223" s="193"/>
      <c r="H10223" s="23"/>
      <c r="I10223" s="28"/>
    </row>
    <row r="10224" ht="22.5" customHeight="1">
      <c r="A10224" s="53" t="str">
        <f t="array" ref="A10224">IFERROR(_xlfn.XLOOKUP(B10224, Runs[Run ID], Runs[Track]), "— pick a run —")</f>
        <v>X-Men</v>
      </c>
      <c r="B10224" s="54" t="s">
        <v>1033</v>
      </c>
      <c r="C10224" s="53" t="str">
        <f t="array" ref="C10224">IFERROR(_xlfn.XLOOKUP(B10224, Runs[Run ID], Runs[Title]), "— pick a run —")</f>
        <v>Claremont Era X-Men</v>
      </c>
      <c r="D10224" s="74" t="s">
        <v>17117</v>
      </c>
      <c r="E10224" s="58" t="b">
        <v>0</v>
      </c>
      <c r="F10224" s="25">
        <f t="shared" si="2"/>
        <v>13</v>
      </c>
      <c r="G10224" s="193"/>
      <c r="H10224" s="23"/>
      <c r="I10224" s="28"/>
    </row>
    <row r="10225" ht="22.5" customHeight="1">
      <c r="A10225" s="53" t="str">
        <f t="array" ref="A10225">IFERROR(_xlfn.XLOOKUP(B10225, Runs[Run ID], Runs[Track]), "— pick a run —")</f>
        <v>X-Men</v>
      </c>
      <c r="B10225" s="54" t="s">
        <v>1033</v>
      </c>
      <c r="C10225" s="53" t="str">
        <f t="array" ref="C10225">IFERROR(_xlfn.XLOOKUP(B10225, Runs[Run ID], Runs[Title]), "— pick a run —")</f>
        <v>Claremont Era X-Men</v>
      </c>
      <c r="D10225" s="74" t="s">
        <v>17118</v>
      </c>
      <c r="E10225" s="58" t="b">
        <v>0</v>
      </c>
      <c r="F10225" s="25">
        <f t="shared" si="2"/>
        <v>14</v>
      </c>
      <c r="G10225" s="193"/>
      <c r="H10225" s="23"/>
      <c r="I10225" s="28"/>
    </row>
    <row r="10226" ht="22.5" customHeight="1">
      <c r="A10226" s="53" t="str">
        <f t="array" ref="A10226">IFERROR(_xlfn.XLOOKUP(B10226, Runs[Run ID], Runs[Track]), "— pick a run —")</f>
        <v>X-Men</v>
      </c>
      <c r="B10226" s="54" t="s">
        <v>1033</v>
      </c>
      <c r="C10226" s="53" t="str">
        <f t="array" ref="C10226">IFERROR(_xlfn.XLOOKUP(B10226, Runs[Run ID], Runs[Title]), "— pick a run —")</f>
        <v>Claremont Era X-Men</v>
      </c>
      <c r="D10226" s="74" t="s">
        <v>17119</v>
      </c>
      <c r="E10226" s="58" t="b">
        <v>0</v>
      </c>
      <c r="F10226" s="25">
        <f t="shared" si="2"/>
        <v>15</v>
      </c>
      <c r="G10226" s="193"/>
      <c r="H10226" s="23"/>
      <c r="I10226" s="28"/>
    </row>
    <row r="10227" ht="22.5" customHeight="1">
      <c r="A10227" s="53" t="str">
        <f t="array" ref="A10227">IFERROR(_xlfn.XLOOKUP(B10227, Runs[Run ID], Runs[Track]), "— pick a run —")</f>
        <v>X-Men</v>
      </c>
      <c r="B10227" s="54" t="s">
        <v>1033</v>
      </c>
      <c r="C10227" s="53" t="str">
        <f t="array" ref="C10227">IFERROR(_xlfn.XLOOKUP(B10227, Runs[Run ID], Runs[Title]), "— pick a run —")</f>
        <v>Claremont Era X-Men</v>
      </c>
      <c r="D10227" s="74" t="s">
        <v>17120</v>
      </c>
      <c r="E10227" s="58" t="b">
        <v>0</v>
      </c>
      <c r="F10227" s="25">
        <f t="shared" si="2"/>
        <v>16</v>
      </c>
      <c r="G10227" s="193"/>
      <c r="H10227" s="23"/>
      <c r="I10227" s="28"/>
    </row>
    <row r="10228" ht="22.5" customHeight="1">
      <c r="A10228" s="53" t="str">
        <f t="array" ref="A10228">IFERROR(_xlfn.XLOOKUP(B10228, Runs[Run ID], Runs[Track]), "— pick a run —")</f>
        <v>X-Men</v>
      </c>
      <c r="B10228" s="54" t="s">
        <v>1033</v>
      </c>
      <c r="C10228" s="53" t="str">
        <f t="array" ref="C10228">IFERROR(_xlfn.XLOOKUP(B10228, Runs[Run ID], Runs[Title]), "— pick a run —")</f>
        <v>Claremont Era X-Men</v>
      </c>
      <c r="D10228" s="74" t="s">
        <v>17121</v>
      </c>
      <c r="E10228" s="58" t="b">
        <v>0</v>
      </c>
      <c r="F10228" s="25">
        <f t="shared" si="2"/>
        <v>17</v>
      </c>
      <c r="G10228" s="193"/>
      <c r="H10228" s="23"/>
      <c r="I10228" s="28"/>
    </row>
    <row r="10229" ht="22.5" customHeight="1">
      <c r="A10229" s="53" t="str">
        <f t="array" ref="A10229">IFERROR(_xlfn.XLOOKUP(B10229, Runs[Run ID], Runs[Track]), "— pick a run —")</f>
        <v>X-Men</v>
      </c>
      <c r="B10229" s="54" t="s">
        <v>1033</v>
      </c>
      <c r="C10229" s="53" t="str">
        <f t="array" ref="C10229">IFERROR(_xlfn.XLOOKUP(B10229, Runs[Run ID], Runs[Title]), "— pick a run —")</f>
        <v>Claremont Era X-Men</v>
      </c>
      <c r="D10229" s="74" t="s">
        <v>17122</v>
      </c>
      <c r="E10229" s="58" t="b">
        <v>0</v>
      </c>
      <c r="F10229" s="25">
        <f t="shared" si="2"/>
        <v>18</v>
      </c>
      <c r="G10229" s="193"/>
      <c r="H10229" s="23"/>
      <c r="I10229" s="28"/>
    </row>
    <row r="10230" ht="22.5" customHeight="1">
      <c r="A10230" s="53" t="str">
        <f t="array" ref="A10230">IFERROR(_xlfn.XLOOKUP(B10230, Runs[Run ID], Runs[Track]), "— pick a run —")</f>
        <v>X-Men</v>
      </c>
      <c r="B10230" s="54" t="s">
        <v>1033</v>
      </c>
      <c r="C10230" s="53" t="str">
        <f t="array" ref="C10230">IFERROR(_xlfn.XLOOKUP(B10230, Runs[Run ID], Runs[Title]), "— pick a run —")</f>
        <v>Claremont Era X-Men</v>
      </c>
      <c r="D10230" s="74" t="s">
        <v>17123</v>
      </c>
      <c r="E10230" s="58" t="b">
        <v>0</v>
      </c>
      <c r="F10230" s="25">
        <f t="shared" si="2"/>
        <v>19</v>
      </c>
      <c r="G10230" s="193"/>
      <c r="H10230" s="23"/>
      <c r="I10230" s="28"/>
    </row>
    <row r="10231" ht="22.5" customHeight="1">
      <c r="A10231" s="53" t="str">
        <f t="array" ref="A10231">IFERROR(_xlfn.XLOOKUP(B10231, Runs[Run ID], Runs[Track]), "— pick a run —")</f>
        <v>X-Men</v>
      </c>
      <c r="B10231" s="54" t="s">
        <v>1033</v>
      </c>
      <c r="C10231" s="53" t="str">
        <f t="array" ref="C10231">IFERROR(_xlfn.XLOOKUP(B10231, Runs[Run ID], Runs[Title]), "— pick a run —")</f>
        <v>Claremont Era X-Men</v>
      </c>
      <c r="D10231" s="74" t="s">
        <v>17124</v>
      </c>
      <c r="E10231" s="58" t="b">
        <v>0</v>
      </c>
      <c r="F10231" s="25">
        <f t="shared" si="2"/>
        <v>20</v>
      </c>
      <c r="G10231" s="193"/>
      <c r="H10231" s="23"/>
      <c r="I10231" s="28"/>
    </row>
    <row r="10232" ht="22.5" customHeight="1">
      <c r="A10232" s="53" t="str">
        <f t="array" ref="A10232">IFERROR(_xlfn.XLOOKUP(B10232, Runs[Run ID], Runs[Track]), "— pick a run —")</f>
        <v>X-Men</v>
      </c>
      <c r="B10232" s="54" t="s">
        <v>1033</v>
      </c>
      <c r="C10232" s="53" t="str">
        <f t="array" ref="C10232">IFERROR(_xlfn.XLOOKUP(B10232, Runs[Run ID], Runs[Title]), "— pick a run —")</f>
        <v>Claremont Era X-Men</v>
      </c>
      <c r="D10232" s="74" t="s">
        <v>17125</v>
      </c>
      <c r="E10232" s="58" t="b">
        <v>0</v>
      </c>
      <c r="F10232" s="25">
        <f t="shared" si="2"/>
        <v>21</v>
      </c>
      <c r="G10232" s="193"/>
      <c r="H10232" s="23"/>
      <c r="I10232" s="28"/>
    </row>
    <row r="10233" ht="22.5" customHeight="1">
      <c r="A10233" s="53" t="str">
        <f t="array" ref="A10233">IFERROR(_xlfn.XLOOKUP(B10233, Runs[Run ID], Runs[Track]), "— pick a run —")</f>
        <v>X-Men</v>
      </c>
      <c r="B10233" s="54" t="s">
        <v>1033</v>
      </c>
      <c r="C10233" s="53" t="str">
        <f t="array" ref="C10233">IFERROR(_xlfn.XLOOKUP(B10233, Runs[Run ID], Runs[Title]), "— pick a run —")</f>
        <v>Claremont Era X-Men</v>
      </c>
      <c r="D10233" s="74" t="s">
        <v>17126</v>
      </c>
      <c r="E10233" s="58" t="b">
        <v>0</v>
      </c>
      <c r="F10233" s="25">
        <f t="shared" si="2"/>
        <v>22</v>
      </c>
      <c r="G10233" s="193"/>
      <c r="H10233" s="23"/>
      <c r="I10233" s="28"/>
    </row>
    <row r="10234" ht="22.5" customHeight="1">
      <c r="A10234" s="53" t="str">
        <f t="array" ref="A10234">IFERROR(_xlfn.XLOOKUP(B10234, Runs[Run ID], Runs[Track]), "— pick a run —")</f>
        <v>X-Men</v>
      </c>
      <c r="B10234" s="54" t="s">
        <v>1033</v>
      </c>
      <c r="C10234" s="53" t="str">
        <f t="array" ref="C10234">IFERROR(_xlfn.XLOOKUP(B10234, Runs[Run ID], Runs[Title]), "— pick a run —")</f>
        <v>Claremont Era X-Men</v>
      </c>
      <c r="D10234" s="74" t="s">
        <v>17127</v>
      </c>
      <c r="E10234" s="58" t="b">
        <v>0</v>
      </c>
      <c r="F10234" s="25">
        <f t="shared" si="2"/>
        <v>23</v>
      </c>
      <c r="G10234" s="193"/>
      <c r="H10234" s="23"/>
      <c r="I10234" s="28"/>
    </row>
    <row r="10235" ht="22.5" customHeight="1">
      <c r="A10235" s="53" t="str">
        <f t="array" ref="A10235">IFERROR(_xlfn.XLOOKUP(B10235, Runs[Run ID], Runs[Track]), "— pick a run —")</f>
        <v>X-Men</v>
      </c>
      <c r="B10235" s="54" t="s">
        <v>1033</v>
      </c>
      <c r="C10235" s="53" t="str">
        <f t="array" ref="C10235">IFERROR(_xlfn.XLOOKUP(B10235, Runs[Run ID], Runs[Title]), "— pick a run —")</f>
        <v>Claremont Era X-Men</v>
      </c>
      <c r="D10235" s="74" t="s">
        <v>17128</v>
      </c>
      <c r="E10235" s="58" t="b">
        <v>0</v>
      </c>
      <c r="F10235" s="25">
        <f t="shared" si="2"/>
        <v>24</v>
      </c>
      <c r="G10235" s="193"/>
      <c r="H10235" s="23"/>
      <c r="I10235" s="28"/>
    </row>
    <row r="10236" ht="22.5" customHeight="1">
      <c r="A10236" s="53" t="str">
        <f t="array" ref="A10236">IFERROR(_xlfn.XLOOKUP(B10236, Runs[Run ID], Runs[Track]), "— pick a run —")</f>
        <v>X-Men</v>
      </c>
      <c r="B10236" s="54" t="s">
        <v>1033</v>
      </c>
      <c r="C10236" s="53" t="str">
        <f t="array" ref="C10236">IFERROR(_xlfn.XLOOKUP(B10236, Runs[Run ID], Runs[Title]), "— pick a run —")</f>
        <v>Claremont Era X-Men</v>
      </c>
      <c r="D10236" s="74" t="s">
        <v>17129</v>
      </c>
      <c r="E10236" s="58" t="b">
        <v>0</v>
      </c>
      <c r="F10236" s="25">
        <f t="shared" si="2"/>
        <v>25</v>
      </c>
      <c r="G10236" s="193"/>
      <c r="H10236" s="23"/>
      <c r="I10236" s="28"/>
    </row>
    <row r="10237" ht="22.5" customHeight="1">
      <c r="A10237" s="53" t="str">
        <f t="array" ref="A10237">IFERROR(_xlfn.XLOOKUP(B10237, Runs[Run ID], Runs[Track]), "— pick a run —")</f>
        <v>X-Men</v>
      </c>
      <c r="B10237" s="54" t="s">
        <v>1033</v>
      </c>
      <c r="C10237" s="53" t="str">
        <f t="array" ref="C10237">IFERROR(_xlfn.XLOOKUP(B10237, Runs[Run ID], Runs[Title]), "— pick a run —")</f>
        <v>Claremont Era X-Men</v>
      </c>
      <c r="D10237" s="74" t="s">
        <v>17130</v>
      </c>
      <c r="E10237" s="58" t="b">
        <v>0</v>
      </c>
      <c r="F10237" s="25">
        <f t="shared" si="2"/>
        <v>26</v>
      </c>
      <c r="G10237" s="193"/>
      <c r="H10237" s="23"/>
      <c r="I10237" s="28"/>
    </row>
    <row r="10238" ht="22.5" customHeight="1">
      <c r="A10238" s="53" t="str">
        <f t="array" ref="A10238">IFERROR(_xlfn.XLOOKUP(B10238, Runs[Run ID], Runs[Track]), "— pick a run —")</f>
        <v>X-Men</v>
      </c>
      <c r="B10238" s="54" t="s">
        <v>1033</v>
      </c>
      <c r="C10238" s="53" t="str">
        <f t="array" ref="C10238">IFERROR(_xlfn.XLOOKUP(B10238, Runs[Run ID], Runs[Title]), "— pick a run —")</f>
        <v>Claremont Era X-Men</v>
      </c>
      <c r="D10238" s="74" t="s">
        <v>17131</v>
      </c>
      <c r="E10238" s="58" t="b">
        <v>0</v>
      </c>
      <c r="F10238" s="25">
        <f t="shared" si="2"/>
        <v>27</v>
      </c>
      <c r="G10238" s="193"/>
      <c r="H10238" s="23"/>
      <c r="I10238" s="28"/>
    </row>
    <row r="10239" ht="22.5" customHeight="1">
      <c r="A10239" s="53" t="str">
        <f t="array" ref="A10239">IFERROR(_xlfn.XLOOKUP(B10239, Runs[Run ID], Runs[Track]), "— pick a run —")</f>
        <v>X-Men</v>
      </c>
      <c r="B10239" s="54" t="s">
        <v>1033</v>
      </c>
      <c r="C10239" s="53" t="str">
        <f t="array" ref="C10239">IFERROR(_xlfn.XLOOKUP(B10239, Runs[Run ID], Runs[Title]), "— pick a run —")</f>
        <v>Claremont Era X-Men</v>
      </c>
      <c r="D10239" s="74" t="s">
        <v>15873</v>
      </c>
      <c r="E10239" s="58" t="b">
        <v>0</v>
      </c>
      <c r="F10239" s="25">
        <f t="shared" si="2"/>
        <v>28</v>
      </c>
      <c r="G10239" s="193"/>
      <c r="H10239" s="23"/>
      <c r="I10239" s="28"/>
    </row>
    <row r="10240" ht="22.5" customHeight="1">
      <c r="A10240" s="53" t="str">
        <f t="array" ref="A10240">IFERROR(_xlfn.XLOOKUP(B10240, Runs[Run ID], Runs[Track]), "— pick a run —")</f>
        <v>X-Men</v>
      </c>
      <c r="B10240" s="54" t="s">
        <v>1033</v>
      </c>
      <c r="C10240" s="53" t="str">
        <f t="array" ref="C10240">IFERROR(_xlfn.XLOOKUP(B10240, Runs[Run ID], Runs[Title]), "— pick a run —")</f>
        <v>Claremont Era X-Men</v>
      </c>
      <c r="D10240" s="74" t="s">
        <v>15875</v>
      </c>
      <c r="E10240" s="58" t="b">
        <v>0</v>
      </c>
      <c r="F10240" s="25">
        <f t="shared" si="2"/>
        <v>29</v>
      </c>
      <c r="G10240" s="193"/>
      <c r="H10240" s="23"/>
      <c r="I10240" s="28"/>
    </row>
    <row r="10241" ht="22.5" customHeight="1">
      <c r="A10241" s="53" t="str">
        <f t="array" ref="A10241">IFERROR(_xlfn.XLOOKUP(B10241, Runs[Run ID], Runs[Track]), "— pick a run —")</f>
        <v>X-Men</v>
      </c>
      <c r="B10241" s="54" t="s">
        <v>1033</v>
      </c>
      <c r="C10241" s="53" t="str">
        <f t="array" ref="C10241">IFERROR(_xlfn.XLOOKUP(B10241, Runs[Run ID], Runs[Title]), "— pick a run —")</f>
        <v>Claremont Era X-Men</v>
      </c>
      <c r="D10241" s="74" t="s">
        <v>17132</v>
      </c>
      <c r="E10241" s="58" t="b">
        <v>0</v>
      </c>
      <c r="F10241" s="25">
        <f t="shared" si="2"/>
        <v>30</v>
      </c>
      <c r="G10241" s="193"/>
      <c r="H10241" s="23"/>
      <c r="I10241" s="28"/>
    </row>
    <row r="10242" ht="22.5" customHeight="1">
      <c r="A10242" s="53" t="str">
        <f t="array" ref="A10242">IFERROR(_xlfn.XLOOKUP(B10242, Runs[Run ID], Runs[Track]), "— pick a run —")</f>
        <v>X-Men</v>
      </c>
      <c r="B10242" s="54" t="s">
        <v>1033</v>
      </c>
      <c r="C10242" s="53" t="str">
        <f t="array" ref="C10242">IFERROR(_xlfn.XLOOKUP(B10242, Runs[Run ID], Runs[Title]), "— pick a run —")</f>
        <v>Claremont Era X-Men</v>
      </c>
      <c r="D10242" s="74" t="s">
        <v>17133</v>
      </c>
      <c r="E10242" s="58" t="b">
        <v>0</v>
      </c>
      <c r="F10242" s="25">
        <f t="shared" si="2"/>
        <v>31</v>
      </c>
      <c r="G10242" s="193"/>
      <c r="H10242" s="23"/>
      <c r="I10242" s="28"/>
    </row>
    <row r="10243" ht="22.5" customHeight="1">
      <c r="A10243" s="53" t="str">
        <f t="array" ref="A10243">IFERROR(_xlfn.XLOOKUP(B10243, Runs[Run ID], Runs[Track]), "— pick a run —")</f>
        <v>X-Men</v>
      </c>
      <c r="B10243" s="54" t="s">
        <v>1033</v>
      </c>
      <c r="C10243" s="53" t="str">
        <f t="array" ref="C10243">IFERROR(_xlfn.XLOOKUP(B10243, Runs[Run ID], Runs[Title]), "— pick a run —")</f>
        <v>Claremont Era X-Men</v>
      </c>
      <c r="D10243" s="74" t="s">
        <v>17134</v>
      </c>
      <c r="E10243" s="58" t="b">
        <v>0</v>
      </c>
      <c r="F10243" s="25">
        <f t="shared" si="2"/>
        <v>32</v>
      </c>
      <c r="G10243" s="193"/>
      <c r="H10243" s="23"/>
      <c r="I10243" s="28"/>
    </row>
    <row r="10244" ht="22.5" customHeight="1">
      <c r="A10244" s="53" t="str">
        <f t="array" ref="A10244">IFERROR(_xlfn.XLOOKUP(B10244, Runs[Run ID], Runs[Track]), "— pick a run —")</f>
        <v>X-Men</v>
      </c>
      <c r="B10244" s="54" t="s">
        <v>1033</v>
      </c>
      <c r="C10244" s="53" t="str">
        <f t="array" ref="C10244">IFERROR(_xlfn.XLOOKUP(B10244, Runs[Run ID], Runs[Title]), "— pick a run —")</f>
        <v>Claremont Era X-Men</v>
      </c>
      <c r="D10244" s="74" t="s">
        <v>17135</v>
      </c>
      <c r="E10244" s="58" t="b">
        <v>0</v>
      </c>
      <c r="F10244" s="25">
        <f t="shared" si="2"/>
        <v>33</v>
      </c>
      <c r="G10244" s="193"/>
      <c r="H10244" s="23"/>
      <c r="I10244" s="28"/>
    </row>
    <row r="10245" ht="22.5" customHeight="1">
      <c r="A10245" s="53" t="str">
        <f t="array" ref="A10245">IFERROR(_xlfn.XLOOKUP(B10245, Runs[Run ID], Runs[Track]), "— pick a run —")</f>
        <v>X-Men</v>
      </c>
      <c r="B10245" s="54" t="s">
        <v>1033</v>
      </c>
      <c r="C10245" s="53" t="str">
        <f t="array" ref="C10245">IFERROR(_xlfn.XLOOKUP(B10245, Runs[Run ID], Runs[Title]), "— pick a run —")</f>
        <v>Claremont Era X-Men</v>
      </c>
      <c r="D10245" s="74" t="s">
        <v>17136</v>
      </c>
      <c r="E10245" s="58" t="b">
        <v>0</v>
      </c>
      <c r="F10245" s="25">
        <f t="shared" si="2"/>
        <v>34</v>
      </c>
      <c r="G10245" s="193"/>
      <c r="H10245" s="23"/>
      <c r="I10245" s="28"/>
    </row>
    <row r="10246" ht="22.5" customHeight="1">
      <c r="A10246" s="53" t="str">
        <f t="array" ref="A10246">IFERROR(_xlfn.XLOOKUP(B10246, Runs[Run ID], Runs[Track]), "— pick a run —")</f>
        <v>X-Men</v>
      </c>
      <c r="B10246" s="54" t="s">
        <v>1033</v>
      </c>
      <c r="C10246" s="53" t="str">
        <f t="array" ref="C10246">IFERROR(_xlfn.XLOOKUP(B10246, Runs[Run ID], Runs[Title]), "— pick a run —")</f>
        <v>Claremont Era X-Men</v>
      </c>
      <c r="D10246" s="74" t="s">
        <v>17137</v>
      </c>
      <c r="E10246" s="58" t="b">
        <v>0</v>
      </c>
      <c r="F10246" s="25">
        <f t="shared" si="2"/>
        <v>35</v>
      </c>
      <c r="G10246" s="193"/>
      <c r="H10246" s="23"/>
      <c r="I10246" s="28"/>
    </row>
    <row r="10247" ht="22.5" customHeight="1">
      <c r="A10247" s="53" t="str">
        <f t="array" ref="A10247">IFERROR(_xlfn.XLOOKUP(B10247, Runs[Run ID], Runs[Track]), "— pick a run —")</f>
        <v>X-Men</v>
      </c>
      <c r="B10247" s="54" t="s">
        <v>1033</v>
      </c>
      <c r="C10247" s="53" t="str">
        <f t="array" ref="C10247">IFERROR(_xlfn.XLOOKUP(B10247, Runs[Run ID], Runs[Title]), "— pick a run —")</f>
        <v>Claremont Era X-Men</v>
      </c>
      <c r="D10247" s="74" t="s">
        <v>17138</v>
      </c>
      <c r="E10247" s="58" t="b">
        <v>0</v>
      </c>
      <c r="F10247" s="25">
        <f t="shared" si="2"/>
        <v>36</v>
      </c>
      <c r="G10247" s="193"/>
      <c r="H10247" s="23"/>
      <c r="I10247" s="28"/>
    </row>
    <row r="10248" ht="22.5" customHeight="1">
      <c r="A10248" s="53" t="str">
        <f t="array" ref="A10248">IFERROR(_xlfn.XLOOKUP(B10248, Runs[Run ID], Runs[Track]), "— pick a run —")</f>
        <v>X-Men</v>
      </c>
      <c r="B10248" s="54" t="s">
        <v>1033</v>
      </c>
      <c r="C10248" s="53" t="str">
        <f t="array" ref="C10248">IFERROR(_xlfn.XLOOKUP(B10248, Runs[Run ID], Runs[Title]), "— pick a run —")</f>
        <v>Claremont Era X-Men</v>
      </c>
      <c r="D10248" s="74" t="s">
        <v>17139</v>
      </c>
      <c r="E10248" s="58" t="b">
        <v>0</v>
      </c>
      <c r="F10248" s="25">
        <f t="shared" si="2"/>
        <v>37</v>
      </c>
      <c r="G10248" s="193"/>
      <c r="H10248" s="23"/>
      <c r="I10248" s="28"/>
    </row>
    <row r="10249" ht="22.5" customHeight="1">
      <c r="A10249" s="53" t="str">
        <f t="array" ref="A10249">IFERROR(_xlfn.XLOOKUP(B10249, Runs[Run ID], Runs[Track]), "— pick a run —")</f>
        <v>X-Men</v>
      </c>
      <c r="B10249" s="54" t="s">
        <v>1033</v>
      </c>
      <c r="C10249" s="53" t="str">
        <f t="array" ref="C10249">IFERROR(_xlfn.XLOOKUP(B10249, Runs[Run ID], Runs[Title]), "— pick a run —")</f>
        <v>Claremont Era X-Men</v>
      </c>
      <c r="D10249" s="74" t="s">
        <v>17140</v>
      </c>
      <c r="E10249" s="58" t="b">
        <v>0</v>
      </c>
      <c r="F10249" s="25">
        <f t="shared" si="2"/>
        <v>38</v>
      </c>
      <c r="G10249" s="193"/>
      <c r="H10249" s="23"/>
      <c r="I10249" s="28"/>
    </row>
    <row r="10250" ht="22.5" customHeight="1">
      <c r="A10250" s="53" t="str">
        <f t="array" ref="A10250">IFERROR(_xlfn.XLOOKUP(B10250, Runs[Run ID], Runs[Track]), "— pick a run —")</f>
        <v>X-Men</v>
      </c>
      <c r="B10250" s="54" t="s">
        <v>1033</v>
      </c>
      <c r="C10250" s="53" t="str">
        <f t="array" ref="C10250">IFERROR(_xlfn.XLOOKUP(B10250, Runs[Run ID], Runs[Title]), "— pick a run —")</f>
        <v>Claremont Era X-Men</v>
      </c>
      <c r="D10250" s="74" t="s">
        <v>17141</v>
      </c>
      <c r="E10250" s="58" t="b">
        <v>0</v>
      </c>
      <c r="F10250" s="25">
        <f t="shared" si="2"/>
        <v>39</v>
      </c>
      <c r="G10250" s="193"/>
      <c r="H10250" s="23"/>
      <c r="I10250" s="28"/>
    </row>
    <row r="10251" ht="22.5" customHeight="1">
      <c r="A10251" s="53" t="str">
        <f t="array" ref="A10251">IFERROR(_xlfn.XLOOKUP(B10251, Runs[Run ID], Runs[Track]), "— pick a run —")</f>
        <v>X-Men</v>
      </c>
      <c r="B10251" s="54" t="s">
        <v>1033</v>
      </c>
      <c r="C10251" s="53" t="str">
        <f t="array" ref="C10251">IFERROR(_xlfn.XLOOKUP(B10251, Runs[Run ID], Runs[Title]), "— pick a run —")</f>
        <v>Claremont Era X-Men</v>
      </c>
      <c r="D10251" s="74" t="s">
        <v>17142</v>
      </c>
      <c r="E10251" s="58" t="b">
        <v>0</v>
      </c>
      <c r="F10251" s="25">
        <f t="shared" si="2"/>
        <v>40</v>
      </c>
      <c r="G10251" s="193"/>
      <c r="H10251" s="23"/>
      <c r="I10251" s="28"/>
    </row>
    <row r="10252" ht="22.5" customHeight="1">
      <c r="A10252" s="53" t="str">
        <f t="array" ref="A10252">IFERROR(_xlfn.XLOOKUP(B10252, Runs[Run ID], Runs[Track]), "— pick a run —")</f>
        <v>X-Men</v>
      </c>
      <c r="B10252" s="54" t="s">
        <v>1033</v>
      </c>
      <c r="C10252" s="53" t="str">
        <f t="array" ref="C10252">IFERROR(_xlfn.XLOOKUP(B10252, Runs[Run ID], Runs[Title]), "— pick a run —")</f>
        <v>Claremont Era X-Men</v>
      </c>
      <c r="D10252" s="74" t="s">
        <v>17143</v>
      </c>
      <c r="E10252" s="58" t="b">
        <v>0</v>
      </c>
      <c r="F10252" s="25">
        <f t="shared" si="2"/>
        <v>41</v>
      </c>
      <c r="G10252" s="193"/>
      <c r="H10252" s="23"/>
      <c r="I10252" s="28"/>
    </row>
    <row r="10253" ht="22.5" customHeight="1">
      <c r="A10253" s="53" t="str">
        <f t="array" ref="A10253">IFERROR(_xlfn.XLOOKUP(B10253, Runs[Run ID], Runs[Track]), "— pick a run —")</f>
        <v>X-Men</v>
      </c>
      <c r="B10253" s="54" t="s">
        <v>1033</v>
      </c>
      <c r="C10253" s="53" t="str">
        <f t="array" ref="C10253">IFERROR(_xlfn.XLOOKUP(B10253, Runs[Run ID], Runs[Title]), "— pick a run —")</f>
        <v>Claremont Era X-Men</v>
      </c>
      <c r="D10253" s="74" t="s">
        <v>17144</v>
      </c>
      <c r="E10253" s="58" t="b">
        <v>0</v>
      </c>
      <c r="F10253" s="25">
        <f t="shared" si="2"/>
        <v>42</v>
      </c>
      <c r="G10253" s="193"/>
      <c r="H10253" s="23"/>
      <c r="I10253" s="28"/>
    </row>
    <row r="10254" ht="22.5" customHeight="1">
      <c r="A10254" s="53" t="str">
        <f t="array" ref="A10254">IFERROR(_xlfn.XLOOKUP(B10254, Runs[Run ID], Runs[Track]), "— pick a run —")</f>
        <v>X-Men</v>
      </c>
      <c r="B10254" s="54" t="s">
        <v>1033</v>
      </c>
      <c r="C10254" s="53" t="str">
        <f t="array" ref="C10254">IFERROR(_xlfn.XLOOKUP(B10254, Runs[Run ID], Runs[Title]), "— pick a run —")</f>
        <v>Claremont Era X-Men</v>
      </c>
      <c r="D10254" s="74" t="s">
        <v>17145</v>
      </c>
      <c r="E10254" s="58" t="b">
        <v>0</v>
      </c>
      <c r="F10254" s="25">
        <f t="shared" si="2"/>
        <v>43</v>
      </c>
      <c r="G10254" s="193"/>
      <c r="H10254" s="23"/>
      <c r="I10254" s="28"/>
    </row>
    <row r="10255" ht="22.5" customHeight="1">
      <c r="A10255" s="53" t="str">
        <f t="array" ref="A10255">IFERROR(_xlfn.XLOOKUP(B10255, Runs[Run ID], Runs[Track]), "— pick a run —")</f>
        <v>X-Men</v>
      </c>
      <c r="B10255" s="54" t="s">
        <v>1033</v>
      </c>
      <c r="C10255" s="53" t="str">
        <f t="array" ref="C10255">IFERROR(_xlfn.XLOOKUP(B10255, Runs[Run ID], Runs[Title]), "— pick a run —")</f>
        <v>Claremont Era X-Men</v>
      </c>
      <c r="D10255" s="74" t="s">
        <v>17146</v>
      </c>
      <c r="E10255" s="58" t="b">
        <v>0</v>
      </c>
      <c r="F10255" s="25">
        <f t="shared" si="2"/>
        <v>44</v>
      </c>
      <c r="G10255" s="193"/>
      <c r="H10255" s="23"/>
      <c r="I10255" s="28"/>
    </row>
    <row r="10256" ht="22.5" customHeight="1">
      <c r="A10256" s="53" t="str">
        <f t="array" ref="A10256">IFERROR(_xlfn.XLOOKUP(B10256, Runs[Run ID], Runs[Track]), "— pick a run —")</f>
        <v>X-Men</v>
      </c>
      <c r="B10256" s="54" t="s">
        <v>1033</v>
      </c>
      <c r="C10256" s="53" t="str">
        <f t="array" ref="C10256">IFERROR(_xlfn.XLOOKUP(B10256, Runs[Run ID], Runs[Title]), "— pick a run —")</f>
        <v>Claremont Era X-Men</v>
      </c>
      <c r="D10256" s="74" t="s">
        <v>17147</v>
      </c>
      <c r="E10256" s="58" t="b">
        <v>0</v>
      </c>
      <c r="F10256" s="25">
        <f t="shared" si="2"/>
        <v>45</v>
      </c>
      <c r="G10256" s="193"/>
      <c r="H10256" s="23"/>
      <c r="I10256" s="28"/>
    </row>
    <row r="10257" ht="22.5" customHeight="1">
      <c r="A10257" s="53" t="str">
        <f t="array" ref="A10257">IFERROR(_xlfn.XLOOKUP(B10257, Runs[Run ID], Runs[Track]), "— pick a run —")</f>
        <v>X-Men</v>
      </c>
      <c r="B10257" s="54" t="s">
        <v>1033</v>
      </c>
      <c r="C10257" s="53" t="str">
        <f t="array" ref="C10257">IFERROR(_xlfn.XLOOKUP(B10257, Runs[Run ID], Runs[Title]), "— pick a run —")</f>
        <v>Claremont Era X-Men</v>
      </c>
      <c r="D10257" s="74" t="s">
        <v>17148</v>
      </c>
      <c r="E10257" s="58" t="b">
        <v>0</v>
      </c>
      <c r="F10257" s="25">
        <f t="shared" si="2"/>
        <v>46</v>
      </c>
      <c r="G10257" s="193"/>
      <c r="H10257" s="23"/>
      <c r="I10257" s="28"/>
    </row>
    <row r="10258" ht="22.5" customHeight="1">
      <c r="A10258" s="53" t="str">
        <f t="array" ref="A10258">IFERROR(_xlfn.XLOOKUP(B10258, Runs[Run ID], Runs[Track]), "— pick a run —")</f>
        <v>X-Men</v>
      </c>
      <c r="B10258" s="54" t="s">
        <v>1033</v>
      </c>
      <c r="C10258" s="53" t="str">
        <f t="array" ref="C10258">IFERROR(_xlfn.XLOOKUP(B10258, Runs[Run ID], Runs[Title]), "— pick a run —")</f>
        <v>Claremont Era X-Men</v>
      </c>
      <c r="D10258" s="74" t="s">
        <v>17149</v>
      </c>
      <c r="E10258" s="58" t="b">
        <v>0</v>
      </c>
      <c r="F10258" s="25">
        <f t="shared" si="2"/>
        <v>47</v>
      </c>
      <c r="G10258" s="193"/>
      <c r="H10258" s="23"/>
      <c r="I10258" s="28"/>
    </row>
    <row r="10259" ht="22.5" customHeight="1">
      <c r="A10259" s="53" t="str">
        <f t="array" ref="A10259">IFERROR(_xlfn.XLOOKUP(B10259, Runs[Run ID], Runs[Track]), "— pick a run —")</f>
        <v>X-Men</v>
      </c>
      <c r="B10259" s="54" t="s">
        <v>1033</v>
      </c>
      <c r="C10259" s="53" t="str">
        <f t="array" ref="C10259">IFERROR(_xlfn.XLOOKUP(B10259, Runs[Run ID], Runs[Title]), "— pick a run —")</f>
        <v>Claremont Era X-Men</v>
      </c>
      <c r="D10259" s="74" t="s">
        <v>17150</v>
      </c>
      <c r="E10259" s="58" t="b">
        <v>0</v>
      </c>
      <c r="F10259" s="25">
        <f t="shared" si="2"/>
        <v>48</v>
      </c>
      <c r="G10259" s="193"/>
      <c r="H10259" s="23"/>
      <c r="I10259" s="28"/>
    </row>
    <row r="10260" ht="22.5" customHeight="1">
      <c r="A10260" s="53" t="str">
        <f t="array" ref="A10260">IFERROR(_xlfn.XLOOKUP(B10260, Runs[Run ID], Runs[Track]), "— pick a run —")</f>
        <v>X-Men</v>
      </c>
      <c r="B10260" s="54" t="s">
        <v>1033</v>
      </c>
      <c r="C10260" s="53" t="str">
        <f t="array" ref="C10260">IFERROR(_xlfn.XLOOKUP(B10260, Runs[Run ID], Runs[Title]), "— pick a run —")</f>
        <v>Claremont Era X-Men</v>
      </c>
      <c r="D10260" s="74" t="s">
        <v>15876</v>
      </c>
      <c r="E10260" s="58" t="b">
        <v>0</v>
      </c>
      <c r="F10260" s="25">
        <f t="shared" si="2"/>
        <v>49</v>
      </c>
      <c r="G10260" s="193"/>
      <c r="H10260" s="23"/>
      <c r="I10260" s="28"/>
    </row>
    <row r="10261" ht="22.5" customHeight="1">
      <c r="A10261" s="53" t="str">
        <f t="array" ref="A10261">IFERROR(_xlfn.XLOOKUP(B10261, Runs[Run ID], Runs[Track]), "— pick a run —")</f>
        <v>X-Men</v>
      </c>
      <c r="B10261" s="54" t="s">
        <v>1033</v>
      </c>
      <c r="C10261" s="53" t="str">
        <f t="array" ref="C10261">IFERROR(_xlfn.XLOOKUP(B10261, Runs[Run ID], Runs[Title]), "— pick a run —")</f>
        <v>Claremont Era X-Men</v>
      </c>
      <c r="D10261" s="74" t="s">
        <v>15878</v>
      </c>
      <c r="E10261" s="58" t="b">
        <v>0</v>
      </c>
      <c r="F10261" s="25">
        <f t="shared" si="2"/>
        <v>50</v>
      </c>
      <c r="G10261" s="193"/>
      <c r="H10261" s="23"/>
      <c r="I10261" s="28"/>
    </row>
    <row r="10262" ht="22.5" customHeight="1">
      <c r="A10262" s="53" t="str">
        <f t="array" ref="A10262">IFERROR(_xlfn.XLOOKUP(B10262, Runs[Run ID], Runs[Track]), "— pick a run —")</f>
        <v>X-Men</v>
      </c>
      <c r="B10262" s="54" t="s">
        <v>1033</v>
      </c>
      <c r="C10262" s="53" t="str">
        <f t="array" ref="C10262">IFERROR(_xlfn.XLOOKUP(B10262, Runs[Run ID], Runs[Title]), "— pick a run —")</f>
        <v>Claremont Era X-Men</v>
      </c>
      <c r="D10262" s="74" t="s">
        <v>17151</v>
      </c>
      <c r="E10262" s="58" t="b">
        <v>0</v>
      </c>
      <c r="F10262" s="25">
        <f t="shared" si="2"/>
        <v>51</v>
      </c>
      <c r="G10262" s="193"/>
      <c r="H10262" s="23"/>
      <c r="I10262" s="28"/>
    </row>
    <row r="10263" ht="22.5" customHeight="1">
      <c r="A10263" s="53" t="str">
        <f t="array" ref="A10263">IFERROR(_xlfn.XLOOKUP(B10263, Runs[Run ID], Runs[Track]), "— pick a run —")</f>
        <v>X-Men</v>
      </c>
      <c r="B10263" s="54" t="s">
        <v>1033</v>
      </c>
      <c r="C10263" s="53" t="str">
        <f t="array" ref="C10263">IFERROR(_xlfn.XLOOKUP(B10263, Runs[Run ID], Runs[Title]), "— pick a run —")</f>
        <v>Claremont Era X-Men</v>
      </c>
      <c r="D10263" s="74" t="s">
        <v>17152</v>
      </c>
      <c r="E10263" s="58" t="b">
        <v>0</v>
      </c>
      <c r="F10263" s="25">
        <f t="shared" si="2"/>
        <v>52</v>
      </c>
      <c r="G10263" s="193"/>
      <c r="H10263" s="23"/>
      <c r="I10263" s="28"/>
    </row>
    <row r="10264" ht="22.5" customHeight="1">
      <c r="A10264" s="53" t="str">
        <f t="array" ref="A10264">IFERROR(_xlfn.XLOOKUP(B10264, Runs[Run ID], Runs[Track]), "— pick a run —")</f>
        <v>X-Men</v>
      </c>
      <c r="B10264" s="54" t="s">
        <v>1033</v>
      </c>
      <c r="C10264" s="53" t="str">
        <f t="array" ref="C10264">IFERROR(_xlfn.XLOOKUP(B10264, Runs[Run ID], Runs[Title]), "— pick a run —")</f>
        <v>Claremont Era X-Men</v>
      </c>
      <c r="D10264" s="74" t="s">
        <v>17153</v>
      </c>
      <c r="E10264" s="58" t="b">
        <v>0</v>
      </c>
      <c r="F10264" s="25">
        <f t="shared" si="2"/>
        <v>53</v>
      </c>
      <c r="G10264" s="193"/>
      <c r="H10264" s="23"/>
      <c r="I10264" s="28"/>
    </row>
    <row r="10265" ht="22.5" customHeight="1">
      <c r="A10265" s="53" t="str">
        <f t="array" ref="A10265">IFERROR(_xlfn.XLOOKUP(B10265, Runs[Run ID], Runs[Track]), "— pick a run —")</f>
        <v>X-Men</v>
      </c>
      <c r="B10265" s="54" t="s">
        <v>1033</v>
      </c>
      <c r="C10265" s="53" t="str">
        <f t="array" ref="C10265">IFERROR(_xlfn.XLOOKUP(B10265, Runs[Run ID], Runs[Title]), "— pick a run —")</f>
        <v>Claremont Era X-Men</v>
      </c>
      <c r="D10265" s="74" t="s">
        <v>17154</v>
      </c>
      <c r="E10265" s="58" t="b">
        <v>0</v>
      </c>
      <c r="F10265" s="25">
        <f t="shared" si="2"/>
        <v>54</v>
      </c>
      <c r="G10265" s="193"/>
      <c r="H10265" s="23"/>
      <c r="I10265" s="28"/>
    </row>
    <row r="10266" ht="22.5" customHeight="1">
      <c r="A10266" s="53" t="str">
        <f t="array" ref="A10266">IFERROR(_xlfn.XLOOKUP(B10266, Runs[Run ID], Runs[Track]), "— pick a run —")</f>
        <v>X-Men</v>
      </c>
      <c r="B10266" s="54" t="s">
        <v>1033</v>
      </c>
      <c r="C10266" s="53" t="str">
        <f t="array" ref="C10266">IFERROR(_xlfn.XLOOKUP(B10266, Runs[Run ID], Runs[Title]), "— pick a run —")</f>
        <v>Claremont Era X-Men</v>
      </c>
      <c r="D10266" s="74" t="s">
        <v>14092</v>
      </c>
      <c r="E10266" s="58" t="b">
        <v>0</v>
      </c>
      <c r="F10266" s="25">
        <f t="shared" si="2"/>
        <v>55</v>
      </c>
      <c r="G10266" s="193"/>
      <c r="H10266" s="23"/>
      <c r="I10266" s="28"/>
    </row>
    <row r="10267" ht="22.5" customHeight="1">
      <c r="A10267" s="53" t="str">
        <f t="array" ref="A10267">IFERROR(_xlfn.XLOOKUP(B10267, Runs[Run ID], Runs[Track]), "— pick a run —")</f>
        <v>X-Men</v>
      </c>
      <c r="B10267" s="54" t="s">
        <v>1033</v>
      </c>
      <c r="C10267" s="53" t="str">
        <f t="array" ref="C10267">IFERROR(_xlfn.XLOOKUP(B10267, Runs[Run ID], Runs[Title]), "— pick a run —")</f>
        <v>Claremont Era X-Men</v>
      </c>
      <c r="D10267" s="74" t="s">
        <v>14094</v>
      </c>
      <c r="E10267" s="58" t="b">
        <v>0</v>
      </c>
      <c r="F10267" s="25">
        <f t="shared" si="2"/>
        <v>56</v>
      </c>
      <c r="G10267" s="193"/>
      <c r="H10267" s="23"/>
      <c r="I10267" s="28"/>
    </row>
    <row r="10268" ht="22.5" customHeight="1">
      <c r="A10268" s="53" t="str">
        <f t="array" ref="A10268">IFERROR(_xlfn.XLOOKUP(B10268, Runs[Run ID], Runs[Track]), "— pick a run —")</f>
        <v>X-Men</v>
      </c>
      <c r="B10268" s="54" t="s">
        <v>1033</v>
      </c>
      <c r="C10268" s="53" t="str">
        <f t="array" ref="C10268">IFERROR(_xlfn.XLOOKUP(B10268, Runs[Run ID], Runs[Title]), "— pick a run —")</f>
        <v>Claremont Era X-Men</v>
      </c>
      <c r="D10268" s="74" t="s">
        <v>14095</v>
      </c>
      <c r="E10268" s="58" t="b">
        <v>0</v>
      </c>
      <c r="F10268" s="25">
        <f t="shared" si="2"/>
        <v>57</v>
      </c>
      <c r="G10268" s="193"/>
      <c r="H10268" s="23"/>
      <c r="I10268" s="28"/>
    </row>
    <row r="10269" ht="22.5" customHeight="1">
      <c r="A10269" s="53" t="str">
        <f t="array" ref="A10269">IFERROR(_xlfn.XLOOKUP(B10269, Runs[Run ID], Runs[Track]), "— pick a run —")</f>
        <v>X-Men</v>
      </c>
      <c r="B10269" s="54" t="s">
        <v>1033</v>
      </c>
      <c r="C10269" s="53" t="str">
        <f t="array" ref="C10269">IFERROR(_xlfn.XLOOKUP(B10269, Runs[Run ID], Runs[Title]), "— pick a run —")</f>
        <v>Claremont Era X-Men</v>
      </c>
      <c r="D10269" s="74" t="s">
        <v>17155</v>
      </c>
      <c r="E10269" s="58" t="b">
        <v>0</v>
      </c>
      <c r="F10269" s="25">
        <f t="shared" si="2"/>
        <v>58</v>
      </c>
      <c r="G10269" s="193"/>
      <c r="H10269" s="23"/>
      <c r="I10269" s="28"/>
    </row>
    <row r="10270" ht="22.5" customHeight="1">
      <c r="A10270" s="53" t="str">
        <f t="array" ref="A10270">IFERROR(_xlfn.XLOOKUP(B10270, Runs[Run ID], Runs[Track]), "— pick a run —")</f>
        <v>X-Men</v>
      </c>
      <c r="B10270" s="54" t="s">
        <v>1033</v>
      </c>
      <c r="C10270" s="53" t="str">
        <f t="array" ref="C10270">IFERROR(_xlfn.XLOOKUP(B10270, Runs[Run ID], Runs[Title]), "— pick a run —")</f>
        <v>Claremont Era X-Men</v>
      </c>
      <c r="D10270" s="74" t="s">
        <v>17156</v>
      </c>
      <c r="E10270" s="58" t="b">
        <v>0</v>
      </c>
      <c r="F10270" s="25">
        <f t="shared" si="2"/>
        <v>59</v>
      </c>
      <c r="G10270" s="193"/>
      <c r="H10270" s="23"/>
      <c r="I10270" s="28"/>
    </row>
    <row r="10271" ht="22.5" customHeight="1">
      <c r="A10271" s="53" t="str">
        <f t="array" ref="A10271">IFERROR(_xlfn.XLOOKUP(B10271, Runs[Run ID], Runs[Track]), "— pick a run —")</f>
        <v>X-Men</v>
      </c>
      <c r="B10271" s="54" t="s">
        <v>1033</v>
      </c>
      <c r="C10271" s="53" t="str">
        <f t="array" ref="C10271">IFERROR(_xlfn.XLOOKUP(B10271, Runs[Run ID], Runs[Title]), "— pick a run —")</f>
        <v>Claremont Era X-Men</v>
      </c>
      <c r="D10271" s="74" t="s">
        <v>17157</v>
      </c>
      <c r="E10271" s="58" t="b">
        <v>0</v>
      </c>
      <c r="F10271" s="25">
        <f t="shared" si="2"/>
        <v>60</v>
      </c>
      <c r="G10271" s="193"/>
      <c r="H10271" s="23"/>
      <c r="I10271" s="28"/>
    </row>
    <row r="10272" ht="22.5" customHeight="1">
      <c r="A10272" s="53" t="str">
        <f t="array" ref="A10272">IFERROR(_xlfn.XLOOKUP(B10272, Runs[Run ID], Runs[Track]), "— pick a run —")</f>
        <v>X-Men</v>
      </c>
      <c r="B10272" s="54" t="s">
        <v>1033</v>
      </c>
      <c r="C10272" s="53" t="str">
        <f t="array" ref="C10272">IFERROR(_xlfn.XLOOKUP(B10272, Runs[Run ID], Runs[Title]), "— pick a run —")</f>
        <v>Claremont Era X-Men</v>
      </c>
      <c r="D10272" s="74" t="s">
        <v>17158</v>
      </c>
      <c r="E10272" s="58" t="b">
        <v>0</v>
      </c>
      <c r="F10272" s="25">
        <f t="shared" si="2"/>
        <v>61</v>
      </c>
      <c r="G10272" s="193"/>
      <c r="H10272" s="23"/>
      <c r="I10272" s="28"/>
    </row>
    <row r="10273" ht="22.5" customHeight="1">
      <c r="A10273" s="53" t="str">
        <f t="array" ref="A10273">IFERROR(_xlfn.XLOOKUP(B10273, Runs[Run ID], Runs[Track]), "— pick a run —")</f>
        <v>X-Men</v>
      </c>
      <c r="B10273" s="54" t="s">
        <v>1033</v>
      </c>
      <c r="C10273" s="53" t="str">
        <f t="array" ref="C10273">IFERROR(_xlfn.XLOOKUP(B10273, Runs[Run ID], Runs[Title]), "— pick a run —")</f>
        <v>Claremont Era X-Men</v>
      </c>
      <c r="D10273" s="74" t="s">
        <v>4200</v>
      </c>
      <c r="E10273" s="58" t="b">
        <v>0</v>
      </c>
      <c r="F10273" s="25">
        <f t="shared" si="2"/>
        <v>62</v>
      </c>
      <c r="G10273" s="193"/>
      <c r="H10273" s="23"/>
      <c r="I10273" s="28"/>
    </row>
    <row r="10274" ht="22.5" customHeight="1">
      <c r="A10274" s="53" t="str">
        <f t="array" ref="A10274">IFERROR(_xlfn.XLOOKUP(B10274, Runs[Run ID], Runs[Track]), "— pick a run —")</f>
        <v>X-Men</v>
      </c>
      <c r="B10274" s="54" t="s">
        <v>1033</v>
      </c>
      <c r="C10274" s="53" t="str">
        <f t="array" ref="C10274">IFERROR(_xlfn.XLOOKUP(B10274, Runs[Run ID], Runs[Title]), "— pick a run —")</f>
        <v>Claremont Era X-Men</v>
      </c>
      <c r="D10274" s="74" t="s">
        <v>17159</v>
      </c>
      <c r="E10274" s="58" t="b">
        <v>0</v>
      </c>
      <c r="F10274" s="25">
        <f t="shared" si="2"/>
        <v>63</v>
      </c>
      <c r="G10274" s="193"/>
      <c r="H10274" s="23"/>
      <c r="I10274" s="28"/>
    </row>
    <row r="10275" ht="22.5" customHeight="1">
      <c r="A10275" s="53" t="str">
        <f t="array" ref="A10275">IFERROR(_xlfn.XLOOKUP(B10275, Runs[Run ID], Runs[Track]), "— pick a run —")</f>
        <v>X-Men</v>
      </c>
      <c r="B10275" s="54" t="s">
        <v>1033</v>
      </c>
      <c r="C10275" s="53" t="str">
        <f t="array" ref="C10275">IFERROR(_xlfn.XLOOKUP(B10275, Runs[Run ID], Runs[Title]), "— pick a run —")</f>
        <v>Claremont Era X-Men</v>
      </c>
      <c r="D10275" s="74" t="s">
        <v>17160</v>
      </c>
      <c r="E10275" s="58" t="b">
        <v>0</v>
      </c>
      <c r="F10275" s="25">
        <f t="shared" si="2"/>
        <v>64</v>
      </c>
      <c r="G10275" s="193"/>
      <c r="H10275" s="23"/>
      <c r="I10275" s="28"/>
    </row>
    <row r="10276" ht="22.5" customHeight="1">
      <c r="A10276" s="53" t="str">
        <f t="array" ref="A10276">IFERROR(_xlfn.XLOOKUP(B10276, Runs[Run ID], Runs[Track]), "— pick a run —")</f>
        <v>X-Men</v>
      </c>
      <c r="B10276" s="54" t="s">
        <v>1033</v>
      </c>
      <c r="C10276" s="53" t="str">
        <f t="array" ref="C10276">IFERROR(_xlfn.XLOOKUP(B10276, Runs[Run ID], Runs[Title]), "— pick a run —")</f>
        <v>Claremont Era X-Men</v>
      </c>
      <c r="D10276" s="74" t="s">
        <v>17161</v>
      </c>
      <c r="E10276" s="58" t="b">
        <v>0</v>
      </c>
      <c r="F10276" s="25">
        <f t="shared" si="2"/>
        <v>65</v>
      </c>
      <c r="G10276" s="193"/>
      <c r="H10276" s="23"/>
      <c r="I10276" s="28"/>
    </row>
    <row r="10277" ht="22.5" customHeight="1">
      <c r="A10277" s="53" t="str">
        <f t="array" ref="A10277">IFERROR(_xlfn.XLOOKUP(B10277, Runs[Run ID], Runs[Track]), "— pick a run —")</f>
        <v>X-Men</v>
      </c>
      <c r="B10277" s="54" t="s">
        <v>1033</v>
      </c>
      <c r="C10277" s="53" t="str">
        <f t="array" ref="C10277">IFERROR(_xlfn.XLOOKUP(B10277, Runs[Run ID], Runs[Title]), "— pick a run —")</f>
        <v>Claremont Era X-Men</v>
      </c>
      <c r="D10277" s="74" t="s">
        <v>17162</v>
      </c>
      <c r="E10277" s="58" t="b">
        <v>0</v>
      </c>
      <c r="F10277" s="25">
        <f t="shared" si="2"/>
        <v>66</v>
      </c>
      <c r="G10277" s="193"/>
      <c r="H10277" s="23"/>
      <c r="I10277" s="28"/>
    </row>
    <row r="10278" ht="22.5" customHeight="1">
      <c r="A10278" s="53" t="str">
        <f t="array" ref="A10278">IFERROR(_xlfn.XLOOKUP(B10278, Runs[Run ID], Runs[Track]), "— pick a run —")</f>
        <v>X-Men</v>
      </c>
      <c r="B10278" s="54" t="s">
        <v>1033</v>
      </c>
      <c r="C10278" s="53" t="str">
        <f t="array" ref="C10278">IFERROR(_xlfn.XLOOKUP(B10278, Runs[Run ID], Runs[Title]), "— pick a run —")</f>
        <v>Claremont Era X-Men</v>
      </c>
      <c r="D10278" s="74" t="s">
        <v>17163</v>
      </c>
      <c r="E10278" s="58" t="b">
        <v>0</v>
      </c>
      <c r="F10278" s="25">
        <f t="shared" si="2"/>
        <v>67</v>
      </c>
      <c r="G10278" s="193"/>
      <c r="H10278" s="23"/>
      <c r="I10278" s="28"/>
    </row>
    <row r="10279" ht="22.5" customHeight="1">
      <c r="A10279" s="53" t="str">
        <f t="array" ref="A10279">IFERROR(_xlfn.XLOOKUP(B10279, Runs[Run ID], Runs[Track]), "— pick a run —")</f>
        <v>X-Men</v>
      </c>
      <c r="B10279" s="54" t="s">
        <v>1033</v>
      </c>
      <c r="C10279" s="53" t="str">
        <f t="array" ref="C10279">IFERROR(_xlfn.XLOOKUP(B10279, Runs[Run ID], Runs[Title]), "— pick a run —")</f>
        <v>Claremont Era X-Men</v>
      </c>
      <c r="D10279" s="74" t="s">
        <v>17164</v>
      </c>
      <c r="E10279" s="58" t="b">
        <v>0</v>
      </c>
      <c r="F10279" s="25">
        <f t="shared" si="2"/>
        <v>68</v>
      </c>
      <c r="G10279" s="193"/>
      <c r="H10279" s="23"/>
      <c r="I10279" s="28"/>
    </row>
    <row r="10280" ht="22.5" customHeight="1">
      <c r="A10280" s="53" t="str">
        <f t="array" ref="A10280">IFERROR(_xlfn.XLOOKUP(B10280, Runs[Run ID], Runs[Track]), "— pick a run —")</f>
        <v>X-Men</v>
      </c>
      <c r="B10280" s="54" t="s">
        <v>1033</v>
      </c>
      <c r="C10280" s="53" t="str">
        <f t="array" ref="C10280">IFERROR(_xlfn.XLOOKUP(B10280, Runs[Run ID], Runs[Title]), "— pick a run —")</f>
        <v>Claremont Era X-Men</v>
      </c>
      <c r="D10280" s="74" t="s">
        <v>17165</v>
      </c>
      <c r="E10280" s="58" t="b">
        <v>0</v>
      </c>
      <c r="F10280" s="25">
        <f t="shared" si="2"/>
        <v>69</v>
      </c>
      <c r="G10280" s="193"/>
      <c r="H10280" s="23"/>
      <c r="I10280" s="28"/>
    </row>
    <row r="10281" ht="22.5" customHeight="1">
      <c r="A10281" s="53" t="str">
        <f t="array" ref="A10281">IFERROR(_xlfn.XLOOKUP(B10281, Runs[Run ID], Runs[Track]), "— pick a run —")</f>
        <v>X-Men</v>
      </c>
      <c r="B10281" s="54" t="s">
        <v>1033</v>
      </c>
      <c r="C10281" s="53" t="str">
        <f t="array" ref="C10281">IFERROR(_xlfn.XLOOKUP(B10281, Runs[Run ID], Runs[Title]), "— pick a run —")</f>
        <v>Claremont Era X-Men</v>
      </c>
      <c r="D10281" s="74" t="s">
        <v>13265</v>
      </c>
      <c r="E10281" s="58" t="b">
        <v>0</v>
      </c>
      <c r="F10281" s="25">
        <f t="shared" si="2"/>
        <v>70</v>
      </c>
      <c r="G10281" s="193"/>
      <c r="H10281" s="23"/>
      <c r="I10281" s="28"/>
    </row>
    <row r="10282" ht="22.5" customHeight="1">
      <c r="A10282" s="53" t="str">
        <f t="array" ref="A10282">IFERROR(_xlfn.XLOOKUP(B10282, Runs[Run ID], Runs[Track]), "— pick a run —")</f>
        <v>X-Men</v>
      </c>
      <c r="B10282" s="54" t="s">
        <v>1033</v>
      </c>
      <c r="C10282" s="53" t="str">
        <f t="array" ref="C10282">IFERROR(_xlfn.XLOOKUP(B10282, Runs[Run ID], Runs[Title]), "— pick a run —")</f>
        <v>Claremont Era X-Men</v>
      </c>
      <c r="D10282" s="74" t="s">
        <v>13267</v>
      </c>
      <c r="E10282" s="58" t="b">
        <v>0</v>
      </c>
      <c r="F10282" s="25">
        <f t="shared" si="2"/>
        <v>71</v>
      </c>
      <c r="G10282" s="193"/>
      <c r="H10282" s="23"/>
      <c r="I10282" s="28"/>
    </row>
    <row r="10283" ht="22.5" customHeight="1">
      <c r="A10283" s="53" t="str">
        <f t="array" ref="A10283">IFERROR(_xlfn.XLOOKUP(B10283, Runs[Run ID], Runs[Track]), "— pick a run —")</f>
        <v>X-Men</v>
      </c>
      <c r="B10283" s="54" t="s">
        <v>1033</v>
      </c>
      <c r="C10283" s="53" t="str">
        <f t="array" ref="C10283">IFERROR(_xlfn.XLOOKUP(B10283, Runs[Run ID], Runs[Title]), "— pick a run —")</f>
        <v>Claremont Era X-Men</v>
      </c>
      <c r="D10283" s="74" t="s">
        <v>13269</v>
      </c>
      <c r="E10283" s="58" t="b">
        <v>0</v>
      </c>
      <c r="F10283" s="25">
        <f t="shared" si="2"/>
        <v>72</v>
      </c>
      <c r="G10283" s="193"/>
      <c r="H10283" s="23"/>
      <c r="I10283" s="28"/>
    </row>
    <row r="10284" ht="22.5" customHeight="1">
      <c r="A10284" s="53" t="str">
        <f t="array" ref="A10284">IFERROR(_xlfn.XLOOKUP(B10284, Runs[Run ID], Runs[Track]), "— pick a run —")</f>
        <v>X-Men</v>
      </c>
      <c r="B10284" s="54" t="s">
        <v>1033</v>
      </c>
      <c r="C10284" s="53" t="str">
        <f t="array" ref="C10284">IFERROR(_xlfn.XLOOKUP(B10284, Runs[Run ID], Runs[Title]), "— pick a run —")</f>
        <v>Claremont Era X-Men</v>
      </c>
      <c r="D10284" s="74" t="s">
        <v>17166</v>
      </c>
      <c r="E10284" s="58" t="b">
        <v>0</v>
      </c>
      <c r="F10284" s="25">
        <f t="shared" si="2"/>
        <v>73</v>
      </c>
      <c r="G10284" s="193"/>
      <c r="H10284" s="23"/>
      <c r="I10284" s="28"/>
    </row>
    <row r="10285" ht="22.5" customHeight="1">
      <c r="A10285" s="53" t="str">
        <f t="array" ref="A10285">IFERROR(_xlfn.XLOOKUP(B10285, Runs[Run ID], Runs[Track]), "— pick a run —")</f>
        <v>X-Men</v>
      </c>
      <c r="B10285" s="54" t="s">
        <v>1033</v>
      </c>
      <c r="C10285" s="53" t="str">
        <f t="array" ref="C10285">IFERROR(_xlfn.XLOOKUP(B10285, Runs[Run ID], Runs[Title]), "— pick a run —")</f>
        <v>Claremont Era X-Men</v>
      </c>
      <c r="D10285" s="74" t="s">
        <v>17167</v>
      </c>
      <c r="E10285" s="58" t="b">
        <v>0</v>
      </c>
      <c r="F10285" s="25">
        <f t="shared" si="2"/>
        <v>74</v>
      </c>
      <c r="G10285" s="193"/>
      <c r="H10285" s="23"/>
      <c r="I10285" s="28"/>
    </row>
    <row r="10286" ht="22.5" customHeight="1">
      <c r="A10286" s="53" t="str">
        <f t="array" ref="A10286">IFERROR(_xlfn.XLOOKUP(B10286, Runs[Run ID], Runs[Track]), "— pick a run —")</f>
        <v>X-Men</v>
      </c>
      <c r="B10286" s="54" t="s">
        <v>1033</v>
      </c>
      <c r="C10286" s="53" t="str">
        <f t="array" ref="C10286">IFERROR(_xlfn.XLOOKUP(B10286, Runs[Run ID], Runs[Title]), "— pick a run —")</f>
        <v>Claremont Era X-Men</v>
      </c>
      <c r="D10286" s="74" t="s">
        <v>17168</v>
      </c>
      <c r="E10286" s="58" t="b">
        <v>0</v>
      </c>
      <c r="F10286" s="25">
        <f t="shared" si="2"/>
        <v>75</v>
      </c>
      <c r="G10286" s="193"/>
      <c r="H10286" s="23"/>
      <c r="I10286" s="28"/>
    </row>
    <row r="10287" ht="22.5" customHeight="1">
      <c r="A10287" s="53" t="str">
        <f t="array" ref="A10287">IFERROR(_xlfn.XLOOKUP(B10287, Runs[Run ID], Runs[Track]), "— pick a run —")</f>
        <v>X-Men</v>
      </c>
      <c r="B10287" s="54" t="s">
        <v>1033</v>
      </c>
      <c r="C10287" s="53" t="str">
        <f t="array" ref="C10287">IFERROR(_xlfn.XLOOKUP(B10287, Runs[Run ID], Runs[Title]), "— pick a run —")</f>
        <v>Claremont Era X-Men</v>
      </c>
      <c r="D10287" s="74" t="s">
        <v>17169</v>
      </c>
      <c r="E10287" s="58" t="b">
        <v>0</v>
      </c>
      <c r="F10287" s="25">
        <f t="shared" si="2"/>
        <v>76</v>
      </c>
      <c r="G10287" s="193"/>
      <c r="H10287" s="23"/>
      <c r="I10287" s="28"/>
    </row>
    <row r="10288" ht="22.5" customHeight="1">
      <c r="A10288" s="53" t="str">
        <f t="array" ref="A10288">IFERROR(_xlfn.XLOOKUP(B10288, Runs[Run ID], Runs[Track]), "— pick a run —")</f>
        <v>X-Men</v>
      </c>
      <c r="B10288" s="54" t="s">
        <v>1033</v>
      </c>
      <c r="C10288" s="53" t="str">
        <f t="array" ref="C10288">IFERROR(_xlfn.XLOOKUP(B10288, Runs[Run ID], Runs[Title]), "— pick a run —")</f>
        <v>Claremont Era X-Men</v>
      </c>
      <c r="D10288" s="74" t="s">
        <v>17170</v>
      </c>
      <c r="E10288" s="58" t="b">
        <v>0</v>
      </c>
      <c r="F10288" s="25">
        <f t="shared" si="2"/>
        <v>77</v>
      </c>
      <c r="G10288" s="193"/>
      <c r="H10288" s="23"/>
      <c r="I10288" s="28"/>
    </row>
    <row r="10289" ht="22.5" customHeight="1">
      <c r="A10289" s="53" t="str">
        <f t="array" ref="A10289">IFERROR(_xlfn.XLOOKUP(B10289, Runs[Run ID], Runs[Track]), "— pick a run —")</f>
        <v>X-Men</v>
      </c>
      <c r="B10289" s="54" t="s">
        <v>1033</v>
      </c>
      <c r="C10289" s="53" t="str">
        <f t="array" ref="C10289">IFERROR(_xlfn.XLOOKUP(B10289, Runs[Run ID], Runs[Title]), "— pick a run —")</f>
        <v>Claremont Era X-Men</v>
      </c>
      <c r="D10289" s="74" t="s">
        <v>17171</v>
      </c>
      <c r="E10289" s="58" t="b">
        <v>0</v>
      </c>
      <c r="F10289" s="25">
        <f t="shared" si="2"/>
        <v>78</v>
      </c>
      <c r="G10289" s="193"/>
      <c r="H10289" s="23"/>
      <c r="I10289" s="28"/>
    </row>
    <row r="10290" ht="22.5" customHeight="1">
      <c r="A10290" s="53" t="str">
        <f t="array" ref="A10290">IFERROR(_xlfn.XLOOKUP(B10290, Runs[Run ID], Runs[Track]), "— pick a run —")</f>
        <v>X-Men</v>
      </c>
      <c r="B10290" s="54" t="s">
        <v>1033</v>
      </c>
      <c r="C10290" s="53" t="str">
        <f t="array" ref="C10290">IFERROR(_xlfn.XLOOKUP(B10290, Runs[Run ID], Runs[Title]), "— pick a run —")</f>
        <v>Claremont Era X-Men</v>
      </c>
      <c r="D10290" s="74" t="s">
        <v>17172</v>
      </c>
      <c r="E10290" s="58" t="b">
        <v>0</v>
      </c>
      <c r="F10290" s="25">
        <f t="shared" si="2"/>
        <v>79</v>
      </c>
      <c r="G10290" s="193"/>
      <c r="H10290" s="23"/>
      <c r="I10290" s="28"/>
    </row>
    <row r="10291" ht="22.5" customHeight="1">
      <c r="A10291" s="53" t="str">
        <f t="array" ref="A10291">IFERROR(_xlfn.XLOOKUP(B10291, Runs[Run ID], Runs[Track]), "— pick a run —")</f>
        <v>X-Men</v>
      </c>
      <c r="B10291" s="54" t="s">
        <v>1033</v>
      </c>
      <c r="C10291" s="53" t="str">
        <f t="array" ref="C10291">IFERROR(_xlfn.XLOOKUP(B10291, Runs[Run ID], Runs[Title]), "— pick a run —")</f>
        <v>Claremont Era X-Men</v>
      </c>
      <c r="D10291" s="74" t="s">
        <v>17173</v>
      </c>
      <c r="E10291" s="58" t="b">
        <v>0</v>
      </c>
      <c r="F10291" s="25">
        <f t="shared" si="2"/>
        <v>80</v>
      </c>
      <c r="G10291" s="193"/>
      <c r="H10291" s="23"/>
      <c r="I10291" s="28"/>
    </row>
    <row r="10292" ht="22.5" customHeight="1">
      <c r="A10292" s="53" t="str">
        <f t="array" ref="A10292">IFERROR(_xlfn.XLOOKUP(B10292, Runs[Run ID], Runs[Track]), "— pick a run —")</f>
        <v>X-Men</v>
      </c>
      <c r="B10292" s="54" t="s">
        <v>1033</v>
      </c>
      <c r="C10292" s="53" t="str">
        <f t="array" ref="C10292">IFERROR(_xlfn.XLOOKUP(B10292, Runs[Run ID], Runs[Title]), "— pick a run —")</f>
        <v>Claremont Era X-Men</v>
      </c>
      <c r="D10292" s="74" t="s">
        <v>17174</v>
      </c>
      <c r="E10292" s="58" t="b">
        <v>0</v>
      </c>
      <c r="F10292" s="25">
        <f t="shared" si="2"/>
        <v>81</v>
      </c>
      <c r="G10292" s="193"/>
      <c r="H10292" s="23"/>
      <c r="I10292" s="28"/>
    </row>
    <row r="10293" ht="22.5" customHeight="1">
      <c r="A10293" s="53" t="str">
        <f t="array" ref="A10293">IFERROR(_xlfn.XLOOKUP(B10293, Runs[Run ID], Runs[Track]), "— pick a run —")</f>
        <v>X-Men</v>
      </c>
      <c r="B10293" s="54" t="s">
        <v>1033</v>
      </c>
      <c r="C10293" s="53" t="str">
        <f t="array" ref="C10293">IFERROR(_xlfn.XLOOKUP(B10293, Runs[Run ID], Runs[Title]), "— pick a run —")</f>
        <v>Claremont Era X-Men</v>
      </c>
      <c r="D10293" s="74" t="s">
        <v>17175</v>
      </c>
      <c r="E10293" s="58" t="b">
        <v>0</v>
      </c>
      <c r="F10293" s="25">
        <f t="shared" si="2"/>
        <v>82</v>
      </c>
      <c r="G10293" s="193"/>
      <c r="H10293" s="23"/>
      <c r="I10293" s="28"/>
    </row>
    <row r="10294" ht="22.5" customHeight="1">
      <c r="A10294" s="53" t="str">
        <f t="array" ref="A10294">IFERROR(_xlfn.XLOOKUP(B10294, Runs[Run ID], Runs[Track]), "— pick a run —")</f>
        <v>X-Men</v>
      </c>
      <c r="B10294" s="54" t="s">
        <v>1033</v>
      </c>
      <c r="C10294" s="53" t="str">
        <f t="array" ref="C10294">IFERROR(_xlfn.XLOOKUP(B10294, Runs[Run ID], Runs[Title]), "— pick a run —")</f>
        <v>Claremont Era X-Men</v>
      </c>
      <c r="D10294" s="74" t="s">
        <v>17176</v>
      </c>
      <c r="E10294" s="58" t="b">
        <v>0</v>
      </c>
      <c r="F10294" s="25">
        <f t="shared" si="2"/>
        <v>83</v>
      </c>
      <c r="G10294" s="193"/>
      <c r="H10294" s="23"/>
      <c r="I10294" s="28"/>
    </row>
    <row r="10295" ht="22.5" customHeight="1">
      <c r="A10295" s="53" t="str">
        <f t="array" ref="A10295">IFERROR(_xlfn.XLOOKUP(B10295, Runs[Run ID], Runs[Track]), "— pick a run —")</f>
        <v>X-Men</v>
      </c>
      <c r="B10295" s="54" t="s">
        <v>1033</v>
      </c>
      <c r="C10295" s="53" t="str">
        <f t="array" ref="C10295">IFERROR(_xlfn.XLOOKUP(B10295, Runs[Run ID], Runs[Title]), "— pick a run —")</f>
        <v>Claremont Era X-Men</v>
      </c>
      <c r="D10295" s="74" t="s">
        <v>4867</v>
      </c>
      <c r="E10295" s="58" t="b">
        <v>0</v>
      </c>
      <c r="F10295" s="25">
        <f t="shared" si="2"/>
        <v>84</v>
      </c>
      <c r="G10295" s="193"/>
      <c r="H10295" s="23"/>
      <c r="I10295" s="28"/>
    </row>
    <row r="10296" ht="22.5" customHeight="1">
      <c r="A10296" s="53" t="str">
        <f t="array" ref="A10296">IFERROR(_xlfn.XLOOKUP(B10296, Runs[Run ID], Runs[Track]), "— pick a run —")</f>
        <v>X-Men</v>
      </c>
      <c r="B10296" s="54" t="s">
        <v>1033</v>
      </c>
      <c r="C10296" s="53" t="str">
        <f t="array" ref="C10296">IFERROR(_xlfn.XLOOKUP(B10296, Runs[Run ID], Runs[Title]), "— pick a run —")</f>
        <v>Claremont Era X-Men</v>
      </c>
      <c r="D10296" s="74" t="s">
        <v>4893</v>
      </c>
      <c r="E10296" s="58" t="b">
        <v>0</v>
      </c>
      <c r="F10296" s="25">
        <f t="shared" si="2"/>
        <v>85</v>
      </c>
      <c r="G10296" s="193"/>
      <c r="H10296" s="23"/>
      <c r="I10296" s="28"/>
    </row>
    <row r="10297" ht="22.5" customHeight="1">
      <c r="A10297" s="53" t="str">
        <f t="array" ref="A10297">IFERROR(_xlfn.XLOOKUP(B10297, Runs[Run ID], Runs[Track]), "— pick a run —")</f>
        <v>X-Men</v>
      </c>
      <c r="B10297" s="54" t="s">
        <v>1033</v>
      </c>
      <c r="C10297" s="53" t="str">
        <f t="array" ref="C10297">IFERROR(_xlfn.XLOOKUP(B10297, Runs[Run ID], Runs[Title]), "— pick a run —")</f>
        <v>Claremont Era X-Men</v>
      </c>
      <c r="D10297" s="74" t="s">
        <v>4918</v>
      </c>
      <c r="E10297" s="58" t="b">
        <v>0</v>
      </c>
      <c r="F10297" s="25">
        <f t="shared" si="2"/>
        <v>86</v>
      </c>
      <c r="G10297" s="193"/>
      <c r="H10297" s="23"/>
      <c r="I10297" s="28"/>
    </row>
    <row r="10298" ht="22.5" customHeight="1">
      <c r="A10298" s="53" t="str">
        <f t="array" ref="A10298">IFERROR(_xlfn.XLOOKUP(B10298, Runs[Run ID], Runs[Track]), "— pick a run —")</f>
        <v>X-Men</v>
      </c>
      <c r="B10298" s="54" t="s">
        <v>1033</v>
      </c>
      <c r="C10298" s="53" t="str">
        <f t="array" ref="C10298">IFERROR(_xlfn.XLOOKUP(B10298, Runs[Run ID], Runs[Title]), "— pick a run —")</f>
        <v>Claremont Era X-Men</v>
      </c>
      <c r="D10298" s="74" t="s">
        <v>4947</v>
      </c>
      <c r="E10298" s="58" t="b">
        <v>0</v>
      </c>
      <c r="F10298" s="25">
        <f t="shared" si="2"/>
        <v>87</v>
      </c>
      <c r="G10298" s="193"/>
      <c r="H10298" s="23"/>
      <c r="I10298" s="28"/>
    </row>
    <row r="10299" ht="22.5" customHeight="1">
      <c r="A10299" s="53" t="str">
        <f t="array" ref="A10299">IFERROR(_xlfn.XLOOKUP(B10299, Runs[Run ID], Runs[Track]), "— pick a run —")</f>
        <v>X-Men</v>
      </c>
      <c r="B10299" s="54" t="s">
        <v>1033</v>
      </c>
      <c r="C10299" s="53" t="str">
        <f t="array" ref="C10299">IFERROR(_xlfn.XLOOKUP(B10299, Runs[Run ID], Runs[Title]), "— pick a run —")</f>
        <v>Claremont Era X-Men</v>
      </c>
      <c r="D10299" s="74" t="s">
        <v>17177</v>
      </c>
      <c r="E10299" s="58" t="b">
        <v>0</v>
      </c>
      <c r="F10299" s="25">
        <f t="shared" si="2"/>
        <v>88</v>
      </c>
      <c r="G10299" s="193"/>
      <c r="H10299" s="23"/>
      <c r="I10299" s="28"/>
    </row>
    <row r="10300" ht="22.5" customHeight="1">
      <c r="A10300" s="53" t="str">
        <f t="array" ref="A10300">IFERROR(_xlfn.XLOOKUP(B10300, Runs[Run ID], Runs[Track]), "— pick a run —")</f>
        <v>X-Men</v>
      </c>
      <c r="B10300" s="54" t="s">
        <v>1033</v>
      </c>
      <c r="C10300" s="53" t="str">
        <f t="array" ref="C10300">IFERROR(_xlfn.XLOOKUP(B10300, Runs[Run ID], Runs[Title]), "— pick a run —")</f>
        <v>Claremont Era X-Men</v>
      </c>
      <c r="D10300" s="74" t="s">
        <v>5000</v>
      </c>
      <c r="E10300" s="58" t="b">
        <v>0</v>
      </c>
      <c r="F10300" s="25">
        <f t="shared" si="2"/>
        <v>89</v>
      </c>
      <c r="G10300" s="193"/>
      <c r="H10300" s="23"/>
      <c r="I10300" s="28"/>
    </row>
    <row r="10301" ht="22.5" customHeight="1">
      <c r="A10301" s="53" t="str">
        <f t="array" ref="A10301">IFERROR(_xlfn.XLOOKUP(B10301, Runs[Run ID], Runs[Track]), "— pick a run —")</f>
        <v>X-Men</v>
      </c>
      <c r="B10301" s="54" t="s">
        <v>1033</v>
      </c>
      <c r="C10301" s="53" t="str">
        <f t="array" ref="C10301">IFERROR(_xlfn.XLOOKUP(B10301, Runs[Run ID], Runs[Title]), "— pick a run —")</f>
        <v>Claremont Era X-Men</v>
      </c>
      <c r="D10301" s="74" t="s">
        <v>17178</v>
      </c>
      <c r="E10301" s="58" t="b">
        <v>0</v>
      </c>
      <c r="F10301" s="25">
        <f t="shared" si="2"/>
        <v>90</v>
      </c>
      <c r="G10301" s="193"/>
      <c r="H10301" s="23"/>
      <c r="I10301" s="28"/>
    </row>
    <row r="10302" ht="22.5" customHeight="1">
      <c r="A10302" s="53" t="str">
        <f t="array" ref="A10302">IFERROR(_xlfn.XLOOKUP(B10302, Runs[Run ID], Runs[Track]), "— pick a run —")</f>
        <v>X-Men</v>
      </c>
      <c r="B10302" s="54" t="s">
        <v>1033</v>
      </c>
      <c r="C10302" s="53" t="str">
        <f t="array" ref="C10302">IFERROR(_xlfn.XLOOKUP(B10302, Runs[Run ID], Runs[Title]), "— pick a run —")</f>
        <v>Claremont Era X-Men</v>
      </c>
      <c r="D10302" s="74" t="s">
        <v>17179</v>
      </c>
      <c r="E10302" s="58" t="b">
        <v>0</v>
      </c>
      <c r="F10302" s="25">
        <f t="shared" si="2"/>
        <v>91</v>
      </c>
      <c r="G10302" s="193"/>
      <c r="H10302" s="23"/>
      <c r="I10302" s="28"/>
    </row>
    <row r="10303" ht="22.5" customHeight="1">
      <c r="A10303" s="53" t="str">
        <f t="array" ref="A10303">IFERROR(_xlfn.XLOOKUP(B10303, Runs[Run ID], Runs[Track]), "— pick a run —")</f>
        <v>X-Men</v>
      </c>
      <c r="B10303" s="54" t="s">
        <v>1033</v>
      </c>
      <c r="C10303" s="53" t="str">
        <f t="array" ref="C10303">IFERROR(_xlfn.XLOOKUP(B10303, Runs[Run ID], Runs[Title]), "— pick a run —")</f>
        <v>Claremont Era X-Men</v>
      </c>
      <c r="D10303" s="74" t="s">
        <v>17180</v>
      </c>
      <c r="E10303" s="58" t="b">
        <v>0</v>
      </c>
      <c r="F10303" s="25">
        <f t="shared" si="2"/>
        <v>92</v>
      </c>
      <c r="G10303" s="193"/>
      <c r="H10303" s="23"/>
      <c r="I10303" s="28"/>
    </row>
    <row r="10304" ht="22.5" customHeight="1">
      <c r="A10304" s="53" t="str">
        <f t="array" ref="A10304">IFERROR(_xlfn.XLOOKUP(B10304, Runs[Run ID], Runs[Track]), "— pick a run —")</f>
        <v>X-Men</v>
      </c>
      <c r="B10304" s="54" t="s">
        <v>1033</v>
      </c>
      <c r="C10304" s="53" t="str">
        <f t="array" ref="C10304">IFERROR(_xlfn.XLOOKUP(B10304, Runs[Run ID], Runs[Title]), "— pick a run —")</f>
        <v>Claremont Era X-Men</v>
      </c>
      <c r="D10304" s="74" t="s">
        <v>17181</v>
      </c>
      <c r="E10304" s="58" t="b">
        <v>0</v>
      </c>
      <c r="F10304" s="25">
        <f t="shared" si="2"/>
        <v>93</v>
      </c>
      <c r="G10304" s="193"/>
      <c r="H10304" s="23"/>
      <c r="I10304" s="28"/>
    </row>
    <row r="10305" ht="22.5" customHeight="1">
      <c r="A10305" s="53" t="str">
        <f t="array" ref="A10305">IFERROR(_xlfn.XLOOKUP(B10305, Runs[Run ID], Runs[Track]), "— pick a run —")</f>
        <v>X-Men</v>
      </c>
      <c r="B10305" s="54" t="s">
        <v>1033</v>
      </c>
      <c r="C10305" s="53" t="str">
        <f t="array" ref="C10305">IFERROR(_xlfn.XLOOKUP(B10305, Runs[Run ID], Runs[Title]), "— pick a run —")</f>
        <v>Claremont Era X-Men</v>
      </c>
      <c r="D10305" s="74" t="s">
        <v>5135</v>
      </c>
      <c r="E10305" s="58" t="b">
        <v>0</v>
      </c>
      <c r="F10305" s="25">
        <f t="shared" si="2"/>
        <v>94</v>
      </c>
      <c r="G10305" s="193"/>
      <c r="H10305" s="23"/>
      <c r="I10305" s="28"/>
    </row>
    <row r="10306" ht="22.5" customHeight="1">
      <c r="A10306" s="53" t="str">
        <f t="array" ref="A10306">IFERROR(_xlfn.XLOOKUP(B10306, Runs[Run ID], Runs[Track]), "— pick a run —")</f>
        <v>X-Men</v>
      </c>
      <c r="B10306" s="54" t="s">
        <v>1033</v>
      </c>
      <c r="C10306" s="53" t="str">
        <f t="array" ref="C10306">IFERROR(_xlfn.XLOOKUP(B10306, Runs[Run ID], Runs[Title]), "— pick a run —")</f>
        <v>Claremont Era X-Men</v>
      </c>
      <c r="D10306" s="74" t="s">
        <v>5162</v>
      </c>
      <c r="E10306" s="58" t="b">
        <v>0</v>
      </c>
      <c r="F10306" s="25">
        <f t="shared" si="2"/>
        <v>95</v>
      </c>
      <c r="G10306" s="193"/>
      <c r="H10306" s="23"/>
      <c r="I10306" s="28"/>
    </row>
    <row r="10307" ht="22.5" customHeight="1">
      <c r="A10307" s="53" t="str">
        <f t="array" ref="A10307">IFERROR(_xlfn.XLOOKUP(B10307, Runs[Run ID], Runs[Track]), "— pick a run —")</f>
        <v>X-Men</v>
      </c>
      <c r="B10307" s="54" t="s">
        <v>1033</v>
      </c>
      <c r="C10307" s="53" t="str">
        <f t="array" ref="C10307">IFERROR(_xlfn.XLOOKUP(B10307, Runs[Run ID], Runs[Title]), "— pick a run —")</f>
        <v>Claremont Era X-Men</v>
      </c>
      <c r="D10307" s="74" t="s">
        <v>5190</v>
      </c>
      <c r="E10307" s="58" t="b">
        <v>0</v>
      </c>
      <c r="F10307" s="25">
        <f t="shared" si="2"/>
        <v>96</v>
      </c>
      <c r="G10307" s="193"/>
      <c r="H10307" s="23"/>
      <c r="I10307" s="28"/>
    </row>
    <row r="10308" ht="22.5" customHeight="1">
      <c r="A10308" s="53" t="str">
        <f t="array" ref="A10308">IFERROR(_xlfn.XLOOKUP(B10308, Runs[Run ID], Runs[Track]), "— pick a run —")</f>
        <v>X-Men</v>
      </c>
      <c r="B10308" s="54" t="s">
        <v>1033</v>
      </c>
      <c r="C10308" s="53" t="str">
        <f t="array" ref="C10308">IFERROR(_xlfn.XLOOKUP(B10308, Runs[Run ID], Runs[Title]), "— pick a run —")</f>
        <v>Claremont Era X-Men</v>
      </c>
      <c r="D10308" s="74" t="s">
        <v>5219</v>
      </c>
      <c r="E10308" s="58" t="b">
        <v>0</v>
      </c>
      <c r="F10308" s="25">
        <f t="shared" si="2"/>
        <v>97</v>
      </c>
      <c r="G10308" s="193"/>
      <c r="H10308" s="23"/>
      <c r="I10308" s="28"/>
    </row>
    <row r="10309" ht="22.5" customHeight="1">
      <c r="A10309" s="53" t="str">
        <f t="array" ref="A10309">IFERROR(_xlfn.XLOOKUP(B10309, Runs[Run ID], Runs[Track]), "— pick a run —")</f>
        <v>X-Men</v>
      </c>
      <c r="B10309" s="54" t="s">
        <v>1033</v>
      </c>
      <c r="C10309" s="53" t="str">
        <f t="array" ref="C10309">IFERROR(_xlfn.XLOOKUP(B10309, Runs[Run ID], Runs[Title]), "— pick a run —")</f>
        <v>Claremont Era X-Men</v>
      </c>
      <c r="D10309" s="74" t="s">
        <v>16324</v>
      </c>
      <c r="E10309" s="58" t="b">
        <v>0</v>
      </c>
      <c r="F10309" s="25">
        <f t="shared" si="2"/>
        <v>98</v>
      </c>
      <c r="G10309" s="193"/>
      <c r="H10309" s="23"/>
      <c r="I10309" s="28"/>
    </row>
    <row r="10310" ht="22.5" customHeight="1">
      <c r="A10310" s="53" t="str">
        <f t="array" ref="A10310">IFERROR(_xlfn.XLOOKUP(B10310, Runs[Run ID], Runs[Track]), "— pick a run —")</f>
        <v>X-Men</v>
      </c>
      <c r="B10310" s="54" t="s">
        <v>1033</v>
      </c>
      <c r="C10310" s="53" t="str">
        <f t="array" ref="C10310">IFERROR(_xlfn.XLOOKUP(B10310, Runs[Run ID], Runs[Title]), "— pick a run —")</f>
        <v>Claremont Era X-Men</v>
      </c>
      <c r="D10310" s="74" t="s">
        <v>16326</v>
      </c>
      <c r="E10310" s="58" t="b">
        <v>0</v>
      </c>
      <c r="F10310" s="25">
        <f t="shared" si="2"/>
        <v>99</v>
      </c>
      <c r="G10310" s="193"/>
      <c r="H10310" s="23"/>
      <c r="I10310" s="28"/>
    </row>
    <row r="10311" ht="22.5" customHeight="1">
      <c r="A10311" s="53" t="str">
        <f t="array" ref="A10311">IFERROR(_xlfn.XLOOKUP(B10311, Runs[Run ID], Runs[Track]), "— pick a run —")</f>
        <v>X-Men</v>
      </c>
      <c r="B10311" s="54" t="s">
        <v>1033</v>
      </c>
      <c r="C10311" s="53" t="str">
        <f t="array" ref="C10311">IFERROR(_xlfn.XLOOKUP(B10311, Runs[Run ID], Runs[Title]), "— pick a run —")</f>
        <v>Claremont Era X-Men</v>
      </c>
      <c r="D10311" s="74" t="s">
        <v>16327</v>
      </c>
      <c r="E10311" s="58" t="b">
        <v>0</v>
      </c>
      <c r="F10311" s="25">
        <f t="shared" si="2"/>
        <v>100</v>
      </c>
      <c r="G10311" s="193"/>
      <c r="H10311" s="23"/>
      <c r="I10311" s="28"/>
    </row>
    <row r="10312" ht="22.5" customHeight="1">
      <c r="A10312" s="53" t="str">
        <f t="array" ref="A10312">IFERROR(_xlfn.XLOOKUP(B10312, Runs[Run ID], Runs[Track]), "— pick a run —")</f>
        <v>X-Men</v>
      </c>
      <c r="B10312" s="54" t="s">
        <v>1033</v>
      </c>
      <c r="C10312" s="53" t="str">
        <f t="array" ref="C10312">IFERROR(_xlfn.XLOOKUP(B10312, Runs[Run ID], Runs[Title]), "— pick a run —")</f>
        <v>Claremont Era X-Men</v>
      </c>
      <c r="D10312" s="74" t="s">
        <v>16328</v>
      </c>
      <c r="E10312" s="58" t="b">
        <v>0</v>
      </c>
      <c r="F10312" s="25">
        <f t="shared" si="2"/>
        <v>101</v>
      </c>
      <c r="G10312" s="193"/>
      <c r="H10312" s="23"/>
      <c r="I10312" s="28"/>
    </row>
    <row r="10313" ht="22.5" customHeight="1">
      <c r="A10313" s="53" t="str">
        <f t="array" ref="A10313">IFERROR(_xlfn.XLOOKUP(B10313, Runs[Run ID], Runs[Track]), "— pick a run —")</f>
        <v>X-Men</v>
      </c>
      <c r="B10313" s="54" t="s">
        <v>1033</v>
      </c>
      <c r="C10313" s="53" t="str">
        <f t="array" ref="C10313">IFERROR(_xlfn.XLOOKUP(B10313, Runs[Run ID], Runs[Title]), "— pick a run —")</f>
        <v>Claremont Era X-Men</v>
      </c>
      <c r="D10313" s="74" t="s">
        <v>16336</v>
      </c>
      <c r="E10313" s="58" t="b">
        <v>0</v>
      </c>
      <c r="F10313" s="25">
        <f t="shared" si="2"/>
        <v>102</v>
      </c>
      <c r="G10313" s="193"/>
      <c r="H10313" s="23"/>
      <c r="I10313" s="28"/>
    </row>
    <row r="10314" ht="22.5" customHeight="1">
      <c r="A10314" s="53" t="str">
        <f t="array" ref="A10314">IFERROR(_xlfn.XLOOKUP(B10314, Runs[Run ID], Runs[Track]), "— pick a run —")</f>
        <v>X-Men</v>
      </c>
      <c r="B10314" s="54" t="s">
        <v>1033</v>
      </c>
      <c r="C10314" s="53" t="str">
        <f t="array" ref="C10314">IFERROR(_xlfn.XLOOKUP(B10314, Runs[Run ID], Runs[Title]), "— pick a run —")</f>
        <v>Claremont Era X-Men</v>
      </c>
      <c r="D10314" s="74" t="s">
        <v>16338</v>
      </c>
      <c r="E10314" s="58" t="b">
        <v>0</v>
      </c>
      <c r="F10314" s="25">
        <f t="shared" si="2"/>
        <v>103</v>
      </c>
      <c r="G10314" s="193"/>
      <c r="H10314" s="23"/>
      <c r="I10314" s="28"/>
    </row>
    <row r="10315" ht="22.5" customHeight="1">
      <c r="A10315" s="53" t="str">
        <f t="array" ref="A10315">IFERROR(_xlfn.XLOOKUP(B10315, Runs[Run ID], Runs[Track]), "— pick a run —")</f>
        <v>X-Men</v>
      </c>
      <c r="B10315" s="54" t="s">
        <v>1033</v>
      </c>
      <c r="C10315" s="53" t="str">
        <f t="array" ref="C10315">IFERROR(_xlfn.XLOOKUP(B10315, Runs[Run ID], Runs[Title]), "— pick a run —")</f>
        <v>Claremont Era X-Men</v>
      </c>
      <c r="D10315" s="74" t="s">
        <v>17182</v>
      </c>
      <c r="E10315" s="58" t="b">
        <v>0</v>
      </c>
      <c r="F10315" s="25">
        <f t="shared" si="2"/>
        <v>104</v>
      </c>
      <c r="G10315" s="193"/>
      <c r="H10315" s="23"/>
      <c r="I10315" s="28"/>
    </row>
    <row r="10316" ht="22.5" customHeight="1">
      <c r="A10316" s="53" t="str">
        <f t="array" ref="A10316">IFERROR(_xlfn.XLOOKUP(B10316, Runs[Run ID], Runs[Track]), "— pick a run —")</f>
        <v>X-Men</v>
      </c>
      <c r="B10316" s="54" t="s">
        <v>1033</v>
      </c>
      <c r="C10316" s="53" t="str">
        <f t="array" ref="C10316">IFERROR(_xlfn.XLOOKUP(B10316, Runs[Run ID], Runs[Title]), "— pick a run —")</f>
        <v>Claremont Era X-Men</v>
      </c>
      <c r="D10316" s="74" t="s">
        <v>17183</v>
      </c>
      <c r="E10316" s="58" t="b">
        <v>0</v>
      </c>
      <c r="F10316" s="25">
        <f t="shared" si="2"/>
        <v>105</v>
      </c>
      <c r="G10316" s="193"/>
      <c r="H10316" s="23"/>
      <c r="I10316" s="28"/>
    </row>
    <row r="10317" ht="22.5" customHeight="1">
      <c r="A10317" s="53" t="str">
        <f t="array" ref="A10317">IFERROR(_xlfn.XLOOKUP(B10317, Runs[Run ID], Runs[Track]), "— pick a run —")</f>
        <v>X-Men</v>
      </c>
      <c r="B10317" s="54" t="s">
        <v>1033</v>
      </c>
      <c r="C10317" s="53" t="str">
        <f t="array" ref="C10317">IFERROR(_xlfn.XLOOKUP(B10317, Runs[Run ID], Runs[Title]), "— pick a run —")</f>
        <v>Claremont Era X-Men</v>
      </c>
      <c r="D10317" s="74" t="s">
        <v>16554</v>
      </c>
      <c r="E10317" s="58" t="b">
        <v>0</v>
      </c>
      <c r="F10317" s="25">
        <f t="shared" si="2"/>
        <v>106</v>
      </c>
      <c r="G10317" s="193"/>
      <c r="H10317" s="23"/>
      <c r="I10317" s="28"/>
    </row>
    <row r="10318" ht="22.5" customHeight="1">
      <c r="A10318" s="53" t="str">
        <f t="array" ref="A10318">IFERROR(_xlfn.XLOOKUP(B10318, Runs[Run ID], Runs[Track]), "— pick a run —")</f>
        <v>X-Men</v>
      </c>
      <c r="B10318" s="54" t="s">
        <v>1033</v>
      </c>
      <c r="C10318" s="53" t="str">
        <f t="array" ref="C10318">IFERROR(_xlfn.XLOOKUP(B10318, Runs[Run ID], Runs[Title]), "— pick a run —")</f>
        <v>Claremont Era X-Men</v>
      </c>
      <c r="D10318" s="74" t="s">
        <v>5481</v>
      </c>
      <c r="E10318" s="58" t="b">
        <v>0</v>
      </c>
      <c r="F10318" s="25">
        <f t="shared" si="2"/>
        <v>107</v>
      </c>
      <c r="G10318" s="193"/>
      <c r="H10318" s="23"/>
      <c r="I10318" s="28"/>
    </row>
    <row r="10319" ht="22.5" customHeight="1">
      <c r="A10319" s="53" t="str">
        <f t="array" ref="A10319">IFERROR(_xlfn.XLOOKUP(B10319, Runs[Run ID], Runs[Track]), "— pick a run —")</f>
        <v>X-Men</v>
      </c>
      <c r="B10319" s="54" t="s">
        <v>1033</v>
      </c>
      <c r="C10319" s="53" t="str">
        <f t="array" ref="C10319">IFERROR(_xlfn.XLOOKUP(B10319, Runs[Run ID], Runs[Title]), "— pick a run —")</f>
        <v>Claremont Era X-Men</v>
      </c>
      <c r="D10319" s="74" t="s">
        <v>5506</v>
      </c>
      <c r="E10319" s="58" t="b">
        <v>0</v>
      </c>
      <c r="F10319" s="25">
        <f t="shared" si="2"/>
        <v>108</v>
      </c>
      <c r="G10319" s="193"/>
      <c r="H10319" s="23"/>
      <c r="I10319" s="28"/>
    </row>
    <row r="10320" ht="22.5" customHeight="1">
      <c r="A10320" s="53" t="str">
        <f t="array" ref="A10320">IFERROR(_xlfn.XLOOKUP(B10320, Runs[Run ID], Runs[Track]), "— pick a run —")</f>
        <v>X-Men</v>
      </c>
      <c r="B10320" s="54" t="s">
        <v>1033</v>
      </c>
      <c r="C10320" s="53" t="str">
        <f t="array" ref="C10320">IFERROR(_xlfn.XLOOKUP(B10320, Runs[Run ID], Runs[Title]), "— pick a run —")</f>
        <v>Claremont Era X-Men</v>
      </c>
      <c r="D10320" s="74" t="s">
        <v>5531</v>
      </c>
      <c r="E10320" s="58" t="b">
        <v>0</v>
      </c>
      <c r="F10320" s="25">
        <f t="shared" si="2"/>
        <v>109</v>
      </c>
      <c r="G10320" s="193"/>
      <c r="H10320" s="23"/>
      <c r="I10320" s="28"/>
    </row>
    <row r="10321" ht="22.5" customHeight="1">
      <c r="A10321" s="53" t="str">
        <f t="array" ref="A10321">IFERROR(_xlfn.XLOOKUP(B10321, Runs[Run ID], Runs[Track]), "— pick a run —")</f>
        <v>X-Men</v>
      </c>
      <c r="B10321" s="54" t="s">
        <v>1033</v>
      </c>
      <c r="C10321" s="53" t="str">
        <f t="array" ref="C10321">IFERROR(_xlfn.XLOOKUP(B10321, Runs[Run ID], Runs[Title]), "— pick a run —")</f>
        <v>Claremont Era X-Men</v>
      </c>
      <c r="D10321" s="74" t="s">
        <v>2540</v>
      </c>
      <c r="E10321" s="58" t="b">
        <v>0</v>
      </c>
      <c r="F10321" s="25">
        <f t="shared" si="2"/>
        <v>110</v>
      </c>
      <c r="G10321" s="193"/>
      <c r="H10321" s="23"/>
      <c r="I10321" s="28"/>
    </row>
    <row r="10322" ht="22.5" customHeight="1">
      <c r="A10322" s="53" t="str">
        <f t="array" ref="A10322">IFERROR(_xlfn.XLOOKUP(B10322, Runs[Run ID], Runs[Track]), "— pick a run —")</f>
        <v>X-Men</v>
      </c>
      <c r="B10322" s="54" t="s">
        <v>1033</v>
      </c>
      <c r="C10322" s="53" t="str">
        <f t="array" ref="C10322">IFERROR(_xlfn.XLOOKUP(B10322, Runs[Run ID], Runs[Title]), "— pick a run —")</f>
        <v>Claremont Era X-Men</v>
      </c>
      <c r="D10322" s="74" t="s">
        <v>5581</v>
      </c>
      <c r="E10322" s="58" t="b">
        <v>0</v>
      </c>
      <c r="F10322" s="25">
        <f t="shared" si="2"/>
        <v>111</v>
      </c>
      <c r="G10322" s="193"/>
      <c r="H10322" s="23"/>
      <c r="I10322" s="28"/>
    </row>
    <row r="10323" ht="22.5" customHeight="1">
      <c r="A10323" s="53" t="str">
        <f t="array" ref="A10323">IFERROR(_xlfn.XLOOKUP(B10323, Runs[Run ID], Runs[Track]), "— pick a run —")</f>
        <v>X-Men</v>
      </c>
      <c r="B10323" s="54" t="s">
        <v>1033</v>
      </c>
      <c r="C10323" s="53" t="str">
        <f t="array" ref="C10323">IFERROR(_xlfn.XLOOKUP(B10323, Runs[Run ID], Runs[Title]), "— pick a run —")</f>
        <v>Claremont Era X-Men</v>
      </c>
      <c r="D10323" s="74" t="s">
        <v>5607</v>
      </c>
      <c r="E10323" s="58" t="b">
        <v>0</v>
      </c>
      <c r="F10323" s="25">
        <f t="shared" si="2"/>
        <v>112</v>
      </c>
      <c r="G10323" s="193"/>
      <c r="H10323" s="23"/>
      <c r="I10323" s="28"/>
    </row>
    <row r="10324" ht="22.5" customHeight="1">
      <c r="A10324" s="53" t="str">
        <f t="array" ref="A10324">IFERROR(_xlfn.XLOOKUP(B10324, Runs[Run ID], Runs[Track]), "— pick a run —")</f>
        <v>X-Men</v>
      </c>
      <c r="B10324" s="54" t="s">
        <v>1033</v>
      </c>
      <c r="C10324" s="53" t="str">
        <f t="array" ref="C10324">IFERROR(_xlfn.XLOOKUP(B10324, Runs[Run ID], Runs[Title]), "— pick a run —")</f>
        <v>Claremont Era X-Men</v>
      </c>
      <c r="D10324" s="74" t="s">
        <v>5635</v>
      </c>
      <c r="E10324" s="58" t="b">
        <v>0</v>
      </c>
      <c r="F10324" s="25">
        <f t="shared" si="2"/>
        <v>113</v>
      </c>
      <c r="G10324" s="193"/>
      <c r="H10324" s="23"/>
      <c r="I10324" s="28"/>
    </row>
    <row r="10325" ht="22.5" customHeight="1">
      <c r="A10325" s="53" t="str">
        <f t="array" ref="A10325">IFERROR(_xlfn.XLOOKUP(B10325, Runs[Run ID], Runs[Track]), "— pick a run —")</f>
        <v>X-Men</v>
      </c>
      <c r="B10325" s="54" t="s">
        <v>1033</v>
      </c>
      <c r="C10325" s="53" t="str">
        <f t="array" ref="C10325">IFERROR(_xlfn.XLOOKUP(B10325, Runs[Run ID], Runs[Title]), "— pick a run —")</f>
        <v>Claremont Era X-Men</v>
      </c>
      <c r="D10325" s="74" t="s">
        <v>17184</v>
      </c>
      <c r="E10325" s="58" t="b">
        <v>0</v>
      </c>
      <c r="F10325" s="25">
        <f t="shared" si="2"/>
        <v>114</v>
      </c>
      <c r="G10325" s="193"/>
      <c r="H10325" s="23"/>
      <c r="I10325" s="28"/>
    </row>
    <row r="10326" ht="22.5" customHeight="1">
      <c r="A10326" s="53" t="str">
        <f t="array" ref="A10326">IFERROR(_xlfn.XLOOKUP(B10326, Runs[Run ID], Runs[Track]), "— pick a run —")</f>
        <v>X-Men</v>
      </c>
      <c r="B10326" s="54" t="s">
        <v>1033</v>
      </c>
      <c r="C10326" s="53" t="str">
        <f t="array" ref="C10326">IFERROR(_xlfn.XLOOKUP(B10326, Runs[Run ID], Runs[Title]), "— pick a run —")</f>
        <v>Claremont Era X-Men</v>
      </c>
      <c r="D10326" s="74" t="s">
        <v>17185</v>
      </c>
      <c r="E10326" s="58" t="b">
        <v>0</v>
      </c>
      <c r="F10326" s="25">
        <f t="shared" si="2"/>
        <v>115</v>
      </c>
      <c r="G10326" s="193"/>
      <c r="H10326" s="23"/>
      <c r="I10326" s="28"/>
    </row>
    <row r="10327" ht="22.5" customHeight="1">
      <c r="A10327" s="53" t="str">
        <f t="array" ref="A10327">IFERROR(_xlfn.XLOOKUP(B10327, Runs[Run ID], Runs[Track]), "— pick a run —")</f>
        <v>X-Men</v>
      </c>
      <c r="B10327" s="54" t="s">
        <v>1033</v>
      </c>
      <c r="C10327" s="53" t="str">
        <f t="array" ref="C10327">IFERROR(_xlfn.XLOOKUP(B10327, Runs[Run ID], Runs[Title]), "— pick a run —")</f>
        <v>Claremont Era X-Men</v>
      </c>
      <c r="D10327" s="74" t="s">
        <v>17186</v>
      </c>
      <c r="E10327" s="58" t="b">
        <v>0</v>
      </c>
      <c r="F10327" s="25">
        <f t="shared" si="2"/>
        <v>116</v>
      </c>
      <c r="G10327" s="193"/>
      <c r="H10327" s="23"/>
      <c r="I10327" s="28"/>
    </row>
    <row r="10328" ht="22.5" customHeight="1">
      <c r="A10328" s="53" t="str">
        <f t="array" ref="A10328">IFERROR(_xlfn.XLOOKUP(B10328, Runs[Run ID], Runs[Track]), "— pick a run —")</f>
        <v>X-Men</v>
      </c>
      <c r="B10328" s="54" t="s">
        <v>1033</v>
      </c>
      <c r="C10328" s="53" t="str">
        <f t="array" ref="C10328">IFERROR(_xlfn.XLOOKUP(B10328, Runs[Run ID], Runs[Title]), "— pick a run —")</f>
        <v>Claremont Era X-Men</v>
      </c>
      <c r="D10328" s="74" t="s">
        <v>17187</v>
      </c>
      <c r="E10328" s="58" t="b">
        <v>0</v>
      </c>
      <c r="F10328" s="25">
        <f t="shared" si="2"/>
        <v>117</v>
      </c>
      <c r="G10328" s="193"/>
      <c r="H10328" s="23"/>
      <c r="I10328" s="28"/>
    </row>
    <row r="10329" ht="22.5" customHeight="1">
      <c r="A10329" s="53" t="str">
        <f t="array" ref="A10329">IFERROR(_xlfn.XLOOKUP(B10329, Runs[Run ID], Runs[Track]), "— pick a run —")</f>
        <v>X-Men</v>
      </c>
      <c r="B10329" s="54" t="s">
        <v>1033</v>
      </c>
      <c r="C10329" s="53" t="str">
        <f t="array" ref="C10329">IFERROR(_xlfn.XLOOKUP(B10329, Runs[Run ID], Runs[Title]), "— pick a run —")</f>
        <v>Claremont Era X-Men</v>
      </c>
      <c r="D10329" s="74" t="s">
        <v>17188</v>
      </c>
      <c r="E10329" s="58" t="b">
        <v>0</v>
      </c>
      <c r="F10329" s="25">
        <f t="shared" si="2"/>
        <v>118</v>
      </c>
      <c r="G10329" s="193"/>
      <c r="H10329" s="23"/>
      <c r="I10329" s="28"/>
    </row>
    <row r="10330" ht="22.5" customHeight="1">
      <c r="A10330" s="53" t="str">
        <f t="array" ref="A10330">IFERROR(_xlfn.XLOOKUP(B10330, Runs[Run ID], Runs[Track]), "— pick a run —")</f>
        <v>X-Men</v>
      </c>
      <c r="B10330" s="54" t="s">
        <v>1033</v>
      </c>
      <c r="C10330" s="53" t="str">
        <f t="array" ref="C10330">IFERROR(_xlfn.XLOOKUP(B10330, Runs[Run ID], Runs[Title]), "— pick a run —")</f>
        <v>Claremont Era X-Men</v>
      </c>
      <c r="D10330" s="74" t="s">
        <v>5818</v>
      </c>
      <c r="E10330" s="58" t="b">
        <v>0</v>
      </c>
      <c r="F10330" s="25">
        <f t="shared" si="2"/>
        <v>119</v>
      </c>
      <c r="G10330" s="193"/>
      <c r="H10330" s="23"/>
      <c r="I10330" s="28"/>
    </row>
    <row r="10331" ht="22.5" customHeight="1">
      <c r="A10331" s="53" t="str">
        <f t="array" ref="A10331">IFERROR(_xlfn.XLOOKUP(B10331, Runs[Run ID], Runs[Track]), "— pick a run —")</f>
        <v>X-Men</v>
      </c>
      <c r="B10331" s="54" t="s">
        <v>1033</v>
      </c>
      <c r="C10331" s="53" t="str">
        <f t="array" ref="C10331">IFERROR(_xlfn.XLOOKUP(B10331, Runs[Run ID], Runs[Title]), "— pick a run —")</f>
        <v>Claremont Era X-Men</v>
      </c>
      <c r="D10331" s="74" t="s">
        <v>5842</v>
      </c>
      <c r="E10331" s="58" t="b">
        <v>0</v>
      </c>
      <c r="F10331" s="25">
        <f t="shared" si="2"/>
        <v>120</v>
      </c>
      <c r="G10331" s="193"/>
      <c r="H10331" s="23"/>
      <c r="I10331" s="28"/>
    </row>
    <row r="10332" ht="22.5" customHeight="1">
      <c r="A10332" s="53" t="str">
        <f t="array" ref="A10332">IFERROR(_xlfn.XLOOKUP(B10332, Runs[Run ID], Runs[Track]), "— pick a run —")</f>
        <v>X-Men</v>
      </c>
      <c r="B10332" s="54" t="s">
        <v>1033</v>
      </c>
      <c r="C10332" s="53" t="str">
        <f t="array" ref="C10332">IFERROR(_xlfn.XLOOKUP(B10332, Runs[Run ID], Runs[Title]), "— pick a run —")</f>
        <v>Claremont Era X-Men</v>
      </c>
      <c r="D10332" s="74" t="s">
        <v>5867</v>
      </c>
      <c r="E10332" s="58" t="b">
        <v>0</v>
      </c>
      <c r="F10332" s="25">
        <f t="shared" si="2"/>
        <v>121</v>
      </c>
      <c r="G10332" s="193"/>
      <c r="H10332" s="23"/>
      <c r="I10332" s="28"/>
    </row>
    <row r="10333" ht="22.5" customHeight="1">
      <c r="A10333" s="53" t="str">
        <f t="array" ref="A10333">IFERROR(_xlfn.XLOOKUP(B10333, Runs[Run ID], Runs[Track]), "— pick a run —")</f>
        <v>X-Men</v>
      </c>
      <c r="B10333" s="54" t="s">
        <v>1033</v>
      </c>
      <c r="C10333" s="53" t="str">
        <f t="array" ref="C10333">IFERROR(_xlfn.XLOOKUP(B10333, Runs[Run ID], Runs[Title]), "— pick a run —")</f>
        <v>Claremont Era X-Men</v>
      </c>
      <c r="D10333" s="74" t="s">
        <v>17189</v>
      </c>
      <c r="E10333" s="58" t="b">
        <v>0</v>
      </c>
      <c r="F10333" s="25">
        <f t="shared" si="2"/>
        <v>122</v>
      </c>
      <c r="G10333" s="193"/>
      <c r="H10333" s="23"/>
      <c r="I10333" s="28"/>
    </row>
    <row r="10334" ht="22.5" customHeight="1">
      <c r="A10334" s="53" t="str">
        <f t="array" ref="A10334">IFERROR(_xlfn.XLOOKUP(B10334, Runs[Run ID], Runs[Track]), "— pick a run —")</f>
        <v>X-Men</v>
      </c>
      <c r="B10334" s="54" t="s">
        <v>1033</v>
      </c>
      <c r="C10334" s="53" t="str">
        <f t="array" ref="C10334">IFERROR(_xlfn.XLOOKUP(B10334, Runs[Run ID], Runs[Title]), "— pick a run —")</f>
        <v>Claremont Era X-Men</v>
      </c>
      <c r="D10334" s="74" t="s">
        <v>17190</v>
      </c>
      <c r="E10334" s="58" t="b">
        <v>0</v>
      </c>
      <c r="F10334" s="25">
        <f t="shared" si="2"/>
        <v>123</v>
      </c>
      <c r="G10334" s="193"/>
      <c r="H10334" s="23"/>
      <c r="I10334" s="28"/>
    </row>
    <row r="10335" ht="22.5" customHeight="1">
      <c r="A10335" s="53" t="str">
        <f t="array" ref="A10335">IFERROR(_xlfn.XLOOKUP(B10335, Runs[Run ID], Runs[Track]), "— pick a run —")</f>
        <v>X-Men</v>
      </c>
      <c r="B10335" s="54" t="s">
        <v>1033</v>
      </c>
      <c r="C10335" s="53" t="str">
        <f t="array" ref="C10335">IFERROR(_xlfn.XLOOKUP(B10335, Runs[Run ID], Runs[Title]), "— pick a run —")</f>
        <v>Claremont Era X-Men</v>
      </c>
      <c r="D10335" s="74" t="s">
        <v>17191</v>
      </c>
      <c r="E10335" s="58" t="b">
        <v>0</v>
      </c>
      <c r="F10335" s="25">
        <f t="shared" si="2"/>
        <v>124</v>
      </c>
      <c r="G10335" s="193"/>
      <c r="H10335" s="23"/>
      <c r="I10335" s="28"/>
    </row>
    <row r="10336" ht="22.5" customHeight="1">
      <c r="A10336" s="53" t="str">
        <f t="array" ref="A10336">IFERROR(_xlfn.XLOOKUP(B10336, Runs[Run ID], Runs[Track]), "— pick a run —")</f>
        <v>X-Men</v>
      </c>
      <c r="B10336" s="54" t="s">
        <v>1033</v>
      </c>
      <c r="C10336" s="53" t="str">
        <f t="array" ref="C10336">IFERROR(_xlfn.XLOOKUP(B10336, Runs[Run ID], Runs[Title]), "— pick a run —")</f>
        <v>Claremont Era X-Men</v>
      </c>
      <c r="D10336" s="74" t="s">
        <v>17192</v>
      </c>
      <c r="E10336" s="58" t="b">
        <v>0</v>
      </c>
      <c r="F10336" s="25">
        <f t="shared" si="2"/>
        <v>125</v>
      </c>
      <c r="G10336" s="193"/>
      <c r="H10336" s="23"/>
      <c r="I10336" s="28"/>
    </row>
    <row r="10337" ht="22.5" customHeight="1">
      <c r="A10337" s="53" t="str">
        <f t="array" ref="A10337">IFERROR(_xlfn.XLOOKUP(B10337, Runs[Run ID], Runs[Track]), "— pick a run —")</f>
        <v>X-Men</v>
      </c>
      <c r="B10337" s="54" t="s">
        <v>1033</v>
      </c>
      <c r="C10337" s="53" t="str">
        <f t="array" ref="C10337">IFERROR(_xlfn.XLOOKUP(B10337, Runs[Run ID], Runs[Title]), "— pick a run —")</f>
        <v>Claremont Era X-Men</v>
      </c>
      <c r="D10337" s="74" t="s">
        <v>17193</v>
      </c>
      <c r="E10337" s="58" t="b">
        <v>0</v>
      </c>
      <c r="F10337" s="25">
        <f t="shared" si="2"/>
        <v>126</v>
      </c>
      <c r="G10337" s="193"/>
      <c r="H10337" s="23"/>
      <c r="I10337" s="28"/>
    </row>
    <row r="10338" ht="22.5" customHeight="1">
      <c r="A10338" s="53" t="str">
        <f t="array" ref="A10338">IFERROR(_xlfn.XLOOKUP(B10338, Runs[Run ID], Runs[Track]), "— pick a run —")</f>
        <v>X-Men</v>
      </c>
      <c r="B10338" s="54" t="s">
        <v>1033</v>
      </c>
      <c r="C10338" s="53" t="str">
        <f t="array" ref="C10338">IFERROR(_xlfn.XLOOKUP(B10338, Runs[Run ID], Runs[Title]), "— pick a run —")</f>
        <v>Claremont Era X-Men</v>
      </c>
      <c r="D10338" s="74" t="s">
        <v>17194</v>
      </c>
      <c r="E10338" s="58" t="b">
        <v>0</v>
      </c>
      <c r="F10338" s="25">
        <f t="shared" si="2"/>
        <v>127</v>
      </c>
      <c r="G10338" s="193"/>
      <c r="H10338" s="23"/>
      <c r="I10338" s="28"/>
    </row>
    <row r="10339" ht="22.5" customHeight="1">
      <c r="A10339" s="53" t="str">
        <f t="array" ref="A10339">IFERROR(_xlfn.XLOOKUP(B10339, Runs[Run ID], Runs[Track]), "— pick a run —")</f>
        <v>X-Men</v>
      </c>
      <c r="B10339" s="54" t="s">
        <v>1033</v>
      </c>
      <c r="C10339" s="53" t="str">
        <f t="array" ref="C10339">IFERROR(_xlfn.XLOOKUP(B10339, Runs[Run ID], Runs[Title]), "— pick a run —")</f>
        <v>Claremont Era X-Men</v>
      </c>
      <c r="D10339" s="74" t="s">
        <v>17195</v>
      </c>
      <c r="E10339" s="58" t="b">
        <v>0</v>
      </c>
      <c r="F10339" s="25">
        <f t="shared" si="2"/>
        <v>128</v>
      </c>
      <c r="G10339" s="193"/>
      <c r="H10339" s="23"/>
      <c r="I10339" s="28"/>
    </row>
    <row r="10340" ht="22.5" customHeight="1">
      <c r="A10340" s="53" t="str">
        <f t="array" ref="A10340">IFERROR(_xlfn.XLOOKUP(B10340, Runs[Run ID], Runs[Track]), "— pick a run —")</f>
        <v>X-Men</v>
      </c>
      <c r="B10340" s="54" t="s">
        <v>1033</v>
      </c>
      <c r="C10340" s="53" t="str">
        <f t="array" ref="C10340">IFERROR(_xlfn.XLOOKUP(B10340, Runs[Run ID], Runs[Title]), "— pick a run —")</f>
        <v>Claremont Era X-Men</v>
      </c>
      <c r="D10340" s="74" t="s">
        <v>17196</v>
      </c>
      <c r="E10340" s="58" t="b">
        <v>0</v>
      </c>
      <c r="F10340" s="25">
        <f t="shared" si="2"/>
        <v>129</v>
      </c>
      <c r="G10340" s="193"/>
      <c r="H10340" s="23"/>
      <c r="I10340" s="28"/>
    </row>
    <row r="10341" ht="22.5" customHeight="1">
      <c r="A10341" s="53" t="str">
        <f t="array" ref="A10341">IFERROR(_xlfn.XLOOKUP(B10341, Runs[Run ID], Runs[Track]), "— pick a run —")</f>
        <v>X-Men</v>
      </c>
      <c r="B10341" s="54" t="s">
        <v>1033</v>
      </c>
      <c r="C10341" s="53" t="str">
        <f t="array" ref="C10341">IFERROR(_xlfn.XLOOKUP(B10341, Runs[Run ID], Runs[Title]), "— pick a run —")</f>
        <v>Claremont Era X-Men</v>
      </c>
      <c r="D10341" s="74" t="s">
        <v>6098</v>
      </c>
      <c r="E10341" s="58" t="b">
        <v>0</v>
      </c>
      <c r="F10341" s="25">
        <f t="shared" si="2"/>
        <v>130</v>
      </c>
      <c r="G10341" s="193"/>
      <c r="H10341" s="23"/>
      <c r="I10341" s="28"/>
    </row>
    <row r="10342" ht="22.5" customHeight="1">
      <c r="A10342" s="53" t="str">
        <f t="array" ref="A10342">IFERROR(_xlfn.XLOOKUP(B10342, Runs[Run ID], Runs[Track]), "— pick a run —")</f>
        <v>X-Men</v>
      </c>
      <c r="B10342" s="54" t="s">
        <v>1033</v>
      </c>
      <c r="C10342" s="53" t="str">
        <f t="array" ref="C10342">IFERROR(_xlfn.XLOOKUP(B10342, Runs[Run ID], Runs[Title]), "— pick a run —")</f>
        <v>Claremont Era X-Men</v>
      </c>
      <c r="D10342" s="74" t="s">
        <v>6119</v>
      </c>
      <c r="E10342" s="58" t="b">
        <v>0</v>
      </c>
      <c r="F10342" s="25">
        <f t="shared" si="2"/>
        <v>131</v>
      </c>
      <c r="G10342" s="193"/>
      <c r="H10342" s="23"/>
      <c r="I10342" s="28"/>
    </row>
    <row r="10343" ht="22.5" customHeight="1">
      <c r="A10343" s="53" t="str">
        <f t="array" ref="A10343">IFERROR(_xlfn.XLOOKUP(B10343, Runs[Run ID], Runs[Track]), "— pick a run —")</f>
        <v>X-Men</v>
      </c>
      <c r="B10343" s="54" t="s">
        <v>1033</v>
      </c>
      <c r="C10343" s="53" t="str">
        <f t="array" ref="C10343">IFERROR(_xlfn.XLOOKUP(B10343, Runs[Run ID], Runs[Title]), "— pick a run —")</f>
        <v>Claremont Era X-Men</v>
      </c>
      <c r="D10343" s="74" t="s">
        <v>6141</v>
      </c>
      <c r="E10343" s="58" t="b">
        <v>0</v>
      </c>
      <c r="F10343" s="25">
        <f t="shared" si="2"/>
        <v>132</v>
      </c>
      <c r="G10343" s="193"/>
      <c r="H10343" s="23"/>
      <c r="I10343" s="28"/>
    </row>
    <row r="10344" ht="22.5" customHeight="1">
      <c r="A10344" s="53" t="str">
        <f t="array" ref="A10344">IFERROR(_xlfn.XLOOKUP(B10344, Runs[Run ID], Runs[Track]), "— pick a run —")</f>
        <v>X-Men</v>
      </c>
      <c r="B10344" s="54" t="s">
        <v>1033</v>
      </c>
      <c r="C10344" s="53" t="str">
        <f t="array" ref="C10344">IFERROR(_xlfn.XLOOKUP(B10344, Runs[Run ID], Runs[Title]), "— pick a run —")</f>
        <v>Claremont Era X-Men</v>
      </c>
      <c r="D10344" s="74" t="s">
        <v>6166</v>
      </c>
      <c r="E10344" s="58" t="b">
        <v>0</v>
      </c>
      <c r="F10344" s="25">
        <f t="shared" si="2"/>
        <v>133</v>
      </c>
      <c r="G10344" s="193"/>
      <c r="H10344" s="23"/>
      <c r="I10344" s="28"/>
    </row>
    <row r="10345" ht="22.5" customHeight="1">
      <c r="A10345" s="53" t="str">
        <f t="array" ref="A10345">IFERROR(_xlfn.XLOOKUP(B10345, Runs[Run ID], Runs[Track]), "— pick a run —")</f>
        <v>X-Men</v>
      </c>
      <c r="B10345" s="54" t="s">
        <v>1033</v>
      </c>
      <c r="C10345" s="53" t="str">
        <f t="array" ref="C10345">IFERROR(_xlfn.XLOOKUP(B10345, Runs[Run ID], Runs[Title]), "— pick a run —")</f>
        <v>Claremont Era X-Men</v>
      </c>
      <c r="D10345" s="74" t="s">
        <v>17197</v>
      </c>
      <c r="E10345" s="58" t="b">
        <v>0</v>
      </c>
      <c r="F10345" s="25">
        <f t="shared" si="2"/>
        <v>134</v>
      </c>
      <c r="G10345" s="193"/>
      <c r="H10345" s="23"/>
      <c r="I10345" s="28"/>
    </row>
    <row r="10346" ht="22.5" customHeight="1">
      <c r="A10346" s="53" t="str">
        <f t="array" ref="A10346">IFERROR(_xlfn.XLOOKUP(B10346, Runs[Run ID], Runs[Track]), "— pick a run —")</f>
        <v>X-Men</v>
      </c>
      <c r="B10346" s="54" t="s">
        <v>1033</v>
      </c>
      <c r="C10346" s="53" t="str">
        <f t="array" ref="C10346">IFERROR(_xlfn.XLOOKUP(B10346, Runs[Run ID], Runs[Title]), "— pick a run —")</f>
        <v>Claremont Era X-Men</v>
      </c>
      <c r="D10346" s="74" t="s">
        <v>17198</v>
      </c>
      <c r="E10346" s="58" t="b">
        <v>0</v>
      </c>
      <c r="F10346" s="25">
        <f t="shared" si="2"/>
        <v>135</v>
      </c>
      <c r="G10346" s="193"/>
      <c r="H10346" s="23"/>
      <c r="I10346" s="28"/>
    </row>
    <row r="10347" ht="22.5" customHeight="1">
      <c r="A10347" s="53" t="str">
        <f t="array" ref="A10347">IFERROR(_xlfn.XLOOKUP(B10347, Runs[Run ID], Runs[Track]), "— pick a run —")</f>
        <v>X-Men</v>
      </c>
      <c r="B10347" s="54" t="s">
        <v>1033</v>
      </c>
      <c r="C10347" s="53" t="str">
        <f t="array" ref="C10347">IFERROR(_xlfn.XLOOKUP(B10347, Runs[Run ID], Runs[Title]), "— pick a run —")</f>
        <v>Claremont Era X-Men</v>
      </c>
      <c r="D10347" s="74" t="s">
        <v>17199</v>
      </c>
      <c r="E10347" s="58" t="b">
        <v>0</v>
      </c>
      <c r="F10347" s="25">
        <f t="shared" si="2"/>
        <v>136</v>
      </c>
      <c r="G10347" s="193"/>
      <c r="H10347" s="23"/>
      <c r="I10347" s="28"/>
    </row>
    <row r="10348" ht="22.5" customHeight="1">
      <c r="A10348" s="53" t="str">
        <f t="array" ref="A10348">IFERROR(_xlfn.XLOOKUP(B10348, Runs[Run ID], Runs[Track]), "— pick a run —")</f>
        <v>X-Men</v>
      </c>
      <c r="B10348" s="54" t="s">
        <v>1033</v>
      </c>
      <c r="C10348" s="53" t="str">
        <f t="array" ref="C10348">IFERROR(_xlfn.XLOOKUP(B10348, Runs[Run ID], Runs[Title]), "— pick a run —")</f>
        <v>Claremont Era X-Men</v>
      </c>
      <c r="D10348" s="74" t="s">
        <v>6255</v>
      </c>
      <c r="E10348" s="58" t="b">
        <v>0</v>
      </c>
      <c r="F10348" s="25">
        <f t="shared" si="2"/>
        <v>137</v>
      </c>
      <c r="G10348" s="193"/>
      <c r="H10348" s="23"/>
      <c r="I10348" s="28"/>
    </row>
    <row r="10349" ht="22.5" customHeight="1">
      <c r="A10349" s="53" t="str">
        <f t="array" ref="A10349">IFERROR(_xlfn.XLOOKUP(B10349, Runs[Run ID], Runs[Track]), "— pick a run —")</f>
        <v>X-Men</v>
      </c>
      <c r="B10349" s="54" t="s">
        <v>1033</v>
      </c>
      <c r="C10349" s="53" t="str">
        <f t="array" ref="C10349">IFERROR(_xlfn.XLOOKUP(B10349, Runs[Run ID], Runs[Title]), "— pick a run —")</f>
        <v>Claremont Era X-Men</v>
      </c>
      <c r="D10349" s="74" t="s">
        <v>6280</v>
      </c>
      <c r="E10349" s="58" t="b">
        <v>0</v>
      </c>
      <c r="F10349" s="25">
        <f t="shared" si="2"/>
        <v>138</v>
      </c>
      <c r="G10349" s="193"/>
      <c r="H10349" s="23"/>
      <c r="I10349" s="28"/>
    </row>
    <row r="10350" ht="22.5" customHeight="1">
      <c r="A10350" s="53" t="str">
        <f t="array" ref="A10350">IFERROR(_xlfn.XLOOKUP(B10350, Runs[Run ID], Runs[Track]), "— pick a run —")</f>
        <v>X-Men</v>
      </c>
      <c r="B10350" s="54" t="s">
        <v>1033</v>
      </c>
      <c r="C10350" s="53" t="str">
        <f t="array" ref="C10350">IFERROR(_xlfn.XLOOKUP(B10350, Runs[Run ID], Runs[Title]), "— pick a run —")</f>
        <v>Claremont Era X-Men</v>
      </c>
      <c r="D10350" s="74" t="s">
        <v>6304</v>
      </c>
      <c r="E10350" s="58" t="b">
        <v>0</v>
      </c>
      <c r="F10350" s="25">
        <f t="shared" si="2"/>
        <v>139</v>
      </c>
      <c r="G10350" s="193"/>
      <c r="H10350" s="23"/>
      <c r="I10350" s="28"/>
    </row>
    <row r="10351" ht="22.5" customHeight="1">
      <c r="A10351" s="53" t="str">
        <f t="array" ref="A10351">IFERROR(_xlfn.XLOOKUP(B10351, Runs[Run ID], Runs[Track]), "— pick a run —")</f>
        <v>X-Men</v>
      </c>
      <c r="B10351" s="54" t="s">
        <v>1033</v>
      </c>
      <c r="C10351" s="53" t="str">
        <f t="array" ref="C10351">IFERROR(_xlfn.XLOOKUP(B10351, Runs[Run ID], Runs[Title]), "— pick a run —")</f>
        <v>Claremont Era X-Men</v>
      </c>
      <c r="D10351" s="74" t="s">
        <v>6329</v>
      </c>
      <c r="E10351" s="58" t="b">
        <v>0</v>
      </c>
      <c r="F10351" s="25">
        <f t="shared" si="2"/>
        <v>140</v>
      </c>
      <c r="G10351" s="193"/>
      <c r="H10351" s="23"/>
      <c r="I10351" s="28"/>
    </row>
    <row r="10352" ht="22.5" customHeight="1">
      <c r="A10352" s="53" t="str">
        <f t="array" ref="A10352">IFERROR(_xlfn.XLOOKUP(B10352, Runs[Run ID], Runs[Track]), "— pick a run —")</f>
        <v>X-Men</v>
      </c>
      <c r="B10352" s="54" t="s">
        <v>1033</v>
      </c>
      <c r="C10352" s="53" t="str">
        <f t="array" ref="C10352">IFERROR(_xlfn.XLOOKUP(B10352, Runs[Run ID], Runs[Title]), "— pick a run —")</f>
        <v>Claremont Era X-Men</v>
      </c>
      <c r="D10352" s="74" t="s">
        <v>6352</v>
      </c>
      <c r="E10352" s="58" t="b">
        <v>0</v>
      </c>
      <c r="F10352" s="25">
        <f t="shared" si="2"/>
        <v>141</v>
      </c>
      <c r="G10352" s="193"/>
      <c r="H10352" s="23"/>
      <c r="I10352" s="28"/>
    </row>
    <row r="10353" ht="22.5" customHeight="1">
      <c r="A10353" s="53" t="str">
        <f t="array" ref="A10353">IFERROR(_xlfn.XLOOKUP(B10353, Runs[Run ID], Runs[Track]), "— pick a run —")</f>
        <v>X-Men</v>
      </c>
      <c r="B10353" s="54" t="s">
        <v>1033</v>
      </c>
      <c r="C10353" s="53" t="str">
        <f t="array" ref="C10353">IFERROR(_xlfn.XLOOKUP(B10353, Runs[Run ID], Runs[Title]), "— pick a run —")</f>
        <v>Claremont Era X-Men</v>
      </c>
      <c r="D10353" s="74" t="s">
        <v>6374</v>
      </c>
      <c r="E10353" s="58" t="b">
        <v>0</v>
      </c>
      <c r="F10353" s="25">
        <f t="shared" si="2"/>
        <v>142</v>
      </c>
      <c r="G10353" s="193"/>
      <c r="H10353" s="23"/>
      <c r="I10353" s="28"/>
    </row>
    <row r="10354" ht="22.5" customHeight="1">
      <c r="A10354" s="53" t="str">
        <f t="array" ref="A10354">IFERROR(_xlfn.XLOOKUP(B10354, Runs[Run ID], Runs[Track]), "— pick a run —")</f>
        <v>X-Men</v>
      </c>
      <c r="B10354" s="54" t="s">
        <v>1033</v>
      </c>
      <c r="C10354" s="53" t="str">
        <f t="array" ref="C10354">IFERROR(_xlfn.XLOOKUP(B10354, Runs[Run ID], Runs[Title]), "— pick a run —")</f>
        <v>Claremont Era X-Men</v>
      </c>
      <c r="D10354" s="74" t="s">
        <v>6397</v>
      </c>
      <c r="E10354" s="58" t="b">
        <v>0</v>
      </c>
      <c r="F10354" s="25">
        <f t="shared" si="2"/>
        <v>143</v>
      </c>
      <c r="G10354" s="193"/>
      <c r="H10354" s="23"/>
      <c r="I10354" s="28"/>
    </row>
    <row r="10355" ht="22.5" customHeight="1">
      <c r="A10355" s="53" t="str">
        <f t="array" ref="A10355">IFERROR(_xlfn.XLOOKUP(B10355, Runs[Run ID], Runs[Track]), "— pick a run —")</f>
        <v>X-Men</v>
      </c>
      <c r="B10355" s="54" t="s">
        <v>1033</v>
      </c>
      <c r="C10355" s="53" t="str">
        <f t="array" ref="C10355">IFERROR(_xlfn.XLOOKUP(B10355, Runs[Run ID], Runs[Title]), "— pick a run —")</f>
        <v>Claremont Era X-Men</v>
      </c>
      <c r="D10355" s="74" t="s">
        <v>6419</v>
      </c>
      <c r="E10355" s="58" t="b">
        <v>0</v>
      </c>
      <c r="F10355" s="25">
        <f t="shared" si="2"/>
        <v>144</v>
      </c>
      <c r="G10355" s="193"/>
      <c r="H10355" s="23"/>
      <c r="I10355" s="28"/>
    </row>
    <row r="10356" ht="22.5" customHeight="1">
      <c r="A10356" s="53" t="str">
        <f t="array" ref="A10356">IFERROR(_xlfn.XLOOKUP(B10356, Runs[Run ID], Runs[Track]), "— pick a run —")</f>
        <v>X-Men</v>
      </c>
      <c r="B10356" s="54" t="s">
        <v>1033</v>
      </c>
      <c r="C10356" s="53" t="str">
        <f t="array" ref="C10356">IFERROR(_xlfn.XLOOKUP(B10356, Runs[Run ID], Runs[Title]), "— pick a run —")</f>
        <v>Claremont Era X-Men</v>
      </c>
      <c r="D10356" s="74" t="s">
        <v>6440</v>
      </c>
      <c r="E10356" s="58" t="b">
        <v>0</v>
      </c>
      <c r="F10356" s="25">
        <f t="shared" si="2"/>
        <v>145</v>
      </c>
      <c r="G10356" s="193"/>
      <c r="H10356" s="23"/>
      <c r="I10356" s="28"/>
    </row>
    <row r="10357" ht="22.5" customHeight="1">
      <c r="A10357" s="53" t="str">
        <f t="array" ref="A10357">IFERROR(_xlfn.XLOOKUP(B10357, Runs[Run ID], Runs[Track]), "— pick a run —")</f>
        <v>X-Men</v>
      </c>
      <c r="B10357" s="54" t="s">
        <v>1033</v>
      </c>
      <c r="C10357" s="53" t="str">
        <f t="array" ref="C10357">IFERROR(_xlfn.XLOOKUP(B10357, Runs[Run ID], Runs[Title]), "— pick a run —")</f>
        <v>Claremont Era X-Men</v>
      </c>
      <c r="D10357" s="74" t="s">
        <v>6463</v>
      </c>
      <c r="E10357" s="58" t="b">
        <v>0</v>
      </c>
      <c r="F10357" s="25">
        <f t="shared" si="2"/>
        <v>146</v>
      </c>
      <c r="G10357" s="193"/>
      <c r="H10357" s="23"/>
      <c r="I10357" s="28"/>
    </row>
    <row r="10358" ht="22.5" customHeight="1">
      <c r="A10358" s="53" t="str">
        <f t="array" ref="A10358">IFERROR(_xlfn.XLOOKUP(B10358, Runs[Run ID], Runs[Track]), "— pick a run —")</f>
        <v>X-Men</v>
      </c>
      <c r="B10358" s="54" t="s">
        <v>1033</v>
      </c>
      <c r="C10358" s="53" t="str">
        <f t="array" ref="C10358">IFERROR(_xlfn.XLOOKUP(B10358, Runs[Run ID], Runs[Title]), "— pick a run —")</f>
        <v>Claremont Era X-Men</v>
      </c>
      <c r="D10358" s="74" t="s">
        <v>6484</v>
      </c>
      <c r="E10358" s="58" t="b">
        <v>0</v>
      </c>
      <c r="F10358" s="25">
        <f t="shared" si="2"/>
        <v>147</v>
      </c>
      <c r="G10358" s="193"/>
      <c r="H10358" s="23"/>
      <c r="I10358" s="28"/>
    </row>
    <row r="10359" ht="22.5" customHeight="1">
      <c r="A10359" s="53" t="str">
        <f t="array" ref="A10359">IFERROR(_xlfn.XLOOKUP(B10359, Runs[Run ID], Runs[Track]), "— pick a run —")</f>
        <v>X-Men</v>
      </c>
      <c r="B10359" s="54" t="s">
        <v>1033</v>
      </c>
      <c r="C10359" s="53" t="str">
        <f t="array" ref="C10359">IFERROR(_xlfn.XLOOKUP(B10359, Runs[Run ID], Runs[Title]), "— pick a run —")</f>
        <v>Claremont Era X-Men</v>
      </c>
      <c r="D10359" s="74" t="s">
        <v>17200</v>
      </c>
      <c r="E10359" s="58" t="b">
        <v>0</v>
      </c>
      <c r="F10359" s="25">
        <f t="shared" si="2"/>
        <v>148</v>
      </c>
      <c r="G10359" s="193"/>
      <c r="H10359" s="23"/>
      <c r="I10359" s="28"/>
    </row>
    <row r="10360" ht="22.5" customHeight="1">
      <c r="A10360" s="53" t="str">
        <f t="array" ref="A10360">IFERROR(_xlfn.XLOOKUP(B10360, Runs[Run ID], Runs[Track]), "— pick a run —")</f>
        <v>X-Men</v>
      </c>
      <c r="B10360" s="54" t="s">
        <v>1033</v>
      </c>
      <c r="C10360" s="53" t="str">
        <f t="array" ref="C10360">IFERROR(_xlfn.XLOOKUP(B10360, Runs[Run ID], Runs[Title]), "— pick a run —")</f>
        <v>Claremont Era X-Men</v>
      </c>
      <c r="D10360" s="74" t="s">
        <v>17201</v>
      </c>
      <c r="E10360" s="58" t="b">
        <v>0</v>
      </c>
      <c r="F10360" s="25">
        <f t="shared" si="2"/>
        <v>149</v>
      </c>
      <c r="G10360" s="193"/>
      <c r="H10360" s="23"/>
      <c r="I10360" s="28"/>
    </row>
    <row r="10361" ht="22.5" customHeight="1">
      <c r="A10361" s="53" t="str">
        <f t="array" ref="A10361">IFERROR(_xlfn.XLOOKUP(B10361, Runs[Run ID], Runs[Track]), "— pick a run —")</f>
        <v>X-Men</v>
      </c>
      <c r="B10361" s="54" t="s">
        <v>1033</v>
      </c>
      <c r="C10361" s="53" t="str">
        <f t="array" ref="C10361">IFERROR(_xlfn.XLOOKUP(B10361, Runs[Run ID], Runs[Title]), "— pick a run —")</f>
        <v>Claremont Era X-Men</v>
      </c>
      <c r="D10361" s="74" t="s">
        <v>17202</v>
      </c>
      <c r="E10361" s="58" t="b">
        <v>0</v>
      </c>
      <c r="F10361" s="25">
        <f t="shared" si="2"/>
        <v>150</v>
      </c>
      <c r="G10361" s="193"/>
      <c r="H10361" s="23"/>
      <c r="I10361" s="28"/>
    </row>
    <row r="10362" ht="22.5" customHeight="1">
      <c r="A10362" s="53" t="str">
        <f t="array" ref="A10362">IFERROR(_xlfn.XLOOKUP(B10362, Runs[Run ID], Runs[Track]), "— pick a run —")</f>
        <v>X-Men</v>
      </c>
      <c r="B10362" s="54" t="s">
        <v>1033</v>
      </c>
      <c r="C10362" s="53" t="str">
        <f t="array" ref="C10362">IFERROR(_xlfn.XLOOKUP(B10362, Runs[Run ID], Runs[Title]), "— pick a run —")</f>
        <v>Claremont Era X-Men</v>
      </c>
      <c r="D10362" s="74" t="s">
        <v>17203</v>
      </c>
      <c r="E10362" s="58" t="b">
        <v>0</v>
      </c>
      <c r="F10362" s="25">
        <f t="shared" si="2"/>
        <v>151</v>
      </c>
      <c r="G10362" s="193"/>
      <c r="H10362" s="23"/>
      <c r="I10362" s="28"/>
    </row>
    <row r="10363" ht="22.5" customHeight="1">
      <c r="A10363" s="53" t="str">
        <f t="array" ref="A10363">IFERROR(_xlfn.XLOOKUP(B10363, Runs[Run ID], Runs[Track]), "— pick a run —")</f>
        <v>X-Men</v>
      </c>
      <c r="B10363" s="54" t="s">
        <v>1033</v>
      </c>
      <c r="C10363" s="53" t="str">
        <f t="array" ref="C10363">IFERROR(_xlfn.XLOOKUP(B10363, Runs[Run ID], Runs[Title]), "— pick a run —")</f>
        <v>Claremont Era X-Men</v>
      </c>
      <c r="D10363" s="74" t="s">
        <v>17204</v>
      </c>
      <c r="E10363" s="58" t="b">
        <v>0</v>
      </c>
      <c r="F10363" s="25">
        <f t="shared" si="2"/>
        <v>152</v>
      </c>
      <c r="G10363" s="193"/>
      <c r="H10363" s="23"/>
      <c r="I10363" s="28"/>
    </row>
    <row r="10364" ht="22.5" customHeight="1">
      <c r="A10364" s="53" t="str">
        <f t="array" ref="A10364">IFERROR(_xlfn.XLOOKUP(B10364, Runs[Run ID], Runs[Track]), "— pick a run —")</f>
        <v>X-Men</v>
      </c>
      <c r="B10364" s="54" t="s">
        <v>1033</v>
      </c>
      <c r="C10364" s="53" t="str">
        <f t="array" ref="C10364">IFERROR(_xlfn.XLOOKUP(B10364, Runs[Run ID], Runs[Title]), "— pick a run —")</f>
        <v>Claremont Era X-Men</v>
      </c>
      <c r="D10364" s="74" t="s">
        <v>17205</v>
      </c>
      <c r="E10364" s="58" t="b">
        <v>0</v>
      </c>
      <c r="F10364" s="25">
        <f t="shared" si="2"/>
        <v>153</v>
      </c>
      <c r="G10364" s="193"/>
      <c r="H10364" s="23"/>
      <c r="I10364" s="28"/>
    </row>
    <row r="10365" ht="22.5" customHeight="1">
      <c r="A10365" s="53" t="str">
        <f t="array" ref="A10365">IFERROR(_xlfn.XLOOKUP(B10365, Runs[Run ID], Runs[Track]), "— pick a run —")</f>
        <v>X-Men</v>
      </c>
      <c r="B10365" s="54" t="s">
        <v>1033</v>
      </c>
      <c r="C10365" s="53" t="str">
        <f t="array" ref="C10365">IFERROR(_xlfn.XLOOKUP(B10365, Runs[Run ID], Runs[Title]), "— pick a run —")</f>
        <v>Claremont Era X-Men</v>
      </c>
      <c r="D10365" s="74" t="s">
        <v>6636</v>
      </c>
      <c r="E10365" s="58" t="b">
        <v>0</v>
      </c>
      <c r="F10365" s="25">
        <f t="shared" si="2"/>
        <v>154</v>
      </c>
      <c r="G10365" s="193"/>
      <c r="H10365" s="23"/>
      <c r="I10365" s="28"/>
    </row>
    <row r="10366" ht="22.5" customHeight="1">
      <c r="A10366" s="53" t="str">
        <f t="array" ref="A10366">IFERROR(_xlfn.XLOOKUP(B10366, Runs[Run ID], Runs[Track]), "— pick a run —")</f>
        <v>X-Men</v>
      </c>
      <c r="B10366" s="54" t="s">
        <v>1033</v>
      </c>
      <c r="C10366" s="53" t="str">
        <f t="array" ref="C10366">IFERROR(_xlfn.XLOOKUP(B10366, Runs[Run ID], Runs[Title]), "— pick a run —")</f>
        <v>Claremont Era X-Men</v>
      </c>
      <c r="D10366" s="74" t="s">
        <v>6655</v>
      </c>
      <c r="E10366" s="58" t="b">
        <v>0</v>
      </c>
      <c r="F10366" s="25">
        <f t="shared" si="2"/>
        <v>155</v>
      </c>
      <c r="G10366" s="193"/>
      <c r="H10366" s="23"/>
      <c r="I10366" s="28"/>
    </row>
    <row r="10367" ht="22.5" customHeight="1">
      <c r="A10367" s="53" t="str">
        <f t="array" ref="A10367">IFERROR(_xlfn.XLOOKUP(B10367, Runs[Run ID], Runs[Track]), "— pick a run —")</f>
        <v>X-Men</v>
      </c>
      <c r="B10367" s="54" t="s">
        <v>1033</v>
      </c>
      <c r="C10367" s="53" t="str">
        <f t="array" ref="C10367">IFERROR(_xlfn.XLOOKUP(B10367, Runs[Run ID], Runs[Title]), "— pick a run —")</f>
        <v>Claremont Era X-Men</v>
      </c>
      <c r="D10367" s="74" t="s">
        <v>6676</v>
      </c>
      <c r="E10367" s="58" t="b">
        <v>0</v>
      </c>
      <c r="F10367" s="25">
        <f t="shared" si="2"/>
        <v>156</v>
      </c>
      <c r="G10367" s="193"/>
      <c r="H10367" s="23"/>
      <c r="I10367" s="28"/>
    </row>
    <row r="10368" ht="22.5" customHeight="1">
      <c r="A10368" s="53" t="str">
        <f t="array" ref="A10368">IFERROR(_xlfn.XLOOKUP(B10368, Runs[Run ID], Runs[Track]), "— pick a run —")</f>
        <v>X-Men</v>
      </c>
      <c r="B10368" s="54" t="s">
        <v>1033</v>
      </c>
      <c r="C10368" s="53" t="str">
        <f t="array" ref="C10368">IFERROR(_xlfn.XLOOKUP(B10368, Runs[Run ID], Runs[Title]), "— pick a run —")</f>
        <v>Claremont Era X-Men</v>
      </c>
      <c r="D10368" s="74" t="s">
        <v>17206</v>
      </c>
      <c r="E10368" s="58" t="b">
        <v>0</v>
      </c>
      <c r="F10368" s="25">
        <f t="shared" si="2"/>
        <v>157</v>
      </c>
      <c r="G10368" s="193"/>
      <c r="H10368" s="23"/>
      <c r="I10368" s="28"/>
    </row>
    <row r="10369" ht="22.5" customHeight="1">
      <c r="A10369" s="53" t="str">
        <f t="array" ref="A10369">IFERROR(_xlfn.XLOOKUP(B10369, Runs[Run ID], Runs[Track]), "— pick a run —")</f>
        <v>X-Men</v>
      </c>
      <c r="B10369" s="54" t="s">
        <v>1033</v>
      </c>
      <c r="C10369" s="53" t="str">
        <f t="array" ref="C10369">IFERROR(_xlfn.XLOOKUP(B10369, Runs[Run ID], Runs[Title]), "— pick a run —")</f>
        <v>Claremont Era X-Men</v>
      </c>
      <c r="D10369" s="74" t="s">
        <v>17207</v>
      </c>
      <c r="E10369" s="58" t="b">
        <v>0</v>
      </c>
      <c r="F10369" s="25">
        <f t="shared" si="2"/>
        <v>158</v>
      </c>
      <c r="G10369" s="193"/>
      <c r="H10369" s="23"/>
      <c r="I10369" s="28"/>
    </row>
    <row r="10370" ht="22.5" customHeight="1">
      <c r="A10370" s="53" t="str">
        <f t="array" ref="A10370">IFERROR(_xlfn.XLOOKUP(B10370, Runs[Run ID], Runs[Track]), "— pick a run —")</f>
        <v>X-Men</v>
      </c>
      <c r="B10370" s="54" t="s">
        <v>1033</v>
      </c>
      <c r="C10370" s="53" t="str">
        <f t="array" ref="C10370">IFERROR(_xlfn.XLOOKUP(B10370, Runs[Run ID], Runs[Title]), "— pick a run —")</f>
        <v>Claremont Era X-Men</v>
      </c>
      <c r="D10370" s="74" t="s">
        <v>17208</v>
      </c>
      <c r="E10370" s="58" t="b">
        <v>0</v>
      </c>
      <c r="F10370" s="25">
        <f t="shared" si="2"/>
        <v>159</v>
      </c>
      <c r="G10370" s="193"/>
      <c r="H10370" s="23"/>
      <c r="I10370" s="28"/>
    </row>
    <row r="10371" ht="22.5" customHeight="1">
      <c r="A10371" s="53" t="str">
        <f t="array" ref="A10371">IFERROR(_xlfn.XLOOKUP(B10371, Runs[Run ID], Runs[Track]), "— pick a run —")</f>
        <v>X-Men</v>
      </c>
      <c r="B10371" s="54" t="s">
        <v>1033</v>
      </c>
      <c r="C10371" s="53" t="str">
        <f t="array" ref="C10371">IFERROR(_xlfn.XLOOKUP(B10371, Runs[Run ID], Runs[Title]), "— pick a run —")</f>
        <v>Claremont Era X-Men</v>
      </c>
      <c r="D10371" s="74" t="s">
        <v>17209</v>
      </c>
      <c r="E10371" s="58" t="b">
        <v>0</v>
      </c>
      <c r="F10371" s="25">
        <f t="shared" si="2"/>
        <v>160</v>
      </c>
      <c r="G10371" s="193"/>
      <c r="H10371" s="23"/>
      <c r="I10371" s="28"/>
    </row>
    <row r="10372" ht="22.5" customHeight="1">
      <c r="A10372" s="53" t="str">
        <f t="array" ref="A10372">IFERROR(_xlfn.XLOOKUP(B10372, Runs[Run ID], Runs[Track]), "— pick a run —")</f>
        <v>X-Men</v>
      </c>
      <c r="B10372" s="54" t="s">
        <v>1033</v>
      </c>
      <c r="C10372" s="53" t="str">
        <f t="array" ref="C10372">IFERROR(_xlfn.XLOOKUP(B10372, Runs[Run ID], Runs[Title]), "— pick a run —")</f>
        <v>Claremont Era X-Men</v>
      </c>
      <c r="D10372" s="74" t="s">
        <v>17210</v>
      </c>
      <c r="E10372" s="58" t="b">
        <v>0</v>
      </c>
      <c r="F10372" s="25">
        <f t="shared" si="2"/>
        <v>161</v>
      </c>
      <c r="G10372" s="193"/>
      <c r="H10372" s="23"/>
      <c r="I10372" s="28"/>
    </row>
    <row r="10373" ht="22.5" customHeight="1">
      <c r="A10373" s="53" t="str">
        <f t="array" ref="A10373">IFERROR(_xlfn.XLOOKUP(B10373, Runs[Run ID], Runs[Track]), "— pick a run —")</f>
        <v>X-Men</v>
      </c>
      <c r="B10373" s="54" t="s">
        <v>1033</v>
      </c>
      <c r="C10373" s="53" t="str">
        <f t="array" ref="C10373">IFERROR(_xlfn.XLOOKUP(B10373, Runs[Run ID], Runs[Title]), "— pick a run —")</f>
        <v>Claremont Era X-Men</v>
      </c>
      <c r="D10373" s="74" t="s">
        <v>6792</v>
      </c>
      <c r="E10373" s="58" t="b">
        <v>0</v>
      </c>
      <c r="F10373" s="25">
        <f t="shared" si="2"/>
        <v>162</v>
      </c>
      <c r="G10373" s="193"/>
      <c r="H10373" s="23"/>
      <c r="I10373" s="28"/>
    </row>
    <row r="10374" ht="22.5" customHeight="1">
      <c r="A10374" s="53" t="str">
        <f t="array" ref="A10374">IFERROR(_xlfn.XLOOKUP(B10374, Runs[Run ID], Runs[Track]), "— pick a run —")</f>
        <v>X-Men</v>
      </c>
      <c r="B10374" s="54" t="s">
        <v>1033</v>
      </c>
      <c r="C10374" s="53" t="str">
        <f t="array" ref="C10374">IFERROR(_xlfn.XLOOKUP(B10374, Runs[Run ID], Runs[Title]), "— pick a run —")</f>
        <v>Claremont Era X-Men</v>
      </c>
      <c r="D10374" s="74" t="s">
        <v>6812</v>
      </c>
      <c r="E10374" s="58" t="b">
        <v>0</v>
      </c>
      <c r="F10374" s="25">
        <f t="shared" si="2"/>
        <v>163</v>
      </c>
      <c r="G10374" s="193"/>
      <c r="H10374" s="23"/>
      <c r="I10374" s="28"/>
    </row>
    <row r="10375" ht="22.5" customHeight="1">
      <c r="A10375" s="53" t="str">
        <f t="array" ref="A10375">IFERROR(_xlfn.XLOOKUP(B10375, Runs[Run ID], Runs[Track]), "— pick a run —")</f>
        <v>X-Men</v>
      </c>
      <c r="B10375" s="54" t="s">
        <v>1033</v>
      </c>
      <c r="C10375" s="53" t="str">
        <f t="array" ref="C10375">IFERROR(_xlfn.XLOOKUP(B10375, Runs[Run ID], Runs[Title]), "— pick a run —")</f>
        <v>Claremont Era X-Men</v>
      </c>
      <c r="D10375" s="74" t="s">
        <v>6831</v>
      </c>
      <c r="E10375" s="58" t="b">
        <v>0</v>
      </c>
      <c r="F10375" s="25">
        <f t="shared" si="2"/>
        <v>164</v>
      </c>
      <c r="G10375" s="193"/>
      <c r="H10375" s="23"/>
      <c r="I10375" s="28"/>
    </row>
    <row r="10376" ht="22.5" customHeight="1">
      <c r="A10376" s="53" t="str">
        <f t="array" ref="A10376">IFERROR(_xlfn.XLOOKUP(B10376, Runs[Run ID], Runs[Track]), "— pick a run —")</f>
        <v>X-Men</v>
      </c>
      <c r="B10376" s="54" t="s">
        <v>1033</v>
      </c>
      <c r="C10376" s="53" t="str">
        <f t="array" ref="C10376">IFERROR(_xlfn.XLOOKUP(B10376, Runs[Run ID], Runs[Title]), "— pick a run —")</f>
        <v>Claremont Era X-Men</v>
      </c>
      <c r="D10376" s="74" t="s">
        <v>6850</v>
      </c>
      <c r="E10376" s="58" t="b">
        <v>0</v>
      </c>
      <c r="F10376" s="25">
        <f t="shared" si="2"/>
        <v>165</v>
      </c>
      <c r="G10376" s="193"/>
      <c r="H10376" s="23"/>
      <c r="I10376" s="28"/>
    </row>
    <row r="10377" ht="22.5" customHeight="1">
      <c r="A10377" s="53" t="str">
        <f t="array" ref="A10377">IFERROR(_xlfn.XLOOKUP(B10377, Runs[Run ID], Runs[Track]), "— pick a run —")</f>
        <v>X-Men</v>
      </c>
      <c r="B10377" s="54" t="s">
        <v>1033</v>
      </c>
      <c r="C10377" s="53" t="str">
        <f t="array" ref="C10377">IFERROR(_xlfn.XLOOKUP(B10377, Runs[Run ID], Runs[Title]), "— pick a run —")</f>
        <v>Claremont Era X-Men</v>
      </c>
      <c r="D10377" s="74" t="s">
        <v>6870</v>
      </c>
      <c r="E10377" s="58" t="b">
        <v>0</v>
      </c>
      <c r="F10377" s="25">
        <f t="shared" si="2"/>
        <v>166</v>
      </c>
      <c r="G10377" s="193"/>
      <c r="H10377" s="23"/>
      <c r="I10377" s="28"/>
    </row>
    <row r="10378" ht="22.5" customHeight="1">
      <c r="A10378" s="53" t="str">
        <f t="array" ref="A10378">IFERROR(_xlfn.XLOOKUP(B10378, Runs[Run ID], Runs[Track]), "— pick a run —")</f>
        <v>X-Men</v>
      </c>
      <c r="B10378" s="54" t="s">
        <v>1033</v>
      </c>
      <c r="C10378" s="53" t="str">
        <f t="array" ref="C10378">IFERROR(_xlfn.XLOOKUP(B10378, Runs[Run ID], Runs[Title]), "— pick a run —")</f>
        <v>Claremont Era X-Men</v>
      </c>
      <c r="D10378" s="74" t="s">
        <v>6888</v>
      </c>
      <c r="E10378" s="58" t="b">
        <v>0</v>
      </c>
      <c r="F10378" s="25">
        <f t="shared" si="2"/>
        <v>167</v>
      </c>
      <c r="G10378" s="193"/>
      <c r="H10378" s="23"/>
      <c r="I10378" s="28"/>
    </row>
    <row r="10379" ht="22.5" customHeight="1">
      <c r="A10379" s="53" t="str">
        <f t="array" ref="A10379">IFERROR(_xlfn.XLOOKUP(B10379, Runs[Run ID], Runs[Track]), "— pick a run —")</f>
        <v>X-Men</v>
      </c>
      <c r="B10379" s="54" t="s">
        <v>1033</v>
      </c>
      <c r="C10379" s="53" t="str">
        <f t="array" ref="C10379">IFERROR(_xlfn.XLOOKUP(B10379, Runs[Run ID], Runs[Title]), "— pick a run —")</f>
        <v>Claremont Era X-Men</v>
      </c>
      <c r="D10379" s="74" t="s">
        <v>6908</v>
      </c>
      <c r="E10379" s="58" t="b">
        <v>0</v>
      </c>
      <c r="F10379" s="25">
        <f t="shared" si="2"/>
        <v>168</v>
      </c>
      <c r="G10379" s="193"/>
      <c r="H10379" s="23"/>
      <c r="I10379" s="28"/>
    </row>
    <row r="10380" ht="22.5" customHeight="1">
      <c r="A10380" s="53" t="str">
        <f t="array" ref="A10380">IFERROR(_xlfn.XLOOKUP(B10380, Runs[Run ID], Runs[Track]), "— pick a run —")</f>
        <v>X-Men</v>
      </c>
      <c r="B10380" s="54" t="s">
        <v>1033</v>
      </c>
      <c r="C10380" s="53" t="str">
        <f t="array" ref="C10380">IFERROR(_xlfn.XLOOKUP(B10380, Runs[Run ID], Runs[Title]), "— pick a run —")</f>
        <v>Claremont Era X-Men</v>
      </c>
      <c r="D10380" s="74" t="s">
        <v>6950</v>
      </c>
      <c r="E10380" s="58" t="b">
        <v>0</v>
      </c>
      <c r="F10380" s="25">
        <f t="shared" si="2"/>
        <v>169</v>
      </c>
      <c r="G10380" s="193"/>
      <c r="H10380" s="23"/>
      <c r="I10380" s="28"/>
    </row>
    <row r="10381" ht="22.5" customHeight="1">
      <c r="A10381" s="53" t="str">
        <f t="array" ref="A10381">IFERROR(_xlfn.XLOOKUP(B10381, Runs[Run ID], Runs[Track]), "— pick a run —")</f>
        <v>X-Men</v>
      </c>
      <c r="B10381" s="54" t="s">
        <v>1033</v>
      </c>
      <c r="C10381" s="53" t="str">
        <f t="array" ref="C10381">IFERROR(_xlfn.XLOOKUP(B10381, Runs[Run ID], Runs[Title]), "— pick a run —")</f>
        <v>Claremont Era X-Men</v>
      </c>
      <c r="D10381" s="74" t="s">
        <v>17211</v>
      </c>
      <c r="E10381" s="58" t="b">
        <v>0</v>
      </c>
      <c r="F10381" s="25">
        <f t="shared" si="2"/>
        <v>170</v>
      </c>
      <c r="G10381" s="193"/>
      <c r="H10381" s="23"/>
      <c r="I10381" s="28"/>
    </row>
    <row r="10382" ht="22.5" customHeight="1">
      <c r="A10382" s="53" t="str">
        <f t="array" ref="A10382">IFERROR(_xlfn.XLOOKUP(B10382, Runs[Run ID], Runs[Track]), "— pick a run —")</f>
        <v>X-Men</v>
      </c>
      <c r="B10382" s="54" t="s">
        <v>1033</v>
      </c>
      <c r="C10382" s="53" t="str">
        <f t="array" ref="C10382">IFERROR(_xlfn.XLOOKUP(B10382, Runs[Run ID], Runs[Title]), "— pick a run —")</f>
        <v>Claremont Era X-Men</v>
      </c>
      <c r="D10382" s="74" t="s">
        <v>17212</v>
      </c>
      <c r="E10382" s="58" t="b">
        <v>0</v>
      </c>
      <c r="F10382" s="25">
        <f t="shared" si="2"/>
        <v>171</v>
      </c>
      <c r="G10382" s="193"/>
      <c r="H10382" s="23"/>
      <c r="I10382" s="28"/>
    </row>
    <row r="10383" ht="22.5" customHeight="1">
      <c r="A10383" s="53" t="str">
        <f t="array" ref="A10383">IFERROR(_xlfn.XLOOKUP(B10383, Runs[Run ID], Runs[Track]), "— pick a run —")</f>
        <v>X-Men</v>
      </c>
      <c r="B10383" s="54" t="s">
        <v>1033</v>
      </c>
      <c r="C10383" s="53" t="str">
        <f t="array" ref="C10383">IFERROR(_xlfn.XLOOKUP(B10383, Runs[Run ID], Runs[Title]), "— pick a run —")</f>
        <v>Claremont Era X-Men</v>
      </c>
      <c r="D10383" s="74" t="s">
        <v>7008</v>
      </c>
      <c r="E10383" s="58" t="b">
        <v>0</v>
      </c>
      <c r="F10383" s="25">
        <f t="shared" si="2"/>
        <v>172</v>
      </c>
      <c r="G10383" s="193"/>
      <c r="H10383" s="23"/>
      <c r="I10383" s="28"/>
    </row>
    <row r="10384" ht="22.5" customHeight="1">
      <c r="A10384" s="53" t="str">
        <f t="array" ref="A10384">IFERROR(_xlfn.XLOOKUP(B10384, Runs[Run ID], Runs[Track]), "— pick a run —")</f>
        <v>X-Men</v>
      </c>
      <c r="B10384" s="54" t="s">
        <v>1033</v>
      </c>
      <c r="C10384" s="53" t="str">
        <f t="array" ref="C10384">IFERROR(_xlfn.XLOOKUP(B10384, Runs[Run ID], Runs[Title]), "— pick a run —")</f>
        <v>Claremont Era X-Men</v>
      </c>
      <c r="D10384" s="74" t="s">
        <v>17213</v>
      </c>
      <c r="E10384" s="58" t="b">
        <v>0</v>
      </c>
      <c r="F10384" s="25">
        <f t="shared" si="2"/>
        <v>173</v>
      </c>
      <c r="G10384" s="193"/>
      <c r="H10384" s="23"/>
      <c r="I10384" s="28"/>
    </row>
    <row r="10385" ht="22.5" customHeight="1">
      <c r="A10385" s="53" t="str">
        <f t="array" ref="A10385">IFERROR(_xlfn.XLOOKUP(B10385, Runs[Run ID], Runs[Track]), "— pick a run —")</f>
        <v>X-Men</v>
      </c>
      <c r="B10385" s="54" t="s">
        <v>1033</v>
      </c>
      <c r="C10385" s="53" t="str">
        <f t="array" ref="C10385">IFERROR(_xlfn.XLOOKUP(B10385, Runs[Run ID], Runs[Title]), "— pick a run —")</f>
        <v>Claremont Era X-Men</v>
      </c>
      <c r="D10385" s="74" t="s">
        <v>17214</v>
      </c>
      <c r="E10385" s="58" t="b">
        <v>0</v>
      </c>
      <c r="F10385" s="25">
        <f t="shared" si="2"/>
        <v>174</v>
      </c>
      <c r="G10385" s="193"/>
      <c r="H10385" s="23"/>
      <c r="I10385" s="28"/>
    </row>
    <row r="10386" ht="22.5" customHeight="1">
      <c r="A10386" s="53" t="str">
        <f t="array" ref="A10386">IFERROR(_xlfn.XLOOKUP(B10386, Runs[Run ID], Runs[Track]), "— pick a run —")</f>
        <v>X-Men</v>
      </c>
      <c r="B10386" s="54" t="s">
        <v>1033</v>
      </c>
      <c r="C10386" s="53" t="str">
        <f t="array" ref="C10386">IFERROR(_xlfn.XLOOKUP(B10386, Runs[Run ID], Runs[Title]), "— pick a run —")</f>
        <v>Claremont Era X-Men</v>
      </c>
      <c r="D10386" s="74" t="s">
        <v>7066</v>
      </c>
      <c r="E10386" s="58" t="b">
        <v>0</v>
      </c>
      <c r="F10386" s="25">
        <f t="shared" si="2"/>
        <v>175</v>
      </c>
      <c r="G10386" s="193"/>
      <c r="H10386" s="23"/>
      <c r="I10386" s="28"/>
    </row>
    <row r="10387" ht="22.5" customHeight="1">
      <c r="A10387" s="53" t="str">
        <f t="array" ref="A10387">IFERROR(_xlfn.XLOOKUP(B10387, Runs[Run ID], Runs[Track]), "— pick a run —")</f>
        <v>X-Men</v>
      </c>
      <c r="B10387" s="54" t="s">
        <v>1033</v>
      </c>
      <c r="C10387" s="53" t="str">
        <f t="array" ref="C10387">IFERROR(_xlfn.XLOOKUP(B10387, Runs[Run ID], Runs[Title]), "— pick a run —")</f>
        <v>Claremont Era X-Men</v>
      </c>
      <c r="D10387" s="74" t="s">
        <v>2356</v>
      </c>
      <c r="E10387" s="58" t="b">
        <v>0</v>
      </c>
      <c r="F10387" s="25">
        <f t="shared" si="2"/>
        <v>176</v>
      </c>
      <c r="G10387" s="193"/>
      <c r="H10387" s="23"/>
      <c r="I10387" s="28"/>
    </row>
    <row r="10388" ht="22.5" customHeight="1">
      <c r="A10388" s="53" t="str">
        <f t="array" ref="A10388">IFERROR(_xlfn.XLOOKUP(B10388, Runs[Run ID], Runs[Track]), "— pick a run —")</f>
        <v>X-Men</v>
      </c>
      <c r="B10388" s="54" t="s">
        <v>1033</v>
      </c>
      <c r="C10388" s="53" t="str">
        <f t="array" ref="C10388">IFERROR(_xlfn.XLOOKUP(B10388, Runs[Run ID], Runs[Title]), "— pick a run —")</f>
        <v>Claremont Era X-Men</v>
      </c>
      <c r="D10388" s="74" t="s">
        <v>7106</v>
      </c>
      <c r="E10388" s="58" t="b">
        <v>0</v>
      </c>
      <c r="F10388" s="25">
        <f t="shared" si="2"/>
        <v>177</v>
      </c>
      <c r="G10388" s="193"/>
      <c r="H10388" s="23"/>
      <c r="I10388" s="28"/>
    </row>
    <row r="10389" ht="22.5" customHeight="1">
      <c r="A10389" s="53" t="str">
        <f t="array" ref="A10389">IFERROR(_xlfn.XLOOKUP(B10389, Runs[Run ID], Runs[Track]), "— pick a run —")</f>
        <v>X-Men</v>
      </c>
      <c r="B10389" s="54" t="s">
        <v>1033</v>
      </c>
      <c r="C10389" s="53" t="str">
        <f t="array" ref="C10389">IFERROR(_xlfn.XLOOKUP(B10389, Runs[Run ID], Runs[Title]), "— pick a run —")</f>
        <v>Claremont Era X-Men</v>
      </c>
      <c r="D10389" s="74" t="s">
        <v>7127</v>
      </c>
      <c r="E10389" s="58" t="b">
        <v>0</v>
      </c>
      <c r="F10389" s="25">
        <f t="shared" si="2"/>
        <v>178</v>
      </c>
      <c r="G10389" s="193"/>
      <c r="H10389" s="23"/>
      <c r="I10389" s="28"/>
    </row>
    <row r="10390" ht="22.5" customHeight="1">
      <c r="A10390" s="53" t="str">
        <f t="array" ref="A10390">IFERROR(_xlfn.XLOOKUP(B10390, Runs[Run ID], Runs[Track]), "— pick a run —")</f>
        <v>X-Men</v>
      </c>
      <c r="B10390" s="54" t="s">
        <v>1033</v>
      </c>
      <c r="C10390" s="53" t="str">
        <f t="array" ref="C10390">IFERROR(_xlfn.XLOOKUP(B10390, Runs[Run ID], Runs[Title]), "— pick a run —")</f>
        <v>Claremont Era X-Men</v>
      </c>
      <c r="D10390" s="74" t="s">
        <v>17215</v>
      </c>
      <c r="E10390" s="58" t="b">
        <v>0</v>
      </c>
      <c r="F10390" s="25">
        <f t="shared" si="2"/>
        <v>179</v>
      </c>
      <c r="G10390" s="193"/>
      <c r="H10390" s="23"/>
      <c r="I10390" s="28"/>
    </row>
    <row r="10391" ht="22.5" customHeight="1">
      <c r="A10391" s="53" t="str">
        <f t="array" ref="A10391">IFERROR(_xlfn.XLOOKUP(B10391, Runs[Run ID], Runs[Track]), "— pick a run —")</f>
        <v>X-Men</v>
      </c>
      <c r="B10391" s="54" t="s">
        <v>1033</v>
      </c>
      <c r="C10391" s="53" t="str">
        <f t="array" ref="C10391">IFERROR(_xlfn.XLOOKUP(B10391, Runs[Run ID], Runs[Title]), "— pick a run —")</f>
        <v>Claremont Era X-Men</v>
      </c>
      <c r="D10391" s="74" t="s">
        <v>17216</v>
      </c>
      <c r="E10391" s="58" t="b">
        <v>0</v>
      </c>
      <c r="F10391" s="25">
        <f t="shared" si="2"/>
        <v>180</v>
      </c>
      <c r="G10391" s="193"/>
      <c r="H10391" s="23"/>
      <c r="I10391" s="28"/>
    </row>
    <row r="10392" ht="22.5" customHeight="1">
      <c r="A10392" s="53" t="str">
        <f t="array" ref="A10392">IFERROR(_xlfn.XLOOKUP(B10392, Runs[Run ID], Runs[Track]), "— pick a run —")</f>
        <v>X-Men</v>
      </c>
      <c r="B10392" s="54" t="s">
        <v>1033</v>
      </c>
      <c r="C10392" s="53" t="str">
        <f t="array" ref="C10392">IFERROR(_xlfn.XLOOKUP(B10392, Runs[Run ID], Runs[Title]), "— pick a run —")</f>
        <v>Claremont Era X-Men</v>
      </c>
      <c r="D10392" s="74" t="s">
        <v>7186</v>
      </c>
      <c r="E10392" s="58" t="b">
        <v>0</v>
      </c>
      <c r="F10392" s="25">
        <f t="shared" si="2"/>
        <v>181</v>
      </c>
      <c r="G10392" s="193"/>
      <c r="H10392" s="23"/>
      <c r="I10392" s="28"/>
    </row>
    <row r="10393" ht="22.5" customHeight="1">
      <c r="A10393" s="53" t="str">
        <f t="array" ref="A10393">IFERROR(_xlfn.XLOOKUP(B10393, Runs[Run ID], Runs[Track]), "— pick a run —")</f>
        <v>X-Men</v>
      </c>
      <c r="B10393" s="54" t="s">
        <v>1033</v>
      </c>
      <c r="C10393" s="53" t="str">
        <f t="array" ref="C10393">IFERROR(_xlfn.XLOOKUP(B10393, Runs[Run ID], Runs[Title]), "— pick a run —")</f>
        <v>Claremont Era X-Men</v>
      </c>
      <c r="D10393" s="74" t="s">
        <v>7206</v>
      </c>
      <c r="E10393" s="58" t="b">
        <v>0</v>
      </c>
      <c r="F10393" s="25">
        <f t="shared" si="2"/>
        <v>182</v>
      </c>
      <c r="G10393" s="193"/>
      <c r="H10393" s="23"/>
      <c r="I10393" s="28"/>
    </row>
    <row r="10394" ht="22.5" customHeight="1">
      <c r="A10394" s="53" t="str">
        <f t="array" ref="A10394">IFERROR(_xlfn.XLOOKUP(B10394, Runs[Run ID], Runs[Track]), "— pick a run —")</f>
        <v>X-Men</v>
      </c>
      <c r="B10394" s="54" t="s">
        <v>1033</v>
      </c>
      <c r="C10394" s="53" t="str">
        <f t="array" ref="C10394">IFERROR(_xlfn.XLOOKUP(B10394, Runs[Run ID], Runs[Title]), "— pick a run —")</f>
        <v>Claremont Era X-Men</v>
      </c>
      <c r="D10394" s="74" t="s">
        <v>7227</v>
      </c>
      <c r="E10394" s="58" t="b">
        <v>0</v>
      </c>
      <c r="F10394" s="25">
        <f t="shared" si="2"/>
        <v>183</v>
      </c>
      <c r="G10394" s="193"/>
      <c r="H10394" s="23"/>
      <c r="I10394" s="28"/>
    </row>
    <row r="10395" ht="22.5" customHeight="1">
      <c r="A10395" s="53" t="str">
        <f t="array" ref="A10395">IFERROR(_xlfn.XLOOKUP(B10395, Runs[Run ID], Runs[Track]), "— pick a run —")</f>
        <v>X-Men</v>
      </c>
      <c r="B10395" s="54" t="s">
        <v>1033</v>
      </c>
      <c r="C10395" s="53" t="str">
        <f t="array" ref="C10395">IFERROR(_xlfn.XLOOKUP(B10395, Runs[Run ID], Runs[Title]), "— pick a run —")</f>
        <v>Claremont Era X-Men</v>
      </c>
      <c r="D10395" s="74" t="s">
        <v>17217</v>
      </c>
      <c r="E10395" s="58" t="b">
        <v>0</v>
      </c>
      <c r="F10395" s="25">
        <f t="shared" si="2"/>
        <v>184</v>
      </c>
      <c r="G10395" s="193"/>
      <c r="H10395" s="23"/>
      <c r="I10395" s="28"/>
    </row>
    <row r="10396" ht="22.5" customHeight="1">
      <c r="A10396" s="53" t="str">
        <f t="array" ref="A10396">IFERROR(_xlfn.XLOOKUP(B10396, Runs[Run ID], Runs[Track]), "— pick a run —")</f>
        <v>X-Men</v>
      </c>
      <c r="B10396" s="54" t="s">
        <v>1033</v>
      </c>
      <c r="C10396" s="53" t="str">
        <f t="array" ref="C10396">IFERROR(_xlfn.XLOOKUP(B10396, Runs[Run ID], Runs[Title]), "— pick a run —")</f>
        <v>Claremont Era X-Men</v>
      </c>
      <c r="D10396" s="74" t="s">
        <v>17218</v>
      </c>
      <c r="E10396" s="58" t="b">
        <v>0</v>
      </c>
      <c r="F10396" s="25">
        <f t="shared" si="2"/>
        <v>185</v>
      </c>
      <c r="G10396" s="193"/>
      <c r="H10396" s="23"/>
      <c r="I10396" s="28"/>
    </row>
    <row r="10397" ht="22.5" customHeight="1">
      <c r="A10397" s="53" t="str">
        <f t="array" ref="A10397">IFERROR(_xlfn.XLOOKUP(B10397, Runs[Run ID], Runs[Track]), "— pick a run —")</f>
        <v>X-Men</v>
      </c>
      <c r="B10397" s="54" t="s">
        <v>1033</v>
      </c>
      <c r="C10397" s="53" t="str">
        <f t="array" ref="C10397">IFERROR(_xlfn.XLOOKUP(B10397, Runs[Run ID], Runs[Title]), "— pick a run —")</f>
        <v>Claremont Era X-Men</v>
      </c>
      <c r="D10397" s="74" t="s">
        <v>7289</v>
      </c>
      <c r="E10397" s="58" t="b">
        <v>0</v>
      </c>
      <c r="F10397" s="25">
        <f t="shared" si="2"/>
        <v>186</v>
      </c>
      <c r="G10397" s="193"/>
      <c r="H10397" s="23"/>
      <c r="I10397" s="28"/>
    </row>
    <row r="10398" ht="22.5" customHeight="1">
      <c r="A10398" s="53" t="str">
        <f t="array" ref="A10398">IFERROR(_xlfn.XLOOKUP(B10398, Runs[Run ID], Runs[Track]), "— pick a run —")</f>
        <v>X-Men</v>
      </c>
      <c r="B10398" s="54" t="s">
        <v>1033</v>
      </c>
      <c r="C10398" s="53" t="str">
        <f t="array" ref="C10398">IFERROR(_xlfn.XLOOKUP(B10398, Runs[Run ID], Runs[Title]), "— pick a run —")</f>
        <v>Claremont Era X-Men</v>
      </c>
      <c r="D10398" s="74" t="s">
        <v>3584</v>
      </c>
      <c r="E10398" s="58" t="b">
        <v>0</v>
      </c>
      <c r="F10398" s="25">
        <f t="shared" si="2"/>
        <v>187</v>
      </c>
      <c r="G10398" s="193"/>
      <c r="H10398" s="23"/>
      <c r="I10398" s="28"/>
    </row>
    <row r="10399" ht="22.5" customHeight="1">
      <c r="A10399" s="53" t="str">
        <f t="array" ref="A10399">IFERROR(_xlfn.XLOOKUP(B10399, Runs[Run ID], Runs[Track]), "— pick a run —")</f>
        <v>X-Men</v>
      </c>
      <c r="B10399" s="54" t="s">
        <v>1033</v>
      </c>
      <c r="C10399" s="53" t="str">
        <f t="array" ref="C10399">IFERROR(_xlfn.XLOOKUP(B10399, Runs[Run ID], Runs[Title]), "— pick a run —")</f>
        <v>Claremont Era X-Men</v>
      </c>
      <c r="D10399" s="74" t="s">
        <v>3646</v>
      </c>
      <c r="E10399" s="58" t="b">
        <v>0</v>
      </c>
      <c r="F10399" s="25">
        <f t="shared" si="2"/>
        <v>188</v>
      </c>
      <c r="G10399" s="193"/>
      <c r="H10399" s="23"/>
      <c r="I10399" s="28"/>
    </row>
    <row r="10400" ht="22.5" customHeight="1">
      <c r="A10400" s="53" t="str">
        <f t="array" ref="A10400">IFERROR(_xlfn.XLOOKUP(B10400, Runs[Run ID], Runs[Track]), "— pick a run —")</f>
        <v>X-Men</v>
      </c>
      <c r="B10400" s="54" t="s">
        <v>1033</v>
      </c>
      <c r="C10400" s="53" t="str">
        <f t="array" ref="C10400">IFERROR(_xlfn.XLOOKUP(B10400, Runs[Run ID], Runs[Title]), "— pick a run —")</f>
        <v>Claremont Era X-Men</v>
      </c>
      <c r="D10400" s="74" t="s">
        <v>7338</v>
      </c>
      <c r="E10400" s="58" t="b">
        <v>0</v>
      </c>
      <c r="F10400" s="25">
        <f t="shared" si="2"/>
        <v>189</v>
      </c>
      <c r="G10400" s="193"/>
      <c r="H10400" s="23"/>
      <c r="I10400" s="28"/>
    </row>
    <row r="10401" ht="22.5" customHeight="1">
      <c r="A10401" s="53" t="str">
        <f t="array" ref="A10401">IFERROR(_xlfn.XLOOKUP(B10401, Runs[Run ID], Runs[Track]), "— pick a run —")</f>
        <v>X-Men</v>
      </c>
      <c r="B10401" s="54" t="s">
        <v>1033</v>
      </c>
      <c r="C10401" s="53" t="str">
        <f t="array" ref="C10401">IFERROR(_xlfn.XLOOKUP(B10401, Runs[Run ID], Runs[Title]), "— pick a run —")</f>
        <v>Claremont Era X-Men</v>
      </c>
      <c r="D10401" s="74" t="s">
        <v>7357</v>
      </c>
      <c r="E10401" s="58" t="b">
        <v>0</v>
      </c>
      <c r="F10401" s="25">
        <f t="shared" si="2"/>
        <v>190</v>
      </c>
      <c r="G10401" s="193"/>
      <c r="H10401" s="23"/>
      <c r="I10401" s="28"/>
    </row>
    <row r="10402" ht="22.5" customHeight="1">
      <c r="A10402" s="53" t="str">
        <f t="array" ref="A10402">IFERROR(_xlfn.XLOOKUP(B10402, Runs[Run ID], Runs[Track]), "— pick a run —")</f>
        <v>X-Men</v>
      </c>
      <c r="B10402" s="54" t="s">
        <v>1033</v>
      </c>
      <c r="C10402" s="53" t="str">
        <f t="array" ref="C10402">IFERROR(_xlfn.XLOOKUP(B10402, Runs[Run ID], Runs[Title]), "— pick a run —")</f>
        <v>Claremont Era X-Men</v>
      </c>
      <c r="D10402" s="74" t="s">
        <v>5844</v>
      </c>
      <c r="E10402" s="58" t="b">
        <v>0</v>
      </c>
      <c r="F10402" s="25">
        <f t="shared" si="2"/>
        <v>191</v>
      </c>
      <c r="G10402" s="193"/>
      <c r="H10402" s="23"/>
      <c r="I10402" s="28"/>
    </row>
    <row r="10403" ht="22.5" customHeight="1">
      <c r="A10403" s="53" t="str">
        <f t="array" ref="A10403">IFERROR(_xlfn.XLOOKUP(B10403, Runs[Run ID], Runs[Track]), "— pick a run —")</f>
        <v>X-Men</v>
      </c>
      <c r="B10403" s="54" t="s">
        <v>1033</v>
      </c>
      <c r="C10403" s="53" t="str">
        <f t="array" ref="C10403">IFERROR(_xlfn.XLOOKUP(B10403, Runs[Run ID], Runs[Title]), "— pick a run —")</f>
        <v>Claremont Era X-Men</v>
      </c>
      <c r="D10403" s="74" t="s">
        <v>7388</v>
      </c>
      <c r="E10403" s="58" t="b">
        <v>0</v>
      </c>
      <c r="F10403" s="25">
        <f t="shared" si="2"/>
        <v>192</v>
      </c>
      <c r="G10403" s="193"/>
      <c r="H10403" s="23"/>
      <c r="I10403" s="28"/>
    </row>
    <row r="10404" ht="22.5" customHeight="1">
      <c r="A10404" s="53" t="str">
        <f t="array" ref="A10404">IFERROR(_xlfn.XLOOKUP(B10404, Runs[Run ID], Runs[Track]), "— pick a run —")</f>
        <v>X-Men</v>
      </c>
      <c r="B10404" s="54" t="s">
        <v>1033</v>
      </c>
      <c r="C10404" s="53" t="str">
        <f t="array" ref="C10404">IFERROR(_xlfn.XLOOKUP(B10404, Runs[Run ID], Runs[Title]), "— pick a run —")</f>
        <v>Claremont Era X-Men</v>
      </c>
      <c r="D10404" s="74" t="s">
        <v>7406</v>
      </c>
      <c r="E10404" s="58" t="b">
        <v>0</v>
      </c>
      <c r="F10404" s="25">
        <f t="shared" si="2"/>
        <v>193</v>
      </c>
      <c r="G10404" s="193"/>
      <c r="H10404" s="23"/>
      <c r="I10404" s="28"/>
    </row>
    <row r="10405" ht="22.5" customHeight="1">
      <c r="A10405" s="53" t="str">
        <f t="array" ref="A10405">IFERROR(_xlfn.XLOOKUP(B10405, Runs[Run ID], Runs[Track]), "— pick a run —")</f>
        <v>X-Men</v>
      </c>
      <c r="B10405" s="54" t="s">
        <v>1033</v>
      </c>
      <c r="C10405" s="53" t="str">
        <f t="array" ref="C10405">IFERROR(_xlfn.XLOOKUP(B10405, Runs[Run ID], Runs[Title]), "— pick a run —")</f>
        <v>Claremont Era X-Men</v>
      </c>
      <c r="D10405" s="74" t="s">
        <v>7423</v>
      </c>
      <c r="E10405" s="58" t="b">
        <v>0</v>
      </c>
      <c r="F10405" s="25">
        <f t="shared" si="2"/>
        <v>194</v>
      </c>
      <c r="G10405" s="193"/>
      <c r="H10405" s="23"/>
      <c r="I10405" s="28"/>
    </row>
    <row r="10406" ht="22.5" customHeight="1">
      <c r="A10406" s="53" t="str">
        <f t="array" ref="A10406">IFERROR(_xlfn.XLOOKUP(B10406, Runs[Run ID], Runs[Track]), "— pick a run —")</f>
        <v>X-Men</v>
      </c>
      <c r="B10406" s="54" t="s">
        <v>1033</v>
      </c>
      <c r="C10406" s="53" t="str">
        <f t="array" ref="C10406">IFERROR(_xlfn.XLOOKUP(B10406, Runs[Run ID], Runs[Title]), "— pick a run —")</f>
        <v>Claremont Era X-Men</v>
      </c>
      <c r="D10406" s="74" t="s">
        <v>7441</v>
      </c>
      <c r="E10406" s="58" t="b">
        <v>0</v>
      </c>
      <c r="F10406" s="25">
        <f t="shared" si="2"/>
        <v>195</v>
      </c>
      <c r="G10406" s="193"/>
      <c r="H10406" s="23"/>
      <c r="I10406" s="28"/>
    </row>
    <row r="10407" ht="22.5" customHeight="1">
      <c r="A10407" s="53" t="str">
        <f t="array" ref="A10407">IFERROR(_xlfn.XLOOKUP(B10407, Runs[Run ID], Runs[Track]), "— pick a run —")</f>
        <v>X-Men</v>
      </c>
      <c r="B10407" s="54" t="s">
        <v>1033</v>
      </c>
      <c r="C10407" s="53" t="str">
        <f t="array" ref="C10407">IFERROR(_xlfn.XLOOKUP(B10407, Runs[Run ID], Runs[Title]), "— pick a run —")</f>
        <v>Claremont Era X-Men</v>
      </c>
      <c r="D10407" s="74" t="s">
        <v>7458</v>
      </c>
      <c r="E10407" s="58" t="b">
        <v>0</v>
      </c>
      <c r="F10407" s="25">
        <f t="shared" si="2"/>
        <v>196</v>
      </c>
      <c r="G10407" s="193"/>
      <c r="H10407" s="23"/>
      <c r="I10407" s="28"/>
    </row>
    <row r="10408" ht="22.5" customHeight="1">
      <c r="A10408" s="53" t="str">
        <f t="array" ref="A10408">IFERROR(_xlfn.XLOOKUP(B10408, Runs[Run ID], Runs[Track]), "— pick a run —")</f>
        <v>X-Men</v>
      </c>
      <c r="B10408" s="54" t="s">
        <v>1033</v>
      </c>
      <c r="C10408" s="53" t="str">
        <f t="array" ref="C10408">IFERROR(_xlfn.XLOOKUP(B10408, Runs[Run ID], Runs[Title]), "— pick a run —")</f>
        <v>Claremont Era X-Men</v>
      </c>
      <c r="D10408" s="74" t="s">
        <v>17219</v>
      </c>
      <c r="E10408" s="58" t="b">
        <v>0</v>
      </c>
      <c r="F10408" s="25">
        <f t="shared" si="2"/>
        <v>197</v>
      </c>
      <c r="G10408" s="193"/>
      <c r="H10408" s="23"/>
      <c r="I10408" s="28"/>
    </row>
    <row r="10409" ht="22.5" customHeight="1">
      <c r="A10409" s="53" t="str">
        <f t="array" ref="A10409">IFERROR(_xlfn.XLOOKUP(B10409, Runs[Run ID], Runs[Track]), "— pick a run —")</f>
        <v>X-Men</v>
      </c>
      <c r="B10409" s="54" t="s">
        <v>1033</v>
      </c>
      <c r="C10409" s="53" t="str">
        <f t="array" ref="C10409">IFERROR(_xlfn.XLOOKUP(B10409, Runs[Run ID], Runs[Title]), "— pick a run —")</f>
        <v>Claremont Era X-Men</v>
      </c>
      <c r="D10409" s="74" t="s">
        <v>17220</v>
      </c>
      <c r="E10409" s="58" t="b">
        <v>0</v>
      </c>
      <c r="F10409" s="25">
        <f t="shared" si="2"/>
        <v>198</v>
      </c>
      <c r="G10409" s="193"/>
      <c r="H10409" s="23"/>
      <c r="I10409" s="28"/>
    </row>
    <row r="10410" ht="22.5" customHeight="1">
      <c r="A10410" s="53" t="str">
        <f t="array" ref="A10410">IFERROR(_xlfn.XLOOKUP(B10410, Runs[Run ID], Runs[Track]), "— pick a run —")</f>
        <v>X-Men</v>
      </c>
      <c r="B10410" s="54" t="s">
        <v>1033</v>
      </c>
      <c r="C10410" s="53" t="str">
        <f t="array" ref="C10410">IFERROR(_xlfn.XLOOKUP(B10410, Runs[Run ID], Runs[Title]), "— pick a run —")</f>
        <v>Claremont Era X-Men</v>
      </c>
      <c r="D10410" s="74" t="s">
        <v>17221</v>
      </c>
      <c r="E10410" s="58" t="b">
        <v>0</v>
      </c>
      <c r="F10410" s="25">
        <f t="shared" si="2"/>
        <v>199</v>
      </c>
      <c r="G10410" s="193"/>
      <c r="H10410" s="23"/>
      <c r="I10410" s="28"/>
    </row>
    <row r="10411" ht="22.5" customHeight="1">
      <c r="A10411" s="53" t="str">
        <f t="array" ref="A10411">IFERROR(_xlfn.XLOOKUP(B10411, Runs[Run ID], Runs[Track]), "— pick a run —")</f>
        <v>X-Men</v>
      </c>
      <c r="B10411" s="54" t="s">
        <v>1033</v>
      </c>
      <c r="C10411" s="53" t="str">
        <f t="array" ref="C10411">IFERROR(_xlfn.XLOOKUP(B10411, Runs[Run ID], Runs[Title]), "— pick a run —")</f>
        <v>Claremont Era X-Men</v>
      </c>
      <c r="D10411" s="74" t="s">
        <v>17222</v>
      </c>
      <c r="E10411" s="58" t="b">
        <v>0</v>
      </c>
      <c r="F10411" s="25">
        <f t="shared" si="2"/>
        <v>200</v>
      </c>
      <c r="G10411" s="193"/>
      <c r="H10411" s="23"/>
      <c r="I10411" s="28"/>
    </row>
    <row r="10412" ht="22.5" customHeight="1">
      <c r="A10412" s="53" t="str">
        <f t="array" ref="A10412">IFERROR(_xlfn.XLOOKUP(B10412, Runs[Run ID], Runs[Track]), "— pick a run —")</f>
        <v>X-Men</v>
      </c>
      <c r="B10412" s="54" t="s">
        <v>1033</v>
      </c>
      <c r="C10412" s="53" t="str">
        <f t="array" ref="C10412">IFERROR(_xlfn.XLOOKUP(B10412, Runs[Run ID], Runs[Title]), "— pick a run —")</f>
        <v>Claremont Era X-Men</v>
      </c>
      <c r="D10412" s="74" t="s">
        <v>17223</v>
      </c>
      <c r="E10412" s="58" t="b">
        <v>0</v>
      </c>
      <c r="F10412" s="25">
        <f t="shared" si="2"/>
        <v>201</v>
      </c>
      <c r="G10412" s="193"/>
      <c r="H10412" s="23"/>
      <c r="I10412" s="28"/>
    </row>
    <row r="10413" ht="22.5" customHeight="1">
      <c r="A10413" s="53" t="str">
        <f t="array" ref="A10413">IFERROR(_xlfn.XLOOKUP(B10413, Runs[Run ID], Runs[Track]), "— pick a run —")</f>
        <v>X-Men</v>
      </c>
      <c r="B10413" s="54" t="s">
        <v>1033</v>
      </c>
      <c r="C10413" s="53" t="str">
        <f t="array" ref="C10413">IFERROR(_xlfn.XLOOKUP(B10413, Runs[Run ID], Runs[Title]), "— pick a run —")</f>
        <v>Claremont Era X-Men</v>
      </c>
      <c r="D10413" s="74" t="s">
        <v>7560</v>
      </c>
      <c r="E10413" s="58" t="b">
        <v>0</v>
      </c>
      <c r="F10413" s="25">
        <f t="shared" si="2"/>
        <v>202</v>
      </c>
      <c r="G10413" s="193"/>
      <c r="H10413" s="23"/>
      <c r="I10413" s="28"/>
    </row>
    <row r="10414" ht="22.5" customHeight="1">
      <c r="A10414" s="53" t="str">
        <f t="array" ref="A10414">IFERROR(_xlfn.XLOOKUP(B10414, Runs[Run ID], Runs[Track]), "— pick a run —")</f>
        <v>X-Men</v>
      </c>
      <c r="B10414" s="54" t="s">
        <v>1033</v>
      </c>
      <c r="C10414" s="53" t="str">
        <f t="array" ref="C10414">IFERROR(_xlfn.XLOOKUP(B10414, Runs[Run ID], Runs[Title]), "— pick a run —")</f>
        <v>Claremont Era X-Men</v>
      </c>
      <c r="D10414" s="74" t="s">
        <v>17224</v>
      </c>
      <c r="E10414" s="58" t="b">
        <v>0</v>
      </c>
      <c r="F10414" s="25">
        <f t="shared" si="2"/>
        <v>203</v>
      </c>
      <c r="G10414" s="193"/>
      <c r="H10414" s="23"/>
      <c r="I10414" s="28"/>
    </row>
    <row r="10415" ht="22.5" customHeight="1">
      <c r="A10415" s="53" t="str">
        <f t="array" ref="A10415">IFERROR(_xlfn.XLOOKUP(B10415, Runs[Run ID], Runs[Track]), "— pick a run —")</f>
        <v>X-Men</v>
      </c>
      <c r="B10415" s="54" t="s">
        <v>1033</v>
      </c>
      <c r="C10415" s="53" t="str">
        <f t="array" ref="C10415">IFERROR(_xlfn.XLOOKUP(B10415, Runs[Run ID], Runs[Title]), "— pick a run —")</f>
        <v>Claremont Era X-Men</v>
      </c>
      <c r="D10415" s="74" t="s">
        <v>7610</v>
      </c>
      <c r="E10415" s="58" t="b">
        <v>0</v>
      </c>
      <c r="F10415" s="25">
        <f t="shared" si="2"/>
        <v>204</v>
      </c>
      <c r="G10415" s="193"/>
      <c r="H10415" s="23"/>
      <c r="I10415" s="28"/>
    </row>
    <row r="10416" ht="22.5" customHeight="1">
      <c r="A10416" s="53" t="str">
        <f t="array" ref="A10416">IFERROR(_xlfn.XLOOKUP(B10416, Runs[Run ID], Runs[Track]), "— pick a run —")</f>
        <v>X-Men</v>
      </c>
      <c r="B10416" s="54" t="s">
        <v>1033</v>
      </c>
      <c r="C10416" s="53" t="str">
        <f t="array" ref="C10416">IFERROR(_xlfn.XLOOKUP(B10416, Runs[Run ID], Runs[Title]), "— pick a run —")</f>
        <v>Claremont Era X-Men</v>
      </c>
      <c r="D10416" s="74" t="s">
        <v>7595</v>
      </c>
      <c r="E10416" s="58" t="b">
        <v>0</v>
      </c>
      <c r="F10416" s="25">
        <f t="shared" si="2"/>
        <v>205</v>
      </c>
      <c r="G10416" s="193"/>
      <c r="H10416" s="23"/>
      <c r="I10416" s="28"/>
    </row>
    <row r="10417" ht="22.5" customHeight="1">
      <c r="A10417" s="53" t="str">
        <f t="array" ref="A10417">IFERROR(_xlfn.XLOOKUP(B10417, Runs[Run ID], Runs[Track]), "— pick a run —")</f>
        <v>X-Men</v>
      </c>
      <c r="B10417" s="54" t="s">
        <v>1033</v>
      </c>
      <c r="C10417" s="53" t="str">
        <f t="array" ref="C10417">IFERROR(_xlfn.XLOOKUP(B10417, Runs[Run ID], Runs[Title]), "— pick a run —")</f>
        <v>Claremont Era X-Men</v>
      </c>
      <c r="D10417" s="74" t="s">
        <v>5982</v>
      </c>
      <c r="E10417" s="58" t="b">
        <v>0</v>
      </c>
      <c r="F10417" s="25">
        <f t="shared" si="2"/>
        <v>206</v>
      </c>
      <c r="G10417" s="193"/>
      <c r="H10417" s="23"/>
      <c r="I10417" s="28"/>
    </row>
    <row r="10418" ht="22.5" customHeight="1">
      <c r="A10418" s="53" t="str">
        <f t="array" ref="A10418">IFERROR(_xlfn.XLOOKUP(B10418, Runs[Run ID], Runs[Track]), "— pick a run —")</f>
        <v>X-Men</v>
      </c>
      <c r="B10418" s="54" t="s">
        <v>1033</v>
      </c>
      <c r="C10418" s="53" t="str">
        <f t="array" ref="C10418">IFERROR(_xlfn.XLOOKUP(B10418, Runs[Run ID], Runs[Title]), "— pick a run —")</f>
        <v>Claremont Era X-Men</v>
      </c>
      <c r="D10418" s="74" t="s">
        <v>17225</v>
      </c>
      <c r="E10418" s="58" t="b">
        <v>0</v>
      </c>
      <c r="F10418" s="25">
        <f t="shared" si="2"/>
        <v>207</v>
      </c>
      <c r="G10418" s="193"/>
      <c r="H10418" s="23"/>
      <c r="I10418" s="28"/>
    </row>
    <row r="10419" ht="22.5" customHeight="1">
      <c r="A10419" s="53" t="str">
        <f t="array" ref="A10419">IFERROR(_xlfn.XLOOKUP(B10419, Runs[Run ID], Runs[Track]), "— pick a run —")</f>
        <v>X-Men</v>
      </c>
      <c r="B10419" s="54" t="s">
        <v>1033</v>
      </c>
      <c r="C10419" s="53" t="str">
        <f t="array" ref="C10419">IFERROR(_xlfn.XLOOKUP(B10419, Runs[Run ID], Runs[Title]), "— pick a run —")</f>
        <v>Claremont Era X-Men</v>
      </c>
      <c r="D10419" s="74" t="s">
        <v>17226</v>
      </c>
      <c r="E10419" s="58" t="b">
        <v>0</v>
      </c>
      <c r="F10419" s="25">
        <f t="shared" si="2"/>
        <v>208</v>
      </c>
      <c r="G10419" s="193"/>
      <c r="H10419" s="23"/>
      <c r="I10419" s="28"/>
    </row>
    <row r="10420" ht="22.5" customHeight="1">
      <c r="A10420" s="53" t="str">
        <f t="array" ref="A10420">IFERROR(_xlfn.XLOOKUP(B10420, Runs[Run ID], Runs[Track]), "— pick a run —")</f>
        <v>X-Men</v>
      </c>
      <c r="B10420" s="54" t="s">
        <v>1033</v>
      </c>
      <c r="C10420" s="53" t="str">
        <f t="array" ref="C10420">IFERROR(_xlfn.XLOOKUP(B10420, Runs[Run ID], Runs[Title]), "— pick a run —")</f>
        <v>Claremont Era X-Men</v>
      </c>
      <c r="D10420" s="74" t="s">
        <v>7681</v>
      </c>
      <c r="E10420" s="58" t="b">
        <v>0</v>
      </c>
      <c r="F10420" s="25">
        <f t="shared" si="2"/>
        <v>209</v>
      </c>
      <c r="G10420" s="193"/>
      <c r="H10420" s="23"/>
      <c r="I10420" s="28"/>
    </row>
    <row r="10421" ht="22.5" customHeight="1">
      <c r="A10421" s="53" t="str">
        <f t="array" ref="A10421">IFERROR(_xlfn.XLOOKUP(B10421, Runs[Run ID], Runs[Track]), "— pick a run —")</f>
        <v>X-Men</v>
      </c>
      <c r="B10421" s="54" t="s">
        <v>1033</v>
      </c>
      <c r="C10421" s="53" t="str">
        <f t="array" ref="C10421">IFERROR(_xlfn.XLOOKUP(B10421, Runs[Run ID], Runs[Title]), "— pick a run —")</f>
        <v>Claremont Era X-Men</v>
      </c>
      <c r="D10421" s="74" t="s">
        <v>17227</v>
      </c>
      <c r="E10421" s="58" t="b">
        <v>0</v>
      </c>
      <c r="F10421" s="25">
        <f t="shared" si="2"/>
        <v>210</v>
      </c>
      <c r="G10421" s="193"/>
      <c r="H10421" s="23"/>
      <c r="I10421" s="28"/>
    </row>
    <row r="10422" ht="22.5" customHeight="1">
      <c r="A10422" s="53" t="str">
        <f t="array" ref="A10422">IFERROR(_xlfn.XLOOKUP(B10422, Runs[Run ID], Runs[Track]), "— pick a run —")</f>
        <v>X-Men</v>
      </c>
      <c r="B10422" s="54" t="s">
        <v>1033</v>
      </c>
      <c r="C10422" s="53" t="str">
        <f t="array" ref="C10422">IFERROR(_xlfn.XLOOKUP(B10422, Runs[Run ID], Runs[Title]), "— pick a run —")</f>
        <v>Claremont Era X-Men</v>
      </c>
      <c r="D10422" s="74" t="s">
        <v>13719</v>
      </c>
      <c r="E10422" s="58" t="b">
        <v>0</v>
      </c>
      <c r="F10422" s="25">
        <f t="shared" si="2"/>
        <v>211</v>
      </c>
      <c r="G10422" s="193"/>
      <c r="H10422" s="23"/>
      <c r="I10422" s="28"/>
    </row>
    <row r="10423" ht="22.5" customHeight="1">
      <c r="A10423" s="53" t="str">
        <f t="array" ref="A10423">IFERROR(_xlfn.XLOOKUP(B10423, Runs[Run ID], Runs[Track]), "— pick a run —")</f>
        <v>X-Men</v>
      </c>
      <c r="B10423" s="54" t="s">
        <v>1033</v>
      </c>
      <c r="C10423" s="53" t="str">
        <f t="array" ref="C10423">IFERROR(_xlfn.XLOOKUP(B10423, Runs[Run ID], Runs[Title]), "— pick a run —")</f>
        <v>Claremont Era X-Men</v>
      </c>
      <c r="D10423" s="74" t="s">
        <v>17228</v>
      </c>
      <c r="E10423" s="58" t="b">
        <v>0</v>
      </c>
      <c r="F10423" s="25">
        <f t="shared" si="2"/>
        <v>212</v>
      </c>
      <c r="G10423" s="193"/>
      <c r="H10423" s="23"/>
      <c r="I10423" s="28"/>
    </row>
    <row r="10424" ht="22.5" customHeight="1">
      <c r="A10424" s="53" t="str">
        <f t="array" ref="A10424">IFERROR(_xlfn.XLOOKUP(B10424, Runs[Run ID], Runs[Track]), "— pick a run —")</f>
        <v>X-Men</v>
      </c>
      <c r="B10424" s="54" t="s">
        <v>1033</v>
      </c>
      <c r="C10424" s="53" t="str">
        <f t="array" ref="C10424">IFERROR(_xlfn.XLOOKUP(B10424, Runs[Run ID], Runs[Title]), "— pick a run —")</f>
        <v>Claremont Era X-Men</v>
      </c>
      <c r="D10424" s="74" t="s">
        <v>7716</v>
      </c>
      <c r="E10424" s="58" t="b">
        <v>0</v>
      </c>
      <c r="F10424" s="25">
        <f t="shared" si="2"/>
        <v>213</v>
      </c>
      <c r="G10424" s="193"/>
      <c r="H10424" s="23"/>
      <c r="I10424" s="28"/>
    </row>
    <row r="10425" ht="22.5" customHeight="1">
      <c r="A10425" s="53" t="str">
        <f t="array" ref="A10425">IFERROR(_xlfn.XLOOKUP(B10425, Runs[Run ID], Runs[Track]), "— pick a run —")</f>
        <v>X-Men</v>
      </c>
      <c r="B10425" s="54" t="s">
        <v>1033</v>
      </c>
      <c r="C10425" s="53" t="str">
        <f t="array" ref="C10425">IFERROR(_xlfn.XLOOKUP(B10425, Runs[Run ID], Runs[Title]), "— pick a run —")</f>
        <v>Claremont Era X-Men</v>
      </c>
      <c r="D10425" s="74" t="s">
        <v>17229</v>
      </c>
      <c r="E10425" s="58" t="b">
        <v>0</v>
      </c>
      <c r="F10425" s="25">
        <f t="shared" si="2"/>
        <v>214</v>
      </c>
      <c r="G10425" s="193"/>
      <c r="H10425" s="23"/>
      <c r="I10425" s="28"/>
    </row>
    <row r="10426" ht="22.5" customHeight="1">
      <c r="A10426" s="53" t="str">
        <f t="array" ref="A10426">IFERROR(_xlfn.XLOOKUP(B10426, Runs[Run ID], Runs[Track]), "— pick a run —")</f>
        <v>X-Men</v>
      </c>
      <c r="B10426" s="54" t="s">
        <v>1033</v>
      </c>
      <c r="C10426" s="53" t="str">
        <f t="array" ref="C10426">IFERROR(_xlfn.XLOOKUP(B10426, Runs[Run ID], Runs[Title]), "— pick a run —")</f>
        <v>Claremont Era X-Men</v>
      </c>
      <c r="D10426" s="74" t="s">
        <v>17230</v>
      </c>
      <c r="E10426" s="58" t="b">
        <v>0</v>
      </c>
      <c r="F10426" s="25">
        <f t="shared" si="2"/>
        <v>215</v>
      </c>
      <c r="G10426" s="193"/>
      <c r="H10426" s="23"/>
      <c r="I10426" s="28"/>
    </row>
    <row r="10427" ht="22.5" customHeight="1">
      <c r="A10427" s="53" t="str">
        <f t="array" ref="A10427">IFERROR(_xlfn.XLOOKUP(B10427, Runs[Run ID], Runs[Track]), "— pick a run —")</f>
        <v>X-Men</v>
      </c>
      <c r="B10427" s="54" t="s">
        <v>1033</v>
      </c>
      <c r="C10427" s="53" t="str">
        <f t="array" ref="C10427">IFERROR(_xlfn.XLOOKUP(B10427, Runs[Run ID], Runs[Title]), "— pick a run —")</f>
        <v>Claremont Era X-Men</v>
      </c>
      <c r="D10427" s="74" t="s">
        <v>17231</v>
      </c>
      <c r="E10427" s="58" t="b">
        <v>0</v>
      </c>
      <c r="F10427" s="25">
        <f t="shared" si="2"/>
        <v>216</v>
      </c>
      <c r="G10427" s="193"/>
      <c r="H10427" s="23"/>
      <c r="I10427" s="28"/>
    </row>
    <row r="10428" ht="22.5" customHeight="1">
      <c r="A10428" s="53" t="str">
        <f t="array" ref="A10428">IFERROR(_xlfn.XLOOKUP(B10428, Runs[Run ID], Runs[Track]), "— pick a run —")</f>
        <v>X-Men</v>
      </c>
      <c r="B10428" s="54" t="s">
        <v>1033</v>
      </c>
      <c r="C10428" s="53" t="str">
        <f t="array" ref="C10428">IFERROR(_xlfn.XLOOKUP(B10428, Runs[Run ID], Runs[Title]), "— pick a run —")</f>
        <v>Claremont Era X-Men</v>
      </c>
      <c r="D10428" s="74" t="s">
        <v>7801</v>
      </c>
      <c r="E10428" s="58" t="b">
        <v>0</v>
      </c>
      <c r="F10428" s="25">
        <f t="shared" si="2"/>
        <v>217</v>
      </c>
      <c r="G10428" s="193"/>
      <c r="H10428" s="23"/>
      <c r="I10428" s="28"/>
    </row>
    <row r="10429" ht="22.5" customHeight="1">
      <c r="A10429" s="53" t="str">
        <f t="array" ref="A10429">IFERROR(_xlfn.XLOOKUP(B10429, Runs[Run ID], Runs[Track]), "— pick a run —")</f>
        <v>X-Men</v>
      </c>
      <c r="B10429" s="54" t="s">
        <v>1033</v>
      </c>
      <c r="C10429" s="53" t="str">
        <f t="array" ref="C10429">IFERROR(_xlfn.XLOOKUP(B10429, Runs[Run ID], Runs[Title]), "— pick a run —")</f>
        <v>Claremont Era X-Men</v>
      </c>
      <c r="D10429" s="74" t="s">
        <v>7817</v>
      </c>
      <c r="E10429" s="58" t="b">
        <v>0</v>
      </c>
      <c r="F10429" s="25">
        <f t="shared" si="2"/>
        <v>218</v>
      </c>
      <c r="G10429" s="193"/>
      <c r="H10429" s="23"/>
      <c r="I10429" s="28"/>
    </row>
    <row r="10430" ht="22.5" customHeight="1">
      <c r="A10430" s="53" t="str">
        <f t="array" ref="A10430">IFERROR(_xlfn.XLOOKUP(B10430, Runs[Run ID], Runs[Track]), "— pick a run —")</f>
        <v>X-Men</v>
      </c>
      <c r="B10430" s="54" t="s">
        <v>1033</v>
      </c>
      <c r="C10430" s="53" t="str">
        <f t="array" ref="C10430">IFERROR(_xlfn.XLOOKUP(B10430, Runs[Run ID], Runs[Title]), "— pick a run —")</f>
        <v>Claremont Era X-Men</v>
      </c>
      <c r="D10430" s="74" t="s">
        <v>7834</v>
      </c>
      <c r="E10430" s="58" t="b">
        <v>0</v>
      </c>
      <c r="F10430" s="25">
        <f t="shared" si="2"/>
        <v>219</v>
      </c>
      <c r="G10430" s="193"/>
      <c r="H10430" s="23"/>
      <c r="I10430" s="28"/>
    </row>
    <row r="10431" ht="22.5" customHeight="1">
      <c r="A10431" s="53" t="str">
        <f t="array" ref="A10431">IFERROR(_xlfn.XLOOKUP(B10431, Runs[Run ID], Runs[Track]), "— pick a run —")</f>
        <v>X-Men</v>
      </c>
      <c r="B10431" s="54" t="s">
        <v>1033</v>
      </c>
      <c r="C10431" s="53" t="str">
        <f t="array" ref="C10431">IFERROR(_xlfn.XLOOKUP(B10431, Runs[Run ID], Runs[Title]), "— pick a run —")</f>
        <v>Claremont Era X-Men</v>
      </c>
      <c r="D10431" s="74" t="s">
        <v>7852</v>
      </c>
      <c r="E10431" s="58" t="b">
        <v>0</v>
      </c>
      <c r="F10431" s="25">
        <f t="shared" si="2"/>
        <v>220</v>
      </c>
      <c r="G10431" s="193"/>
      <c r="H10431" s="23"/>
      <c r="I10431" s="28"/>
    </row>
    <row r="10432" ht="22.5" customHeight="1">
      <c r="A10432" s="53" t="str">
        <f t="array" ref="A10432">IFERROR(_xlfn.XLOOKUP(B10432, Runs[Run ID], Runs[Track]), "— pick a run —")</f>
        <v>X-Men</v>
      </c>
      <c r="B10432" s="54" t="s">
        <v>1033</v>
      </c>
      <c r="C10432" s="53" t="str">
        <f t="array" ref="C10432">IFERROR(_xlfn.XLOOKUP(B10432, Runs[Run ID], Runs[Title]), "— pick a run —")</f>
        <v>Claremont Era X-Men</v>
      </c>
      <c r="D10432" s="74" t="s">
        <v>7869</v>
      </c>
      <c r="E10432" s="58" t="b">
        <v>0</v>
      </c>
      <c r="F10432" s="25">
        <f t="shared" si="2"/>
        <v>221</v>
      </c>
      <c r="G10432" s="193"/>
      <c r="H10432" s="23"/>
      <c r="I10432" s="28"/>
    </row>
    <row r="10433" ht="22.5" customHeight="1">
      <c r="A10433" s="53" t="str">
        <f t="array" ref="A10433">IFERROR(_xlfn.XLOOKUP(B10433, Runs[Run ID], Runs[Track]), "— pick a run —")</f>
        <v>X-Men</v>
      </c>
      <c r="B10433" s="54" t="s">
        <v>1033</v>
      </c>
      <c r="C10433" s="53" t="str">
        <f t="array" ref="C10433">IFERROR(_xlfn.XLOOKUP(B10433, Runs[Run ID], Runs[Title]), "— pick a run —")</f>
        <v>Claremont Era X-Men</v>
      </c>
      <c r="D10433" s="74" t="s">
        <v>7888</v>
      </c>
      <c r="E10433" s="58" t="b">
        <v>0</v>
      </c>
      <c r="F10433" s="25">
        <f t="shared" si="2"/>
        <v>222</v>
      </c>
      <c r="G10433" s="193"/>
      <c r="H10433" s="23"/>
      <c r="I10433" s="28"/>
    </row>
    <row r="10434" ht="22.5" customHeight="1">
      <c r="A10434" s="53" t="str">
        <f t="array" ref="A10434">IFERROR(_xlfn.XLOOKUP(B10434, Runs[Run ID], Runs[Track]), "— pick a run —")</f>
        <v>X-Men</v>
      </c>
      <c r="B10434" s="54" t="s">
        <v>1033</v>
      </c>
      <c r="C10434" s="53" t="str">
        <f t="array" ref="C10434">IFERROR(_xlfn.XLOOKUP(B10434, Runs[Run ID], Runs[Title]), "— pick a run —")</f>
        <v>Claremont Era X-Men</v>
      </c>
      <c r="D10434" s="74" t="s">
        <v>7905</v>
      </c>
      <c r="E10434" s="58" t="b">
        <v>0</v>
      </c>
      <c r="F10434" s="25">
        <f t="shared" si="2"/>
        <v>223</v>
      </c>
      <c r="G10434" s="193"/>
      <c r="H10434" s="23"/>
      <c r="I10434" s="28"/>
    </row>
    <row r="10435" ht="22.5" customHeight="1">
      <c r="A10435" s="53" t="str">
        <f t="array" ref="A10435">IFERROR(_xlfn.XLOOKUP(B10435, Runs[Run ID], Runs[Track]), "— pick a run —")</f>
        <v>X-Men</v>
      </c>
      <c r="B10435" s="54" t="s">
        <v>1033</v>
      </c>
      <c r="C10435" s="53" t="str">
        <f t="array" ref="C10435">IFERROR(_xlfn.XLOOKUP(B10435, Runs[Run ID], Runs[Title]), "— pick a run —")</f>
        <v>Claremont Era X-Men</v>
      </c>
      <c r="D10435" s="74" t="s">
        <v>7921</v>
      </c>
      <c r="E10435" s="58" t="b">
        <v>0</v>
      </c>
      <c r="F10435" s="25">
        <f t="shared" si="2"/>
        <v>224</v>
      </c>
      <c r="G10435" s="193"/>
      <c r="H10435" s="23"/>
      <c r="I10435" s="28"/>
    </row>
    <row r="10436" ht="22.5" customHeight="1">
      <c r="A10436" s="53" t="str">
        <f t="array" ref="A10436">IFERROR(_xlfn.XLOOKUP(B10436, Runs[Run ID], Runs[Track]), "— pick a run —")</f>
        <v>X-Men</v>
      </c>
      <c r="B10436" s="54" t="s">
        <v>1033</v>
      </c>
      <c r="C10436" s="53" t="str">
        <f t="array" ref="C10436">IFERROR(_xlfn.XLOOKUP(B10436, Runs[Run ID], Runs[Title]), "— pick a run —")</f>
        <v>Claremont Era X-Men</v>
      </c>
      <c r="D10436" s="74" t="s">
        <v>17232</v>
      </c>
      <c r="E10436" s="58" t="b">
        <v>0</v>
      </c>
      <c r="F10436" s="25">
        <f t="shared" si="2"/>
        <v>225</v>
      </c>
      <c r="G10436" s="193"/>
      <c r="H10436" s="23"/>
      <c r="I10436" s="28"/>
    </row>
    <row r="10437" ht="22.5" customHeight="1">
      <c r="A10437" s="53" t="str">
        <f t="array" ref="A10437">IFERROR(_xlfn.XLOOKUP(B10437, Runs[Run ID], Runs[Track]), "— pick a run —")</f>
        <v>X-Men</v>
      </c>
      <c r="B10437" s="54" t="s">
        <v>1033</v>
      </c>
      <c r="C10437" s="53" t="str">
        <f t="array" ref="C10437">IFERROR(_xlfn.XLOOKUP(B10437, Runs[Run ID], Runs[Title]), "— pick a run —")</f>
        <v>Claremont Era X-Men</v>
      </c>
      <c r="D10437" s="74" t="s">
        <v>17233</v>
      </c>
      <c r="E10437" s="58" t="b">
        <v>0</v>
      </c>
      <c r="F10437" s="25">
        <f t="shared" si="2"/>
        <v>226</v>
      </c>
      <c r="G10437" s="193"/>
      <c r="H10437" s="23"/>
      <c r="I10437" s="28"/>
    </row>
    <row r="10438" ht="22.5" customHeight="1">
      <c r="A10438" s="53" t="str">
        <f t="array" ref="A10438">IFERROR(_xlfn.XLOOKUP(B10438, Runs[Run ID], Runs[Track]), "— pick a run —")</f>
        <v>X-Men</v>
      </c>
      <c r="B10438" s="54" t="s">
        <v>1033</v>
      </c>
      <c r="C10438" s="53" t="str">
        <f t="array" ref="C10438">IFERROR(_xlfn.XLOOKUP(B10438, Runs[Run ID], Runs[Title]), "— pick a run —")</f>
        <v>Claremont Era X-Men</v>
      </c>
      <c r="D10438" s="74" t="s">
        <v>17234</v>
      </c>
      <c r="E10438" s="58" t="b">
        <v>0</v>
      </c>
      <c r="F10438" s="25">
        <f t="shared" si="2"/>
        <v>227</v>
      </c>
      <c r="G10438" s="193"/>
      <c r="H10438" s="23"/>
      <c r="I10438" s="28"/>
    </row>
    <row r="10439" ht="22.5" customHeight="1">
      <c r="A10439" s="53" t="str">
        <f t="array" ref="A10439">IFERROR(_xlfn.XLOOKUP(B10439, Runs[Run ID], Runs[Track]), "— pick a run —")</f>
        <v>X-Men</v>
      </c>
      <c r="B10439" s="54" t="s">
        <v>1033</v>
      </c>
      <c r="C10439" s="53" t="str">
        <f t="array" ref="C10439">IFERROR(_xlfn.XLOOKUP(B10439, Runs[Run ID], Runs[Title]), "— pick a run —")</f>
        <v>Claremont Era X-Men</v>
      </c>
      <c r="D10439" s="74" t="s">
        <v>7987</v>
      </c>
      <c r="E10439" s="58" t="b">
        <v>0</v>
      </c>
      <c r="F10439" s="25">
        <f t="shared" si="2"/>
        <v>228</v>
      </c>
      <c r="G10439" s="193"/>
      <c r="H10439" s="23"/>
      <c r="I10439" s="28"/>
    </row>
    <row r="10440" ht="22.5" customHeight="1">
      <c r="A10440" s="53" t="str">
        <f t="array" ref="A10440">IFERROR(_xlfn.XLOOKUP(B10440, Runs[Run ID], Runs[Track]), "— pick a run —")</f>
        <v>X-Men</v>
      </c>
      <c r="B10440" s="54" t="s">
        <v>1033</v>
      </c>
      <c r="C10440" s="53" t="str">
        <f t="array" ref="C10440">IFERROR(_xlfn.XLOOKUP(B10440, Runs[Run ID], Runs[Title]), "— pick a run —")</f>
        <v>Claremont Era X-Men</v>
      </c>
      <c r="D10440" s="74" t="s">
        <v>8006</v>
      </c>
      <c r="E10440" s="58" t="b">
        <v>0</v>
      </c>
      <c r="F10440" s="25">
        <f t="shared" si="2"/>
        <v>229</v>
      </c>
      <c r="G10440" s="193"/>
      <c r="H10440" s="23"/>
      <c r="I10440" s="28"/>
    </row>
    <row r="10441" ht="22.5" customHeight="1">
      <c r="A10441" s="53" t="str">
        <f t="array" ref="A10441">IFERROR(_xlfn.XLOOKUP(B10441, Runs[Run ID], Runs[Track]), "— pick a run —")</f>
        <v>X-Men</v>
      </c>
      <c r="B10441" s="54" t="s">
        <v>1033</v>
      </c>
      <c r="C10441" s="53" t="str">
        <f t="array" ref="C10441">IFERROR(_xlfn.XLOOKUP(B10441, Runs[Run ID], Runs[Title]), "— pick a run —")</f>
        <v>Claremont Era X-Men</v>
      </c>
      <c r="D10441" s="74" t="s">
        <v>8023</v>
      </c>
      <c r="E10441" s="58" t="b">
        <v>0</v>
      </c>
      <c r="F10441" s="25">
        <f t="shared" si="2"/>
        <v>230</v>
      </c>
      <c r="G10441" s="193"/>
      <c r="H10441" s="23"/>
      <c r="I10441" s="28"/>
    </row>
    <row r="10442" ht="22.5" customHeight="1">
      <c r="A10442" s="53" t="str">
        <f t="array" ref="A10442">IFERROR(_xlfn.XLOOKUP(B10442, Runs[Run ID], Runs[Track]), "— pick a run —")</f>
        <v>X-Men</v>
      </c>
      <c r="B10442" s="54" t="s">
        <v>1033</v>
      </c>
      <c r="C10442" s="53" t="str">
        <f t="array" ref="C10442">IFERROR(_xlfn.XLOOKUP(B10442, Runs[Run ID], Runs[Title]), "— pick a run —")</f>
        <v>Claremont Era X-Men</v>
      </c>
      <c r="D10442" s="74" t="s">
        <v>8040</v>
      </c>
      <c r="E10442" s="58" t="b">
        <v>0</v>
      </c>
      <c r="F10442" s="25">
        <f t="shared" si="2"/>
        <v>231</v>
      </c>
      <c r="G10442" s="193"/>
      <c r="H10442" s="23"/>
      <c r="I10442" s="28"/>
    </row>
    <row r="10443" ht="22.5" customHeight="1">
      <c r="A10443" s="53" t="str">
        <f t="array" ref="A10443">IFERROR(_xlfn.XLOOKUP(B10443, Runs[Run ID], Runs[Track]), "— pick a run —")</f>
        <v>X-Men</v>
      </c>
      <c r="B10443" s="54" t="s">
        <v>1033</v>
      </c>
      <c r="C10443" s="53" t="str">
        <f t="array" ref="C10443">IFERROR(_xlfn.XLOOKUP(B10443, Runs[Run ID], Runs[Title]), "— pick a run —")</f>
        <v>Claremont Era X-Men</v>
      </c>
      <c r="D10443" s="74" t="s">
        <v>8058</v>
      </c>
      <c r="E10443" s="58" t="b">
        <v>0</v>
      </c>
      <c r="F10443" s="25">
        <f t="shared" si="2"/>
        <v>232</v>
      </c>
      <c r="G10443" s="193"/>
      <c r="H10443" s="23"/>
      <c r="I10443" s="28"/>
    </row>
    <row r="10444" ht="22.5" customHeight="1">
      <c r="A10444" s="53" t="str">
        <f t="array" ref="A10444">IFERROR(_xlfn.XLOOKUP(B10444, Runs[Run ID], Runs[Track]), "— pick a run —")</f>
        <v>X-Men</v>
      </c>
      <c r="B10444" s="54" t="s">
        <v>1033</v>
      </c>
      <c r="C10444" s="53" t="str">
        <f t="array" ref="C10444">IFERROR(_xlfn.XLOOKUP(B10444, Runs[Run ID], Runs[Title]), "— pick a run —")</f>
        <v>Claremont Era X-Men</v>
      </c>
      <c r="D10444" s="74" t="s">
        <v>8077</v>
      </c>
      <c r="E10444" s="58" t="b">
        <v>0</v>
      </c>
      <c r="F10444" s="25">
        <f t="shared" si="2"/>
        <v>233</v>
      </c>
      <c r="G10444" s="193"/>
      <c r="H10444" s="23"/>
      <c r="I10444" s="28"/>
    </row>
    <row r="10445" ht="22.5" customHeight="1">
      <c r="A10445" s="53" t="str">
        <f t="array" ref="A10445">IFERROR(_xlfn.XLOOKUP(B10445, Runs[Run ID], Runs[Track]), "— pick a run —")</f>
        <v>X-Men</v>
      </c>
      <c r="B10445" s="54" t="s">
        <v>1033</v>
      </c>
      <c r="C10445" s="53" t="str">
        <f t="array" ref="C10445">IFERROR(_xlfn.XLOOKUP(B10445, Runs[Run ID], Runs[Title]), "— pick a run —")</f>
        <v>Claremont Era X-Men</v>
      </c>
      <c r="D10445" s="74" t="s">
        <v>8093</v>
      </c>
      <c r="E10445" s="58" t="b">
        <v>0</v>
      </c>
      <c r="F10445" s="25">
        <f t="shared" si="2"/>
        <v>234</v>
      </c>
      <c r="G10445" s="193"/>
      <c r="H10445" s="23"/>
      <c r="I10445" s="28"/>
    </row>
    <row r="10446" ht="22.5" customHeight="1">
      <c r="A10446" s="53" t="str">
        <f t="array" ref="A10446">IFERROR(_xlfn.XLOOKUP(B10446, Runs[Run ID], Runs[Track]), "— pick a run —")</f>
        <v>X-Men</v>
      </c>
      <c r="B10446" s="54" t="s">
        <v>1033</v>
      </c>
      <c r="C10446" s="53" t="str">
        <f t="array" ref="C10446">IFERROR(_xlfn.XLOOKUP(B10446, Runs[Run ID], Runs[Title]), "— pick a run —")</f>
        <v>Claremont Era X-Men</v>
      </c>
      <c r="D10446" s="74" t="s">
        <v>8110</v>
      </c>
      <c r="E10446" s="58" t="b">
        <v>0</v>
      </c>
      <c r="F10446" s="25">
        <f t="shared" si="2"/>
        <v>235</v>
      </c>
      <c r="G10446" s="193"/>
      <c r="H10446" s="23"/>
      <c r="I10446" s="28"/>
    </row>
    <row r="10447" ht="22.5" customHeight="1">
      <c r="A10447" s="53" t="str">
        <f t="array" ref="A10447">IFERROR(_xlfn.XLOOKUP(B10447, Runs[Run ID], Runs[Track]), "— pick a run —")</f>
        <v>X-Men</v>
      </c>
      <c r="B10447" s="54" t="s">
        <v>1033</v>
      </c>
      <c r="C10447" s="53" t="str">
        <f t="array" ref="C10447">IFERROR(_xlfn.XLOOKUP(B10447, Runs[Run ID], Runs[Title]), "— pick a run —")</f>
        <v>Claremont Era X-Men</v>
      </c>
      <c r="D10447" s="74" t="s">
        <v>8127</v>
      </c>
      <c r="E10447" s="58" t="b">
        <v>0</v>
      </c>
      <c r="F10447" s="25">
        <f t="shared" si="2"/>
        <v>236</v>
      </c>
      <c r="G10447" s="193"/>
      <c r="H10447" s="23"/>
      <c r="I10447" s="28"/>
    </row>
    <row r="10448" ht="22.5" customHeight="1">
      <c r="A10448" s="53" t="str">
        <f t="array" ref="A10448">IFERROR(_xlfn.XLOOKUP(B10448, Runs[Run ID], Runs[Track]), "— pick a run —")</f>
        <v>X-Men</v>
      </c>
      <c r="B10448" s="54" t="s">
        <v>1033</v>
      </c>
      <c r="C10448" s="53" t="str">
        <f t="array" ref="C10448">IFERROR(_xlfn.XLOOKUP(B10448, Runs[Run ID], Runs[Title]), "— pick a run —")</f>
        <v>Claremont Era X-Men</v>
      </c>
      <c r="D10448" s="74" t="s">
        <v>17235</v>
      </c>
      <c r="E10448" s="58" t="b">
        <v>0</v>
      </c>
      <c r="F10448" s="25">
        <f t="shared" si="2"/>
        <v>237</v>
      </c>
      <c r="G10448" s="193"/>
      <c r="H10448" s="23"/>
      <c r="I10448" s="28"/>
    </row>
    <row r="10449" ht="22.5" customHeight="1">
      <c r="A10449" s="53" t="str">
        <f t="array" ref="A10449">IFERROR(_xlfn.XLOOKUP(B10449, Runs[Run ID], Runs[Track]), "— pick a run —")</f>
        <v>X-Men</v>
      </c>
      <c r="B10449" s="54" t="s">
        <v>1033</v>
      </c>
      <c r="C10449" s="53" t="str">
        <f t="array" ref="C10449">IFERROR(_xlfn.XLOOKUP(B10449, Runs[Run ID], Runs[Title]), "— pick a run —")</f>
        <v>Claremont Era X-Men</v>
      </c>
      <c r="D10449" s="74" t="s">
        <v>8159</v>
      </c>
      <c r="E10449" s="58" t="b">
        <v>0</v>
      </c>
      <c r="F10449" s="25">
        <f t="shared" si="2"/>
        <v>238</v>
      </c>
      <c r="G10449" s="193"/>
      <c r="H10449" s="23"/>
      <c r="I10449" s="28"/>
    </row>
    <row r="10450" ht="22.5" customHeight="1">
      <c r="A10450" s="53" t="str">
        <f t="array" ref="A10450">IFERROR(_xlfn.XLOOKUP(B10450, Runs[Run ID], Runs[Track]), "— pick a run —")</f>
        <v>X-Men</v>
      </c>
      <c r="B10450" s="54" t="s">
        <v>1033</v>
      </c>
      <c r="C10450" s="53" t="str">
        <f t="array" ref="C10450">IFERROR(_xlfn.XLOOKUP(B10450, Runs[Run ID], Runs[Title]), "— pick a run —")</f>
        <v>Claremont Era X-Men</v>
      </c>
      <c r="D10450" s="74" t="s">
        <v>8175</v>
      </c>
      <c r="E10450" s="58" t="b">
        <v>0</v>
      </c>
      <c r="F10450" s="25">
        <f t="shared" si="2"/>
        <v>239</v>
      </c>
      <c r="G10450" s="193"/>
      <c r="H10450" s="23"/>
      <c r="I10450" s="28"/>
    </row>
    <row r="10451" ht="22.5" customHeight="1">
      <c r="A10451" s="53" t="str">
        <f t="array" ref="A10451">IFERROR(_xlfn.XLOOKUP(B10451, Runs[Run ID], Runs[Track]), "— pick a run —")</f>
        <v>X-Men</v>
      </c>
      <c r="B10451" s="54" t="s">
        <v>1033</v>
      </c>
      <c r="C10451" s="53" t="str">
        <f t="array" ref="C10451">IFERROR(_xlfn.XLOOKUP(B10451, Runs[Run ID], Runs[Title]), "— pick a run —")</f>
        <v>Claremont Era X-Men</v>
      </c>
      <c r="D10451" s="74" t="s">
        <v>8192</v>
      </c>
      <c r="E10451" s="58" t="b">
        <v>0</v>
      </c>
      <c r="F10451" s="25">
        <f t="shared" si="2"/>
        <v>240</v>
      </c>
      <c r="G10451" s="193"/>
      <c r="H10451" s="23"/>
      <c r="I10451" s="28"/>
    </row>
    <row r="10452" ht="22.5" customHeight="1">
      <c r="A10452" s="53" t="str">
        <f t="array" ref="A10452">IFERROR(_xlfn.XLOOKUP(B10452, Runs[Run ID], Runs[Track]), "— pick a run —")</f>
        <v>X-Men</v>
      </c>
      <c r="B10452" s="54" t="s">
        <v>1033</v>
      </c>
      <c r="C10452" s="53" t="str">
        <f t="array" ref="C10452">IFERROR(_xlfn.XLOOKUP(B10452, Runs[Run ID], Runs[Title]), "— pick a run —")</f>
        <v>Claremont Era X-Men</v>
      </c>
      <c r="D10452" s="74" t="s">
        <v>8208</v>
      </c>
      <c r="E10452" s="58" t="b">
        <v>0</v>
      </c>
      <c r="F10452" s="25">
        <f t="shared" si="2"/>
        <v>241</v>
      </c>
      <c r="G10452" s="193"/>
      <c r="H10452" s="23"/>
      <c r="I10452" s="28"/>
    </row>
    <row r="10453" ht="22.5" customHeight="1">
      <c r="A10453" s="53" t="str">
        <f t="array" ref="A10453">IFERROR(_xlfn.XLOOKUP(B10453, Runs[Run ID], Runs[Track]), "— pick a run —")</f>
        <v>X-Men</v>
      </c>
      <c r="B10453" s="54" t="s">
        <v>1033</v>
      </c>
      <c r="C10453" s="53" t="str">
        <f t="array" ref="C10453">IFERROR(_xlfn.XLOOKUP(B10453, Runs[Run ID], Runs[Title]), "— pick a run —")</f>
        <v>Claremont Era X-Men</v>
      </c>
      <c r="D10453" s="74" t="s">
        <v>8224</v>
      </c>
      <c r="E10453" s="58" t="b">
        <v>0</v>
      </c>
      <c r="F10453" s="25">
        <f t="shared" si="2"/>
        <v>242</v>
      </c>
      <c r="G10453" s="193"/>
      <c r="H10453" s="23"/>
      <c r="I10453" s="28"/>
    </row>
    <row r="10454" ht="22.5" customHeight="1">
      <c r="A10454" s="53" t="str">
        <f t="array" ref="A10454">IFERROR(_xlfn.XLOOKUP(B10454, Runs[Run ID], Runs[Track]), "— pick a run —")</f>
        <v>X-Men</v>
      </c>
      <c r="B10454" s="54" t="s">
        <v>1033</v>
      </c>
      <c r="C10454" s="53" t="str">
        <f t="array" ref="C10454">IFERROR(_xlfn.XLOOKUP(B10454, Runs[Run ID], Runs[Title]), "— pick a run —")</f>
        <v>Claremont Era X-Men</v>
      </c>
      <c r="D10454" s="74" t="s">
        <v>8241</v>
      </c>
      <c r="E10454" s="58" t="b">
        <v>0</v>
      </c>
      <c r="F10454" s="25">
        <f t="shared" si="2"/>
        <v>243</v>
      </c>
      <c r="G10454" s="193"/>
      <c r="H10454" s="23"/>
      <c r="I10454" s="28"/>
    </row>
    <row r="10455" ht="22.5" customHeight="1">
      <c r="A10455" s="53" t="str">
        <f t="array" ref="A10455">IFERROR(_xlfn.XLOOKUP(B10455, Runs[Run ID], Runs[Track]), "— pick a run —")</f>
        <v>X-Men</v>
      </c>
      <c r="B10455" s="54" t="s">
        <v>1033</v>
      </c>
      <c r="C10455" s="53" t="str">
        <f t="array" ref="C10455">IFERROR(_xlfn.XLOOKUP(B10455, Runs[Run ID], Runs[Title]), "— pick a run —")</f>
        <v>Claremont Era X-Men</v>
      </c>
      <c r="D10455" s="74" t="s">
        <v>8258</v>
      </c>
      <c r="E10455" s="58" t="b">
        <v>0</v>
      </c>
      <c r="F10455" s="25">
        <f t="shared" si="2"/>
        <v>244</v>
      </c>
      <c r="G10455" s="193"/>
      <c r="H10455" s="23"/>
      <c r="I10455" s="28"/>
    </row>
    <row r="10456" ht="22.5" customHeight="1">
      <c r="A10456" s="53" t="str">
        <f t="array" ref="A10456">IFERROR(_xlfn.XLOOKUP(B10456, Runs[Run ID], Runs[Track]), "— pick a run —")</f>
        <v>X-Men</v>
      </c>
      <c r="B10456" s="54" t="s">
        <v>1033</v>
      </c>
      <c r="C10456" s="53" t="str">
        <f t="array" ref="C10456">IFERROR(_xlfn.XLOOKUP(B10456, Runs[Run ID], Runs[Title]), "— pick a run —")</f>
        <v>Claremont Era X-Men</v>
      </c>
      <c r="D10456" s="74" t="s">
        <v>8274</v>
      </c>
      <c r="E10456" s="58" t="b">
        <v>0</v>
      </c>
      <c r="F10456" s="25">
        <f t="shared" si="2"/>
        <v>245</v>
      </c>
      <c r="G10456" s="193"/>
      <c r="H10456" s="23"/>
      <c r="I10456" s="28"/>
    </row>
    <row r="10457" ht="22.5" customHeight="1">
      <c r="A10457" s="53" t="str">
        <f t="array" ref="A10457">IFERROR(_xlfn.XLOOKUP(B10457, Runs[Run ID], Runs[Track]), "— pick a run —")</f>
        <v>X-Men</v>
      </c>
      <c r="B10457" s="54" t="s">
        <v>1033</v>
      </c>
      <c r="C10457" s="53" t="str">
        <f t="array" ref="C10457">IFERROR(_xlfn.XLOOKUP(B10457, Runs[Run ID], Runs[Title]), "— pick a run —")</f>
        <v>Claremont Era X-Men</v>
      </c>
      <c r="D10457" s="74" t="s">
        <v>8288</v>
      </c>
      <c r="E10457" s="58" t="b">
        <v>0</v>
      </c>
      <c r="F10457" s="25">
        <f t="shared" si="2"/>
        <v>246</v>
      </c>
      <c r="G10457" s="193"/>
      <c r="H10457" s="23"/>
      <c r="I10457" s="28"/>
    </row>
    <row r="10458" ht="22.5" customHeight="1">
      <c r="A10458" s="53" t="str">
        <f t="array" ref="A10458">IFERROR(_xlfn.XLOOKUP(B10458, Runs[Run ID], Runs[Track]), "— pick a run —")</f>
        <v>X-Men</v>
      </c>
      <c r="B10458" s="54" t="s">
        <v>1033</v>
      </c>
      <c r="C10458" s="53" t="str">
        <f t="array" ref="C10458">IFERROR(_xlfn.XLOOKUP(B10458, Runs[Run ID], Runs[Title]), "— pick a run —")</f>
        <v>Claremont Era X-Men</v>
      </c>
      <c r="D10458" s="74" t="s">
        <v>8304</v>
      </c>
      <c r="E10458" s="58" t="b">
        <v>0</v>
      </c>
      <c r="F10458" s="25">
        <f t="shared" si="2"/>
        <v>247</v>
      </c>
      <c r="G10458" s="193"/>
      <c r="H10458" s="23"/>
      <c r="I10458" s="28"/>
    </row>
    <row r="10459" ht="22.5" customHeight="1">
      <c r="A10459" s="53" t="str">
        <f t="array" ref="A10459">IFERROR(_xlfn.XLOOKUP(B10459, Runs[Run ID], Runs[Track]), "— pick a run —")</f>
        <v>X-Men</v>
      </c>
      <c r="B10459" s="54" t="s">
        <v>1033</v>
      </c>
      <c r="C10459" s="53" t="str">
        <f t="array" ref="C10459">IFERROR(_xlfn.XLOOKUP(B10459, Runs[Run ID], Runs[Title]), "— pick a run —")</f>
        <v>Claremont Era X-Men</v>
      </c>
      <c r="D10459" s="74" t="s">
        <v>8318</v>
      </c>
      <c r="E10459" s="58" t="b">
        <v>0</v>
      </c>
      <c r="F10459" s="25">
        <f t="shared" si="2"/>
        <v>248</v>
      </c>
      <c r="G10459" s="193"/>
      <c r="H10459" s="23"/>
      <c r="I10459" s="28"/>
    </row>
    <row r="10460" ht="22.5" customHeight="1">
      <c r="A10460" s="53" t="str">
        <f t="array" ref="A10460">IFERROR(_xlfn.XLOOKUP(B10460, Runs[Run ID], Runs[Track]), "— pick a run —")</f>
        <v>X-Men</v>
      </c>
      <c r="B10460" s="54" t="s">
        <v>1033</v>
      </c>
      <c r="C10460" s="53" t="str">
        <f t="array" ref="C10460">IFERROR(_xlfn.XLOOKUP(B10460, Runs[Run ID], Runs[Title]), "— pick a run —")</f>
        <v>Claremont Era X-Men</v>
      </c>
      <c r="D10460" s="74" t="s">
        <v>17236</v>
      </c>
      <c r="E10460" s="58" t="b">
        <v>0</v>
      </c>
      <c r="F10460" s="25">
        <f t="shared" si="2"/>
        <v>249</v>
      </c>
      <c r="G10460" s="193"/>
      <c r="H10460" s="23"/>
      <c r="I10460" s="28"/>
    </row>
    <row r="10461" ht="22.5" customHeight="1">
      <c r="A10461" s="53" t="str">
        <f t="array" ref="A10461">IFERROR(_xlfn.XLOOKUP(B10461, Runs[Run ID], Runs[Track]), "— pick a run —")</f>
        <v>X-Men</v>
      </c>
      <c r="B10461" s="54" t="s">
        <v>1033</v>
      </c>
      <c r="C10461" s="53" t="str">
        <f t="array" ref="C10461">IFERROR(_xlfn.XLOOKUP(B10461, Runs[Run ID], Runs[Title]), "— pick a run —")</f>
        <v>Claremont Era X-Men</v>
      </c>
      <c r="D10461" s="74" t="s">
        <v>17237</v>
      </c>
      <c r="E10461" s="58" t="b">
        <v>0</v>
      </c>
      <c r="F10461" s="25">
        <f t="shared" si="2"/>
        <v>250</v>
      </c>
      <c r="G10461" s="193"/>
      <c r="H10461" s="23"/>
      <c r="I10461" s="28"/>
    </row>
    <row r="10462" ht="22.5" customHeight="1">
      <c r="A10462" s="53" t="str">
        <f t="array" ref="A10462">IFERROR(_xlfn.XLOOKUP(B10462, Runs[Run ID], Runs[Track]), "— pick a run —")</f>
        <v>X-Men</v>
      </c>
      <c r="B10462" s="54" t="s">
        <v>1033</v>
      </c>
      <c r="C10462" s="53" t="str">
        <f t="array" ref="C10462">IFERROR(_xlfn.XLOOKUP(B10462, Runs[Run ID], Runs[Title]), "— pick a run —")</f>
        <v>Claremont Era X-Men</v>
      </c>
      <c r="D10462" s="74" t="s">
        <v>17238</v>
      </c>
      <c r="E10462" s="58" t="b">
        <v>0</v>
      </c>
      <c r="F10462" s="25">
        <f t="shared" si="2"/>
        <v>251</v>
      </c>
      <c r="G10462" s="193"/>
      <c r="H10462" s="23"/>
      <c r="I10462" s="28"/>
    </row>
    <row r="10463" ht="22.5" customHeight="1">
      <c r="A10463" s="53" t="str">
        <f t="array" ref="A10463">IFERROR(_xlfn.XLOOKUP(B10463, Runs[Run ID], Runs[Track]), "— pick a run —")</f>
        <v>X-Men</v>
      </c>
      <c r="B10463" s="54" t="s">
        <v>1033</v>
      </c>
      <c r="C10463" s="53" t="str">
        <f t="array" ref="C10463">IFERROR(_xlfn.XLOOKUP(B10463, Runs[Run ID], Runs[Title]), "— pick a run —")</f>
        <v>Claremont Era X-Men</v>
      </c>
      <c r="D10463" s="74" t="s">
        <v>17239</v>
      </c>
      <c r="E10463" s="58" t="b">
        <v>0</v>
      </c>
      <c r="F10463" s="25">
        <f t="shared" si="2"/>
        <v>252</v>
      </c>
      <c r="G10463" s="193"/>
      <c r="H10463" s="23"/>
      <c r="I10463" s="28"/>
    </row>
    <row r="10464" ht="22.5" customHeight="1">
      <c r="A10464" s="53" t="str">
        <f t="array" ref="A10464">IFERROR(_xlfn.XLOOKUP(B10464, Runs[Run ID], Runs[Track]), "— pick a run —")</f>
        <v>X-Men</v>
      </c>
      <c r="B10464" s="54" t="s">
        <v>1033</v>
      </c>
      <c r="C10464" s="53" t="str">
        <f t="array" ref="C10464">IFERROR(_xlfn.XLOOKUP(B10464, Runs[Run ID], Runs[Title]), "— pick a run —")</f>
        <v>Claremont Era X-Men</v>
      </c>
      <c r="D10464" s="74" t="s">
        <v>17240</v>
      </c>
      <c r="E10464" s="58" t="b">
        <v>0</v>
      </c>
      <c r="F10464" s="25">
        <f t="shared" si="2"/>
        <v>253</v>
      </c>
      <c r="G10464" s="193"/>
      <c r="H10464" s="23"/>
      <c r="I10464" s="28"/>
    </row>
    <row r="10465" ht="22.5" customHeight="1">
      <c r="A10465" s="53" t="str">
        <f t="array" ref="A10465">IFERROR(_xlfn.XLOOKUP(B10465, Runs[Run ID], Runs[Track]), "— pick a run —")</f>
        <v>X-Men</v>
      </c>
      <c r="B10465" s="54" t="s">
        <v>1033</v>
      </c>
      <c r="C10465" s="53" t="str">
        <f t="array" ref="C10465">IFERROR(_xlfn.XLOOKUP(B10465, Runs[Run ID], Runs[Title]), "— pick a run —")</f>
        <v>Claremont Era X-Men</v>
      </c>
      <c r="D10465" s="74" t="s">
        <v>8403</v>
      </c>
      <c r="E10465" s="58" t="b">
        <v>0</v>
      </c>
      <c r="F10465" s="25">
        <f t="shared" si="2"/>
        <v>254</v>
      </c>
      <c r="G10465" s="193"/>
      <c r="H10465" s="23"/>
      <c r="I10465" s="28"/>
    </row>
    <row r="10466" ht="22.5" customHeight="1">
      <c r="A10466" s="53" t="str">
        <f t="array" ref="A10466">IFERROR(_xlfn.XLOOKUP(B10466, Runs[Run ID], Runs[Track]), "— pick a run —")</f>
        <v>X-Men</v>
      </c>
      <c r="B10466" s="54" t="s">
        <v>1033</v>
      </c>
      <c r="C10466" s="53" t="str">
        <f t="array" ref="C10466">IFERROR(_xlfn.XLOOKUP(B10466, Runs[Run ID], Runs[Title]), "— pick a run —")</f>
        <v>Claremont Era X-Men</v>
      </c>
      <c r="D10466" s="74" t="s">
        <v>8420</v>
      </c>
      <c r="E10466" s="58" t="b">
        <v>0</v>
      </c>
      <c r="F10466" s="25">
        <f t="shared" si="2"/>
        <v>255</v>
      </c>
      <c r="G10466" s="193"/>
      <c r="H10466" s="23"/>
      <c r="I10466" s="28"/>
    </row>
    <row r="10467" ht="22.5" customHeight="1">
      <c r="A10467" s="53" t="str">
        <f t="array" ref="A10467">IFERROR(_xlfn.XLOOKUP(B10467, Runs[Run ID], Runs[Track]), "— pick a run —")</f>
        <v>X-Men</v>
      </c>
      <c r="B10467" s="54" t="s">
        <v>1033</v>
      </c>
      <c r="C10467" s="53" t="str">
        <f t="array" ref="C10467">IFERROR(_xlfn.XLOOKUP(B10467, Runs[Run ID], Runs[Title]), "— pick a run —")</f>
        <v>Claremont Era X-Men</v>
      </c>
      <c r="D10467" s="74" t="s">
        <v>8434</v>
      </c>
      <c r="E10467" s="58" t="b">
        <v>0</v>
      </c>
      <c r="F10467" s="25">
        <f t="shared" si="2"/>
        <v>256</v>
      </c>
      <c r="G10467" s="193"/>
      <c r="H10467" s="23"/>
      <c r="I10467" s="28"/>
    </row>
    <row r="10468" ht="22.5" customHeight="1">
      <c r="A10468" s="53" t="str">
        <f t="array" ref="A10468">IFERROR(_xlfn.XLOOKUP(B10468, Runs[Run ID], Runs[Track]), "— pick a run —")</f>
        <v>X-Men</v>
      </c>
      <c r="B10468" s="54" t="s">
        <v>1033</v>
      </c>
      <c r="C10468" s="53" t="str">
        <f t="array" ref="C10468">IFERROR(_xlfn.XLOOKUP(B10468, Runs[Run ID], Runs[Title]), "— pick a run —")</f>
        <v>Claremont Era X-Men</v>
      </c>
      <c r="D10468" s="74" t="s">
        <v>17241</v>
      </c>
      <c r="E10468" s="58" t="b">
        <v>0</v>
      </c>
      <c r="F10468" s="25">
        <f t="shared" si="2"/>
        <v>257</v>
      </c>
      <c r="G10468" s="193"/>
      <c r="H10468" s="23"/>
      <c r="I10468" s="28"/>
    </row>
    <row r="10469" ht="22.5" customHeight="1">
      <c r="A10469" s="53" t="str">
        <f t="array" ref="A10469">IFERROR(_xlfn.XLOOKUP(B10469, Runs[Run ID], Runs[Track]), "— pick a run —")</f>
        <v>X-Men</v>
      </c>
      <c r="B10469" s="54" t="s">
        <v>1033</v>
      </c>
      <c r="C10469" s="53" t="str">
        <f t="array" ref="C10469">IFERROR(_xlfn.XLOOKUP(B10469, Runs[Run ID], Runs[Title]), "— pick a run —")</f>
        <v>Claremont Era X-Men</v>
      </c>
      <c r="D10469" s="74" t="s">
        <v>17242</v>
      </c>
      <c r="E10469" s="58" t="b">
        <v>0</v>
      </c>
      <c r="F10469" s="25">
        <f t="shared" si="2"/>
        <v>258</v>
      </c>
      <c r="G10469" s="193"/>
      <c r="H10469" s="23"/>
      <c r="I10469" s="28"/>
    </row>
    <row r="10470" ht="22.5" customHeight="1">
      <c r="A10470" s="53" t="str">
        <f t="array" ref="A10470">IFERROR(_xlfn.XLOOKUP(B10470, Runs[Run ID], Runs[Track]), "— pick a run —")</f>
        <v>X-Men</v>
      </c>
      <c r="B10470" s="54" t="s">
        <v>1033</v>
      </c>
      <c r="C10470" s="53" t="str">
        <f t="array" ref="C10470">IFERROR(_xlfn.XLOOKUP(B10470, Runs[Run ID], Runs[Title]), "— pick a run —")</f>
        <v>Claremont Era X-Men</v>
      </c>
      <c r="D10470" s="74" t="s">
        <v>17243</v>
      </c>
      <c r="E10470" s="58" t="b">
        <v>0</v>
      </c>
      <c r="F10470" s="25">
        <f t="shared" si="2"/>
        <v>259</v>
      </c>
      <c r="G10470" s="193"/>
      <c r="H10470" s="23"/>
      <c r="I10470" s="28"/>
    </row>
    <row r="10471" ht="22.5" customHeight="1">
      <c r="A10471" s="53" t="str">
        <f t="array" ref="A10471">IFERROR(_xlfn.XLOOKUP(B10471, Runs[Run ID], Runs[Track]), "— pick a run —")</f>
        <v>X-Men</v>
      </c>
      <c r="B10471" s="54" t="s">
        <v>1033</v>
      </c>
      <c r="C10471" s="53" t="str">
        <f t="array" ref="C10471">IFERROR(_xlfn.XLOOKUP(B10471, Runs[Run ID], Runs[Title]), "— pick a run —")</f>
        <v>Claremont Era X-Men</v>
      </c>
      <c r="D10471" s="74" t="s">
        <v>8493</v>
      </c>
      <c r="E10471" s="58" t="b">
        <v>0</v>
      </c>
      <c r="F10471" s="25">
        <f t="shared" si="2"/>
        <v>260</v>
      </c>
      <c r="G10471" s="193"/>
      <c r="H10471" s="23"/>
      <c r="I10471" s="28"/>
    </row>
    <row r="10472" ht="22.5" customHeight="1">
      <c r="A10472" s="53" t="str">
        <f t="array" ref="A10472">IFERROR(_xlfn.XLOOKUP(B10472, Runs[Run ID], Runs[Track]), "— pick a run —")</f>
        <v>X-Men</v>
      </c>
      <c r="B10472" s="54" t="s">
        <v>1033</v>
      </c>
      <c r="C10472" s="53" t="str">
        <f t="array" ref="C10472">IFERROR(_xlfn.XLOOKUP(B10472, Runs[Run ID], Runs[Title]), "— pick a run —")</f>
        <v>Claremont Era X-Men</v>
      </c>
      <c r="D10472" s="74" t="s">
        <v>8506</v>
      </c>
      <c r="E10472" s="58" t="b">
        <v>0</v>
      </c>
      <c r="F10472" s="25">
        <f t="shared" si="2"/>
        <v>261</v>
      </c>
      <c r="G10472" s="193"/>
      <c r="H10472" s="23"/>
      <c r="I10472" s="28"/>
    </row>
    <row r="10473" ht="22.5" customHeight="1">
      <c r="A10473" s="53" t="str">
        <f t="array" ref="A10473">IFERROR(_xlfn.XLOOKUP(B10473, Runs[Run ID], Runs[Track]), "— pick a run —")</f>
        <v>X-Men</v>
      </c>
      <c r="B10473" s="54" t="s">
        <v>1033</v>
      </c>
      <c r="C10473" s="53" t="str">
        <f t="array" ref="C10473">IFERROR(_xlfn.XLOOKUP(B10473, Runs[Run ID], Runs[Title]), "— pick a run —")</f>
        <v>Claremont Era X-Men</v>
      </c>
      <c r="D10473" s="74" t="s">
        <v>8519</v>
      </c>
      <c r="E10473" s="58" t="b">
        <v>0</v>
      </c>
      <c r="F10473" s="25">
        <f t="shared" si="2"/>
        <v>262</v>
      </c>
      <c r="G10473" s="193"/>
      <c r="H10473" s="23"/>
      <c r="I10473" s="28"/>
    </row>
    <row r="10474" ht="22.5" customHeight="1">
      <c r="A10474" s="53" t="str">
        <f t="array" ref="A10474">IFERROR(_xlfn.XLOOKUP(B10474, Runs[Run ID], Runs[Track]), "— pick a run —")</f>
        <v>X-Men</v>
      </c>
      <c r="B10474" s="54" t="s">
        <v>1033</v>
      </c>
      <c r="C10474" s="53" t="str">
        <f t="array" ref="C10474">IFERROR(_xlfn.XLOOKUP(B10474, Runs[Run ID], Runs[Title]), "— pick a run —")</f>
        <v>Claremont Era X-Men</v>
      </c>
      <c r="D10474" s="74" t="s">
        <v>8548</v>
      </c>
      <c r="E10474" s="58" t="b">
        <v>0</v>
      </c>
      <c r="F10474" s="25">
        <f t="shared" si="2"/>
        <v>263</v>
      </c>
      <c r="G10474" s="193"/>
      <c r="H10474" s="23"/>
      <c r="I10474" s="28"/>
    </row>
    <row r="10475" ht="22.5" customHeight="1">
      <c r="A10475" s="53" t="str">
        <f t="array" ref="A10475">IFERROR(_xlfn.XLOOKUP(B10475, Runs[Run ID], Runs[Track]), "— pick a run —")</f>
        <v>X-Men</v>
      </c>
      <c r="B10475" s="54" t="s">
        <v>1033</v>
      </c>
      <c r="C10475" s="53" t="str">
        <f t="array" ref="C10475">IFERROR(_xlfn.XLOOKUP(B10475, Runs[Run ID], Runs[Title]), "— pick a run —")</f>
        <v>Claremont Era X-Men</v>
      </c>
      <c r="D10475" s="74" t="s">
        <v>8564</v>
      </c>
      <c r="E10475" s="58" t="b">
        <v>0</v>
      </c>
      <c r="F10475" s="25">
        <f t="shared" si="2"/>
        <v>264</v>
      </c>
      <c r="G10475" s="193"/>
      <c r="H10475" s="23"/>
      <c r="I10475" s="28"/>
    </row>
    <row r="10476" ht="22.5" customHeight="1">
      <c r="A10476" s="53" t="str">
        <f t="array" ref="A10476">IFERROR(_xlfn.XLOOKUP(B10476, Runs[Run ID], Runs[Track]), "— pick a run —")</f>
        <v>X-Men</v>
      </c>
      <c r="B10476" s="54" t="s">
        <v>1033</v>
      </c>
      <c r="C10476" s="53" t="str">
        <f t="array" ref="C10476">IFERROR(_xlfn.XLOOKUP(B10476, Runs[Run ID], Runs[Title]), "— pick a run —")</f>
        <v>Claremont Era X-Men</v>
      </c>
      <c r="D10476" s="74" t="s">
        <v>8577</v>
      </c>
      <c r="E10476" s="58" t="b">
        <v>0</v>
      </c>
      <c r="F10476" s="25">
        <f t="shared" si="2"/>
        <v>265</v>
      </c>
      <c r="G10476" s="193"/>
      <c r="H10476" s="23"/>
      <c r="I10476" s="28"/>
    </row>
    <row r="10477" ht="22.5" customHeight="1">
      <c r="A10477" s="53" t="str">
        <f t="array" ref="A10477">IFERROR(_xlfn.XLOOKUP(B10477, Runs[Run ID], Runs[Track]), "— pick a run —")</f>
        <v>X-Men</v>
      </c>
      <c r="B10477" s="54" t="s">
        <v>1033</v>
      </c>
      <c r="C10477" s="53" t="str">
        <f t="array" ref="C10477">IFERROR(_xlfn.XLOOKUP(B10477, Runs[Run ID], Runs[Title]), "— pick a run —")</f>
        <v>Claremont Era X-Men</v>
      </c>
      <c r="D10477" s="74" t="s">
        <v>17244</v>
      </c>
      <c r="E10477" s="58" t="b">
        <v>0</v>
      </c>
      <c r="F10477" s="25">
        <f t="shared" si="2"/>
        <v>266</v>
      </c>
      <c r="G10477" s="193"/>
      <c r="H10477" s="23"/>
      <c r="I10477" s="28"/>
    </row>
    <row r="10478" ht="22.5" customHeight="1">
      <c r="A10478" s="53" t="str">
        <f t="array" ref="A10478">IFERROR(_xlfn.XLOOKUP(B10478, Runs[Run ID], Runs[Track]), "— pick a run —")</f>
        <v>X-Men</v>
      </c>
      <c r="B10478" s="54" t="s">
        <v>1033</v>
      </c>
      <c r="C10478" s="53" t="str">
        <f t="array" ref="C10478">IFERROR(_xlfn.XLOOKUP(B10478, Runs[Run ID], Runs[Title]), "— pick a run —")</f>
        <v>Claremont Era X-Men</v>
      </c>
      <c r="D10478" s="74" t="s">
        <v>17245</v>
      </c>
      <c r="E10478" s="58" t="b">
        <v>0</v>
      </c>
      <c r="F10478" s="25">
        <f t="shared" si="2"/>
        <v>267</v>
      </c>
      <c r="G10478" s="193"/>
      <c r="H10478" s="23"/>
      <c r="I10478" s="28"/>
    </row>
    <row r="10479" ht="22.5" customHeight="1">
      <c r="A10479" s="53" t="str">
        <f t="array" ref="A10479">IFERROR(_xlfn.XLOOKUP(B10479, Runs[Run ID], Runs[Track]), "— pick a run —")</f>
        <v>X-Men</v>
      </c>
      <c r="B10479" s="54" t="s">
        <v>1033</v>
      </c>
      <c r="C10479" s="53" t="str">
        <f t="array" ref="C10479">IFERROR(_xlfn.XLOOKUP(B10479, Runs[Run ID], Runs[Title]), "— pick a run —")</f>
        <v>Claremont Era X-Men</v>
      </c>
      <c r="D10479" s="74" t="s">
        <v>17246</v>
      </c>
      <c r="E10479" s="58" t="b">
        <v>0</v>
      </c>
      <c r="F10479" s="25">
        <f t="shared" si="2"/>
        <v>268</v>
      </c>
      <c r="G10479" s="193"/>
      <c r="H10479" s="23"/>
      <c r="I10479" s="28"/>
    </row>
    <row r="10480" ht="22.5" customHeight="1">
      <c r="A10480" s="53" t="str">
        <f t="array" ref="A10480">IFERROR(_xlfn.XLOOKUP(B10480, Runs[Run ID], Runs[Track]), "— pick a run —")</f>
        <v>X-Men</v>
      </c>
      <c r="B10480" s="54" t="s">
        <v>1033</v>
      </c>
      <c r="C10480" s="53" t="str">
        <f t="array" ref="C10480">IFERROR(_xlfn.XLOOKUP(B10480, Runs[Run ID], Runs[Title]), "— pick a run —")</f>
        <v>Claremont Era X-Men</v>
      </c>
      <c r="D10480" s="74" t="s">
        <v>8631</v>
      </c>
      <c r="E10480" s="58" t="b">
        <v>0</v>
      </c>
      <c r="F10480" s="25">
        <f t="shared" si="2"/>
        <v>269</v>
      </c>
      <c r="G10480" s="193"/>
      <c r="H10480" s="23"/>
      <c r="I10480" s="28"/>
    </row>
    <row r="10481" ht="22.5" customHeight="1">
      <c r="A10481" s="53" t="str">
        <f t="array" ref="A10481">IFERROR(_xlfn.XLOOKUP(B10481, Runs[Run ID], Runs[Track]), "— pick a run —")</f>
        <v>X-Men</v>
      </c>
      <c r="B10481" s="54" t="s">
        <v>1033</v>
      </c>
      <c r="C10481" s="53" t="str">
        <f t="array" ref="C10481">IFERROR(_xlfn.XLOOKUP(B10481, Runs[Run ID], Runs[Title]), "— pick a run —")</f>
        <v>Claremont Era X-Men</v>
      </c>
      <c r="D10481" s="74" t="s">
        <v>8644</v>
      </c>
      <c r="E10481" s="58" t="b">
        <v>0</v>
      </c>
      <c r="F10481" s="25">
        <f t="shared" si="2"/>
        <v>270</v>
      </c>
      <c r="G10481" s="193"/>
      <c r="H10481" s="23"/>
      <c r="I10481" s="28"/>
    </row>
    <row r="10482" ht="22.5" customHeight="1">
      <c r="A10482" s="53" t="str">
        <f t="array" ref="A10482">IFERROR(_xlfn.XLOOKUP(B10482, Runs[Run ID], Runs[Track]), "— pick a run —")</f>
        <v>X-Men</v>
      </c>
      <c r="B10482" s="54" t="s">
        <v>1033</v>
      </c>
      <c r="C10482" s="53" t="str">
        <f t="array" ref="C10482">IFERROR(_xlfn.XLOOKUP(B10482, Runs[Run ID], Runs[Title]), "— pick a run —")</f>
        <v>Claremont Era X-Men</v>
      </c>
      <c r="D10482" s="74" t="s">
        <v>8656</v>
      </c>
      <c r="E10482" s="58" t="b">
        <v>0</v>
      </c>
      <c r="F10482" s="25">
        <f t="shared" si="2"/>
        <v>271</v>
      </c>
      <c r="G10482" s="193"/>
      <c r="H10482" s="23"/>
      <c r="I10482" s="28"/>
    </row>
    <row r="10483" ht="22.5" customHeight="1">
      <c r="A10483" s="53" t="str">
        <f t="array" ref="A10483">IFERROR(_xlfn.XLOOKUP(B10483, Runs[Run ID], Runs[Track]), "— pick a run —")</f>
        <v>X-Men</v>
      </c>
      <c r="B10483" s="54" t="s">
        <v>1033</v>
      </c>
      <c r="C10483" s="53" t="str">
        <f t="array" ref="C10483">IFERROR(_xlfn.XLOOKUP(B10483, Runs[Run ID], Runs[Title]), "— pick a run —")</f>
        <v>Claremont Era X-Men</v>
      </c>
      <c r="D10483" s="74" t="s">
        <v>8670</v>
      </c>
      <c r="E10483" s="58" t="b">
        <v>0</v>
      </c>
      <c r="F10483" s="25">
        <f t="shared" si="2"/>
        <v>272</v>
      </c>
      <c r="G10483" s="193"/>
      <c r="H10483" s="23"/>
      <c r="I10483" s="28"/>
    </row>
    <row r="10484" ht="22.5" customHeight="1">
      <c r="A10484" s="53" t="str">
        <f t="array" ref="A10484">IFERROR(_xlfn.XLOOKUP(B10484, Runs[Run ID], Runs[Track]), "— pick a run —")</f>
        <v>X-Men</v>
      </c>
      <c r="B10484" s="54" t="s">
        <v>1033</v>
      </c>
      <c r="C10484" s="53" t="str">
        <f t="array" ref="C10484">IFERROR(_xlfn.XLOOKUP(B10484, Runs[Run ID], Runs[Title]), "— pick a run —")</f>
        <v>Claremont Era X-Men</v>
      </c>
      <c r="D10484" s="74" t="s">
        <v>8684</v>
      </c>
      <c r="E10484" s="58" t="b">
        <v>0</v>
      </c>
      <c r="F10484" s="25">
        <f t="shared" si="2"/>
        <v>273</v>
      </c>
      <c r="G10484" s="193"/>
      <c r="H10484" s="23"/>
      <c r="I10484" s="28"/>
    </row>
    <row r="10485" ht="22.5" customHeight="1">
      <c r="A10485" s="53" t="str">
        <f t="array" ref="A10485">IFERROR(_xlfn.XLOOKUP(B10485, Runs[Run ID], Runs[Track]), "— pick a run —")</f>
        <v>X-Men</v>
      </c>
      <c r="B10485" s="54" t="s">
        <v>1033</v>
      </c>
      <c r="C10485" s="53" t="str">
        <f t="array" ref="C10485">IFERROR(_xlfn.XLOOKUP(B10485, Runs[Run ID], Runs[Title]), "— pick a run —")</f>
        <v>Claremont Era X-Men</v>
      </c>
      <c r="D10485" s="74" t="s">
        <v>8698</v>
      </c>
      <c r="E10485" s="58" t="b">
        <v>0</v>
      </c>
      <c r="F10485" s="25">
        <f t="shared" si="2"/>
        <v>274</v>
      </c>
      <c r="G10485" s="193"/>
      <c r="H10485" s="23"/>
      <c r="I10485" s="28"/>
    </row>
    <row r="10486" ht="22.5" customHeight="1">
      <c r="A10486" s="53" t="str">
        <f t="array" ref="A10486">IFERROR(_xlfn.XLOOKUP(B10486, Runs[Run ID], Runs[Track]), "— pick a run —")</f>
        <v>X-Men</v>
      </c>
      <c r="B10486" s="54" t="s">
        <v>1033</v>
      </c>
      <c r="C10486" s="53" t="str">
        <f t="array" ref="C10486">IFERROR(_xlfn.XLOOKUP(B10486, Runs[Run ID], Runs[Title]), "— pick a run —")</f>
        <v>Claremont Era X-Men</v>
      </c>
      <c r="D10486" s="74" t="s">
        <v>8711</v>
      </c>
      <c r="E10486" s="58" t="b">
        <v>0</v>
      </c>
      <c r="F10486" s="25">
        <f t="shared" si="2"/>
        <v>275</v>
      </c>
      <c r="G10486" s="193"/>
      <c r="H10486" s="23"/>
      <c r="I10486" s="28"/>
    </row>
    <row r="10487" ht="22.5" customHeight="1">
      <c r="A10487" s="53" t="str">
        <f t="array" ref="A10487">IFERROR(_xlfn.XLOOKUP(B10487, Runs[Run ID], Runs[Track]), "— pick a run —")</f>
        <v>X-Men</v>
      </c>
      <c r="B10487" s="54" t="s">
        <v>1033</v>
      </c>
      <c r="C10487" s="53" t="str">
        <f t="array" ref="C10487">IFERROR(_xlfn.XLOOKUP(B10487, Runs[Run ID], Runs[Title]), "— pick a run —")</f>
        <v>Claremont Era X-Men</v>
      </c>
      <c r="D10487" s="74" t="s">
        <v>8726</v>
      </c>
      <c r="E10487" s="58" t="b">
        <v>0</v>
      </c>
      <c r="F10487" s="25">
        <f t="shared" si="2"/>
        <v>276</v>
      </c>
      <c r="G10487" s="193"/>
      <c r="H10487" s="23"/>
      <c r="I10487" s="28"/>
    </row>
    <row r="10488" ht="22.5" customHeight="1">
      <c r="A10488" s="53" t="str">
        <f t="array" ref="A10488">IFERROR(_xlfn.XLOOKUP(B10488, Runs[Run ID], Runs[Track]), "— pick a run —")</f>
        <v>X-Men</v>
      </c>
      <c r="B10488" s="54" t="s">
        <v>1033</v>
      </c>
      <c r="C10488" s="53" t="str">
        <f t="array" ref="C10488">IFERROR(_xlfn.XLOOKUP(B10488, Runs[Run ID], Runs[Title]), "— pick a run —")</f>
        <v>Claremont Era X-Men</v>
      </c>
      <c r="D10488" s="74" t="s">
        <v>17247</v>
      </c>
      <c r="E10488" s="58" t="b">
        <v>0</v>
      </c>
      <c r="F10488" s="25">
        <f t="shared" si="2"/>
        <v>277</v>
      </c>
      <c r="G10488" s="193"/>
      <c r="H10488" s="23"/>
      <c r="I10488" s="28"/>
    </row>
    <row r="10489" ht="22.5" customHeight="1">
      <c r="A10489" s="53" t="str">
        <f t="array" ref="A10489">IFERROR(_xlfn.XLOOKUP(B10489, Runs[Run ID], Runs[Track]), "— pick a run —")</f>
        <v>X-Men</v>
      </c>
      <c r="B10489" s="54" t="s">
        <v>1033</v>
      </c>
      <c r="C10489" s="53" t="str">
        <f t="array" ref="C10489">IFERROR(_xlfn.XLOOKUP(B10489, Runs[Run ID], Runs[Title]), "— pick a run —")</f>
        <v>Claremont Era X-Men</v>
      </c>
      <c r="D10489" s="74" t="s">
        <v>17248</v>
      </c>
      <c r="E10489" s="58" t="b">
        <v>0</v>
      </c>
      <c r="F10489" s="25">
        <f t="shared" si="2"/>
        <v>278</v>
      </c>
      <c r="G10489" s="193"/>
      <c r="H10489" s="23"/>
      <c r="I10489" s="28"/>
    </row>
    <row r="10490" ht="22.5" customHeight="1">
      <c r="A10490" s="53" t="str">
        <f t="array" ref="A10490">IFERROR(_xlfn.XLOOKUP(B10490, Runs[Run ID], Runs[Track]), "— pick a run —")</f>
        <v>X-Men</v>
      </c>
      <c r="B10490" s="54" t="s">
        <v>1033</v>
      </c>
      <c r="C10490" s="53" t="str">
        <f t="array" ref="C10490">IFERROR(_xlfn.XLOOKUP(B10490, Runs[Run ID], Runs[Title]), "— pick a run —")</f>
        <v>Claremont Era X-Men</v>
      </c>
      <c r="D10490" s="74" t="s">
        <v>17249</v>
      </c>
      <c r="E10490" s="58" t="b">
        <v>0</v>
      </c>
      <c r="F10490" s="25">
        <f t="shared" si="2"/>
        <v>279</v>
      </c>
      <c r="G10490" s="193"/>
      <c r="H10490" s="23"/>
      <c r="I10490" s="28"/>
    </row>
    <row r="10491" ht="22.5" customHeight="1">
      <c r="A10491" s="53" t="str">
        <f t="array" ref="A10491">IFERROR(_xlfn.XLOOKUP(B10491, Runs[Run ID], Runs[Track]), "— pick a run —")</f>
        <v>X-Men</v>
      </c>
      <c r="B10491" s="54" t="s">
        <v>1033</v>
      </c>
      <c r="C10491" s="53" t="str">
        <f t="array" ref="C10491">IFERROR(_xlfn.XLOOKUP(B10491, Runs[Run ID], Runs[Title]), "— pick a run —")</f>
        <v>Claremont Era X-Men</v>
      </c>
      <c r="D10491" s="74" t="s">
        <v>17250</v>
      </c>
      <c r="E10491" s="58" t="b">
        <v>0</v>
      </c>
      <c r="F10491" s="25">
        <f t="shared" si="2"/>
        <v>280</v>
      </c>
      <c r="G10491" s="193"/>
      <c r="H10491" s="23"/>
      <c r="I10491" s="28"/>
    </row>
    <row r="10492" ht="22.5" customHeight="1">
      <c r="A10492" s="53" t="str">
        <f t="array" ref="A10492">IFERROR(_xlfn.XLOOKUP(B10492, Runs[Run ID], Runs[Track]), "— pick a run —")</f>
        <v>X-Men</v>
      </c>
      <c r="B10492" s="54" t="s">
        <v>1033</v>
      </c>
      <c r="C10492" s="53" t="str">
        <f t="array" ref="C10492">IFERROR(_xlfn.XLOOKUP(B10492, Runs[Run ID], Runs[Title]), "— pick a run —")</f>
        <v>Claremont Era X-Men</v>
      </c>
      <c r="D10492" s="74" t="s">
        <v>8794</v>
      </c>
      <c r="E10492" s="58" t="b">
        <v>0</v>
      </c>
      <c r="F10492" s="25">
        <f t="shared" si="2"/>
        <v>281</v>
      </c>
      <c r="G10492" s="193"/>
      <c r="H10492" s="23"/>
      <c r="I10492" s="28"/>
    </row>
    <row r="10493" ht="22.5" customHeight="1">
      <c r="A10493" s="53" t="str">
        <f t="array" ref="A10493">IFERROR(_xlfn.XLOOKUP(B10493, Runs[Run ID], Runs[Track]), "— pick a run —")</f>
        <v>X-Men</v>
      </c>
      <c r="B10493" s="54" t="s">
        <v>1033</v>
      </c>
      <c r="C10493" s="53" t="str">
        <f t="array" ref="C10493">IFERROR(_xlfn.XLOOKUP(B10493, Runs[Run ID], Runs[Title]), "— pick a run —")</f>
        <v>Claremont Era X-Men</v>
      </c>
      <c r="D10493" s="74" t="s">
        <v>17251</v>
      </c>
      <c r="E10493" s="58" t="b">
        <v>0</v>
      </c>
      <c r="F10493" s="25">
        <f t="shared" si="2"/>
        <v>282</v>
      </c>
      <c r="G10493" s="193"/>
      <c r="H10493" s="23"/>
      <c r="I10493" s="28"/>
    </row>
    <row r="10494" ht="22.5" customHeight="1">
      <c r="A10494" s="53" t="str">
        <f t="array" ref="A10494">IFERROR(_xlfn.XLOOKUP(B10494, Runs[Run ID], Runs[Track]), "— pick a run —")</f>
        <v>X-Men</v>
      </c>
      <c r="B10494" s="54" t="s">
        <v>1033</v>
      </c>
      <c r="C10494" s="53" t="str">
        <f t="array" ref="C10494">IFERROR(_xlfn.XLOOKUP(B10494, Runs[Run ID], Runs[Title]), "— pick a run —")</f>
        <v>Claremont Era X-Men</v>
      </c>
      <c r="D10494" s="74" t="s">
        <v>17252</v>
      </c>
      <c r="E10494" s="58" t="b">
        <v>0</v>
      </c>
      <c r="F10494" s="25">
        <f t="shared" si="2"/>
        <v>283</v>
      </c>
      <c r="G10494" s="193"/>
      <c r="H10494" s="23"/>
      <c r="I10494" s="28"/>
    </row>
    <row r="10495" ht="22.5" customHeight="1">
      <c r="A10495" s="53" t="str">
        <f t="array" ref="A10495">IFERROR(_xlfn.XLOOKUP(B10495, Runs[Run ID], Runs[Track]), "— pick a run —")</f>
        <v>X-Men</v>
      </c>
      <c r="B10495" s="54" t="s">
        <v>1033</v>
      </c>
      <c r="C10495" s="53" t="str">
        <f t="array" ref="C10495">IFERROR(_xlfn.XLOOKUP(B10495, Runs[Run ID], Runs[Title]), "— pick a run —")</f>
        <v>Claremont Era X-Men</v>
      </c>
      <c r="D10495" s="74" t="s">
        <v>17253</v>
      </c>
      <c r="E10495" s="58" t="b">
        <v>0</v>
      </c>
      <c r="F10495" s="25">
        <f t="shared" si="2"/>
        <v>284</v>
      </c>
      <c r="G10495" s="193"/>
      <c r="H10495" s="23"/>
      <c r="I10495" s="28"/>
    </row>
    <row r="10496" ht="22.5" customHeight="1">
      <c r="A10496" s="53" t="str">
        <f t="array" ref="A10496">IFERROR(_xlfn.XLOOKUP(B10496, Runs[Run ID], Runs[Track]), "— pick a run —")</f>
        <v>X-Men</v>
      </c>
      <c r="B10496" s="54" t="s">
        <v>1033</v>
      </c>
      <c r="C10496" s="53" t="str">
        <f t="array" ref="C10496">IFERROR(_xlfn.XLOOKUP(B10496, Runs[Run ID], Runs[Title]), "— pick a run —")</f>
        <v>Claremont Era X-Men</v>
      </c>
      <c r="D10496" s="74" t="s">
        <v>17254</v>
      </c>
      <c r="E10496" s="58" t="b">
        <v>0</v>
      </c>
      <c r="F10496" s="25">
        <f t="shared" si="2"/>
        <v>285</v>
      </c>
      <c r="G10496" s="193"/>
      <c r="H10496" s="23"/>
      <c r="I10496" s="28"/>
    </row>
    <row r="10497" ht="22.5" customHeight="1">
      <c r="A10497" s="53" t="str">
        <f t="array" ref="A10497">IFERROR(_xlfn.XLOOKUP(B10497, Runs[Run ID], Runs[Track]), "— pick a run —")</f>
        <v>X-Men</v>
      </c>
      <c r="B10497" s="54" t="s">
        <v>1033</v>
      </c>
      <c r="C10497" s="53" t="str">
        <f t="array" ref="C10497">IFERROR(_xlfn.XLOOKUP(B10497, Runs[Run ID], Runs[Title]), "— pick a run —")</f>
        <v>Claremont Era X-Men</v>
      </c>
      <c r="D10497" s="74" t="s">
        <v>17255</v>
      </c>
      <c r="E10497" s="58" t="b">
        <v>0</v>
      </c>
      <c r="F10497" s="25">
        <f t="shared" si="2"/>
        <v>286</v>
      </c>
      <c r="G10497" s="193"/>
      <c r="H10497" s="23"/>
      <c r="I10497" s="28"/>
    </row>
    <row r="10498" ht="22.5" customHeight="1">
      <c r="A10498" s="53" t="str">
        <f t="array" ref="A10498">IFERROR(_xlfn.XLOOKUP(B10498, Runs[Run ID], Runs[Track]), "— pick a run —")</f>
        <v>X-Men</v>
      </c>
      <c r="B10498" s="54" t="s">
        <v>1033</v>
      </c>
      <c r="C10498" s="53" t="str">
        <f t="array" ref="C10498">IFERROR(_xlfn.XLOOKUP(B10498, Runs[Run ID], Runs[Title]), "— pick a run —")</f>
        <v>Claremont Era X-Men</v>
      </c>
      <c r="D10498" s="74" t="s">
        <v>8873</v>
      </c>
      <c r="E10498" s="58" t="b">
        <v>0</v>
      </c>
      <c r="F10498" s="25">
        <f t="shared" si="2"/>
        <v>287</v>
      </c>
      <c r="G10498" s="193"/>
      <c r="H10498" s="23"/>
      <c r="I10498" s="28"/>
    </row>
    <row r="10499" ht="22.5" customHeight="1">
      <c r="A10499" s="53" t="str">
        <f t="array" ref="A10499">IFERROR(_xlfn.XLOOKUP(B10499, Runs[Run ID], Runs[Track]), "— pick a run —")</f>
        <v>X-Men</v>
      </c>
      <c r="B10499" s="54" t="s">
        <v>1033</v>
      </c>
      <c r="C10499" s="53" t="str">
        <f t="array" ref="C10499">IFERROR(_xlfn.XLOOKUP(B10499, Runs[Run ID], Runs[Title]), "— pick a run —")</f>
        <v>Claremont Era X-Men</v>
      </c>
      <c r="D10499" s="74" t="s">
        <v>8884</v>
      </c>
      <c r="E10499" s="58" t="b">
        <v>0</v>
      </c>
      <c r="F10499" s="25">
        <f t="shared" si="2"/>
        <v>288</v>
      </c>
      <c r="G10499" s="193"/>
      <c r="H10499" s="23"/>
      <c r="I10499" s="28"/>
    </row>
    <row r="10500" ht="22.5" customHeight="1">
      <c r="A10500" s="53" t="str">
        <f t="array" ref="A10500">IFERROR(_xlfn.XLOOKUP(B10500, Runs[Run ID], Runs[Track]), "— pick a run —")</f>
        <v>X-Men</v>
      </c>
      <c r="B10500" s="54" t="s">
        <v>1033</v>
      </c>
      <c r="C10500" s="53" t="str">
        <f t="array" ref="C10500">IFERROR(_xlfn.XLOOKUP(B10500, Runs[Run ID], Runs[Title]), "— pick a run —")</f>
        <v>Claremont Era X-Men</v>
      </c>
      <c r="D10500" s="74" t="s">
        <v>8893</v>
      </c>
      <c r="E10500" s="58" t="b">
        <v>0</v>
      </c>
      <c r="F10500" s="25">
        <f t="shared" si="2"/>
        <v>289</v>
      </c>
      <c r="G10500" s="193"/>
      <c r="H10500" s="23"/>
      <c r="I10500" s="28"/>
    </row>
    <row r="10501" ht="22.5" customHeight="1">
      <c r="A10501" s="53" t="str">
        <f t="array" ref="A10501">IFERROR(_xlfn.XLOOKUP(B10501, Runs[Run ID], Runs[Track]), "— pick a run —")</f>
        <v>X-Men</v>
      </c>
      <c r="B10501" s="54" t="s">
        <v>1033</v>
      </c>
      <c r="C10501" s="53" t="str">
        <f t="array" ref="C10501">IFERROR(_xlfn.XLOOKUP(B10501, Runs[Run ID], Runs[Title]), "— pick a run —")</f>
        <v>Claremont Era X-Men</v>
      </c>
      <c r="D10501" s="74" t="s">
        <v>8902</v>
      </c>
      <c r="E10501" s="58" t="b">
        <v>0</v>
      </c>
      <c r="F10501" s="25">
        <f t="shared" si="2"/>
        <v>290</v>
      </c>
      <c r="G10501" s="193"/>
      <c r="H10501" s="23"/>
      <c r="I10501" s="28"/>
    </row>
    <row r="10502" ht="22.5" customHeight="1">
      <c r="A10502" s="53" t="str">
        <f t="array" ref="A10502">IFERROR(_xlfn.XLOOKUP(B10502, Runs[Run ID], Runs[Track]), "— pick a run —")</f>
        <v>X-Men</v>
      </c>
      <c r="B10502" s="54" t="s">
        <v>1033</v>
      </c>
      <c r="C10502" s="53" t="str">
        <f t="array" ref="C10502">IFERROR(_xlfn.XLOOKUP(B10502, Runs[Run ID], Runs[Title]), "— pick a run —")</f>
        <v>Claremont Era X-Men</v>
      </c>
      <c r="D10502" s="74" t="s">
        <v>17256</v>
      </c>
      <c r="E10502" s="58" t="b">
        <v>0</v>
      </c>
      <c r="F10502" s="25">
        <f t="shared" si="2"/>
        <v>291</v>
      </c>
      <c r="G10502" s="193"/>
      <c r="H10502" s="23"/>
      <c r="I10502" s="28"/>
    </row>
    <row r="10503" ht="22.5" customHeight="1">
      <c r="A10503" s="53" t="str">
        <f t="array" ref="A10503">IFERROR(_xlfn.XLOOKUP(B10503, Runs[Run ID], Runs[Track]), "— pick a run —")</f>
        <v>X-Men</v>
      </c>
      <c r="B10503" s="54" t="s">
        <v>1033</v>
      </c>
      <c r="C10503" s="53" t="str">
        <f t="array" ref="C10503">IFERROR(_xlfn.XLOOKUP(B10503, Runs[Run ID], Runs[Title]), "— pick a run —")</f>
        <v>Claremont Era X-Men</v>
      </c>
      <c r="D10503" s="74" t="s">
        <v>17257</v>
      </c>
      <c r="E10503" s="58" t="b">
        <v>0</v>
      </c>
      <c r="F10503" s="25">
        <f t="shared" si="2"/>
        <v>292</v>
      </c>
      <c r="G10503" s="193"/>
      <c r="H10503" s="23"/>
      <c r="I10503" s="28"/>
    </row>
    <row r="10504" ht="22.5" customHeight="1">
      <c r="A10504" s="53" t="str">
        <f t="array" ref="A10504">IFERROR(_xlfn.XLOOKUP(B10504, Runs[Run ID], Runs[Track]), "— pick a run —")</f>
        <v>X-Men</v>
      </c>
      <c r="B10504" s="54" t="s">
        <v>1033</v>
      </c>
      <c r="C10504" s="53" t="str">
        <f t="array" ref="C10504">IFERROR(_xlfn.XLOOKUP(B10504, Runs[Run ID], Runs[Title]), "— pick a run —")</f>
        <v>Claremont Era X-Men</v>
      </c>
      <c r="D10504" s="74" t="s">
        <v>17258</v>
      </c>
      <c r="E10504" s="58" t="b">
        <v>0</v>
      </c>
      <c r="F10504" s="25">
        <f t="shared" si="2"/>
        <v>293</v>
      </c>
      <c r="G10504" s="193"/>
      <c r="H10504" s="23"/>
      <c r="I10504" s="28"/>
    </row>
    <row r="10505" ht="22.5" customHeight="1">
      <c r="A10505" s="53" t="str">
        <f t="array" ref="A10505">IFERROR(_xlfn.XLOOKUP(B10505, Runs[Run ID], Runs[Track]), "— pick a run —")</f>
        <v>X-Men</v>
      </c>
      <c r="B10505" s="54" t="s">
        <v>1033</v>
      </c>
      <c r="C10505" s="53" t="str">
        <f t="array" ref="C10505">IFERROR(_xlfn.XLOOKUP(B10505, Runs[Run ID], Runs[Title]), "— pick a run —")</f>
        <v>Claremont Era X-Men</v>
      </c>
      <c r="D10505" s="74" t="s">
        <v>17259</v>
      </c>
      <c r="E10505" s="58" t="b">
        <v>0</v>
      </c>
      <c r="F10505" s="25">
        <f t="shared" si="2"/>
        <v>294</v>
      </c>
      <c r="G10505" s="193"/>
      <c r="H10505" s="23"/>
      <c r="I10505" s="28"/>
    </row>
    <row r="10506" ht="22.5" customHeight="1">
      <c r="A10506" s="53" t="str">
        <f t="array" ref="A10506">IFERROR(_xlfn.XLOOKUP(B10506, Runs[Run ID], Runs[Track]), "— pick a run —")</f>
        <v>X-Men</v>
      </c>
      <c r="B10506" s="54" t="s">
        <v>1033</v>
      </c>
      <c r="C10506" s="53" t="str">
        <f t="array" ref="C10506">IFERROR(_xlfn.XLOOKUP(B10506, Runs[Run ID], Runs[Title]), "— pick a run —")</f>
        <v>Claremont Era X-Men</v>
      </c>
      <c r="D10506" s="74" t="s">
        <v>17260</v>
      </c>
      <c r="E10506" s="58" t="b">
        <v>0</v>
      </c>
      <c r="F10506" s="25">
        <f t="shared" si="2"/>
        <v>295</v>
      </c>
      <c r="G10506" s="193"/>
      <c r="H10506" s="23"/>
      <c r="I10506" s="28"/>
    </row>
    <row r="10507" ht="22.5" customHeight="1">
      <c r="A10507" s="53" t="str">
        <f t="array" ref="A10507">IFERROR(_xlfn.XLOOKUP(B10507, Runs[Run ID], Runs[Track]), "— pick a run —")</f>
        <v>X-Men</v>
      </c>
      <c r="B10507" s="54" t="s">
        <v>1033</v>
      </c>
      <c r="C10507" s="53" t="str">
        <f t="array" ref="C10507">IFERROR(_xlfn.XLOOKUP(B10507, Runs[Run ID], Runs[Title]), "— pick a run —")</f>
        <v>Claremont Era X-Men</v>
      </c>
      <c r="D10507" s="74" t="s">
        <v>17261</v>
      </c>
      <c r="E10507" s="58" t="b">
        <v>0</v>
      </c>
      <c r="F10507" s="25">
        <f t="shared" si="2"/>
        <v>296</v>
      </c>
      <c r="G10507" s="193"/>
      <c r="H10507" s="23"/>
      <c r="I10507" s="28"/>
    </row>
    <row r="10508" ht="22.5" customHeight="1">
      <c r="A10508" s="53" t="str">
        <f t="array" ref="A10508">IFERROR(_xlfn.XLOOKUP(B10508, Runs[Run ID], Runs[Track]), "— pick a run —")</f>
        <v>X-Men</v>
      </c>
      <c r="B10508" s="54" t="s">
        <v>1033</v>
      </c>
      <c r="C10508" s="53" t="str">
        <f t="array" ref="C10508">IFERROR(_xlfn.XLOOKUP(B10508, Runs[Run ID], Runs[Title]), "— pick a run —")</f>
        <v>Claremont Era X-Men</v>
      </c>
      <c r="D10508" s="74" t="s">
        <v>17262</v>
      </c>
      <c r="E10508" s="58" t="b">
        <v>0</v>
      </c>
      <c r="F10508" s="25">
        <f t="shared" si="2"/>
        <v>297</v>
      </c>
      <c r="G10508" s="193"/>
      <c r="H10508" s="23"/>
      <c r="I10508" s="28"/>
    </row>
    <row r="10509" ht="22.5" customHeight="1">
      <c r="A10509" s="53" t="str">
        <f t="array" ref="A10509">IFERROR(_xlfn.XLOOKUP(B10509, Runs[Run ID], Runs[Track]), "— pick a run —")</f>
        <v>X-Men</v>
      </c>
      <c r="B10509" s="54" t="s">
        <v>1033</v>
      </c>
      <c r="C10509" s="53" t="str">
        <f t="array" ref="C10509">IFERROR(_xlfn.XLOOKUP(B10509, Runs[Run ID], Runs[Title]), "— pick a run —")</f>
        <v>Claremont Era X-Men</v>
      </c>
      <c r="D10509" s="74" t="s">
        <v>17263</v>
      </c>
      <c r="E10509" s="58" t="b">
        <v>0</v>
      </c>
      <c r="F10509" s="25">
        <f t="shared" si="2"/>
        <v>298</v>
      </c>
      <c r="G10509" s="193"/>
      <c r="H10509" s="23"/>
      <c r="I10509" s="28"/>
    </row>
    <row r="10510" ht="22.5" customHeight="1">
      <c r="A10510" s="53" t="str">
        <f t="array" ref="A10510">IFERROR(_xlfn.XLOOKUP(B10510, Runs[Run ID], Runs[Track]), "— pick a run —")</f>
        <v>X-Men</v>
      </c>
      <c r="B10510" s="54" t="s">
        <v>1033</v>
      </c>
      <c r="C10510" s="53" t="str">
        <f t="array" ref="C10510">IFERROR(_xlfn.XLOOKUP(B10510, Runs[Run ID], Runs[Title]), "— pick a run —")</f>
        <v>Claremont Era X-Men</v>
      </c>
      <c r="D10510" s="74" t="s">
        <v>17264</v>
      </c>
      <c r="E10510" s="58" t="b">
        <v>0</v>
      </c>
      <c r="F10510" s="25">
        <f t="shared" si="2"/>
        <v>299</v>
      </c>
      <c r="G10510" s="193"/>
      <c r="H10510" s="23"/>
      <c r="I10510" s="28"/>
    </row>
    <row r="10511" ht="22.5" customHeight="1">
      <c r="A10511" s="53" t="str">
        <f t="array" ref="A10511">IFERROR(_xlfn.XLOOKUP(B10511, Runs[Run ID], Runs[Track]), "— pick a run —")</f>
        <v>X-Men</v>
      </c>
      <c r="B10511" s="54" t="s">
        <v>1033</v>
      </c>
      <c r="C10511" s="53" t="str">
        <f t="array" ref="C10511">IFERROR(_xlfn.XLOOKUP(B10511, Runs[Run ID], Runs[Title]), "— pick a run —")</f>
        <v>Claremont Era X-Men</v>
      </c>
      <c r="D10511" s="74" t="s">
        <v>17265</v>
      </c>
      <c r="E10511" s="58" t="b">
        <v>0</v>
      </c>
      <c r="F10511" s="25">
        <f t="shared" si="2"/>
        <v>300</v>
      </c>
      <c r="G10511" s="193"/>
      <c r="H10511" s="23"/>
      <c r="I10511" s="28"/>
    </row>
    <row r="10512" ht="22.5" customHeight="1">
      <c r="A10512" s="53" t="str">
        <f t="array" ref="A10512">IFERROR(_xlfn.XLOOKUP(B10512, Runs[Run ID], Runs[Track]), "— pick a run —")</f>
        <v>X-Men</v>
      </c>
      <c r="B10512" s="54" t="s">
        <v>1033</v>
      </c>
      <c r="C10512" s="53" t="str">
        <f t="array" ref="C10512">IFERROR(_xlfn.XLOOKUP(B10512, Runs[Run ID], Runs[Title]), "— pick a run —")</f>
        <v>Claremont Era X-Men</v>
      </c>
      <c r="D10512" s="74" t="s">
        <v>17266</v>
      </c>
      <c r="E10512" s="58" t="b">
        <v>0</v>
      </c>
      <c r="F10512" s="25">
        <f t="shared" si="2"/>
        <v>301</v>
      </c>
      <c r="G10512" s="193"/>
      <c r="H10512" s="23"/>
      <c r="I10512" s="28"/>
    </row>
    <row r="10513" ht="22.5" customHeight="1">
      <c r="A10513" s="53" t="str">
        <f t="array" ref="A10513">IFERROR(_xlfn.XLOOKUP(B10513, Runs[Run ID], Runs[Track]), "— pick a run —")</f>
        <v>X-Men</v>
      </c>
      <c r="B10513" s="54" t="s">
        <v>1033</v>
      </c>
      <c r="C10513" s="53" t="str">
        <f t="array" ref="C10513">IFERROR(_xlfn.XLOOKUP(B10513, Runs[Run ID], Runs[Title]), "— pick a run —")</f>
        <v>Claremont Era X-Men</v>
      </c>
      <c r="D10513" s="74" t="s">
        <v>9163</v>
      </c>
      <c r="E10513" s="58" t="b">
        <v>0</v>
      </c>
      <c r="F10513" s="25">
        <f t="shared" si="2"/>
        <v>302</v>
      </c>
      <c r="G10513" s="193"/>
      <c r="H10513" s="23"/>
      <c r="I10513" s="28"/>
    </row>
    <row r="10514" ht="22.5" customHeight="1">
      <c r="A10514" s="53" t="str">
        <f t="array" ref="A10514">IFERROR(_xlfn.XLOOKUP(B10514, Runs[Run ID], Runs[Track]), "— pick a run —")</f>
        <v>X-Men</v>
      </c>
      <c r="B10514" s="54" t="s">
        <v>1033</v>
      </c>
      <c r="C10514" s="53" t="str">
        <f t="array" ref="C10514">IFERROR(_xlfn.XLOOKUP(B10514, Runs[Run ID], Runs[Title]), "— pick a run —")</f>
        <v>Claremont Era X-Men</v>
      </c>
      <c r="D10514" s="74" t="s">
        <v>9174</v>
      </c>
      <c r="E10514" s="58" t="b">
        <v>0</v>
      </c>
      <c r="F10514" s="25">
        <f t="shared" si="2"/>
        <v>303</v>
      </c>
      <c r="G10514" s="193"/>
      <c r="H10514" s="23"/>
      <c r="I10514" s="28"/>
    </row>
    <row r="10515" ht="22.5" customHeight="1">
      <c r="A10515" s="53" t="str">
        <f t="array" ref="A10515">IFERROR(_xlfn.XLOOKUP(B10515, Runs[Run ID], Runs[Track]), "— pick a run —")</f>
        <v>X-Men</v>
      </c>
      <c r="B10515" s="54" t="s">
        <v>1033</v>
      </c>
      <c r="C10515" s="53" t="str">
        <f t="array" ref="C10515">IFERROR(_xlfn.XLOOKUP(B10515, Runs[Run ID], Runs[Title]), "— pick a run —")</f>
        <v>Claremont Era X-Men</v>
      </c>
      <c r="D10515" s="74" t="s">
        <v>9185</v>
      </c>
      <c r="E10515" s="58" t="b">
        <v>0</v>
      </c>
      <c r="F10515" s="25">
        <f t="shared" si="2"/>
        <v>304</v>
      </c>
      <c r="G10515" s="193"/>
      <c r="H10515" s="23"/>
      <c r="I10515" s="28"/>
    </row>
    <row r="10516" ht="22.5" customHeight="1">
      <c r="A10516" s="53" t="str">
        <f t="array" ref="A10516">IFERROR(_xlfn.XLOOKUP(B10516, Runs[Run ID], Runs[Track]), "— pick a run —")</f>
        <v>X-Men</v>
      </c>
      <c r="B10516" s="54" t="s">
        <v>1033</v>
      </c>
      <c r="C10516" s="53" t="str">
        <f t="array" ref="C10516">IFERROR(_xlfn.XLOOKUP(B10516, Runs[Run ID], Runs[Title]), "— pick a run —")</f>
        <v>Claremont Era X-Men</v>
      </c>
      <c r="D10516" s="74" t="s">
        <v>9194</v>
      </c>
      <c r="E10516" s="58" t="b">
        <v>0</v>
      </c>
      <c r="F10516" s="25">
        <f t="shared" si="2"/>
        <v>305</v>
      </c>
      <c r="G10516" s="193"/>
      <c r="H10516" s="23"/>
      <c r="I10516" s="28"/>
    </row>
    <row r="10517" ht="22.5" customHeight="1">
      <c r="A10517" s="53" t="str">
        <f t="array" ref="A10517">IFERROR(_xlfn.XLOOKUP(B10517, Runs[Run ID], Runs[Track]), "— pick a run —")</f>
        <v>X-Men</v>
      </c>
      <c r="B10517" s="54" t="s">
        <v>1033</v>
      </c>
      <c r="C10517" s="53" t="str">
        <f t="array" ref="C10517">IFERROR(_xlfn.XLOOKUP(B10517, Runs[Run ID], Runs[Title]), "— pick a run —")</f>
        <v>Claremont Era X-Men</v>
      </c>
      <c r="D10517" s="74" t="s">
        <v>9205</v>
      </c>
      <c r="E10517" s="58" t="b">
        <v>0</v>
      </c>
      <c r="F10517" s="25">
        <f t="shared" si="2"/>
        <v>306</v>
      </c>
      <c r="G10517" s="193"/>
      <c r="H10517" s="23"/>
      <c r="I10517" s="28"/>
    </row>
    <row r="10518" ht="22.5" customHeight="1">
      <c r="A10518" s="53" t="str">
        <f t="array" ref="A10518">IFERROR(_xlfn.XLOOKUP(B10518, Runs[Run ID], Runs[Track]), "— pick a run —")</f>
        <v>X-Men</v>
      </c>
      <c r="B10518" s="54" t="s">
        <v>1033</v>
      </c>
      <c r="C10518" s="53" t="str">
        <f t="array" ref="C10518">IFERROR(_xlfn.XLOOKUP(B10518, Runs[Run ID], Runs[Title]), "— pick a run —")</f>
        <v>Claremont Era X-Men</v>
      </c>
      <c r="D10518" s="74" t="s">
        <v>9229</v>
      </c>
      <c r="E10518" s="58" t="b">
        <v>0</v>
      </c>
      <c r="F10518" s="25">
        <f t="shared" si="2"/>
        <v>307</v>
      </c>
      <c r="G10518" s="193"/>
      <c r="H10518" s="23"/>
      <c r="I10518" s="28"/>
    </row>
    <row r="10519" ht="22.5" customHeight="1">
      <c r="A10519" s="53" t="str">
        <f t="array" ref="A10519">IFERROR(_xlfn.XLOOKUP(B10519, Runs[Run ID], Runs[Track]), "— pick a run —")</f>
        <v>X-Men</v>
      </c>
      <c r="B10519" s="54" t="s">
        <v>1033</v>
      </c>
      <c r="C10519" s="53" t="str">
        <f t="array" ref="C10519">IFERROR(_xlfn.XLOOKUP(B10519, Runs[Run ID], Runs[Title]), "— pick a run —")</f>
        <v>Claremont Era X-Men</v>
      </c>
      <c r="D10519" s="74" t="s">
        <v>9242</v>
      </c>
      <c r="E10519" s="58" t="b">
        <v>0</v>
      </c>
      <c r="F10519" s="25">
        <f t="shared" si="2"/>
        <v>308</v>
      </c>
      <c r="G10519" s="193"/>
      <c r="H10519" s="23"/>
      <c r="I10519" s="28"/>
    </row>
    <row r="10520" ht="22.5" customHeight="1">
      <c r="A10520" s="53" t="str">
        <f t="array" ref="A10520">IFERROR(_xlfn.XLOOKUP(B10520, Runs[Run ID], Runs[Track]), "— pick a run —")</f>
        <v>X-Men</v>
      </c>
      <c r="B10520" s="54" t="s">
        <v>1033</v>
      </c>
      <c r="C10520" s="53" t="str">
        <f t="array" ref="C10520">IFERROR(_xlfn.XLOOKUP(B10520, Runs[Run ID], Runs[Title]), "— pick a run —")</f>
        <v>Claremont Era X-Men</v>
      </c>
      <c r="D10520" s="74" t="s">
        <v>9253</v>
      </c>
      <c r="E10520" s="58" t="b">
        <v>0</v>
      </c>
      <c r="F10520" s="25">
        <f t="shared" si="2"/>
        <v>309</v>
      </c>
      <c r="G10520" s="193"/>
      <c r="H10520" s="23"/>
      <c r="I10520" s="28"/>
    </row>
    <row r="10521" ht="22.5" customHeight="1">
      <c r="A10521" s="53" t="str">
        <f t="array" ref="A10521">IFERROR(_xlfn.XLOOKUP(B10521, Runs[Run ID], Runs[Track]), "— pick a run —")</f>
        <v>X-Men</v>
      </c>
      <c r="B10521" s="54" t="s">
        <v>1033</v>
      </c>
      <c r="C10521" s="53" t="str">
        <f t="array" ref="C10521">IFERROR(_xlfn.XLOOKUP(B10521, Runs[Run ID], Runs[Title]), "— pick a run —")</f>
        <v>Claremont Era X-Men</v>
      </c>
      <c r="D10521" s="74" t="s">
        <v>17267</v>
      </c>
      <c r="E10521" s="58" t="b">
        <v>0</v>
      </c>
      <c r="F10521" s="25">
        <f t="shared" si="2"/>
        <v>310</v>
      </c>
      <c r="G10521" s="193"/>
      <c r="H10521" s="23"/>
      <c r="I10521" s="28"/>
    </row>
    <row r="10522" ht="22.5" customHeight="1">
      <c r="A10522" s="53" t="str">
        <f t="array" ref="A10522">IFERROR(_xlfn.XLOOKUP(B10522, Runs[Run ID], Runs[Track]), "— pick a run —")</f>
        <v>X-Men</v>
      </c>
      <c r="B10522" s="54" t="s">
        <v>1033</v>
      </c>
      <c r="C10522" s="53" t="str">
        <f t="array" ref="C10522">IFERROR(_xlfn.XLOOKUP(B10522, Runs[Run ID], Runs[Title]), "— pick a run —")</f>
        <v>Claremont Era X-Men</v>
      </c>
      <c r="D10522" s="74" t="s">
        <v>17268</v>
      </c>
      <c r="E10522" s="58" t="b">
        <v>0</v>
      </c>
      <c r="F10522" s="25">
        <f t="shared" si="2"/>
        <v>311</v>
      </c>
      <c r="G10522" s="193"/>
      <c r="H10522" s="23"/>
      <c r="I10522" s="28"/>
    </row>
    <row r="10523" ht="22.5" customHeight="1">
      <c r="A10523" s="53" t="str">
        <f t="array" ref="A10523">IFERROR(_xlfn.XLOOKUP(B10523, Runs[Run ID], Runs[Track]), "— pick a run —")</f>
        <v>X-Men</v>
      </c>
      <c r="B10523" s="54" t="s">
        <v>1033</v>
      </c>
      <c r="C10523" s="53" t="str">
        <f t="array" ref="C10523">IFERROR(_xlfn.XLOOKUP(B10523, Runs[Run ID], Runs[Title]), "— pick a run —")</f>
        <v>Claremont Era X-Men</v>
      </c>
      <c r="D10523" s="74" t="s">
        <v>9286</v>
      </c>
      <c r="E10523" s="58" t="b">
        <v>0</v>
      </c>
      <c r="F10523" s="25">
        <f t="shared" si="2"/>
        <v>312</v>
      </c>
      <c r="G10523" s="193"/>
      <c r="H10523" s="23"/>
      <c r="I10523" s="28"/>
    </row>
    <row r="10524" ht="22.5" customHeight="1">
      <c r="A10524" s="53" t="str">
        <f t="array" ref="A10524">IFERROR(_xlfn.XLOOKUP(B10524, Runs[Run ID], Runs[Track]), "— pick a run —")</f>
        <v>X-Men</v>
      </c>
      <c r="B10524" s="54" t="s">
        <v>1033</v>
      </c>
      <c r="C10524" s="53" t="str">
        <f t="array" ref="C10524">IFERROR(_xlfn.XLOOKUP(B10524, Runs[Run ID], Runs[Title]), "— pick a run —")</f>
        <v>Claremont Era X-Men</v>
      </c>
      <c r="D10524" s="74" t="s">
        <v>17269</v>
      </c>
      <c r="E10524" s="58" t="b">
        <v>0</v>
      </c>
      <c r="F10524" s="25">
        <f t="shared" si="2"/>
        <v>313</v>
      </c>
      <c r="G10524" s="193"/>
      <c r="H10524" s="23"/>
      <c r="I10524" s="28"/>
    </row>
    <row r="10525" ht="22.5" customHeight="1">
      <c r="A10525" s="53" t="str">
        <f t="array" ref="A10525">IFERROR(_xlfn.XLOOKUP(B10525, Runs[Run ID], Runs[Track]), "— pick a run —")</f>
        <v>X-Men</v>
      </c>
      <c r="B10525" s="54" t="s">
        <v>1033</v>
      </c>
      <c r="C10525" s="53" t="str">
        <f t="array" ref="C10525">IFERROR(_xlfn.XLOOKUP(B10525, Runs[Run ID], Runs[Title]), "— pick a run —")</f>
        <v>Claremont Era X-Men</v>
      </c>
      <c r="D10525" s="74" t="s">
        <v>17270</v>
      </c>
      <c r="E10525" s="58" t="b">
        <v>0</v>
      </c>
      <c r="F10525" s="25">
        <f t="shared" si="2"/>
        <v>314</v>
      </c>
      <c r="G10525" s="193"/>
      <c r="H10525" s="23"/>
      <c r="I10525" s="28"/>
    </row>
    <row r="10526" ht="22.5" customHeight="1">
      <c r="A10526" s="53" t="str">
        <f t="array" ref="A10526">IFERROR(_xlfn.XLOOKUP(B10526, Runs[Run ID], Runs[Track]), "— pick a run —")</f>
        <v>X-Men</v>
      </c>
      <c r="B10526" s="54" t="s">
        <v>1033</v>
      </c>
      <c r="C10526" s="53" t="str">
        <f t="array" ref="C10526">IFERROR(_xlfn.XLOOKUP(B10526, Runs[Run ID], Runs[Title]), "— pick a run —")</f>
        <v>Claremont Era X-Men</v>
      </c>
      <c r="D10526" s="74" t="s">
        <v>17271</v>
      </c>
      <c r="E10526" s="58" t="b">
        <v>0</v>
      </c>
      <c r="F10526" s="25">
        <f t="shared" si="2"/>
        <v>315</v>
      </c>
      <c r="G10526" s="193"/>
      <c r="H10526" s="23"/>
      <c r="I10526" s="28"/>
    </row>
    <row r="10527" ht="22.5" customHeight="1">
      <c r="A10527" s="53" t="str">
        <f t="array" ref="A10527">IFERROR(_xlfn.XLOOKUP(B10527, Runs[Run ID], Runs[Track]), "— pick a run —")</f>
        <v>X-Men</v>
      </c>
      <c r="B10527" s="54" t="s">
        <v>1033</v>
      </c>
      <c r="C10527" s="53" t="str">
        <f t="array" ref="C10527">IFERROR(_xlfn.XLOOKUP(B10527, Runs[Run ID], Runs[Title]), "— pick a run —")</f>
        <v>Claremont Era X-Men</v>
      </c>
      <c r="D10527" s="74" t="s">
        <v>17272</v>
      </c>
      <c r="E10527" s="58" t="b">
        <v>0</v>
      </c>
      <c r="F10527" s="25">
        <f t="shared" si="2"/>
        <v>316</v>
      </c>
      <c r="G10527" s="193"/>
      <c r="H10527" s="23"/>
      <c r="I10527" s="28"/>
    </row>
    <row r="10528" ht="22.5" customHeight="1">
      <c r="A10528" s="53" t="str">
        <f t="array" ref="A10528">IFERROR(_xlfn.XLOOKUP(B10528, Runs[Run ID], Runs[Track]), "— pick a run —")</f>
        <v>X-Men</v>
      </c>
      <c r="B10528" s="54" t="s">
        <v>1033</v>
      </c>
      <c r="C10528" s="53" t="str">
        <f t="array" ref="C10528">IFERROR(_xlfn.XLOOKUP(B10528, Runs[Run ID], Runs[Title]), "— pick a run —")</f>
        <v>Claremont Era X-Men</v>
      </c>
      <c r="D10528" s="74" t="s">
        <v>9346</v>
      </c>
      <c r="E10528" s="58" t="b">
        <v>0</v>
      </c>
      <c r="F10528" s="25">
        <f t="shared" si="2"/>
        <v>317</v>
      </c>
      <c r="G10528" s="193"/>
      <c r="H10528" s="23"/>
      <c r="I10528" s="28"/>
    </row>
    <row r="10529" ht="22.5" customHeight="1">
      <c r="A10529" s="53" t="str">
        <f t="array" ref="A10529">IFERROR(_xlfn.XLOOKUP(B10529, Runs[Run ID], Runs[Track]), "— pick a run —")</f>
        <v>X-Men</v>
      </c>
      <c r="B10529" s="54" t="s">
        <v>1033</v>
      </c>
      <c r="C10529" s="53" t="str">
        <f t="array" ref="C10529">IFERROR(_xlfn.XLOOKUP(B10529, Runs[Run ID], Runs[Title]), "— pick a run —")</f>
        <v>Claremont Era X-Men</v>
      </c>
      <c r="D10529" s="74" t="s">
        <v>9359</v>
      </c>
      <c r="E10529" s="58" t="b">
        <v>0</v>
      </c>
      <c r="F10529" s="25">
        <f t="shared" si="2"/>
        <v>318</v>
      </c>
      <c r="G10529" s="193"/>
      <c r="H10529" s="23"/>
      <c r="I10529" s="28"/>
    </row>
    <row r="10530" ht="22.5" customHeight="1">
      <c r="A10530" s="53" t="str">
        <f t="array" ref="A10530">IFERROR(_xlfn.XLOOKUP(B10530, Runs[Run ID], Runs[Track]), "— pick a run —")</f>
        <v>X-Men</v>
      </c>
      <c r="B10530" s="54" t="s">
        <v>1033</v>
      </c>
      <c r="C10530" s="53" t="str">
        <f t="array" ref="C10530">IFERROR(_xlfn.XLOOKUP(B10530, Runs[Run ID], Runs[Title]), "— pick a run —")</f>
        <v>Claremont Era X-Men</v>
      </c>
      <c r="D10530" s="74" t="s">
        <v>9372</v>
      </c>
      <c r="E10530" s="58" t="b">
        <v>0</v>
      </c>
      <c r="F10530" s="25">
        <f t="shared" si="2"/>
        <v>319</v>
      </c>
      <c r="G10530" s="193"/>
      <c r="H10530" s="23"/>
      <c r="I10530" s="28"/>
    </row>
    <row r="10531" ht="22.5" customHeight="1">
      <c r="A10531" s="53" t="str">
        <f t="array" ref="A10531">IFERROR(_xlfn.XLOOKUP(B10531, Runs[Run ID], Runs[Track]), "— pick a run —")</f>
        <v>X-Men</v>
      </c>
      <c r="B10531" s="54" t="s">
        <v>1033</v>
      </c>
      <c r="C10531" s="53" t="str">
        <f t="array" ref="C10531">IFERROR(_xlfn.XLOOKUP(B10531, Runs[Run ID], Runs[Title]), "— pick a run —")</f>
        <v>Claremont Era X-Men</v>
      </c>
      <c r="D10531" s="74" t="s">
        <v>9384</v>
      </c>
      <c r="E10531" s="58" t="b">
        <v>0</v>
      </c>
      <c r="F10531" s="25">
        <f t="shared" si="2"/>
        <v>320</v>
      </c>
      <c r="G10531" s="193"/>
      <c r="H10531" s="23"/>
      <c r="I10531" s="28"/>
    </row>
    <row r="10532" ht="22.5" customHeight="1">
      <c r="A10532" s="53" t="str">
        <f t="array" ref="A10532">IFERROR(_xlfn.XLOOKUP(B10532, Runs[Run ID], Runs[Track]), "— pick a run —")</f>
        <v>X-Men</v>
      </c>
      <c r="B10532" s="54" t="s">
        <v>1033</v>
      </c>
      <c r="C10532" s="53" t="str">
        <f t="array" ref="C10532">IFERROR(_xlfn.XLOOKUP(B10532, Runs[Run ID], Runs[Title]), "— pick a run —")</f>
        <v>Claremont Era X-Men</v>
      </c>
      <c r="D10532" s="74" t="s">
        <v>17273</v>
      </c>
      <c r="E10532" s="58" t="b">
        <v>0</v>
      </c>
      <c r="F10532" s="25">
        <f t="shared" si="2"/>
        <v>321</v>
      </c>
      <c r="G10532" s="193"/>
      <c r="H10532" s="23"/>
      <c r="I10532" s="28"/>
    </row>
    <row r="10533" ht="22.5" customHeight="1">
      <c r="A10533" s="53" t="str">
        <f t="array" ref="A10533">IFERROR(_xlfn.XLOOKUP(B10533, Runs[Run ID], Runs[Track]), "— pick a run —")</f>
        <v>X-Men</v>
      </c>
      <c r="B10533" s="54" t="s">
        <v>1033</v>
      </c>
      <c r="C10533" s="53" t="str">
        <f t="array" ref="C10533">IFERROR(_xlfn.XLOOKUP(B10533, Runs[Run ID], Runs[Title]), "— pick a run —")</f>
        <v>Claremont Era X-Men</v>
      </c>
      <c r="D10533" s="74" t="s">
        <v>9407</v>
      </c>
      <c r="E10533" s="58" t="b">
        <v>0</v>
      </c>
      <c r="F10533" s="25">
        <f t="shared" si="2"/>
        <v>322</v>
      </c>
      <c r="G10533" s="193"/>
      <c r="H10533" s="23"/>
      <c r="I10533" s="28"/>
    </row>
    <row r="10534" ht="22.5" customHeight="1">
      <c r="A10534" s="53" t="str">
        <f t="array" ref="A10534">IFERROR(_xlfn.XLOOKUP(B10534, Runs[Run ID], Runs[Track]), "— pick a run —")</f>
        <v>X-Men</v>
      </c>
      <c r="B10534" s="54" t="s">
        <v>1033</v>
      </c>
      <c r="C10534" s="53" t="str">
        <f t="array" ref="C10534">IFERROR(_xlfn.XLOOKUP(B10534, Runs[Run ID], Runs[Title]), "— pick a run —")</f>
        <v>Claremont Era X-Men</v>
      </c>
      <c r="D10534" s="74" t="s">
        <v>9421</v>
      </c>
      <c r="E10534" s="58" t="b">
        <v>0</v>
      </c>
      <c r="F10534" s="25">
        <f t="shared" si="2"/>
        <v>323</v>
      </c>
      <c r="G10534" s="193"/>
      <c r="H10534" s="23"/>
      <c r="I10534" s="28"/>
    </row>
    <row r="10535" ht="22.5" customHeight="1">
      <c r="A10535" s="53" t="str">
        <f t="array" ref="A10535">IFERROR(_xlfn.XLOOKUP(B10535, Runs[Run ID], Runs[Track]), "— pick a run —")</f>
        <v>X-Men</v>
      </c>
      <c r="B10535" s="54" t="s">
        <v>1033</v>
      </c>
      <c r="C10535" s="53" t="str">
        <f t="array" ref="C10535">IFERROR(_xlfn.XLOOKUP(B10535, Runs[Run ID], Runs[Title]), "— pick a run —")</f>
        <v>Claremont Era X-Men</v>
      </c>
      <c r="D10535" s="74" t="s">
        <v>17274</v>
      </c>
      <c r="E10535" s="58" t="b">
        <v>0</v>
      </c>
      <c r="F10535" s="25">
        <f t="shared" si="2"/>
        <v>324</v>
      </c>
      <c r="G10535" s="193"/>
      <c r="H10535" s="23"/>
      <c r="I10535" s="28"/>
    </row>
    <row r="10536" ht="22.5" customHeight="1">
      <c r="A10536" s="53" t="str">
        <f t="array" ref="A10536">IFERROR(_xlfn.XLOOKUP(B10536, Runs[Run ID], Runs[Track]), "— pick a run —")</f>
        <v>X-Men</v>
      </c>
      <c r="B10536" s="54" t="s">
        <v>1033</v>
      </c>
      <c r="C10536" s="53" t="str">
        <f t="array" ref="C10536">IFERROR(_xlfn.XLOOKUP(B10536, Runs[Run ID], Runs[Title]), "— pick a run —")</f>
        <v>Claremont Era X-Men</v>
      </c>
      <c r="D10536" s="74" t="s">
        <v>9441</v>
      </c>
      <c r="E10536" s="58" t="b">
        <v>0</v>
      </c>
      <c r="F10536" s="25">
        <f t="shared" si="2"/>
        <v>325</v>
      </c>
      <c r="G10536" s="193"/>
      <c r="H10536" s="23"/>
      <c r="I10536" s="28"/>
    </row>
    <row r="10537" ht="22.5" customHeight="1">
      <c r="A10537" s="53" t="str">
        <f t="array" ref="A10537">IFERROR(_xlfn.XLOOKUP(B10537, Runs[Run ID], Runs[Track]), "— pick a run —")</f>
        <v>X-Men</v>
      </c>
      <c r="B10537" s="54" t="s">
        <v>1033</v>
      </c>
      <c r="C10537" s="53" t="str">
        <f t="array" ref="C10537">IFERROR(_xlfn.XLOOKUP(B10537, Runs[Run ID], Runs[Title]), "— pick a run —")</f>
        <v>Claremont Era X-Men</v>
      </c>
      <c r="D10537" s="74" t="s">
        <v>17275</v>
      </c>
      <c r="E10537" s="58" t="b">
        <v>0</v>
      </c>
      <c r="F10537" s="25">
        <f t="shared" si="2"/>
        <v>326</v>
      </c>
      <c r="G10537" s="193"/>
      <c r="H10537" s="23"/>
      <c r="I10537" s="28"/>
    </row>
    <row r="10538" ht="22.5" customHeight="1">
      <c r="A10538" s="53" t="str">
        <f t="array" ref="A10538">IFERROR(_xlfn.XLOOKUP(B10538, Runs[Run ID], Runs[Track]), "— pick a run —")</f>
        <v>X-Men</v>
      </c>
      <c r="B10538" s="54" t="s">
        <v>1033</v>
      </c>
      <c r="C10538" s="53" t="str">
        <f t="array" ref="C10538">IFERROR(_xlfn.XLOOKUP(B10538, Runs[Run ID], Runs[Title]), "— pick a run —")</f>
        <v>Claremont Era X-Men</v>
      </c>
      <c r="D10538" s="74" t="s">
        <v>9464</v>
      </c>
      <c r="E10538" s="58" t="b">
        <v>0</v>
      </c>
      <c r="F10538" s="25">
        <f t="shared" si="2"/>
        <v>327</v>
      </c>
      <c r="G10538" s="193"/>
      <c r="H10538" s="23"/>
      <c r="I10538" s="28"/>
    </row>
    <row r="10539" ht="22.5" customHeight="1">
      <c r="A10539" s="53" t="str">
        <f t="array" ref="A10539">IFERROR(_xlfn.XLOOKUP(B10539, Runs[Run ID], Runs[Track]), "— pick a run —")</f>
        <v>X-Men</v>
      </c>
      <c r="B10539" s="54" t="s">
        <v>1033</v>
      </c>
      <c r="C10539" s="53" t="str">
        <f t="array" ref="C10539">IFERROR(_xlfn.XLOOKUP(B10539, Runs[Run ID], Runs[Title]), "— pick a run —")</f>
        <v>Claremont Era X-Men</v>
      </c>
      <c r="D10539" s="74" t="s">
        <v>9477</v>
      </c>
      <c r="E10539" s="58" t="b">
        <v>0</v>
      </c>
      <c r="F10539" s="25">
        <f t="shared" si="2"/>
        <v>328</v>
      </c>
      <c r="G10539" s="193"/>
      <c r="H10539" s="23"/>
      <c r="I10539" s="28"/>
    </row>
    <row r="10540" ht="22.5" customHeight="1">
      <c r="A10540" s="53" t="str">
        <f t="array" ref="A10540">IFERROR(_xlfn.XLOOKUP(B10540, Runs[Run ID], Runs[Track]), "— pick a run —")</f>
        <v>X-Men</v>
      </c>
      <c r="B10540" s="54" t="s">
        <v>1033</v>
      </c>
      <c r="C10540" s="53" t="str">
        <f t="array" ref="C10540">IFERROR(_xlfn.XLOOKUP(B10540, Runs[Run ID], Runs[Title]), "— pick a run —")</f>
        <v>Claremont Era X-Men</v>
      </c>
      <c r="D10540" s="74" t="s">
        <v>9488</v>
      </c>
      <c r="E10540" s="58" t="b">
        <v>0</v>
      </c>
      <c r="F10540" s="25">
        <f t="shared" si="2"/>
        <v>329</v>
      </c>
      <c r="G10540" s="193"/>
      <c r="H10540" s="23"/>
      <c r="I10540" s="28"/>
    </row>
    <row r="10541" ht="22.5" customHeight="1">
      <c r="A10541" s="53" t="str">
        <f t="array" ref="A10541">IFERROR(_xlfn.XLOOKUP(B10541, Runs[Run ID], Runs[Track]), "— pick a run —")</f>
        <v>X-Men</v>
      </c>
      <c r="B10541" s="54" t="s">
        <v>1033</v>
      </c>
      <c r="C10541" s="53" t="str">
        <f t="array" ref="C10541">IFERROR(_xlfn.XLOOKUP(B10541, Runs[Run ID], Runs[Title]), "— pick a run —")</f>
        <v>Claremont Era X-Men</v>
      </c>
      <c r="D10541" s="74" t="s">
        <v>9499</v>
      </c>
      <c r="E10541" s="58" t="b">
        <v>0</v>
      </c>
      <c r="F10541" s="25">
        <f t="shared" si="2"/>
        <v>330</v>
      </c>
      <c r="G10541" s="193"/>
      <c r="H10541" s="23"/>
      <c r="I10541" s="28"/>
    </row>
    <row r="10542" ht="22.5" customHeight="1">
      <c r="A10542" s="53" t="str">
        <f t="array" ref="A10542">IFERROR(_xlfn.XLOOKUP(B10542, Runs[Run ID], Runs[Track]), "— pick a run —")</f>
        <v>X-Men</v>
      </c>
      <c r="B10542" s="54" t="s">
        <v>1033</v>
      </c>
      <c r="C10542" s="53" t="str">
        <f t="array" ref="C10542">IFERROR(_xlfn.XLOOKUP(B10542, Runs[Run ID], Runs[Title]), "— pick a run —")</f>
        <v>Claremont Era X-Men</v>
      </c>
      <c r="D10542" s="74" t="s">
        <v>17276</v>
      </c>
      <c r="E10542" s="58" t="b">
        <v>0</v>
      </c>
      <c r="F10542" s="25">
        <f t="shared" si="2"/>
        <v>331</v>
      </c>
      <c r="G10542" s="193"/>
      <c r="H10542" s="23"/>
      <c r="I10542" s="28"/>
    </row>
    <row r="10543" ht="22.5" customHeight="1">
      <c r="A10543" s="53" t="str">
        <f t="array" ref="A10543">IFERROR(_xlfn.XLOOKUP(B10543, Runs[Run ID], Runs[Track]), "— pick a run —")</f>
        <v>X-Men</v>
      </c>
      <c r="B10543" s="54" t="s">
        <v>1033</v>
      </c>
      <c r="C10543" s="53" t="str">
        <f t="array" ref="C10543">IFERROR(_xlfn.XLOOKUP(B10543, Runs[Run ID], Runs[Title]), "— pick a run —")</f>
        <v>Claremont Era X-Men</v>
      </c>
      <c r="D10543" s="74" t="s">
        <v>17277</v>
      </c>
      <c r="E10543" s="58" t="b">
        <v>0</v>
      </c>
      <c r="F10543" s="25">
        <f t="shared" si="2"/>
        <v>332</v>
      </c>
      <c r="G10543" s="193"/>
      <c r="H10543" s="23"/>
      <c r="I10543" s="28"/>
    </row>
    <row r="10544" ht="22.5" customHeight="1">
      <c r="A10544" s="53" t="str">
        <f t="array" ref="A10544">IFERROR(_xlfn.XLOOKUP(B10544, Runs[Run ID], Runs[Track]), "— pick a run —")</f>
        <v>X-Men</v>
      </c>
      <c r="B10544" s="54" t="s">
        <v>1033</v>
      </c>
      <c r="C10544" s="53" t="str">
        <f t="array" ref="C10544">IFERROR(_xlfn.XLOOKUP(B10544, Runs[Run ID], Runs[Title]), "— pick a run —")</f>
        <v>Claremont Era X-Men</v>
      </c>
      <c r="D10544" s="74" t="s">
        <v>9548</v>
      </c>
      <c r="E10544" s="58" t="b">
        <v>0</v>
      </c>
      <c r="F10544" s="25">
        <f t="shared" si="2"/>
        <v>333</v>
      </c>
      <c r="G10544" s="193"/>
      <c r="H10544" s="23"/>
      <c r="I10544" s="28"/>
    </row>
    <row r="10545" ht="22.5" customHeight="1">
      <c r="A10545" s="53" t="str">
        <f t="array" ref="A10545">IFERROR(_xlfn.XLOOKUP(B10545, Runs[Run ID], Runs[Track]), "— pick a run —")</f>
        <v>X-Men</v>
      </c>
      <c r="B10545" s="54" t="s">
        <v>1033</v>
      </c>
      <c r="C10545" s="53" t="str">
        <f t="array" ref="C10545">IFERROR(_xlfn.XLOOKUP(B10545, Runs[Run ID], Runs[Title]), "— pick a run —")</f>
        <v>Claremont Era X-Men</v>
      </c>
      <c r="D10545" s="74" t="s">
        <v>9559</v>
      </c>
      <c r="E10545" s="58" t="b">
        <v>0</v>
      </c>
      <c r="F10545" s="25">
        <f t="shared" si="2"/>
        <v>334</v>
      </c>
      <c r="G10545" s="193"/>
      <c r="H10545" s="23"/>
      <c r="I10545" s="28"/>
    </row>
    <row r="10546" ht="22.5" customHeight="1">
      <c r="A10546" s="53" t="str">
        <f t="array" ref="A10546">IFERROR(_xlfn.XLOOKUP(B10546, Runs[Run ID], Runs[Track]), "— pick a run —")</f>
        <v>X-Men</v>
      </c>
      <c r="B10546" s="54" t="s">
        <v>1033</v>
      </c>
      <c r="C10546" s="53" t="str">
        <f t="array" ref="C10546">IFERROR(_xlfn.XLOOKUP(B10546, Runs[Run ID], Runs[Title]), "— pick a run —")</f>
        <v>Claremont Era X-Men</v>
      </c>
      <c r="D10546" s="74" t="s">
        <v>9569</v>
      </c>
      <c r="E10546" s="58" t="b">
        <v>0</v>
      </c>
      <c r="F10546" s="25">
        <f t="shared" si="2"/>
        <v>335</v>
      </c>
      <c r="G10546" s="193"/>
      <c r="H10546" s="23"/>
      <c r="I10546" s="28"/>
    </row>
    <row r="10547" ht="22.5" customHeight="1">
      <c r="A10547" s="53" t="str">
        <f t="array" ref="A10547">IFERROR(_xlfn.XLOOKUP(B10547, Runs[Run ID], Runs[Track]), "— pick a run —")</f>
        <v>X-Men</v>
      </c>
      <c r="B10547" s="54" t="s">
        <v>1033</v>
      </c>
      <c r="C10547" s="53" t="str">
        <f t="array" ref="C10547">IFERROR(_xlfn.XLOOKUP(B10547, Runs[Run ID], Runs[Title]), "— pick a run —")</f>
        <v>Claremont Era X-Men</v>
      </c>
      <c r="D10547" s="74" t="s">
        <v>9579</v>
      </c>
      <c r="E10547" s="58" t="b">
        <v>0</v>
      </c>
      <c r="F10547" s="25">
        <f t="shared" si="2"/>
        <v>336</v>
      </c>
      <c r="G10547" s="193"/>
      <c r="H10547" s="23"/>
      <c r="I10547" s="28"/>
    </row>
    <row r="10548" ht="22.5" customHeight="1">
      <c r="A10548" s="53" t="str">
        <f t="array" ref="A10548">IFERROR(_xlfn.XLOOKUP(B10548, Runs[Run ID], Runs[Track]), "— pick a run —")</f>
        <v>X-Men</v>
      </c>
      <c r="B10548" s="54" t="s">
        <v>1033</v>
      </c>
      <c r="C10548" s="53" t="str">
        <f t="array" ref="C10548">IFERROR(_xlfn.XLOOKUP(B10548, Runs[Run ID], Runs[Title]), "— pick a run —")</f>
        <v>Claremont Era X-Men</v>
      </c>
      <c r="D10548" s="74" t="s">
        <v>9589</v>
      </c>
      <c r="E10548" s="58" t="b">
        <v>0</v>
      </c>
      <c r="F10548" s="25">
        <f t="shared" si="2"/>
        <v>337</v>
      </c>
      <c r="G10548" s="193"/>
      <c r="H10548" s="23"/>
      <c r="I10548" s="28"/>
    </row>
    <row r="10549" ht="22.5" customHeight="1">
      <c r="A10549" s="53" t="str">
        <f t="array" ref="A10549">IFERROR(_xlfn.XLOOKUP(B10549, Runs[Run ID], Runs[Track]), "— pick a run —")</f>
        <v>X-Men</v>
      </c>
      <c r="B10549" s="54" t="s">
        <v>1033</v>
      </c>
      <c r="C10549" s="53" t="str">
        <f t="array" ref="C10549">IFERROR(_xlfn.XLOOKUP(B10549, Runs[Run ID], Runs[Title]), "— pick a run —")</f>
        <v>Claremont Era X-Men</v>
      </c>
      <c r="D10549" s="74" t="s">
        <v>9602</v>
      </c>
      <c r="E10549" s="58" t="b">
        <v>0</v>
      </c>
      <c r="F10549" s="25">
        <f t="shared" si="2"/>
        <v>338</v>
      </c>
      <c r="G10549" s="193"/>
      <c r="H10549" s="23"/>
      <c r="I10549" s="28"/>
    </row>
    <row r="10550" ht="22.5" customHeight="1">
      <c r="A10550" s="53" t="str">
        <f t="array" ref="A10550">IFERROR(_xlfn.XLOOKUP(B10550, Runs[Run ID], Runs[Track]), "— pick a run —")</f>
        <v>X-Men</v>
      </c>
      <c r="B10550" s="54" t="s">
        <v>1033</v>
      </c>
      <c r="C10550" s="53" t="str">
        <f t="array" ref="C10550">IFERROR(_xlfn.XLOOKUP(B10550, Runs[Run ID], Runs[Title]), "— pick a run —")</f>
        <v>Claremont Era X-Men</v>
      </c>
      <c r="D10550" s="74" t="s">
        <v>9613</v>
      </c>
      <c r="E10550" s="58" t="b">
        <v>0</v>
      </c>
      <c r="F10550" s="25">
        <f t="shared" si="2"/>
        <v>339</v>
      </c>
      <c r="G10550" s="193"/>
      <c r="H10550" s="23"/>
      <c r="I10550" s="28"/>
    </row>
    <row r="10551" ht="22.5" customHeight="1">
      <c r="A10551" s="53" t="str">
        <f t="array" ref="A10551">IFERROR(_xlfn.XLOOKUP(B10551, Runs[Run ID], Runs[Track]), "— pick a run —")</f>
        <v>X-Men</v>
      </c>
      <c r="B10551" s="54" t="s">
        <v>1033</v>
      </c>
      <c r="C10551" s="53" t="str">
        <f t="array" ref="C10551">IFERROR(_xlfn.XLOOKUP(B10551, Runs[Run ID], Runs[Title]), "— pick a run —")</f>
        <v>Claremont Era X-Men</v>
      </c>
      <c r="D10551" s="74" t="s">
        <v>9622</v>
      </c>
      <c r="E10551" s="58" t="b">
        <v>0</v>
      </c>
      <c r="F10551" s="25">
        <f t="shared" si="2"/>
        <v>340</v>
      </c>
      <c r="G10551" s="193"/>
      <c r="H10551" s="23"/>
      <c r="I10551" s="28"/>
    </row>
    <row r="10552" ht="22.5" customHeight="1">
      <c r="A10552" s="53" t="str">
        <f t="array" ref="A10552">IFERROR(_xlfn.XLOOKUP(B10552, Runs[Run ID], Runs[Track]), "— pick a run —")</f>
        <v>X-Men</v>
      </c>
      <c r="B10552" s="54" t="s">
        <v>1033</v>
      </c>
      <c r="C10552" s="53" t="str">
        <f t="array" ref="C10552">IFERROR(_xlfn.XLOOKUP(B10552, Runs[Run ID], Runs[Title]), "— pick a run —")</f>
        <v>Claremont Era X-Men</v>
      </c>
      <c r="D10552" s="74" t="s">
        <v>9633</v>
      </c>
      <c r="E10552" s="58" t="b">
        <v>0</v>
      </c>
      <c r="F10552" s="25">
        <f t="shared" si="2"/>
        <v>341</v>
      </c>
      <c r="G10552" s="193"/>
      <c r="H10552" s="23"/>
      <c r="I10552" s="28"/>
    </row>
    <row r="10553" ht="22.5" customHeight="1">
      <c r="A10553" s="53" t="str">
        <f t="array" ref="A10553">IFERROR(_xlfn.XLOOKUP(B10553, Runs[Run ID], Runs[Track]), "— pick a run —")</f>
        <v>X-Men</v>
      </c>
      <c r="B10553" s="54" t="s">
        <v>1033</v>
      </c>
      <c r="C10553" s="53" t="str">
        <f t="array" ref="C10553">IFERROR(_xlfn.XLOOKUP(B10553, Runs[Run ID], Runs[Title]), "— pick a run —")</f>
        <v>Claremont Era X-Men</v>
      </c>
      <c r="D10553" s="74" t="s">
        <v>9641</v>
      </c>
      <c r="E10553" s="58" t="b">
        <v>0</v>
      </c>
      <c r="F10553" s="25">
        <f t="shared" si="2"/>
        <v>342</v>
      </c>
      <c r="G10553" s="193"/>
      <c r="H10553" s="23"/>
      <c r="I10553" s="28"/>
    </row>
    <row r="10554" ht="22.5" customHeight="1">
      <c r="A10554" s="53" t="str">
        <f t="array" ref="A10554">IFERROR(_xlfn.XLOOKUP(B10554, Runs[Run ID], Runs[Track]), "— pick a run —")</f>
        <v>X-Men</v>
      </c>
      <c r="B10554" s="54" t="s">
        <v>1033</v>
      </c>
      <c r="C10554" s="53" t="str">
        <f t="array" ref="C10554">IFERROR(_xlfn.XLOOKUP(B10554, Runs[Run ID], Runs[Title]), "— pick a run —")</f>
        <v>Claremont Era X-Men</v>
      </c>
      <c r="D10554" s="74" t="s">
        <v>9649</v>
      </c>
      <c r="E10554" s="58" t="b">
        <v>0</v>
      </c>
      <c r="F10554" s="25">
        <f t="shared" si="2"/>
        <v>343</v>
      </c>
      <c r="G10554" s="193"/>
      <c r="H10554" s="23"/>
      <c r="I10554" s="28"/>
    </row>
    <row r="10555" ht="22.5" customHeight="1">
      <c r="A10555" s="53" t="str">
        <f t="array" ref="A10555">IFERROR(_xlfn.XLOOKUP(B10555, Runs[Run ID], Runs[Track]), "— pick a run —")</f>
        <v>X-Men</v>
      </c>
      <c r="B10555" s="54" t="s">
        <v>1033</v>
      </c>
      <c r="C10555" s="53" t="str">
        <f t="array" ref="C10555">IFERROR(_xlfn.XLOOKUP(B10555, Runs[Run ID], Runs[Title]), "— pick a run —")</f>
        <v>Claremont Era X-Men</v>
      </c>
      <c r="D10555" s="74" t="s">
        <v>9658</v>
      </c>
      <c r="E10555" s="58" t="b">
        <v>0</v>
      </c>
      <c r="F10555" s="25">
        <f t="shared" si="2"/>
        <v>344</v>
      </c>
      <c r="G10555" s="193"/>
      <c r="H10555" s="23"/>
      <c r="I10555" s="28"/>
    </row>
    <row r="10556" ht="22.5" customHeight="1">
      <c r="A10556" s="53" t="str">
        <f t="array" ref="A10556">IFERROR(_xlfn.XLOOKUP(B10556, Runs[Run ID], Runs[Track]), "— pick a run —")</f>
        <v>X-Men</v>
      </c>
      <c r="B10556" s="54" t="s">
        <v>1033</v>
      </c>
      <c r="C10556" s="53" t="str">
        <f t="array" ref="C10556">IFERROR(_xlfn.XLOOKUP(B10556, Runs[Run ID], Runs[Title]), "— pick a run —")</f>
        <v>Claremont Era X-Men</v>
      </c>
      <c r="D10556" s="74" t="s">
        <v>9666</v>
      </c>
      <c r="E10556" s="58" t="b">
        <v>0</v>
      </c>
      <c r="F10556" s="25">
        <f t="shared" si="2"/>
        <v>345</v>
      </c>
      <c r="G10556" s="193"/>
      <c r="H10556" s="23"/>
      <c r="I10556" s="28"/>
    </row>
    <row r="10557" ht="22.5" customHeight="1">
      <c r="A10557" s="53" t="str">
        <f t="array" ref="A10557">IFERROR(_xlfn.XLOOKUP(B10557, Runs[Run ID], Runs[Track]), "— pick a run —")</f>
        <v>X-Men</v>
      </c>
      <c r="B10557" s="54" t="s">
        <v>1033</v>
      </c>
      <c r="C10557" s="53" t="str">
        <f t="array" ref="C10557">IFERROR(_xlfn.XLOOKUP(B10557, Runs[Run ID], Runs[Title]), "— pick a run —")</f>
        <v>Claremont Era X-Men</v>
      </c>
      <c r="D10557" s="74" t="s">
        <v>9674</v>
      </c>
      <c r="E10557" s="58" t="b">
        <v>0</v>
      </c>
      <c r="F10557" s="25">
        <f t="shared" si="2"/>
        <v>346</v>
      </c>
      <c r="G10557" s="193"/>
      <c r="H10557" s="23"/>
      <c r="I10557" s="28"/>
    </row>
    <row r="10558" ht="22.5" customHeight="1">
      <c r="A10558" s="53" t="str">
        <f t="array" ref="A10558">IFERROR(_xlfn.XLOOKUP(B10558, Runs[Run ID], Runs[Track]), "— pick a run —")</f>
        <v>X-Men</v>
      </c>
      <c r="B10558" s="54" t="s">
        <v>1033</v>
      </c>
      <c r="C10558" s="53" t="str">
        <f t="array" ref="C10558">IFERROR(_xlfn.XLOOKUP(B10558, Runs[Run ID], Runs[Title]), "— pick a run —")</f>
        <v>Claremont Era X-Men</v>
      </c>
      <c r="D10558" s="74" t="s">
        <v>9683</v>
      </c>
      <c r="E10558" s="58" t="b">
        <v>0</v>
      </c>
      <c r="F10558" s="25">
        <f t="shared" si="2"/>
        <v>347</v>
      </c>
      <c r="G10558" s="193"/>
      <c r="H10558" s="23"/>
      <c r="I10558" s="28"/>
    </row>
    <row r="10559" ht="22.5" customHeight="1">
      <c r="A10559" s="53" t="str">
        <f t="array" ref="A10559">IFERROR(_xlfn.XLOOKUP(B10559, Runs[Run ID], Runs[Track]), "— pick a run —")</f>
        <v>X-Men</v>
      </c>
      <c r="B10559" s="54" t="s">
        <v>1033</v>
      </c>
      <c r="C10559" s="53" t="str">
        <f t="array" ref="C10559">IFERROR(_xlfn.XLOOKUP(B10559, Runs[Run ID], Runs[Title]), "— pick a run —")</f>
        <v>Claremont Era X-Men</v>
      </c>
      <c r="D10559" s="74" t="s">
        <v>9692</v>
      </c>
      <c r="E10559" s="58" t="b">
        <v>0</v>
      </c>
      <c r="F10559" s="25">
        <f t="shared" si="2"/>
        <v>348</v>
      </c>
      <c r="G10559" s="193"/>
      <c r="H10559" s="23"/>
      <c r="I10559" s="28"/>
    </row>
    <row r="10560" ht="22.5" customHeight="1">
      <c r="A10560" s="53" t="str">
        <f t="array" ref="A10560">IFERROR(_xlfn.XLOOKUP(B10560, Runs[Run ID], Runs[Track]), "— pick a run —")</f>
        <v>X-Men</v>
      </c>
      <c r="B10560" s="54" t="s">
        <v>1033</v>
      </c>
      <c r="C10560" s="53" t="str">
        <f t="array" ref="C10560">IFERROR(_xlfn.XLOOKUP(B10560, Runs[Run ID], Runs[Title]), "— pick a run —")</f>
        <v>Claremont Era X-Men</v>
      </c>
      <c r="D10560" s="74" t="s">
        <v>17278</v>
      </c>
      <c r="E10560" s="58" t="b">
        <v>0</v>
      </c>
      <c r="F10560" s="25">
        <f t="shared" si="2"/>
        <v>349</v>
      </c>
      <c r="G10560" s="193"/>
      <c r="H10560" s="23"/>
      <c r="I10560" s="28"/>
    </row>
    <row r="10561" ht="22.5" customHeight="1">
      <c r="A10561" s="53" t="str">
        <f t="array" ref="A10561">IFERROR(_xlfn.XLOOKUP(B10561, Runs[Run ID], Runs[Track]), "— pick a run —")</f>
        <v>X-Men</v>
      </c>
      <c r="B10561" s="54" t="s">
        <v>1033</v>
      </c>
      <c r="C10561" s="53" t="str">
        <f t="array" ref="C10561">IFERROR(_xlfn.XLOOKUP(B10561, Runs[Run ID], Runs[Title]), "— pick a run —")</f>
        <v>Claremont Era X-Men</v>
      </c>
      <c r="D10561" s="74" t="s">
        <v>17279</v>
      </c>
      <c r="E10561" s="58" t="b">
        <v>0</v>
      </c>
      <c r="F10561" s="25">
        <f t="shared" si="2"/>
        <v>350</v>
      </c>
      <c r="G10561" s="193"/>
      <c r="H10561" s="23"/>
      <c r="I10561" s="28"/>
    </row>
    <row r="10562" ht="22.5" customHeight="1">
      <c r="A10562" s="53" t="str">
        <f t="array" ref="A10562">IFERROR(_xlfn.XLOOKUP(B10562, Runs[Run ID], Runs[Track]), "— pick a run —")</f>
        <v>X-Men</v>
      </c>
      <c r="B10562" s="54" t="s">
        <v>1033</v>
      </c>
      <c r="C10562" s="53" t="str">
        <f t="array" ref="C10562">IFERROR(_xlfn.XLOOKUP(B10562, Runs[Run ID], Runs[Title]), "— pick a run —")</f>
        <v>Claremont Era X-Men</v>
      </c>
      <c r="D10562" s="74" t="s">
        <v>17280</v>
      </c>
      <c r="E10562" s="58" t="b">
        <v>0</v>
      </c>
      <c r="F10562" s="25">
        <f t="shared" si="2"/>
        <v>351</v>
      </c>
      <c r="G10562" s="193"/>
      <c r="H10562" s="23"/>
      <c r="I10562" s="28"/>
    </row>
    <row r="10563" ht="22.5" customHeight="1">
      <c r="A10563" s="53" t="str">
        <f t="array" ref="A10563">IFERROR(_xlfn.XLOOKUP(B10563, Runs[Run ID], Runs[Track]), "— pick a run —")</f>
        <v>X-Men</v>
      </c>
      <c r="B10563" s="54" t="s">
        <v>1033</v>
      </c>
      <c r="C10563" s="53" t="str">
        <f t="array" ref="C10563">IFERROR(_xlfn.XLOOKUP(B10563, Runs[Run ID], Runs[Title]), "— pick a run —")</f>
        <v>Claremont Era X-Men</v>
      </c>
      <c r="D10563" s="74" t="s">
        <v>17281</v>
      </c>
      <c r="E10563" s="58" t="b">
        <v>0</v>
      </c>
      <c r="F10563" s="25">
        <f t="shared" si="2"/>
        <v>352</v>
      </c>
      <c r="G10563" s="193"/>
      <c r="H10563" s="23"/>
      <c r="I10563" s="28"/>
    </row>
    <row r="10564" ht="22.5" customHeight="1">
      <c r="A10564" s="53" t="str">
        <f t="array" ref="A10564">IFERROR(_xlfn.XLOOKUP(B10564, Runs[Run ID], Runs[Track]), "— pick a run —")</f>
        <v>X-Men</v>
      </c>
      <c r="B10564" s="54" t="s">
        <v>1033</v>
      </c>
      <c r="C10564" s="53" t="str">
        <f t="array" ref="C10564">IFERROR(_xlfn.XLOOKUP(B10564, Runs[Run ID], Runs[Title]), "— pick a run —")</f>
        <v>Claremont Era X-Men</v>
      </c>
      <c r="D10564" s="74" t="s">
        <v>17282</v>
      </c>
      <c r="E10564" s="58" t="b">
        <v>0</v>
      </c>
      <c r="F10564" s="25">
        <f t="shared" si="2"/>
        <v>353</v>
      </c>
      <c r="G10564" s="193"/>
      <c r="H10564" s="23"/>
      <c r="I10564" s="28"/>
    </row>
    <row r="10565" ht="22.5" customHeight="1">
      <c r="A10565" s="53" t="str">
        <f t="array" ref="A10565">IFERROR(_xlfn.XLOOKUP(B10565, Runs[Run ID], Runs[Track]), "— pick a run —")</f>
        <v>X-Men</v>
      </c>
      <c r="B10565" s="54" t="s">
        <v>1033</v>
      </c>
      <c r="C10565" s="53" t="str">
        <f t="array" ref="C10565">IFERROR(_xlfn.XLOOKUP(B10565, Runs[Run ID], Runs[Title]), "— pick a run —")</f>
        <v>Claremont Era X-Men</v>
      </c>
      <c r="D10565" s="74" t="s">
        <v>17283</v>
      </c>
      <c r="E10565" s="58" t="b">
        <v>0</v>
      </c>
      <c r="F10565" s="25">
        <f t="shared" si="2"/>
        <v>354</v>
      </c>
      <c r="G10565" s="193"/>
      <c r="H10565" s="23"/>
      <c r="I10565" s="28"/>
    </row>
    <row r="10566" ht="22.5" customHeight="1">
      <c r="A10566" s="53" t="str">
        <f t="array" ref="A10566">IFERROR(_xlfn.XLOOKUP(B10566, Runs[Run ID], Runs[Track]), "— pick a run —")</f>
        <v>X-Men</v>
      </c>
      <c r="B10566" s="54" t="s">
        <v>1033</v>
      </c>
      <c r="C10566" s="53" t="str">
        <f t="array" ref="C10566">IFERROR(_xlfn.XLOOKUP(B10566, Runs[Run ID], Runs[Title]), "— pick a run —")</f>
        <v>Claremont Era X-Men</v>
      </c>
      <c r="D10566" s="74" t="s">
        <v>17284</v>
      </c>
      <c r="E10566" s="58" t="b">
        <v>0</v>
      </c>
      <c r="F10566" s="25">
        <f t="shared" si="2"/>
        <v>355</v>
      </c>
      <c r="G10566" s="193"/>
      <c r="H10566" s="23"/>
      <c r="I10566" s="28"/>
    </row>
    <row r="10567" ht="22.5" customHeight="1">
      <c r="A10567" s="53" t="str">
        <f t="array" ref="A10567">IFERROR(_xlfn.XLOOKUP(B10567, Runs[Run ID], Runs[Track]), "— pick a run —")</f>
        <v>X-Men</v>
      </c>
      <c r="B10567" s="54" t="s">
        <v>1033</v>
      </c>
      <c r="C10567" s="53" t="str">
        <f t="array" ref="C10567">IFERROR(_xlfn.XLOOKUP(B10567, Runs[Run ID], Runs[Title]), "— pick a run —")</f>
        <v>Claremont Era X-Men</v>
      </c>
      <c r="D10567" s="74" t="s">
        <v>17285</v>
      </c>
      <c r="E10567" s="58" t="b">
        <v>0</v>
      </c>
      <c r="F10567" s="25">
        <f t="shared" si="2"/>
        <v>356</v>
      </c>
      <c r="G10567" s="193"/>
      <c r="H10567" s="23"/>
      <c r="I10567" s="28"/>
    </row>
    <row r="10568" ht="22.5" customHeight="1">
      <c r="A10568" s="53" t="str">
        <f t="array" ref="A10568">IFERROR(_xlfn.XLOOKUP(B10568, Runs[Run ID], Runs[Track]), "— pick a run —")</f>
        <v>X-Men</v>
      </c>
      <c r="B10568" s="54" t="s">
        <v>1033</v>
      </c>
      <c r="C10568" s="53" t="str">
        <f t="array" ref="C10568">IFERROR(_xlfn.XLOOKUP(B10568, Runs[Run ID], Runs[Title]), "— pick a run —")</f>
        <v>Claremont Era X-Men</v>
      </c>
      <c r="D10568" s="74" t="s">
        <v>17286</v>
      </c>
      <c r="E10568" s="58" t="b">
        <v>0</v>
      </c>
      <c r="F10568" s="25">
        <f t="shared" si="2"/>
        <v>357</v>
      </c>
      <c r="G10568" s="193"/>
      <c r="H10568" s="23"/>
      <c r="I10568" s="28"/>
    </row>
    <row r="10569" ht="22.5" customHeight="1">
      <c r="A10569" s="53" t="str">
        <f t="array" ref="A10569">IFERROR(_xlfn.XLOOKUP(B10569, Runs[Run ID], Runs[Track]), "— pick a run —")</f>
        <v>X-Men</v>
      </c>
      <c r="B10569" s="54" t="s">
        <v>1033</v>
      </c>
      <c r="C10569" s="53" t="str">
        <f t="array" ref="C10569">IFERROR(_xlfn.XLOOKUP(B10569, Runs[Run ID], Runs[Title]), "— pick a run —")</f>
        <v>Claremont Era X-Men</v>
      </c>
      <c r="D10569" s="74" t="s">
        <v>17287</v>
      </c>
      <c r="E10569" s="58" t="b">
        <v>0</v>
      </c>
      <c r="F10569" s="25">
        <f t="shared" si="2"/>
        <v>358</v>
      </c>
      <c r="G10569" s="193"/>
      <c r="H10569" s="23"/>
      <c r="I10569" s="28"/>
    </row>
    <row r="10570" ht="22.5" customHeight="1">
      <c r="A10570" s="53" t="str">
        <f t="array" ref="A10570">IFERROR(_xlfn.XLOOKUP(B10570, Runs[Run ID], Runs[Track]), "— pick a run —")</f>
        <v>X-Men</v>
      </c>
      <c r="B10570" s="54" t="s">
        <v>1033</v>
      </c>
      <c r="C10570" s="53" t="str">
        <f t="array" ref="C10570">IFERROR(_xlfn.XLOOKUP(B10570, Runs[Run ID], Runs[Title]), "— pick a run —")</f>
        <v>Claremont Era X-Men</v>
      </c>
      <c r="D10570" s="74" t="s">
        <v>17288</v>
      </c>
      <c r="E10570" s="58" t="b">
        <v>0</v>
      </c>
      <c r="F10570" s="25">
        <f t="shared" si="2"/>
        <v>359</v>
      </c>
      <c r="G10570" s="193"/>
      <c r="H10570" s="23"/>
      <c r="I10570" s="28"/>
    </row>
    <row r="10571" ht="22.5" customHeight="1">
      <c r="A10571" s="53" t="str">
        <f t="array" ref="A10571">IFERROR(_xlfn.XLOOKUP(B10571, Runs[Run ID], Runs[Track]), "— pick a run —")</f>
        <v>X-Men</v>
      </c>
      <c r="B10571" s="54" t="s">
        <v>1033</v>
      </c>
      <c r="C10571" s="53" t="str">
        <f t="array" ref="C10571">IFERROR(_xlfn.XLOOKUP(B10571, Runs[Run ID], Runs[Title]), "— pick a run —")</f>
        <v>Claremont Era X-Men</v>
      </c>
      <c r="D10571" s="74" t="s">
        <v>9806</v>
      </c>
      <c r="E10571" s="58" t="b">
        <v>0</v>
      </c>
      <c r="F10571" s="25">
        <f t="shared" si="2"/>
        <v>360</v>
      </c>
      <c r="G10571" s="193"/>
      <c r="H10571" s="23"/>
      <c r="I10571" s="28"/>
    </row>
    <row r="10572" ht="22.5" customHeight="1">
      <c r="A10572" s="53" t="str">
        <f t="array" ref="A10572">IFERROR(_xlfn.XLOOKUP(B10572, Runs[Run ID], Runs[Track]), "— pick a run —")</f>
        <v>X-Men</v>
      </c>
      <c r="B10572" s="54" t="s">
        <v>1033</v>
      </c>
      <c r="C10572" s="53" t="str">
        <f t="array" ref="C10572">IFERROR(_xlfn.XLOOKUP(B10572, Runs[Run ID], Runs[Title]), "— pick a run —")</f>
        <v>Claremont Era X-Men</v>
      </c>
      <c r="D10572" s="74" t="s">
        <v>9815</v>
      </c>
      <c r="E10572" s="58" t="b">
        <v>0</v>
      </c>
      <c r="F10572" s="25">
        <f t="shared" si="2"/>
        <v>361</v>
      </c>
      <c r="G10572" s="193"/>
      <c r="H10572" s="23"/>
      <c r="I10572" s="28"/>
    </row>
    <row r="10573" ht="22.5" customHeight="1">
      <c r="A10573" s="53" t="str">
        <f t="array" ref="A10573">IFERROR(_xlfn.XLOOKUP(B10573, Runs[Run ID], Runs[Track]), "— pick a run —")</f>
        <v>X-Men</v>
      </c>
      <c r="B10573" s="54" t="s">
        <v>1033</v>
      </c>
      <c r="C10573" s="53" t="str">
        <f t="array" ref="C10573">IFERROR(_xlfn.XLOOKUP(B10573, Runs[Run ID], Runs[Title]), "— pick a run —")</f>
        <v>Claremont Era X-Men</v>
      </c>
      <c r="D10573" s="74" t="s">
        <v>9822</v>
      </c>
      <c r="E10573" s="58" t="b">
        <v>0</v>
      </c>
      <c r="F10573" s="25">
        <f t="shared" si="2"/>
        <v>362</v>
      </c>
      <c r="G10573" s="193"/>
      <c r="H10573" s="23"/>
      <c r="I10573" s="28"/>
    </row>
    <row r="10574" ht="22.5" customHeight="1">
      <c r="A10574" s="53" t="str">
        <f t="array" ref="A10574">IFERROR(_xlfn.XLOOKUP(B10574, Runs[Run ID], Runs[Track]), "— pick a run —")</f>
        <v>X-Men</v>
      </c>
      <c r="B10574" s="54" t="s">
        <v>1033</v>
      </c>
      <c r="C10574" s="53" t="str">
        <f t="array" ref="C10574">IFERROR(_xlfn.XLOOKUP(B10574, Runs[Run ID], Runs[Title]), "— pick a run —")</f>
        <v>Claremont Era X-Men</v>
      </c>
      <c r="D10574" s="74" t="s">
        <v>9829</v>
      </c>
      <c r="E10574" s="58" t="b">
        <v>0</v>
      </c>
      <c r="F10574" s="25">
        <f t="shared" si="2"/>
        <v>363</v>
      </c>
      <c r="G10574" s="193"/>
      <c r="H10574" s="23"/>
      <c r="I10574" s="28"/>
    </row>
    <row r="10575" ht="22.5" customHeight="1">
      <c r="A10575" s="53" t="str">
        <f t="array" ref="A10575">IFERROR(_xlfn.XLOOKUP(B10575, Runs[Run ID], Runs[Track]), "— pick a run —")</f>
        <v>X-Men</v>
      </c>
      <c r="B10575" s="54" t="s">
        <v>1033</v>
      </c>
      <c r="C10575" s="53" t="str">
        <f t="array" ref="C10575">IFERROR(_xlfn.XLOOKUP(B10575, Runs[Run ID], Runs[Title]), "— pick a run —")</f>
        <v>Claremont Era X-Men</v>
      </c>
      <c r="D10575" s="74" t="s">
        <v>9836</v>
      </c>
      <c r="E10575" s="58" t="b">
        <v>0</v>
      </c>
      <c r="F10575" s="25">
        <f t="shared" si="2"/>
        <v>364</v>
      </c>
      <c r="G10575" s="193"/>
      <c r="H10575" s="23"/>
      <c r="I10575" s="28"/>
    </row>
    <row r="10576" ht="22.5" customHeight="1">
      <c r="A10576" s="53" t="str">
        <f t="array" ref="A10576">IFERROR(_xlfn.XLOOKUP(B10576, Runs[Run ID], Runs[Track]), "— pick a run —")</f>
        <v>X-Men</v>
      </c>
      <c r="B10576" s="54" t="s">
        <v>1033</v>
      </c>
      <c r="C10576" s="53" t="str">
        <f t="array" ref="C10576">IFERROR(_xlfn.XLOOKUP(B10576, Runs[Run ID], Runs[Title]), "— pick a run —")</f>
        <v>Claremont Era X-Men</v>
      </c>
      <c r="D10576" s="74" t="s">
        <v>9843</v>
      </c>
      <c r="E10576" s="58" t="b">
        <v>0</v>
      </c>
      <c r="F10576" s="25">
        <f t="shared" si="2"/>
        <v>365</v>
      </c>
      <c r="G10576" s="193"/>
      <c r="H10576" s="23"/>
      <c r="I10576" s="28"/>
    </row>
    <row r="10577" ht="22.5" customHeight="1">
      <c r="A10577" s="53" t="str">
        <f t="array" ref="A10577">IFERROR(_xlfn.XLOOKUP(B10577, Runs[Run ID], Runs[Track]), "— pick a run —")</f>
        <v>X-Men</v>
      </c>
      <c r="B10577" s="54" t="s">
        <v>1033</v>
      </c>
      <c r="C10577" s="53" t="str">
        <f t="array" ref="C10577">IFERROR(_xlfn.XLOOKUP(B10577, Runs[Run ID], Runs[Title]), "— pick a run —")</f>
        <v>Claremont Era X-Men</v>
      </c>
      <c r="D10577" s="74" t="s">
        <v>9851</v>
      </c>
      <c r="E10577" s="58" t="b">
        <v>0</v>
      </c>
      <c r="F10577" s="25">
        <f t="shared" si="2"/>
        <v>366</v>
      </c>
      <c r="G10577" s="193"/>
      <c r="H10577" s="23"/>
      <c r="I10577" s="28"/>
    </row>
    <row r="10578" ht="22.5" customHeight="1">
      <c r="A10578" s="53" t="str">
        <f t="array" ref="A10578">IFERROR(_xlfn.XLOOKUP(B10578, Runs[Run ID], Runs[Track]), "— pick a run —")</f>
        <v>X-Men</v>
      </c>
      <c r="B10578" s="54" t="s">
        <v>1033</v>
      </c>
      <c r="C10578" s="53" t="str">
        <f t="array" ref="C10578">IFERROR(_xlfn.XLOOKUP(B10578, Runs[Run ID], Runs[Title]), "— pick a run —")</f>
        <v>Claremont Era X-Men</v>
      </c>
      <c r="D10578" s="74" t="s">
        <v>9859</v>
      </c>
      <c r="E10578" s="58" t="b">
        <v>0</v>
      </c>
      <c r="F10578" s="25">
        <f t="shared" si="2"/>
        <v>367</v>
      </c>
      <c r="G10578" s="193"/>
      <c r="H10578" s="23"/>
      <c r="I10578" s="28"/>
    </row>
    <row r="10579" ht="22.5" customHeight="1">
      <c r="A10579" s="53" t="str">
        <f t="array" ref="A10579">IFERROR(_xlfn.XLOOKUP(B10579, Runs[Run ID], Runs[Track]), "— pick a run —")</f>
        <v>X-Men</v>
      </c>
      <c r="B10579" s="54" t="s">
        <v>1033</v>
      </c>
      <c r="C10579" s="53" t="str">
        <f t="array" ref="C10579">IFERROR(_xlfn.XLOOKUP(B10579, Runs[Run ID], Runs[Title]), "— pick a run —")</f>
        <v>Claremont Era X-Men</v>
      </c>
      <c r="D10579" s="74" t="s">
        <v>9868</v>
      </c>
      <c r="E10579" s="58" t="b">
        <v>0</v>
      </c>
      <c r="F10579" s="25">
        <f t="shared" si="2"/>
        <v>368</v>
      </c>
      <c r="G10579" s="193"/>
      <c r="H10579" s="23"/>
      <c r="I10579" s="28"/>
    </row>
    <row r="10580" ht="22.5" customHeight="1">
      <c r="A10580" s="53" t="str">
        <f t="array" ref="A10580">IFERROR(_xlfn.XLOOKUP(B10580, Runs[Run ID], Runs[Track]), "— pick a run —")</f>
        <v>X-Men</v>
      </c>
      <c r="B10580" s="54" t="s">
        <v>1033</v>
      </c>
      <c r="C10580" s="53" t="str">
        <f t="array" ref="C10580">IFERROR(_xlfn.XLOOKUP(B10580, Runs[Run ID], Runs[Title]), "— pick a run —")</f>
        <v>Claremont Era X-Men</v>
      </c>
      <c r="D10580" s="74" t="s">
        <v>9877</v>
      </c>
      <c r="E10580" s="58" t="b">
        <v>0</v>
      </c>
      <c r="F10580" s="25">
        <f t="shared" si="2"/>
        <v>369</v>
      </c>
      <c r="G10580" s="193"/>
      <c r="H10580" s="23"/>
      <c r="I10580" s="28"/>
    </row>
    <row r="10581" ht="22.5" customHeight="1">
      <c r="A10581" s="53" t="str">
        <f t="array" ref="A10581">IFERROR(_xlfn.XLOOKUP(B10581, Runs[Run ID], Runs[Track]), "— pick a run —")</f>
        <v>X-Men</v>
      </c>
      <c r="B10581" s="54" t="s">
        <v>1033</v>
      </c>
      <c r="C10581" s="53" t="str">
        <f t="array" ref="C10581">IFERROR(_xlfn.XLOOKUP(B10581, Runs[Run ID], Runs[Title]), "— pick a run —")</f>
        <v>Claremont Era X-Men</v>
      </c>
      <c r="D10581" s="74" t="s">
        <v>9886</v>
      </c>
      <c r="E10581" s="58" t="b">
        <v>0</v>
      </c>
      <c r="F10581" s="25">
        <f t="shared" si="2"/>
        <v>370</v>
      </c>
      <c r="G10581" s="193"/>
      <c r="H10581" s="23"/>
      <c r="I10581" s="28"/>
    </row>
    <row r="10582" ht="22.5" customHeight="1">
      <c r="A10582" s="53" t="str">
        <f t="array" ref="A10582">IFERROR(_xlfn.XLOOKUP(B10582, Runs[Run ID], Runs[Track]), "— pick a run —")</f>
        <v>X-Men</v>
      </c>
      <c r="B10582" s="54" t="s">
        <v>1033</v>
      </c>
      <c r="C10582" s="53" t="str">
        <f t="array" ref="C10582">IFERROR(_xlfn.XLOOKUP(B10582, Runs[Run ID], Runs[Title]), "— pick a run —")</f>
        <v>Claremont Era X-Men</v>
      </c>
      <c r="D10582" s="74" t="s">
        <v>9896</v>
      </c>
      <c r="E10582" s="58" t="b">
        <v>0</v>
      </c>
      <c r="F10582" s="25">
        <f t="shared" si="2"/>
        <v>371</v>
      </c>
      <c r="G10582" s="193"/>
      <c r="H10582" s="23"/>
      <c r="I10582" s="28"/>
    </row>
    <row r="10583" ht="22.5" customHeight="1">
      <c r="A10583" s="53" t="str">
        <f t="array" ref="A10583">IFERROR(_xlfn.XLOOKUP(B10583, Runs[Run ID], Runs[Track]), "— pick a run —")</f>
        <v>X-Men</v>
      </c>
      <c r="B10583" s="54" t="s">
        <v>1033</v>
      </c>
      <c r="C10583" s="53" t="str">
        <f t="array" ref="C10583">IFERROR(_xlfn.XLOOKUP(B10583, Runs[Run ID], Runs[Title]), "— pick a run —")</f>
        <v>Claremont Era X-Men</v>
      </c>
      <c r="D10583" s="74" t="s">
        <v>9905</v>
      </c>
      <c r="E10583" s="58" t="b">
        <v>0</v>
      </c>
      <c r="F10583" s="25">
        <f t="shared" si="2"/>
        <v>372</v>
      </c>
      <c r="G10583" s="193"/>
      <c r="H10583" s="23"/>
      <c r="I10583" s="28"/>
    </row>
    <row r="10584" ht="22.5" customHeight="1">
      <c r="A10584" s="53" t="str">
        <f t="array" ref="A10584">IFERROR(_xlfn.XLOOKUP(B10584, Runs[Run ID], Runs[Track]), "— pick a run —")</f>
        <v>X-Men</v>
      </c>
      <c r="B10584" s="54" t="s">
        <v>1033</v>
      </c>
      <c r="C10584" s="53" t="str">
        <f t="array" ref="C10584">IFERROR(_xlfn.XLOOKUP(B10584, Runs[Run ID], Runs[Title]), "— pick a run —")</f>
        <v>Claremont Era X-Men</v>
      </c>
      <c r="D10584" s="74" t="s">
        <v>9913</v>
      </c>
      <c r="E10584" s="58" t="b">
        <v>0</v>
      </c>
      <c r="F10584" s="25">
        <f t="shared" si="2"/>
        <v>373</v>
      </c>
      <c r="G10584" s="193"/>
      <c r="H10584" s="23"/>
      <c r="I10584" s="28"/>
    </row>
    <row r="10585" ht="22.5" customHeight="1">
      <c r="A10585" s="53" t="str">
        <f t="array" ref="A10585">IFERROR(_xlfn.XLOOKUP(B10585, Runs[Run ID], Runs[Track]), "— pick a run —")</f>
        <v>X-Men</v>
      </c>
      <c r="B10585" s="54" t="s">
        <v>1033</v>
      </c>
      <c r="C10585" s="53" t="str">
        <f t="array" ref="C10585">IFERROR(_xlfn.XLOOKUP(B10585, Runs[Run ID], Runs[Title]), "— pick a run —")</f>
        <v>Claremont Era X-Men</v>
      </c>
      <c r="D10585" s="74" t="s">
        <v>9921</v>
      </c>
      <c r="E10585" s="58" t="b">
        <v>0</v>
      </c>
      <c r="F10585" s="25">
        <f t="shared" si="2"/>
        <v>374</v>
      </c>
      <c r="G10585" s="193"/>
      <c r="H10585" s="23"/>
      <c r="I10585" s="28"/>
    </row>
    <row r="10586" ht="22.5" customHeight="1">
      <c r="A10586" s="53" t="str">
        <f t="array" ref="A10586">IFERROR(_xlfn.XLOOKUP(B10586, Runs[Run ID], Runs[Track]), "— pick a run —")</f>
        <v>X-Men</v>
      </c>
      <c r="B10586" s="54" t="s">
        <v>1033</v>
      </c>
      <c r="C10586" s="53" t="str">
        <f t="array" ref="C10586">IFERROR(_xlfn.XLOOKUP(B10586, Runs[Run ID], Runs[Title]), "— pick a run —")</f>
        <v>Claremont Era X-Men</v>
      </c>
      <c r="D10586" s="74" t="s">
        <v>17289</v>
      </c>
      <c r="E10586" s="58" t="b">
        <v>0</v>
      </c>
      <c r="F10586" s="25">
        <f t="shared" si="2"/>
        <v>375</v>
      </c>
      <c r="G10586" s="193"/>
      <c r="H10586" s="23"/>
      <c r="I10586" s="28"/>
    </row>
    <row r="10587" ht="22.5" customHeight="1">
      <c r="A10587" s="53" t="str">
        <f t="array" ref="A10587">IFERROR(_xlfn.XLOOKUP(B10587, Runs[Run ID], Runs[Track]), "— pick a run —")</f>
        <v>X-Men</v>
      </c>
      <c r="B10587" s="54" t="s">
        <v>1033</v>
      </c>
      <c r="C10587" s="53" t="str">
        <f t="array" ref="C10587">IFERROR(_xlfn.XLOOKUP(B10587, Runs[Run ID], Runs[Title]), "— pick a run —")</f>
        <v>Claremont Era X-Men</v>
      </c>
      <c r="D10587" s="74" t="s">
        <v>17290</v>
      </c>
      <c r="E10587" s="58" t="b">
        <v>0</v>
      </c>
      <c r="F10587" s="25">
        <f t="shared" si="2"/>
        <v>376</v>
      </c>
      <c r="G10587" s="193"/>
      <c r="H10587" s="23"/>
      <c r="I10587" s="28"/>
    </row>
    <row r="10588" ht="22.5" customHeight="1">
      <c r="A10588" s="53" t="str">
        <f t="array" ref="A10588">IFERROR(_xlfn.XLOOKUP(B10588, Runs[Run ID], Runs[Track]), "— pick a run —")</f>
        <v>X-Men</v>
      </c>
      <c r="B10588" s="54" t="s">
        <v>1033</v>
      </c>
      <c r="C10588" s="53" t="str">
        <f t="array" ref="C10588">IFERROR(_xlfn.XLOOKUP(B10588, Runs[Run ID], Runs[Title]), "— pick a run —")</f>
        <v>Claremont Era X-Men</v>
      </c>
      <c r="D10588" s="74" t="s">
        <v>17291</v>
      </c>
      <c r="E10588" s="58" t="b">
        <v>0</v>
      </c>
      <c r="F10588" s="25">
        <f t="shared" si="2"/>
        <v>377</v>
      </c>
      <c r="G10588" s="193"/>
      <c r="H10588" s="23"/>
      <c r="I10588" s="28"/>
    </row>
    <row r="10589" ht="22.5" customHeight="1">
      <c r="A10589" s="53" t="str">
        <f t="array" ref="A10589">IFERROR(_xlfn.XLOOKUP(B10589, Runs[Run ID], Runs[Track]), "— pick a run —")</f>
        <v>X-Men</v>
      </c>
      <c r="B10589" s="54" t="s">
        <v>1033</v>
      </c>
      <c r="C10589" s="53" t="str">
        <f t="array" ref="C10589">IFERROR(_xlfn.XLOOKUP(B10589, Runs[Run ID], Runs[Title]), "— pick a run —")</f>
        <v>Claremont Era X-Men</v>
      </c>
      <c r="D10589" s="74" t="s">
        <v>9955</v>
      </c>
      <c r="E10589" s="58" t="b">
        <v>0</v>
      </c>
      <c r="F10589" s="25">
        <f t="shared" si="2"/>
        <v>378</v>
      </c>
      <c r="G10589" s="193"/>
      <c r="H10589" s="23"/>
      <c r="I10589" s="28"/>
    </row>
    <row r="10590" ht="22.5" customHeight="1">
      <c r="A10590" s="53" t="str">
        <f t="array" ref="A10590">IFERROR(_xlfn.XLOOKUP(B10590, Runs[Run ID], Runs[Track]), "— pick a run —")</f>
        <v>X-Men</v>
      </c>
      <c r="B10590" s="54" t="s">
        <v>1033</v>
      </c>
      <c r="C10590" s="53" t="str">
        <f t="array" ref="C10590">IFERROR(_xlfn.XLOOKUP(B10590, Runs[Run ID], Runs[Title]), "— pick a run —")</f>
        <v>Claremont Era X-Men</v>
      </c>
      <c r="D10590" s="74" t="s">
        <v>9961</v>
      </c>
      <c r="E10590" s="58" t="b">
        <v>0</v>
      </c>
      <c r="F10590" s="25">
        <f t="shared" si="2"/>
        <v>379</v>
      </c>
      <c r="G10590" s="193"/>
      <c r="H10590" s="23"/>
      <c r="I10590" s="28"/>
    </row>
    <row r="10591" ht="22.5" customHeight="1">
      <c r="A10591" s="53" t="str">
        <f t="array" ref="A10591">IFERROR(_xlfn.XLOOKUP(B10591, Runs[Run ID], Runs[Track]), "— pick a run —")</f>
        <v>X-Men</v>
      </c>
      <c r="B10591" s="54" t="s">
        <v>1033</v>
      </c>
      <c r="C10591" s="53" t="str">
        <f t="array" ref="C10591">IFERROR(_xlfn.XLOOKUP(B10591, Runs[Run ID], Runs[Title]), "— pick a run —")</f>
        <v>Claremont Era X-Men</v>
      </c>
      <c r="D10591" s="74" t="s">
        <v>9968</v>
      </c>
      <c r="E10591" s="58" t="b">
        <v>0</v>
      </c>
      <c r="F10591" s="25">
        <f t="shared" si="2"/>
        <v>380</v>
      </c>
      <c r="G10591" s="193"/>
      <c r="H10591" s="23"/>
      <c r="I10591" s="28"/>
    </row>
    <row r="10592" ht="22.5" customHeight="1">
      <c r="A10592" s="53" t="str">
        <f t="array" ref="A10592">IFERROR(_xlfn.XLOOKUP(B10592, Runs[Run ID], Runs[Track]), "— pick a run —")</f>
        <v>X-Men</v>
      </c>
      <c r="B10592" s="54" t="s">
        <v>1033</v>
      </c>
      <c r="C10592" s="53" t="str">
        <f t="array" ref="C10592">IFERROR(_xlfn.XLOOKUP(B10592, Runs[Run ID], Runs[Title]), "— pick a run —")</f>
        <v>Claremont Era X-Men</v>
      </c>
      <c r="D10592" s="74" t="s">
        <v>9974</v>
      </c>
      <c r="E10592" s="58" t="b">
        <v>0</v>
      </c>
      <c r="F10592" s="25">
        <f t="shared" si="2"/>
        <v>381</v>
      </c>
      <c r="G10592" s="193"/>
      <c r="H10592" s="23"/>
      <c r="I10592" s="28"/>
    </row>
    <row r="10593" ht="22.5" customHeight="1">
      <c r="A10593" s="53" t="str">
        <f t="array" ref="A10593">IFERROR(_xlfn.XLOOKUP(B10593, Runs[Run ID], Runs[Track]), "— pick a run —")</f>
        <v>X-Men</v>
      </c>
      <c r="B10593" s="54" t="s">
        <v>1033</v>
      </c>
      <c r="C10593" s="53" t="str">
        <f t="array" ref="C10593">IFERROR(_xlfn.XLOOKUP(B10593, Runs[Run ID], Runs[Title]), "— pick a run —")</f>
        <v>Claremont Era X-Men</v>
      </c>
      <c r="D10593" s="74" t="s">
        <v>9982</v>
      </c>
      <c r="E10593" s="58" t="b">
        <v>0</v>
      </c>
      <c r="F10593" s="25">
        <f t="shared" si="2"/>
        <v>382</v>
      </c>
      <c r="G10593" s="193"/>
      <c r="H10593" s="23"/>
      <c r="I10593" s="28"/>
    </row>
    <row r="10594" ht="22.5" customHeight="1">
      <c r="A10594" s="53" t="str">
        <f t="array" ref="A10594">IFERROR(_xlfn.XLOOKUP(B10594, Runs[Run ID], Runs[Track]), "— pick a run —")</f>
        <v>X-Men</v>
      </c>
      <c r="B10594" s="54" t="s">
        <v>1033</v>
      </c>
      <c r="C10594" s="53" t="str">
        <f t="array" ref="C10594">IFERROR(_xlfn.XLOOKUP(B10594, Runs[Run ID], Runs[Title]), "— pick a run —")</f>
        <v>Claremont Era X-Men</v>
      </c>
      <c r="D10594" s="74" t="s">
        <v>9992</v>
      </c>
      <c r="E10594" s="58" t="b">
        <v>0</v>
      </c>
      <c r="F10594" s="25">
        <f t="shared" si="2"/>
        <v>383</v>
      </c>
      <c r="G10594" s="193"/>
      <c r="H10594" s="23"/>
      <c r="I10594" s="28"/>
    </row>
    <row r="10595" ht="22.5" customHeight="1">
      <c r="A10595" s="53" t="str">
        <f t="array" ref="A10595">IFERROR(_xlfn.XLOOKUP(B10595, Runs[Run ID], Runs[Track]), "— pick a run —")</f>
        <v>X-Men</v>
      </c>
      <c r="B10595" s="54" t="s">
        <v>1033</v>
      </c>
      <c r="C10595" s="53" t="str">
        <f t="array" ref="C10595">IFERROR(_xlfn.XLOOKUP(B10595, Runs[Run ID], Runs[Title]), "— pick a run —")</f>
        <v>Claremont Era X-Men</v>
      </c>
      <c r="D10595" s="74" t="s">
        <v>9999</v>
      </c>
      <c r="E10595" s="58" t="b">
        <v>0</v>
      </c>
      <c r="F10595" s="25">
        <f t="shared" si="2"/>
        <v>384</v>
      </c>
      <c r="G10595" s="193"/>
      <c r="H10595" s="23"/>
      <c r="I10595" s="28"/>
    </row>
    <row r="10596" ht="22.5" customHeight="1">
      <c r="A10596" s="53" t="str">
        <f t="array" ref="A10596">IFERROR(_xlfn.XLOOKUP(B10596, Runs[Run ID], Runs[Track]), "— pick a run —")</f>
        <v>X-Men</v>
      </c>
      <c r="B10596" s="54" t="s">
        <v>1033</v>
      </c>
      <c r="C10596" s="53" t="str">
        <f t="array" ref="C10596">IFERROR(_xlfn.XLOOKUP(B10596, Runs[Run ID], Runs[Title]), "— pick a run —")</f>
        <v>Claremont Era X-Men</v>
      </c>
      <c r="D10596" s="74" t="s">
        <v>10007</v>
      </c>
      <c r="E10596" s="58" t="b">
        <v>0</v>
      </c>
      <c r="F10596" s="25">
        <f t="shared" si="2"/>
        <v>385</v>
      </c>
      <c r="G10596" s="193"/>
      <c r="H10596" s="23"/>
      <c r="I10596" s="28"/>
    </row>
    <row r="10597" ht="22.5" customHeight="1">
      <c r="A10597" s="53" t="str">
        <f t="array" ref="A10597">IFERROR(_xlfn.XLOOKUP(B10597, Runs[Run ID], Runs[Track]), "— pick a run —")</f>
        <v>X-Men</v>
      </c>
      <c r="B10597" s="54" t="s">
        <v>1033</v>
      </c>
      <c r="C10597" s="53" t="str">
        <f t="array" ref="C10597">IFERROR(_xlfn.XLOOKUP(B10597, Runs[Run ID], Runs[Title]), "— pick a run —")</f>
        <v>Claremont Era X-Men</v>
      </c>
      <c r="D10597" s="74" t="s">
        <v>10014</v>
      </c>
      <c r="E10597" s="58" t="b">
        <v>0</v>
      </c>
      <c r="F10597" s="25">
        <f t="shared" si="2"/>
        <v>386</v>
      </c>
      <c r="G10597" s="193"/>
      <c r="H10597" s="23"/>
      <c r="I10597" s="28"/>
    </row>
    <row r="10598" ht="22.5" customHeight="1">
      <c r="A10598" s="53" t="str">
        <f t="array" ref="A10598">IFERROR(_xlfn.XLOOKUP(B10598, Runs[Run ID], Runs[Track]), "— pick a run —")</f>
        <v>X-Men</v>
      </c>
      <c r="B10598" s="54" t="s">
        <v>1033</v>
      </c>
      <c r="C10598" s="53" t="str">
        <f t="array" ref="C10598">IFERROR(_xlfn.XLOOKUP(B10598, Runs[Run ID], Runs[Title]), "— pick a run —")</f>
        <v>Claremont Era X-Men</v>
      </c>
      <c r="D10598" s="74" t="s">
        <v>10022</v>
      </c>
      <c r="E10598" s="58" t="b">
        <v>0</v>
      </c>
      <c r="F10598" s="25">
        <f t="shared" si="2"/>
        <v>387</v>
      </c>
      <c r="G10598" s="193"/>
      <c r="H10598" s="23"/>
      <c r="I10598" s="28"/>
    </row>
    <row r="10599" ht="22.5" customHeight="1">
      <c r="A10599" s="53" t="str">
        <f t="array" ref="A10599">IFERROR(_xlfn.XLOOKUP(B10599, Runs[Run ID], Runs[Track]), "— pick a run —")</f>
        <v>X-Men</v>
      </c>
      <c r="B10599" s="54" t="s">
        <v>1033</v>
      </c>
      <c r="C10599" s="53" t="str">
        <f t="array" ref="C10599">IFERROR(_xlfn.XLOOKUP(B10599, Runs[Run ID], Runs[Title]), "— pick a run —")</f>
        <v>Claremont Era X-Men</v>
      </c>
      <c r="D10599" s="74" t="s">
        <v>10030</v>
      </c>
      <c r="E10599" s="58" t="b">
        <v>0</v>
      </c>
      <c r="F10599" s="25">
        <f t="shared" si="2"/>
        <v>388</v>
      </c>
      <c r="G10599" s="193"/>
      <c r="H10599" s="23"/>
      <c r="I10599" s="28"/>
    </row>
    <row r="10600" ht="22.5" customHeight="1">
      <c r="A10600" s="53" t="str">
        <f t="array" ref="A10600">IFERROR(_xlfn.XLOOKUP(B10600, Runs[Run ID], Runs[Track]), "— pick a run —")</f>
        <v>X-Men</v>
      </c>
      <c r="B10600" s="54" t="s">
        <v>1033</v>
      </c>
      <c r="C10600" s="53" t="str">
        <f t="array" ref="C10600">IFERROR(_xlfn.XLOOKUP(B10600, Runs[Run ID], Runs[Title]), "— pick a run —")</f>
        <v>Claremont Era X-Men</v>
      </c>
      <c r="D10600" s="74" t="s">
        <v>10038</v>
      </c>
      <c r="E10600" s="58" t="b">
        <v>0</v>
      </c>
      <c r="F10600" s="25">
        <f t="shared" si="2"/>
        <v>389</v>
      </c>
      <c r="G10600" s="193"/>
      <c r="H10600" s="23"/>
      <c r="I10600" s="28"/>
    </row>
    <row r="10601" ht="22.5" customHeight="1">
      <c r="A10601" s="53" t="str">
        <f t="array" ref="A10601">IFERROR(_xlfn.XLOOKUP(B10601, Runs[Run ID], Runs[Track]), "— pick a run —")</f>
        <v>X-Men</v>
      </c>
      <c r="B10601" s="54" t="s">
        <v>1033</v>
      </c>
      <c r="C10601" s="53" t="str">
        <f t="array" ref="C10601">IFERROR(_xlfn.XLOOKUP(B10601, Runs[Run ID], Runs[Title]), "— pick a run —")</f>
        <v>Claremont Era X-Men</v>
      </c>
      <c r="D10601" s="74" t="s">
        <v>10046</v>
      </c>
      <c r="E10601" s="58" t="b">
        <v>0</v>
      </c>
      <c r="F10601" s="25">
        <f t="shared" si="2"/>
        <v>390</v>
      </c>
      <c r="G10601" s="193"/>
      <c r="H10601" s="23"/>
      <c r="I10601" s="28"/>
    </row>
    <row r="10602" ht="22.5" customHeight="1">
      <c r="A10602" s="53" t="str">
        <f t="array" ref="A10602">IFERROR(_xlfn.XLOOKUP(B10602, Runs[Run ID], Runs[Track]), "— pick a run —")</f>
        <v>X-Men</v>
      </c>
      <c r="B10602" s="54" t="s">
        <v>1033</v>
      </c>
      <c r="C10602" s="53" t="str">
        <f t="array" ref="C10602">IFERROR(_xlfn.XLOOKUP(B10602, Runs[Run ID], Runs[Title]), "— pick a run —")</f>
        <v>Claremont Era X-Men</v>
      </c>
      <c r="D10602" s="74" t="s">
        <v>10054</v>
      </c>
      <c r="E10602" s="58" t="b">
        <v>0</v>
      </c>
      <c r="F10602" s="25">
        <f t="shared" si="2"/>
        <v>391</v>
      </c>
      <c r="G10602" s="193"/>
      <c r="H10602" s="23"/>
      <c r="I10602" s="28"/>
    </row>
    <row r="10603" ht="22.5" customHeight="1">
      <c r="A10603" s="53" t="str">
        <f t="array" ref="A10603">IFERROR(_xlfn.XLOOKUP(B10603, Runs[Run ID], Runs[Track]), "— pick a run —")</f>
        <v>X-Men</v>
      </c>
      <c r="B10603" s="54" t="s">
        <v>1033</v>
      </c>
      <c r="C10603" s="53" t="str">
        <f t="array" ref="C10603">IFERROR(_xlfn.XLOOKUP(B10603, Runs[Run ID], Runs[Title]), "— pick a run —")</f>
        <v>Claremont Era X-Men</v>
      </c>
      <c r="D10603" s="74" t="s">
        <v>17292</v>
      </c>
      <c r="E10603" s="58" t="b">
        <v>0</v>
      </c>
      <c r="F10603" s="25">
        <f t="shared" si="2"/>
        <v>392</v>
      </c>
      <c r="G10603" s="193"/>
      <c r="H10603" s="23"/>
      <c r="I10603" s="28"/>
    </row>
    <row r="10604" ht="22.5" customHeight="1">
      <c r="A10604" s="53" t="str">
        <f t="array" ref="A10604">IFERROR(_xlfn.XLOOKUP(B10604, Runs[Run ID], Runs[Track]), "— pick a run —")</f>
        <v>X-Men</v>
      </c>
      <c r="B10604" s="54" t="s">
        <v>1033</v>
      </c>
      <c r="C10604" s="53" t="str">
        <f t="array" ref="C10604">IFERROR(_xlfn.XLOOKUP(B10604, Runs[Run ID], Runs[Title]), "— pick a run —")</f>
        <v>Claremont Era X-Men</v>
      </c>
      <c r="D10604" s="74" t="s">
        <v>17293</v>
      </c>
      <c r="E10604" s="58" t="b">
        <v>0</v>
      </c>
      <c r="F10604" s="25">
        <f t="shared" si="2"/>
        <v>393</v>
      </c>
      <c r="G10604" s="193"/>
      <c r="H10604" s="23"/>
      <c r="I10604" s="28"/>
    </row>
    <row r="10605" ht="22.5" customHeight="1">
      <c r="A10605" s="53" t="str">
        <f t="array" ref="A10605">IFERROR(_xlfn.XLOOKUP(B10605, Runs[Run ID], Runs[Track]), "— pick a run —")</f>
        <v>X-Men</v>
      </c>
      <c r="B10605" s="54" t="s">
        <v>1033</v>
      </c>
      <c r="C10605" s="53" t="str">
        <f t="array" ref="C10605">IFERROR(_xlfn.XLOOKUP(B10605, Runs[Run ID], Runs[Title]), "— pick a run —")</f>
        <v>Claremont Era X-Men</v>
      </c>
      <c r="D10605" s="74" t="s">
        <v>17294</v>
      </c>
      <c r="E10605" s="58" t="b">
        <v>0</v>
      </c>
      <c r="F10605" s="25">
        <f t="shared" si="2"/>
        <v>394</v>
      </c>
      <c r="G10605" s="193"/>
      <c r="H10605" s="23"/>
      <c r="I10605" s="28"/>
    </row>
    <row r="10606" ht="22.5" customHeight="1">
      <c r="A10606" s="53" t="str">
        <f t="array" ref="A10606">IFERROR(_xlfn.XLOOKUP(B10606, Runs[Run ID], Runs[Track]), "— pick a run —")</f>
        <v>X-Men</v>
      </c>
      <c r="B10606" s="54" t="s">
        <v>1033</v>
      </c>
      <c r="C10606" s="53" t="str">
        <f t="array" ref="C10606">IFERROR(_xlfn.XLOOKUP(B10606, Runs[Run ID], Runs[Title]), "— pick a run —")</f>
        <v>Claremont Era X-Men</v>
      </c>
      <c r="D10606" s="74" t="s">
        <v>17295</v>
      </c>
      <c r="E10606" s="58" t="b">
        <v>0</v>
      </c>
      <c r="F10606" s="25">
        <f t="shared" si="2"/>
        <v>395</v>
      </c>
      <c r="G10606" s="193"/>
      <c r="H10606" s="23"/>
      <c r="I10606" s="28"/>
    </row>
    <row r="10607" ht="22.5" customHeight="1">
      <c r="A10607" s="53" t="str">
        <f t="array" ref="A10607">IFERROR(_xlfn.XLOOKUP(B10607, Runs[Run ID], Runs[Track]), "— pick a run —")</f>
        <v>X-Men</v>
      </c>
      <c r="B10607" s="54" t="s">
        <v>1033</v>
      </c>
      <c r="C10607" s="53" t="str">
        <f t="array" ref="C10607">IFERROR(_xlfn.XLOOKUP(B10607, Runs[Run ID], Runs[Title]), "— pick a run —")</f>
        <v>Claremont Era X-Men</v>
      </c>
      <c r="D10607" s="74" t="s">
        <v>17296</v>
      </c>
      <c r="E10607" s="58" t="b">
        <v>0</v>
      </c>
      <c r="F10607" s="25">
        <f t="shared" si="2"/>
        <v>396</v>
      </c>
      <c r="G10607" s="193"/>
      <c r="H10607" s="23"/>
      <c r="I10607" s="28"/>
    </row>
    <row r="10608" ht="22.5" customHeight="1">
      <c r="A10608" s="53" t="str">
        <f t="array" ref="A10608">IFERROR(_xlfn.XLOOKUP(B10608, Runs[Run ID], Runs[Track]), "— pick a run —")</f>
        <v>X-Men</v>
      </c>
      <c r="B10608" s="54" t="s">
        <v>1033</v>
      </c>
      <c r="C10608" s="53" t="str">
        <f t="array" ref="C10608">IFERROR(_xlfn.XLOOKUP(B10608, Runs[Run ID], Runs[Title]), "— pick a run —")</f>
        <v>Claremont Era X-Men</v>
      </c>
      <c r="D10608" s="74" t="s">
        <v>17297</v>
      </c>
      <c r="E10608" s="58" t="b">
        <v>0</v>
      </c>
      <c r="F10608" s="25">
        <f t="shared" si="2"/>
        <v>397</v>
      </c>
      <c r="G10608" s="193"/>
      <c r="H10608" s="23"/>
      <c r="I10608" s="28"/>
    </row>
    <row r="10609" ht="22.5" customHeight="1">
      <c r="A10609" s="53" t="str">
        <f t="array" ref="A10609">IFERROR(_xlfn.XLOOKUP(B10609, Runs[Run ID], Runs[Track]), "— pick a run —")</f>
        <v>X-Men</v>
      </c>
      <c r="B10609" s="54" t="s">
        <v>1033</v>
      </c>
      <c r="C10609" s="53" t="str">
        <f t="array" ref="C10609">IFERROR(_xlfn.XLOOKUP(B10609, Runs[Run ID], Runs[Title]), "— pick a run —")</f>
        <v>Claremont Era X-Men</v>
      </c>
      <c r="D10609" s="74" t="s">
        <v>10113</v>
      </c>
      <c r="E10609" s="58" t="b">
        <v>0</v>
      </c>
      <c r="F10609" s="25">
        <f t="shared" si="2"/>
        <v>398</v>
      </c>
      <c r="G10609" s="193"/>
      <c r="H10609" s="23"/>
      <c r="I10609" s="28"/>
    </row>
    <row r="10610" ht="22.5" customHeight="1">
      <c r="A10610" s="53" t="str">
        <f t="array" ref="A10610">IFERROR(_xlfn.XLOOKUP(B10610, Runs[Run ID], Runs[Track]), "— pick a run —")</f>
        <v>X-Men</v>
      </c>
      <c r="B10610" s="54" t="s">
        <v>1033</v>
      </c>
      <c r="C10610" s="53" t="str">
        <f t="array" ref="C10610">IFERROR(_xlfn.XLOOKUP(B10610, Runs[Run ID], Runs[Title]), "— pick a run —")</f>
        <v>Claremont Era X-Men</v>
      </c>
      <c r="D10610" s="74" t="s">
        <v>10121</v>
      </c>
      <c r="E10610" s="58" t="b">
        <v>0</v>
      </c>
      <c r="F10610" s="25">
        <f t="shared" si="2"/>
        <v>399</v>
      </c>
      <c r="G10610" s="193"/>
      <c r="H10610" s="23"/>
      <c r="I10610" s="28"/>
    </row>
    <row r="10611" ht="22.5" customHeight="1">
      <c r="A10611" s="53" t="str">
        <f t="array" ref="A10611">IFERROR(_xlfn.XLOOKUP(B10611, Runs[Run ID], Runs[Track]), "— pick a run —")</f>
        <v>X-Men</v>
      </c>
      <c r="B10611" s="54" t="s">
        <v>1033</v>
      </c>
      <c r="C10611" s="53" t="str">
        <f t="array" ref="C10611">IFERROR(_xlfn.XLOOKUP(B10611, Runs[Run ID], Runs[Title]), "— pick a run —")</f>
        <v>Claremont Era X-Men</v>
      </c>
      <c r="D10611" s="74" t="s">
        <v>10129</v>
      </c>
      <c r="E10611" s="58" t="b">
        <v>0</v>
      </c>
      <c r="F10611" s="25">
        <f t="shared" si="2"/>
        <v>400</v>
      </c>
      <c r="G10611" s="193"/>
      <c r="H10611" s="23"/>
      <c r="I10611" s="28"/>
    </row>
    <row r="10612" ht="22.5" customHeight="1">
      <c r="A10612" s="53" t="str">
        <f t="array" ref="A10612">IFERROR(_xlfn.XLOOKUP(B10612, Runs[Run ID], Runs[Track]), "— pick a run —")</f>
        <v>X-Men</v>
      </c>
      <c r="B10612" s="54" t="s">
        <v>1033</v>
      </c>
      <c r="C10612" s="53" t="str">
        <f t="array" ref="C10612">IFERROR(_xlfn.XLOOKUP(B10612, Runs[Run ID], Runs[Title]), "— pick a run —")</f>
        <v>Claremont Era X-Men</v>
      </c>
      <c r="D10612" s="74" t="s">
        <v>10138</v>
      </c>
      <c r="E10612" s="58" t="b">
        <v>0</v>
      </c>
      <c r="F10612" s="25">
        <f t="shared" si="2"/>
        <v>401</v>
      </c>
      <c r="G10612" s="193"/>
      <c r="H10612" s="23"/>
      <c r="I10612" s="28"/>
    </row>
    <row r="10613" ht="22.5" customHeight="1">
      <c r="A10613" s="53" t="str">
        <f t="array" ref="A10613">IFERROR(_xlfn.XLOOKUP(B10613, Runs[Run ID], Runs[Track]), "— pick a run —")</f>
        <v>X-Men</v>
      </c>
      <c r="B10613" s="54" t="s">
        <v>1033</v>
      </c>
      <c r="C10613" s="53" t="str">
        <f t="array" ref="C10613">IFERROR(_xlfn.XLOOKUP(B10613, Runs[Run ID], Runs[Title]), "— pick a run —")</f>
        <v>Claremont Era X-Men</v>
      </c>
      <c r="D10613" s="74" t="s">
        <v>10146</v>
      </c>
      <c r="E10613" s="58" t="b">
        <v>0</v>
      </c>
      <c r="F10613" s="25">
        <f t="shared" si="2"/>
        <v>402</v>
      </c>
      <c r="G10613" s="193"/>
      <c r="H10613" s="23"/>
      <c r="I10613" s="28"/>
    </row>
    <row r="10614" ht="22.5" customHeight="1">
      <c r="A10614" s="53" t="str">
        <f t="array" ref="A10614">IFERROR(_xlfn.XLOOKUP(B10614, Runs[Run ID], Runs[Track]), "— pick a run —")</f>
        <v>X-Men</v>
      </c>
      <c r="B10614" s="54" t="s">
        <v>1033</v>
      </c>
      <c r="C10614" s="53" t="str">
        <f t="array" ref="C10614">IFERROR(_xlfn.XLOOKUP(B10614, Runs[Run ID], Runs[Title]), "— pick a run —")</f>
        <v>Claremont Era X-Men</v>
      </c>
      <c r="D10614" s="74" t="s">
        <v>10154</v>
      </c>
      <c r="E10614" s="58" t="b">
        <v>0</v>
      </c>
      <c r="F10614" s="25">
        <f t="shared" si="2"/>
        <v>403</v>
      </c>
      <c r="G10614" s="193"/>
      <c r="H10614" s="23"/>
      <c r="I10614" s="28"/>
    </row>
    <row r="10615" ht="22.5" customHeight="1">
      <c r="A10615" s="53" t="str">
        <f t="array" ref="A10615">IFERROR(_xlfn.XLOOKUP(B10615, Runs[Run ID], Runs[Track]), "— pick a run —")</f>
        <v>X-Men</v>
      </c>
      <c r="B10615" s="54" t="s">
        <v>1033</v>
      </c>
      <c r="C10615" s="53" t="str">
        <f t="array" ref="C10615">IFERROR(_xlfn.XLOOKUP(B10615, Runs[Run ID], Runs[Title]), "— pick a run —")</f>
        <v>Claremont Era X-Men</v>
      </c>
      <c r="D10615" s="74" t="s">
        <v>10162</v>
      </c>
      <c r="E10615" s="58" t="b">
        <v>0</v>
      </c>
      <c r="F10615" s="25">
        <f t="shared" si="2"/>
        <v>404</v>
      </c>
      <c r="G10615" s="193"/>
      <c r="H10615" s="23"/>
      <c r="I10615" s="28"/>
    </row>
    <row r="10616" ht="22.5" customHeight="1">
      <c r="A10616" s="53" t="str">
        <f t="array" ref="A10616">IFERROR(_xlfn.XLOOKUP(B10616, Runs[Run ID], Runs[Track]), "— pick a run —")</f>
        <v>X-Men</v>
      </c>
      <c r="B10616" s="54" t="s">
        <v>1033</v>
      </c>
      <c r="C10616" s="53" t="str">
        <f t="array" ref="C10616">IFERROR(_xlfn.XLOOKUP(B10616, Runs[Run ID], Runs[Title]), "— pick a run —")</f>
        <v>Claremont Era X-Men</v>
      </c>
      <c r="D10616" s="74" t="s">
        <v>10171</v>
      </c>
      <c r="E10616" s="58" t="b">
        <v>0</v>
      </c>
      <c r="F10616" s="25">
        <f t="shared" si="2"/>
        <v>405</v>
      </c>
      <c r="G10616" s="193"/>
      <c r="H10616" s="23"/>
      <c r="I10616" s="28"/>
    </row>
    <row r="10617" ht="22.5" customHeight="1">
      <c r="A10617" s="53" t="str">
        <f t="array" ref="A10617">IFERROR(_xlfn.XLOOKUP(B10617, Runs[Run ID], Runs[Track]), "— pick a run —")</f>
        <v>X-Men</v>
      </c>
      <c r="B10617" s="54" t="s">
        <v>1033</v>
      </c>
      <c r="C10617" s="53" t="str">
        <f t="array" ref="C10617">IFERROR(_xlfn.XLOOKUP(B10617, Runs[Run ID], Runs[Title]), "— pick a run —")</f>
        <v>Claremont Era X-Men</v>
      </c>
      <c r="D10617" s="74" t="s">
        <v>10179</v>
      </c>
      <c r="E10617" s="58" t="b">
        <v>0</v>
      </c>
      <c r="F10617" s="25">
        <f t="shared" si="2"/>
        <v>406</v>
      </c>
      <c r="G10617" s="193"/>
      <c r="H10617" s="23"/>
      <c r="I10617" s="28"/>
    </row>
    <row r="10618" ht="22.5" customHeight="1">
      <c r="A10618" s="53" t="str">
        <f t="array" ref="A10618">IFERROR(_xlfn.XLOOKUP(B10618, Runs[Run ID], Runs[Track]), "— pick a run —")</f>
        <v>X-Men</v>
      </c>
      <c r="B10618" s="54" t="s">
        <v>1033</v>
      </c>
      <c r="C10618" s="53" t="str">
        <f t="array" ref="C10618">IFERROR(_xlfn.XLOOKUP(B10618, Runs[Run ID], Runs[Title]), "— pick a run —")</f>
        <v>Claremont Era X-Men</v>
      </c>
      <c r="D10618" s="74" t="s">
        <v>10187</v>
      </c>
      <c r="E10618" s="58" t="b">
        <v>0</v>
      </c>
      <c r="F10618" s="25">
        <f t="shared" si="2"/>
        <v>407</v>
      </c>
      <c r="G10618" s="193"/>
      <c r="H10618" s="23"/>
      <c r="I10618" s="28"/>
    </row>
    <row r="10619" ht="22.5" customHeight="1">
      <c r="A10619" s="53" t="str">
        <f t="array" ref="A10619">IFERROR(_xlfn.XLOOKUP(B10619, Runs[Run ID], Runs[Track]), "— pick a run —")</f>
        <v>X-Men</v>
      </c>
      <c r="B10619" s="54" t="s">
        <v>1033</v>
      </c>
      <c r="C10619" s="53" t="str">
        <f t="array" ref="C10619">IFERROR(_xlfn.XLOOKUP(B10619, Runs[Run ID], Runs[Title]), "— pick a run —")</f>
        <v>Claremont Era X-Men</v>
      </c>
      <c r="D10619" s="74" t="s">
        <v>10194</v>
      </c>
      <c r="E10619" s="58" t="b">
        <v>0</v>
      </c>
      <c r="F10619" s="25">
        <f t="shared" si="2"/>
        <v>408</v>
      </c>
      <c r="G10619" s="193"/>
      <c r="H10619" s="23"/>
      <c r="I10619" s="28"/>
    </row>
    <row r="10620" ht="22.5" customHeight="1">
      <c r="A10620" s="53" t="str">
        <f t="array" ref="A10620">IFERROR(_xlfn.XLOOKUP(B10620, Runs[Run ID], Runs[Track]), "— pick a run —")</f>
        <v>X-Men</v>
      </c>
      <c r="B10620" s="54" t="s">
        <v>1033</v>
      </c>
      <c r="C10620" s="53" t="str">
        <f t="array" ref="C10620">IFERROR(_xlfn.XLOOKUP(B10620, Runs[Run ID], Runs[Title]), "— pick a run —")</f>
        <v>Claremont Era X-Men</v>
      </c>
      <c r="D10620" s="74" t="s">
        <v>10202</v>
      </c>
      <c r="E10620" s="58" t="b">
        <v>0</v>
      </c>
      <c r="F10620" s="25">
        <f t="shared" si="2"/>
        <v>409</v>
      </c>
      <c r="G10620" s="193"/>
      <c r="H10620" s="23"/>
      <c r="I10620" s="28"/>
    </row>
    <row r="10621" ht="22.5" customHeight="1">
      <c r="A10621" s="53" t="str">
        <f t="array" ref="A10621">IFERROR(_xlfn.XLOOKUP(B10621, Runs[Run ID], Runs[Track]), "— pick a run —")</f>
        <v>X-Men</v>
      </c>
      <c r="B10621" s="54" t="s">
        <v>1033</v>
      </c>
      <c r="C10621" s="53" t="str">
        <f t="array" ref="C10621">IFERROR(_xlfn.XLOOKUP(B10621, Runs[Run ID], Runs[Title]), "— pick a run —")</f>
        <v>Claremont Era X-Men</v>
      </c>
      <c r="D10621" s="74" t="s">
        <v>10209</v>
      </c>
      <c r="E10621" s="58" t="b">
        <v>0</v>
      </c>
      <c r="F10621" s="25">
        <f t="shared" si="2"/>
        <v>410</v>
      </c>
      <c r="G10621" s="193"/>
      <c r="H10621" s="23"/>
      <c r="I10621" s="28"/>
    </row>
    <row r="10622" ht="22.5" customHeight="1">
      <c r="A10622" s="53" t="str">
        <f t="array" ref="A10622">IFERROR(_xlfn.XLOOKUP(B10622, Runs[Run ID], Runs[Track]), "— pick a run —")</f>
        <v>X-Men</v>
      </c>
      <c r="B10622" s="54" t="s">
        <v>1033</v>
      </c>
      <c r="C10622" s="53" t="str">
        <f t="array" ref="C10622">IFERROR(_xlfn.XLOOKUP(B10622, Runs[Run ID], Runs[Title]), "— pick a run —")</f>
        <v>Claremont Era X-Men</v>
      </c>
      <c r="D10622" s="74" t="s">
        <v>10216</v>
      </c>
      <c r="E10622" s="58" t="b">
        <v>0</v>
      </c>
      <c r="F10622" s="25">
        <f t="shared" si="2"/>
        <v>411</v>
      </c>
      <c r="G10622" s="193"/>
      <c r="H10622" s="23"/>
      <c r="I10622" s="28"/>
    </row>
    <row r="10623" ht="22.5" customHeight="1">
      <c r="A10623" s="53" t="str">
        <f t="array" ref="A10623">IFERROR(_xlfn.XLOOKUP(B10623, Runs[Run ID], Runs[Track]), "— pick a run —")</f>
        <v>X-Men</v>
      </c>
      <c r="B10623" s="54" t="s">
        <v>1033</v>
      </c>
      <c r="C10623" s="53" t="str">
        <f t="array" ref="C10623">IFERROR(_xlfn.XLOOKUP(B10623, Runs[Run ID], Runs[Title]), "— pick a run —")</f>
        <v>Claremont Era X-Men</v>
      </c>
      <c r="D10623" s="74" t="s">
        <v>10226</v>
      </c>
      <c r="E10623" s="58" t="b">
        <v>0</v>
      </c>
      <c r="F10623" s="25">
        <f t="shared" si="2"/>
        <v>412</v>
      </c>
      <c r="G10623" s="193"/>
      <c r="H10623" s="23"/>
      <c r="I10623" s="28"/>
    </row>
    <row r="10624" ht="22.5" customHeight="1">
      <c r="A10624" s="53" t="str">
        <f t="array" ref="A10624">IFERROR(_xlfn.XLOOKUP(B10624, Runs[Run ID], Runs[Track]), "— pick a run —")</f>
        <v>X-Men</v>
      </c>
      <c r="B10624" s="54" t="s">
        <v>1033</v>
      </c>
      <c r="C10624" s="53" t="str">
        <f t="array" ref="C10624">IFERROR(_xlfn.XLOOKUP(B10624, Runs[Run ID], Runs[Title]), "— pick a run —")</f>
        <v>Claremont Era X-Men</v>
      </c>
      <c r="D10624" s="74" t="s">
        <v>17298</v>
      </c>
      <c r="E10624" s="58" t="b">
        <v>0</v>
      </c>
      <c r="F10624" s="25">
        <f t="shared" si="2"/>
        <v>413</v>
      </c>
      <c r="G10624" s="193"/>
      <c r="H10624" s="23"/>
      <c r="I10624" s="28"/>
    </row>
    <row r="10625" ht="22.5" customHeight="1">
      <c r="A10625" s="53" t="str">
        <f t="array" ref="A10625">IFERROR(_xlfn.XLOOKUP(B10625, Runs[Run ID], Runs[Track]), "— pick a run —")</f>
        <v>X-Men</v>
      </c>
      <c r="B10625" s="54" t="s">
        <v>1033</v>
      </c>
      <c r="C10625" s="53" t="str">
        <f t="array" ref="C10625">IFERROR(_xlfn.XLOOKUP(B10625, Runs[Run ID], Runs[Title]), "— pick a run —")</f>
        <v>Claremont Era X-Men</v>
      </c>
      <c r="D10625" s="74" t="s">
        <v>17299</v>
      </c>
      <c r="E10625" s="58" t="b">
        <v>0</v>
      </c>
      <c r="F10625" s="25">
        <f t="shared" si="2"/>
        <v>414</v>
      </c>
      <c r="G10625" s="193"/>
      <c r="H10625" s="23"/>
      <c r="I10625" s="28"/>
    </row>
    <row r="10626" ht="22.5" customHeight="1">
      <c r="A10626" s="53" t="str">
        <f t="array" ref="A10626">IFERROR(_xlfn.XLOOKUP(B10626, Runs[Run ID], Runs[Track]), "— pick a run —")</f>
        <v>X-Men</v>
      </c>
      <c r="B10626" s="54" t="s">
        <v>1033</v>
      </c>
      <c r="C10626" s="53" t="str">
        <f t="array" ref="C10626">IFERROR(_xlfn.XLOOKUP(B10626, Runs[Run ID], Runs[Title]), "— pick a run —")</f>
        <v>Claremont Era X-Men</v>
      </c>
      <c r="D10626" s="74" t="s">
        <v>17300</v>
      </c>
      <c r="E10626" s="58" t="b">
        <v>0</v>
      </c>
      <c r="F10626" s="25">
        <f t="shared" si="2"/>
        <v>415</v>
      </c>
      <c r="G10626" s="193"/>
      <c r="H10626" s="23"/>
      <c r="I10626" s="28"/>
    </row>
    <row r="10627" ht="22.5" customHeight="1">
      <c r="A10627" s="53" t="str">
        <f t="array" ref="A10627">IFERROR(_xlfn.XLOOKUP(B10627, Runs[Run ID], Runs[Track]), "— pick a run —")</f>
        <v>X-Men</v>
      </c>
      <c r="B10627" s="54" t="s">
        <v>1033</v>
      </c>
      <c r="C10627" s="53" t="str">
        <f t="array" ref="C10627">IFERROR(_xlfn.XLOOKUP(B10627, Runs[Run ID], Runs[Title]), "— pick a run —")</f>
        <v>Claremont Era X-Men</v>
      </c>
      <c r="D10627" s="74" t="s">
        <v>14373</v>
      </c>
      <c r="E10627" s="58" t="b">
        <v>0</v>
      </c>
      <c r="F10627" s="25">
        <f t="shared" si="2"/>
        <v>416</v>
      </c>
      <c r="G10627" s="193"/>
      <c r="H10627" s="23"/>
      <c r="I10627" s="28"/>
    </row>
    <row r="10628" ht="22.5" customHeight="1">
      <c r="A10628" s="53" t="str">
        <f t="array" ref="A10628">IFERROR(_xlfn.XLOOKUP(B10628, Runs[Run ID], Runs[Track]), "— pick a run —")</f>
        <v>X-Men</v>
      </c>
      <c r="B10628" s="54" t="s">
        <v>1033</v>
      </c>
      <c r="C10628" s="53" t="str">
        <f t="array" ref="C10628">IFERROR(_xlfn.XLOOKUP(B10628, Runs[Run ID], Runs[Title]), "— pick a run —")</f>
        <v>Claremont Era X-Men</v>
      </c>
      <c r="D10628" s="74" t="s">
        <v>10264</v>
      </c>
      <c r="E10628" s="58" t="b">
        <v>0</v>
      </c>
      <c r="F10628" s="25">
        <f t="shared" si="2"/>
        <v>417</v>
      </c>
      <c r="G10628" s="193"/>
      <c r="H10628" s="23"/>
      <c r="I10628" s="28"/>
    </row>
    <row r="10629" ht="22.5" customHeight="1">
      <c r="A10629" s="53" t="str">
        <f t="array" ref="A10629">IFERROR(_xlfn.XLOOKUP(B10629, Runs[Run ID], Runs[Track]), "— pick a run —")</f>
        <v>X-Men</v>
      </c>
      <c r="B10629" s="54" t="s">
        <v>1033</v>
      </c>
      <c r="C10629" s="53" t="str">
        <f t="array" ref="C10629">IFERROR(_xlfn.XLOOKUP(B10629, Runs[Run ID], Runs[Title]), "— pick a run —")</f>
        <v>Claremont Era X-Men</v>
      </c>
      <c r="D10629" s="74" t="s">
        <v>10271</v>
      </c>
      <c r="E10629" s="58" t="b">
        <v>0</v>
      </c>
      <c r="F10629" s="25">
        <f t="shared" si="2"/>
        <v>418</v>
      </c>
      <c r="G10629" s="193"/>
      <c r="H10629" s="23"/>
      <c r="I10629" s="28"/>
    </row>
    <row r="10630" ht="22.5" customHeight="1">
      <c r="A10630" s="53" t="str">
        <f t="array" ref="A10630">IFERROR(_xlfn.XLOOKUP(B10630, Runs[Run ID], Runs[Track]), "— pick a run —")</f>
        <v>X-Men</v>
      </c>
      <c r="B10630" s="54" t="s">
        <v>1033</v>
      </c>
      <c r="C10630" s="53" t="str">
        <f t="array" ref="C10630">IFERROR(_xlfn.XLOOKUP(B10630, Runs[Run ID], Runs[Title]), "— pick a run —")</f>
        <v>Claremont Era X-Men</v>
      </c>
      <c r="D10630" s="74" t="s">
        <v>17301</v>
      </c>
      <c r="E10630" s="58" t="b">
        <v>0</v>
      </c>
      <c r="F10630" s="25">
        <f t="shared" si="2"/>
        <v>419</v>
      </c>
      <c r="G10630" s="193"/>
      <c r="H10630" s="23"/>
      <c r="I10630" s="28"/>
    </row>
    <row r="10631" ht="22.5" customHeight="1">
      <c r="A10631" s="53" t="str">
        <f t="array" ref="A10631">IFERROR(_xlfn.XLOOKUP(B10631, Runs[Run ID], Runs[Track]), "— pick a run —")</f>
        <v>X-Men</v>
      </c>
      <c r="B10631" s="54" t="s">
        <v>1033</v>
      </c>
      <c r="C10631" s="53" t="str">
        <f t="array" ref="C10631">IFERROR(_xlfn.XLOOKUP(B10631, Runs[Run ID], Runs[Title]), "— pick a run —")</f>
        <v>Claremont Era X-Men</v>
      </c>
      <c r="D10631" s="74" t="s">
        <v>10286</v>
      </c>
      <c r="E10631" s="58" t="b">
        <v>0</v>
      </c>
      <c r="F10631" s="25">
        <f t="shared" si="2"/>
        <v>420</v>
      </c>
      <c r="G10631" s="193"/>
      <c r="H10631" s="23"/>
      <c r="I10631" s="28"/>
    </row>
    <row r="10632" ht="22.5" customHeight="1">
      <c r="A10632" s="53" t="str">
        <f t="array" ref="A10632">IFERROR(_xlfn.XLOOKUP(B10632, Runs[Run ID], Runs[Track]), "— pick a run —")</f>
        <v>X-Men</v>
      </c>
      <c r="B10632" s="54" t="s">
        <v>1033</v>
      </c>
      <c r="C10632" s="53" t="str">
        <f t="array" ref="C10632">IFERROR(_xlfn.XLOOKUP(B10632, Runs[Run ID], Runs[Title]), "— pick a run —")</f>
        <v>Claremont Era X-Men</v>
      </c>
      <c r="D10632" s="74" t="s">
        <v>10292</v>
      </c>
      <c r="E10632" s="58" t="b">
        <v>0</v>
      </c>
      <c r="F10632" s="25">
        <f t="shared" si="2"/>
        <v>421</v>
      </c>
      <c r="G10632" s="193"/>
      <c r="H10632" s="23"/>
      <c r="I10632" s="28"/>
    </row>
    <row r="10633" ht="22.5" customHeight="1">
      <c r="A10633" s="53" t="str">
        <f t="array" ref="A10633">IFERROR(_xlfn.XLOOKUP(B10633, Runs[Run ID], Runs[Track]), "— pick a run —")</f>
        <v>X-Men</v>
      </c>
      <c r="B10633" s="54" t="s">
        <v>1033</v>
      </c>
      <c r="C10633" s="53" t="str">
        <f t="array" ref="C10633">IFERROR(_xlfn.XLOOKUP(B10633, Runs[Run ID], Runs[Title]), "— pick a run —")</f>
        <v>Claremont Era X-Men</v>
      </c>
      <c r="D10633" s="74" t="s">
        <v>10299</v>
      </c>
      <c r="E10633" s="58" t="b">
        <v>0</v>
      </c>
      <c r="F10633" s="25">
        <f t="shared" si="2"/>
        <v>422</v>
      </c>
      <c r="G10633" s="193"/>
      <c r="H10633" s="23"/>
      <c r="I10633" s="28"/>
    </row>
    <row r="10634" ht="22.5" customHeight="1">
      <c r="A10634" s="53" t="str">
        <f t="array" ref="A10634">IFERROR(_xlfn.XLOOKUP(B10634, Runs[Run ID], Runs[Track]), "— pick a run —")</f>
        <v>X-Men</v>
      </c>
      <c r="B10634" s="54" t="s">
        <v>1033</v>
      </c>
      <c r="C10634" s="53" t="str">
        <f t="array" ref="C10634">IFERROR(_xlfn.XLOOKUP(B10634, Runs[Run ID], Runs[Title]), "— pick a run —")</f>
        <v>Claremont Era X-Men</v>
      </c>
      <c r="D10634" s="74" t="s">
        <v>10306</v>
      </c>
      <c r="E10634" s="58" t="b">
        <v>0</v>
      </c>
      <c r="F10634" s="25">
        <f t="shared" si="2"/>
        <v>423</v>
      </c>
      <c r="G10634" s="193"/>
      <c r="H10634" s="23"/>
      <c r="I10634" s="28"/>
    </row>
    <row r="10635" ht="22.5" customHeight="1">
      <c r="A10635" s="53" t="str">
        <f t="array" ref="A10635">IFERROR(_xlfn.XLOOKUP(B10635, Runs[Run ID], Runs[Track]), "— pick a run —")</f>
        <v>X-Men</v>
      </c>
      <c r="B10635" s="54" t="s">
        <v>1033</v>
      </c>
      <c r="C10635" s="53" t="str">
        <f t="array" ref="C10635">IFERROR(_xlfn.XLOOKUP(B10635, Runs[Run ID], Runs[Title]), "— pick a run —")</f>
        <v>Claremont Era X-Men</v>
      </c>
      <c r="D10635" s="74" t="s">
        <v>10312</v>
      </c>
      <c r="E10635" s="58" t="b">
        <v>0</v>
      </c>
      <c r="F10635" s="25">
        <f t="shared" si="2"/>
        <v>424</v>
      </c>
      <c r="G10635" s="193"/>
      <c r="H10635" s="23"/>
      <c r="I10635" s="28"/>
    </row>
    <row r="10636" ht="22.5" customHeight="1">
      <c r="A10636" s="53" t="str">
        <f t="array" ref="A10636">IFERROR(_xlfn.XLOOKUP(B10636, Runs[Run ID], Runs[Track]), "— pick a run —")</f>
        <v>X-Men</v>
      </c>
      <c r="B10636" s="54" t="s">
        <v>1033</v>
      </c>
      <c r="C10636" s="53" t="str">
        <f t="array" ref="C10636">IFERROR(_xlfn.XLOOKUP(B10636, Runs[Run ID], Runs[Title]), "— pick a run —")</f>
        <v>Claremont Era X-Men</v>
      </c>
      <c r="D10636" s="74" t="s">
        <v>10318</v>
      </c>
      <c r="E10636" s="58" t="b">
        <v>0</v>
      </c>
      <c r="F10636" s="25">
        <f t="shared" si="2"/>
        <v>425</v>
      </c>
      <c r="G10636" s="193"/>
      <c r="H10636" s="23"/>
      <c r="I10636" s="28"/>
    </row>
    <row r="10637" ht="22.5" customHeight="1">
      <c r="A10637" s="53" t="str">
        <f t="array" ref="A10637">IFERROR(_xlfn.XLOOKUP(B10637, Runs[Run ID], Runs[Track]), "— pick a run —")</f>
        <v>X-Men</v>
      </c>
      <c r="B10637" s="54" t="s">
        <v>1033</v>
      </c>
      <c r="C10637" s="53" t="str">
        <f t="array" ref="C10637">IFERROR(_xlfn.XLOOKUP(B10637, Runs[Run ID], Runs[Title]), "— pick a run —")</f>
        <v>Claremont Era X-Men</v>
      </c>
      <c r="D10637" s="74" t="s">
        <v>10328</v>
      </c>
      <c r="E10637" s="58" t="b">
        <v>0</v>
      </c>
      <c r="F10637" s="25">
        <f t="shared" si="2"/>
        <v>426</v>
      </c>
      <c r="G10637" s="193"/>
      <c r="H10637" s="23"/>
      <c r="I10637" s="28"/>
    </row>
    <row r="10638" ht="22.5" customHeight="1">
      <c r="A10638" s="53" t="str">
        <f t="array" ref="A10638">IFERROR(_xlfn.XLOOKUP(B10638, Runs[Run ID], Runs[Track]), "— pick a run —")</f>
        <v>X-Men</v>
      </c>
      <c r="B10638" s="54" t="s">
        <v>1033</v>
      </c>
      <c r="C10638" s="53" t="str">
        <f t="array" ref="C10638">IFERROR(_xlfn.XLOOKUP(B10638, Runs[Run ID], Runs[Title]), "— pick a run —")</f>
        <v>Claremont Era X-Men</v>
      </c>
      <c r="D10638" s="74" t="s">
        <v>10335</v>
      </c>
      <c r="E10638" s="58" t="b">
        <v>0</v>
      </c>
      <c r="F10638" s="25">
        <f t="shared" si="2"/>
        <v>427</v>
      </c>
      <c r="G10638" s="193"/>
      <c r="H10638" s="23"/>
      <c r="I10638" s="28"/>
    </row>
    <row r="10639" ht="22.5" customHeight="1">
      <c r="A10639" s="53" t="str">
        <f t="array" ref="A10639">IFERROR(_xlfn.XLOOKUP(B10639, Runs[Run ID], Runs[Track]), "— pick a run —")</f>
        <v>X-Men</v>
      </c>
      <c r="B10639" s="54" t="s">
        <v>1033</v>
      </c>
      <c r="C10639" s="53" t="str">
        <f t="array" ref="C10639">IFERROR(_xlfn.XLOOKUP(B10639, Runs[Run ID], Runs[Title]), "— pick a run —")</f>
        <v>Claremont Era X-Men</v>
      </c>
      <c r="D10639" s="74" t="s">
        <v>17302</v>
      </c>
      <c r="E10639" s="58" t="b">
        <v>0</v>
      </c>
      <c r="F10639" s="25">
        <f t="shared" si="2"/>
        <v>428</v>
      </c>
      <c r="G10639" s="193"/>
      <c r="H10639" s="23"/>
      <c r="I10639" s="28"/>
    </row>
    <row r="10640" ht="22.5" customHeight="1">
      <c r="A10640" s="53" t="str">
        <f t="array" ref="A10640">IFERROR(_xlfn.XLOOKUP(B10640, Runs[Run ID], Runs[Track]), "— pick a run —")</f>
        <v>X-Men</v>
      </c>
      <c r="B10640" s="54" t="s">
        <v>1033</v>
      </c>
      <c r="C10640" s="53" t="str">
        <f t="array" ref="C10640">IFERROR(_xlfn.XLOOKUP(B10640, Runs[Run ID], Runs[Title]), "— pick a run —")</f>
        <v>Claremont Era X-Men</v>
      </c>
      <c r="D10640" s="74" t="s">
        <v>17303</v>
      </c>
      <c r="E10640" s="58" t="b">
        <v>0</v>
      </c>
      <c r="F10640" s="25">
        <f t="shared" si="2"/>
        <v>429</v>
      </c>
      <c r="G10640" s="193"/>
      <c r="H10640" s="23"/>
      <c r="I10640" s="28"/>
    </row>
    <row r="10641" ht="22.5" customHeight="1">
      <c r="A10641" s="53" t="str">
        <f t="array" ref="A10641">IFERROR(_xlfn.XLOOKUP(B10641, Runs[Run ID], Runs[Track]), "— pick a run —")</f>
        <v>X-Men</v>
      </c>
      <c r="B10641" s="54" t="s">
        <v>1033</v>
      </c>
      <c r="C10641" s="53" t="str">
        <f t="array" ref="C10641">IFERROR(_xlfn.XLOOKUP(B10641, Runs[Run ID], Runs[Title]), "— pick a run —")</f>
        <v>Claremont Era X-Men</v>
      </c>
      <c r="D10641" s="74" t="s">
        <v>17304</v>
      </c>
      <c r="E10641" s="58" t="b">
        <v>0</v>
      </c>
      <c r="F10641" s="25">
        <f t="shared" si="2"/>
        <v>430</v>
      </c>
      <c r="G10641" s="193"/>
      <c r="H10641" s="23"/>
      <c r="I10641" s="28"/>
    </row>
    <row r="10642" ht="22.5" customHeight="1">
      <c r="A10642" s="53" t="str">
        <f t="array" ref="A10642">IFERROR(_xlfn.XLOOKUP(B10642, Runs[Run ID], Runs[Track]), "— pick a run —")</f>
        <v>X-Men</v>
      </c>
      <c r="B10642" s="54" t="s">
        <v>1033</v>
      </c>
      <c r="C10642" s="53" t="str">
        <f t="array" ref="C10642">IFERROR(_xlfn.XLOOKUP(B10642, Runs[Run ID], Runs[Title]), "— pick a run —")</f>
        <v>Claremont Era X-Men</v>
      </c>
      <c r="D10642" s="74" t="s">
        <v>10358</v>
      </c>
      <c r="E10642" s="58" t="b">
        <v>0</v>
      </c>
      <c r="F10642" s="25">
        <f t="shared" si="2"/>
        <v>431</v>
      </c>
      <c r="G10642" s="193"/>
      <c r="H10642" s="23"/>
      <c r="I10642" s="28"/>
    </row>
    <row r="10643" ht="22.5" customHeight="1">
      <c r="A10643" s="53" t="str">
        <f t="array" ref="A10643">IFERROR(_xlfn.XLOOKUP(B10643, Runs[Run ID], Runs[Track]), "— pick a run —")</f>
        <v>X-Men</v>
      </c>
      <c r="B10643" s="54" t="s">
        <v>1033</v>
      </c>
      <c r="C10643" s="53" t="str">
        <f t="array" ref="C10643">IFERROR(_xlfn.XLOOKUP(B10643, Runs[Run ID], Runs[Title]), "— pick a run —")</f>
        <v>Claremont Era X-Men</v>
      </c>
      <c r="D10643" s="74" t="s">
        <v>10364</v>
      </c>
      <c r="E10643" s="58" t="b">
        <v>0</v>
      </c>
      <c r="F10643" s="25">
        <f t="shared" si="2"/>
        <v>432</v>
      </c>
      <c r="G10643" s="193"/>
      <c r="H10643" s="23"/>
      <c r="I10643" s="28"/>
    </row>
    <row r="10644" ht="22.5" customHeight="1">
      <c r="A10644" s="53" t="str">
        <f t="array" ref="A10644">IFERROR(_xlfn.XLOOKUP(B10644, Runs[Run ID], Runs[Track]), "— pick a run —")</f>
        <v>X-Men</v>
      </c>
      <c r="B10644" s="54" t="s">
        <v>1033</v>
      </c>
      <c r="C10644" s="53" t="str">
        <f t="array" ref="C10644">IFERROR(_xlfn.XLOOKUP(B10644, Runs[Run ID], Runs[Title]), "— pick a run —")</f>
        <v>Claremont Era X-Men</v>
      </c>
      <c r="D10644" s="74" t="s">
        <v>17305</v>
      </c>
      <c r="E10644" s="58" t="b">
        <v>0</v>
      </c>
      <c r="F10644" s="25">
        <f t="shared" si="2"/>
        <v>433</v>
      </c>
      <c r="G10644" s="193"/>
      <c r="H10644" s="23"/>
      <c r="I10644" s="28"/>
    </row>
    <row r="10645" ht="22.5" customHeight="1">
      <c r="A10645" s="53" t="str">
        <f t="array" ref="A10645">IFERROR(_xlfn.XLOOKUP(B10645, Runs[Run ID], Runs[Track]), "— pick a run —")</f>
        <v>X-Men</v>
      </c>
      <c r="B10645" s="54" t="s">
        <v>1033</v>
      </c>
      <c r="C10645" s="53" t="str">
        <f t="array" ref="C10645">IFERROR(_xlfn.XLOOKUP(B10645, Runs[Run ID], Runs[Title]), "— pick a run —")</f>
        <v>Claremont Era X-Men</v>
      </c>
      <c r="D10645" s="74" t="s">
        <v>10375</v>
      </c>
      <c r="E10645" s="58" t="b">
        <v>0</v>
      </c>
      <c r="F10645" s="25">
        <f t="shared" si="2"/>
        <v>434</v>
      </c>
      <c r="G10645" s="193"/>
      <c r="H10645" s="23"/>
      <c r="I10645" s="28"/>
    </row>
    <row r="10646" ht="22.5" customHeight="1">
      <c r="A10646" s="53" t="str">
        <f t="array" ref="A10646">IFERROR(_xlfn.XLOOKUP(B10646, Runs[Run ID], Runs[Track]), "— pick a run —")</f>
        <v>X-Men</v>
      </c>
      <c r="B10646" s="54" t="s">
        <v>1033</v>
      </c>
      <c r="C10646" s="53" t="str">
        <f t="array" ref="C10646">IFERROR(_xlfn.XLOOKUP(B10646, Runs[Run ID], Runs[Title]), "— pick a run —")</f>
        <v>Claremont Era X-Men</v>
      </c>
      <c r="D10646" s="74" t="s">
        <v>10380</v>
      </c>
      <c r="E10646" s="58" t="b">
        <v>0</v>
      </c>
      <c r="F10646" s="25">
        <f t="shared" si="2"/>
        <v>435</v>
      </c>
      <c r="G10646" s="193"/>
      <c r="H10646" s="23"/>
      <c r="I10646" s="28"/>
    </row>
    <row r="10647" ht="22.5" customHeight="1">
      <c r="A10647" s="53" t="str">
        <f t="array" ref="A10647">IFERROR(_xlfn.XLOOKUP(B10647, Runs[Run ID], Runs[Track]), "— pick a run —")</f>
        <v>X-Men</v>
      </c>
      <c r="B10647" s="54" t="s">
        <v>1033</v>
      </c>
      <c r="C10647" s="53" t="str">
        <f t="array" ref="C10647">IFERROR(_xlfn.XLOOKUP(B10647, Runs[Run ID], Runs[Title]), "— pick a run —")</f>
        <v>Claremont Era X-Men</v>
      </c>
      <c r="D10647" s="74" t="s">
        <v>17306</v>
      </c>
      <c r="E10647" s="58" t="b">
        <v>0</v>
      </c>
      <c r="F10647" s="25">
        <f t="shared" si="2"/>
        <v>436</v>
      </c>
      <c r="G10647" s="193"/>
      <c r="H10647" s="23"/>
      <c r="I10647" s="28"/>
    </row>
    <row r="10648" ht="22.5" customHeight="1">
      <c r="A10648" s="53" t="str">
        <f t="array" ref="A10648">IFERROR(_xlfn.XLOOKUP(B10648, Runs[Run ID], Runs[Track]), "— pick a run —")</f>
        <v>X-Men</v>
      </c>
      <c r="B10648" s="54" t="s">
        <v>1033</v>
      </c>
      <c r="C10648" s="53" t="str">
        <f t="array" ref="C10648">IFERROR(_xlfn.XLOOKUP(B10648, Runs[Run ID], Runs[Title]), "— pick a run —")</f>
        <v>Claremont Era X-Men</v>
      </c>
      <c r="D10648" s="74" t="s">
        <v>10391</v>
      </c>
      <c r="E10648" s="58" t="b">
        <v>0</v>
      </c>
      <c r="F10648" s="25">
        <f t="shared" si="2"/>
        <v>437</v>
      </c>
      <c r="G10648" s="193"/>
      <c r="H10648" s="23"/>
      <c r="I10648" s="28"/>
    </row>
    <row r="10649" ht="22.5" customHeight="1">
      <c r="A10649" s="53" t="str">
        <f t="array" ref="A10649">IFERROR(_xlfn.XLOOKUP(B10649, Runs[Run ID], Runs[Track]), "— pick a run —")</f>
        <v>X-Men</v>
      </c>
      <c r="B10649" s="54" t="s">
        <v>1033</v>
      </c>
      <c r="C10649" s="53" t="str">
        <f t="array" ref="C10649">IFERROR(_xlfn.XLOOKUP(B10649, Runs[Run ID], Runs[Title]), "— pick a run —")</f>
        <v>Claremont Era X-Men</v>
      </c>
      <c r="D10649" s="74" t="s">
        <v>10396</v>
      </c>
      <c r="E10649" s="58" t="b">
        <v>0</v>
      </c>
      <c r="F10649" s="25">
        <f t="shared" si="2"/>
        <v>438</v>
      </c>
      <c r="G10649" s="193"/>
      <c r="H10649" s="23"/>
      <c r="I10649" s="28"/>
    </row>
    <row r="10650" ht="22.5" customHeight="1">
      <c r="A10650" s="53" t="str">
        <f t="array" ref="A10650">IFERROR(_xlfn.XLOOKUP(B10650, Runs[Run ID], Runs[Track]), "— pick a run —")</f>
        <v>X-Men</v>
      </c>
      <c r="B10650" s="54" t="s">
        <v>1033</v>
      </c>
      <c r="C10650" s="53" t="str">
        <f t="array" ref="C10650">IFERROR(_xlfn.XLOOKUP(B10650, Runs[Run ID], Runs[Title]), "— pick a run —")</f>
        <v>Claremont Era X-Men</v>
      </c>
      <c r="D10650" s="74" t="s">
        <v>10407</v>
      </c>
      <c r="E10650" s="58" t="b">
        <v>0</v>
      </c>
      <c r="F10650" s="25">
        <f t="shared" si="2"/>
        <v>439</v>
      </c>
      <c r="G10650" s="193"/>
      <c r="H10650" s="23"/>
      <c r="I10650" s="28"/>
    </row>
    <row r="10651" ht="22.5" customHeight="1">
      <c r="A10651" s="53" t="str">
        <f t="array" ref="A10651">IFERROR(_xlfn.XLOOKUP(B10651, Runs[Run ID], Runs[Track]), "— pick a run —")</f>
        <v>X-Men</v>
      </c>
      <c r="B10651" s="54" t="s">
        <v>1033</v>
      </c>
      <c r="C10651" s="53" t="str">
        <f t="array" ref="C10651">IFERROR(_xlfn.XLOOKUP(B10651, Runs[Run ID], Runs[Title]), "— pick a run —")</f>
        <v>Claremont Era X-Men</v>
      </c>
      <c r="D10651" s="74" t="s">
        <v>10413</v>
      </c>
      <c r="E10651" s="58" t="b">
        <v>0</v>
      </c>
      <c r="F10651" s="25">
        <f t="shared" si="2"/>
        <v>440</v>
      </c>
      <c r="G10651" s="193"/>
      <c r="H10651" s="23"/>
      <c r="I10651" s="28"/>
    </row>
    <row r="10652" ht="22.5" customHeight="1">
      <c r="A10652" s="53" t="str">
        <f t="array" ref="A10652">IFERROR(_xlfn.XLOOKUP(B10652, Runs[Run ID], Runs[Track]), "— pick a run —")</f>
        <v>X-Men</v>
      </c>
      <c r="B10652" s="54" t="s">
        <v>1033</v>
      </c>
      <c r="C10652" s="53" t="str">
        <f t="array" ref="C10652">IFERROR(_xlfn.XLOOKUP(B10652, Runs[Run ID], Runs[Title]), "— pick a run —")</f>
        <v>Claremont Era X-Men</v>
      </c>
      <c r="D10652" s="74" t="s">
        <v>17307</v>
      </c>
      <c r="E10652" s="58" t="b">
        <v>0</v>
      </c>
      <c r="F10652" s="25">
        <f t="shared" si="2"/>
        <v>441</v>
      </c>
      <c r="G10652" s="193"/>
      <c r="H10652" s="23"/>
      <c r="I10652" s="28"/>
    </row>
    <row r="10653" ht="22.5" customHeight="1">
      <c r="A10653" s="53" t="str">
        <f t="array" ref="A10653">IFERROR(_xlfn.XLOOKUP(B10653, Runs[Run ID], Runs[Track]), "— pick a run —")</f>
        <v>X-Men</v>
      </c>
      <c r="B10653" s="54" t="s">
        <v>1033</v>
      </c>
      <c r="C10653" s="53" t="str">
        <f t="array" ref="C10653">IFERROR(_xlfn.XLOOKUP(B10653, Runs[Run ID], Runs[Title]), "— pick a run —")</f>
        <v>Claremont Era X-Men</v>
      </c>
      <c r="D10653" s="74" t="s">
        <v>17308</v>
      </c>
      <c r="E10653" s="58" t="b">
        <v>0</v>
      </c>
      <c r="F10653" s="25">
        <f t="shared" si="2"/>
        <v>442</v>
      </c>
      <c r="G10653" s="193"/>
      <c r="H10653" s="23"/>
      <c r="I10653" s="28"/>
    </row>
    <row r="10654" ht="22.5" customHeight="1">
      <c r="A10654" s="53" t="str">
        <f t="array" ref="A10654">IFERROR(_xlfn.XLOOKUP(B10654, Runs[Run ID], Runs[Track]), "— pick a run —")</f>
        <v>X-Men</v>
      </c>
      <c r="B10654" s="54" t="s">
        <v>1033</v>
      </c>
      <c r="C10654" s="53" t="str">
        <f t="array" ref="C10654">IFERROR(_xlfn.XLOOKUP(B10654, Runs[Run ID], Runs[Title]), "— pick a run —")</f>
        <v>Claremont Era X-Men</v>
      </c>
      <c r="D10654" s="74" t="s">
        <v>17309</v>
      </c>
      <c r="E10654" s="58" t="b">
        <v>0</v>
      </c>
      <c r="F10654" s="25">
        <f t="shared" si="2"/>
        <v>443</v>
      </c>
      <c r="G10654" s="193"/>
      <c r="H10654" s="23"/>
      <c r="I10654" s="28"/>
    </row>
    <row r="10655" ht="22.5" customHeight="1">
      <c r="A10655" s="53" t="str">
        <f t="array" ref="A10655">IFERROR(_xlfn.XLOOKUP(B10655, Runs[Run ID], Runs[Track]), "— pick a run —")</f>
        <v>X-Men</v>
      </c>
      <c r="B10655" s="54" t="s">
        <v>1033</v>
      </c>
      <c r="C10655" s="53" t="str">
        <f t="array" ref="C10655">IFERROR(_xlfn.XLOOKUP(B10655, Runs[Run ID], Runs[Title]), "— pick a run —")</f>
        <v>Claremont Era X-Men</v>
      </c>
      <c r="D10655" s="74" t="s">
        <v>17310</v>
      </c>
      <c r="E10655" s="58" t="b">
        <v>0</v>
      </c>
      <c r="F10655" s="25">
        <f t="shared" si="2"/>
        <v>444</v>
      </c>
      <c r="G10655" s="193"/>
      <c r="H10655" s="23"/>
      <c r="I10655" s="28"/>
    </row>
    <row r="10656" ht="22.5" customHeight="1">
      <c r="A10656" s="53" t="str">
        <f t="array" ref="A10656">IFERROR(_xlfn.XLOOKUP(B10656, Runs[Run ID], Runs[Track]), "— pick a run —")</f>
        <v>X-Men</v>
      </c>
      <c r="B10656" s="54" t="s">
        <v>1033</v>
      </c>
      <c r="C10656" s="53" t="str">
        <f t="array" ref="C10656">IFERROR(_xlfn.XLOOKUP(B10656, Runs[Run ID], Runs[Title]), "— pick a run —")</f>
        <v>Claremont Era X-Men</v>
      </c>
      <c r="D10656" s="74" t="s">
        <v>17311</v>
      </c>
      <c r="E10656" s="58" t="b">
        <v>0</v>
      </c>
      <c r="F10656" s="25">
        <f t="shared" si="2"/>
        <v>445</v>
      </c>
      <c r="G10656" s="193"/>
      <c r="H10656" s="23"/>
      <c r="I10656" s="28"/>
    </row>
    <row r="10657" ht="22.5" customHeight="1">
      <c r="A10657" s="53" t="str">
        <f t="array" ref="A10657">IFERROR(_xlfn.XLOOKUP(B10657, Runs[Run ID], Runs[Track]), "— pick a run —")</f>
        <v>X-Men</v>
      </c>
      <c r="B10657" s="54" t="s">
        <v>1033</v>
      </c>
      <c r="C10657" s="53" t="str">
        <f t="array" ref="C10657">IFERROR(_xlfn.XLOOKUP(B10657, Runs[Run ID], Runs[Title]), "— pick a run —")</f>
        <v>Claremont Era X-Men</v>
      </c>
      <c r="D10657" s="74" t="s">
        <v>8685</v>
      </c>
      <c r="E10657" s="58" t="b">
        <v>0</v>
      </c>
      <c r="F10657" s="25">
        <f t="shared" si="2"/>
        <v>446</v>
      </c>
      <c r="G10657" s="193"/>
      <c r="H10657" s="23"/>
      <c r="I10657" s="28"/>
    </row>
    <row r="10658" ht="22.5" customHeight="1">
      <c r="A10658" s="53" t="str">
        <f t="array" ref="A10658">IFERROR(_xlfn.XLOOKUP(B10658, Runs[Run ID], Runs[Track]), "— pick a run —")</f>
        <v>X-Men</v>
      </c>
      <c r="B10658" s="54" t="s">
        <v>1033</v>
      </c>
      <c r="C10658" s="53" t="str">
        <f t="array" ref="C10658">IFERROR(_xlfn.XLOOKUP(B10658, Runs[Run ID], Runs[Title]), "— pick a run —")</f>
        <v>Claremont Era X-Men</v>
      </c>
      <c r="D10658" s="74" t="s">
        <v>8699</v>
      </c>
      <c r="E10658" s="58" t="b">
        <v>0</v>
      </c>
      <c r="F10658" s="25">
        <f t="shared" si="2"/>
        <v>447</v>
      </c>
      <c r="G10658" s="193"/>
      <c r="H10658" s="23"/>
      <c r="I10658" s="28"/>
    </row>
    <row r="10659" ht="22.5" customHeight="1">
      <c r="A10659" s="53" t="str">
        <f t="array" ref="A10659">IFERROR(_xlfn.XLOOKUP(B10659, Runs[Run ID], Runs[Track]), "— pick a run —")</f>
        <v>X-Men</v>
      </c>
      <c r="B10659" s="54" t="s">
        <v>1033</v>
      </c>
      <c r="C10659" s="53" t="str">
        <f t="array" ref="C10659">IFERROR(_xlfn.XLOOKUP(B10659, Runs[Run ID], Runs[Title]), "— pick a run —")</f>
        <v>Claremont Era X-Men</v>
      </c>
      <c r="D10659" s="74" t="s">
        <v>8712</v>
      </c>
      <c r="E10659" s="58" t="b">
        <v>0</v>
      </c>
      <c r="F10659" s="25">
        <f t="shared" si="2"/>
        <v>448</v>
      </c>
      <c r="G10659" s="193"/>
      <c r="H10659" s="23"/>
      <c r="I10659" s="28"/>
    </row>
    <row r="10660" ht="22.5" customHeight="1">
      <c r="A10660" s="53" t="str">
        <f t="array" ref="A10660">IFERROR(_xlfn.XLOOKUP(B10660, Runs[Run ID], Runs[Track]), "— pick a run —")</f>
        <v>X-Men</v>
      </c>
      <c r="B10660" s="54" t="s">
        <v>1033</v>
      </c>
      <c r="C10660" s="53" t="str">
        <f t="array" ref="C10660">IFERROR(_xlfn.XLOOKUP(B10660, Runs[Run ID], Runs[Title]), "— pick a run —")</f>
        <v>Claremont Era X-Men</v>
      </c>
      <c r="D10660" s="74" t="s">
        <v>8727</v>
      </c>
      <c r="E10660" s="58" t="b">
        <v>0</v>
      </c>
      <c r="F10660" s="25">
        <f t="shared" si="2"/>
        <v>449</v>
      </c>
      <c r="G10660" s="193"/>
      <c r="H10660" s="23"/>
      <c r="I10660" s="28"/>
    </row>
    <row r="10661" ht="22.5" customHeight="1">
      <c r="A10661" s="53" t="str">
        <f t="array" ref="A10661">IFERROR(_xlfn.XLOOKUP(B10661, Runs[Run ID], Runs[Track]), "— pick a run —")</f>
        <v>X-Men</v>
      </c>
      <c r="B10661" s="54" t="s">
        <v>1033</v>
      </c>
      <c r="C10661" s="53" t="str">
        <f t="array" ref="C10661">IFERROR(_xlfn.XLOOKUP(B10661, Runs[Run ID], Runs[Title]), "— pick a run —")</f>
        <v>Claremont Era X-Men</v>
      </c>
      <c r="D10661" s="74" t="s">
        <v>10474</v>
      </c>
      <c r="E10661" s="58" t="b">
        <v>0</v>
      </c>
      <c r="F10661" s="25">
        <f t="shared" si="2"/>
        <v>450</v>
      </c>
      <c r="G10661" s="193"/>
      <c r="H10661" s="23"/>
      <c r="I10661" s="28"/>
    </row>
    <row r="10662" ht="22.5" customHeight="1">
      <c r="A10662" s="53" t="str">
        <f t="array" ref="A10662">IFERROR(_xlfn.XLOOKUP(B10662, Runs[Run ID], Runs[Track]), "— pick a run —")</f>
        <v>X-Men</v>
      </c>
      <c r="B10662" s="54" t="s">
        <v>1033</v>
      </c>
      <c r="C10662" s="53" t="str">
        <f t="array" ref="C10662">IFERROR(_xlfn.XLOOKUP(B10662, Runs[Run ID], Runs[Title]), "— pick a run —")</f>
        <v>Claremont Era X-Men</v>
      </c>
      <c r="D10662" s="74" t="s">
        <v>10481</v>
      </c>
      <c r="E10662" s="58" t="b">
        <v>0</v>
      </c>
      <c r="F10662" s="25">
        <f t="shared" si="2"/>
        <v>451</v>
      </c>
      <c r="G10662" s="193"/>
      <c r="H10662" s="23"/>
      <c r="I10662" s="28"/>
    </row>
    <row r="10663" ht="22.5" customHeight="1">
      <c r="A10663" s="53" t="str">
        <f t="array" ref="A10663">IFERROR(_xlfn.XLOOKUP(B10663, Runs[Run ID], Runs[Track]), "— pick a run —")</f>
        <v>X-Men</v>
      </c>
      <c r="B10663" s="54" t="s">
        <v>1033</v>
      </c>
      <c r="C10663" s="53" t="str">
        <f t="array" ref="C10663">IFERROR(_xlfn.XLOOKUP(B10663, Runs[Run ID], Runs[Title]), "— pick a run —")</f>
        <v>Claremont Era X-Men</v>
      </c>
      <c r="D10663" s="74" t="s">
        <v>17312</v>
      </c>
      <c r="E10663" s="58" t="b">
        <v>0</v>
      </c>
      <c r="F10663" s="25">
        <f t="shared" si="2"/>
        <v>452</v>
      </c>
      <c r="G10663" s="193"/>
      <c r="H10663" s="23"/>
      <c r="I10663" s="28"/>
    </row>
    <row r="10664" ht="22.5" customHeight="1">
      <c r="A10664" s="53" t="str">
        <f t="array" ref="A10664">IFERROR(_xlfn.XLOOKUP(B10664, Runs[Run ID], Runs[Track]), "— pick a run —")</f>
        <v>X-Men</v>
      </c>
      <c r="B10664" s="54" t="s">
        <v>1033</v>
      </c>
      <c r="C10664" s="53" t="str">
        <f t="array" ref="C10664">IFERROR(_xlfn.XLOOKUP(B10664, Runs[Run ID], Runs[Title]), "— pick a run —")</f>
        <v>Claremont Era X-Men</v>
      </c>
      <c r="D10664" s="74" t="s">
        <v>10491</v>
      </c>
      <c r="E10664" s="58" t="b">
        <v>0</v>
      </c>
      <c r="F10664" s="25">
        <f t="shared" si="2"/>
        <v>453</v>
      </c>
      <c r="G10664" s="193"/>
      <c r="H10664" s="23"/>
      <c r="I10664" s="28"/>
    </row>
    <row r="10665" ht="22.5" customHeight="1">
      <c r="A10665" s="53" t="str">
        <f t="array" ref="A10665">IFERROR(_xlfn.XLOOKUP(B10665, Runs[Run ID], Runs[Track]), "— pick a run —")</f>
        <v>X-Men</v>
      </c>
      <c r="B10665" s="54" t="s">
        <v>1033</v>
      </c>
      <c r="C10665" s="53" t="str">
        <f t="array" ref="C10665">IFERROR(_xlfn.XLOOKUP(B10665, Runs[Run ID], Runs[Title]), "— pick a run —")</f>
        <v>Claremont Era X-Men</v>
      </c>
      <c r="D10665" s="74" t="s">
        <v>17313</v>
      </c>
      <c r="E10665" s="58" t="b">
        <v>0</v>
      </c>
      <c r="F10665" s="25">
        <f t="shared" si="2"/>
        <v>454</v>
      </c>
      <c r="G10665" s="193"/>
      <c r="H10665" s="23"/>
      <c r="I10665" s="28"/>
    </row>
    <row r="10666" ht="22.5" customHeight="1">
      <c r="A10666" s="53" t="str">
        <f t="array" ref="A10666">IFERROR(_xlfn.XLOOKUP(B10666, Runs[Run ID], Runs[Track]), "— pick a run —")</f>
        <v>X-Men</v>
      </c>
      <c r="B10666" s="54" t="s">
        <v>1033</v>
      </c>
      <c r="C10666" s="53" t="str">
        <f t="array" ref="C10666">IFERROR(_xlfn.XLOOKUP(B10666, Runs[Run ID], Runs[Title]), "— pick a run —")</f>
        <v>Claremont Era X-Men</v>
      </c>
      <c r="D10666" s="74" t="s">
        <v>17314</v>
      </c>
      <c r="E10666" s="58" t="b">
        <v>0</v>
      </c>
      <c r="F10666" s="25">
        <f t="shared" si="2"/>
        <v>455</v>
      </c>
      <c r="G10666" s="193"/>
      <c r="H10666" s="23"/>
      <c r="I10666" s="28"/>
    </row>
    <row r="10667" ht="22.5" customHeight="1">
      <c r="A10667" s="53" t="str">
        <f t="array" ref="A10667">IFERROR(_xlfn.XLOOKUP(B10667, Runs[Run ID], Runs[Track]), "— pick a run —")</f>
        <v>X-Men</v>
      </c>
      <c r="B10667" s="54" t="s">
        <v>1033</v>
      </c>
      <c r="C10667" s="53" t="str">
        <f t="array" ref="C10667">IFERROR(_xlfn.XLOOKUP(B10667, Runs[Run ID], Runs[Title]), "— pick a run —")</f>
        <v>Claremont Era X-Men</v>
      </c>
      <c r="D10667" s="74" t="s">
        <v>8740</v>
      </c>
      <c r="E10667" s="58" t="b">
        <v>0</v>
      </c>
      <c r="F10667" s="25">
        <f t="shared" si="2"/>
        <v>456</v>
      </c>
      <c r="G10667" s="193"/>
      <c r="H10667" s="23"/>
      <c r="I10667" s="28"/>
    </row>
    <row r="10668" ht="22.5" customHeight="1">
      <c r="A10668" s="53" t="str">
        <f t="array" ref="A10668">IFERROR(_xlfn.XLOOKUP(B10668, Runs[Run ID], Runs[Track]), "— pick a run —")</f>
        <v>X-Men</v>
      </c>
      <c r="B10668" s="54" t="s">
        <v>1033</v>
      </c>
      <c r="C10668" s="53" t="str">
        <f t="array" ref="C10668">IFERROR(_xlfn.XLOOKUP(B10668, Runs[Run ID], Runs[Title]), "— pick a run —")</f>
        <v>Claremont Era X-Men</v>
      </c>
      <c r="D10668" s="74" t="s">
        <v>17315</v>
      </c>
      <c r="E10668" s="58" t="b">
        <v>0</v>
      </c>
      <c r="F10668" s="25">
        <f t="shared" si="2"/>
        <v>457</v>
      </c>
      <c r="G10668" s="193"/>
      <c r="H10668" s="23"/>
      <c r="I10668" s="28"/>
    </row>
    <row r="10669" ht="22.5" customHeight="1">
      <c r="A10669" s="53" t="str">
        <f t="array" ref="A10669">IFERROR(_xlfn.XLOOKUP(B10669, Runs[Run ID], Runs[Track]), "— pick a run —")</f>
        <v>X-Men</v>
      </c>
      <c r="B10669" s="54" t="s">
        <v>1033</v>
      </c>
      <c r="C10669" s="53" t="str">
        <f t="array" ref="C10669">IFERROR(_xlfn.XLOOKUP(B10669, Runs[Run ID], Runs[Title]), "— pick a run —")</f>
        <v>Claremont Era X-Men</v>
      </c>
      <c r="D10669" s="74" t="s">
        <v>8753</v>
      </c>
      <c r="E10669" s="58" t="b">
        <v>0</v>
      </c>
      <c r="F10669" s="25">
        <f t="shared" si="2"/>
        <v>458</v>
      </c>
      <c r="G10669" s="193"/>
      <c r="H10669" s="23"/>
      <c r="I10669" s="28"/>
    </row>
    <row r="10670" ht="22.5" customHeight="1">
      <c r="A10670" s="53" t="str">
        <f t="array" ref="A10670">IFERROR(_xlfn.XLOOKUP(B10670, Runs[Run ID], Runs[Track]), "— pick a run —")</f>
        <v>X-Men</v>
      </c>
      <c r="B10670" s="54" t="s">
        <v>1033</v>
      </c>
      <c r="C10670" s="53" t="str">
        <f t="array" ref="C10670">IFERROR(_xlfn.XLOOKUP(B10670, Runs[Run ID], Runs[Title]), "— pick a run —")</f>
        <v>Claremont Era X-Men</v>
      </c>
      <c r="D10670" s="74" t="s">
        <v>10519</v>
      </c>
      <c r="E10670" s="58" t="b">
        <v>0</v>
      </c>
      <c r="F10670" s="25">
        <f t="shared" si="2"/>
        <v>459</v>
      </c>
      <c r="G10670" s="193"/>
      <c r="H10670" s="23"/>
      <c r="I10670" s="28"/>
    </row>
    <row r="10671" ht="22.5" customHeight="1">
      <c r="A10671" s="53" t="str">
        <f t="array" ref="A10671">IFERROR(_xlfn.XLOOKUP(B10671, Runs[Run ID], Runs[Track]), "— pick a run —")</f>
        <v>X-Men</v>
      </c>
      <c r="B10671" s="54" t="s">
        <v>1033</v>
      </c>
      <c r="C10671" s="53" t="str">
        <f t="array" ref="C10671">IFERROR(_xlfn.XLOOKUP(B10671, Runs[Run ID], Runs[Title]), "— pick a run —")</f>
        <v>Claremont Era X-Men</v>
      </c>
      <c r="D10671" s="74" t="s">
        <v>10527</v>
      </c>
      <c r="E10671" s="58" t="b">
        <v>0</v>
      </c>
      <c r="F10671" s="25">
        <f t="shared" si="2"/>
        <v>460</v>
      </c>
      <c r="G10671" s="193"/>
      <c r="H10671" s="23"/>
      <c r="I10671" s="28"/>
    </row>
    <row r="10672" ht="22.5" customHeight="1">
      <c r="A10672" s="53" t="str">
        <f t="array" ref="A10672">IFERROR(_xlfn.XLOOKUP(B10672, Runs[Run ID], Runs[Track]), "— pick a run —")</f>
        <v>X-Men</v>
      </c>
      <c r="B10672" s="54" t="s">
        <v>1033</v>
      </c>
      <c r="C10672" s="53" t="str">
        <f t="array" ref="C10672">IFERROR(_xlfn.XLOOKUP(B10672, Runs[Run ID], Runs[Title]), "— pick a run —")</f>
        <v>Claremont Era X-Men</v>
      </c>
      <c r="D10672" s="74" t="s">
        <v>10534</v>
      </c>
      <c r="E10672" s="58" t="b">
        <v>0</v>
      </c>
      <c r="F10672" s="25">
        <f t="shared" si="2"/>
        <v>461</v>
      </c>
      <c r="G10672" s="193"/>
      <c r="H10672" s="23"/>
      <c r="I10672" s="28"/>
    </row>
    <row r="10673" ht="22.5" customHeight="1">
      <c r="A10673" s="53" t="str">
        <f t="array" ref="A10673">IFERROR(_xlfn.XLOOKUP(B10673, Runs[Run ID], Runs[Track]), "— pick a run —")</f>
        <v>Young Avengers</v>
      </c>
      <c r="B10673" s="54" t="s">
        <v>162</v>
      </c>
      <c r="C10673" s="53" t="str">
        <f t="array" ref="C10673">IFERROR(_xlfn.XLOOKUP(B10673, Runs[Run ID], Runs[Title]), "— pick a run —")</f>
        <v>Heinberg's Young Avengers</v>
      </c>
      <c r="D10673" s="74" t="s">
        <v>7800</v>
      </c>
      <c r="E10673" s="58" t="b">
        <v>0</v>
      </c>
      <c r="F10673" s="25">
        <f t="shared" si="2"/>
        <v>1</v>
      </c>
      <c r="G10673" s="21" t="s">
        <v>58</v>
      </c>
      <c r="H10673" s="10" t="s">
        <v>17316</v>
      </c>
      <c r="I10673" s="26"/>
    </row>
    <row r="10674" ht="22.5" customHeight="1">
      <c r="A10674" s="53" t="str">
        <f t="array" ref="A10674">IFERROR(_xlfn.XLOOKUP(B10674, Runs[Run ID], Runs[Track]), "— pick a run —")</f>
        <v>Young Avengers</v>
      </c>
      <c r="B10674" s="54" t="s">
        <v>162</v>
      </c>
      <c r="C10674" s="53" t="str">
        <f t="array" ref="C10674">IFERROR(_xlfn.XLOOKUP(B10674, Runs[Run ID], Runs[Title]), "— pick a run —")</f>
        <v>Heinberg's Young Avengers</v>
      </c>
      <c r="D10674" s="74" t="s">
        <v>7816</v>
      </c>
      <c r="E10674" s="58" t="b">
        <v>0</v>
      </c>
      <c r="F10674" s="25">
        <f t="shared" si="2"/>
        <v>2</v>
      </c>
      <c r="G10674" s="21" t="s">
        <v>58</v>
      </c>
      <c r="H10674" s="23"/>
      <c r="I10674" s="28"/>
    </row>
    <row r="10675" ht="22.5" customHeight="1">
      <c r="A10675" s="53" t="str">
        <f t="array" ref="A10675">IFERROR(_xlfn.XLOOKUP(B10675, Runs[Run ID], Runs[Track]), "— pick a run —")</f>
        <v>Young Avengers</v>
      </c>
      <c r="B10675" s="54" t="s">
        <v>162</v>
      </c>
      <c r="C10675" s="53" t="str">
        <f t="array" ref="C10675">IFERROR(_xlfn.XLOOKUP(B10675, Runs[Run ID], Runs[Title]), "— pick a run —")</f>
        <v>Heinberg's Young Avengers</v>
      </c>
      <c r="D10675" s="74" t="s">
        <v>7833</v>
      </c>
      <c r="E10675" s="58" t="b">
        <v>0</v>
      </c>
      <c r="F10675" s="25">
        <f t="shared" si="2"/>
        <v>3</v>
      </c>
      <c r="G10675" s="21" t="s">
        <v>58</v>
      </c>
      <c r="H10675" s="23"/>
      <c r="I10675" s="28"/>
    </row>
    <row r="10676" ht="22.5" customHeight="1">
      <c r="A10676" s="53" t="str">
        <f t="array" ref="A10676">IFERROR(_xlfn.XLOOKUP(B10676, Runs[Run ID], Runs[Track]), "— pick a run —")</f>
        <v>Young Avengers</v>
      </c>
      <c r="B10676" s="54" t="s">
        <v>162</v>
      </c>
      <c r="C10676" s="53" t="str">
        <f t="array" ref="C10676">IFERROR(_xlfn.XLOOKUP(B10676, Runs[Run ID], Runs[Title]), "— pick a run —")</f>
        <v>Heinberg's Young Avengers</v>
      </c>
      <c r="D10676" s="74" t="s">
        <v>7851</v>
      </c>
      <c r="E10676" s="58" t="b">
        <v>0</v>
      </c>
      <c r="F10676" s="25">
        <f t="shared" si="2"/>
        <v>4</v>
      </c>
      <c r="G10676" s="21" t="s">
        <v>58</v>
      </c>
      <c r="H10676" s="23"/>
      <c r="I10676" s="28"/>
    </row>
    <row r="10677" ht="22.5" customHeight="1">
      <c r="A10677" s="53" t="str">
        <f t="array" ref="A10677">IFERROR(_xlfn.XLOOKUP(B10677, Runs[Run ID], Runs[Track]), "— pick a run —")</f>
        <v>Young Avengers</v>
      </c>
      <c r="B10677" s="54" t="s">
        <v>162</v>
      </c>
      <c r="C10677" s="53" t="str">
        <f t="array" ref="C10677">IFERROR(_xlfn.XLOOKUP(B10677, Runs[Run ID], Runs[Title]), "— pick a run —")</f>
        <v>Heinberg's Young Avengers</v>
      </c>
      <c r="D10677" s="74" t="s">
        <v>7868</v>
      </c>
      <c r="E10677" s="58" t="b">
        <v>0</v>
      </c>
      <c r="F10677" s="25">
        <f t="shared" si="2"/>
        <v>5</v>
      </c>
      <c r="G10677" s="21" t="s">
        <v>58</v>
      </c>
      <c r="H10677" s="23"/>
      <c r="I10677" s="28"/>
    </row>
    <row r="10678" ht="22.5" customHeight="1">
      <c r="A10678" s="53" t="str">
        <f t="array" ref="A10678">IFERROR(_xlfn.XLOOKUP(B10678, Runs[Run ID], Runs[Track]), "— pick a run —")</f>
        <v>Young Avengers</v>
      </c>
      <c r="B10678" s="54" t="s">
        <v>162</v>
      </c>
      <c r="C10678" s="53" t="str">
        <f t="array" ref="C10678">IFERROR(_xlfn.XLOOKUP(B10678, Runs[Run ID], Runs[Title]), "— pick a run —")</f>
        <v>Heinberg's Young Avengers</v>
      </c>
      <c r="D10678" s="74" t="s">
        <v>7887</v>
      </c>
      <c r="E10678" s="58" t="b">
        <v>0</v>
      </c>
      <c r="F10678" s="25">
        <f t="shared" si="2"/>
        <v>6</v>
      </c>
      <c r="G10678" s="21" t="s">
        <v>58</v>
      </c>
      <c r="H10678" s="23"/>
      <c r="I10678" s="28"/>
    </row>
    <row r="10679" ht="22.5" customHeight="1">
      <c r="A10679" s="53" t="str">
        <f t="array" ref="A10679">IFERROR(_xlfn.XLOOKUP(B10679, Runs[Run ID], Runs[Track]), "— pick a run —")</f>
        <v>Young Avengers</v>
      </c>
      <c r="B10679" s="54" t="s">
        <v>162</v>
      </c>
      <c r="C10679" s="53" t="str">
        <f t="array" ref="C10679">IFERROR(_xlfn.XLOOKUP(B10679, Runs[Run ID], Runs[Title]), "— pick a run —")</f>
        <v>Heinberg's Young Avengers</v>
      </c>
      <c r="D10679" s="74" t="s">
        <v>7904</v>
      </c>
      <c r="E10679" s="58" t="b">
        <v>0</v>
      </c>
      <c r="F10679" s="25">
        <f t="shared" si="2"/>
        <v>7</v>
      </c>
      <c r="G10679" s="21" t="s">
        <v>58</v>
      </c>
      <c r="H10679" s="23"/>
      <c r="I10679" s="28"/>
    </row>
    <row r="10680" ht="22.5" customHeight="1">
      <c r="A10680" s="53" t="str">
        <f t="array" ref="A10680">IFERROR(_xlfn.XLOOKUP(B10680, Runs[Run ID], Runs[Track]), "— pick a run —")</f>
        <v>Young Avengers</v>
      </c>
      <c r="B10680" s="54" t="s">
        <v>162</v>
      </c>
      <c r="C10680" s="53" t="str">
        <f t="array" ref="C10680">IFERROR(_xlfn.XLOOKUP(B10680, Runs[Run ID], Runs[Title]), "— pick a run —")</f>
        <v>Heinberg's Young Avengers</v>
      </c>
      <c r="D10680" s="74" t="s">
        <v>7920</v>
      </c>
      <c r="E10680" s="58" t="b">
        <v>0</v>
      </c>
      <c r="F10680" s="25">
        <f t="shared" si="2"/>
        <v>8</v>
      </c>
      <c r="G10680" s="21" t="s">
        <v>58</v>
      </c>
      <c r="H10680" s="23"/>
      <c r="I10680" s="28"/>
    </row>
    <row r="10681" ht="22.5" customHeight="1">
      <c r="A10681" s="53" t="str">
        <f t="array" ref="A10681">IFERROR(_xlfn.XLOOKUP(B10681, Runs[Run ID], Runs[Track]), "— pick a run —")</f>
        <v>Young Avengers</v>
      </c>
      <c r="B10681" s="54" t="s">
        <v>162</v>
      </c>
      <c r="C10681" s="53" t="str">
        <f t="array" ref="C10681">IFERROR(_xlfn.XLOOKUP(B10681, Runs[Run ID], Runs[Title]), "— pick a run —")</f>
        <v>Heinberg's Young Avengers</v>
      </c>
      <c r="D10681" s="74" t="s">
        <v>3834</v>
      </c>
      <c r="E10681" s="58" t="b">
        <v>0</v>
      </c>
      <c r="F10681" s="25">
        <f t="shared" si="2"/>
        <v>9</v>
      </c>
      <c r="G10681" s="21" t="s">
        <v>58</v>
      </c>
      <c r="H10681" s="23"/>
      <c r="I10681" s="28"/>
    </row>
    <row r="10682" ht="22.5" customHeight="1">
      <c r="A10682" s="53" t="str">
        <f t="array" ref="A10682">IFERROR(_xlfn.XLOOKUP(B10682, Runs[Run ID], Runs[Track]), "— pick a run —")</f>
        <v>Young Avengers</v>
      </c>
      <c r="B10682" s="54" t="s">
        <v>162</v>
      </c>
      <c r="C10682" s="53" t="str">
        <f t="array" ref="C10682">IFERROR(_xlfn.XLOOKUP(B10682, Runs[Run ID], Runs[Title]), "— pick a run —")</f>
        <v>Heinberg's Young Avengers</v>
      </c>
      <c r="D10682" s="74" t="s">
        <v>7953</v>
      </c>
      <c r="E10682" s="58" t="b">
        <v>0</v>
      </c>
      <c r="F10682" s="25">
        <f t="shared" si="2"/>
        <v>10</v>
      </c>
      <c r="G10682" s="21" t="s">
        <v>58</v>
      </c>
      <c r="H10682" s="23"/>
      <c r="I10682" s="28"/>
    </row>
    <row r="10683" ht="22.5" customHeight="1">
      <c r="A10683" s="53" t="str">
        <f t="array" ref="A10683">IFERROR(_xlfn.XLOOKUP(B10683, Runs[Run ID], Runs[Track]), "— pick a run —")</f>
        <v>Young Avengers</v>
      </c>
      <c r="B10683" s="54" t="s">
        <v>162</v>
      </c>
      <c r="C10683" s="53" t="str">
        <f t="array" ref="C10683">IFERROR(_xlfn.XLOOKUP(B10683, Runs[Run ID], Runs[Title]), "— pick a run —")</f>
        <v>Heinberg's Young Avengers</v>
      </c>
      <c r="D10683" s="74" t="s">
        <v>7969</v>
      </c>
      <c r="E10683" s="58" t="b">
        <v>0</v>
      </c>
      <c r="F10683" s="25">
        <f t="shared" si="2"/>
        <v>11</v>
      </c>
      <c r="G10683" s="21" t="s">
        <v>58</v>
      </c>
      <c r="H10683" s="23"/>
      <c r="I10683" s="28"/>
    </row>
    <row r="10684" ht="22.5" customHeight="1">
      <c r="A10684" s="53" t="str">
        <f t="array" ref="A10684">IFERROR(_xlfn.XLOOKUP(B10684, Runs[Run ID], Runs[Track]), "— pick a run —")</f>
        <v>Young Avengers</v>
      </c>
      <c r="B10684" s="54" t="s">
        <v>162</v>
      </c>
      <c r="C10684" s="53" t="str">
        <f t="array" ref="C10684">IFERROR(_xlfn.XLOOKUP(B10684, Runs[Run ID], Runs[Title]), "— pick a run —")</f>
        <v>Heinberg's Young Avengers</v>
      </c>
      <c r="D10684" s="74" t="s">
        <v>7986</v>
      </c>
      <c r="E10684" s="58" t="b">
        <v>0</v>
      </c>
      <c r="F10684" s="25">
        <f t="shared" si="2"/>
        <v>12</v>
      </c>
      <c r="G10684" s="21" t="s">
        <v>58</v>
      </c>
      <c r="H10684" s="23"/>
      <c r="I10684" s="28"/>
    </row>
    <row r="10685" ht="22.5" customHeight="1">
      <c r="A10685" s="53" t="str">
        <f t="array" ref="A10685">IFERROR(_xlfn.XLOOKUP(B10685, Runs[Run ID], Runs[Track]), "— pick a run —")</f>
        <v>Young Avengers</v>
      </c>
      <c r="B10685" s="54" t="s">
        <v>162</v>
      </c>
      <c r="C10685" s="53" t="str">
        <f t="array" ref="C10685">IFERROR(_xlfn.XLOOKUP(B10685, Runs[Run ID], Runs[Title]), "— pick a run —")</f>
        <v>Heinberg's Young Avengers</v>
      </c>
      <c r="D10685" s="74" t="s">
        <v>8005</v>
      </c>
      <c r="E10685" s="58" t="b">
        <v>0</v>
      </c>
      <c r="F10685" s="25">
        <f t="shared" si="2"/>
        <v>13</v>
      </c>
      <c r="G10685" s="21" t="s">
        <v>58</v>
      </c>
      <c r="H10685" s="23"/>
      <c r="I10685" s="28"/>
    </row>
    <row r="10686" ht="22.5" customHeight="1">
      <c r="A10686" s="53" t="str">
        <f t="array" ref="A10686">IFERROR(_xlfn.XLOOKUP(B10686, Runs[Run ID], Runs[Track]), "— pick a run —")</f>
        <v>Young Avengers</v>
      </c>
      <c r="B10686" s="54" t="s">
        <v>162</v>
      </c>
      <c r="C10686" s="53" t="str">
        <f t="array" ref="C10686">IFERROR(_xlfn.XLOOKUP(B10686, Runs[Run ID], Runs[Title]), "— pick a run —")</f>
        <v>Heinberg's Young Avengers</v>
      </c>
      <c r="D10686" s="74" t="s">
        <v>17317</v>
      </c>
      <c r="E10686" s="58" t="b">
        <v>0</v>
      </c>
      <c r="F10686" s="25">
        <f t="shared" si="2"/>
        <v>14</v>
      </c>
      <c r="G10686" s="21" t="s">
        <v>443</v>
      </c>
      <c r="H10686" s="23" t="s">
        <v>17318</v>
      </c>
      <c r="I10686" s="28"/>
    </row>
    <row r="10687" ht="22.5" customHeight="1">
      <c r="A10687" s="53" t="str">
        <f t="array" ref="A10687">IFERROR(_xlfn.XLOOKUP(B10687, Runs[Run ID], Runs[Track]), "— pick a run —")</f>
        <v>Young Avengers</v>
      </c>
      <c r="B10687" s="54" t="s">
        <v>162</v>
      </c>
      <c r="C10687" s="53" t="str">
        <f t="array" ref="C10687">IFERROR(_xlfn.XLOOKUP(B10687, Runs[Run ID], Runs[Title]), "— pick a run —")</f>
        <v>Heinberg's Young Avengers</v>
      </c>
      <c r="D10687" s="74" t="s">
        <v>17319</v>
      </c>
      <c r="E10687" s="58" t="b">
        <v>0</v>
      </c>
      <c r="F10687" s="25">
        <f t="shared" si="2"/>
        <v>15</v>
      </c>
      <c r="G10687" s="21" t="s">
        <v>443</v>
      </c>
      <c r="H10687" s="23"/>
      <c r="I10687" s="28"/>
    </row>
    <row r="10688" ht="22.5" customHeight="1">
      <c r="A10688" s="53" t="str">
        <f t="array" ref="A10688">IFERROR(_xlfn.XLOOKUP(B10688, Runs[Run ID], Runs[Track]), "— pick a run —")</f>
        <v>Young Avengers</v>
      </c>
      <c r="B10688" s="54" t="s">
        <v>162</v>
      </c>
      <c r="C10688" s="53" t="str">
        <f t="array" ref="C10688">IFERROR(_xlfn.XLOOKUP(B10688, Runs[Run ID], Runs[Title]), "— pick a run —")</f>
        <v>Heinberg's Young Avengers</v>
      </c>
      <c r="D10688" s="74" t="s">
        <v>17320</v>
      </c>
      <c r="E10688" s="58" t="b">
        <v>0</v>
      </c>
      <c r="F10688" s="25">
        <f t="shared" si="2"/>
        <v>16</v>
      </c>
      <c r="G10688" s="21" t="s">
        <v>443</v>
      </c>
      <c r="H10688" s="23"/>
      <c r="I10688" s="28"/>
    </row>
    <row r="10689" ht="22.5" customHeight="1">
      <c r="A10689" s="53" t="str">
        <f t="array" ref="A10689">IFERROR(_xlfn.XLOOKUP(B10689, Runs[Run ID], Runs[Track]), "— pick a run —")</f>
        <v>Young Avengers</v>
      </c>
      <c r="B10689" s="54" t="s">
        <v>162</v>
      </c>
      <c r="C10689" s="53" t="str">
        <f t="array" ref="C10689">IFERROR(_xlfn.XLOOKUP(B10689, Runs[Run ID], Runs[Title]), "— pick a run —")</f>
        <v>Heinberg's Young Avengers</v>
      </c>
      <c r="D10689" s="74" t="s">
        <v>17321</v>
      </c>
      <c r="E10689" s="58" t="b">
        <v>0</v>
      </c>
      <c r="F10689" s="25">
        <f t="shared" si="2"/>
        <v>17</v>
      </c>
      <c r="G10689" s="21" t="s">
        <v>443</v>
      </c>
      <c r="H10689" s="23"/>
      <c r="I10689" s="28"/>
    </row>
    <row r="10690" ht="22.5" customHeight="1">
      <c r="A10690" s="53" t="str">
        <f t="array" ref="A10690">IFERROR(_xlfn.XLOOKUP(B10690, Runs[Run ID], Runs[Track]), "— pick a run —")</f>
        <v>Young Avengers</v>
      </c>
      <c r="B10690" s="54" t="s">
        <v>162</v>
      </c>
      <c r="C10690" s="53" t="str">
        <f t="array" ref="C10690">IFERROR(_xlfn.XLOOKUP(B10690, Runs[Run ID], Runs[Title]), "— pick a run —")</f>
        <v>Heinberg's Young Avengers</v>
      </c>
      <c r="D10690" s="74" t="s">
        <v>17322</v>
      </c>
      <c r="E10690" s="58" t="b">
        <v>0</v>
      </c>
      <c r="F10690" s="25">
        <f t="shared" si="2"/>
        <v>18</v>
      </c>
      <c r="G10690" s="21" t="s">
        <v>443</v>
      </c>
      <c r="H10690" s="23"/>
      <c r="I10690" s="28"/>
    </row>
    <row r="10691" ht="22.5" customHeight="1">
      <c r="A10691" s="53" t="str">
        <f t="array" ref="A10691">IFERROR(_xlfn.XLOOKUP(B10691, Runs[Run ID], Runs[Track]), "— pick a run —")</f>
        <v>Young Avengers</v>
      </c>
      <c r="B10691" s="54" t="s">
        <v>175</v>
      </c>
      <c r="C10691" s="53" t="str">
        <f t="array" ref="C10691">IFERROR(_xlfn.XLOOKUP(B10691, Runs[Run ID], Runs[Title]), "— pick a run —")</f>
        <v>childrens-crusade</v>
      </c>
      <c r="D10691" s="74" t="s">
        <v>8022</v>
      </c>
      <c r="E10691" s="58" t="b">
        <v>0</v>
      </c>
      <c r="F10691" s="25">
        <f t="shared" si="2"/>
        <v>1</v>
      </c>
      <c r="G10691" s="21" t="s">
        <v>1002</v>
      </c>
      <c r="H10691" s="23"/>
      <c r="I10691" s="28"/>
    </row>
    <row r="10692" ht="22.5" customHeight="1">
      <c r="A10692" s="53" t="str">
        <f t="array" ref="A10692">IFERROR(_xlfn.XLOOKUP(B10692, Runs[Run ID], Runs[Track]), "— pick a run —")</f>
        <v>Young Avengers</v>
      </c>
      <c r="B10692" s="54" t="s">
        <v>175</v>
      </c>
      <c r="C10692" s="53" t="str">
        <f t="array" ref="C10692">IFERROR(_xlfn.XLOOKUP(B10692, Runs[Run ID], Runs[Title]), "— pick a run —")</f>
        <v>childrens-crusade</v>
      </c>
      <c r="D10692" s="74" t="s">
        <v>4538</v>
      </c>
      <c r="E10692" s="58" t="b">
        <v>0</v>
      </c>
      <c r="F10692" s="25">
        <f t="shared" si="2"/>
        <v>2</v>
      </c>
      <c r="G10692" s="21" t="s">
        <v>58</v>
      </c>
      <c r="H10692" s="10" t="s">
        <v>17323</v>
      </c>
      <c r="I10692" s="26"/>
    </row>
    <row r="10693" ht="22.5" customHeight="1">
      <c r="A10693" s="53" t="str">
        <f t="array" ref="A10693">IFERROR(_xlfn.XLOOKUP(B10693, Runs[Run ID], Runs[Track]), "— pick a run —")</f>
        <v>Young Avengers</v>
      </c>
      <c r="B10693" s="54" t="s">
        <v>175</v>
      </c>
      <c r="C10693" s="53" t="str">
        <f t="array" ref="C10693">IFERROR(_xlfn.XLOOKUP(B10693, Runs[Run ID], Runs[Title]), "— pick a run —")</f>
        <v>childrens-crusade</v>
      </c>
      <c r="D10693" s="74" t="s">
        <v>4568</v>
      </c>
      <c r="E10693" s="58" t="b">
        <v>0</v>
      </c>
      <c r="F10693" s="25">
        <f t="shared" si="2"/>
        <v>3</v>
      </c>
      <c r="G10693" s="21" t="s">
        <v>58</v>
      </c>
      <c r="H10693" s="23"/>
      <c r="I10693" s="28"/>
    </row>
    <row r="10694" ht="22.5" customHeight="1">
      <c r="A10694" s="53" t="str">
        <f t="array" ref="A10694">IFERROR(_xlfn.XLOOKUP(B10694, Runs[Run ID], Runs[Track]), "— pick a run —")</f>
        <v>Young Avengers</v>
      </c>
      <c r="B10694" s="54" t="s">
        <v>175</v>
      </c>
      <c r="C10694" s="53" t="str">
        <f t="array" ref="C10694">IFERROR(_xlfn.XLOOKUP(B10694, Runs[Run ID], Runs[Title]), "— pick a run —")</f>
        <v>childrens-crusade</v>
      </c>
      <c r="D10694" s="74" t="s">
        <v>4598</v>
      </c>
      <c r="E10694" s="58" t="b">
        <v>0</v>
      </c>
      <c r="F10694" s="25">
        <f t="shared" si="2"/>
        <v>4</v>
      </c>
      <c r="G10694" s="21" t="s">
        <v>58</v>
      </c>
      <c r="H10694" s="23"/>
      <c r="I10694" s="28"/>
    </row>
    <row r="10695" ht="22.5" customHeight="1">
      <c r="A10695" s="53" t="str">
        <f t="array" ref="A10695">IFERROR(_xlfn.XLOOKUP(B10695, Runs[Run ID], Runs[Track]), "— pick a run —")</f>
        <v>Young Avengers</v>
      </c>
      <c r="B10695" s="54" t="s">
        <v>175</v>
      </c>
      <c r="C10695" s="53" t="str">
        <f t="array" ref="C10695">IFERROR(_xlfn.XLOOKUP(B10695, Runs[Run ID], Runs[Title]), "— pick a run —")</f>
        <v>childrens-crusade</v>
      </c>
      <c r="D10695" s="74" t="s">
        <v>4645</v>
      </c>
      <c r="E10695" s="58" t="b">
        <v>0</v>
      </c>
      <c r="F10695" s="25">
        <f t="shared" si="2"/>
        <v>5</v>
      </c>
      <c r="G10695" s="21" t="s">
        <v>58</v>
      </c>
      <c r="H10695" s="23"/>
      <c r="I10695" s="28"/>
    </row>
    <row r="10696" ht="22.5" customHeight="1">
      <c r="A10696" s="53" t="str">
        <f t="array" ref="A10696">IFERROR(_xlfn.XLOOKUP(B10696, Runs[Run ID], Runs[Track]), "— pick a run —")</f>
        <v>Young Avengers</v>
      </c>
      <c r="B10696" s="54" t="s">
        <v>175</v>
      </c>
      <c r="C10696" s="53" t="str">
        <f t="array" ref="C10696">IFERROR(_xlfn.XLOOKUP(B10696, Runs[Run ID], Runs[Title]), "— pick a run —")</f>
        <v>childrens-crusade</v>
      </c>
      <c r="D10696" s="74" t="s">
        <v>12202</v>
      </c>
      <c r="E10696" s="58" t="b">
        <v>0</v>
      </c>
      <c r="F10696" s="25">
        <f t="shared" si="2"/>
        <v>6</v>
      </c>
      <c r="G10696" s="21" t="s">
        <v>58</v>
      </c>
      <c r="H10696" s="23"/>
      <c r="I10696" s="28"/>
    </row>
    <row r="10697" ht="22.5" customHeight="1">
      <c r="A10697" s="53" t="str">
        <f t="array" ref="A10697">IFERROR(_xlfn.XLOOKUP(B10697, Runs[Run ID], Runs[Track]), "— pick a run —")</f>
        <v>Young Avengers</v>
      </c>
      <c r="B10697" s="54" t="s">
        <v>175</v>
      </c>
      <c r="C10697" s="53" t="str">
        <f t="array" ref="C10697">IFERROR(_xlfn.XLOOKUP(B10697, Runs[Run ID], Runs[Title]), "— pick a run —")</f>
        <v>childrens-crusade</v>
      </c>
      <c r="D10697" s="74" t="s">
        <v>4673</v>
      </c>
      <c r="E10697" s="58" t="b">
        <v>0</v>
      </c>
      <c r="F10697" s="25">
        <f t="shared" si="2"/>
        <v>7</v>
      </c>
      <c r="G10697" s="21" t="s">
        <v>58</v>
      </c>
      <c r="H10697" s="23"/>
      <c r="I10697" s="28"/>
    </row>
    <row r="10698" ht="22.5" customHeight="1">
      <c r="A10698" s="53" t="str">
        <f t="array" ref="A10698">IFERROR(_xlfn.XLOOKUP(B10698, Runs[Run ID], Runs[Track]), "— pick a run —")</f>
        <v>Young Avengers</v>
      </c>
      <c r="B10698" s="54" t="s">
        <v>175</v>
      </c>
      <c r="C10698" s="53" t="str">
        <f t="array" ref="C10698">IFERROR(_xlfn.XLOOKUP(B10698, Runs[Run ID], Runs[Title]), "— pick a run —")</f>
        <v>childrens-crusade</v>
      </c>
      <c r="D10698" s="74" t="s">
        <v>4703</v>
      </c>
      <c r="E10698" s="58" t="b">
        <v>0</v>
      </c>
      <c r="F10698" s="25">
        <f t="shared" si="2"/>
        <v>8</v>
      </c>
      <c r="G10698" s="21" t="s">
        <v>58</v>
      </c>
      <c r="H10698" s="23"/>
      <c r="I10698" s="28"/>
    </row>
    <row r="10699" ht="22.5" customHeight="1">
      <c r="A10699" s="53" t="str">
        <f t="array" ref="A10699">IFERROR(_xlfn.XLOOKUP(B10699, Runs[Run ID], Runs[Track]), "— pick a run —")</f>
        <v>Young Avengers</v>
      </c>
      <c r="B10699" s="54" t="s">
        <v>175</v>
      </c>
      <c r="C10699" s="53" t="str">
        <f t="array" ref="C10699">IFERROR(_xlfn.XLOOKUP(B10699, Runs[Run ID], Runs[Title]), "— pick a run —")</f>
        <v>childrens-crusade</v>
      </c>
      <c r="D10699" s="74" t="s">
        <v>4732</v>
      </c>
      <c r="E10699" s="58" t="b">
        <v>0</v>
      </c>
      <c r="F10699" s="25">
        <f t="shared" si="2"/>
        <v>9</v>
      </c>
      <c r="G10699" s="21" t="s">
        <v>58</v>
      </c>
      <c r="H10699" s="23"/>
      <c r="I10699" s="28"/>
    </row>
    <row r="10700" ht="22.5" customHeight="1">
      <c r="A10700" s="53" t="str">
        <f t="array" ref="A10700">IFERROR(_xlfn.XLOOKUP(B10700, Runs[Run ID], Runs[Track]), "— pick a run —")</f>
        <v>Young Avengers</v>
      </c>
      <c r="B10700" s="54" t="s">
        <v>175</v>
      </c>
      <c r="C10700" s="53" t="str">
        <f t="array" ref="C10700">IFERROR(_xlfn.XLOOKUP(B10700, Runs[Run ID], Runs[Title]), "— pick a run —")</f>
        <v>childrens-crusade</v>
      </c>
      <c r="D10700" s="74" t="s">
        <v>4761</v>
      </c>
      <c r="E10700" s="58" t="b">
        <v>0</v>
      </c>
      <c r="F10700" s="25">
        <f t="shared" si="2"/>
        <v>10</v>
      </c>
      <c r="G10700" s="21" t="s">
        <v>58</v>
      </c>
      <c r="H10700" s="23"/>
      <c r="I10700" s="28"/>
    </row>
    <row r="10701" ht="22.5" customHeight="1">
      <c r="A10701" s="53" t="str">
        <f t="array" ref="A10701">IFERROR(_xlfn.XLOOKUP(B10701, Runs[Run ID], Runs[Track]), "— pick a run —")</f>
        <v>Young Avengers</v>
      </c>
      <c r="B10701" s="54" t="s">
        <v>175</v>
      </c>
      <c r="C10701" s="53" t="str">
        <f t="array" ref="C10701">IFERROR(_xlfn.XLOOKUP(B10701, Runs[Run ID], Runs[Title]), "— pick a run —")</f>
        <v>childrens-crusade</v>
      </c>
      <c r="D10701" s="74" t="s">
        <v>4790</v>
      </c>
      <c r="E10701" s="58" t="b">
        <v>0</v>
      </c>
      <c r="F10701" s="25">
        <f t="shared" si="2"/>
        <v>11</v>
      </c>
      <c r="G10701" s="21" t="s">
        <v>58</v>
      </c>
      <c r="H10701" s="23"/>
      <c r="I10701" s="28"/>
    </row>
    <row r="10702" ht="22.5" customHeight="1">
      <c r="A10702" s="53" t="str">
        <f t="array" ref="A10702">IFERROR(_xlfn.XLOOKUP(B10702, Runs[Run ID], Runs[Track]), "— pick a run —")</f>
        <v>Young Avengers</v>
      </c>
      <c r="B10702" s="54" t="s">
        <v>187</v>
      </c>
      <c r="C10702" s="53" t="str">
        <f t="array" ref="C10702">IFERROR(_xlfn.XLOOKUP(B10702, Runs[Run ID], Runs[Title]), "— pick a run —")</f>
        <v>Gillen's Loki</v>
      </c>
      <c r="D10702" s="74" t="s">
        <v>8207</v>
      </c>
      <c r="E10702" s="58" t="b">
        <v>0</v>
      </c>
      <c r="F10702" s="25">
        <f t="shared" si="2"/>
        <v>1</v>
      </c>
      <c r="G10702" s="21" t="s">
        <v>58</v>
      </c>
      <c r="H10702" s="23"/>
      <c r="I10702" s="28"/>
    </row>
    <row r="10703" ht="22.5" customHeight="1">
      <c r="A10703" s="53" t="str">
        <f t="array" ref="A10703">IFERROR(_xlfn.XLOOKUP(B10703, Runs[Run ID], Runs[Track]), "— pick a run —")</f>
        <v>Young Avengers</v>
      </c>
      <c r="B10703" s="54" t="s">
        <v>187</v>
      </c>
      <c r="C10703" s="53" t="str">
        <f t="array" ref="C10703">IFERROR(_xlfn.XLOOKUP(B10703, Runs[Run ID], Runs[Title]), "— pick a run —")</f>
        <v>Gillen's Loki</v>
      </c>
      <c r="D10703" s="74" t="s">
        <v>8223</v>
      </c>
      <c r="E10703" s="58" t="b">
        <v>0</v>
      </c>
      <c r="F10703" s="25">
        <f t="shared" si="2"/>
        <v>2</v>
      </c>
      <c r="G10703" s="21" t="s">
        <v>58</v>
      </c>
      <c r="H10703" s="23"/>
      <c r="I10703" s="28"/>
    </row>
    <row r="10704" ht="22.5" customHeight="1">
      <c r="A10704" s="53" t="str">
        <f t="array" ref="A10704">IFERROR(_xlfn.XLOOKUP(B10704, Runs[Run ID], Runs[Track]), "— pick a run —")</f>
        <v>Young Avengers</v>
      </c>
      <c r="B10704" s="54" t="s">
        <v>187</v>
      </c>
      <c r="C10704" s="53" t="str">
        <f t="array" ref="C10704">IFERROR(_xlfn.XLOOKUP(B10704, Runs[Run ID], Runs[Title]), "— pick a run —")</f>
        <v>Gillen's Loki</v>
      </c>
      <c r="D10704" s="74" t="s">
        <v>8239</v>
      </c>
      <c r="E10704" s="58" t="b">
        <v>0</v>
      </c>
      <c r="F10704" s="25">
        <f t="shared" si="2"/>
        <v>3</v>
      </c>
      <c r="G10704" s="21" t="s">
        <v>58</v>
      </c>
      <c r="H10704" s="23"/>
      <c r="I10704" s="28"/>
    </row>
    <row r="10705" ht="22.5" customHeight="1">
      <c r="A10705" s="53" t="str">
        <f t="array" ref="A10705">IFERROR(_xlfn.XLOOKUP(B10705, Runs[Run ID], Runs[Track]), "— pick a run —")</f>
        <v>Young Avengers</v>
      </c>
      <c r="B10705" s="54" t="s">
        <v>187</v>
      </c>
      <c r="C10705" s="53" t="str">
        <f t="array" ref="C10705">IFERROR(_xlfn.XLOOKUP(B10705, Runs[Run ID], Runs[Title]), "— pick a run —")</f>
        <v>Gillen's Loki</v>
      </c>
      <c r="D10705" s="74" t="s">
        <v>8257</v>
      </c>
      <c r="E10705" s="58" t="b">
        <v>0</v>
      </c>
      <c r="F10705" s="25">
        <f t="shared" si="2"/>
        <v>4</v>
      </c>
      <c r="G10705" s="21" t="s">
        <v>58</v>
      </c>
      <c r="H10705" s="23"/>
      <c r="I10705" s="28"/>
    </row>
    <row r="10706" ht="22.5" customHeight="1">
      <c r="A10706" s="53" t="str">
        <f t="array" ref="A10706">IFERROR(_xlfn.XLOOKUP(B10706, Runs[Run ID], Runs[Track]), "— pick a run —")</f>
        <v>Young Avengers</v>
      </c>
      <c r="B10706" s="54" t="s">
        <v>187</v>
      </c>
      <c r="C10706" s="53" t="str">
        <f t="array" ref="C10706">IFERROR(_xlfn.XLOOKUP(B10706, Runs[Run ID], Runs[Title]), "— pick a run —")</f>
        <v>Gillen's Loki</v>
      </c>
      <c r="D10706" s="74" t="s">
        <v>8273</v>
      </c>
      <c r="E10706" s="58" t="b">
        <v>0</v>
      </c>
      <c r="F10706" s="25">
        <f t="shared" si="2"/>
        <v>5</v>
      </c>
      <c r="G10706" s="21" t="s">
        <v>58</v>
      </c>
      <c r="H10706" s="23"/>
      <c r="I10706" s="28"/>
    </row>
    <row r="10707" ht="22.5" customHeight="1">
      <c r="A10707" s="53" t="str">
        <f t="array" ref="A10707">IFERROR(_xlfn.XLOOKUP(B10707, Runs[Run ID], Runs[Track]), "— pick a run —")</f>
        <v>Young Avengers</v>
      </c>
      <c r="B10707" s="54" t="s">
        <v>187</v>
      </c>
      <c r="C10707" s="53" t="str">
        <f t="array" ref="C10707">IFERROR(_xlfn.XLOOKUP(B10707, Runs[Run ID], Runs[Title]), "— pick a run —")</f>
        <v>Gillen's Loki</v>
      </c>
      <c r="D10707" s="74" t="s">
        <v>8287</v>
      </c>
      <c r="E10707" s="58" t="b">
        <v>0</v>
      </c>
      <c r="F10707" s="25">
        <f t="shared" si="2"/>
        <v>6</v>
      </c>
      <c r="G10707" s="21" t="s">
        <v>58</v>
      </c>
      <c r="H10707" s="23"/>
      <c r="I10707" s="28"/>
    </row>
    <row r="10708" ht="22.5" customHeight="1">
      <c r="A10708" s="53" t="str">
        <f t="array" ref="A10708">IFERROR(_xlfn.XLOOKUP(B10708, Runs[Run ID], Runs[Track]), "— pick a run —")</f>
        <v>Young Avengers</v>
      </c>
      <c r="B10708" s="54" t="s">
        <v>187</v>
      </c>
      <c r="C10708" s="53" t="str">
        <f t="array" ref="C10708">IFERROR(_xlfn.XLOOKUP(B10708, Runs[Run ID], Runs[Title]), "— pick a run —")</f>
        <v>Gillen's Loki</v>
      </c>
      <c r="D10708" s="74" t="s">
        <v>8303</v>
      </c>
      <c r="E10708" s="58" t="b">
        <v>0</v>
      </c>
      <c r="F10708" s="25">
        <f t="shared" si="2"/>
        <v>7</v>
      </c>
      <c r="G10708" s="21" t="s">
        <v>58</v>
      </c>
      <c r="H10708" s="23"/>
      <c r="I10708" s="28"/>
    </row>
    <row r="10709" ht="22.5" customHeight="1">
      <c r="A10709" s="53" t="str">
        <f t="array" ref="A10709">IFERROR(_xlfn.XLOOKUP(B10709, Runs[Run ID], Runs[Track]), "— pick a run —")</f>
        <v>Young Avengers</v>
      </c>
      <c r="B10709" s="54" t="s">
        <v>187</v>
      </c>
      <c r="C10709" s="53" t="str">
        <f t="array" ref="C10709">IFERROR(_xlfn.XLOOKUP(B10709, Runs[Run ID], Runs[Title]), "— pick a run —")</f>
        <v>Gillen's Loki</v>
      </c>
      <c r="D10709" s="74" t="s">
        <v>8317</v>
      </c>
      <c r="E10709" s="58" t="b">
        <v>0</v>
      </c>
      <c r="F10709" s="25">
        <f t="shared" si="2"/>
        <v>8</v>
      </c>
      <c r="G10709" s="21" t="s">
        <v>58</v>
      </c>
      <c r="H10709" s="23"/>
      <c r="I10709" s="28"/>
    </row>
    <row r="10710" ht="22.5" customHeight="1">
      <c r="A10710" s="53" t="str">
        <f t="array" ref="A10710">IFERROR(_xlfn.XLOOKUP(B10710, Runs[Run ID], Runs[Track]), "— pick a run —")</f>
        <v>Young Avengers</v>
      </c>
      <c r="B10710" s="54" t="s">
        <v>187</v>
      </c>
      <c r="C10710" s="53" t="str">
        <f t="array" ref="C10710">IFERROR(_xlfn.XLOOKUP(B10710, Runs[Run ID], Runs[Title]), "— pick a run —")</f>
        <v>Gillen's Loki</v>
      </c>
      <c r="D10710" s="74" t="s">
        <v>8331</v>
      </c>
      <c r="E10710" s="58" t="b">
        <v>0</v>
      </c>
      <c r="F10710" s="25">
        <f t="shared" si="2"/>
        <v>9</v>
      </c>
      <c r="G10710" s="21" t="s">
        <v>58</v>
      </c>
      <c r="H10710" s="23"/>
      <c r="I10710" s="28"/>
    </row>
    <row r="10711" ht="22.5" customHeight="1">
      <c r="A10711" s="53" t="str">
        <f t="array" ref="A10711">IFERROR(_xlfn.XLOOKUP(B10711, Runs[Run ID], Runs[Track]), "— pick a run —")</f>
        <v>Young Avengers</v>
      </c>
      <c r="B10711" s="54" t="s">
        <v>187</v>
      </c>
      <c r="C10711" s="53" t="str">
        <f t="array" ref="C10711">IFERROR(_xlfn.XLOOKUP(B10711, Runs[Run ID], Runs[Title]), "— pick a run —")</f>
        <v>Gillen's Loki</v>
      </c>
      <c r="D10711" s="74" t="s">
        <v>8346</v>
      </c>
      <c r="E10711" s="58" t="b">
        <v>0</v>
      </c>
      <c r="F10711" s="25">
        <f t="shared" si="2"/>
        <v>10</v>
      </c>
      <c r="G10711" s="21" t="s">
        <v>58</v>
      </c>
      <c r="H10711" s="23"/>
      <c r="I10711" s="28"/>
    </row>
    <row r="10712" ht="22.5" customHeight="1">
      <c r="A10712" s="53" t="str">
        <f t="array" ref="A10712">IFERROR(_xlfn.XLOOKUP(B10712, Runs[Run ID], Runs[Track]), "— pick a run —")</f>
        <v>Young Avengers</v>
      </c>
      <c r="B10712" s="54" t="s">
        <v>187</v>
      </c>
      <c r="C10712" s="53" t="str">
        <f t="array" ref="C10712">IFERROR(_xlfn.XLOOKUP(B10712, Runs[Run ID], Runs[Title]), "— pick a run —")</f>
        <v>Gillen's Loki</v>
      </c>
      <c r="D10712" s="74" t="s">
        <v>8360</v>
      </c>
      <c r="E10712" s="58" t="b">
        <v>0</v>
      </c>
      <c r="F10712" s="25">
        <f t="shared" si="2"/>
        <v>11</v>
      </c>
      <c r="G10712" s="21" t="s">
        <v>58</v>
      </c>
      <c r="H10712" s="23"/>
      <c r="I10712" s="28"/>
    </row>
    <row r="10713" ht="22.5" customHeight="1">
      <c r="A10713" s="53" t="str">
        <f t="array" ref="A10713">IFERROR(_xlfn.XLOOKUP(B10713, Runs[Run ID], Runs[Track]), "— pick a run —")</f>
        <v>Young Avengers</v>
      </c>
      <c r="B10713" s="54" t="s">
        <v>187</v>
      </c>
      <c r="C10713" s="53" t="str">
        <f t="array" ref="C10713">IFERROR(_xlfn.XLOOKUP(B10713, Runs[Run ID], Runs[Title]), "— pick a run —")</f>
        <v>Gillen's Loki</v>
      </c>
      <c r="D10713" s="74" t="s">
        <v>8374</v>
      </c>
      <c r="E10713" s="58" t="b">
        <v>0</v>
      </c>
      <c r="F10713" s="25">
        <f t="shared" si="2"/>
        <v>12</v>
      </c>
      <c r="G10713" s="21" t="s">
        <v>58</v>
      </c>
      <c r="H10713" s="23"/>
      <c r="I10713" s="28"/>
    </row>
    <row r="10714" ht="22.5" customHeight="1">
      <c r="A10714" s="53" t="str">
        <f t="array" ref="A10714">IFERROR(_xlfn.XLOOKUP(B10714, Runs[Run ID], Runs[Track]), "— pick a run —")</f>
        <v>Young Avengers</v>
      </c>
      <c r="B10714" s="54" t="s">
        <v>187</v>
      </c>
      <c r="C10714" s="53" t="str">
        <f t="array" ref="C10714">IFERROR(_xlfn.XLOOKUP(B10714, Runs[Run ID], Runs[Title]), "— pick a run —")</f>
        <v>Gillen's Loki</v>
      </c>
      <c r="D10714" s="74" t="s">
        <v>8388</v>
      </c>
      <c r="E10714" s="58" t="b">
        <v>0</v>
      </c>
      <c r="F10714" s="25">
        <f t="shared" si="2"/>
        <v>13</v>
      </c>
      <c r="G10714" s="21" t="s">
        <v>58</v>
      </c>
      <c r="H10714" s="23"/>
      <c r="I10714" s="28"/>
    </row>
    <row r="10715" ht="22.5" customHeight="1">
      <c r="A10715" s="53" t="str">
        <f t="array" ref="A10715">IFERROR(_xlfn.XLOOKUP(B10715, Runs[Run ID], Runs[Track]), "— pick a run —")</f>
        <v>Young Avengers</v>
      </c>
      <c r="B10715" s="54" t="s">
        <v>187</v>
      </c>
      <c r="C10715" s="53" t="str">
        <f t="array" ref="C10715">IFERROR(_xlfn.XLOOKUP(B10715, Runs[Run ID], Runs[Title]), "— pick a run —")</f>
        <v>Gillen's Loki</v>
      </c>
      <c r="D10715" s="74" t="s">
        <v>8402</v>
      </c>
      <c r="E10715" s="58" t="b">
        <v>0</v>
      </c>
      <c r="F10715" s="25">
        <f t="shared" si="2"/>
        <v>14</v>
      </c>
      <c r="G10715" s="21" t="s">
        <v>58</v>
      </c>
      <c r="H10715" s="23"/>
      <c r="I10715" s="28"/>
    </row>
    <row r="10716" ht="22.5" customHeight="1">
      <c r="A10716" s="53" t="str">
        <f t="array" ref="A10716">IFERROR(_xlfn.XLOOKUP(B10716, Runs[Run ID], Runs[Track]), "— pick a run —")</f>
        <v>Young Avengers</v>
      </c>
      <c r="B10716" s="54" t="s">
        <v>187</v>
      </c>
      <c r="C10716" s="53" t="str">
        <f t="array" ref="C10716">IFERROR(_xlfn.XLOOKUP(B10716, Runs[Run ID], Runs[Title]), "— pick a run —")</f>
        <v>Gillen's Loki</v>
      </c>
      <c r="D10716" s="74" t="s">
        <v>8419</v>
      </c>
      <c r="E10716" s="58" t="b">
        <v>0</v>
      </c>
      <c r="F10716" s="25">
        <f t="shared" si="2"/>
        <v>15</v>
      </c>
      <c r="G10716" s="21" t="s">
        <v>58</v>
      </c>
      <c r="H10716" s="23"/>
      <c r="I10716" s="28"/>
    </row>
    <row r="10717" ht="22.5" customHeight="1">
      <c r="A10717" s="53" t="str">
        <f t="array" ref="A10717">IFERROR(_xlfn.XLOOKUP(B10717, Runs[Run ID], Runs[Track]), "— pick a run —")</f>
        <v>Young Avengers</v>
      </c>
      <c r="B10717" s="54" t="s">
        <v>187</v>
      </c>
      <c r="C10717" s="53" t="str">
        <f t="array" ref="C10717">IFERROR(_xlfn.XLOOKUP(B10717, Runs[Run ID], Runs[Title]), "— pick a run —")</f>
        <v>Gillen's Loki</v>
      </c>
      <c r="D10717" s="74" t="s">
        <v>3524</v>
      </c>
      <c r="E10717" s="58" t="b">
        <v>0</v>
      </c>
      <c r="F10717" s="25">
        <f t="shared" si="2"/>
        <v>16</v>
      </c>
      <c r="G10717" s="21" t="s">
        <v>58</v>
      </c>
      <c r="H10717" s="23"/>
      <c r="I10717" s="28"/>
    </row>
    <row r="10718" ht="22.5" customHeight="1">
      <c r="A10718" s="53" t="str">
        <f t="array" ref="A10718">IFERROR(_xlfn.XLOOKUP(B10718, Runs[Run ID], Runs[Track]), "— pick a run —")</f>
        <v>Young Avengers</v>
      </c>
      <c r="B10718" s="54" t="s">
        <v>187</v>
      </c>
      <c r="C10718" s="53" t="str">
        <f t="array" ref="C10718">IFERROR(_xlfn.XLOOKUP(B10718, Runs[Run ID], Runs[Title]), "— pick a run —")</f>
        <v>Gillen's Loki</v>
      </c>
      <c r="D10718" s="74" t="s">
        <v>8449</v>
      </c>
      <c r="E10718" s="58" t="b">
        <v>0</v>
      </c>
      <c r="F10718" s="25">
        <f t="shared" si="2"/>
        <v>17</v>
      </c>
      <c r="G10718" s="21" t="s">
        <v>58</v>
      </c>
      <c r="H10718" s="23"/>
      <c r="I10718" s="28"/>
    </row>
    <row r="10719" ht="22.5" customHeight="1">
      <c r="A10719" s="53" t="str">
        <f t="array" ref="A10719">IFERROR(_xlfn.XLOOKUP(B10719, Runs[Run ID], Runs[Track]), "— pick a run —")</f>
        <v>Young Avengers</v>
      </c>
      <c r="B10719" s="54" t="s">
        <v>187</v>
      </c>
      <c r="C10719" s="53" t="str">
        <f t="array" ref="C10719">IFERROR(_xlfn.XLOOKUP(B10719, Runs[Run ID], Runs[Title]), "— pick a run —")</f>
        <v>Gillen's Loki</v>
      </c>
      <c r="D10719" s="74" t="s">
        <v>8464</v>
      </c>
      <c r="E10719" s="58" t="b">
        <v>0</v>
      </c>
      <c r="F10719" s="25">
        <f t="shared" si="2"/>
        <v>18</v>
      </c>
      <c r="G10719" s="21" t="s">
        <v>58</v>
      </c>
      <c r="H10719" s="23"/>
      <c r="I10719" s="28"/>
    </row>
    <row r="10720" ht="22.5" customHeight="1">
      <c r="A10720" s="53" t="str">
        <f t="array" ref="A10720">IFERROR(_xlfn.XLOOKUP(B10720, Runs[Run ID], Runs[Track]), "— pick a run —")</f>
        <v>Young Avengers</v>
      </c>
      <c r="B10720" s="54" t="s">
        <v>187</v>
      </c>
      <c r="C10720" s="53" t="str">
        <f t="array" ref="C10720">IFERROR(_xlfn.XLOOKUP(B10720, Runs[Run ID], Runs[Title]), "— pick a run —")</f>
        <v>Gillen's Loki</v>
      </c>
      <c r="D10720" s="74" t="s">
        <v>8478</v>
      </c>
      <c r="E10720" s="58" t="b">
        <v>0</v>
      </c>
      <c r="F10720" s="25">
        <f t="shared" si="2"/>
        <v>19</v>
      </c>
      <c r="G10720" s="21" t="s">
        <v>58</v>
      </c>
      <c r="H10720" s="23"/>
      <c r="I10720" s="28"/>
    </row>
    <row r="10721" ht="22.5" customHeight="1">
      <c r="A10721" s="53" t="str">
        <f t="array" ref="A10721">IFERROR(_xlfn.XLOOKUP(B10721, Runs[Run ID], Runs[Track]), "— pick a run —")</f>
        <v>Young Avengers</v>
      </c>
      <c r="B10721" s="54" t="s">
        <v>187</v>
      </c>
      <c r="C10721" s="53" t="str">
        <f t="array" ref="C10721">IFERROR(_xlfn.XLOOKUP(B10721, Runs[Run ID], Runs[Title]), "— pick a run —")</f>
        <v>Gillen's Loki</v>
      </c>
      <c r="D10721" s="74" t="s">
        <v>8492</v>
      </c>
      <c r="E10721" s="58" t="b">
        <v>0</v>
      </c>
      <c r="F10721" s="25">
        <f t="shared" si="2"/>
        <v>20</v>
      </c>
      <c r="G10721" s="21" t="s">
        <v>58</v>
      </c>
      <c r="H10721" s="23"/>
      <c r="I10721" s="28"/>
    </row>
    <row r="10722" ht="22.5" customHeight="1">
      <c r="A10722" s="53" t="str">
        <f t="array" ref="A10722">IFERROR(_xlfn.XLOOKUP(B10722, Runs[Run ID], Runs[Track]), "— pick a run —")</f>
        <v>Young Avengers</v>
      </c>
      <c r="B10722" s="54" t="s">
        <v>187</v>
      </c>
      <c r="C10722" s="53" t="str">
        <f t="array" ref="C10722">IFERROR(_xlfn.XLOOKUP(B10722, Runs[Run ID], Runs[Title]), "— pick a run —")</f>
        <v>Gillen's Loki</v>
      </c>
      <c r="D10722" s="74" t="s">
        <v>8505</v>
      </c>
      <c r="E10722" s="58" t="b">
        <v>0</v>
      </c>
      <c r="F10722" s="25">
        <f t="shared" si="2"/>
        <v>21</v>
      </c>
      <c r="G10722" s="21" t="s">
        <v>58</v>
      </c>
      <c r="H10722" s="23"/>
      <c r="I10722" s="28"/>
    </row>
    <row r="10723" ht="22.5" customHeight="1">
      <c r="A10723" s="53" t="str">
        <f t="array" ref="A10723">IFERROR(_xlfn.XLOOKUP(B10723, Runs[Run ID], Runs[Track]), "— pick a run —")</f>
        <v>Young Avengers</v>
      </c>
      <c r="B10723" s="54" t="s">
        <v>187</v>
      </c>
      <c r="C10723" s="53" t="str">
        <f t="array" ref="C10723">IFERROR(_xlfn.XLOOKUP(B10723, Runs[Run ID], Runs[Title]), "— pick a run —")</f>
        <v>Gillen's Loki</v>
      </c>
      <c r="D10723" s="74" t="s">
        <v>8518</v>
      </c>
      <c r="E10723" s="58" t="b">
        <v>0</v>
      </c>
      <c r="F10723" s="25">
        <f t="shared" si="2"/>
        <v>22</v>
      </c>
      <c r="G10723" s="21" t="s">
        <v>58</v>
      </c>
      <c r="H10723" s="23"/>
      <c r="I10723" s="28"/>
    </row>
    <row r="10724" ht="22.5" customHeight="1">
      <c r="A10724" s="53" t="str">
        <f t="array" ref="A10724">IFERROR(_xlfn.XLOOKUP(B10724, Runs[Run ID], Runs[Track]), "— pick a run —")</f>
        <v>Young Avengers</v>
      </c>
      <c r="B10724" s="54" t="s">
        <v>187</v>
      </c>
      <c r="C10724" s="53" t="str">
        <f t="array" ref="C10724">IFERROR(_xlfn.XLOOKUP(B10724, Runs[Run ID], Runs[Title]), "— pick a run —")</f>
        <v>Gillen's Loki</v>
      </c>
      <c r="D10724" s="74" t="s">
        <v>8533</v>
      </c>
      <c r="E10724" s="58" t="b">
        <v>0</v>
      </c>
      <c r="F10724" s="25">
        <f t="shared" si="2"/>
        <v>23</v>
      </c>
      <c r="G10724" s="21" t="s">
        <v>58</v>
      </c>
      <c r="H10724" s="23"/>
      <c r="I10724" s="28"/>
    </row>
    <row r="10725" ht="22.5" customHeight="1">
      <c r="A10725" s="53" t="str">
        <f t="array" ref="A10725">IFERROR(_xlfn.XLOOKUP(B10725, Runs[Run ID], Runs[Track]), "— pick a run —")</f>
        <v>Young Avengers</v>
      </c>
      <c r="B10725" s="54" t="s">
        <v>187</v>
      </c>
      <c r="C10725" s="53" t="str">
        <f t="array" ref="C10725">IFERROR(_xlfn.XLOOKUP(B10725, Runs[Run ID], Runs[Title]), "— pick a run —")</f>
        <v>Gillen's Loki</v>
      </c>
      <c r="D10725" s="74" t="s">
        <v>8547</v>
      </c>
      <c r="E10725" s="58" t="b">
        <v>0</v>
      </c>
      <c r="F10725" s="25">
        <f t="shared" si="2"/>
        <v>24</v>
      </c>
      <c r="G10725" s="21" t="s">
        <v>58</v>
      </c>
      <c r="H10725" s="23"/>
      <c r="I10725" s="28"/>
    </row>
    <row r="10726" ht="22.5" customHeight="1">
      <c r="A10726" s="53" t="str">
        <f t="array" ref="A10726">IFERROR(_xlfn.XLOOKUP(B10726, Runs[Run ID], Runs[Track]), "— pick a run —")</f>
        <v>Young Avengers</v>
      </c>
      <c r="B10726" s="54" t="s">
        <v>187</v>
      </c>
      <c r="C10726" s="53" t="str">
        <f t="array" ref="C10726">IFERROR(_xlfn.XLOOKUP(B10726, Runs[Run ID], Runs[Title]), "— pick a run —")</f>
        <v>Gillen's Loki</v>
      </c>
      <c r="D10726" s="74" t="s">
        <v>8563</v>
      </c>
      <c r="E10726" s="58" t="b">
        <v>0</v>
      </c>
      <c r="F10726" s="25">
        <f t="shared" si="2"/>
        <v>25</v>
      </c>
      <c r="G10726" s="21" t="s">
        <v>58</v>
      </c>
      <c r="H10726" s="23"/>
      <c r="I10726" s="28"/>
    </row>
    <row r="10727" ht="22.5" customHeight="1">
      <c r="A10727" s="53" t="str">
        <f t="array" ref="A10727">IFERROR(_xlfn.XLOOKUP(B10727, Runs[Run ID], Runs[Track]), "— pick a run —")</f>
        <v>Young Avengers</v>
      </c>
      <c r="B10727" s="54" t="s">
        <v>187</v>
      </c>
      <c r="C10727" s="53" t="str">
        <f t="array" ref="C10727">IFERROR(_xlfn.XLOOKUP(B10727, Runs[Run ID], Runs[Title]), "— pick a run —")</f>
        <v>Gillen's Loki</v>
      </c>
      <c r="D10727" s="74" t="s">
        <v>8576</v>
      </c>
      <c r="E10727" s="58" t="b">
        <v>0</v>
      </c>
      <c r="F10727" s="25">
        <f t="shared" si="2"/>
        <v>26</v>
      </c>
      <c r="G10727" s="21" t="s">
        <v>58</v>
      </c>
      <c r="H10727" s="23"/>
      <c r="I10727" s="28"/>
    </row>
    <row r="10728" ht="22.5" customHeight="1">
      <c r="A10728" s="53" t="str">
        <f t="array" ref="A10728">IFERROR(_xlfn.XLOOKUP(B10728, Runs[Run ID], Runs[Track]), "— pick a run —")</f>
        <v>Young Avengers</v>
      </c>
      <c r="B10728" s="54" t="s">
        <v>187</v>
      </c>
      <c r="C10728" s="53" t="str">
        <f t="array" ref="C10728">IFERROR(_xlfn.XLOOKUP(B10728, Runs[Run ID], Runs[Title]), "— pick a run —")</f>
        <v>Gillen's Loki</v>
      </c>
      <c r="D10728" s="74" t="s">
        <v>8591</v>
      </c>
      <c r="E10728" s="58" t="b">
        <v>0</v>
      </c>
      <c r="F10728" s="25">
        <f t="shared" si="2"/>
        <v>27</v>
      </c>
      <c r="G10728" s="21" t="s">
        <v>58</v>
      </c>
      <c r="H10728" s="23"/>
      <c r="I10728" s="28"/>
    </row>
    <row r="10729" ht="22.5" customHeight="1">
      <c r="A10729" s="53" t="str">
        <f t="array" ref="A10729">IFERROR(_xlfn.XLOOKUP(B10729, Runs[Run ID], Runs[Track]), "— pick a run —")</f>
        <v>Young Avengers</v>
      </c>
      <c r="B10729" s="54" t="s">
        <v>187</v>
      </c>
      <c r="C10729" s="53" t="str">
        <f t="array" ref="C10729">IFERROR(_xlfn.XLOOKUP(B10729, Runs[Run ID], Runs[Title]), "— pick a run —")</f>
        <v>Gillen's Loki</v>
      </c>
      <c r="D10729" s="74" t="s">
        <v>8604</v>
      </c>
      <c r="E10729" s="58" t="b">
        <v>0</v>
      </c>
      <c r="F10729" s="25">
        <f t="shared" si="2"/>
        <v>28</v>
      </c>
      <c r="G10729" s="21" t="s">
        <v>58</v>
      </c>
      <c r="H10729" s="23"/>
      <c r="I10729" s="28"/>
    </row>
    <row r="10730" ht="22.5" customHeight="1">
      <c r="A10730" s="53" t="str">
        <f t="array" ref="A10730">IFERROR(_xlfn.XLOOKUP(B10730, Runs[Run ID], Runs[Track]), "— pick a run —")</f>
        <v>Young Avengers</v>
      </c>
      <c r="B10730" s="54" t="s">
        <v>187</v>
      </c>
      <c r="C10730" s="53" t="str">
        <f t="array" ref="C10730">IFERROR(_xlfn.XLOOKUP(B10730, Runs[Run ID], Runs[Title]), "— pick a run —")</f>
        <v>Gillen's Loki</v>
      </c>
      <c r="D10730" s="74" t="s">
        <v>8616</v>
      </c>
      <c r="E10730" s="58" t="b">
        <v>0</v>
      </c>
      <c r="F10730" s="25">
        <f t="shared" si="2"/>
        <v>29</v>
      </c>
      <c r="G10730" s="21" t="s">
        <v>58</v>
      </c>
      <c r="H10730" s="23"/>
      <c r="I10730" s="28"/>
    </row>
    <row r="10731" ht="22.5" customHeight="1">
      <c r="A10731" s="53" t="str">
        <f t="array" ref="A10731">IFERROR(_xlfn.XLOOKUP(B10731, Runs[Run ID], Runs[Track]), "— pick a run —")</f>
        <v>Young Avengers</v>
      </c>
      <c r="B10731" s="54" t="s">
        <v>187</v>
      </c>
      <c r="C10731" s="53" t="str">
        <f t="array" ref="C10731">IFERROR(_xlfn.XLOOKUP(B10731, Runs[Run ID], Runs[Title]), "— pick a run —")</f>
        <v>Gillen's Loki</v>
      </c>
      <c r="D10731" s="74" t="s">
        <v>8630</v>
      </c>
      <c r="E10731" s="58" t="b">
        <v>0</v>
      </c>
      <c r="F10731" s="25">
        <f t="shared" si="2"/>
        <v>30</v>
      </c>
      <c r="G10731" s="21" t="s">
        <v>58</v>
      </c>
      <c r="H10731" s="23"/>
      <c r="I10731" s="28"/>
    </row>
    <row r="10732" ht="22.5" customHeight="1">
      <c r="A10732" s="53" t="str">
        <f t="array" ref="A10732">IFERROR(_xlfn.XLOOKUP(B10732, Runs[Run ID], Runs[Track]), "— pick a run —")</f>
        <v>Young Avengers</v>
      </c>
      <c r="B10732" s="54" t="s">
        <v>187</v>
      </c>
      <c r="C10732" s="53" t="str">
        <f t="array" ref="C10732">IFERROR(_xlfn.XLOOKUP(B10732, Runs[Run ID], Runs[Title]), "— pick a run —")</f>
        <v>Gillen's Loki</v>
      </c>
      <c r="D10732" s="74" t="s">
        <v>8643</v>
      </c>
      <c r="E10732" s="58" t="b">
        <v>0</v>
      </c>
      <c r="F10732" s="25">
        <f t="shared" si="2"/>
        <v>31</v>
      </c>
      <c r="G10732" s="21" t="s">
        <v>58</v>
      </c>
      <c r="H10732" s="23"/>
      <c r="I10732" s="28"/>
    </row>
    <row r="10733" ht="22.5" customHeight="1">
      <c r="A10733" s="53" t="str">
        <f t="array" ref="A10733">IFERROR(_xlfn.XLOOKUP(B10733, Runs[Run ID], Runs[Track]), "— pick a run —")</f>
        <v>Young Avengers</v>
      </c>
      <c r="B10733" s="54" t="s">
        <v>187</v>
      </c>
      <c r="C10733" s="53" t="str">
        <f t="array" ref="C10733">IFERROR(_xlfn.XLOOKUP(B10733, Runs[Run ID], Runs[Title]), "— pick a run —")</f>
        <v>Gillen's Loki</v>
      </c>
      <c r="D10733" s="74" t="s">
        <v>16088</v>
      </c>
      <c r="E10733" s="58" t="b">
        <v>0</v>
      </c>
      <c r="F10733" s="25">
        <f t="shared" si="2"/>
        <v>32</v>
      </c>
      <c r="G10733" s="21" t="s">
        <v>1002</v>
      </c>
      <c r="H10733" s="23"/>
      <c r="I10733" s="28"/>
    </row>
    <row r="10734" ht="22.5" customHeight="1">
      <c r="A10734" s="53" t="str">
        <f t="array" ref="A10734">IFERROR(_xlfn.XLOOKUP(B10734, Runs[Run ID], Runs[Track]), "— pick a run —")</f>
        <v>Young Avengers</v>
      </c>
      <c r="B10734" s="54" t="s">
        <v>199</v>
      </c>
      <c r="C10734" s="53" t="str">
        <f t="array" ref="C10734">IFERROR(_xlfn.XLOOKUP(B10734, Runs[Run ID], Runs[Title]), "— pick a run —")</f>
        <v>Gillen's Young Avengers</v>
      </c>
      <c r="D10734" s="74" t="s">
        <v>17324</v>
      </c>
      <c r="E10734" s="58" t="b">
        <v>0</v>
      </c>
      <c r="F10734" s="25">
        <f t="shared" si="2"/>
        <v>1</v>
      </c>
      <c r="G10734" s="21" t="s">
        <v>1002</v>
      </c>
      <c r="H10734" s="23" t="s">
        <v>17325</v>
      </c>
      <c r="I10734" s="28"/>
    </row>
    <row r="10735" ht="22.5" customHeight="1">
      <c r="A10735" s="53" t="str">
        <f t="array" ref="A10735">IFERROR(_xlfn.XLOOKUP(B10735, Runs[Run ID], Runs[Track]), "— pick a run —")</f>
        <v>Young Avengers</v>
      </c>
      <c r="B10735" s="54" t="s">
        <v>199</v>
      </c>
      <c r="C10735" s="53" t="str">
        <f t="array" ref="C10735">IFERROR(_xlfn.XLOOKUP(B10735, Runs[Run ID], Runs[Title]), "— pick a run —")</f>
        <v>Gillen's Young Avengers</v>
      </c>
      <c r="D10735" s="74" t="s">
        <v>17326</v>
      </c>
      <c r="E10735" s="58" t="b">
        <v>0</v>
      </c>
      <c r="F10735" s="25">
        <f t="shared" si="2"/>
        <v>2</v>
      </c>
      <c r="G10735" s="21" t="s">
        <v>1002</v>
      </c>
      <c r="H10735" s="23"/>
      <c r="I10735" s="28"/>
    </row>
    <row r="10736" ht="22.5" customHeight="1">
      <c r="A10736" s="53" t="str">
        <f t="array" ref="A10736">IFERROR(_xlfn.XLOOKUP(B10736, Runs[Run ID], Runs[Track]), "— pick a run —")</f>
        <v>Young Avengers</v>
      </c>
      <c r="B10736" s="54" t="s">
        <v>199</v>
      </c>
      <c r="C10736" s="53" t="str">
        <f t="array" ref="C10736">IFERROR(_xlfn.XLOOKUP(B10736, Runs[Run ID], Runs[Title]), "— pick a run —")</f>
        <v>Gillen's Young Avengers</v>
      </c>
      <c r="D10736" s="74" t="s">
        <v>17327</v>
      </c>
      <c r="E10736" s="58" t="b">
        <v>0</v>
      </c>
      <c r="F10736" s="25">
        <f t="shared" si="2"/>
        <v>3</v>
      </c>
      <c r="G10736" s="21" t="s">
        <v>1002</v>
      </c>
      <c r="H10736" s="23"/>
      <c r="I10736" s="28"/>
    </row>
    <row r="10737" ht="22.5" customHeight="1">
      <c r="A10737" s="53" t="str">
        <f t="array" ref="A10737">IFERROR(_xlfn.XLOOKUP(B10737, Runs[Run ID], Runs[Track]), "— pick a run —")</f>
        <v>Young Avengers</v>
      </c>
      <c r="B10737" s="54" t="s">
        <v>199</v>
      </c>
      <c r="C10737" s="53" t="str">
        <f t="array" ref="C10737">IFERROR(_xlfn.XLOOKUP(B10737, Runs[Run ID], Runs[Title]), "— pick a run —")</f>
        <v>Gillen's Young Avengers</v>
      </c>
      <c r="D10737" s="74" t="s">
        <v>17328</v>
      </c>
      <c r="E10737" s="58" t="b">
        <v>0</v>
      </c>
      <c r="F10737" s="25">
        <f t="shared" si="2"/>
        <v>4</v>
      </c>
      <c r="G10737" s="21" t="s">
        <v>1002</v>
      </c>
      <c r="H10737" s="23"/>
      <c r="I10737" s="28"/>
    </row>
    <row r="10738" ht="22.5" customHeight="1">
      <c r="A10738" s="53" t="str">
        <f t="array" ref="A10738">IFERROR(_xlfn.XLOOKUP(B10738, Runs[Run ID], Runs[Track]), "— pick a run —")</f>
        <v>Young Avengers</v>
      </c>
      <c r="B10738" s="54" t="s">
        <v>199</v>
      </c>
      <c r="C10738" s="53" t="str">
        <f t="array" ref="C10738">IFERROR(_xlfn.XLOOKUP(B10738, Runs[Run ID], Runs[Title]), "— pick a run —")</f>
        <v>Gillen's Young Avengers</v>
      </c>
      <c r="D10738" s="74" t="s">
        <v>17329</v>
      </c>
      <c r="E10738" s="58" t="b">
        <v>0</v>
      </c>
      <c r="F10738" s="25">
        <f t="shared" si="2"/>
        <v>5</v>
      </c>
      <c r="G10738" s="21" t="s">
        <v>1002</v>
      </c>
      <c r="H10738" s="23"/>
      <c r="I10738" s="28"/>
    </row>
    <row r="10739" ht="22.5" customHeight="1">
      <c r="A10739" s="53" t="str">
        <f t="array" ref="A10739">IFERROR(_xlfn.XLOOKUP(B10739, Runs[Run ID], Runs[Track]), "— pick a run —")</f>
        <v>Young Avengers</v>
      </c>
      <c r="B10739" s="54" t="s">
        <v>199</v>
      </c>
      <c r="C10739" s="53" t="str">
        <f t="array" ref="C10739">IFERROR(_xlfn.XLOOKUP(B10739, Runs[Run ID], Runs[Title]), "— pick a run —")</f>
        <v>Gillen's Young Avengers</v>
      </c>
      <c r="D10739" s="74" t="s">
        <v>17330</v>
      </c>
      <c r="E10739" s="58" t="b">
        <v>0</v>
      </c>
      <c r="F10739" s="25">
        <f t="shared" si="2"/>
        <v>6</v>
      </c>
      <c r="G10739" s="21" t="s">
        <v>1002</v>
      </c>
      <c r="H10739" s="23"/>
      <c r="I10739" s="28"/>
    </row>
    <row r="10740" ht="22.5" customHeight="1">
      <c r="A10740" s="53" t="str">
        <f t="array" ref="A10740">IFERROR(_xlfn.XLOOKUP(B10740, Runs[Run ID], Runs[Track]), "— pick a run —")</f>
        <v>Young Avengers</v>
      </c>
      <c r="B10740" s="54" t="s">
        <v>199</v>
      </c>
      <c r="C10740" s="53" t="str">
        <f t="array" ref="C10740">IFERROR(_xlfn.XLOOKUP(B10740, Runs[Run ID], Runs[Title]), "— pick a run —")</f>
        <v>Gillen's Young Avengers</v>
      </c>
      <c r="D10740" s="74" t="s">
        <v>8655</v>
      </c>
      <c r="E10740" s="58" t="b">
        <v>0</v>
      </c>
      <c r="F10740" s="25">
        <f t="shared" si="2"/>
        <v>7</v>
      </c>
      <c r="G10740" s="21" t="s">
        <v>58</v>
      </c>
      <c r="H10740" s="23"/>
      <c r="I10740" s="28"/>
    </row>
    <row r="10741" ht="22.5" customHeight="1">
      <c r="A10741" s="53" t="str">
        <f t="array" ref="A10741">IFERROR(_xlfn.XLOOKUP(B10741, Runs[Run ID], Runs[Track]), "— pick a run —")</f>
        <v>Young Avengers</v>
      </c>
      <c r="B10741" s="54" t="s">
        <v>199</v>
      </c>
      <c r="C10741" s="53" t="str">
        <f t="array" ref="C10741">IFERROR(_xlfn.XLOOKUP(B10741, Runs[Run ID], Runs[Title]), "— pick a run —")</f>
        <v>Gillen's Young Avengers</v>
      </c>
      <c r="D10741" s="74" t="s">
        <v>8669</v>
      </c>
      <c r="E10741" s="58" t="b">
        <v>0</v>
      </c>
      <c r="F10741" s="25">
        <f t="shared" si="2"/>
        <v>8</v>
      </c>
      <c r="G10741" s="21" t="s">
        <v>58</v>
      </c>
      <c r="H10741" s="23"/>
      <c r="I10741" s="28"/>
    </row>
    <row r="10742" ht="22.5" customHeight="1">
      <c r="A10742" s="53" t="str">
        <f t="array" ref="A10742">IFERROR(_xlfn.XLOOKUP(B10742, Runs[Run ID], Runs[Track]), "— pick a run —")</f>
        <v>Young Avengers</v>
      </c>
      <c r="B10742" s="54" t="s">
        <v>199</v>
      </c>
      <c r="C10742" s="53" t="str">
        <f t="array" ref="C10742">IFERROR(_xlfn.XLOOKUP(B10742, Runs[Run ID], Runs[Title]), "— pick a run —")</f>
        <v>Gillen's Young Avengers</v>
      </c>
      <c r="D10742" s="74" t="s">
        <v>8683</v>
      </c>
      <c r="E10742" s="58" t="b">
        <v>0</v>
      </c>
      <c r="F10742" s="25">
        <f t="shared" si="2"/>
        <v>9</v>
      </c>
      <c r="G10742" s="21" t="s">
        <v>58</v>
      </c>
      <c r="H10742" s="23"/>
      <c r="I10742" s="28"/>
    </row>
    <row r="10743" ht="22.5" customHeight="1">
      <c r="A10743" s="53" t="str">
        <f t="array" ref="A10743">IFERROR(_xlfn.XLOOKUP(B10743, Runs[Run ID], Runs[Track]), "— pick a run —")</f>
        <v>Young Avengers</v>
      </c>
      <c r="B10743" s="54" t="s">
        <v>199</v>
      </c>
      <c r="C10743" s="53" t="str">
        <f t="array" ref="C10743">IFERROR(_xlfn.XLOOKUP(B10743, Runs[Run ID], Runs[Title]), "— pick a run —")</f>
        <v>Gillen's Young Avengers</v>
      </c>
      <c r="D10743" s="74" t="s">
        <v>8697</v>
      </c>
      <c r="E10743" s="58" t="b">
        <v>0</v>
      </c>
      <c r="F10743" s="25">
        <f t="shared" si="2"/>
        <v>10</v>
      </c>
      <c r="G10743" s="21" t="s">
        <v>58</v>
      </c>
      <c r="H10743" s="23"/>
      <c r="I10743" s="28"/>
    </row>
    <row r="10744" ht="22.5" customHeight="1">
      <c r="A10744" s="53" t="str">
        <f t="array" ref="A10744">IFERROR(_xlfn.XLOOKUP(B10744, Runs[Run ID], Runs[Track]), "— pick a run —")</f>
        <v>Young Avengers</v>
      </c>
      <c r="B10744" s="54" t="s">
        <v>199</v>
      </c>
      <c r="C10744" s="53" t="str">
        <f t="array" ref="C10744">IFERROR(_xlfn.XLOOKUP(B10744, Runs[Run ID], Runs[Title]), "— pick a run —")</f>
        <v>Gillen's Young Avengers</v>
      </c>
      <c r="D10744" s="74" t="s">
        <v>8710</v>
      </c>
      <c r="E10744" s="58" t="b">
        <v>0</v>
      </c>
      <c r="F10744" s="25">
        <f t="shared" si="2"/>
        <v>11</v>
      </c>
      <c r="G10744" s="21" t="s">
        <v>58</v>
      </c>
      <c r="H10744" s="23"/>
      <c r="I10744" s="28"/>
    </row>
    <row r="10745" ht="22.5" customHeight="1">
      <c r="A10745" s="53" t="str">
        <f t="array" ref="A10745">IFERROR(_xlfn.XLOOKUP(B10745, Runs[Run ID], Runs[Track]), "— pick a run —")</f>
        <v>Young Avengers</v>
      </c>
      <c r="B10745" s="54" t="s">
        <v>199</v>
      </c>
      <c r="C10745" s="53" t="str">
        <f t="array" ref="C10745">IFERROR(_xlfn.XLOOKUP(B10745, Runs[Run ID], Runs[Title]), "— pick a run —")</f>
        <v>Gillen's Young Avengers</v>
      </c>
      <c r="D10745" s="74" t="s">
        <v>8725</v>
      </c>
      <c r="E10745" s="58" t="b">
        <v>0</v>
      </c>
      <c r="F10745" s="25">
        <f t="shared" si="2"/>
        <v>12</v>
      </c>
      <c r="G10745" s="21" t="s">
        <v>58</v>
      </c>
      <c r="H10745" s="23"/>
      <c r="I10745" s="28"/>
    </row>
    <row r="10746" ht="22.5" customHeight="1">
      <c r="A10746" s="53" t="str">
        <f t="array" ref="A10746">IFERROR(_xlfn.XLOOKUP(B10746, Runs[Run ID], Runs[Track]), "— pick a run —")</f>
        <v>Young Avengers</v>
      </c>
      <c r="B10746" s="54" t="s">
        <v>199</v>
      </c>
      <c r="C10746" s="53" t="str">
        <f t="array" ref="C10746">IFERROR(_xlfn.XLOOKUP(B10746, Runs[Run ID], Runs[Title]), "— pick a run —")</f>
        <v>Gillen's Young Avengers</v>
      </c>
      <c r="D10746" s="74" t="s">
        <v>8738</v>
      </c>
      <c r="E10746" s="58" t="b">
        <v>0</v>
      </c>
      <c r="F10746" s="25">
        <f t="shared" si="2"/>
        <v>13</v>
      </c>
      <c r="G10746" s="21" t="s">
        <v>58</v>
      </c>
      <c r="H10746" s="23"/>
      <c r="I10746" s="28"/>
    </row>
    <row r="10747" ht="22.5" customHeight="1">
      <c r="A10747" s="53" t="str">
        <f t="array" ref="A10747">IFERROR(_xlfn.XLOOKUP(B10747, Runs[Run ID], Runs[Track]), "— pick a run —")</f>
        <v>Young Avengers</v>
      </c>
      <c r="B10747" s="54" t="s">
        <v>199</v>
      </c>
      <c r="C10747" s="53" t="str">
        <f t="array" ref="C10747">IFERROR(_xlfn.XLOOKUP(B10747, Runs[Run ID], Runs[Title]), "— pick a run —")</f>
        <v>Gillen's Young Avengers</v>
      </c>
      <c r="D10747" s="74" t="s">
        <v>8751</v>
      </c>
      <c r="E10747" s="58" t="b">
        <v>0</v>
      </c>
      <c r="F10747" s="25">
        <f t="shared" si="2"/>
        <v>14</v>
      </c>
      <c r="G10747" s="21" t="s">
        <v>58</v>
      </c>
      <c r="H10747" s="23"/>
      <c r="I10747" s="28"/>
    </row>
    <row r="10748" ht="22.5" customHeight="1">
      <c r="A10748" s="53" t="str">
        <f t="array" ref="A10748">IFERROR(_xlfn.XLOOKUP(B10748, Runs[Run ID], Runs[Track]), "— pick a run —")</f>
        <v>Young Avengers</v>
      </c>
      <c r="B10748" s="54" t="s">
        <v>199</v>
      </c>
      <c r="C10748" s="53" t="str">
        <f t="array" ref="C10748">IFERROR(_xlfn.XLOOKUP(B10748, Runs[Run ID], Runs[Title]), "— pick a run —")</f>
        <v>Gillen's Young Avengers</v>
      </c>
      <c r="D10748" s="74" t="s">
        <v>8765</v>
      </c>
      <c r="E10748" s="58" t="b">
        <v>0</v>
      </c>
      <c r="F10748" s="25">
        <f t="shared" si="2"/>
        <v>15</v>
      </c>
      <c r="G10748" s="21" t="s">
        <v>58</v>
      </c>
      <c r="H10748" s="23"/>
      <c r="I10748" s="28"/>
    </row>
    <row r="10749" ht="22.5" customHeight="1">
      <c r="A10749" s="53" t="str">
        <f t="array" ref="A10749">IFERROR(_xlfn.XLOOKUP(B10749, Runs[Run ID], Runs[Track]), "— pick a run —")</f>
        <v>Young Avengers</v>
      </c>
      <c r="B10749" s="54" t="s">
        <v>199</v>
      </c>
      <c r="C10749" s="53" t="str">
        <f t="array" ref="C10749">IFERROR(_xlfn.XLOOKUP(B10749, Runs[Run ID], Runs[Title]), "— pick a run —")</f>
        <v>Gillen's Young Avengers</v>
      </c>
      <c r="D10749" s="74" t="s">
        <v>8780</v>
      </c>
      <c r="E10749" s="58" t="b">
        <v>0</v>
      </c>
      <c r="F10749" s="25">
        <f t="shared" si="2"/>
        <v>16</v>
      </c>
      <c r="G10749" s="21" t="s">
        <v>58</v>
      </c>
      <c r="H10749" s="23"/>
      <c r="I10749" s="28"/>
    </row>
    <row r="10750" ht="22.5" customHeight="1">
      <c r="A10750" s="53" t="str">
        <f t="array" ref="A10750">IFERROR(_xlfn.XLOOKUP(B10750, Runs[Run ID], Runs[Track]), "— pick a run —")</f>
        <v>Young Avengers</v>
      </c>
      <c r="B10750" s="54" t="s">
        <v>199</v>
      </c>
      <c r="C10750" s="53" t="str">
        <f t="array" ref="C10750">IFERROR(_xlfn.XLOOKUP(B10750, Runs[Run ID], Runs[Title]), "— pick a run —")</f>
        <v>Gillen's Young Avengers</v>
      </c>
      <c r="D10750" s="74" t="s">
        <v>8793</v>
      </c>
      <c r="E10750" s="58" t="b">
        <v>0</v>
      </c>
      <c r="F10750" s="25">
        <f t="shared" si="2"/>
        <v>17</v>
      </c>
      <c r="G10750" s="21" t="s">
        <v>58</v>
      </c>
      <c r="H10750" s="23"/>
      <c r="I10750" s="28"/>
    </row>
    <row r="10751" ht="22.5" customHeight="1">
      <c r="A10751" s="53" t="str">
        <f t="array" ref="A10751">IFERROR(_xlfn.XLOOKUP(B10751, Runs[Run ID], Runs[Track]), "— pick a run —")</f>
        <v>Young Avengers</v>
      </c>
      <c r="B10751" s="54" t="s">
        <v>199</v>
      </c>
      <c r="C10751" s="53" t="str">
        <f t="array" ref="C10751">IFERROR(_xlfn.XLOOKUP(B10751, Runs[Run ID], Runs[Title]), "— pick a run —")</f>
        <v>Gillen's Young Avengers</v>
      </c>
      <c r="D10751" s="74" t="s">
        <v>8807</v>
      </c>
      <c r="E10751" s="58" t="b">
        <v>0</v>
      </c>
      <c r="F10751" s="25">
        <f t="shared" si="2"/>
        <v>18</v>
      </c>
      <c r="G10751" s="21" t="s">
        <v>58</v>
      </c>
      <c r="H10751" s="23"/>
      <c r="I10751" s="28"/>
    </row>
    <row r="10752" ht="22.5" customHeight="1">
      <c r="A10752" s="53" t="str">
        <f t="array" ref="A10752">IFERROR(_xlfn.XLOOKUP(B10752, Runs[Run ID], Runs[Track]), "— pick a run —")</f>
        <v>Young Avengers</v>
      </c>
      <c r="B10752" s="54" t="s">
        <v>199</v>
      </c>
      <c r="C10752" s="53" t="str">
        <f t="array" ref="C10752">IFERROR(_xlfn.XLOOKUP(B10752, Runs[Run ID], Runs[Title]), "— pick a run —")</f>
        <v>Gillen's Young Avengers</v>
      </c>
      <c r="D10752" s="74" t="s">
        <v>8822</v>
      </c>
      <c r="E10752" s="58" t="b">
        <v>0</v>
      </c>
      <c r="F10752" s="25">
        <f t="shared" si="2"/>
        <v>19</v>
      </c>
      <c r="G10752" s="21" t="s">
        <v>58</v>
      </c>
      <c r="H10752" s="23"/>
      <c r="I10752" s="28"/>
    </row>
    <row r="10753" ht="22.5" customHeight="1">
      <c r="A10753" s="53" t="str">
        <f t="array" ref="A10753">IFERROR(_xlfn.XLOOKUP(B10753, Runs[Run ID], Runs[Track]), "— pick a run —")</f>
        <v>Young Avengers</v>
      </c>
      <c r="B10753" s="54" t="s">
        <v>199</v>
      </c>
      <c r="C10753" s="53" t="str">
        <f t="array" ref="C10753">IFERROR(_xlfn.XLOOKUP(B10753, Runs[Run ID], Runs[Title]), "— pick a run —")</f>
        <v>Gillen's Young Avengers</v>
      </c>
      <c r="D10753" s="74" t="s">
        <v>8835</v>
      </c>
      <c r="E10753" s="58" t="b">
        <v>0</v>
      </c>
      <c r="F10753" s="25">
        <f t="shared" si="2"/>
        <v>20</v>
      </c>
      <c r="G10753" s="21" t="s">
        <v>58</v>
      </c>
      <c r="H10753" s="23"/>
      <c r="I10753" s="28"/>
    </row>
    <row r="10754" ht="22.5" customHeight="1">
      <c r="A10754" s="53" t="str">
        <f t="array" ref="A10754">IFERROR(_xlfn.XLOOKUP(B10754, Runs[Run ID], Runs[Track]), "— pick a run —")</f>
        <v>Young Avengers</v>
      </c>
      <c r="B10754" s="54" t="s">
        <v>199</v>
      </c>
      <c r="C10754" s="53" t="str">
        <f t="array" ref="C10754">IFERROR(_xlfn.XLOOKUP(B10754, Runs[Run ID], Runs[Title]), "— pick a run —")</f>
        <v>Gillen's Young Avengers</v>
      </c>
      <c r="D10754" s="74" t="s">
        <v>8846</v>
      </c>
      <c r="E10754" s="58" t="b">
        <v>0</v>
      </c>
      <c r="F10754" s="25">
        <f t="shared" si="2"/>
        <v>21</v>
      </c>
      <c r="G10754" s="21" t="s">
        <v>58</v>
      </c>
      <c r="H10754" s="23"/>
      <c r="I10754" s="28"/>
    </row>
    <row r="10755" ht="22.5" customHeight="1">
      <c r="A10755" s="53" t="str">
        <f t="array" ref="A10755">IFERROR(_xlfn.XLOOKUP(B10755, Runs[Run ID], Runs[Track]), "— pick a run —")</f>
        <v>Young Avengers</v>
      </c>
      <c r="B10755" s="54" t="s">
        <v>199</v>
      </c>
      <c r="C10755" s="53" t="str">
        <f t="array" ref="C10755">IFERROR(_xlfn.XLOOKUP(B10755, Runs[Run ID], Runs[Title]), "— pick a run —")</f>
        <v>Gillen's Young Avengers</v>
      </c>
      <c r="D10755" s="74" t="s">
        <v>8860</v>
      </c>
      <c r="E10755" s="58" t="b">
        <v>0</v>
      </c>
      <c r="F10755" s="25">
        <f t="shared" si="2"/>
        <v>22</v>
      </c>
      <c r="G10755" s="21" t="s">
        <v>58</v>
      </c>
      <c r="H10755" s="23"/>
      <c r="I10755" s="28"/>
    </row>
  </sheetData>
  <conditionalFormatting sqref="B151:B177 B2779:B2798">
    <cfRule type="expression" dxfId="5" priority="1">
      <formula>#REF!="ready-all"</formula>
    </cfRule>
  </conditionalFormatting>
  <conditionalFormatting sqref="B151:B177 B2779:B2798">
    <cfRule type="expression" dxfId="5" priority="2">
      <formula>#REF!="ready-hard"</formula>
    </cfRule>
  </conditionalFormatting>
  <conditionalFormatting sqref="B151:B177 B2779:B2798">
    <cfRule type="expression" dxfId="5" priority="3">
      <formula>#REF!="blocked"</formula>
    </cfRule>
  </conditionalFormatting>
  <dataValidations>
    <dataValidation type="list" allowBlank="1" sqref="G2:G10755">
      <formula1>"Core,Recommended,Optional"</formula1>
    </dataValidation>
    <dataValidation type="custom" allowBlank="1" showDropDown="1" sqref="F2:F10755">
      <formula1>AND(ISNUMBER(F2),(NOT(OR(NOT(ISERROR(DATEVALUE(F2))), AND(ISNUMBER(F2), LEFT(CELL("format", F2))="D")))))</formula1>
    </dataValidation>
    <dataValidation type="list" allowBlank="1" sqref="B2:B10755">
      <formula1>#REF!</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3.63"/>
    <col customWidth="1" min="3" max="3" width="13.13"/>
    <col customWidth="1" min="4" max="4" width="29.5"/>
    <col customWidth="1" min="5" max="5" width="23.13"/>
    <col customWidth="1" min="6" max="6" width="17.38"/>
  </cols>
  <sheetData>
    <row r="1" ht="22.5" customHeight="1">
      <c r="A1" s="3" t="s">
        <v>0</v>
      </c>
      <c r="B1" s="3" t="s">
        <v>5</v>
      </c>
      <c r="C1" s="3" t="s">
        <v>8</v>
      </c>
      <c r="D1" s="3" t="s">
        <v>10</v>
      </c>
      <c r="E1" s="3" t="s">
        <v>13</v>
      </c>
      <c r="F1" s="3" t="s">
        <v>15</v>
      </c>
      <c r="G1" s="4"/>
      <c r="H1" s="4"/>
      <c r="I1" s="4"/>
      <c r="J1" s="4"/>
      <c r="K1" s="4"/>
      <c r="L1" s="4"/>
      <c r="M1" s="4"/>
      <c r="N1" s="4"/>
      <c r="O1" s="4"/>
      <c r="P1" s="4"/>
      <c r="Q1" s="4"/>
      <c r="R1" s="4"/>
      <c r="S1" s="4"/>
      <c r="T1" s="4"/>
      <c r="U1" s="4"/>
      <c r="V1" s="4"/>
      <c r="W1" s="4"/>
      <c r="X1" s="4"/>
      <c r="Y1" s="4"/>
      <c r="Z1" s="4"/>
    </row>
    <row r="2" ht="22.5" customHeight="1">
      <c r="A2" s="6" t="s">
        <v>19</v>
      </c>
      <c r="B2" s="6" t="s">
        <v>23</v>
      </c>
      <c r="C2" s="6" t="s">
        <v>25</v>
      </c>
      <c r="D2" s="8" t="str">
        <f t="array" ref="D2">_xlfn.XLOOKUP($B2, Runs[Run ID], Runs[Title])</f>
        <v>Avengers Origin</v>
      </c>
      <c r="E2" s="9" t="str">
        <f t="array" ref="E2">_xlfn.XLOOKUP($B2, Runs[Run ID], Runs[Status])</f>
        <v>unread</v>
      </c>
      <c r="F2" s="13" t="b">
        <f t="shared" ref="F2:F437" si="1">IF($E2="read",TRUE,FALSE)</f>
        <v>0</v>
      </c>
      <c r="G2" s="4"/>
      <c r="H2" s="4"/>
      <c r="I2" s="4"/>
      <c r="J2" s="4"/>
      <c r="K2" s="4"/>
      <c r="L2" s="4"/>
      <c r="M2" s="4"/>
      <c r="N2" s="4"/>
      <c r="O2" s="4"/>
      <c r="P2" s="4"/>
      <c r="Q2" s="4"/>
      <c r="R2" s="4"/>
      <c r="S2" s="4"/>
      <c r="T2" s="4"/>
      <c r="U2" s="4"/>
      <c r="V2" s="4"/>
      <c r="W2" s="4"/>
      <c r="X2" s="4"/>
      <c r="Y2" s="4"/>
      <c r="Z2" s="4"/>
    </row>
    <row r="3" ht="22.5" customHeight="1">
      <c r="A3" s="6" t="s">
        <v>52</v>
      </c>
      <c r="B3" s="6" t="s">
        <v>53</v>
      </c>
      <c r="C3" s="6" t="s">
        <v>54</v>
      </c>
      <c r="D3" s="8" t="str">
        <f t="array" ref="D3">_xlfn.XLOOKUP($B3, Runs[Run ID], Runs[Title])</f>
        <v>Byrne's Fantastic Four</v>
      </c>
      <c r="E3" s="9" t="str">
        <f t="array" ref="E3">_xlfn.XLOOKUP($B3, Runs[Run ID], Runs[Status])</f>
        <v>unread</v>
      </c>
      <c r="F3" s="13" t="b">
        <f t="shared" si="1"/>
        <v>0</v>
      </c>
      <c r="G3" s="4"/>
      <c r="H3" s="4"/>
      <c r="I3" s="4"/>
      <c r="J3" s="4"/>
      <c r="K3" s="4"/>
      <c r="L3" s="4"/>
      <c r="M3" s="4"/>
      <c r="N3" s="4"/>
      <c r="O3" s="4"/>
      <c r="P3" s="4"/>
      <c r="Q3" s="4"/>
      <c r="R3" s="4"/>
      <c r="S3" s="4"/>
      <c r="T3" s="4"/>
      <c r="U3" s="4"/>
      <c r="V3" s="4"/>
      <c r="W3" s="4"/>
      <c r="X3" s="4"/>
      <c r="Y3" s="4"/>
      <c r="Z3" s="4"/>
    </row>
    <row r="4" ht="22.5" customHeight="1">
      <c r="A4" s="6" t="s">
        <v>52</v>
      </c>
      <c r="B4" s="6" t="s">
        <v>60</v>
      </c>
      <c r="C4" s="6" t="s">
        <v>54</v>
      </c>
      <c r="D4" s="8" t="str">
        <f t="array" ref="D4">_xlfn.XLOOKUP($B4, Runs[Run ID], Runs[Title])</f>
        <v>Hercules: Prince of Power</v>
      </c>
      <c r="E4" s="9" t="str">
        <f t="array" ref="E4">_xlfn.XLOOKUP($B4, Runs[Run ID], Runs[Status])</f>
        <v>unread</v>
      </c>
      <c r="F4" s="13" t="b">
        <f t="shared" si="1"/>
        <v>0</v>
      </c>
      <c r="G4" s="4"/>
      <c r="H4" s="4"/>
      <c r="I4" s="4"/>
      <c r="J4" s="4"/>
      <c r="K4" s="4"/>
      <c r="L4" s="4"/>
      <c r="M4" s="4"/>
      <c r="N4" s="4"/>
      <c r="O4" s="4"/>
      <c r="P4" s="4"/>
      <c r="Q4" s="4"/>
      <c r="R4" s="4"/>
      <c r="S4" s="4"/>
      <c r="T4" s="4"/>
      <c r="U4" s="4"/>
      <c r="V4" s="4"/>
      <c r="W4" s="4"/>
      <c r="X4" s="4"/>
      <c r="Y4" s="4"/>
      <c r="Z4" s="4"/>
    </row>
    <row r="5" ht="22.5" customHeight="1">
      <c r="A5" s="6" t="s">
        <v>52</v>
      </c>
      <c r="B5" s="6" t="s">
        <v>19</v>
      </c>
      <c r="C5" s="6" t="s">
        <v>25</v>
      </c>
      <c r="D5" s="8" t="str">
        <f t="array" ref="D5">_xlfn.XLOOKUP($B5, Runs[Run ID], Runs[Title])</f>
        <v>The Kree-Skrull War</v>
      </c>
      <c r="E5" s="9" t="str">
        <f t="array" ref="E5">_xlfn.XLOOKUP($B5, Runs[Run ID], Runs[Status])</f>
        <v>unread</v>
      </c>
      <c r="F5" s="13" t="b">
        <f t="shared" si="1"/>
        <v>0</v>
      </c>
      <c r="G5" s="4"/>
      <c r="H5" s="4"/>
      <c r="I5" s="4"/>
      <c r="J5" s="4"/>
      <c r="K5" s="4"/>
      <c r="L5" s="4"/>
      <c r="M5" s="4"/>
      <c r="N5" s="4"/>
      <c r="O5" s="4"/>
      <c r="P5" s="4"/>
      <c r="Q5" s="4"/>
      <c r="R5" s="4"/>
      <c r="S5" s="4"/>
      <c r="T5" s="4"/>
      <c r="U5" s="4"/>
      <c r="V5" s="4"/>
      <c r="W5" s="4"/>
      <c r="X5" s="4"/>
      <c r="Y5" s="4"/>
      <c r="Z5" s="4"/>
    </row>
    <row r="6" ht="22.5" customHeight="1">
      <c r="A6" s="6" t="s">
        <v>52</v>
      </c>
      <c r="B6" s="6" t="s">
        <v>66</v>
      </c>
      <c r="C6" s="6" t="s">
        <v>54</v>
      </c>
      <c r="D6" s="8" t="str">
        <f t="array" ref="D6">_xlfn.XLOOKUP($B6, Runs[Run ID], Runs[Title])</f>
        <v>Secret Wars (1984)</v>
      </c>
      <c r="E6" s="9" t="str">
        <f t="array" ref="E6">_xlfn.XLOOKUP($B6, Runs[Run ID], Runs[Status])</f>
        <v>unread</v>
      </c>
      <c r="F6" s="13" t="b">
        <f t="shared" si="1"/>
        <v>0</v>
      </c>
      <c r="G6" s="4"/>
      <c r="H6" s="4"/>
      <c r="I6" s="4"/>
      <c r="J6" s="4"/>
      <c r="K6" s="4"/>
      <c r="L6" s="4"/>
      <c r="M6" s="4"/>
      <c r="N6" s="4"/>
      <c r="O6" s="4"/>
      <c r="P6" s="4"/>
      <c r="Q6" s="4"/>
      <c r="R6" s="4"/>
      <c r="S6" s="4"/>
      <c r="T6" s="4"/>
      <c r="U6" s="4"/>
      <c r="V6" s="4"/>
      <c r="W6" s="4"/>
      <c r="X6" s="4"/>
      <c r="Y6" s="4"/>
      <c r="Z6" s="4"/>
    </row>
    <row r="7" ht="22.5" customHeight="1">
      <c r="A7" s="6" t="s">
        <v>72</v>
      </c>
      <c r="B7" s="6" t="s">
        <v>74</v>
      </c>
      <c r="C7" s="6" t="s">
        <v>54</v>
      </c>
      <c r="D7" s="8" t="str">
        <f t="array" ref="D7">_xlfn.XLOOKUP($B7, Runs[Run ID], Runs[Title])</f>
        <v>Busiek's Iron Man</v>
      </c>
      <c r="E7" s="9" t="str">
        <f t="array" ref="E7">_xlfn.XLOOKUP($B7, Runs[Run ID], Runs[Status])</f>
        <v>unread</v>
      </c>
      <c r="F7" s="13" t="b">
        <f t="shared" si="1"/>
        <v>0</v>
      </c>
      <c r="G7" s="4"/>
      <c r="H7" s="4"/>
      <c r="I7" s="4"/>
      <c r="J7" s="4"/>
      <c r="K7" s="4"/>
      <c r="L7" s="4"/>
      <c r="M7" s="4"/>
      <c r="N7" s="4"/>
      <c r="O7" s="4"/>
      <c r="P7" s="4"/>
      <c r="Q7" s="4"/>
      <c r="R7" s="4"/>
      <c r="S7" s="4"/>
      <c r="T7" s="4"/>
      <c r="U7" s="4"/>
      <c r="V7" s="4"/>
      <c r="W7" s="4"/>
      <c r="X7" s="4"/>
      <c r="Y7" s="4"/>
      <c r="Z7" s="4"/>
    </row>
    <row r="8" ht="22.5" customHeight="1">
      <c r="A8" s="6" t="s">
        <v>72</v>
      </c>
      <c r="B8" s="6" t="s">
        <v>76</v>
      </c>
      <c r="C8" s="6" t="s">
        <v>54</v>
      </c>
      <c r="D8" s="8" t="str">
        <f t="array" ref="D8">_xlfn.XLOOKUP($B8, Runs[Run ID], Runs[Title])</f>
        <v>Mantlo's Incredible Hulk</v>
      </c>
      <c r="E8" s="9" t="str">
        <f t="array" ref="E8">_xlfn.XLOOKUP($B8, Runs[Run ID], Runs[Status])</f>
        <v>unread</v>
      </c>
      <c r="F8" s="13" t="b">
        <f t="shared" si="1"/>
        <v>0</v>
      </c>
      <c r="G8" s="4"/>
      <c r="H8" s="4"/>
      <c r="I8" s="4"/>
      <c r="J8" s="4"/>
      <c r="K8" s="4"/>
      <c r="L8" s="4"/>
      <c r="M8" s="4"/>
      <c r="N8" s="4"/>
      <c r="O8" s="4"/>
      <c r="P8" s="4"/>
      <c r="Q8" s="4"/>
      <c r="R8" s="4"/>
      <c r="S8" s="4"/>
      <c r="T8" s="4"/>
      <c r="U8" s="4"/>
      <c r="V8" s="4"/>
      <c r="W8" s="4"/>
      <c r="X8" s="4"/>
      <c r="Y8" s="4"/>
      <c r="Z8" s="4"/>
    </row>
    <row r="9" ht="22.5" customHeight="1">
      <c r="A9" s="6" t="s">
        <v>80</v>
      </c>
      <c r="B9" s="6" t="s">
        <v>72</v>
      </c>
      <c r="C9" s="6" t="s">
        <v>25</v>
      </c>
      <c r="D9" s="8" t="str">
        <f t="array" ref="D9">_xlfn.XLOOKUP($B9, Runs[Run ID], Runs[Title])</f>
        <v>Busiek's Avengers + Thunderbolts</v>
      </c>
      <c r="E9" s="9" t="str">
        <f t="array" ref="E9">_xlfn.XLOOKUP($B9, Runs[Run ID], Runs[Status])</f>
        <v>unread</v>
      </c>
      <c r="F9" s="13" t="b">
        <f t="shared" si="1"/>
        <v>0</v>
      </c>
      <c r="G9" s="4"/>
      <c r="H9" s="4"/>
      <c r="I9" s="4"/>
      <c r="J9" s="4"/>
      <c r="K9" s="4"/>
      <c r="L9" s="4"/>
      <c r="M9" s="4"/>
      <c r="N9" s="4"/>
      <c r="O9" s="4"/>
      <c r="P9" s="4"/>
      <c r="Q9" s="4"/>
      <c r="R9" s="4"/>
      <c r="S9" s="4"/>
      <c r="T9" s="4"/>
      <c r="U9" s="4"/>
      <c r="V9" s="4"/>
      <c r="W9" s="4"/>
      <c r="X9" s="4"/>
      <c r="Y9" s="4"/>
      <c r="Z9" s="4"/>
    </row>
    <row r="10" ht="22.5" customHeight="1">
      <c r="A10" s="6" t="s">
        <v>82</v>
      </c>
      <c r="B10" s="6" t="s">
        <v>80</v>
      </c>
      <c r="C10" s="6" t="s">
        <v>25</v>
      </c>
      <c r="D10" s="8" t="str">
        <f t="array" ref="D10">_xlfn.XLOOKUP($B10, Runs[Run ID], Runs[Title])</f>
        <v>Avengers: Disassembled</v>
      </c>
      <c r="E10" s="9" t="str">
        <f t="array" ref="E10">_xlfn.XLOOKUP($B10, Runs[Run ID], Runs[Status])</f>
        <v>unread</v>
      </c>
      <c r="F10" s="13" t="b">
        <f t="shared" si="1"/>
        <v>0</v>
      </c>
      <c r="G10" s="4"/>
      <c r="H10" s="4"/>
      <c r="I10" s="4"/>
      <c r="J10" s="4"/>
      <c r="K10" s="4"/>
      <c r="L10" s="4"/>
      <c r="M10" s="4"/>
      <c r="N10" s="4"/>
      <c r="O10" s="4"/>
      <c r="P10" s="4"/>
      <c r="Q10" s="4"/>
      <c r="R10" s="4"/>
      <c r="S10" s="4"/>
      <c r="T10" s="4"/>
      <c r="U10" s="4"/>
      <c r="V10" s="4"/>
      <c r="W10" s="4"/>
      <c r="X10" s="4"/>
      <c r="Y10" s="4"/>
      <c r="Z10" s="4"/>
    </row>
    <row r="11" ht="22.5" customHeight="1">
      <c r="A11" s="6" t="s">
        <v>89</v>
      </c>
      <c r="B11" s="6" t="s">
        <v>82</v>
      </c>
      <c r="C11" s="6" t="s">
        <v>25</v>
      </c>
      <c r="D11" s="8" t="str">
        <f t="array" ref="D11">_xlfn.XLOOKUP($B11, Runs[Run ID], Runs[Title])</f>
        <v>New Avengers Breakout</v>
      </c>
      <c r="E11" s="9" t="str">
        <f t="array" ref="E11">_xlfn.XLOOKUP($B11, Runs[Run ID], Runs[Status])</f>
        <v>unread</v>
      </c>
      <c r="F11" s="13" t="b">
        <f t="shared" si="1"/>
        <v>0</v>
      </c>
      <c r="G11" s="4"/>
      <c r="H11" s="4"/>
      <c r="I11" s="4"/>
      <c r="J11" s="4"/>
      <c r="K11" s="4"/>
      <c r="L11" s="4"/>
      <c r="M11" s="4"/>
      <c r="N11" s="4"/>
      <c r="O11" s="4"/>
      <c r="P11" s="4"/>
      <c r="Q11" s="4"/>
      <c r="R11" s="4"/>
      <c r="S11" s="4"/>
      <c r="T11" s="4"/>
      <c r="U11" s="4"/>
      <c r="V11" s="4"/>
      <c r="W11" s="4"/>
      <c r="X11" s="4"/>
      <c r="Y11" s="4"/>
      <c r="Z11" s="4"/>
    </row>
    <row r="12" ht="22.5" customHeight="1">
      <c r="A12" s="6" t="s">
        <v>91</v>
      </c>
      <c r="B12" s="6" t="s">
        <v>92</v>
      </c>
      <c r="C12" s="6" t="s">
        <v>54</v>
      </c>
      <c r="D12" s="8" t="str">
        <f t="array" ref="D12">_xlfn.XLOOKUP($B12, Runs[Run ID], Runs[Title])</f>
        <v>Brubaker's Daredevil</v>
      </c>
      <c r="E12" s="9" t="str">
        <f t="array" ref="E12">_xlfn.XLOOKUP($B12, Runs[Run ID], Runs[Status])</f>
        <v>unread</v>
      </c>
      <c r="F12" s="13" t="b">
        <f t="shared" si="1"/>
        <v>0</v>
      </c>
      <c r="G12" s="4"/>
      <c r="H12" s="4"/>
      <c r="I12" s="4"/>
      <c r="J12" s="4"/>
      <c r="K12" s="4"/>
      <c r="L12" s="4"/>
      <c r="M12" s="4"/>
      <c r="N12" s="4"/>
      <c r="O12" s="4"/>
      <c r="P12" s="4"/>
      <c r="Q12" s="4"/>
      <c r="R12" s="4"/>
      <c r="S12" s="4"/>
      <c r="T12" s="4"/>
      <c r="U12" s="4"/>
      <c r="V12" s="4"/>
      <c r="W12" s="4"/>
      <c r="X12" s="4"/>
      <c r="Y12" s="4"/>
      <c r="Z12" s="4"/>
    </row>
    <row r="13" ht="22.5" customHeight="1">
      <c r="A13" s="6" t="s">
        <v>94</v>
      </c>
      <c r="B13" s="6" t="s">
        <v>91</v>
      </c>
      <c r="C13" s="6" t="s">
        <v>25</v>
      </c>
      <c r="D13" s="8" t="str">
        <f t="array" ref="D13">_xlfn.XLOOKUP($B13, Runs[Run ID], Runs[Title])</f>
        <v>Civil War</v>
      </c>
      <c r="E13" s="9" t="str">
        <f t="array" ref="E13">_xlfn.XLOOKUP($B13, Runs[Run ID], Runs[Status])</f>
        <v>unread</v>
      </c>
      <c r="F13" s="13" t="b">
        <f t="shared" si="1"/>
        <v>0</v>
      </c>
      <c r="G13" s="4"/>
      <c r="H13" s="4"/>
      <c r="I13" s="4"/>
      <c r="J13" s="4"/>
      <c r="K13" s="4"/>
      <c r="L13" s="4"/>
      <c r="M13" s="4"/>
      <c r="N13" s="4"/>
      <c r="O13" s="4"/>
      <c r="P13" s="4"/>
      <c r="Q13" s="4"/>
      <c r="R13" s="4"/>
      <c r="S13" s="4"/>
      <c r="T13" s="4"/>
      <c r="U13" s="4"/>
      <c r="V13" s="4"/>
      <c r="W13" s="4"/>
      <c r="X13" s="4"/>
      <c r="Y13" s="4"/>
      <c r="Z13" s="4"/>
    </row>
    <row r="14" ht="22.5" customHeight="1">
      <c r="A14" s="6" t="s">
        <v>94</v>
      </c>
      <c r="B14" s="6" t="s">
        <v>101</v>
      </c>
      <c r="C14" s="6" t="s">
        <v>54</v>
      </c>
      <c r="D14" s="8" t="str">
        <f t="array" ref="D14">_xlfn.XLOOKUP($B14, Runs[Run ID], Runs[Title])</f>
        <v>JMS/Gillen Thor</v>
      </c>
      <c r="E14" s="9" t="str">
        <f t="array" ref="E14">_xlfn.XLOOKUP($B14, Runs[Run ID], Runs[Status])</f>
        <v>unread</v>
      </c>
      <c r="F14" s="13" t="b">
        <f t="shared" si="1"/>
        <v>0</v>
      </c>
      <c r="G14" s="4"/>
      <c r="H14" s="4"/>
      <c r="I14" s="4"/>
      <c r="J14" s="4"/>
      <c r="K14" s="4"/>
      <c r="L14" s="4"/>
      <c r="M14" s="4"/>
      <c r="N14" s="4"/>
      <c r="O14" s="4"/>
      <c r="P14" s="4"/>
      <c r="Q14" s="4"/>
      <c r="R14" s="4"/>
      <c r="S14" s="4"/>
      <c r="T14" s="4"/>
      <c r="U14" s="4"/>
      <c r="V14" s="4"/>
      <c r="W14" s="4"/>
      <c r="X14" s="4"/>
      <c r="Y14" s="4"/>
      <c r="Z14" s="4"/>
    </row>
    <row r="15" ht="22.5" customHeight="1">
      <c r="A15" s="6" t="s">
        <v>103</v>
      </c>
      <c r="B15" s="6" t="s">
        <v>94</v>
      </c>
      <c r="C15" s="6" t="s">
        <v>25</v>
      </c>
      <c r="D15" s="8" t="str">
        <f t="array" ref="D15">_xlfn.XLOOKUP($B15, Runs[Run ID], Runs[Title])</f>
        <v>The Initiative</v>
      </c>
      <c r="E15" s="9" t="str">
        <f t="array" ref="E15">_xlfn.XLOOKUP($B15, Runs[Run ID], Runs[Status])</f>
        <v>unread</v>
      </c>
      <c r="F15" s="13" t="b">
        <f t="shared" si="1"/>
        <v>0</v>
      </c>
      <c r="G15" s="4"/>
      <c r="H15" s="4"/>
      <c r="I15" s="4"/>
      <c r="J15" s="4"/>
      <c r="K15" s="4"/>
      <c r="L15" s="4"/>
      <c r="M15" s="4"/>
      <c r="N15" s="4"/>
      <c r="O15" s="4"/>
      <c r="P15" s="4"/>
      <c r="Q15" s="4"/>
      <c r="R15" s="4"/>
      <c r="S15" s="4"/>
      <c r="T15" s="4"/>
      <c r="U15" s="4"/>
      <c r="V15" s="4"/>
      <c r="W15" s="4"/>
      <c r="X15" s="4"/>
      <c r="Y15" s="4"/>
      <c r="Z15" s="4"/>
    </row>
    <row r="16" ht="22.5" customHeight="1">
      <c r="A16" s="6" t="s">
        <v>106</v>
      </c>
      <c r="B16" s="6" t="s">
        <v>103</v>
      </c>
      <c r="C16" s="6" t="s">
        <v>25</v>
      </c>
      <c r="D16" s="8" t="str">
        <f t="array" ref="D16">_xlfn.XLOOKUP($B16, Runs[Run ID], Runs[Title])</f>
        <v>Secret Invasion</v>
      </c>
      <c r="E16" s="9" t="str">
        <f t="array" ref="E16">_xlfn.XLOOKUP($B16, Runs[Run ID], Runs[Status])</f>
        <v>unread</v>
      </c>
      <c r="F16" s="13" t="b">
        <f t="shared" si="1"/>
        <v>0</v>
      </c>
      <c r="G16" s="4"/>
      <c r="H16" s="4"/>
      <c r="I16" s="4"/>
      <c r="J16" s="4"/>
      <c r="K16" s="4"/>
      <c r="L16" s="4"/>
      <c r="M16" s="4"/>
      <c r="N16" s="4"/>
      <c r="O16" s="4"/>
      <c r="P16" s="4"/>
      <c r="Q16" s="4"/>
      <c r="R16" s="4"/>
      <c r="S16" s="4"/>
      <c r="T16" s="4"/>
      <c r="U16" s="4"/>
      <c r="V16" s="4"/>
      <c r="W16" s="4"/>
      <c r="X16" s="4"/>
      <c r="Y16" s="4"/>
      <c r="Z16" s="4"/>
    </row>
    <row r="17" ht="22.5" customHeight="1">
      <c r="A17" s="6" t="s">
        <v>108</v>
      </c>
      <c r="B17" s="6" t="s">
        <v>106</v>
      </c>
      <c r="C17" s="6" t="s">
        <v>25</v>
      </c>
      <c r="D17" s="8" t="str">
        <f t="array" ref="D17">_xlfn.XLOOKUP($B17, Runs[Run ID], Runs[Title])</f>
        <v>Dark Reign</v>
      </c>
      <c r="E17" s="9" t="str">
        <f t="array" ref="E17">_xlfn.XLOOKUP($B17, Runs[Run ID], Runs[Status])</f>
        <v>unread</v>
      </c>
      <c r="F17" s="13" t="b">
        <f t="shared" si="1"/>
        <v>0</v>
      </c>
      <c r="G17" s="4"/>
      <c r="H17" s="4"/>
      <c r="I17" s="4"/>
      <c r="J17" s="4"/>
      <c r="K17" s="4"/>
      <c r="L17" s="4"/>
      <c r="M17" s="4"/>
      <c r="N17" s="4"/>
      <c r="O17" s="4"/>
      <c r="P17" s="4"/>
      <c r="Q17" s="4"/>
      <c r="R17" s="4"/>
      <c r="S17" s="4"/>
      <c r="T17" s="4"/>
      <c r="U17" s="4"/>
      <c r="V17" s="4"/>
      <c r="W17" s="4"/>
      <c r="X17" s="4"/>
      <c r="Y17" s="4"/>
      <c r="Z17" s="4"/>
    </row>
    <row r="18" ht="22.5" customHeight="1">
      <c r="A18" s="6" t="s">
        <v>108</v>
      </c>
      <c r="B18" s="6" t="s">
        <v>101</v>
      </c>
      <c r="C18" s="6" t="s">
        <v>54</v>
      </c>
      <c r="D18" s="8" t="str">
        <f t="array" ref="D18">_xlfn.XLOOKUP($B18, Runs[Run ID], Runs[Title])</f>
        <v>JMS/Gillen Thor</v>
      </c>
      <c r="E18" s="9" t="str">
        <f t="array" ref="E18">_xlfn.XLOOKUP($B18, Runs[Run ID], Runs[Status])</f>
        <v>unread</v>
      </c>
      <c r="F18" s="13" t="b">
        <f t="shared" si="1"/>
        <v>0</v>
      </c>
      <c r="G18" s="4"/>
      <c r="H18" s="4"/>
      <c r="I18" s="4"/>
      <c r="J18" s="4"/>
      <c r="K18" s="4"/>
      <c r="L18" s="4"/>
      <c r="M18" s="4"/>
      <c r="N18" s="4"/>
      <c r="O18" s="4"/>
      <c r="P18" s="4"/>
      <c r="Q18" s="4"/>
      <c r="R18" s="4"/>
      <c r="S18" s="4"/>
      <c r="T18" s="4"/>
      <c r="U18" s="4"/>
      <c r="V18" s="4"/>
      <c r="W18" s="4"/>
      <c r="X18" s="4"/>
      <c r="Y18" s="4"/>
      <c r="Z18" s="4"/>
    </row>
    <row r="19" ht="22.5" customHeight="1">
      <c r="A19" s="6" t="s">
        <v>116</v>
      </c>
      <c r="B19" s="6" t="s">
        <v>117</v>
      </c>
      <c r="C19" s="6" t="s">
        <v>25</v>
      </c>
      <c r="D19" s="8" t="str">
        <f t="array" ref="D19">_xlfn.XLOOKUP($B19, Runs[Run ID], Runs[Title])</f>
        <v>Heroric Age</v>
      </c>
      <c r="E19" s="9" t="str">
        <f t="array" ref="E19">_xlfn.XLOOKUP($B19, Runs[Run ID], Runs[Status])</f>
        <v>unread</v>
      </c>
      <c r="F19" s="13" t="b">
        <f t="shared" si="1"/>
        <v>0</v>
      </c>
      <c r="G19" s="4"/>
      <c r="H19" s="4"/>
      <c r="I19" s="4"/>
      <c r="J19" s="4"/>
      <c r="K19" s="4"/>
      <c r="L19" s="4"/>
      <c r="M19" s="4"/>
      <c r="N19" s="4"/>
      <c r="O19" s="4"/>
      <c r="P19" s="4"/>
      <c r="Q19" s="4"/>
      <c r="R19" s="4"/>
      <c r="S19" s="4"/>
      <c r="T19" s="4"/>
      <c r="U19" s="4"/>
      <c r="V19" s="4"/>
      <c r="W19" s="4"/>
      <c r="X19" s="4"/>
      <c r="Y19" s="4"/>
      <c r="Z19" s="4"/>
    </row>
    <row r="20" ht="22.5" customHeight="1">
      <c r="A20" s="6" t="s">
        <v>116</v>
      </c>
      <c r="B20" s="6" t="s">
        <v>119</v>
      </c>
      <c r="C20" s="6" t="s">
        <v>54</v>
      </c>
      <c r="D20" s="8" t="str">
        <f t="array" ref="D20">_xlfn.XLOOKUP($B20, Runs[Run ID], Runs[Title])</f>
        <v>Herc / Hercules: Aftermath</v>
      </c>
      <c r="E20" s="9" t="str">
        <f t="array" ref="E20">_xlfn.XLOOKUP($B20, Runs[Run ID], Runs[Status])</f>
        <v>unread</v>
      </c>
      <c r="F20" s="13" t="b">
        <f t="shared" si="1"/>
        <v>0</v>
      </c>
      <c r="G20" s="4"/>
      <c r="H20" s="4"/>
      <c r="I20" s="4"/>
      <c r="J20" s="4"/>
      <c r="K20" s="4"/>
      <c r="L20" s="4"/>
      <c r="M20" s="4"/>
      <c r="N20" s="4"/>
      <c r="O20" s="4"/>
      <c r="P20" s="4"/>
      <c r="Q20" s="4"/>
      <c r="R20" s="4"/>
      <c r="S20" s="4"/>
      <c r="T20" s="4"/>
      <c r="U20" s="4"/>
      <c r="V20" s="4"/>
      <c r="W20" s="4"/>
      <c r="X20" s="4"/>
      <c r="Y20" s="4"/>
      <c r="Z20" s="4"/>
    </row>
    <row r="21" ht="22.5" customHeight="1">
      <c r="A21" s="6" t="s">
        <v>123</v>
      </c>
      <c r="B21" s="6" t="s">
        <v>116</v>
      </c>
      <c r="C21" s="6" t="s">
        <v>25</v>
      </c>
      <c r="D21" s="8" t="str">
        <f t="array" ref="D21">_xlfn.XLOOKUP($B21, Runs[Run ID], Runs[Title])</f>
        <v>Fear Itself</v>
      </c>
      <c r="E21" s="9" t="str">
        <f t="array" ref="E21">_xlfn.XLOOKUP($B21, Runs[Run ID], Runs[Status])</f>
        <v>unread</v>
      </c>
      <c r="F21" s="13" t="b">
        <f t="shared" si="1"/>
        <v>0</v>
      </c>
      <c r="G21" s="4"/>
      <c r="H21" s="4"/>
      <c r="I21" s="4"/>
      <c r="J21" s="4"/>
      <c r="K21" s="4"/>
      <c r="L21" s="4"/>
      <c r="M21" s="4"/>
      <c r="N21" s="4"/>
      <c r="O21" s="4"/>
      <c r="P21" s="4"/>
      <c r="Q21" s="4"/>
      <c r="R21" s="4"/>
      <c r="S21" s="4"/>
      <c r="T21" s="4"/>
      <c r="U21" s="4"/>
      <c r="V21" s="4"/>
      <c r="W21" s="4"/>
      <c r="X21" s="4"/>
      <c r="Y21" s="4"/>
      <c r="Z21" s="4"/>
    </row>
    <row r="22" ht="22.5" customHeight="1">
      <c r="A22" s="6" t="s">
        <v>123</v>
      </c>
      <c r="B22" s="6" t="s">
        <v>126</v>
      </c>
      <c r="C22" s="6" t="s">
        <v>25</v>
      </c>
      <c r="D22" s="8" t="str">
        <f t="array" ref="D22">_xlfn.XLOOKUP($B22, Runs[Run ID], Runs[Title])</f>
        <v>Messiah Complex</v>
      </c>
      <c r="E22" s="9" t="str">
        <f t="array" ref="E22">_xlfn.XLOOKUP($B22, Runs[Run ID], Runs[Status])</f>
        <v>unread</v>
      </c>
      <c r="F22" s="13" t="b">
        <f t="shared" si="1"/>
        <v>0</v>
      </c>
      <c r="G22" s="4"/>
      <c r="H22" s="4"/>
      <c r="I22" s="4"/>
      <c r="J22" s="4"/>
      <c r="K22" s="4"/>
      <c r="L22" s="4"/>
      <c r="M22" s="4"/>
      <c r="N22" s="4"/>
      <c r="O22" s="4"/>
      <c r="P22" s="4"/>
      <c r="Q22" s="4"/>
      <c r="R22" s="4"/>
      <c r="S22" s="4"/>
      <c r="T22" s="4"/>
      <c r="U22" s="4"/>
      <c r="V22" s="4"/>
      <c r="W22" s="4"/>
      <c r="X22" s="4"/>
      <c r="Y22" s="4"/>
      <c r="Z22" s="4"/>
    </row>
    <row r="23" ht="22.5" customHeight="1">
      <c r="A23" s="6" t="s">
        <v>128</v>
      </c>
      <c r="B23" s="6" t="s">
        <v>123</v>
      </c>
      <c r="C23" s="6" t="s">
        <v>25</v>
      </c>
      <c r="D23" s="8" t="str">
        <f t="array" ref="D23">_xlfn.XLOOKUP($B23, Runs[Run ID], Runs[Title])</f>
        <v>Avengers vs. X-Men</v>
      </c>
      <c r="E23" s="9" t="str">
        <f t="array" ref="E23">_xlfn.XLOOKUP($B23, Runs[Run ID], Runs[Status])</f>
        <v>unread</v>
      </c>
      <c r="F23" s="13" t="b">
        <f t="shared" si="1"/>
        <v>0</v>
      </c>
      <c r="G23" s="4"/>
      <c r="H23" s="4"/>
      <c r="I23" s="4"/>
      <c r="J23" s="4"/>
      <c r="K23" s="4"/>
      <c r="L23" s="4"/>
      <c r="M23" s="4"/>
      <c r="N23" s="4"/>
      <c r="O23" s="4"/>
      <c r="P23" s="4"/>
      <c r="Q23" s="4"/>
      <c r="R23" s="4"/>
      <c r="S23" s="4"/>
      <c r="T23" s="4"/>
      <c r="U23" s="4"/>
      <c r="V23" s="4"/>
      <c r="W23" s="4"/>
      <c r="X23" s="4"/>
      <c r="Y23" s="4"/>
      <c r="Z23" s="4"/>
    </row>
    <row r="24" ht="22.5" customHeight="1">
      <c r="A24" s="6" t="s">
        <v>129</v>
      </c>
      <c r="B24" s="6" t="s">
        <v>128</v>
      </c>
      <c r="C24" s="6" t="s">
        <v>25</v>
      </c>
      <c r="D24" s="8" t="str">
        <f t="array" ref="D24">_xlfn.XLOOKUP($B24, Runs[Run ID], Runs[Title])</f>
        <v>Age of Ultron</v>
      </c>
      <c r="E24" s="9" t="str">
        <f t="array" ref="E24">_xlfn.XLOOKUP($B24, Runs[Run ID], Runs[Status])</f>
        <v>unread</v>
      </c>
      <c r="F24" s="13" t="b">
        <f t="shared" si="1"/>
        <v>0</v>
      </c>
      <c r="G24" s="4"/>
      <c r="H24" s="4"/>
      <c r="I24" s="4"/>
      <c r="J24" s="4"/>
      <c r="K24" s="4"/>
      <c r="L24" s="4"/>
      <c r="M24" s="4"/>
      <c r="N24" s="4"/>
      <c r="O24" s="4"/>
      <c r="P24" s="4"/>
      <c r="Q24" s="4"/>
      <c r="R24" s="4"/>
      <c r="S24" s="4"/>
      <c r="T24" s="4"/>
      <c r="U24" s="4"/>
      <c r="V24" s="4"/>
      <c r="W24" s="4"/>
      <c r="X24" s="4"/>
      <c r="Y24" s="4"/>
      <c r="Z24" s="4"/>
    </row>
    <row r="25" ht="22.5" customHeight="1">
      <c r="A25" s="39" t="s">
        <v>129</v>
      </c>
      <c r="B25" s="6" t="s">
        <v>119</v>
      </c>
      <c r="C25" s="6" t="s">
        <v>54</v>
      </c>
      <c r="D25" s="8" t="str">
        <f t="array" ref="D25">_xlfn.XLOOKUP($B25, Runs[Run ID], Runs[Title])</f>
        <v>Herc / Hercules: Aftermath</v>
      </c>
      <c r="E25" s="9" t="str">
        <f t="array" ref="E25">_xlfn.XLOOKUP($B25, Runs[Run ID], Runs[Status])</f>
        <v>unread</v>
      </c>
      <c r="F25" s="13" t="b">
        <f t="shared" si="1"/>
        <v>0</v>
      </c>
      <c r="G25" s="4"/>
      <c r="H25" s="4"/>
      <c r="I25" s="4"/>
      <c r="J25" s="4"/>
      <c r="K25" s="4"/>
      <c r="L25" s="4"/>
      <c r="M25" s="4"/>
      <c r="N25" s="4"/>
      <c r="O25" s="4"/>
      <c r="P25" s="4"/>
      <c r="Q25" s="4"/>
      <c r="R25" s="4"/>
      <c r="S25" s="4"/>
      <c r="T25" s="4"/>
      <c r="U25" s="4"/>
      <c r="V25" s="4"/>
      <c r="W25" s="4"/>
      <c r="X25" s="4"/>
      <c r="Y25" s="4"/>
      <c r="Z25" s="4"/>
    </row>
    <row r="26" ht="22.5" customHeight="1">
      <c r="A26" s="39" t="s">
        <v>135</v>
      </c>
      <c r="B26" s="6" t="s">
        <v>136</v>
      </c>
      <c r="C26" s="6" t="s">
        <v>25</v>
      </c>
      <c r="D26" s="8" t="str">
        <f t="array" ref="D26">_xlfn.XLOOKUP($B26, Runs[Run ID], Runs[Title])</f>
        <v>Ewing Mighty Avengers </v>
      </c>
      <c r="E26" s="9" t="str">
        <f t="array" ref="E26">_xlfn.XLOOKUP($B26, Runs[Run ID], Runs[Status])</f>
        <v>unread</v>
      </c>
      <c r="F26" s="13" t="b">
        <f t="shared" si="1"/>
        <v>0</v>
      </c>
      <c r="G26" s="4"/>
      <c r="H26" s="4"/>
      <c r="I26" s="4"/>
      <c r="J26" s="4"/>
      <c r="K26" s="4"/>
      <c r="L26" s="4"/>
      <c r="M26" s="4"/>
      <c r="N26" s="4"/>
      <c r="O26" s="4"/>
      <c r="P26" s="4"/>
      <c r="Q26" s="4"/>
      <c r="R26" s="4"/>
      <c r="S26" s="4"/>
      <c r="T26" s="4"/>
      <c r="U26" s="4"/>
      <c r="V26" s="4"/>
      <c r="W26" s="4"/>
      <c r="X26" s="4"/>
      <c r="Y26" s="4"/>
      <c r="Z26" s="4"/>
    </row>
    <row r="27" ht="22.5" customHeight="1">
      <c r="A27" s="6" t="s">
        <v>135</v>
      </c>
      <c r="B27" s="6" t="s">
        <v>137</v>
      </c>
      <c r="C27" s="6" t="s">
        <v>25</v>
      </c>
      <c r="D27" s="8" t="str">
        <f t="array" ref="D27">_xlfn.XLOOKUP($B27, Runs[Run ID], Runs[Title])</f>
        <v>Secret Wars (2015)</v>
      </c>
      <c r="E27" s="9" t="str">
        <f t="array" ref="E27">_xlfn.XLOOKUP($B27, Runs[Run ID], Runs[Status])</f>
        <v>unread</v>
      </c>
      <c r="F27" s="13" t="b">
        <f t="shared" si="1"/>
        <v>0</v>
      </c>
      <c r="G27" s="4"/>
      <c r="H27" s="4"/>
      <c r="I27" s="4"/>
      <c r="J27" s="4"/>
      <c r="K27" s="4"/>
      <c r="L27" s="4"/>
      <c r="M27" s="4"/>
      <c r="N27" s="4"/>
      <c r="O27" s="4"/>
      <c r="P27" s="4"/>
      <c r="Q27" s="4"/>
      <c r="R27" s="4"/>
      <c r="S27" s="4"/>
      <c r="T27" s="4"/>
      <c r="U27" s="4"/>
      <c r="V27" s="4"/>
      <c r="W27" s="4"/>
      <c r="X27" s="4"/>
      <c r="Y27" s="4"/>
      <c r="Z27" s="4"/>
    </row>
    <row r="28" ht="22.5" customHeight="1">
      <c r="A28" s="6" t="s">
        <v>139</v>
      </c>
      <c r="B28" s="6" t="s">
        <v>135</v>
      </c>
      <c r="C28" s="6" t="s">
        <v>25</v>
      </c>
      <c r="D28" s="8" t="str">
        <f t="array" ref="D28">_xlfn.XLOOKUP($B28, Runs[Run ID], Runs[Title])</f>
        <v>Ewing Ultimates</v>
      </c>
      <c r="E28" s="9" t="str">
        <f t="array" ref="E28">_xlfn.XLOOKUP($B28, Runs[Run ID], Runs[Status])</f>
        <v>unread</v>
      </c>
      <c r="F28" s="13" t="b">
        <f t="shared" si="1"/>
        <v>0</v>
      </c>
      <c r="G28" s="4"/>
      <c r="H28" s="4"/>
      <c r="I28" s="4"/>
      <c r="J28" s="4"/>
      <c r="K28" s="4"/>
      <c r="L28" s="4"/>
      <c r="M28" s="4"/>
      <c r="N28" s="4"/>
      <c r="O28" s="4"/>
      <c r="P28" s="4"/>
      <c r="Q28" s="4"/>
      <c r="R28" s="4"/>
      <c r="S28" s="4"/>
      <c r="T28" s="4"/>
      <c r="U28" s="4"/>
      <c r="V28" s="4"/>
      <c r="W28" s="4"/>
      <c r="X28" s="4"/>
      <c r="Y28" s="4"/>
      <c r="Z28" s="4"/>
    </row>
    <row r="29" ht="22.5" customHeight="1">
      <c r="A29" s="6" t="s">
        <v>141</v>
      </c>
      <c r="B29" s="6" t="s">
        <v>139</v>
      </c>
      <c r="C29" s="6" t="s">
        <v>25</v>
      </c>
      <c r="D29" s="8" t="str">
        <f t="array" ref="D29">_xlfn.XLOOKUP($B29, Runs[Run ID], Runs[Title])</f>
        <v>Ewing New Avengers </v>
      </c>
      <c r="E29" s="9" t="str">
        <f t="array" ref="E29">_xlfn.XLOOKUP($B29, Runs[Run ID], Runs[Status])</f>
        <v>unread</v>
      </c>
      <c r="F29" s="13" t="b">
        <f t="shared" si="1"/>
        <v>0</v>
      </c>
      <c r="G29" s="4"/>
      <c r="H29" s="4"/>
      <c r="I29" s="4"/>
      <c r="J29" s="4"/>
      <c r="K29" s="4"/>
      <c r="L29" s="4"/>
      <c r="M29" s="4"/>
      <c r="N29" s="4"/>
      <c r="O29" s="4"/>
      <c r="P29" s="4"/>
      <c r="Q29" s="4"/>
      <c r="R29" s="4"/>
      <c r="S29" s="4"/>
      <c r="T29" s="4"/>
      <c r="U29" s="4"/>
      <c r="V29" s="4"/>
      <c r="W29" s="4"/>
      <c r="X29" s="4"/>
      <c r="Y29" s="4"/>
      <c r="Z29" s="4"/>
    </row>
    <row r="30" ht="22.5" customHeight="1">
      <c r="A30" s="6" t="s">
        <v>153</v>
      </c>
      <c r="B30" s="6" t="s">
        <v>154</v>
      </c>
      <c r="C30" s="6" t="s">
        <v>25</v>
      </c>
      <c r="D30" s="8" t="str">
        <f t="array" ref="D30">_xlfn.XLOOKUP($B30, Runs[Run ID], Runs[Title])</f>
        <v>Annihilation: Conquest</v>
      </c>
      <c r="E30" s="9" t="str">
        <f t="array" ref="E30">_xlfn.XLOOKUP($B30, Runs[Run ID], Runs[Status])</f>
        <v>unread</v>
      </c>
      <c r="F30" s="13" t="b">
        <f t="shared" si="1"/>
        <v>0</v>
      </c>
      <c r="G30" s="4"/>
      <c r="H30" s="4"/>
      <c r="I30" s="4"/>
      <c r="J30" s="4"/>
      <c r="K30" s="4"/>
      <c r="L30" s="4"/>
      <c r="M30" s="4"/>
      <c r="N30" s="4"/>
      <c r="O30" s="4"/>
      <c r="P30" s="4"/>
      <c r="Q30" s="4"/>
      <c r="R30" s="4"/>
      <c r="S30" s="4"/>
      <c r="T30" s="4"/>
      <c r="U30" s="4"/>
      <c r="V30" s="4"/>
      <c r="W30" s="4"/>
      <c r="X30" s="4"/>
      <c r="Y30" s="4"/>
      <c r="Z30" s="4"/>
    </row>
    <row r="31" ht="22.5" customHeight="1">
      <c r="A31" s="6" t="s">
        <v>153</v>
      </c>
      <c r="B31" s="6" t="s">
        <v>157</v>
      </c>
      <c r="C31" s="6" t="s">
        <v>54</v>
      </c>
      <c r="D31" s="8" t="str">
        <f t="array" ref="D31">_xlfn.XLOOKUP($B31, Runs[Run ID], Runs[Title])</f>
        <v>King in Black</v>
      </c>
      <c r="E31" s="9" t="str">
        <f t="array" ref="E31">_xlfn.XLOOKUP($B31, Runs[Run ID], Runs[Status])</f>
        <v>unread</v>
      </c>
      <c r="F31" s="13" t="b">
        <f t="shared" si="1"/>
        <v>0</v>
      </c>
      <c r="G31" s="4"/>
      <c r="H31" s="4"/>
      <c r="I31" s="4"/>
      <c r="J31" s="4"/>
      <c r="K31" s="4"/>
      <c r="L31" s="4"/>
      <c r="M31" s="4"/>
      <c r="N31" s="4"/>
      <c r="O31" s="4"/>
      <c r="P31" s="4"/>
      <c r="Q31" s="4"/>
      <c r="R31" s="4"/>
      <c r="S31" s="4"/>
      <c r="T31" s="4"/>
      <c r="U31" s="4"/>
      <c r="V31" s="4"/>
      <c r="W31" s="4"/>
      <c r="X31" s="4"/>
      <c r="Y31" s="4"/>
      <c r="Z31" s="4"/>
    </row>
    <row r="32" ht="22.5" customHeight="1">
      <c r="A32" s="6" t="s">
        <v>153</v>
      </c>
      <c r="B32" s="6" t="s">
        <v>159</v>
      </c>
      <c r="C32" s="6" t="s">
        <v>25</v>
      </c>
      <c r="D32" s="8" t="str">
        <f t="array" ref="D32">_xlfn.XLOOKUP($B32, Runs[Run ID], Runs[Title])</f>
        <v>Cates' Thanos/Guardians </v>
      </c>
      <c r="E32" s="9" t="str">
        <f t="array" ref="E32">_xlfn.XLOOKUP($B32, Runs[Run ID], Runs[Status])</f>
        <v>unread</v>
      </c>
      <c r="F32" s="13" t="b">
        <f t="shared" si="1"/>
        <v>0</v>
      </c>
      <c r="G32" s="4"/>
      <c r="H32" s="4"/>
      <c r="I32" s="4"/>
      <c r="J32" s="4"/>
      <c r="K32" s="4"/>
      <c r="L32" s="4"/>
      <c r="M32" s="4"/>
      <c r="N32" s="4"/>
      <c r="O32" s="4"/>
      <c r="P32" s="4"/>
      <c r="Q32" s="4"/>
      <c r="R32" s="4"/>
      <c r="S32" s="4"/>
      <c r="T32" s="4"/>
      <c r="U32" s="4"/>
      <c r="V32" s="4"/>
      <c r="W32" s="4"/>
      <c r="X32" s="4"/>
      <c r="Y32" s="4"/>
      <c r="Z32" s="4"/>
    </row>
    <row r="33" ht="22.5" customHeight="1">
      <c r="A33" s="6" t="s">
        <v>153</v>
      </c>
      <c r="B33" s="6" t="s">
        <v>141</v>
      </c>
      <c r="C33" s="6" t="s">
        <v>25</v>
      </c>
      <c r="D33" s="8" t="str">
        <f t="array" ref="D33">_xlfn.XLOOKUP($B33, Runs[Run ID], Runs[Title])</f>
        <v>Avengers: No Surrender </v>
      </c>
      <c r="E33" s="9" t="str">
        <f t="array" ref="E33">_xlfn.XLOOKUP($B33, Runs[Run ID], Runs[Status])</f>
        <v>unread</v>
      </c>
      <c r="F33" s="13" t="b">
        <f t="shared" si="1"/>
        <v>0</v>
      </c>
      <c r="G33" s="4"/>
      <c r="H33" s="4"/>
      <c r="I33" s="4"/>
      <c r="J33" s="4"/>
      <c r="K33" s="4"/>
      <c r="L33" s="4"/>
      <c r="M33" s="4"/>
      <c r="N33" s="4"/>
      <c r="O33" s="4"/>
      <c r="P33" s="4"/>
      <c r="Q33" s="4"/>
      <c r="R33" s="4"/>
      <c r="S33" s="4"/>
      <c r="T33" s="4"/>
      <c r="U33" s="4"/>
      <c r="V33" s="4"/>
      <c r="W33" s="4"/>
      <c r="X33" s="4"/>
      <c r="Y33" s="4"/>
      <c r="Z33" s="4"/>
    </row>
    <row r="34" ht="22.5" customHeight="1">
      <c r="A34" s="6" t="s">
        <v>153</v>
      </c>
      <c r="B34" s="6" t="s">
        <v>165</v>
      </c>
      <c r="C34" s="6" t="s">
        <v>54</v>
      </c>
      <c r="D34" s="8" t="str">
        <f t="array" ref="D34">_xlfn.XLOOKUP($B34, Runs[Run ID], Runs[Title])</f>
        <v>Hercules: Origin</v>
      </c>
      <c r="E34" s="9" t="str">
        <f t="array" ref="E34">_xlfn.XLOOKUP($B34, Runs[Run ID], Runs[Status])</f>
        <v>unread</v>
      </c>
      <c r="F34" s="13" t="b">
        <f t="shared" si="1"/>
        <v>0</v>
      </c>
      <c r="G34" s="4"/>
      <c r="H34" s="4"/>
      <c r="I34" s="4"/>
      <c r="J34" s="4"/>
      <c r="K34" s="4"/>
      <c r="L34" s="4"/>
      <c r="M34" s="4"/>
      <c r="N34" s="4"/>
      <c r="O34" s="4"/>
      <c r="P34" s="4"/>
      <c r="Q34" s="4"/>
      <c r="R34" s="4"/>
      <c r="S34" s="4"/>
      <c r="T34" s="4"/>
      <c r="U34" s="4"/>
      <c r="V34" s="4"/>
      <c r="W34" s="4"/>
      <c r="X34" s="4"/>
      <c r="Y34" s="4"/>
      <c r="Z34" s="4"/>
    </row>
    <row r="35" ht="22.5" customHeight="1">
      <c r="A35" s="39" t="s">
        <v>167</v>
      </c>
      <c r="B35" s="6" t="s">
        <v>153</v>
      </c>
      <c r="C35" s="6" t="s">
        <v>54</v>
      </c>
      <c r="D35" s="8" t="str">
        <f t="array" ref="D35">_xlfn.XLOOKUP($B35, Runs[Run ID], Runs[Title])</f>
        <v>Ewing Cosmic </v>
      </c>
      <c r="E35" s="9" t="str">
        <f t="array" ref="E35">_xlfn.XLOOKUP($B35, Runs[Run ID], Runs[Status])</f>
        <v>unread</v>
      </c>
      <c r="F35" s="13" t="b">
        <f t="shared" si="1"/>
        <v>0</v>
      </c>
      <c r="G35" s="4"/>
      <c r="H35" s="4"/>
      <c r="I35" s="4"/>
      <c r="J35" s="4"/>
      <c r="K35" s="4"/>
      <c r="L35" s="4"/>
      <c r="M35" s="4"/>
      <c r="N35" s="4"/>
      <c r="O35" s="4"/>
      <c r="P35" s="4"/>
      <c r="Q35" s="4"/>
      <c r="R35" s="4"/>
      <c r="S35" s="4"/>
      <c r="T35" s="4"/>
      <c r="U35" s="4"/>
      <c r="V35" s="4"/>
      <c r="W35" s="4"/>
      <c r="X35" s="4"/>
      <c r="Y35" s="4"/>
      <c r="Z35" s="4"/>
    </row>
    <row r="36" ht="22.5" customHeight="1">
      <c r="A36" s="39" t="s">
        <v>153</v>
      </c>
      <c r="B36" s="6" t="s">
        <v>169</v>
      </c>
      <c r="C36" s="6" t="s">
        <v>25</v>
      </c>
      <c r="D36" s="8" t="str">
        <f t="array" ref="D36">_xlfn.XLOOKUP($B36, Runs[Run ID], Runs[Title])</f>
        <v>War of Kings</v>
      </c>
      <c r="E36" s="9" t="str">
        <f t="array" ref="E36">_xlfn.XLOOKUP($B36, Runs[Run ID], Runs[Status])</f>
        <v>unread</v>
      </c>
      <c r="F36" s="13" t="b">
        <f t="shared" si="1"/>
        <v>0</v>
      </c>
      <c r="G36" s="4"/>
      <c r="H36" s="4"/>
      <c r="I36" s="4"/>
      <c r="J36" s="4"/>
      <c r="K36" s="4"/>
      <c r="L36" s="4"/>
      <c r="M36" s="4"/>
      <c r="N36" s="4"/>
      <c r="O36" s="4"/>
      <c r="P36" s="4"/>
      <c r="Q36" s="4"/>
      <c r="R36" s="4"/>
      <c r="S36" s="4"/>
      <c r="T36" s="4"/>
      <c r="U36" s="4"/>
      <c r="V36" s="4"/>
      <c r="W36" s="4"/>
      <c r="X36" s="4"/>
      <c r="Y36" s="4"/>
      <c r="Z36" s="4"/>
    </row>
    <row r="37" ht="22.5" customHeight="1">
      <c r="A37" s="39" t="s">
        <v>171</v>
      </c>
      <c r="B37" s="6" t="s">
        <v>153</v>
      </c>
      <c r="C37" s="6" t="s">
        <v>25</v>
      </c>
      <c r="D37" s="8" t="str">
        <f t="array" ref="D37">_xlfn.XLOOKUP($B37, Runs[Run ID], Runs[Title])</f>
        <v>Ewing Cosmic </v>
      </c>
      <c r="E37" s="9" t="str">
        <f t="array" ref="E37">_xlfn.XLOOKUP($B37, Runs[Run ID], Runs[Status])</f>
        <v>unread</v>
      </c>
      <c r="F37" s="13" t="b">
        <f t="shared" si="1"/>
        <v>0</v>
      </c>
      <c r="G37" s="4"/>
      <c r="H37" s="4"/>
      <c r="I37" s="4"/>
      <c r="J37" s="4"/>
      <c r="K37" s="4"/>
      <c r="L37" s="4"/>
      <c r="M37" s="4"/>
      <c r="N37" s="4"/>
      <c r="O37" s="4"/>
      <c r="P37" s="4"/>
      <c r="Q37" s="4"/>
      <c r="R37" s="4"/>
      <c r="S37" s="4"/>
      <c r="T37" s="4"/>
      <c r="U37" s="4"/>
      <c r="V37" s="4"/>
      <c r="W37" s="4"/>
      <c r="X37" s="4"/>
      <c r="Y37" s="4"/>
      <c r="Z37" s="4"/>
    </row>
    <row r="38" ht="22.5" customHeight="1">
      <c r="A38" s="39" t="s">
        <v>173</v>
      </c>
      <c r="B38" s="6" t="s">
        <v>174</v>
      </c>
      <c r="C38" s="6" t="s">
        <v>25</v>
      </c>
      <c r="D38" s="8" t="str">
        <f t="array" ref="D38">_xlfn.XLOOKUP($B38, Runs[Run ID], Runs[Title])</f>
        <v>Ewing Defenders</v>
      </c>
      <c r="E38" s="9" t="str">
        <f t="array" ref="E38">_xlfn.XLOOKUP($B38, Runs[Run ID], Runs[Status])</f>
        <v>unread</v>
      </c>
      <c r="F38" s="13" t="b">
        <f t="shared" si="1"/>
        <v>0</v>
      </c>
      <c r="G38" s="4"/>
      <c r="H38" s="4"/>
      <c r="I38" s="4"/>
      <c r="J38" s="4"/>
      <c r="K38" s="4"/>
      <c r="L38" s="4"/>
      <c r="M38" s="4"/>
      <c r="N38" s="4"/>
      <c r="O38" s="4"/>
      <c r="P38" s="4"/>
      <c r="Q38" s="4"/>
      <c r="R38" s="4"/>
      <c r="S38" s="4"/>
      <c r="T38" s="4"/>
      <c r="U38" s="4"/>
      <c r="V38" s="4"/>
      <c r="W38" s="4"/>
      <c r="X38" s="4"/>
      <c r="Y38" s="4"/>
      <c r="Z38" s="4"/>
    </row>
    <row r="39" ht="22.5" customHeight="1">
      <c r="A39" s="39" t="s">
        <v>176</v>
      </c>
      <c r="B39" s="57" t="s">
        <v>177</v>
      </c>
      <c r="C39" s="6" t="s">
        <v>25</v>
      </c>
      <c r="D39" s="8" t="str">
        <f t="array" ref="D39">_xlfn.XLOOKUP($B39, Runs[Run ID], Runs[Title])</f>
        <v>Aaron's Thor / Mighty Thor</v>
      </c>
      <c r="E39" s="9" t="str">
        <f t="array" ref="E39">_xlfn.XLOOKUP($B39, Runs[Run ID], Runs[Status])</f>
        <v>unread</v>
      </c>
      <c r="F39" s="13" t="b">
        <f t="shared" si="1"/>
        <v>0</v>
      </c>
      <c r="G39" s="4"/>
      <c r="H39" s="4"/>
      <c r="I39" s="4"/>
      <c r="J39" s="4"/>
      <c r="K39" s="4"/>
      <c r="L39" s="4"/>
      <c r="M39" s="4"/>
      <c r="N39" s="4"/>
      <c r="O39" s="4"/>
      <c r="P39" s="4"/>
      <c r="Q39" s="4"/>
      <c r="R39" s="4"/>
      <c r="S39" s="4"/>
      <c r="T39" s="4"/>
      <c r="U39" s="4"/>
      <c r="V39" s="4"/>
      <c r="W39" s="4"/>
      <c r="X39" s="4"/>
      <c r="Y39" s="4"/>
      <c r="Z39" s="4"/>
    </row>
    <row r="40" ht="22.5" customHeight="1">
      <c r="A40" s="39" t="s">
        <v>176</v>
      </c>
      <c r="B40" s="6" t="s">
        <v>179</v>
      </c>
      <c r="C40" s="6" t="s">
        <v>54</v>
      </c>
      <c r="D40" s="8" t="str">
        <f t="array" ref="D40">_xlfn.XLOOKUP($B40, Runs[Run ID], Runs[Title])</f>
        <v>Robbie Reyes/Modern Ghost Rider</v>
      </c>
      <c r="E40" s="9" t="str">
        <f t="array" ref="E40">_xlfn.XLOOKUP($B40, Runs[Run ID], Runs[Status])</f>
        <v>unread</v>
      </c>
      <c r="F40" s="13" t="b">
        <f t="shared" si="1"/>
        <v>0</v>
      </c>
      <c r="G40" s="4"/>
      <c r="H40" s="4"/>
      <c r="I40" s="4"/>
      <c r="J40" s="4"/>
      <c r="K40" s="4"/>
      <c r="L40" s="4"/>
      <c r="M40" s="4"/>
      <c r="N40" s="4"/>
      <c r="O40" s="4"/>
      <c r="P40" s="4"/>
      <c r="Q40" s="4"/>
      <c r="R40" s="4"/>
      <c r="S40" s="4"/>
      <c r="T40" s="4"/>
      <c r="U40" s="4"/>
      <c r="V40" s="4"/>
      <c r="W40" s="4"/>
      <c r="X40" s="4"/>
      <c r="Y40" s="4"/>
      <c r="Z40" s="4"/>
    </row>
    <row r="41" ht="22.5" customHeight="1">
      <c r="A41" s="6" t="s">
        <v>181</v>
      </c>
      <c r="B41" s="6" t="s">
        <v>176</v>
      </c>
      <c r="C41" s="6" t="s">
        <v>25</v>
      </c>
      <c r="D41" s="8" t="str">
        <f t="array" ref="D41">_xlfn.XLOOKUP($B41, Runs[Run ID], Runs[Title])</f>
        <v>Aaron's Avengers</v>
      </c>
      <c r="E41" s="9" t="str">
        <f t="array" ref="E41">_xlfn.XLOOKUP($B41, Runs[Run ID], Runs[Status])</f>
        <v>unread</v>
      </c>
      <c r="F41" s="13" t="b">
        <f t="shared" si="1"/>
        <v>0</v>
      </c>
      <c r="G41" s="4"/>
      <c r="H41" s="4"/>
      <c r="I41" s="4"/>
      <c r="J41" s="4"/>
      <c r="K41" s="4"/>
      <c r="L41" s="4"/>
      <c r="M41" s="4"/>
      <c r="N41" s="4"/>
      <c r="O41" s="4"/>
      <c r="P41" s="4"/>
      <c r="Q41" s="4"/>
      <c r="R41" s="4"/>
      <c r="S41" s="4"/>
      <c r="T41" s="4"/>
      <c r="U41" s="4"/>
      <c r="V41" s="4"/>
      <c r="W41" s="4"/>
      <c r="X41" s="4"/>
      <c r="Y41" s="4"/>
      <c r="Z41" s="4"/>
    </row>
    <row r="42" ht="22.5" customHeight="1">
      <c r="A42" s="6" t="s">
        <v>181</v>
      </c>
      <c r="B42" s="6" t="s">
        <v>182</v>
      </c>
      <c r="C42" s="6" t="s">
        <v>54</v>
      </c>
      <c r="D42" s="8" t="str">
        <f t="array" ref="D42">_xlfn.XLOOKUP($B42, Runs[Run ID], Runs[Title])</f>
        <v>MacKay's Moon Knight</v>
      </c>
      <c r="E42" s="9" t="str">
        <f t="array" ref="E42">_xlfn.XLOOKUP($B42, Runs[Run ID], Runs[Status])</f>
        <v>unread</v>
      </c>
      <c r="F42" s="13" t="b">
        <f t="shared" si="1"/>
        <v>0</v>
      </c>
      <c r="G42" s="4"/>
      <c r="H42" s="4"/>
      <c r="I42" s="4"/>
      <c r="J42" s="4"/>
      <c r="K42" s="4"/>
      <c r="L42" s="4"/>
      <c r="M42" s="4"/>
      <c r="N42" s="4"/>
      <c r="O42" s="4"/>
      <c r="P42" s="4"/>
      <c r="Q42" s="4"/>
      <c r="R42" s="4"/>
      <c r="S42" s="4"/>
      <c r="T42" s="4"/>
      <c r="U42" s="4"/>
      <c r="V42" s="4"/>
      <c r="W42" s="4"/>
      <c r="X42" s="4"/>
      <c r="Y42" s="4"/>
      <c r="Z42" s="4"/>
    </row>
    <row r="43" ht="22.5" customHeight="1">
      <c r="A43" s="6" t="s">
        <v>184</v>
      </c>
      <c r="B43" s="6" t="s">
        <v>185</v>
      </c>
      <c r="C43" s="6" t="s">
        <v>25</v>
      </c>
      <c r="D43" s="8" t="str">
        <f t="array" ref="D43">_xlfn.XLOOKUP($B43, Runs[Run ID], Runs[Title])</f>
        <v>Black Panther Origin</v>
      </c>
      <c r="E43" s="9" t="str">
        <f t="array" ref="E43">_xlfn.XLOOKUP($B43, Runs[Run ID], Runs[Status])</f>
        <v>unread</v>
      </c>
      <c r="F43" s="13" t="b">
        <f t="shared" si="1"/>
        <v>0</v>
      </c>
      <c r="G43" s="4"/>
      <c r="H43" s="4"/>
      <c r="I43" s="4"/>
      <c r="J43" s="4"/>
      <c r="K43" s="4"/>
      <c r="L43" s="4"/>
      <c r="M43" s="4"/>
      <c r="N43" s="4"/>
      <c r="O43" s="4"/>
      <c r="P43" s="4"/>
      <c r="Q43" s="4"/>
      <c r="R43" s="4"/>
      <c r="S43" s="4"/>
      <c r="T43" s="4"/>
      <c r="U43" s="4"/>
      <c r="V43" s="4"/>
      <c r="W43" s="4"/>
      <c r="X43" s="4"/>
      <c r="Y43" s="4"/>
      <c r="Z43" s="4"/>
    </row>
    <row r="44" ht="22.5" customHeight="1">
      <c r="A44" s="6" t="s">
        <v>184</v>
      </c>
      <c r="B44" s="6" t="s">
        <v>191</v>
      </c>
      <c r="C44" s="6" t="s">
        <v>25</v>
      </c>
      <c r="D44" s="8" t="str">
        <f t="array" ref="D44">_xlfn.XLOOKUP($B44, Runs[Run ID], Runs[Title])</f>
        <v>Panther's Rage</v>
      </c>
      <c r="E44" s="9" t="str">
        <f t="array" ref="E44">_xlfn.XLOOKUP($B44, Runs[Run ID], Runs[Status])</f>
        <v>unread</v>
      </c>
      <c r="F44" s="13" t="b">
        <f t="shared" si="1"/>
        <v>0</v>
      </c>
      <c r="G44" s="4"/>
      <c r="H44" s="4"/>
      <c r="I44" s="4"/>
      <c r="J44" s="4"/>
      <c r="K44" s="4"/>
      <c r="L44" s="4"/>
      <c r="M44" s="4"/>
      <c r="N44" s="4"/>
      <c r="O44" s="4"/>
      <c r="P44" s="4"/>
      <c r="Q44" s="4"/>
      <c r="R44" s="4"/>
      <c r="S44" s="4"/>
      <c r="T44" s="4"/>
      <c r="U44" s="4"/>
      <c r="V44" s="4"/>
      <c r="W44" s="4"/>
      <c r="X44" s="4"/>
      <c r="Y44" s="4"/>
      <c r="Z44" s="4"/>
    </row>
    <row r="45" ht="22.5" customHeight="1">
      <c r="A45" s="6" t="s">
        <v>194</v>
      </c>
      <c r="B45" s="6" t="s">
        <v>191</v>
      </c>
      <c r="C45" s="6" t="s">
        <v>25</v>
      </c>
      <c r="D45" s="8" t="str">
        <f t="array" ref="D45">_xlfn.XLOOKUP($B45, Runs[Run ID], Runs[Title])</f>
        <v>Panther's Rage</v>
      </c>
      <c r="E45" s="9" t="str">
        <f t="array" ref="E45">_xlfn.XLOOKUP($B45, Runs[Run ID], Runs[Status])</f>
        <v>unread</v>
      </c>
      <c r="F45" s="13" t="b">
        <f t="shared" si="1"/>
        <v>0</v>
      </c>
      <c r="G45" s="4"/>
      <c r="H45" s="4"/>
      <c r="I45" s="4"/>
      <c r="J45" s="4"/>
      <c r="K45" s="4"/>
      <c r="L45" s="4"/>
      <c r="M45" s="4"/>
      <c r="N45" s="4"/>
      <c r="O45" s="4"/>
      <c r="P45" s="4"/>
      <c r="Q45" s="4"/>
      <c r="R45" s="4"/>
      <c r="S45" s="4"/>
      <c r="T45" s="4"/>
      <c r="U45" s="4"/>
      <c r="V45" s="4"/>
      <c r="W45" s="4"/>
      <c r="X45" s="4"/>
      <c r="Y45" s="4"/>
      <c r="Z45" s="4"/>
    </row>
    <row r="46" ht="22.5" customHeight="1">
      <c r="A46" s="6" t="s">
        <v>196</v>
      </c>
      <c r="B46" s="6" t="s">
        <v>72</v>
      </c>
      <c r="C46" s="6" t="s">
        <v>54</v>
      </c>
      <c r="D46" s="8" t="str">
        <f t="array" ref="D46">_xlfn.XLOOKUP($B46, Runs[Run ID], Runs[Title])</f>
        <v>Busiek's Avengers + Thunderbolts</v>
      </c>
      <c r="E46" s="9" t="str">
        <f t="array" ref="E46">_xlfn.XLOOKUP($B46, Runs[Run ID], Runs[Status])</f>
        <v>unread</v>
      </c>
      <c r="F46" s="13" t="b">
        <f t="shared" si="1"/>
        <v>0</v>
      </c>
      <c r="G46" s="4"/>
      <c r="H46" s="4"/>
      <c r="I46" s="4"/>
      <c r="J46" s="4"/>
      <c r="K46" s="4"/>
      <c r="L46" s="4"/>
      <c r="M46" s="4"/>
      <c r="N46" s="4"/>
      <c r="O46" s="4"/>
      <c r="P46" s="4"/>
      <c r="Q46" s="4"/>
      <c r="R46" s="4"/>
      <c r="S46" s="4"/>
      <c r="T46" s="4"/>
      <c r="U46" s="4"/>
      <c r="V46" s="4"/>
      <c r="W46" s="4"/>
      <c r="X46" s="4"/>
      <c r="Y46" s="4"/>
      <c r="Z46" s="4"/>
    </row>
    <row r="47" ht="22.5" customHeight="1">
      <c r="A47" s="57" t="s">
        <v>196</v>
      </c>
      <c r="B47" s="57" t="s">
        <v>194</v>
      </c>
      <c r="C47" s="6" t="s">
        <v>25</v>
      </c>
      <c r="D47" s="8" t="str">
        <f t="array" ref="D47">_xlfn.XLOOKUP($B47, Runs[Run ID], Runs[Title])</f>
        <v>Kirby's Black Panther </v>
      </c>
      <c r="E47" s="9" t="str">
        <f t="array" ref="E47">_xlfn.XLOOKUP($B47, Runs[Run ID], Runs[Status])</f>
        <v>unread</v>
      </c>
      <c r="F47" s="13" t="b">
        <f t="shared" si="1"/>
        <v>0</v>
      </c>
      <c r="G47" s="4"/>
      <c r="H47" s="4"/>
      <c r="I47" s="4"/>
      <c r="J47" s="4"/>
      <c r="K47" s="4"/>
      <c r="L47" s="4"/>
      <c r="M47" s="4"/>
      <c r="N47" s="4"/>
      <c r="O47" s="4"/>
      <c r="P47" s="4"/>
      <c r="Q47" s="4"/>
      <c r="R47" s="4"/>
      <c r="S47" s="4"/>
      <c r="T47" s="4"/>
      <c r="U47" s="4"/>
      <c r="V47" s="4"/>
      <c r="W47" s="4"/>
      <c r="X47" s="4"/>
      <c r="Y47" s="4"/>
      <c r="Z47" s="4"/>
    </row>
    <row r="48" ht="22.5" customHeight="1">
      <c r="A48" s="39" t="s">
        <v>201</v>
      </c>
      <c r="B48" s="6" t="s">
        <v>91</v>
      </c>
      <c r="C48" s="6" t="s">
        <v>54</v>
      </c>
      <c r="D48" s="8" t="str">
        <f t="array" ref="D48">_xlfn.XLOOKUP($B48, Runs[Run ID], Runs[Title])</f>
        <v>Civil War</v>
      </c>
      <c r="E48" s="9" t="str">
        <f t="array" ref="E48">_xlfn.XLOOKUP($B48, Runs[Run ID], Runs[Status])</f>
        <v>unread</v>
      </c>
      <c r="F48" s="13" t="b">
        <f t="shared" si="1"/>
        <v>0</v>
      </c>
      <c r="G48" s="4"/>
      <c r="H48" s="4"/>
      <c r="I48" s="4"/>
      <c r="J48" s="4"/>
      <c r="K48" s="4"/>
      <c r="L48" s="4"/>
      <c r="M48" s="4"/>
      <c r="N48" s="4"/>
      <c r="O48" s="4"/>
      <c r="P48" s="4"/>
      <c r="Q48" s="4"/>
      <c r="R48" s="4"/>
      <c r="S48" s="4"/>
      <c r="T48" s="4"/>
      <c r="U48" s="4"/>
      <c r="V48" s="4"/>
      <c r="W48" s="4"/>
      <c r="X48" s="4"/>
      <c r="Y48" s="4"/>
      <c r="Z48" s="4"/>
    </row>
    <row r="49" ht="22.5" customHeight="1">
      <c r="A49" s="6" t="s">
        <v>201</v>
      </c>
      <c r="B49" s="6" t="s">
        <v>196</v>
      </c>
      <c r="C49" s="6" t="s">
        <v>25</v>
      </c>
      <c r="D49" s="8" t="str">
        <f t="array" ref="D49">_xlfn.XLOOKUP($B49, Runs[Run ID], Runs[Title])</f>
        <v>Priest's Black Panther</v>
      </c>
      <c r="E49" s="9" t="str">
        <f t="array" ref="E49">_xlfn.XLOOKUP($B49, Runs[Run ID], Runs[Status])</f>
        <v>unread</v>
      </c>
      <c r="F49" s="13" t="b">
        <f t="shared" si="1"/>
        <v>0</v>
      </c>
      <c r="G49" s="4"/>
      <c r="H49" s="4"/>
      <c r="I49" s="4"/>
      <c r="J49" s="4"/>
      <c r="K49" s="4"/>
      <c r="L49" s="4"/>
      <c r="M49" s="4"/>
      <c r="N49" s="4"/>
      <c r="O49" s="4"/>
      <c r="P49" s="4"/>
      <c r="Q49" s="4"/>
      <c r="R49" s="4"/>
      <c r="S49" s="4"/>
      <c r="T49" s="4"/>
      <c r="U49" s="4"/>
      <c r="V49" s="4"/>
      <c r="W49" s="4"/>
      <c r="X49" s="4"/>
      <c r="Y49" s="4"/>
      <c r="Z49" s="4"/>
    </row>
    <row r="50" ht="22.5" customHeight="1">
      <c r="A50" s="6" t="s">
        <v>205</v>
      </c>
      <c r="B50" s="6" t="s">
        <v>201</v>
      </c>
      <c r="C50" s="6" t="s">
        <v>25</v>
      </c>
      <c r="D50" s="8" t="str">
        <f t="array" ref="D50">_xlfn.XLOOKUP($B50, Runs[Run ID], Runs[Title])</f>
        <v>Hudlin's Black Panther </v>
      </c>
      <c r="E50" s="9" t="str">
        <f t="array" ref="E50">_xlfn.XLOOKUP($B50, Runs[Run ID], Runs[Status])</f>
        <v>unread</v>
      </c>
      <c r="F50" s="13" t="b">
        <f t="shared" si="1"/>
        <v>0</v>
      </c>
      <c r="G50" s="4"/>
      <c r="H50" s="4"/>
      <c r="I50" s="4"/>
      <c r="J50" s="4"/>
      <c r="K50" s="4"/>
      <c r="L50" s="4"/>
      <c r="M50" s="4"/>
      <c r="N50" s="4"/>
      <c r="O50" s="4"/>
      <c r="P50" s="4"/>
      <c r="Q50" s="4"/>
      <c r="R50" s="4"/>
      <c r="S50" s="4"/>
      <c r="T50" s="4"/>
      <c r="U50" s="4"/>
      <c r="V50" s="4"/>
      <c r="W50" s="4"/>
      <c r="X50" s="4"/>
      <c r="Y50" s="4"/>
      <c r="Z50" s="4"/>
    </row>
    <row r="51" ht="22.5" customHeight="1">
      <c r="A51" s="6" t="s">
        <v>206</v>
      </c>
      <c r="B51" s="6" t="s">
        <v>207</v>
      </c>
      <c r="C51" s="6" t="s">
        <v>25</v>
      </c>
      <c r="D51" s="8" t="str">
        <f t="array" ref="D51">_xlfn.XLOOKUP($B51, Runs[Run ID], Runs[Title])</f>
        <v>Black Widow Origin</v>
      </c>
      <c r="E51" s="9" t="str">
        <f t="array" ref="E51">_xlfn.XLOOKUP($B51, Runs[Run ID], Runs[Status])</f>
        <v>unread</v>
      </c>
      <c r="F51" s="13" t="b">
        <f t="shared" si="1"/>
        <v>0</v>
      </c>
      <c r="G51" s="4"/>
      <c r="H51" s="4"/>
      <c r="I51" s="4"/>
      <c r="J51" s="4"/>
      <c r="K51" s="4"/>
      <c r="L51" s="4"/>
      <c r="M51" s="4"/>
      <c r="N51" s="4"/>
      <c r="O51" s="4"/>
      <c r="P51" s="4"/>
      <c r="Q51" s="4"/>
      <c r="R51" s="4"/>
      <c r="S51" s="4"/>
      <c r="T51" s="4"/>
      <c r="U51" s="4"/>
      <c r="V51" s="4"/>
      <c r="W51" s="4"/>
      <c r="X51" s="4"/>
      <c r="Y51" s="4"/>
      <c r="Z51" s="4"/>
    </row>
    <row r="52" ht="22.5" customHeight="1">
      <c r="A52" s="6" t="s">
        <v>211</v>
      </c>
      <c r="B52" s="6" t="s">
        <v>212</v>
      </c>
      <c r="C52" s="6" t="s">
        <v>25</v>
      </c>
      <c r="D52" s="8" t="str">
        <f t="array" ref="D52">_xlfn.XLOOKUP($B52, Runs[Run ID], Runs[Title])</f>
        <v>Captain America Origin</v>
      </c>
      <c r="E52" s="9" t="str">
        <f t="array" ref="E52">_xlfn.XLOOKUP($B52, Runs[Run ID], Runs[Status])</f>
        <v>unread</v>
      </c>
      <c r="F52" s="13" t="b">
        <f t="shared" si="1"/>
        <v>0</v>
      </c>
      <c r="G52" s="4"/>
      <c r="H52" s="4"/>
      <c r="I52" s="4"/>
      <c r="J52" s="4"/>
      <c r="K52" s="4"/>
      <c r="L52" s="4"/>
      <c r="M52" s="4"/>
      <c r="N52" s="4"/>
      <c r="O52" s="4"/>
      <c r="P52" s="4"/>
      <c r="Q52" s="4"/>
      <c r="R52" s="4"/>
      <c r="S52" s="4"/>
      <c r="T52" s="4"/>
      <c r="U52" s="4"/>
      <c r="V52" s="4"/>
      <c r="W52" s="4"/>
      <c r="X52" s="4"/>
      <c r="Y52" s="4"/>
      <c r="Z52" s="4"/>
    </row>
    <row r="53" ht="22.5" customHeight="1">
      <c r="A53" s="6" t="s">
        <v>211</v>
      </c>
      <c r="B53" s="6" t="s">
        <v>214</v>
      </c>
      <c r="C53" s="6" t="s">
        <v>54</v>
      </c>
      <c r="D53" s="8" t="str">
        <f t="array" ref="D53">_xlfn.XLOOKUP($B53, Runs[Run ID], Runs[Title])</f>
        <v>Englehart &amp; Gerber's Defenders</v>
      </c>
      <c r="E53" s="9" t="str">
        <f t="array" ref="E53">_xlfn.XLOOKUP($B53, Runs[Run ID], Runs[Status])</f>
        <v>unread</v>
      </c>
      <c r="F53" s="13" t="b">
        <f t="shared" si="1"/>
        <v>0</v>
      </c>
      <c r="G53" s="4"/>
      <c r="H53" s="4"/>
      <c r="I53" s="4"/>
      <c r="J53" s="4"/>
      <c r="K53" s="4"/>
      <c r="L53" s="4"/>
      <c r="M53" s="4"/>
      <c r="N53" s="4"/>
      <c r="O53" s="4"/>
      <c r="P53" s="4"/>
      <c r="Q53" s="4"/>
      <c r="R53" s="4"/>
      <c r="S53" s="4"/>
      <c r="T53" s="4"/>
      <c r="U53" s="4"/>
      <c r="V53" s="4"/>
      <c r="W53" s="4"/>
      <c r="X53" s="4"/>
      <c r="Y53" s="4"/>
      <c r="Z53" s="4"/>
    </row>
    <row r="54" ht="22.5" customHeight="1">
      <c r="A54" s="6" t="s">
        <v>216</v>
      </c>
      <c r="B54" s="6" t="s">
        <v>211</v>
      </c>
      <c r="C54" s="6" t="s">
        <v>25</v>
      </c>
      <c r="D54" s="8" t="str">
        <f t="array" ref="D54">_xlfn.XLOOKUP($B54, Runs[Run ID], Runs[Title])</f>
        <v>Englehart's Captain America</v>
      </c>
      <c r="E54" s="9" t="str">
        <f t="array" ref="E54">_xlfn.XLOOKUP($B54, Runs[Run ID], Runs[Status])</f>
        <v>unread</v>
      </c>
      <c r="F54" s="13" t="b">
        <f t="shared" si="1"/>
        <v>0</v>
      </c>
      <c r="G54" s="4"/>
      <c r="H54" s="4"/>
      <c r="I54" s="4"/>
      <c r="J54" s="4"/>
      <c r="K54" s="4"/>
      <c r="L54" s="4"/>
      <c r="M54" s="4"/>
      <c r="N54" s="4"/>
      <c r="O54" s="4"/>
      <c r="P54" s="4"/>
      <c r="Q54" s="4"/>
      <c r="R54" s="4"/>
      <c r="S54" s="4"/>
      <c r="T54" s="4"/>
      <c r="U54" s="4"/>
      <c r="V54" s="4"/>
      <c r="W54" s="4"/>
      <c r="X54" s="4"/>
      <c r="Y54" s="4"/>
      <c r="Z54" s="4"/>
    </row>
    <row r="55" ht="22.5" customHeight="1">
      <c r="A55" s="6" t="s">
        <v>218</v>
      </c>
      <c r="B55" s="6" t="s">
        <v>216</v>
      </c>
      <c r="C55" s="6" t="s">
        <v>25</v>
      </c>
      <c r="D55" s="8" t="str">
        <f t="array" ref="D55">_xlfn.XLOOKUP($B55, Runs[Run ID], Runs[Title])</f>
        <v>Kirby's Captain America</v>
      </c>
      <c r="E55" s="9" t="str">
        <f t="array" ref="E55">_xlfn.XLOOKUP($B55, Runs[Run ID], Runs[Status])</f>
        <v>unread</v>
      </c>
      <c r="F55" s="13" t="b">
        <f t="shared" si="1"/>
        <v>0</v>
      </c>
      <c r="G55" s="4"/>
      <c r="H55" s="4"/>
      <c r="I55" s="4"/>
      <c r="J55" s="4"/>
      <c r="K55" s="4"/>
      <c r="L55" s="4"/>
      <c r="M55" s="4"/>
      <c r="N55" s="4"/>
      <c r="O55" s="4"/>
      <c r="P55" s="4"/>
      <c r="Q55" s="4"/>
      <c r="R55" s="4"/>
      <c r="S55" s="4"/>
      <c r="T55" s="4"/>
      <c r="U55" s="4"/>
      <c r="V55" s="4"/>
      <c r="W55" s="4"/>
      <c r="X55" s="4"/>
      <c r="Y55" s="4"/>
      <c r="Z55" s="4"/>
    </row>
    <row r="56" ht="22.5" customHeight="1">
      <c r="A56" s="6" t="s">
        <v>174</v>
      </c>
      <c r="B56" s="6" t="s">
        <v>222</v>
      </c>
      <c r="C56" s="6" t="s">
        <v>54</v>
      </c>
      <c r="D56" s="8" t="str">
        <f t="array" ref="D56">_xlfn.XLOOKUP($B56, Runs[Run ID], Runs[Title])</f>
        <v>Dematteis's Captain America </v>
      </c>
      <c r="E56" s="9" t="str">
        <f t="array" ref="E56">_xlfn.XLOOKUP($B56, Runs[Run ID], Runs[Status])</f>
        <v>unread</v>
      </c>
      <c r="F56" s="13" t="b">
        <f t="shared" si="1"/>
        <v>0</v>
      </c>
      <c r="G56" s="4"/>
      <c r="H56" s="4"/>
      <c r="I56" s="4"/>
      <c r="J56" s="4"/>
      <c r="K56" s="4"/>
      <c r="L56" s="4"/>
      <c r="M56" s="4"/>
      <c r="N56" s="4"/>
      <c r="O56" s="4"/>
      <c r="P56" s="4"/>
      <c r="Q56" s="4"/>
      <c r="R56" s="4"/>
      <c r="S56" s="4"/>
      <c r="T56" s="4"/>
      <c r="U56" s="4"/>
      <c r="V56" s="4"/>
      <c r="W56" s="4"/>
      <c r="X56" s="4"/>
      <c r="Y56" s="4"/>
      <c r="Z56" s="4"/>
    </row>
    <row r="57" ht="22.5" customHeight="1">
      <c r="A57" s="6" t="s">
        <v>222</v>
      </c>
      <c r="B57" s="6" t="s">
        <v>218</v>
      </c>
      <c r="C57" s="6" t="s">
        <v>25</v>
      </c>
      <c r="D57" s="8" t="str">
        <f t="array" ref="D57">_xlfn.XLOOKUP($B57, Runs[Run ID], Runs[Title])</f>
        <v>Stern/Byrne's Captain America </v>
      </c>
      <c r="E57" s="9" t="str">
        <f t="array" ref="E57">_xlfn.XLOOKUP($B57, Runs[Run ID], Runs[Status])</f>
        <v>unread</v>
      </c>
      <c r="F57" s="13" t="b">
        <f t="shared" si="1"/>
        <v>0</v>
      </c>
      <c r="G57" s="4"/>
      <c r="H57" s="4"/>
      <c r="I57" s="4"/>
      <c r="J57" s="4"/>
      <c r="K57" s="4"/>
      <c r="L57" s="4"/>
      <c r="M57" s="4"/>
      <c r="N57" s="4"/>
      <c r="O57" s="4"/>
      <c r="P57" s="4"/>
      <c r="Q57" s="4"/>
      <c r="R57" s="4"/>
      <c r="S57" s="4"/>
      <c r="T57" s="4"/>
      <c r="U57" s="4"/>
      <c r="V57" s="4"/>
      <c r="W57" s="4"/>
      <c r="X57" s="4"/>
      <c r="Y57" s="4"/>
      <c r="Z57" s="4"/>
    </row>
    <row r="58" ht="22.5" customHeight="1">
      <c r="A58" s="6" t="s">
        <v>225</v>
      </c>
      <c r="B58" s="6" t="s">
        <v>222</v>
      </c>
      <c r="C58" s="6" t="s">
        <v>25</v>
      </c>
      <c r="D58" s="8" t="str">
        <f t="array" ref="D58">_xlfn.XLOOKUP($B58, Runs[Run ID], Runs[Title])</f>
        <v>Dematteis's Captain America </v>
      </c>
      <c r="E58" s="9" t="str">
        <f t="array" ref="E58">_xlfn.XLOOKUP($B58, Runs[Run ID], Runs[Status])</f>
        <v>unread</v>
      </c>
      <c r="F58" s="13" t="b">
        <f t="shared" si="1"/>
        <v>0</v>
      </c>
      <c r="G58" s="4"/>
      <c r="H58" s="4"/>
      <c r="I58" s="4"/>
      <c r="J58" s="4"/>
      <c r="K58" s="4"/>
      <c r="L58" s="4"/>
      <c r="M58" s="4"/>
      <c r="N58" s="4"/>
      <c r="O58" s="4"/>
      <c r="P58" s="4"/>
      <c r="Q58" s="4"/>
      <c r="R58" s="4"/>
      <c r="S58" s="4"/>
      <c r="T58" s="4"/>
      <c r="U58" s="4"/>
      <c r="V58" s="4"/>
      <c r="W58" s="4"/>
      <c r="X58" s="4"/>
      <c r="Y58" s="4"/>
      <c r="Z58" s="4"/>
    </row>
    <row r="59" ht="22.5" customHeight="1">
      <c r="A59" s="6" t="s">
        <v>226</v>
      </c>
      <c r="B59" s="6" t="s">
        <v>225</v>
      </c>
      <c r="C59" s="6" t="s">
        <v>25</v>
      </c>
      <c r="D59" s="8" t="str">
        <f t="array" ref="D59">_xlfn.XLOOKUP($B59, Runs[Run ID], Runs[Title])</f>
        <v>Gruenwald's Captain America</v>
      </c>
      <c r="E59" s="9" t="str">
        <f t="array" ref="E59">_xlfn.XLOOKUP($B59, Runs[Run ID], Runs[Status])</f>
        <v>unread</v>
      </c>
      <c r="F59" s="13" t="b">
        <f t="shared" si="1"/>
        <v>0</v>
      </c>
      <c r="G59" s="4"/>
      <c r="H59" s="4"/>
      <c r="I59" s="4"/>
      <c r="J59" s="4"/>
      <c r="K59" s="4"/>
      <c r="L59" s="4"/>
      <c r="M59" s="4"/>
      <c r="N59" s="4"/>
      <c r="O59" s="4"/>
      <c r="P59" s="4"/>
      <c r="Q59" s="4"/>
      <c r="R59" s="4"/>
      <c r="S59" s="4"/>
      <c r="T59" s="4"/>
      <c r="U59" s="4"/>
      <c r="V59" s="4"/>
      <c r="W59" s="4"/>
      <c r="X59" s="4"/>
      <c r="Y59" s="4"/>
      <c r="Z59" s="4"/>
    </row>
    <row r="60" ht="22.5" customHeight="1">
      <c r="A60" s="6" t="s">
        <v>229</v>
      </c>
      <c r="B60" s="6" t="s">
        <v>226</v>
      </c>
      <c r="C60" s="6" t="s">
        <v>54</v>
      </c>
      <c r="D60" s="8" t="str">
        <f t="array" ref="D60">_xlfn.XLOOKUP($B60, Runs[Run ID], Runs[Title])</f>
        <v>Waid's Captain America</v>
      </c>
      <c r="E60" s="9" t="str">
        <f t="array" ref="E60">_xlfn.XLOOKUP($B60, Runs[Run ID], Runs[Status])</f>
        <v>unread</v>
      </c>
      <c r="F60" s="13" t="b">
        <f t="shared" si="1"/>
        <v>0</v>
      </c>
      <c r="G60" s="4"/>
      <c r="H60" s="4"/>
      <c r="I60" s="4"/>
      <c r="J60" s="4"/>
      <c r="K60" s="4"/>
      <c r="L60" s="4"/>
      <c r="M60" s="4"/>
      <c r="N60" s="4"/>
      <c r="O60" s="4"/>
      <c r="P60" s="4"/>
      <c r="Q60" s="4"/>
      <c r="R60" s="4"/>
      <c r="S60" s="4"/>
      <c r="T60" s="4"/>
      <c r="U60" s="4"/>
      <c r="V60" s="4"/>
      <c r="W60" s="4"/>
      <c r="X60" s="4"/>
      <c r="Y60" s="4"/>
      <c r="Z60" s="4"/>
    </row>
    <row r="61" ht="22.5" customHeight="1">
      <c r="A61" s="6" t="s">
        <v>233</v>
      </c>
      <c r="B61" s="6" t="s">
        <v>234</v>
      </c>
      <c r="C61" s="6" t="s">
        <v>25</v>
      </c>
      <c r="D61" s="8" t="str">
        <f t="array" ref="D61">_xlfn.XLOOKUP($B61, Runs[Run ID], Runs[Title])</f>
        <v>Brubaker's Captain America</v>
      </c>
      <c r="E61" s="9" t="str">
        <f t="array" ref="E61">_xlfn.XLOOKUP($B61, Runs[Run ID], Runs[Status])</f>
        <v>unread</v>
      </c>
      <c r="F61" s="13" t="b">
        <f t="shared" si="1"/>
        <v>0</v>
      </c>
      <c r="G61" s="4"/>
      <c r="H61" s="4"/>
      <c r="I61" s="4"/>
      <c r="J61" s="4"/>
      <c r="K61" s="4"/>
      <c r="L61" s="4"/>
      <c r="M61" s="4"/>
      <c r="N61" s="4"/>
      <c r="O61" s="4"/>
      <c r="P61" s="4"/>
      <c r="Q61" s="4"/>
      <c r="R61" s="4"/>
      <c r="S61" s="4"/>
      <c r="T61" s="4"/>
      <c r="U61" s="4"/>
      <c r="V61" s="4"/>
      <c r="W61" s="4"/>
      <c r="X61" s="4"/>
      <c r="Y61" s="4"/>
      <c r="Z61" s="4"/>
    </row>
    <row r="62" ht="22.5" customHeight="1">
      <c r="A62" s="6" t="s">
        <v>235</v>
      </c>
      <c r="B62" s="6" t="s">
        <v>236</v>
      </c>
      <c r="C62" s="6" t="s">
        <v>25</v>
      </c>
      <c r="D62" s="8" t="str">
        <f t="array" ref="D62">_xlfn.XLOOKUP($B62, Runs[Run ID], Runs[Title])</f>
        <v>Remender's Captain America</v>
      </c>
      <c r="E62" s="9" t="str">
        <f t="array" ref="E62">_xlfn.XLOOKUP($B62, Runs[Run ID], Runs[Status])</f>
        <v>unread</v>
      </c>
      <c r="F62" s="13" t="b">
        <f t="shared" si="1"/>
        <v>0</v>
      </c>
      <c r="G62" s="4"/>
      <c r="H62" s="4"/>
      <c r="I62" s="4"/>
      <c r="J62" s="4"/>
      <c r="K62" s="4"/>
      <c r="L62" s="4"/>
      <c r="M62" s="4"/>
      <c r="N62" s="4"/>
      <c r="O62" s="4"/>
      <c r="P62" s="4"/>
      <c r="Q62" s="4"/>
      <c r="R62" s="4"/>
      <c r="S62" s="4"/>
      <c r="T62" s="4"/>
      <c r="U62" s="4"/>
      <c r="V62" s="4"/>
      <c r="W62" s="4"/>
      <c r="X62" s="4"/>
      <c r="Y62" s="4"/>
      <c r="Z62" s="4"/>
    </row>
    <row r="63" ht="22.5" customHeight="1">
      <c r="A63" s="6" t="s">
        <v>238</v>
      </c>
      <c r="B63" s="6" t="s">
        <v>239</v>
      </c>
      <c r="C63" s="6" t="s">
        <v>25</v>
      </c>
      <c r="D63" s="8" t="str">
        <f t="array" ref="D63">_xlfn.XLOOKUP($B63, Runs[Run ID], Runs[Title])</f>
        <v>Carol Danvers Origin</v>
      </c>
      <c r="E63" s="9" t="str">
        <f t="array" ref="E63">_xlfn.XLOOKUP($B63, Runs[Run ID], Runs[Status])</f>
        <v>unread</v>
      </c>
      <c r="F63" s="13" t="b">
        <f t="shared" si="1"/>
        <v>0</v>
      </c>
      <c r="G63" s="4"/>
      <c r="H63" s="4"/>
      <c r="I63" s="4"/>
      <c r="J63" s="4"/>
      <c r="K63" s="4"/>
      <c r="L63" s="4"/>
      <c r="M63" s="4"/>
      <c r="N63" s="4"/>
      <c r="O63" s="4"/>
      <c r="P63" s="4"/>
      <c r="Q63" s="4"/>
      <c r="R63" s="4"/>
      <c r="S63" s="4"/>
      <c r="T63" s="4"/>
      <c r="U63" s="4"/>
      <c r="V63" s="4"/>
      <c r="W63" s="4"/>
      <c r="X63" s="4"/>
      <c r="Y63" s="4"/>
      <c r="Z63" s="4"/>
    </row>
    <row r="64" ht="22.5" customHeight="1">
      <c r="A64" s="6" t="s">
        <v>242</v>
      </c>
      <c r="B64" s="6" t="s">
        <v>243</v>
      </c>
      <c r="C64" s="6" t="s">
        <v>54</v>
      </c>
      <c r="D64" s="8" t="str">
        <f t="array" ref="D64">_xlfn.XLOOKUP($B64, Runs[Run ID], Runs[Title])</f>
        <v>Lee &amp; Kirby's Fantastic Four</v>
      </c>
      <c r="E64" s="9" t="str">
        <f t="array" ref="E64">_xlfn.XLOOKUP($B64, Runs[Run ID], Runs[Status])</f>
        <v>unread</v>
      </c>
      <c r="F64" s="13" t="b">
        <f t="shared" si="1"/>
        <v>0</v>
      </c>
      <c r="G64" s="4"/>
      <c r="H64" s="4"/>
      <c r="I64" s="4"/>
      <c r="J64" s="4"/>
      <c r="K64" s="4"/>
      <c r="L64" s="4"/>
      <c r="M64" s="4"/>
      <c r="N64" s="4"/>
      <c r="O64" s="4"/>
      <c r="P64" s="4"/>
      <c r="Q64" s="4"/>
      <c r="R64" s="4"/>
      <c r="S64" s="4"/>
      <c r="T64" s="4"/>
      <c r="U64" s="4"/>
      <c r="V64" s="4"/>
      <c r="W64" s="4"/>
      <c r="X64" s="4"/>
      <c r="Y64" s="4"/>
      <c r="Z64" s="4"/>
    </row>
    <row r="65" ht="22.5" customHeight="1">
      <c r="A65" s="6" t="s">
        <v>246</v>
      </c>
      <c r="B65" s="6" t="s">
        <v>243</v>
      </c>
      <c r="C65" s="6" t="s">
        <v>25</v>
      </c>
      <c r="D65" s="8" t="str">
        <f t="array" ref="D65">_xlfn.XLOOKUP($B65, Runs[Run ID], Runs[Title])</f>
        <v>Lee &amp; Kirby's Fantastic Four</v>
      </c>
      <c r="E65" s="9" t="str">
        <f t="array" ref="E65">_xlfn.XLOOKUP($B65, Runs[Run ID], Runs[Status])</f>
        <v>unread</v>
      </c>
      <c r="F65" s="13" t="b">
        <f t="shared" si="1"/>
        <v>0</v>
      </c>
      <c r="G65" s="4"/>
      <c r="H65" s="4"/>
      <c r="I65" s="4"/>
      <c r="J65" s="4"/>
      <c r="K65" s="4"/>
      <c r="L65" s="4"/>
      <c r="M65" s="4"/>
      <c r="N65" s="4"/>
      <c r="O65" s="4"/>
      <c r="P65" s="4"/>
      <c r="Q65" s="4"/>
      <c r="R65" s="4"/>
      <c r="S65" s="4"/>
      <c r="T65" s="4"/>
      <c r="U65" s="4"/>
      <c r="V65" s="4"/>
      <c r="W65" s="4"/>
      <c r="X65" s="4"/>
      <c r="Y65" s="4"/>
      <c r="Z65" s="4"/>
    </row>
    <row r="66" ht="22.5" customHeight="1">
      <c r="A66" s="6" t="s">
        <v>242</v>
      </c>
      <c r="B66" s="6" t="s">
        <v>248</v>
      </c>
      <c r="C66" s="6" t="s">
        <v>54</v>
      </c>
      <c r="D66" s="8" t="str">
        <f t="array" ref="D66">_xlfn.XLOOKUP($B66, Runs[Run ID], Runs[Title])</f>
        <v>Lee &amp; Kirby's Thor</v>
      </c>
      <c r="E66" s="9" t="str">
        <f t="array" ref="E66">_xlfn.XLOOKUP($B66, Runs[Run ID], Runs[Status])</f>
        <v>unread</v>
      </c>
      <c r="F66" s="13" t="b">
        <f t="shared" si="1"/>
        <v>0</v>
      </c>
      <c r="G66" s="4"/>
      <c r="H66" s="4"/>
      <c r="I66" s="4"/>
      <c r="J66" s="4"/>
      <c r="K66" s="4"/>
      <c r="L66" s="4"/>
      <c r="M66" s="4"/>
      <c r="N66" s="4"/>
      <c r="O66" s="4"/>
      <c r="P66" s="4"/>
      <c r="Q66" s="4"/>
      <c r="R66" s="4"/>
      <c r="S66" s="4"/>
      <c r="T66" s="4"/>
      <c r="U66" s="4"/>
      <c r="V66" s="4"/>
      <c r="W66" s="4"/>
      <c r="X66" s="4"/>
      <c r="Y66" s="4"/>
      <c r="Z66" s="4"/>
    </row>
    <row r="67" ht="22.5" customHeight="1">
      <c r="A67" s="6" t="s">
        <v>242</v>
      </c>
      <c r="B67" s="6" t="s">
        <v>246</v>
      </c>
      <c r="C67" s="6" t="s">
        <v>25</v>
      </c>
      <c r="D67" s="8" t="str">
        <f t="array" ref="D67">_xlfn.XLOOKUP($B67, Runs[Run ID], Runs[Title])</f>
        <v>Silver Surfer Origin</v>
      </c>
      <c r="E67" s="9" t="str">
        <f t="array" ref="E67">_xlfn.XLOOKUP($B67, Runs[Run ID], Runs[Status])</f>
        <v>unread</v>
      </c>
      <c r="F67" s="13" t="b">
        <f t="shared" si="1"/>
        <v>0</v>
      </c>
      <c r="G67" s="4"/>
      <c r="H67" s="4"/>
      <c r="I67" s="4"/>
      <c r="J67" s="4"/>
      <c r="K67" s="4"/>
      <c r="L67" s="4"/>
      <c r="M67" s="4"/>
      <c r="N67" s="4"/>
      <c r="O67" s="4"/>
      <c r="P67" s="4"/>
      <c r="Q67" s="4"/>
      <c r="R67" s="4"/>
      <c r="S67" s="4"/>
      <c r="T67" s="4"/>
      <c r="U67" s="4"/>
      <c r="V67" s="4"/>
      <c r="W67" s="4"/>
      <c r="X67" s="4"/>
      <c r="Y67" s="4"/>
      <c r="Z67" s="4"/>
    </row>
    <row r="68" ht="22.5" customHeight="1">
      <c r="A68" s="6" t="s">
        <v>250</v>
      </c>
      <c r="B68" s="6" t="s">
        <v>251</v>
      </c>
      <c r="C68" s="6" t="s">
        <v>25</v>
      </c>
      <c r="D68" s="8" t="str">
        <f t="array" ref="D68">_xlfn.XLOOKUP($B68, Runs[Run ID], Runs[Title])</f>
        <v>Death of Captain Marvel </v>
      </c>
      <c r="E68" s="9" t="str">
        <f t="array" ref="E68">_xlfn.XLOOKUP($B68, Runs[Run ID], Runs[Status])</f>
        <v>unread</v>
      </c>
      <c r="F68" s="13" t="b">
        <f t="shared" si="1"/>
        <v>0</v>
      </c>
      <c r="G68" s="4"/>
      <c r="H68" s="4"/>
      <c r="I68" s="4"/>
      <c r="J68" s="4"/>
      <c r="K68" s="4"/>
      <c r="L68" s="4"/>
      <c r="M68" s="4"/>
      <c r="N68" s="4"/>
      <c r="O68" s="4"/>
      <c r="P68" s="4"/>
      <c r="Q68" s="4"/>
      <c r="R68" s="4"/>
      <c r="S68" s="4"/>
      <c r="T68" s="4"/>
      <c r="U68" s="4"/>
      <c r="V68" s="4"/>
      <c r="W68" s="4"/>
      <c r="X68" s="4"/>
      <c r="Y68" s="4"/>
      <c r="Z68" s="4"/>
    </row>
    <row r="69" ht="22.5" customHeight="1">
      <c r="A69" s="6" t="s">
        <v>251</v>
      </c>
      <c r="B69" s="6" t="s">
        <v>242</v>
      </c>
      <c r="C69" s="6" t="s">
        <v>25</v>
      </c>
      <c r="D69" s="8" t="str">
        <f t="array" ref="D69">_xlfn.XLOOKUP($B69, Runs[Run ID], Runs[Title])</f>
        <v>Warlock on Counter Earth</v>
      </c>
      <c r="E69" s="9" t="str">
        <f t="array" ref="E69">_xlfn.XLOOKUP($B69, Runs[Run ID], Runs[Status])</f>
        <v>unread</v>
      </c>
      <c r="F69" s="13" t="b">
        <f t="shared" si="1"/>
        <v>0</v>
      </c>
      <c r="G69" s="4"/>
      <c r="H69" s="4"/>
      <c r="I69" s="4"/>
      <c r="J69" s="4"/>
      <c r="K69" s="4"/>
      <c r="L69" s="4"/>
      <c r="M69" s="4"/>
      <c r="N69" s="4"/>
      <c r="O69" s="4"/>
      <c r="P69" s="4"/>
      <c r="Q69" s="4"/>
      <c r="R69" s="4"/>
      <c r="S69" s="4"/>
      <c r="T69" s="4"/>
      <c r="U69" s="4"/>
      <c r="V69" s="4"/>
      <c r="W69" s="4"/>
      <c r="X69" s="4"/>
      <c r="Y69" s="4"/>
      <c r="Z69" s="4"/>
    </row>
    <row r="70" ht="22.5" customHeight="1">
      <c r="A70" s="6" t="s">
        <v>256</v>
      </c>
      <c r="B70" s="6" t="s">
        <v>246</v>
      </c>
      <c r="C70" s="6" t="s">
        <v>54</v>
      </c>
      <c r="D70" s="8" t="str">
        <f t="array" ref="D70">_xlfn.XLOOKUP($B70, Runs[Run ID], Runs[Title])</f>
        <v>Silver Surfer Origin</v>
      </c>
      <c r="E70" s="9" t="str">
        <f t="array" ref="E70">_xlfn.XLOOKUP($B70, Runs[Run ID], Runs[Status])</f>
        <v>unread</v>
      </c>
      <c r="F70" s="13" t="b">
        <f t="shared" si="1"/>
        <v>0</v>
      </c>
      <c r="G70" s="4"/>
      <c r="H70" s="4"/>
      <c r="I70" s="4"/>
      <c r="J70" s="4"/>
      <c r="K70" s="4"/>
      <c r="L70" s="4"/>
      <c r="M70" s="4"/>
      <c r="N70" s="4"/>
      <c r="O70" s="4"/>
      <c r="P70" s="4"/>
      <c r="Q70" s="4"/>
      <c r="R70" s="4"/>
      <c r="S70" s="4"/>
      <c r="T70" s="4"/>
      <c r="U70" s="4"/>
      <c r="V70" s="4"/>
      <c r="W70" s="4"/>
      <c r="X70" s="4"/>
      <c r="Y70" s="4"/>
      <c r="Z70" s="4"/>
    </row>
    <row r="71" ht="22.5" customHeight="1">
      <c r="A71" s="6" t="s">
        <v>256</v>
      </c>
      <c r="B71" s="6" t="s">
        <v>250</v>
      </c>
      <c r="C71" s="6" t="s">
        <v>25</v>
      </c>
      <c r="D71" s="8" t="str">
        <f t="array" ref="D71">_xlfn.XLOOKUP($B71, Runs[Run ID], Runs[Title])</f>
        <v>Engleheart's Silver Surfer</v>
      </c>
      <c r="E71" s="9" t="str">
        <f t="array" ref="E71">_xlfn.XLOOKUP($B71, Runs[Run ID], Runs[Status])</f>
        <v>unread</v>
      </c>
      <c r="F71" s="13" t="b">
        <f t="shared" si="1"/>
        <v>0</v>
      </c>
      <c r="G71" s="4"/>
      <c r="H71" s="4"/>
      <c r="I71" s="4"/>
      <c r="J71" s="4"/>
      <c r="K71" s="4"/>
      <c r="L71" s="4"/>
      <c r="M71" s="4"/>
      <c r="N71" s="4"/>
      <c r="O71" s="4"/>
      <c r="P71" s="4"/>
      <c r="Q71" s="4"/>
      <c r="R71" s="4"/>
      <c r="S71" s="4"/>
      <c r="T71" s="4"/>
      <c r="U71" s="4"/>
      <c r="V71" s="4"/>
      <c r="W71" s="4"/>
      <c r="X71" s="4"/>
      <c r="Y71" s="4"/>
      <c r="Z71" s="4"/>
    </row>
    <row r="72" ht="22.5" customHeight="1">
      <c r="A72" s="6" t="s">
        <v>258</v>
      </c>
      <c r="B72" s="6" t="s">
        <v>256</v>
      </c>
      <c r="C72" s="6" t="s">
        <v>25</v>
      </c>
      <c r="D72" s="8" t="str">
        <f t="array" ref="D72">_xlfn.XLOOKUP($B72, Runs[Run ID], Runs[Title])</f>
        <v>Infinity Gauntlet </v>
      </c>
      <c r="E72" s="9" t="str">
        <f t="array" ref="E72">_xlfn.XLOOKUP($B72, Runs[Run ID], Runs[Status])</f>
        <v>unread</v>
      </c>
      <c r="F72" s="13" t="b">
        <f t="shared" si="1"/>
        <v>0</v>
      </c>
      <c r="G72" s="4"/>
      <c r="H72" s="4"/>
      <c r="I72" s="4"/>
      <c r="J72" s="4"/>
      <c r="K72" s="4"/>
      <c r="L72" s="4"/>
      <c r="M72" s="4"/>
      <c r="N72" s="4"/>
      <c r="O72" s="4"/>
      <c r="P72" s="4"/>
      <c r="Q72" s="4"/>
      <c r="R72" s="4"/>
      <c r="S72" s="4"/>
      <c r="T72" s="4"/>
      <c r="U72" s="4"/>
      <c r="V72" s="4"/>
      <c r="W72" s="4"/>
      <c r="X72" s="4"/>
      <c r="Y72" s="4"/>
      <c r="Z72" s="4"/>
    </row>
    <row r="73" ht="22.5" customHeight="1">
      <c r="A73" s="6" t="s">
        <v>259</v>
      </c>
      <c r="B73" s="6" t="s">
        <v>258</v>
      </c>
      <c r="C73" s="6" t="s">
        <v>25</v>
      </c>
      <c r="D73" s="8" t="str">
        <f t="array" ref="D73">_xlfn.XLOOKUP($B73, Runs[Run ID], Runs[Title])</f>
        <v>Infinity War</v>
      </c>
      <c r="E73" s="9" t="str">
        <f t="array" ref="E73">_xlfn.XLOOKUP($B73, Runs[Run ID], Runs[Status])</f>
        <v>unread</v>
      </c>
      <c r="F73" s="13" t="b">
        <f t="shared" si="1"/>
        <v>0</v>
      </c>
      <c r="G73" s="4"/>
      <c r="H73" s="4"/>
      <c r="I73" s="4"/>
      <c r="J73" s="4"/>
      <c r="K73" s="4"/>
      <c r="L73" s="4"/>
      <c r="M73" s="4"/>
      <c r="N73" s="4"/>
      <c r="O73" s="4"/>
      <c r="P73" s="4"/>
      <c r="Q73" s="4"/>
      <c r="R73" s="4"/>
      <c r="S73" s="4"/>
      <c r="T73" s="4"/>
      <c r="U73" s="4"/>
      <c r="V73" s="4"/>
      <c r="W73" s="4"/>
      <c r="X73" s="4"/>
      <c r="Y73" s="4"/>
      <c r="Z73" s="4"/>
    </row>
    <row r="74" ht="22.5" customHeight="1">
      <c r="A74" s="6" t="s">
        <v>263</v>
      </c>
      <c r="B74" s="6" t="s">
        <v>259</v>
      </c>
      <c r="C74" s="6" t="s">
        <v>25</v>
      </c>
      <c r="D74" s="8" t="str">
        <f t="array" ref="D74">_xlfn.XLOOKUP($B74, Runs[Run ID], Runs[Title])</f>
        <v>Infinity Crusade </v>
      </c>
      <c r="E74" s="9" t="str">
        <f t="array" ref="E74">_xlfn.XLOOKUP($B74, Runs[Run ID], Runs[Status])</f>
        <v>unread</v>
      </c>
      <c r="F74" s="13" t="b">
        <f t="shared" si="1"/>
        <v>0</v>
      </c>
      <c r="G74" s="4"/>
      <c r="H74" s="4"/>
      <c r="I74" s="4"/>
      <c r="J74" s="4"/>
      <c r="K74" s="4"/>
      <c r="L74" s="4"/>
      <c r="M74" s="4"/>
      <c r="N74" s="4"/>
      <c r="O74" s="4"/>
      <c r="P74" s="4"/>
      <c r="Q74" s="4"/>
      <c r="R74" s="4"/>
      <c r="S74" s="4"/>
      <c r="T74" s="4"/>
      <c r="U74" s="4"/>
      <c r="V74" s="4"/>
      <c r="W74" s="4"/>
      <c r="X74" s="4"/>
      <c r="Y74" s="4"/>
      <c r="Z74" s="4"/>
    </row>
    <row r="75" ht="22.5" customHeight="1">
      <c r="A75" s="6" t="s">
        <v>265</v>
      </c>
      <c r="B75" s="6" t="s">
        <v>263</v>
      </c>
      <c r="C75" s="6" t="s">
        <v>25</v>
      </c>
      <c r="D75" s="8" t="str">
        <f t="array" ref="D75">_xlfn.XLOOKUP($B75, Runs[Run ID], Runs[Title])</f>
        <v>Infinity Epilogue </v>
      </c>
      <c r="E75" s="9" t="str">
        <f t="array" ref="E75">_xlfn.XLOOKUP($B75, Runs[Run ID], Runs[Status])</f>
        <v>unread</v>
      </c>
      <c r="F75" s="13" t="b">
        <f t="shared" si="1"/>
        <v>0</v>
      </c>
      <c r="G75" s="4"/>
      <c r="H75" s="4"/>
      <c r="I75" s="4"/>
      <c r="J75" s="4"/>
      <c r="K75" s="4"/>
      <c r="L75" s="4"/>
      <c r="M75" s="4"/>
      <c r="N75" s="4"/>
      <c r="O75" s="4"/>
      <c r="P75" s="4"/>
      <c r="Q75" s="4"/>
      <c r="R75" s="4"/>
      <c r="S75" s="4"/>
      <c r="T75" s="4"/>
      <c r="U75" s="4"/>
      <c r="V75" s="4"/>
      <c r="W75" s="4"/>
      <c r="X75" s="4"/>
      <c r="Y75" s="4"/>
      <c r="Z75" s="4"/>
    </row>
    <row r="76" ht="22.5" customHeight="1">
      <c r="A76" s="6" t="s">
        <v>266</v>
      </c>
      <c r="B76" s="6" t="s">
        <v>268</v>
      </c>
      <c r="C76" s="6" t="s">
        <v>25</v>
      </c>
      <c r="D76" s="8" t="str">
        <f t="array" ref="D76">_xlfn.XLOOKUP($B76, Runs[Run ID], Runs[Title])</f>
        <v>Annihilation</v>
      </c>
      <c r="E76" s="9" t="str">
        <f t="array" ref="E76">_xlfn.XLOOKUP($B76, Runs[Run ID], Runs[Status])</f>
        <v>unread</v>
      </c>
      <c r="F76" s="13" t="b">
        <f t="shared" si="1"/>
        <v>0</v>
      </c>
      <c r="G76" s="4"/>
      <c r="H76" s="4"/>
      <c r="I76" s="4"/>
      <c r="J76" s="4"/>
      <c r="K76" s="4"/>
      <c r="L76" s="4"/>
      <c r="M76" s="4"/>
      <c r="N76" s="4"/>
      <c r="O76" s="4"/>
      <c r="P76" s="4"/>
      <c r="Q76" s="4"/>
      <c r="R76" s="4"/>
      <c r="S76" s="4"/>
      <c r="T76" s="4"/>
      <c r="U76" s="4"/>
      <c r="V76" s="4"/>
      <c r="W76" s="4"/>
      <c r="X76" s="4"/>
      <c r="Y76" s="4"/>
      <c r="Z76" s="4"/>
    </row>
    <row r="77" ht="22.5" customHeight="1">
      <c r="A77" s="6" t="s">
        <v>154</v>
      </c>
      <c r="B77" s="6" t="s">
        <v>266</v>
      </c>
      <c r="C77" s="6" t="s">
        <v>25</v>
      </c>
      <c r="D77" s="8" t="str">
        <f t="array" ref="D77">_xlfn.XLOOKUP($B77, Runs[Run ID], Runs[Title])</f>
        <v>Pre-Annihilators</v>
      </c>
      <c r="E77" s="9" t="str">
        <f t="array" ref="E77">_xlfn.XLOOKUP($B77, Runs[Run ID], Runs[Status])</f>
        <v>unread</v>
      </c>
      <c r="F77" s="13" t="b">
        <f t="shared" si="1"/>
        <v>0</v>
      </c>
      <c r="G77" s="4"/>
      <c r="H77" s="4"/>
      <c r="I77" s="4"/>
      <c r="J77" s="4"/>
      <c r="K77" s="4"/>
      <c r="L77" s="4"/>
      <c r="M77" s="4"/>
      <c r="N77" s="4"/>
      <c r="O77" s="4"/>
      <c r="P77" s="4"/>
      <c r="Q77" s="4"/>
      <c r="R77" s="4"/>
      <c r="S77" s="4"/>
      <c r="T77" s="4"/>
      <c r="U77" s="4"/>
      <c r="V77" s="4"/>
      <c r="W77" s="4"/>
      <c r="X77" s="4"/>
      <c r="Y77" s="4"/>
      <c r="Z77" s="4"/>
    </row>
    <row r="78" ht="22.5" customHeight="1">
      <c r="A78" s="6" t="s">
        <v>169</v>
      </c>
      <c r="B78" s="6" t="s">
        <v>154</v>
      </c>
      <c r="C78" s="6" t="s">
        <v>25</v>
      </c>
      <c r="D78" s="8" t="str">
        <f t="array" ref="D78">_xlfn.XLOOKUP($B78, Runs[Run ID], Runs[Title])</f>
        <v>Annihilation: Conquest</v>
      </c>
      <c r="E78" s="9" t="str">
        <f t="array" ref="E78">_xlfn.XLOOKUP($B78, Runs[Run ID], Runs[Status])</f>
        <v>unread</v>
      </c>
      <c r="F78" s="13" t="b">
        <f t="shared" si="1"/>
        <v>0</v>
      </c>
      <c r="G78" s="4"/>
      <c r="H78" s="4"/>
      <c r="I78" s="4"/>
      <c r="J78" s="4"/>
      <c r="K78" s="4"/>
      <c r="L78" s="4"/>
      <c r="M78" s="4"/>
      <c r="N78" s="4"/>
      <c r="O78" s="4"/>
      <c r="P78" s="4"/>
      <c r="Q78" s="4"/>
      <c r="R78" s="4"/>
      <c r="S78" s="4"/>
      <c r="T78" s="4"/>
      <c r="U78" s="4"/>
      <c r="V78" s="4"/>
      <c r="W78" s="4"/>
      <c r="X78" s="4"/>
      <c r="Y78" s="4"/>
      <c r="Z78" s="4"/>
    </row>
    <row r="79" ht="22.5" customHeight="1">
      <c r="A79" s="6" t="s">
        <v>169</v>
      </c>
      <c r="B79" s="6" t="s">
        <v>103</v>
      </c>
      <c r="C79" s="6" t="s">
        <v>54</v>
      </c>
      <c r="D79" s="8" t="str">
        <f t="array" ref="D79">_xlfn.XLOOKUP($B79, Runs[Run ID], Runs[Title])</f>
        <v>Secret Invasion</v>
      </c>
      <c r="E79" s="9" t="str">
        <f t="array" ref="E79">_xlfn.XLOOKUP($B79, Runs[Run ID], Runs[Status])</f>
        <v>unread</v>
      </c>
      <c r="F79" s="13" t="b">
        <f t="shared" si="1"/>
        <v>0</v>
      </c>
      <c r="G79" s="4"/>
      <c r="H79" s="4"/>
      <c r="I79" s="4"/>
      <c r="J79" s="4"/>
      <c r="K79" s="4"/>
      <c r="L79" s="4"/>
      <c r="M79" s="4"/>
      <c r="N79" s="4"/>
      <c r="O79" s="4"/>
      <c r="P79" s="4"/>
      <c r="Q79" s="4"/>
      <c r="R79" s="4"/>
      <c r="S79" s="4"/>
      <c r="T79" s="4"/>
      <c r="U79" s="4"/>
      <c r="V79" s="4"/>
      <c r="W79" s="4"/>
      <c r="X79" s="4"/>
      <c r="Y79" s="4"/>
      <c r="Z79" s="4"/>
    </row>
    <row r="80" ht="22.5" customHeight="1">
      <c r="A80" s="6" t="s">
        <v>273</v>
      </c>
      <c r="B80" s="6" t="s">
        <v>169</v>
      </c>
      <c r="C80" s="6" t="s">
        <v>25</v>
      </c>
      <c r="D80" s="8" t="str">
        <f t="array" ref="D80">_xlfn.XLOOKUP($B80, Runs[Run ID], Runs[Title])</f>
        <v>War of Kings</v>
      </c>
      <c r="E80" s="9" t="str">
        <f t="array" ref="E80">_xlfn.XLOOKUP($B80, Runs[Run ID], Runs[Status])</f>
        <v>unread</v>
      </c>
      <c r="F80" s="13" t="b">
        <f t="shared" si="1"/>
        <v>0</v>
      </c>
      <c r="G80" s="4"/>
      <c r="H80" s="4"/>
      <c r="I80" s="4"/>
      <c r="J80" s="4"/>
      <c r="K80" s="4"/>
      <c r="L80" s="4"/>
      <c r="M80" s="4"/>
      <c r="N80" s="4"/>
      <c r="O80" s="4"/>
      <c r="P80" s="4"/>
      <c r="Q80" s="4"/>
      <c r="R80" s="4"/>
      <c r="S80" s="4"/>
      <c r="T80" s="4"/>
      <c r="U80" s="4"/>
      <c r="V80" s="4"/>
      <c r="W80" s="4"/>
      <c r="X80" s="4"/>
      <c r="Y80" s="4"/>
      <c r="Z80" s="4"/>
    </row>
    <row r="81" ht="22.5" customHeight="1">
      <c r="A81" s="39" t="s">
        <v>275</v>
      </c>
      <c r="B81" s="6" t="s">
        <v>273</v>
      </c>
      <c r="C81" s="6" t="s">
        <v>25</v>
      </c>
      <c r="D81" s="8" t="str">
        <f t="array" ref="D81">_xlfn.XLOOKUP($B81, Runs[Run ID], Runs[Title])</f>
        <v>Realm of Kings</v>
      </c>
      <c r="E81" s="9" t="str">
        <f t="array" ref="E81">_xlfn.XLOOKUP($B81, Runs[Run ID], Runs[Status])</f>
        <v>unread</v>
      </c>
      <c r="F81" s="13" t="b">
        <f t="shared" si="1"/>
        <v>0</v>
      </c>
      <c r="G81" s="4"/>
      <c r="H81" s="4"/>
      <c r="I81" s="4"/>
      <c r="J81" s="4"/>
      <c r="K81" s="4"/>
      <c r="L81" s="4"/>
      <c r="M81" s="4"/>
      <c r="N81" s="4"/>
      <c r="O81" s="4"/>
      <c r="P81" s="4"/>
      <c r="Q81" s="4"/>
      <c r="R81" s="4"/>
      <c r="S81" s="4"/>
      <c r="T81" s="4"/>
      <c r="U81" s="4"/>
      <c r="V81" s="4"/>
      <c r="W81" s="4"/>
      <c r="X81" s="4"/>
      <c r="Y81" s="4"/>
      <c r="Z81" s="4"/>
    </row>
    <row r="82" ht="22.5" customHeight="1">
      <c r="A82" s="6" t="s">
        <v>276</v>
      </c>
      <c r="B82" s="6" t="s">
        <v>275</v>
      </c>
      <c r="C82" s="6" t="s">
        <v>25</v>
      </c>
      <c r="D82" s="8" t="str">
        <f t="array" ref="D82">_xlfn.XLOOKUP($B82, Runs[Run ID], Runs[Title])</f>
        <v>The Thanos Imperative</v>
      </c>
      <c r="E82" s="9" t="str">
        <f t="array" ref="E82">_xlfn.XLOOKUP($B82, Runs[Run ID], Runs[Status])</f>
        <v>unread</v>
      </c>
      <c r="F82" s="13" t="b">
        <f t="shared" si="1"/>
        <v>0</v>
      </c>
      <c r="G82" s="4"/>
      <c r="H82" s="4"/>
      <c r="I82" s="4"/>
      <c r="J82" s="4"/>
      <c r="K82" s="4"/>
      <c r="L82" s="4"/>
      <c r="M82" s="4"/>
      <c r="N82" s="4"/>
      <c r="O82" s="4"/>
      <c r="P82" s="4"/>
      <c r="Q82" s="4"/>
      <c r="R82" s="4"/>
      <c r="S82" s="4"/>
      <c r="T82" s="4"/>
      <c r="U82" s="4"/>
      <c r="V82" s="4"/>
      <c r="W82" s="4"/>
      <c r="X82" s="4"/>
      <c r="Y82" s="4"/>
      <c r="Z82" s="4"/>
    </row>
    <row r="83" ht="22.5" customHeight="1">
      <c r="A83" s="6" t="s">
        <v>280</v>
      </c>
      <c r="B83" s="6" t="s">
        <v>281</v>
      </c>
      <c r="C83" s="6" t="s">
        <v>25</v>
      </c>
      <c r="D83" s="8" t="str">
        <f t="array" ref="D83">_xlfn.XLOOKUP($B83, Runs[Run ID], Runs[Title])</f>
        <v>Miller's Daredevil</v>
      </c>
      <c r="E83" s="9" t="str">
        <f t="array" ref="E83">_xlfn.XLOOKUP($B83, Runs[Run ID], Runs[Status])</f>
        <v>unread</v>
      </c>
      <c r="F83" s="13" t="b">
        <f t="shared" si="1"/>
        <v>0</v>
      </c>
      <c r="G83" s="4"/>
      <c r="H83" s="4"/>
      <c r="I83" s="4"/>
      <c r="J83" s="4"/>
      <c r="K83" s="4"/>
      <c r="L83" s="4"/>
      <c r="M83" s="4"/>
      <c r="N83" s="4"/>
      <c r="O83" s="4"/>
      <c r="P83" s="4"/>
      <c r="Q83" s="4"/>
      <c r="R83" s="4"/>
      <c r="S83" s="4"/>
      <c r="T83" s="4"/>
      <c r="U83" s="4"/>
      <c r="V83" s="4"/>
      <c r="W83" s="4"/>
      <c r="X83" s="4"/>
      <c r="Y83" s="4"/>
      <c r="Z83" s="4"/>
    </row>
    <row r="84" ht="22.5" customHeight="1">
      <c r="A84" s="6" t="s">
        <v>284</v>
      </c>
      <c r="B84" s="6" t="s">
        <v>280</v>
      </c>
      <c r="C84" s="6" t="s">
        <v>25</v>
      </c>
      <c r="D84" s="8" t="str">
        <f t="array" ref="D84">_xlfn.XLOOKUP($B84, Runs[Run ID], Runs[Title])</f>
        <v>Born Again</v>
      </c>
      <c r="E84" s="9" t="str">
        <f t="array" ref="E84">_xlfn.XLOOKUP($B84, Runs[Run ID], Runs[Status])</f>
        <v>unread</v>
      </c>
      <c r="F84" s="13" t="b">
        <f t="shared" si="1"/>
        <v>0</v>
      </c>
      <c r="G84" s="4"/>
      <c r="H84" s="4"/>
      <c r="I84" s="4"/>
      <c r="J84" s="4"/>
      <c r="K84" s="4"/>
      <c r="L84" s="4"/>
      <c r="M84" s="4"/>
      <c r="N84" s="4"/>
      <c r="O84" s="4"/>
      <c r="P84" s="4"/>
      <c r="Q84" s="4"/>
      <c r="R84" s="4"/>
      <c r="S84" s="4"/>
      <c r="T84" s="4"/>
      <c r="U84" s="4"/>
      <c r="V84" s="4"/>
      <c r="W84" s="4"/>
      <c r="X84" s="4"/>
      <c r="Y84" s="4"/>
      <c r="Z84" s="4"/>
    </row>
    <row r="85" ht="22.5" customHeight="1">
      <c r="A85" s="6" t="s">
        <v>285</v>
      </c>
      <c r="B85" s="6" t="s">
        <v>286</v>
      </c>
      <c r="C85" s="6" t="s">
        <v>25</v>
      </c>
      <c r="D85" s="8" t="str">
        <f t="array" ref="D85">_xlfn.XLOOKUP($B85, Runs[Run ID], Runs[Title])</f>
        <v>Daredevil - Guardian Devil</v>
      </c>
      <c r="E85" s="9" t="str">
        <f t="array" ref="E85">_xlfn.XLOOKUP($B85, Runs[Run ID], Runs[Status])</f>
        <v>unread</v>
      </c>
      <c r="F85" s="13" t="b">
        <f t="shared" si="1"/>
        <v>0</v>
      </c>
      <c r="G85" s="4"/>
      <c r="H85" s="4"/>
      <c r="I85" s="4"/>
      <c r="J85" s="4"/>
      <c r="K85" s="4"/>
      <c r="L85" s="4"/>
      <c r="M85" s="4"/>
      <c r="N85" s="4"/>
      <c r="O85" s="4"/>
      <c r="P85" s="4"/>
      <c r="Q85" s="4"/>
      <c r="R85" s="4"/>
      <c r="S85" s="4"/>
      <c r="T85" s="4"/>
      <c r="U85" s="4"/>
      <c r="V85" s="4"/>
      <c r="W85" s="4"/>
      <c r="X85" s="4"/>
      <c r="Y85" s="4"/>
      <c r="Z85" s="4"/>
    </row>
    <row r="86" ht="22.5" customHeight="1">
      <c r="A86" s="6" t="s">
        <v>288</v>
      </c>
      <c r="B86" s="6" t="s">
        <v>289</v>
      </c>
      <c r="C86" s="6" t="s">
        <v>25</v>
      </c>
      <c r="D86" s="8" t="str">
        <f t="array" ref="D86">_xlfn.XLOOKUP($B86, Runs[Run ID], Runs[Title])</f>
        <v>Bendis' Daredevil</v>
      </c>
      <c r="E86" s="9" t="str">
        <f t="array" ref="E86">_xlfn.XLOOKUP($B86, Runs[Run ID], Runs[Status])</f>
        <v>unread</v>
      </c>
      <c r="F86" s="13" t="b">
        <f t="shared" si="1"/>
        <v>0</v>
      </c>
      <c r="G86" s="4"/>
      <c r="H86" s="4"/>
      <c r="I86" s="4"/>
      <c r="J86" s="4"/>
      <c r="K86" s="4"/>
      <c r="L86" s="4"/>
      <c r="M86" s="4"/>
      <c r="N86" s="4"/>
      <c r="O86" s="4"/>
      <c r="P86" s="4"/>
      <c r="Q86" s="4"/>
      <c r="R86" s="4"/>
      <c r="S86" s="4"/>
      <c r="T86" s="4"/>
      <c r="U86" s="4"/>
      <c r="V86" s="4"/>
      <c r="W86" s="4"/>
      <c r="X86" s="4"/>
      <c r="Y86" s="4"/>
      <c r="Z86" s="4"/>
    </row>
    <row r="87" ht="22.5" customHeight="1">
      <c r="A87" s="6" t="s">
        <v>92</v>
      </c>
      <c r="B87" s="6" t="s">
        <v>289</v>
      </c>
      <c r="C87" s="6" t="s">
        <v>25</v>
      </c>
      <c r="D87" s="8" t="str">
        <f t="array" ref="D87">_xlfn.XLOOKUP($B87, Runs[Run ID], Runs[Title])</f>
        <v>Bendis' Daredevil</v>
      </c>
      <c r="E87" s="9" t="str">
        <f t="array" ref="E87">_xlfn.XLOOKUP($B87, Runs[Run ID], Runs[Status])</f>
        <v>unread</v>
      </c>
      <c r="F87" s="13" t="b">
        <f t="shared" si="1"/>
        <v>0</v>
      </c>
      <c r="G87" s="4"/>
      <c r="H87" s="4"/>
      <c r="I87" s="4"/>
      <c r="J87" s="4"/>
      <c r="K87" s="4"/>
      <c r="L87" s="4"/>
      <c r="M87" s="4"/>
      <c r="N87" s="4"/>
      <c r="O87" s="4"/>
      <c r="P87" s="4"/>
      <c r="Q87" s="4"/>
      <c r="R87" s="4"/>
      <c r="S87" s="4"/>
      <c r="T87" s="4"/>
      <c r="U87" s="4"/>
      <c r="V87" s="4"/>
      <c r="W87" s="4"/>
      <c r="X87" s="4"/>
      <c r="Y87" s="4"/>
      <c r="Z87" s="4"/>
    </row>
    <row r="88" ht="22.5" customHeight="1">
      <c r="A88" s="6" t="s">
        <v>295</v>
      </c>
      <c r="B88" s="6" t="s">
        <v>296</v>
      </c>
      <c r="C88" s="6" t="s">
        <v>54</v>
      </c>
      <c r="D88" s="8" t="str">
        <f t="array" ref="D88">_xlfn.XLOOKUP($B88, Runs[Run ID], Runs[Title])</f>
        <v>Aaron's Punisher MAX</v>
      </c>
      <c r="E88" s="9" t="str">
        <f t="array" ref="E88">_xlfn.XLOOKUP($B88, Runs[Run ID], Runs[Status])</f>
        <v>unread</v>
      </c>
      <c r="F88" s="13" t="b">
        <f t="shared" si="1"/>
        <v>0</v>
      </c>
      <c r="G88" s="4"/>
      <c r="H88" s="4"/>
      <c r="I88" s="4"/>
      <c r="J88" s="4"/>
      <c r="K88" s="4"/>
      <c r="L88" s="4"/>
      <c r="M88" s="4"/>
      <c r="N88" s="4"/>
      <c r="O88" s="4"/>
      <c r="P88" s="4"/>
      <c r="Q88" s="4"/>
      <c r="R88" s="4"/>
      <c r="S88" s="4"/>
      <c r="T88" s="4"/>
      <c r="U88" s="4"/>
      <c r="V88" s="4"/>
      <c r="W88" s="4"/>
      <c r="X88" s="4"/>
      <c r="Y88" s="4"/>
      <c r="Z88" s="4"/>
    </row>
    <row r="89" ht="22.5" customHeight="1">
      <c r="A89" s="6" t="s">
        <v>295</v>
      </c>
      <c r="B89" s="6" t="s">
        <v>297</v>
      </c>
      <c r="C89" s="6" t="s">
        <v>54</v>
      </c>
      <c r="D89" s="8" t="str">
        <f t="array" ref="D89">_xlfn.XLOOKUP($B89, Runs[Run ID], Runs[Title])</f>
        <v>Slott's Big Time</v>
      </c>
      <c r="E89" s="9" t="str">
        <f t="array" ref="E89">_xlfn.XLOOKUP($B89, Runs[Run ID], Runs[Status])</f>
        <v>unread</v>
      </c>
      <c r="F89" s="13" t="b">
        <f t="shared" si="1"/>
        <v>0</v>
      </c>
      <c r="G89" s="4"/>
      <c r="H89" s="4"/>
      <c r="I89" s="4"/>
      <c r="J89" s="4"/>
      <c r="K89" s="4"/>
      <c r="L89" s="4"/>
      <c r="M89" s="4"/>
      <c r="N89" s="4"/>
      <c r="O89" s="4"/>
      <c r="P89" s="4"/>
      <c r="Q89" s="4"/>
      <c r="R89" s="4"/>
      <c r="S89" s="4"/>
      <c r="T89" s="4"/>
      <c r="U89" s="4"/>
      <c r="V89" s="4"/>
      <c r="W89" s="4"/>
      <c r="X89" s="4"/>
      <c r="Y89" s="4"/>
      <c r="Z89" s="4"/>
    </row>
    <row r="90" ht="22.5" customHeight="1">
      <c r="A90" s="6" t="s">
        <v>299</v>
      </c>
      <c r="B90" s="54" t="s">
        <v>295</v>
      </c>
      <c r="C90" s="6" t="s">
        <v>25</v>
      </c>
      <c r="D90" s="8" t="str">
        <f t="array" ref="D90">_xlfn.XLOOKUP($B90, Runs[Run ID], Runs[Title])</f>
        <v>Waid's Daredevil</v>
      </c>
      <c r="E90" s="9" t="str">
        <f t="array" ref="E90">_xlfn.XLOOKUP($B90, Runs[Run ID], Runs[Status])</f>
        <v>unread</v>
      </c>
      <c r="F90" s="13" t="b">
        <f t="shared" si="1"/>
        <v>0</v>
      </c>
      <c r="G90" s="4"/>
      <c r="H90" s="4"/>
      <c r="I90" s="4"/>
      <c r="J90" s="4"/>
      <c r="K90" s="4"/>
      <c r="L90" s="4"/>
      <c r="M90" s="4"/>
      <c r="N90" s="4"/>
      <c r="O90" s="4"/>
      <c r="P90" s="4"/>
      <c r="Q90" s="4"/>
      <c r="R90" s="4"/>
      <c r="S90" s="4"/>
      <c r="T90" s="4"/>
      <c r="U90" s="4"/>
      <c r="V90" s="4"/>
      <c r="W90" s="4"/>
      <c r="X90" s="4"/>
      <c r="Y90" s="4"/>
      <c r="Z90" s="4"/>
    </row>
    <row r="91" ht="22.5" customHeight="1">
      <c r="A91" s="54" t="s">
        <v>302</v>
      </c>
      <c r="B91" s="54" t="s">
        <v>157</v>
      </c>
      <c r="C91" s="6" t="s">
        <v>54</v>
      </c>
      <c r="D91" s="8" t="str">
        <f t="array" ref="D91">_xlfn.XLOOKUP($B91, Runs[Run ID], Runs[Title])</f>
        <v>King in Black</v>
      </c>
      <c r="E91" s="9" t="str">
        <f t="array" ref="E91">_xlfn.XLOOKUP($B91, Runs[Run ID], Runs[Status])</f>
        <v>unread</v>
      </c>
      <c r="F91" s="13" t="b">
        <f t="shared" si="1"/>
        <v>0</v>
      </c>
      <c r="G91" s="4"/>
      <c r="H91" s="4"/>
      <c r="I91" s="4"/>
      <c r="J91" s="4"/>
      <c r="K91" s="4"/>
      <c r="L91" s="4"/>
      <c r="M91" s="4"/>
      <c r="N91" s="4"/>
      <c r="O91" s="4"/>
      <c r="P91" s="4"/>
      <c r="Q91" s="4"/>
      <c r="R91" s="4"/>
      <c r="S91" s="4"/>
      <c r="T91" s="4"/>
      <c r="U91" s="4"/>
      <c r="V91" s="4"/>
      <c r="W91" s="4"/>
      <c r="X91" s="4"/>
      <c r="Y91" s="4"/>
      <c r="Z91" s="4"/>
    </row>
    <row r="92" ht="22.5" customHeight="1">
      <c r="A92" s="6" t="s">
        <v>306</v>
      </c>
      <c r="B92" s="6" t="s">
        <v>307</v>
      </c>
      <c r="C92" s="6" t="s">
        <v>25</v>
      </c>
      <c r="D92" s="8" t="str">
        <f t="array" ref="D92">_xlfn.XLOOKUP($B92, Runs[Run ID], Runs[Title])</f>
        <v>Deadpool Origin</v>
      </c>
      <c r="E92" s="9" t="str">
        <f t="array" ref="E92">_xlfn.XLOOKUP($B92, Runs[Run ID], Runs[Status])</f>
        <v>unread</v>
      </c>
      <c r="F92" s="13" t="b">
        <f t="shared" si="1"/>
        <v>0</v>
      </c>
      <c r="G92" s="4"/>
      <c r="H92" s="4"/>
      <c r="I92" s="4"/>
      <c r="J92" s="4"/>
      <c r="K92" s="4"/>
      <c r="L92" s="4"/>
      <c r="M92" s="4"/>
      <c r="N92" s="4"/>
      <c r="O92" s="4"/>
      <c r="P92" s="4"/>
      <c r="Q92" s="4"/>
      <c r="R92" s="4"/>
      <c r="S92" s="4"/>
      <c r="T92" s="4"/>
      <c r="U92" s="4"/>
      <c r="V92" s="4"/>
      <c r="W92" s="4"/>
      <c r="X92" s="4"/>
      <c r="Y92" s="4"/>
      <c r="Z92" s="4"/>
    </row>
    <row r="93" ht="22.5" customHeight="1">
      <c r="A93" s="6" t="s">
        <v>308</v>
      </c>
      <c r="B93" s="6" t="s">
        <v>309</v>
      </c>
      <c r="C93" s="6" t="s">
        <v>25</v>
      </c>
      <c r="D93" s="8" t="str">
        <f t="array" ref="D93">_xlfn.XLOOKUP($B93, Runs[Run ID], Runs[Title])</f>
        <v>Doctor Doom: Origins </v>
      </c>
      <c r="E93" s="9" t="str">
        <f t="array" ref="E93">_xlfn.XLOOKUP($B93, Runs[Run ID], Runs[Status])</f>
        <v>unread</v>
      </c>
      <c r="F93" s="13" t="b">
        <f t="shared" si="1"/>
        <v>0</v>
      </c>
      <c r="G93" s="4"/>
      <c r="H93" s="4"/>
      <c r="I93" s="4"/>
      <c r="J93" s="4"/>
      <c r="K93" s="4"/>
      <c r="L93" s="4"/>
      <c r="M93" s="4"/>
      <c r="N93" s="4"/>
      <c r="O93" s="4"/>
      <c r="P93" s="4"/>
      <c r="Q93" s="4"/>
      <c r="R93" s="4"/>
      <c r="S93" s="4"/>
      <c r="T93" s="4"/>
      <c r="U93" s="4"/>
      <c r="V93" s="4"/>
      <c r="W93" s="4"/>
      <c r="X93" s="4"/>
      <c r="Y93" s="4"/>
      <c r="Z93" s="4"/>
    </row>
    <row r="94" ht="22.5" customHeight="1">
      <c r="A94" s="6" t="s">
        <v>308</v>
      </c>
      <c r="B94" s="6" t="s">
        <v>311</v>
      </c>
      <c r="C94" s="6" t="s">
        <v>54</v>
      </c>
      <c r="D94" s="8" t="str">
        <f t="array" ref="D94">_xlfn.XLOOKUP($B94, Runs[Run ID], Runs[Title])</f>
        <v>Fraction's Invincible Iron Man</v>
      </c>
      <c r="E94" s="9" t="str">
        <f t="array" ref="E94">_xlfn.XLOOKUP($B94, Runs[Run ID], Runs[Status])</f>
        <v>unread</v>
      </c>
      <c r="F94" s="13" t="b">
        <f t="shared" si="1"/>
        <v>0</v>
      </c>
      <c r="G94" s="4"/>
      <c r="H94" s="4"/>
      <c r="I94" s="4"/>
      <c r="J94" s="4"/>
      <c r="K94" s="4"/>
      <c r="L94" s="4"/>
      <c r="M94" s="4"/>
      <c r="N94" s="4"/>
      <c r="O94" s="4"/>
      <c r="P94" s="4"/>
      <c r="Q94" s="4"/>
      <c r="R94" s="4"/>
      <c r="S94" s="4"/>
      <c r="T94" s="4"/>
      <c r="U94" s="4"/>
      <c r="V94" s="4"/>
      <c r="W94" s="4"/>
      <c r="X94" s="4"/>
      <c r="Y94" s="4"/>
      <c r="Z94" s="4"/>
    </row>
    <row r="95" ht="22.5" customHeight="1">
      <c r="A95" s="6" t="s">
        <v>313</v>
      </c>
      <c r="B95" s="6" t="s">
        <v>129</v>
      </c>
      <c r="C95" s="6" t="s">
        <v>25</v>
      </c>
      <c r="D95" s="8" t="str">
        <f t="array" ref="D95">_xlfn.XLOOKUP($B95, Runs[Run ID], Runs[Title])</f>
        <v>Civil War II</v>
      </c>
      <c r="E95" s="9" t="str">
        <f t="array" ref="E95">_xlfn.XLOOKUP($B95, Runs[Run ID], Runs[Status])</f>
        <v>unread</v>
      </c>
      <c r="F95" s="13" t="b">
        <f t="shared" si="1"/>
        <v>0</v>
      </c>
      <c r="G95" s="4"/>
      <c r="H95" s="4"/>
      <c r="I95" s="4"/>
      <c r="J95" s="4"/>
      <c r="K95" s="4"/>
      <c r="L95" s="4"/>
      <c r="M95" s="4"/>
      <c r="N95" s="4"/>
      <c r="O95" s="4"/>
      <c r="P95" s="4"/>
      <c r="Q95" s="4"/>
      <c r="R95" s="4"/>
      <c r="S95" s="4"/>
      <c r="T95" s="4"/>
      <c r="U95" s="4"/>
      <c r="V95" s="4"/>
      <c r="W95" s="4"/>
      <c r="X95" s="4"/>
      <c r="Y95" s="4"/>
      <c r="Z95" s="4"/>
    </row>
    <row r="96" ht="22.5" customHeight="1">
      <c r="A96" s="6" t="s">
        <v>313</v>
      </c>
      <c r="B96" s="6" t="s">
        <v>74</v>
      </c>
      <c r="C96" s="6" t="s">
        <v>54</v>
      </c>
      <c r="D96" s="8" t="str">
        <f t="array" ref="D96">_xlfn.XLOOKUP($B96, Runs[Run ID], Runs[Title])</f>
        <v>Busiek's Iron Man</v>
      </c>
      <c r="E96" s="9" t="str">
        <f t="array" ref="E96">_xlfn.XLOOKUP($B96, Runs[Run ID], Runs[Status])</f>
        <v>unread</v>
      </c>
      <c r="F96" s="13" t="b">
        <f t="shared" si="1"/>
        <v>0</v>
      </c>
      <c r="G96" s="4"/>
      <c r="H96" s="4"/>
      <c r="I96" s="4"/>
      <c r="J96" s="4"/>
      <c r="K96" s="4"/>
      <c r="L96" s="4"/>
      <c r="M96" s="4"/>
      <c r="N96" s="4"/>
      <c r="O96" s="4"/>
      <c r="P96" s="4"/>
      <c r="Q96" s="4"/>
      <c r="R96" s="4"/>
      <c r="S96" s="4"/>
      <c r="T96" s="4"/>
      <c r="U96" s="4"/>
      <c r="V96" s="4"/>
      <c r="W96" s="4"/>
      <c r="X96" s="4"/>
      <c r="Y96" s="4"/>
      <c r="Z96" s="4"/>
    </row>
    <row r="97" ht="22.5" customHeight="1">
      <c r="A97" s="6" t="s">
        <v>313</v>
      </c>
      <c r="B97" s="6" t="s">
        <v>318</v>
      </c>
      <c r="C97" s="6" t="s">
        <v>54</v>
      </c>
      <c r="D97" s="8" t="str">
        <f t="array" ref="D97">_xlfn.XLOOKUP($B97, Runs[Run ID], Runs[Title])</f>
        <v>Cantwell's Iron Man</v>
      </c>
      <c r="E97" s="9" t="str">
        <f t="array" ref="E97">_xlfn.XLOOKUP($B97, Runs[Run ID], Runs[Status])</f>
        <v>unread</v>
      </c>
      <c r="F97" s="13" t="b">
        <f t="shared" si="1"/>
        <v>0</v>
      </c>
      <c r="G97" s="4"/>
      <c r="H97" s="4"/>
      <c r="I97" s="4"/>
      <c r="J97" s="4"/>
      <c r="K97" s="4"/>
      <c r="L97" s="4"/>
      <c r="M97" s="4"/>
      <c r="N97" s="4"/>
      <c r="O97" s="4"/>
      <c r="P97" s="4"/>
      <c r="Q97" s="4"/>
      <c r="R97" s="4"/>
      <c r="S97" s="4"/>
      <c r="T97" s="4"/>
      <c r="U97" s="4"/>
      <c r="V97" s="4"/>
      <c r="W97" s="4"/>
      <c r="X97" s="4"/>
      <c r="Y97" s="4"/>
      <c r="Z97" s="4"/>
    </row>
    <row r="98" ht="22.5" customHeight="1">
      <c r="A98" s="6" t="s">
        <v>313</v>
      </c>
      <c r="B98" s="6" t="s">
        <v>137</v>
      </c>
      <c r="C98" s="6" t="s">
        <v>25</v>
      </c>
      <c r="D98" s="8" t="str">
        <f t="array" ref="D98">_xlfn.XLOOKUP($B98, Runs[Run ID], Runs[Title])</f>
        <v>Secret Wars (2015)</v>
      </c>
      <c r="E98" s="9" t="str">
        <f t="array" ref="E98">_xlfn.XLOOKUP($B98, Runs[Run ID], Runs[Status])</f>
        <v>unread</v>
      </c>
      <c r="F98" s="13" t="b">
        <f t="shared" si="1"/>
        <v>0</v>
      </c>
      <c r="G98" s="4"/>
      <c r="H98" s="4"/>
      <c r="I98" s="4"/>
      <c r="J98" s="4"/>
      <c r="K98" s="4"/>
      <c r="L98" s="4"/>
      <c r="M98" s="4"/>
      <c r="N98" s="4"/>
      <c r="O98" s="4"/>
      <c r="P98" s="4"/>
      <c r="Q98" s="4"/>
      <c r="R98" s="4"/>
      <c r="S98" s="4"/>
      <c r="T98" s="4"/>
      <c r="U98" s="4"/>
      <c r="V98" s="4"/>
      <c r="W98" s="4"/>
      <c r="X98" s="4"/>
      <c r="Y98" s="4"/>
      <c r="Z98" s="4"/>
    </row>
    <row r="99" ht="22.5" customHeight="1">
      <c r="A99" s="6" t="s">
        <v>321</v>
      </c>
      <c r="B99" s="6" t="s">
        <v>322</v>
      </c>
      <c r="C99" s="6" t="s">
        <v>25</v>
      </c>
      <c r="D99" s="8" t="str">
        <f t="array" ref="D99">_xlfn.XLOOKUP($B99, Runs[Run ID], Runs[Title])</f>
        <v>Lee &amp; Ditko's Doctor Strange</v>
      </c>
      <c r="E99" s="9" t="str">
        <f t="array" ref="E99">_xlfn.XLOOKUP($B99, Runs[Run ID], Runs[Status])</f>
        <v>unread</v>
      </c>
      <c r="F99" s="13" t="b">
        <f t="shared" si="1"/>
        <v>0</v>
      </c>
      <c r="G99" s="4"/>
      <c r="H99" s="4"/>
      <c r="I99" s="4"/>
      <c r="J99" s="4"/>
      <c r="K99" s="4"/>
      <c r="L99" s="4"/>
      <c r="M99" s="4"/>
      <c r="N99" s="4"/>
      <c r="O99" s="4"/>
      <c r="P99" s="4"/>
      <c r="Q99" s="4"/>
      <c r="R99" s="4"/>
      <c r="S99" s="4"/>
      <c r="T99" s="4"/>
      <c r="U99" s="4"/>
      <c r="V99" s="4"/>
      <c r="W99" s="4"/>
      <c r="X99" s="4"/>
      <c r="Y99" s="4"/>
      <c r="Z99" s="4"/>
    </row>
    <row r="100" ht="22.5" customHeight="1">
      <c r="A100" s="6" t="s">
        <v>323</v>
      </c>
      <c r="B100" s="6" t="s">
        <v>321</v>
      </c>
      <c r="C100" s="6" t="s">
        <v>25</v>
      </c>
      <c r="D100" s="8" t="str">
        <f t="array" ref="D100">_xlfn.XLOOKUP($B100, Runs[Run ID], Runs[Title])</f>
        <v>Englehart &amp; Brunner's Doctor Strange</v>
      </c>
      <c r="E100" s="9" t="str">
        <f t="array" ref="E100">_xlfn.XLOOKUP($B100, Runs[Run ID], Runs[Status])</f>
        <v>unread</v>
      </c>
      <c r="F100" s="13" t="b">
        <f t="shared" si="1"/>
        <v>0</v>
      </c>
      <c r="G100" s="4"/>
      <c r="H100" s="4"/>
      <c r="I100" s="4"/>
      <c r="J100" s="4"/>
      <c r="K100" s="4"/>
      <c r="L100" s="4"/>
      <c r="M100" s="4"/>
      <c r="N100" s="4"/>
      <c r="O100" s="4"/>
      <c r="P100" s="4"/>
      <c r="Q100" s="4"/>
      <c r="R100" s="4"/>
      <c r="S100" s="4"/>
      <c r="T100" s="4"/>
      <c r="U100" s="4"/>
      <c r="V100" s="4"/>
      <c r="W100" s="4"/>
      <c r="X100" s="4"/>
      <c r="Y100" s="4"/>
      <c r="Z100" s="4"/>
    </row>
    <row r="101" ht="22.5" customHeight="1">
      <c r="A101" s="6" t="s">
        <v>326</v>
      </c>
      <c r="B101" s="6" t="s">
        <v>327</v>
      </c>
      <c r="C101" s="6" t="s">
        <v>25</v>
      </c>
      <c r="D101" s="8" t="str">
        <f t="array" ref="D101">_xlfn.XLOOKUP($B101, Runs[Run ID], Runs[Title])</f>
        <v>Aaron's Doctor Strange</v>
      </c>
      <c r="E101" s="9" t="str">
        <f t="array" ref="E101">_xlfn.XLOOKUP($B101, Runs[Run ID], Runs[Status])</f>
        <v>unread</v>
      </c>
      <c r="F101" s="13" t="b">
        <f t="shared" si="1"/>
        <v>0</v>
      </c>
      <c r="G101" s="4"/>
      <c r="H101" s="4"/>
      <c r="I101" s="4"/>
      <c r="J101" s="4"/>
      <c r="K101" s="4"/>
      <c r="L101" s="4"/>
      <c r="M101" s="4"/>
      <c r="N101" s="4"/>
      <c r="O101" s="4"/>
      <c r="P101" s="4"/>
      <c r="Q101" s="4"/>
      <c r="R101" s="4"/>
      <c r="S101" s="4"/>
      <c r="T101" s="4"/>
      <c r="U101" s="4"/>
      <c r="V101" s="4"/>
      <c r="W101" s="4"/>
      <c r="X101" s="4"/>
      <c r="Y101" s="4"/>
      <c r="Z101" s="4"/>
    </row>
    <row r="102" ht="22.5" customHeight="1">
      <c r="A102" s="6" t="s">
        <v>331</v>
      </c>
      <c r="B102" s="6" t="s">
        <v>326</v>
      </c>
      <c r="C102" s="6" t="s">
        <v>25</v>
      </c>
      <c r="D102" s="8" t="str">
        <f t="array" ref="D102">_xlfn.XLOOKUP($B102, Runs[Run ID], Runs[Title])</f>
        <v>Cates' Dr. Strange</v>
      </c>
      <c r="E102" s="9" t="str">
        <f t="array" ref="E102">_xlfn.XLOOKUP($B102, Runs[Run ID], Runs[Status])</f>
        <v>unread</v>
      </c>
      <c r="F102" s="13" t="b">
        <f t="shared" si="1"/>
        <v>0</v>
      </c>
      <c r="G102" s="4"/>
      <c r="H102" s="4"/>
      <c r="I102" s="4"/>
      <c r="J102" s="4"/>
      <c r="K102" s="4"/>
      <c r="L102" s="4"/>
      <c r="M102" s="4"/>
      <c r="N102" s="4"/>
      <c r="O102" s="4"/>
      <c r="P102" s="4"/>
      <c r="Q102" s="4"/>
      <c r="R102" s="4"/>
      <c r="S102" s="4"/>
      <c r="T102" s="4"/>
      <c r="U102" s="4"/>
      <c r="V102" s="4"/>
      <c r="W102" s="4"/>
      <c r="X102" s="4"/>
      <c r="Y102" s="4"/>
      <c r="Z102" s="4"/>
    </row>
    <row r="103" ht="22.5" customHeight="1">
      <c r="A103" s="6" t="s">
        <v>332</v>
      </c>
      <c r="B103" s="6" t="s">
        <v>331</v>
      </c>
      <c r="C103" s="6" t="s">
        <v>25</v>
      </c>
      <c r="D103" s="8" t="str">
        <f t="array" ref="D103">_xlfn.XLOOKUP($B103, Runs[Run ID], Runs[Title])</f>
        <v>Waid's Doctor Strange</v>
      </c>
      <c r="E103" s="9" t="str">
        <f t="array" ref="E103">_xlfn.XLOOKUP($B103, Runs[Run ID], Runs[Status])</f>
        <v>unread</v>
      </c>
      <c r="F103" s="13" t="b">
        <f t="shared" si="1"/>
        <v>0</v>
      </c>
      <c r="G103" s="4"/>
      <c r="H103" s="4"/>
      <c r="I103" s="4"/>
      <c r="J103" s="4"/>
      <c r="K103" s="4"/>
      <c r="L103" s="4"/>
      <c r="M103" s="4"/>
      <c r="N103" s="4"/>
      <c r="O103" s="4"/>
      <c r="P103" s="4"/>
      <c r="Q103" s="4"/>
      <c r="R103" s="4"/>
      <c r="S103" s="4"/>
      <c r="T103" s="4"/>
      <c r="U103" s="4"/>
      <c r="V103" s="4"/>
      <c r="W103" s="4"/>
      <c r="X103" s="4"/>
      <c r="Y103" s="4"/>
      <c r="Z103" s="4"/>
    </row>
    <row r="104" ht="22.5" customHeight="1">
      <c r="A104" s="6" t="s">
        <v>334</v>
      </c>
      <c r="B104" s="6" t="s">
        <v>176</v>
      </c>
      <c r="C104" s="6" t="s">
        <v>54</v>
      </c>
      <c r="D104" s="8" t="str">
        <f t="array" ref="D104">_xlfn.XLOOKUP($B104, Runs[Run ID], Runs[Title])</f>
        <v>Aaron's Avengers</v>
      </c>
      <c r="E104" s="9" t="str">
        <f t="array" ref="E104">_xlfn.XLOOKUP($B104, Runs[Run ID], Runs[Status])</f>
        <v>unread</v>
      </c>
      <c r="F104" s="13" t="b">
        <f t="shared" si="1"/>
        <v>0</v>
      </c>
      <c r="G104" s="4"/>
      <c r="H104" s="4"/>
      <c r="I104" s="4"/>
      <c r="J104" s="4"/>
      <c r="K104" s="4"/>
      <c r="L104" s="4"/>
      <c r="M104" s="4"/>
      <c r="N104" s="4"/>
      <c r="O104" s="4"/>
      <c r="P104" s="4"/>
      <c r="Q104" s="4"/>
      <c r="R104" s="4"/>
      <c r="S104" s="4"/>
      <c r="T104" s="4"/>
      <c r="U104" s="4"/>
      <c r="V104" s="4"/>
      <c r="W104" s="4"/>
      <c r="X104" s="4"/>
      <c r="Y104" s="4"/>
      <c r="Z104" s="4"/>
    </row>
    <row r="105" ht="22.5" customHeight="1">
      <c r="A105" s="6" t="s">
        <v>334</v>
      </c>
      <c r="B105" s="6" t="s">
        <v>336</v>
      </c>
      <c r="C105" s="6" t="s">
        <v>25</v>
      </c>
      <c r="D105" s="8" t="str">
        <f t="array" ref="D105">_xlfn.XLOOKUP($B105, Runs[Run ID], Runs[Title])</f>
        <v>Gaiman's Eternals</v>
      </c>
      <c r="E105" s="9" t="str">
        <f t="array" ref="E105">_xlfn.XLOOKUP($B105, Runs[Run ID], Runs[Status])</f>
        <v>unread</v>
      </c>
      <c r="F105" s="13" t="b">
        <f t="shared" si="1"/>
        <v>0</v>
      </c>
      <c r="G105" s="4"/>
      <c r="H105" s="4"/>
      <c r="I105" s="4"/>
      <c r="J105" s="4"/>
      <c r="K105" s="4"/>
      <c r="L105" s="4"/>
      <c r="M105" s="4"/>
      <c r="N105" s="4"/>
      <c r="O105" s="4"/>
      <c r="P105" s="4"/>
      <c r="Q105" s="4"/>
      <c r="R105" s="4"/>
      <c r="S105" s="4"/>
      <c r="T105" s="4"/>
      <c r="U105" s="4"/>
      <c r="V105" s="4"/>
      <c r="W105" s="4"/>
      <c r="X105" s="4"/>
      <c r="Y105" s="4"/>
      <c r="Z105" s="4"/>
    </row>
    <row r="106" ht="22.5" customHeight="1">
      <c r="A106" s="6" t="s">
        <v>334</v>
      </c>
      <c r="B106" s="6" t="s">
        <v>101</v>
      </c>
      <c r="C106" s="6" t="s">
        <v>25</v>
      </c>
      <c r="D106" s="8" t="str">
        <f t="array" ref="D106">_xlfn.XLOOKUP($B106, Runs[Run ID], Runs[Title])</f>
        <v>JMS/Gillen Thor</v>
      </c>
      <c r="E106" s="9" t="str">
        <f t="array" ref="E106">_xlfn.XLOOKUP($B106, Runs[Run ID], Runs[Status])</f>
        <v>unread</v>
      </c>
      <c r="F106" s="13" t="b">
        <f t="shared" si="1"/>
        <v>0</v>
      </c>
      <c r="G106" s="4"/>
      <c r="H106" s="4"/>
      <c r="I106" s="4"/>
      <c r="J106" s="4"/>
      <c r="K106" s="4"/>
      <c r="L106" s="4"/>
      <c r="M106" s="4"/>
      <c r="N106" s="4"/>
      <c r="O106" s="4"/>
      <c r="P106" s="4"/>
      <c r="Q106" s="4"/>
      <c r="R106" s="4"/>
      <c r="S106" s="4"/>
      <c r="T106" s="4"/>
      <c r="U106" s="4"/>
      <c r="V106" s="4"/>
      <c r="W106" s="4"/>
      <c r="X106" s="4"/>
      <c r="Y106" s="4"/>
      <c r="Z106" s="4"/>
    </row>
    <row r="107" ht="22.5" customHeight="1">
      <c r="A107" s="6" t="s">
        <v>334</v>
      </c>
      <c r="B107" s="6" t="s">
        <v>341</v>
      </c>
      <c r="C107" s="6" t="s">
        <v>25</v>
      </c>
      <c r="D107" s="8" t="str">
        <f t="array" ref="D107">_xlfn.XLOOKUP($B107, Runs[Run ID], Runs[Title])</f>
        <v>Kirby's Eternals</v>
      </c>
      <c r="E107" s="9" t="str">
        <f t="array" ref="E107">_xlfn.XLOOKUP($B107, Runs[Run ID], Runs[Status])</f>
        <v>unread</v>
      </c>
      <c r="F107" s="13" t="b">
        <f t="shared" si="1"/>
        <v>0</v>
      </c>
      <c r="G107" s="4"/>
      <c r="H107" s="4"/>
      <c r="I107" s="4"/>
      <c r="J107" s="4"/>
      <c r="K107" s="4"/>
      <c r="L107" s="4"/>
      <c r="M107" s="4"/>
      <c r="N107" s="4"/>
      <c r="O107" s="4"/>
      <c r="P107" s="4"/>
      <c r="Q107" s="4"/>
      <c r="R107" s="4"/>
      <c r="S107" s="4"/>
      <c r="T107" s="4"/>
      <c r="U107" s="4"/>
      <c r="V107" s="4"/>
      <c r="W107" s="4"/>
      <c r="X107" s="4"/>
      <c r="Y107" s="4"/>
      <c r="Z107" s="4"/>
    </row>
    <row r="108" ht="22.5" customHeight="1">
      <c r="A108" s="6" t="s">
        <v>343</v>
      </c>
      <c r="B108" s="6" t="s">
        <v>336</v>
      </c>
      <c r="C108" s="6" t="s">
        <v>25</v>
      </c>
      <c r="D108" s="8" t="str">
        <f t="array" ref="D108">_xlfn.XLOOKUP($B108, Runs[Run ID], Runs[Title])</f>
        <v>Gaiman's Eternals</v>
      </c>
      <c r="E108" s="9" t="str">
        <f t="array" ref="E108">_xlfn.XLOOKUP($B108, Runs[Run ID], Runs[Status])</f>
        <v>unread</v>
      </c>
      <c r="F108" s="13" t="b">
        <f t="shared" si="1"/>
        <v>0</v>
      </c>
      <c r="G108" s="4"/>
      <c r="H108" s="4"/>
      <c r="I108" s="4"/>
      <c r="J108" s="4"/>
      <c r="K108" s="4"/>
      <c r="L108" s="4"/>
      <c r="M108" s="4"/>
      <c r="N108" s="4"/>
      <c r="O108" s="4"/>
      <c r="P108" s="4"/>
      <c r="Q108" s="4"/>
      <c r="R108" s="4"/>
      <c r="S108" s="4"/>
      <c r="T108" s="4"/>
      <c r="U108" s="4"/>
      <c r="V108" s="4"/>
      <c r="W108" s="4"/>
      <c r="X108" s="4"/>
      <c r="Y108" s="4"/>
      <c r="Z108" s="4"/>
    </row>
    <row r="109" ht="22.5" customHeight="1">
      <c r="A109" s="6" t="s">
        <v>136</v>
      </c>
      <c r="B109" s="6" t="s">
        <v>66</v>
      </c>
      <c r="C109" s="6" t="s">
        <v>54</v>
      </c>
      <c r="D109" s="8" t="str">
        <f t="array" ref="D109">_xlfn.XLOOKUP($B109, Runs[Run ID], Runs[Title])</f>
        <v>Secret Wars (1984)</v>
      </c>
      <c r="E109" s="9" t="str">
        <f t="array" ref="E109">_xlfn.XLOOKUP($B109, Runs[Run ID], Runs[Status])</f>
        <v>unread</v>
      </c>
      <c r="F109" s="13" t="b">
        <f t="shared" si="1"/>
        <v>0</v>
      </c>
      <c r="G109" s="4"/>
      <c r="H109" s="4"/>
      <c r="I109" s="4"/>
      <c r="J109" s="4"/>
      <c r="K109" s="4"/>
      <c r="L109" s="4"/>
      <c r="M109" s="4"/>
      <c r="N109" s="4"/>
      <c r="O109" s="4"/>
      <c r="P109" s="4"/>
      <c r="Q109" s="4"/>
      <c r="R109" s="4"/>
      <c r="S109" s="4"/>
      <c r="T109" s="4"/>
      <c r="U109" s="4"/>
      <c r="V109" s="4"/>
      <c r="W109" s="4"/>
      <c r="X109" s="4"/>
      <c r="Y109" s="4"/>
      <c r="Z109" s="4"/>
    </row>
    <row r="110" ht="22.5" customHeight="1">
      <c r="A110" s="6" t="s">
        <v>53</v>
      </c>
      <c r="B110" s="6" t="s">
        <v>243</v>
      </c>
      <c r="C110" s="6" t="s">
        <v>25</v>
      </c>
      <c r="D110" s="8" t="str">
        <f t="array" ref="D110">_xlfn.XLOOKUP($B110, Runs[Run ID], Runs[Title])</f>
        <v>Lee &amp; Kirby's Fantastic Four</v>
      </c>
      <c r="E110" s="9" t="str">
        <f t="array" ref="E110">_xlfn.XLOOKUP($B110, Runs[Run ID], Runs[Status])</f>
        <v>unread</v>
      </c>
      <c r="F110" s="13" t="b">
        <f t="shared" si="1"/>
        <v>0</v>
      </c>
      <c r="G110" s="4"/>
      <c r="H110" s="4"/>
      <c r="I110" s="4"/>
      <c r="J110" s="4"/>
      <c r="K110" s="4"/>
      <c r="L110" s="4"/>
      <c r="M110" s="4"/>
      <c r="N110" s="4"/>
      <c r="O110" s="4"/>
      <c r="P110" s="4"/>
      <c r="Q110" s="4"/>
      <c r="R110" s="4"/>
      <c r="S110" s="4"/>
      <c r="T110" s="4"/>
      <c r="U110" s="4"/>
      <c r="V110" s="4"/>
      <c r="W110" s="4"/>
      <c r="X110" s="4"/>
      <c r="Y110" s="4"/>
      <c r="Z110" s="4"/>
    </row>
    <row r="111" ht="22.5" customHeight="1">
      <c r="A111" s="6" t="s">
        <v>349</v>
      </c>
      <c r="B111" s="6" t="s">
        <v>53</v>
      </c>
      <c r="C111" s="6" t="s">
        <v>25</v>
      </c>
      <c r="D111" s="8" t="str">
        <f t="array" ref="D111">_xlfn.XLOOKUP($B111, Runs[Run ID], Runs[Title])</f>
        <v>Byrne's Fantastic Four</v>
      </c>
      <c r="E111" s="9" t="str">
        <f t="array" ref="E111">_xlfn.XLOOKUP($B111, Runs[Run ID], Runs[Status])</f>
        <v>unread</v>
      </c>
      <c r="F111" s="13" t="b">
        <f t="shared" si="1"/>
        <v>0</v>
      </c>
      <c r="G111" s="4"/>
      <c r="H111" s="4"/>
      <c r="I111" s="4"/>
      <c r="J111" s="4"/>
      <c r="K111" s="4"/>
      <c r="L111" s="4"/>
      <c r="M111" s="4"/>
      <c r="N111" s="4"/>
      <c r="O111" s="4"/>
      <c r="P111" s="4"/>
      <c r="Q111" s="4"/>
      <c r="R111" s="4"/>
      <c r="S111" s="4"/>
      <c r="T111" s="4"/>
      <c r="U111" s="4"/>
      <c r="V111" s="4"/>
      <c r="W111" s="4"/>
      <c r="X111" s="4"/>
      <c r="Y111" s="4"/>
      <c r="Z111" s="4"/>
    </row>
    <row r="112" ht="22.5" customHeight="1">
      <c r="A112" s="6" t="s">
        <v>352</v>
      </c>
      <c r="B112" s="6" t="s">
        <v>349</v>
      </c>
      <c r="C112" s="6" t="s">
        <v>25</v>
      </c>
      <c r="D112" s="8" t="str">
        <f t="array" ref="D112">_xlfn.XLOOKUP($B112, Runs[Run ID], Runs[Title])</f>
        <v>Simonson's Fantastic Four </v>
      </c>
      <c r="E112" s="9" t="str">
        <f t="array" ref="E112">_xlfn.XLOOKUP($B112, Runs[Run ID], Runs[Status])</f>
        <v>unread</v>
      </c>
      <c r="F112" s="13" t="b">
        <f t="shared" si="1"/>
        <v>0</v>
      </c>
      <c r="G112" s="4"/>
      <c r="H112" s="4"/>
      <c r="I112" s="4"/>
      <c r="J112" s="4"/>
      <c r="K112" s="4"/>
      <c r="L112" s="4"/>
      <c r="M112" s="4"/>
      <c r="N112" s="4"/>
      <c r="O112" s="4"/>
      <c r="P112" s="4"/>
      <c r="Q112" s="4"/>
      <c r="R112" s="4"/>
      <c r="S112" s="4"/>
      <c r="T112" s="4"/>
      <c r="U112" s="4"/>
      <c r="V112" s="4"/>
      <c r="W112" s="4"/>
      <c r="X112" s="4"/>
      <c r="Y112" s="4"/>
      <c r="Z112" s="4"/>
    </row>
    <row r="113" ht="22.5" customHeight="1">
      <c r="A113" s="6" t="s">
        <v>354</v>
      </c>
      <c r="B113" s="6" t="s">
        <v>352</v>
      </c>
      <c r="C113" s="6" t="s">
        <v>25</v>
      </c>
      <c r="D113" s="8" t="str">
        <f t="array" ref="D113">_xlfn.XLOOKUP($B113, Runs[Run ID], Runs[Title])</f>
        <v>Waid's Fantastic Four </v>
      </c>
      <c r="E113" s="9" t="str">
        <f t="array" ref="E113">_xlfn.XLOOKUP($B113, Runs[Run ID], Runs[Status])</f>
        <v>unread</v>
      </c>
      <c r="F113" s="13" t="b">
        <f t="shared" si="1"/>
        <v>0</v>
      </c>
      <c r="G113" s="4"/>
      <c r="H113" s="4"/>
      <c r="I113" s="4"/>
      <c r="J113" s="4"/>
      <c r="K113" s="4"/>
      <c r="L113" s="4"/>
      <c r="M113" s="4"/>
      <c r="N113" s="4"/>
      <c r="O113" s="4"/>
      <c r="P113" s="4"/>
      <c r="Q113" s="4"/>
      <c r="R113" s="4"/>
      <c r="S113" s="4"/>
      <c r="T113" s="4"/>
      <c r="U113" s="4"/>
      <c r="V113" s="4"/>
      <c r="W113" s="4"/>
      <c r="X113" s="4"/>
      <c r="Y113" s="4"/>
      <c r="Z113" s="4"/>
    </row>
    <row r="114" ht="22.5" customHeight="1">
      <c r="A114" s="39" t="s">
        <v>355</v>
      </c>
      <c r="B114" s="6" t="s">
        <v>356</v>
      </c>
      <c r="C114" s="6" t="s">
        <v>25</v>
      </c>
      <c r="D114" s="8" t="str">
        <f t="array" ref="D114">_xlfn.XLOOKUP($B114, Runs[Run ID], Runs[Title])</f>
        <v>Slott's Fantastic Four</v>
      </c>
      <c r="E114" s="9" t="str">
        <f t="array" ref="E114">_xlfn.XLOOKUP($B114, Runs[Run ID], Runs[Status])</f>
        <v>unread</v>
      </c>
      <c r="F114" s="13" t="b">
        <f t="shared" si="1"/>
        <v>0</v>
      </c>
      <c r="G114" s="4"/>
      <c r="H114" s="4"/>
      <c r="I114" s="4"/>
      <c r="J114" s="4"/>
      <c r="K114" s="4"/>
      <c r="L114" s="4"/>
      <c r="M114" s="4"/>
      <c r="N114" s="4"/>
      <c r="O114" s="4"/>
      <c r="P114" s="4"/>
      <c r="Q114" s="4"/>
      <c r="R114" s="4"/>
      <c r="S114" s="4"/>
      <c r="T114" s="4"/>
      <c r="U114" s="4"/>
      <c r="V114" s="4"/>
      <c r="W114" s="4"/>
      <c r="X114" s="4"/>
      <c r="Y114" s="4"/>
      <c r="Z114" s="4"/>
    </row>
    <row r="115" ht="22.5" customHeight="1">
      <c r="A115" s="39" t="s">
        <v>358</v>
      </c>
      <c r="B115" s="6" t="s">
        <v>281</v>
      </c>
      <c r="C115" s="6" t="s">
        <v>54</v>
      </c>
      <c r="D115" s="8" t="str">
        <f t="array" ref="D115">_xlfn.XLOOKUP($B115, Runs[Run ID], Runs[Title])</f>
        <v>Miller's Daredevil</v>
      </c>
      <c r="E115" s="9" t="str">
        <f t="array" ref="E115">_xlfn.XLOOKUP($B115, Runs[Run ID], Runs[Status])</f>
        <v>unread</v>
      </c>
      <c r="F115" s="13" t="b">
        <f t="shared" si="1"/>
        <v>0</v>
      </c>
      <c r="G115" s="4"/>
      <c r="H115" s="4"/>
      <c r="I115" s="4"/>
      <c r="J115" s="4"/>
      <c r="K115" s="4"/>
      <c r="L115" s="4"/>
      <c r="M115" s="4"/>
      <c r="N115" s="4"/>
      <c r="O115" s="4"/>
      <c r="P115" s="4"/>
      <c r="Q115" s="4"/>
      <c r="R115" s="4"/>
      <c r="S115" s="4"/>
      <c r="T115" s="4"/>
      <c r="U115" s="4"/>
      <c r="V115" s="4"/>
      <c r="W115" s="4"/>
      <c r="X115" s="4"/>
      <c r="Y115" s="4"/>
      <c r="Z115" s="4"/>
    </row>
    <row r="116" ht="22.5" customHeight="1">
      <c r="A116" s="6" t="s">
        <v>179</v>
      </c>
      <c r="B116" s="6" t="s">
        <v>362</v>
      </c>
      <c r="C116" s="6" t="s">
        <v>25</v>
      </c>
      <c r="D116" s="8" t="str">
        <f t="array" ref="D116">_xlfn.XLOOKUP($B116, Runs[Run ID], Runs[Title])</f>
        <v>Way &amp; Aaron's Ghost Rider</v>
      </c>
      <c r="E116" s="9" t="str">
        <f t="array" ref="E116">_xlfn.XLOOKUP($B116, Runs[Run ID], Runs[Status])</f>
        <v>unread</v>
      </c>
      <c r="F116" s="13" t="b">
        <f t="shared" si="1"/>
        <v>0</v>
      </c>
      <c r="G116" s="4"/>
      <c r="H116" s="4"/>
      <c r="I116" s="4"/>
      <c r="J116" s="4"/>
      <c r="K116" s="4"/>
      <c r="L116" s="4"/>
      <c r="M116" s="4"/>
      <c r="N116" s="4"/>
      <c r="O116" s="4"/>
      <c r="P116" s="4"/>
      <c r="Q116" s="4"/>
      <c r="R116" s="4"/>
      <c r="S116" s="4"/>
      <c r="T116" s="4"/>
      <c r="U116" s="4"/>
      <c r="V116" s="4"/>
      <c r="W116" s="4"/>
      <c r="X116" s="4"/>
      <c r="Y116" s="4"/>
      <c r="Z116" s="4"/>
    </row>
    <row r="117" ht="22.5" customHeight="1">
      <c r="A117" s="39" t="s">
        <v>364</v>
      </c>
      <c r="B117" s="39" t="s">
        <v>52</v>
      </c>
      <c r="C117" s="6" t="s">
        <v>54</v>
      </c>
      <c r="D117" s="8" t="str">
        <f t="array" ref="D117">_xlfn.XLOOKUP($B117, Runs[Run ID], Runs[Title])</f>
        <v>Stern's Avengers</v>
      </c>
      <c r="E117" s="9" t="str">
        <f t="array" ref="E117">_xlfn.XLOOKUP($B117, Runs[Run ID], Runs[Status])</f>
        <v>unread</v>
      </c>
      <c r="F117" s="13" t="b">
        <f t="shared" si="1"/>
        <v>0</v>
      </c>
      <c r="G117" s="4"/>
      <c r="H117" s="4"/>
      <c r="I117" s="4"/>
      <c r="J117" s="4"/>
      <c r="K117" s="4"/>
      <c r="L117" s="4"/>
      <c r="M117" s="4"/>
      <c r="N117" s="4"/>
      <c r="O117" s="4"/>
      <c r="P117" s="4"/>
      <c r="Q117" s="4"/>
      <c r="R117" s="4"/>
      <c r="S117" s="4"/>
      <c r="T117" s="4"/>
      <c r="U117" s="4"/>
      <c r="V117" s="4"/>
      <c r="W117" s="4"/>
      <c r="X117" s="4"/>
      <c r="Y117" s="4"/>
      <c r="Z117" s="4"/>
    </row>
    <row r="118" ht="22.5" customHeight="1">
      <c r="A118" s="6" t="s">
        <v>165</v>
      </c>
      <c r="B118" s="6" t="s">
        <v>248</v>
      </c>
      <c r="C118" s="6" t="s">
        <v>54</v>
      </c>
      <c r="D118" s="8" t="str">
        <f t="array" ref="D118">_xlfn.XLOOKUP($B118, Runs[Run ID], Runs[Title])</f>
        <v>Lee &amp; Kirby's Thor</v>
      </c>
      <c r="E118" s="9" t="str">
        <f t="array" ref="E118">_xlfn.XLOOKUP($B118, Runs[Run ID], Runs[Status])</f>
        <v>unread</v>
      </c>
      <c r="F118" s="13" t="b">
        <f t="shared" si="1"/>
        <v>0</v>
      </c>
      <c r="G118" s="4"/>
      <c r="H118" s="4"/>
      <c r="I118" s="4"/>
      <c r="J118" s="4"/>
      <c r="K118" s="4"/>
      <c r="L118" s="4"/>
      <c r="M118" s="4"/>
      <c r="N118" s="4"/>
      <c r="O118" s="4"/>
      <c r="P118" s="4"/>
      <c r="Q118" s="4"/>
      <c r="R118" s="4"/>
      <c r="S118" s="4"/>
      <c r="T118" s="4"/>
      <c r="U118" s="4"/>
      <c r="V118" s="4"/>
      <c r="W118" s="4"/>
      <c r="X118" s="4"/>
      <c r="Y118" s="4"/>
      <c r="Z118" s="4"/>
    </row>
    <row r="119" ht="22.5" customHeight="1">
      <c r="A119" s="6" t="s">
        <v>60</v>
      </c>
      <c r="B119" s="6" t="s">
        <v>165</v>
      </c>
      <c r="C119" s="6" t="s">
        <v>25</v>
      </c>
      <c r="D119" s="8" t="str">
        <f t="array" ref="D119">_xlfn.XLOOKUP($B119, Runs[Run ID], Runs[Title])</f>
        <v>Hercules: Origin</v>
      </c>
      <c r="E119" s="9" t="str">
        <f t="array" ref="E119">_xlfn.XLOOKUP($B119, Runs[Run ID], Runs[Status])</f>
        <v>unread</v>
      </c>
      <c r="F119" s="13" t="b">
        <f t="shared" si="1"/>
        <v>0</v>
      </c>
      <c r="G119" s="4"/>
      <c r="H119" s="4"/>
      <c r="I119" s="4"/>
      <c r="J119" s="4"/>
      <c r="K119" s="4"/>
      <c r="L119" s="4"/>
      <c r="M119" s="4"/>
      <c r="N119" s="4"/>
      <c r="O119" s="4"/>
      <c r="P119" s="4"/>
      <c r="Q119" s="4"/>
      <c r="R119" s="4"/>
      <c r="S119" s="4"/>
      <c r="T119" s="4"/>
      <c r="U119" s="4"/>
      <c r="V119" s="4"/>
      <c r="W119" s="4"/>
      <c r="X119" s="4"/>
      <c r="Y119" s="4"/>
      <c r="Z119" s="4"/>
    </row>
    <row r="120" ht="22.5" customHeight="1">
      <c r="A120" s="6" t="s">
        <v>379</v>
      </c>
      <c r="B120" s="6" t="s">
        <v>103</v>
      </c>
      <c r="C120" s="6" t="s">
        <v>54</v>
      </c>
      <c r="D120" s="8" t="str">
        <f t="array" ref="D120">_xlfn.XLOOKUP($B120, Runs[Run ID], Runs[Title])</f>
        <v>Secret Invasion</v>
      </c>
      <c r="E120" s="9" t="str">
        <f t="array" ref="E120">_xlfn.XLOOKUP($B120, Runs[Run ID], Runs[Status])</f>
        <v>unread</v>
      </c>
      <c r="F120" s="13" t="b">
        <f t="shared" si="1"/>
        <v>0</v>
      </c>
      <c r="G120" s="4"/>
      <c r="H120" s="4"/>
      <c r="I120" s="4"/>
      <c r="J120" s="4"/>
      <c r="K120" s="4"/>
      <c r="L120" s="4"/>
      <c r="M120" s="4"/>
      <c r="N120" s="4"/>
      <c r="O120" s="4"/>
      <c r="P120" s="4"/>
      <c r="Q120" s="4"/>
      <c r="R120" s="4"/>
      <c r="S120" s="4"/>
      <c r="T120" s="4"/>
      <c r="U120" s="4"/>
      <c r="V120" s="4"/>
      <c r="W120" s="4"/>
      <c r="X120" s="4"/>
      <c r="Y120" s="4"/>
      <c r="Z120" s="4"/>
    </row>
    <row r="121" ht="22.5" customHeight="1">
      <c r="A121" s="6" t="s">
        <v>379</v>
      </c>
      <c r="B121" s="6" t="s">
        <v>60</v>
      </c>
      <c r="C121" s="6" t="s">
        <v>54</v>
      </c>
      <c r="D121" s="8" t="str">
        <f t="array" ref="D121">_xlfn.XLOOKUP($B121, Runs[Run ID], Runs[Title])</f>
        <v>Hercules: Prince of Power</v>
      </c>
      <c r="E121" s="9" t="str">
        <f t="array" ref="E121">_xlfn.XLOOKUP($B121, Runs[Run ID], Runs[Status])</f>
        <v>unread</v>
      </c>
      <c r="F121" s="13" t="b">
        <f t="shared" si="1"/>
        <v>0</v>
      </c>
      <c r="G121" s="4"/>
      <c r="H121" s="4"/>
      <c r="I121" s="4"/>
      <c r="J121" s="4"/>
      <c r="K121" s="4"/>
      <c r="L121" s="4"/>
      <c r="M121" s="4"/>
      <c r="N121" s="4"/>
      <c r="O121" s="4"/>
      <c r="P121" s="4"/>
      <c r="Q121" s="4"/>
      <c r="R121" s="4"/>
      <c r="S121" s="4"/>
      <c r="T121" s="4"/>
      <c r="U121" s="4"/>
      <c r="V121" s="4"/>
      <c r="W121" s="4"/>
      <c r="X121" s="4"/>
      <c r="Y121" s="4"/>
      <c r="Z121" s="4"/>
    </row>
    <row r="122" ht="22.5" customHeight="1">
      <c r="A122" s="6" t="s">
        <v>379</v>
      </c>
      <c r="B122" s="6" t="s">
        <v>394</v>
      </c>
      <c r="C122" s="6" t="s">
        <v>54</v>
      </c>
      <c r="D122" s="8" t="str">
        <f t="array" ref="D122">_xlfn.XLOOKUP($B122, Runs[Run ID], Runs[Title])</f>
        <v>Lee &amp; Ditko's Spider-Man</v>
      </c>
      <c r="E122" s="9" t="str">
        <f t="array" ref="E122">_xlfn.XLOOKUP($B122, Runs[Run ID], Runs[Status])</f>
        <v>unread</v>
      </c>
      <c r="F122" s="13" t="b">
        <f t="shared" si="1"/>
        <v>0</v>
      </c>
      <c r="G122" s="4"/>
      <c r="H122" s="4"/>
      <c r="I122" s="4"/>
      <c r="J122" s="4"/>
      <c r="K122" s="4"/>
      <c r="L122" s="4"/>
      <c r="M122" s="4"/>
      <c r="N122" s="4"/>
      <c r="O122" s="4"/>
      <c r="P122" s="4"/>
      <c r="Q122" s="4"/>
      <c r="R122" s="4"/>
      <c r="S122" s="4"/>
      <c r="T122" s="4"/>
      <c r="U122" s="4"/>
      <c r="V122" s="4"/>
      <c r="W122" s="4"/>
      <c r="X122" s="4"/>
      <c r="Y122" s="4"/>
      <c r="Z122" s="4"/>
    </row>
    <row r="123" ht="22.5" customHeight="1">
      <c r="A123" s="6" t="s">
        <v>379</v>
      </c>
      <c r="B123" s="6" t="s">
        <v>399</v>
      </c>
      <c r="C123" s="6" t="s">
        <v>25</v>
      </c>
      <c r="D123" s="8" t="str">
        <f t="array" ref="D123">_xlfn.XLOOKUP($B123, Runs[Run ID], Runs[Title])</f>
        <v>World War Hulk</v>
      </c>
      <c r="E123" s="9" t="str">
        <f t="array" ref="E123">_xlfn.XLOOKUP($B123, Runs[Run ID], Runs[Status])</f>
        <v>unread</v>
      </c>
      <c r="F123" s="13" t="b">
        <f t="shared" si="1"/>
        <v>0</v>
      </c>
      <c r="G123" s="4"/>
      <c r="H123" s="4"/>
      <c r="I123" s="4"/>
      <c r="J123" s="4"/>
      <c r="K123" s="4"/>
      <c r="L123" s="4"/>
      <c r="M123" s="4"/>
      <c r="N123" s="4"/>
      <c r="O123" s="4"/>
      <c r="P123" s="4"/>
      <c r="Q123" s="4"/>
      <c r="R123" s="4"/>
      <c r="S123" s="4"/>
      <c r="T123" s="4"/>
      <c r="U123" s="4"/>
      <c r="V123" s="4"/>
      <c r="W123" s="4"/>
      <c r="X123" s="4"/>
      <c r="Y123" s="4"/>
      <c r="Z123" s="4"/>
    </row>
    <row r="124" ht="22.5" customHeight="1">
      <c r="A124" s="6" t="s">
        <v>406</v>
      </c>
      <c r="B124" s="39" t="s">
        <v>379</v>
      </c>
      <c r="C124" s="6" t="s">
        <v>25</v>
      </c>
      <c r="D124" s="8" t="str">
        <f t="array" ref="D124">_xlfn.XLOOKUP($B124, Runs[Run ID], Runs[Title])</f>
        <v>Incredible Hercules</v>
      </c>
      <c r="E124" s="9" t="str">
        <f t="array" ref="E124">_xlfn.XLOOKUP($B124, Runs[Run ID], Runs[Status])</f>
        <v>unread</v>
      </c>
      <c r="F124" s="13" t="b">
        <f t="shared" si="1"/>
        <v>0</v>
      </c>
      <c r="G124" s="4"/>
      <c r="H124" s="4"/>
      <c r="I124" s="4"/>
      <c r="J124" s="4"/>
      <c r="K124" s="4"/>
      <c r="L124" s="4"/>
      <c r="M124" s="4"/>
      <c r="N124" s="4"/>
      <c r="O124" s="4"/>
      <c r="P124" s="4"/>
      <c r="Q124" s="4"/>
      <c r="R124" s="4"/>
      <c r="S124" s="4"/>
      <c r="T124" s="4"/>
      <c r="U124" s="4"/>
      <c r="V124" s="4"/>
      <c r="W124" s="4"/>
      <c r="X124" s="4"/>
      <c r="Y124" s="4"/>
      <c r="Z124" s="4"/>
    </row>
    <row r="125" ht="22.5" customHeight="1">
      <c r="A125" s="39" t="s">
        <v>119</v>
      </c>
      <c r="B125" s="6" t="s">
        <v>406</v>
      </c>
      <c r="C125" s="6" t="s">
        <v>25</v>
      </c>
      <c r="D125" s="8" t="str">
        <f t="array" ref="D125">_xlfn.XLOOKUP($B125, Runs[Run ID], Runs[Title])</f>
        <v>Chaos War</v>
      </c>
      <c r="E125" s="9" t="str">
        <f t="array" ref="E125">_xlfn.XLOOKUP($B125, Runs[Run ID], Runs[Status])</f>
        <v>unread</v>
      </c>
      <c r="F125" s="13" t="b">
        <f t="shared" si="1"/>
        <v>0</v>
      </c>
      <c r="G125" s="4"/>
      <c r="H125" s="4"/>
      <c r="I125" s="4"/>
      <c r="J125" s="4"/>
      <c r="K125" s="4"/>
      <c r="L125" s="4"/>
      <c r="M125" s="4"/>
      <c r="N125" s="4"/>
      <c r="O125" s="4"/>
      <c r="P125" s="4"/>
      <c r="Q125" s="4"/>
      <c r="R125" s="4"/>
      <c r="S125" s="4"/>
      <c r="T125" s="4"/>
      <c r="U125" s="4"/>
      <c r="V125" s="4"/>
      <c r="W125" s="4"/>
      <c r="X125" s="4"/>
      <c r="Y125" s="4"/>
      <c r="Z125" s="4"/>
    </row>
    <row r="126" ht="22.5" customHeight="1">
      <c r="A126" s="39" t="s">
        <v>56</v>
      </c>
      <c r="B126" s="6" t="s">
        <v>103</v>
      </c>
      <c r="C126" s="6" t="s">
        <v>54</v>
      </c>
      <c r="D126" s="8" t="str">
        <f t="array" ref="D126">_xlfn.XLOOKUP($B126, Runs[Run ID], Runs[Title])</f>
        <v>Secret Invasion</v>
      </c>
      <c r="E126" s="9" t="str">
        <f t="array" ref="E126">_xlfn.XLOOKUP($B126, Runs[Run ID], Runs[Status])</f>
        <v>unread</v>
      </c>
      <c r="F126" s="13" t="b">
        <f t="shared" si="1"/>
        <v>0</v>
      </c>
      <c r="G126" s="4"/>
      <c r="H126" s="4"/>
      <c r="I126" s="4"/>
      <c r="J126" s="4"/>
      <c r="K126" s="4"/>
      <c r="L126" s="4"/>
      <c r="M126" s="4"/>
      <c r="N126" s="4"/>
      <c r="O126" s="4"/>
      <c r="P126" s="4"/>
      <c r="Q126" s="4"/>
      <c r="R126" s="4"/>
      <c r="S126" s="4"/>
      <c r="T126" s="4"/>
      <c r="U126" s="4"/>
      <c r="V126" s="4"/>
      <c r="W126" s="4"/>
      <c r="X126" s="4"/>
      <c r="Y126" s="4"/>
      <c r="Z126" s="4"/>
    </row>
    <row r="127" ht="22.5" customHeight="1">
      <c r="A127" s="6" t="s">
        <v>4</v>
      </c>
      <c r="B127" s="6" t="s">
        <v>426</v>
      </c>
      <c r="C127" s="6" t="s">
        <v>54</v>
      </c>
      <c r="D127" s="8" t="str">
        <f t="array" ref="D127">_xlfn.XLOOKUP($B127, Runs[Run ID], Runs[Title])</f>
        <v>Doomwar</v>
      </c>
      <c r="E127" s="9" t="str">
        <f t="array" ref="E127">_xlfn.XLOOKUP($B127, Runs[Run ID], Runs[Status])</f>
        <v>unread</v>
      </c>
      <c r="F127" s="13" t="b">
        <f t="shared" si="1"/>
        <v>0</v>
      </c>
      <c r="G127" s="4"/>
      <c r="H127" s="4"/>
      <c r="I127" s="4"/>
      <c r="J127" s="4"/>
      <c r="K127" s="4"/>
      <c r="L127" s="4"/>
      <c r="M127" s="4"/>
      <c r="N127" s="4"/>
      <c r="O127" s="4"/>
      <c r="P127" s="4"/>
      <c r="Q127" s="4"/>
      <c r="R127" s="4"/>
      <c r="S127" s="4"/>
      <c r="T127" s="4"/>
      <c r="U127" s="4"/>
      <c r="V127" s="4"/>
      <c r="W127" s="4"/>
      <c r="X127" s="4"/>
      <c r="Y127" s="4"/>
      <c r="Z127" s="4"/>
    </row>
    <row r="128" ht="22.5" customHeight="1">
      <c r="A128" s="6" t="s">
        <v>4</v>
      </c>
      <c r="B128" s="6" t="s">
        <v>56</v>
      </c>
      <c r="C128" s="6" t="s">
        <v>25</v>
      </c>
      <c r="D128" s="8" t="str">
        <f t="array" ref="D128">_xlfn.XLOOKUP($B128, Runs[Run ID], Runs[Title])</f>
        <v>Secret Warriors</v>
      </c>
      <c r="E128" s="9" t="str">
        <f t="array" ref="E128">_xlfn.XLOOKUP($B128, Runs[Run ID], Runs[Status])</f>
        <v>read</v>
      </c>
      <c r="F128" s="13" t="b">
        <f t="shared" si="1"/>
        <v>1</v>
      </c>
      <c r="G128" s="4"/>
      <c r="H128" s="4"/>
      <c r="I128" s="4"/>
      <c r="J128" s="4"/>
      <c r="K128" s="4"/>
      <c r="L128" s="4"/>
      <c r="M128" s="4"/>
      <c r="N128" s="4"/>
      <c r="O128" s="4"/>
      <c r="P128" s="4"/>
      <c r="Q128" s="4"/>
      <c r="R128" s="4"/>
      <c r="S128" s="4"/>
      <c r="T128" s="4"/>
      <c r="U128" s="4"/>
      <c r="V128" s="4"/>
      <c r="W128" s="4"/>
      <c r="X128" s="4"/>
      <c r="Y128" s="4"/>
      <c r="Z128" s="4"/>
    </row>
    <row r="129" ht="22.5" customHeight="1">
      <c r="A129" s="6" t="s">
        <v>439</v>
      </c>
      <c r="B129" s="6" t="s">
        <v>4</v>
      </c>
      <c r="C129" s="6" t="s">
        <v>25</v>
      </c>
      <c r="D129" s="8" t="str">
        <f t="array" ref="D129">_xlfn.XLOOKUP($B129, Runs[Run ID], Runs[Title])</f>
        <v>Hickman's Fantastic Four / FF</v>
      </c>
      <c r="E129" s="9" t="str">
        <f t="array" ref="E129">_xlfn.XLOOKUP($B129, Runs[Run ID], Runs[Status])</f>
        <v>reading</v>
      </c>
      <c r="F129" s="13" t="b">
        <f t="shared" si="1"/>
        <v>0</v>
      </c>
      <c r="G129" s="4"/>
      <c r="H129" s="4"/>
      <c r="I129" s="4"/>
      <c r="J129" s="4"/>
      <c r="K129" s="4"/>
      <c r="L129" s="4"/>
      <c r="M129" s="4"/>
      <c r="N129" s="4"/>
      <c r="O129" s="4"/>
      <c r="P129" s="4"/>
      <c r="Q129" s="4"/>
      <c r="R129" s="4"/>
      <c r="S129" s="4"/>
      <c r="T129" s="4"/>
      <c r="U129" s="4"/>
      <c r="V129" s="4"/>
      <c r="W129" s="4"/>
      <c r="X129" s="4"/>
      <c r="Y129" s="4"/>
      <c r="Z129" s="4"/>
    </row>
    <row r="130" ht="22.5" customHeight="1">
      <c r="A130" s="6" t="s">
        <v>448</v>
      </c>
      <c r="B130" s="6" t="s">
        <v>439</v>
      </c>
      <c r="C130" s="6" t="s">
        <v>25</v>
      </c>
      <c r="D130" s="8" t="str">
        <f t="array" ref="D130">_xlfn.XLOOKUP($B130, Runs[Run ID], Runs[Title])</f>
        <v>S.H.I.E.L.D.</v>
      </c>
      <c r="E130" s="9" t="str">
        <f t="array" ref="E130">_xlfn.XLOOKUP($B130, Runs[Run ID], Runs[Status])</f>
        <v>unread</v>
      </c>
      <c r="F130" s="13" t="b">
        <f t="shared" si="1"/>
        <v>0</v>
      </c>
      <c r="G130" s="4"/>
      <c r="H130" s="4"/>
      <c r="I130" s="4"/>
      <c r="J130" s="4"/>
      <c r="K130" s="4"/>
      <c r="L130" s="4"/>
      <c r="M130" s="4"/>
      <c r="N130" s="4"/>
      <c r="O130" s="4"/>
      <c r="P130" s="4"/>
      <c r="Q130" s="4"/>
      <c r="R130" s="4"/>
      <c r="S130" s="4"/>
      <c r="T130" s="4"/>
      <c r="U130" s="4"/>
      <c r="V130" s="4"/>
      <c r="W130" s="4"/>
      <c r="X130" s="4"/>
      <c r="Y130" s="4"/>
      <c r="Z130" s="4"/>
    </row>
    <row r="131" ht="22.5" customHeight="1">
      <c r="A131" s="6" t="s">
        <v>457</v>
      </c>
      <c r="B131" s="6" t="s">
        <v>448</v>
      </c>
      <c r="C131" s="6" t="s">
        <v>25</v>
      </c>
      <c r="D131" s="8" t="str">
        <f t="array" ref="D131">_xlfn.XLOOKUP($B131, Runs[Run ID], Runs[Title])</f>
        <v>Illuminati Prelude</v>
      </c>
      <c r="E131" s="9" t="str">
        <f t="array" ref="E131">_xlfn.XLOOKUP($B131, Runs[Run ID], Runs[Status])</f>
        <v>unread</v>
      </c>
      <c r="F131" s="13" t="b">
        <f t="shared" si="1"/>
        <v>0</v>
      </c>
      <c r="G131" s="4"/>
      <c r="H131" s="4"/>
      <c r="I131" s="4"/>
      <c r="J131" s="4"/>
      <c r="K131" s="4"/>
      <c r="L131" s="4"/>
      <c r="M131" s="4"/>
      <c r="N131" s="4"/>
      <c r="O131" s="4"/>
      <c r="P131" s="4"/>
      <c r="Q131" s="4"/>
      <c r="R131" s="4"/>
      <c r="S131" s="4"/>
      <c r="T131" s="4"/>
      <c r="U131" s="4"/>
      <c r="V131" s="4"/>
      <c r="W131" s="4"/>
      <c r="X131" s="4"/>
      <c r="Y131" s="4"/>
      <c r="Z131" s="4"/>
    </row>
    <row r="132" ht="22.5" customHeight="1">
      <c r="A132" s="6" t="s">
        <v>462</v>
      </c>
      <c r="B132" s="6" t="s">
        <v>457</v>
      </c>
      <c r="C132" s="6" t="s">
        <v>25</v>
      </c>
      <c r="D132" s="8" t="str">
        <f t="array" ref="D132">_xlfn.XLOOKUP($B132, Runs[Run ID], Runs[Title])</f>
        <v>Ultimate Doomsday</v>
      </c>
      <c r="E132" s="9" t="str">
        <f t="array" ref="E132">_xlfn.XLOOKUP($B132, Runs[Run ID], Runs[Status])</f>
        <v>unread</v>
      </c>
      <c r="F132" s="13" t="b">
        <f t="shared" si="1"/>
        <v>0</v>
      </c>
      <c r="G132" s="4"/>
      <c r="H132" s="4"/>
      <c r="I132" s="4"/>
      <c r="J132" s="4"/>
      <c r="K132" s="4"/>
      <c r="L132" s="4"/>
      <c r="M132" s="4"/>
      <c r="N132" s="4"/>
      <c r="O132" s="4"/>
      <c r="P132" s="4"/>
      <c r="Q132" s="4"/>
      <c r="R132" s="4"/>
      <c r="S132" s="4"/>
      <c r="T132" s="4"/>
      <c r="U132" s="4"/>
      <c r="V132" s="4"/>
      <c r="W132" s="4"/>
      <c r="X132" s="4"/>
      <c r="Y132" s="4"/>
      <c r="Z132" s="4"/>
    </row>
    <row r="133" ht="22.5" customHeight="1">
      <c r="A133" s="6" t="s">
        <v>468</v>
      </c>
      <c r="B133" s="6" t="s">
        <v>462</v>
      </c>
      <c r="C133" s="6" t="s">
        <v>25</v>
      </c>
      <c r="D133" s="8" t="str">
        <f t="array" ref="D133">_xlfn.XLOOKUP($B133, Runs[Run ID], Runs[Title])</f>
        <v>Ultimate Comics: Ultimates</v>
      </c>
      <c r="E133" s="9" t="str">
        <f t="array" ref="E133">_xlfn.XLOOKUP($B133, Runs[Run ID], Runs[Status])</f>
        <v>unread</v>
      </c>
      <c r="F133" s="13" t="b">
        <f t="shared" si="1"/>
        <v>0</v>
      </c>
      <c r="G133" s="4"/>
      <c r="H133" s="4"/>
      <c r="I133" s="4"/>
      <c r="J133" s="4"/>
      <c r="K133" s="4"/>
      <c r="L133" s="4"/>
      <c r="M133" s="4"/>
      <c r="N133" s="4"/>
      <c r="O133" s="4"/>
      <c r="P133" s="4"/>
      <c r="Q133" s="4"/>
      <c r="R133" s="4"/>
      <c r="S133" s="4"/>
      <c r="T133" s="4"/>
      <c r="U133" s="4"/>
      <c r="V133" s="4"/>
      <c r="W133" s="4"/>
      <c r="X133" s="4"/>
      <c r="Y133" s="4"/>
      <c r="Z133" s="4"/>
    </row>
    <row r="134" ht="22.5" customHeight="1">
      <c r="A134" s="6" t="s">
        <v>477</v>
      </c>
      <c r="B134" s="6" t="s">
        <v>72</v>
      </c>
      <c r="C134" s="6" t="s">
        <v>54</v>
      </c>
      <c r="D134" s="8" t="str">
        <f t="array" ref="D134">_xlfn.XLOOKUP($B134, Runs[Run ID], Runs[Title])</f>
        <v>Busiek's Avengers + Thunderbolts</v>
      </c>
      <c r="E134" s="9" t="str">
        <f t="array" ref="E134">_xlfn.XLOOKUP($B134, Runs[Run ID], Runs[Status])</f>
        <v>unread</v>
      </c>
      <c r="F134" s="13" t="b">
        <f t="shared" si="1"/>
        <v>0</v>
      </c>
      <c r="G134" s="4"/>
      <c r="H134" s="4"/>
      <c r="I134" s="4"/>
      <c r="J134" s="4"/>
      <c r="K134" s="4"/>
      <c r="L134" s="4"/>
      <c r="M134" s="4"/>
      <c r="N134" s="4"/>
      <c r="O134" s="4"/>
      <c r="P134" s="4"/>
      <c r="Q134" s="4"/>
      <c r="R134" s="4"/>
      <c r="S134" s="4"/>
      <c r="T134" s="4"/>
      <c r="U134" s="4"/>
      <c r="V134" s="4"/>
      <c r="W134" s="4"/>
      <c r="X134" s="4"/>
      <c r="Y134" s="4"/>
      <c r="Z134" s="4"/>
    </row>
    <row r="135" ht="22.5" customHeight="1">
      <c r="A135" s="71" t="s">
        <v>477</v>
      </c>
      <c r="B135" s="72" t="s">
        <v>468</v>
      </c>
      <c r="C135" s="6" t="s">
        <v>25</v>
      </c>
      <c r="D135" s="8" t="str">
        <f t="array" ref="D135">_xlfn.XLOOKUP($B135, Runs[Run ID], Runs[Title])</f>
        <v>Hickman's Avengers World</v>
      </c>
      <c r="E135" s="9" t="str">
        <f t="array" ref="E135">_xlfn.XLOOKUP($B135, Runs[Run ID], Runs[Status])</f>
        <v>unread</v>
      </c>
      <c r="F135" s="13" t="b">
        <f t="shared" si="1"/>
        <v>0</v>
      </c>
      <c r="G135" s="4"/>
      <c r="H135" s="4"/>
      <c r="I135" s="4"/>
      <c r="J135" s="4"/>
      <c r="K135" s="4"/>
      <c r="L135" s="4"/>
      <c r="M135" s="4"/>
      <c r="N135" s="4"/>
      <c r="O135" s="4"/>
      <c r="P135" s="4"/>
      <c r="Q135" s="4"/>
      <c r="R135" s="4"/>
      <c r="S135" s="4"/>
      <c r="T135" s="4"/>
      <c r="U135" s="4"/>
      <c r="V135" s="4"/>
      <c r="W135" s="4"/>
      <c r="X135" s="4"/>
      <c r="Y135" s="4"/>
      <c r="Z135" s="4"/>
    </row>
    <row r="136" ht="22.5" customHeight="1">
      <c r="A136" s="73" t="s">
        <v>477</v>
      </c>
      <c r="B136" s="71" t="s">
        <v>256</v>
      </c>
      <c r="C136" s="6" t="s">
        <v>25</v>
      </c>
      <c r="D136" s="8" t="str">
        <f t="array" ref="D136">_xlfn.XLOOKUP($B136, Runs[Run ID], Runs[Title])</f>
        <v>Infinity Gauntlet </v>
      </c>
      <c r="E136" s="9" t="str">
        <f t="array" ref="E136">_xlfn.XLOOKUP($B136, Runs[Run ID], Runs[Status])</f>
        <v>unread</v>
      </c>
      <c r="F136" s="13" t="b">
        <f t="shared" si="1"/>
        <v>0</v>
      </c>
      <c r="G136" s="4"/>
      <c r="H136" s="4"/>
      <c r="I136" s="4"/>
      <c r="J136" s="4"/>
      <c r="K136" s="4"/>
      <c r="L136" s="4"/>
      <c r="M136" s="4"/>
      <c r="N136" s="4"/>
      <c r="O136" s="4"/>
      <c r="P136" s="4"/>
      <c r="Q136" s="4"/>
      <c r="R136" s="4"/>
      <c r="S136" s="4"/>
      <c r="T136" s="4"/>
      <c r="U136" s="4"/>
      <c r="V136" s="4"/>
      <c r="W136" s="4"/>
      <c r="X136" s="4"/>
      <c r="Y136" s="4"/>
      <c r="Z136" s="4"/>
    </row>
    <row r="137" ht="22.5" customHeight="1">
      <c r="A137" s="71" t="s">
        <v>453</v>
      </c>
      <c r="B137" s="73" t="s">
        <v>477</v>
      </c>
      <c r="C137" s="6" t="s">
        <v>25</v>
      </c>
      <c r="D137" s="8" t="str">
        <f t="array" ref="D137">_xlfn.XLOOKUP($B137, Runs[Run ID], Runs[Title])</f>
        <v>Infinity</v>
      </c>
      <c r="E137" s="9" t="str">
        <f t="array" ref="E137">_xlfn.XLOOKUP($B137, Runs[Run ID], Runs[Status])</f>
        <v>unread</v>
      </c>
      <c r="F137" s="13" t="b">
        <f t="shared" si="1"/>
        <v>0</v>
      </c>
      <c r="G137" s="4"/>
      <c r="H137" s="4"/>
      <c r="I137" s="4"/>
      <c r="J137" s="4"/>
      <c r="K137" s="4"/>
      <c r="L137" s="4"/>
      <c r="M137" s="4"/>
      <c r="N137" s="4"/>
      <c r="O137" s="4"/>
      <c r="P137" s="4"/>
      <c r="Q137" s="4"/>
      <c r="R137" s="4"/>
      <c r="S137" s="4"/>
      <c r="T137" s="4"/>
      <c r="U137" s="4"/>
      <c r="V137" s="4"/>
      <c r="W137" s="4"/>
      <c r="X137" s="4"/>
      <c r="Y137" s="4"/>
      <c r="Z137" s="4"/>
    </row>
    <row r="138" ht="22.5" customHeight="1">
      <c r="A138" s="73" t="s">
        <v>137</v>
      </c>
      <c r="B138" s="71" t="s">
        <v>453</v>
      </c>
      <c r="C138" s="6" t="s">
        <v>25</v>
      </c>
      <c r="D138" s="8" t="str">
        <f t="array" ref="D138">_xlfn.XLOOKUP($B138, Runs[Run ID], Runs[Title])</f>
        <v>Hickman's Avengers / New Avengers</v>
      </c>
      <c r="E138" s="9" t="str">
        <f t="array" ref="E138">_xlfn.XLOOKUP($B138, Runs[Run ID], Runs[Status])</f>
        <v>unread</v>
      </c>
      <c r="F138" s="13" t="b">
        <f t="shared" si="1"/>
        <v>0</v>
      </c>
      <c r="G138" s="4"/>
      <c r="H138" s="4"/>
      <c r="I138" s="4"/>
      <c r="J138" s="4"/>
      <c r="K138" s="4"/>
      <c r="L138" s="4"/>
      <c r="M138" s="4"/>
      <c r="N138" s="4"/>
      <c r="O138" s="4"/>
      <c r="P138" s="4"/>
      <c r="Q138" s="4"/>
      <c r="R138" s="4"/>
      <c r="S138" s="4"/>
      <c r="T138" s="4"/>
      <c r="U138" s="4"/>
      <c r="V138" s="4"/>
      <c r="W138" s="4"/>
      <c r="X138" s="4"/>
      <c r="Y138" s="4"/>
      <c r="Z138" s="4"/>
    </row>
    <row r="139" ht="22.5" customHeight="1">
      <c r="A139" s="73" t="s">
        <v>497</v>
      </c>
      <c r="B139" s="6" t="s">
        <v>498</v>
      </c>
      <c r="C139" s="6" t="s">
        <v>25</v>
      </c>
      <c r="D139" s="8" t="str">
        <f t="array" ref="D139">_xlfn.XLOOKUP($B139, Runs[Run ID], Runs[Title])</f>
        <v>Doctor Strange &amp; Doctor Doom: Triumph and Torment</v>
      </c>
      <c r="E139" s="9" t="str">
        <f t="array" ref="E139">_xlfn.XLOOKUP($B139, Runs[Run ID], Runs[Status])</f>
        <v>unread</v>
      </c>
      <c r="F139" s="13" t="b">
        <f t="shared" si="1"/>
        <v>0</v>
      </c>
      <c r="G139" s="4"/>
      <c r="H139" s="4"/>
      <c r="I139" s="4"/>
      <c r="J139" s="4"/>
      <c r="K139" s="4"/>
      <c r="L139" s="4"/>
      <c r="M139" s="4"/>
      <c r="N139" s="4"/>
      <c r="O139" s="4"/>
      <c r="P139" s="4"/>
      <c r="Q139" s="4"/>
      <c r="R139" s="4"/>
      <c r="S139" s="4"/>
      <c r="T139" s="4"/>
      <c r="U139" s="4"/>
      <c r="V139" s="4"/>
      <c r="W139" s="4"/>
      <c r="X139" s="4"/>
      <c r="Y139" s="4"/>
      <c r="Z139" s="4"/>
    </row>
    <row r="140" ht="22.5" customHeight="1">
      <c r="A140" s="6" t="s">
        <v>499</v>
      </c>
      <c r="B140" s="6" t="s">
        <v>76</v>
      </c>
      <c r="C140" s="6" t="s">
        <v>25</v>
      </c>
      <c r="D140" s="8" t="str">
        <f t="array" ref="D140">_xlfn.XLOOKUP($B140, Runs[Run ID], Runs[Title])</f>
        <v>Mantlo's Incredible Hulk</v>
      </c>
      <c r="E140" s="9" t="str">
        <f t="array" ref="E140">_xlfn.XLOOKUP($B140, Runs[Run ID], Runs[Status])</f>
        <v>unread</v>
      </c>
      <c r="F140" s="13" t="b">
        <f t="shared" si="1"/>
        <v>0</v>
      </c>
      <c r="G140" s="4"/>
      <c r="H140" s="4"/>
      <c r="I140" s="4"/>
      <c r="J140" s="4"/>
      <c r="K140" s="4"/>
      <c r="L140" s="4"/>
      <c r="M140" s="4"/>
      <c r="N140" s="4"/>
      <c r="O140" s="4"/>
      <c r="P140" s="4"/>
      <c r="Q140" s="4"/>
      <c r="R140" s="4"/>
      <c r="S140" s="4"/>
      <c r="T140" s="4"/>
      <c r="U140" s="4"/>
      <c r="V140" s="4"/>
      <c r="W140" s="4"/>
      <c r="X140" s="4"/>
      <c r="Y140" s="4"/>
      <c r="Z140" s="4"/>
    </row>
    <row r="141" ht="22.5" customHeight="1">
      <c r="A141" s="73" t="s">
        <v>501</v>
      </c>
      <c r="B141" s="71" t="s">
        <v>499</v>
      </c>
      <c r="C141" s="6" t="s">
        <v>25</v>
      </c>
      <c r="D141" s="8" t="str">
        <f t="array" ref="D141">_xlfn.XLOOKUP($B141, Runs[Run ID], Runs[Title])</f>
        <v>Hulk: Grey</v>
      </c>
      <c r="E141" s="9" t="str">
        <f t="array" ref="E141">_xlfn.XLOOKUP($B141, Runs[Run ID], Runs[Status])</f>
        <v>unread</v>
      </c>
      <c r="F141" s="13" t="b">
        <f t="shared" si="1"/>
        <v>0</v>
      </c>
      <c r="G141" s="4"/>
      <c r="H141" s="4"/>
      <c r="I141" s="4"/>
      <c r="J141" s="4"/>
      <c r="K141" s="4"/>
      <c r="L141" s="4"/>
      <c r="M141" s="4"/>
      <c r="N141" s="4"/>
      <c r="O141" s="4"/>
      <c r="P141" s="4"/>
      <c r="Q141" s="4"/>
      <c r="R141" s="4"/>
      <c r="S141" s="4"/>
      <c r="T141" s="4"/>
      <c r="U141" s="4"/>
      <c r="V141" s="4"/>
      <c r="W141" s="4"/>
      <c r="X141" s="4"/>
      <c r="Y141" s="4"/>
      <c r="Z141" s="4"/>
    </row>
    <row r="142" ht="22.5" customHeight="1">
      <c r="A142" s="71" t="s">
        <v>501</v>
      </c>
      <c r="B142" s="73" t="s">
        <v>243</v>
      </c>
      <c r="C142" s="6" t="s">
        <v>54</v>
      </c>
      <c r="D142" s="8" t="str">
        <f t="array" ref="D142">_xlfn.XLOOKUP($B142, Runs[Run ID], Runs[Title])</f>
        <v>Lee &amp; Kirby's Fantastic Four</v>
      </c>
      <c r="E142" s="9" t="str">
        <f t="array" ref="E142">_xlfn.XLOOKUP($B142, Runs[Run ID], Runs[Status])</f>
        <v>unread</v>
      </c>
      <c r="F142" s="13" t="b">
        <f t="shared" si="1"/>
        <v>0</v>
      </c>
      <c r="G142" s="4"/>
      <c r="H142" s="4"/>
      <c r="I142" s="4"/>
      <c r="J142" s="4"/>
      <c r="K142" s="4"/>
      <c r="L142" s="4"/>
      <c r="M142" s="4"/>
      <c r="N142" s="4"/>
      <c r="O142" s="4"/>
      <c r="P142" s="4"/>
      <c r="Q142" s="4"/>
      <c r="R142" s="4"/>
      <c r="S142" s="4"/>
      <c r="T142" s="4"/>
      <c r="U142" s="4"/>
      <c r="V142" s="4"/>
      <c r="W142" s="4"/>
      <c r="X142" s="4"/>
      <c r="Y142" s="4"/>
      <c r="Z142" s="4"/>
    </row>
    <row r="143" ht="22.5" customHeight="1">
      <c r="A143" s="39" t="s">
        <v>501</v>
      </c>
      <c r="B143" s="6" t="s">
        <v>76</v>
      </c>
      <c r="C143" s="6" t="s">
        <v>25</v>
      </c>
      <c r="D143" s="8" t="str">
        <f t="array" ref="D143">_xlfn.XLOOKUP($B143, Runs[Run ID], Runs[Title])</f>
        <v>Mantlo's Incredible Hulk</v>
      </c>
      <c r="E143" s="9" t="str">
        <f t="array" ref="E143">_xlfn.XLOOKUP($B143, Runs[Run ID], Runs[Status])</f>
        <v>unread</v>
      </c>
      <c r="F143" s="13" t="b">
        <f t="shared" si="1"/>
        <v>0</v>
      </c>
      <c r="G143" s="4"/>
      <c r="H143" s="4"/>
      <c r="I143" s="4"/>
      <c r="J143" s="4"/>
      <c r="K143" s="4"/>
      <c r="L143" s="4"/>
      <c r="M143" s="4"/>
      <c r="N143" s="4"/>
      <c r="O143" s="4"/>
      <c r="P143" s="4"/>
      <c r="Q143" s="4"/>
      <c r="R143" s="4"/>
      <c r="S143" s="4"/>
      <c r="T143" s="4"/>
      <c r="U143" s="4"/>
      <c r="V143" s="4"/>
      <c r="W143" s="4"/>
      <c r="X143" s="4"/>
      <c r="Y143" s="4"/>
      <c r="Z143" s="4"/>
    </row>
    <row r="144" ht="22.5" customHeight="1">
      <c r="A144" s="39" t="s">
        <v>513</v>
      </c>
      <c r="B144" s="6" t="s">
        <v>157</v>
      </c>
      <c r="C144" s="6" t="s">
        <v>54</v>
      </c>
      <c r="D144" s="8" t="str">
        <f t="array" ref="D144">_xlfn.XLOOKUP($B144, Runs[Run ID], Runs[Title])</f>
        <v>King in Black</v>
      </c>
      <c r="E144" s="9" t="str">
        <f t="array" ref="E144">_xlfn.XLOOKUP($B144, Runs[Run ID], Runs[Status])</f>
        <v>unread</v>
      </c>
      <c r="F144" s="13" t="b">
        <f t="shared" si="1"/>
        <v>0</v>
      </c>
      <c r="G144" s="4"/>
      <c r="H144" s="4"/>
      <c r="I144" s="4"/>
      <c r="J144" s="4"/>
      <c r="K144" s="4"/>
      <c r="L144" s="4"/>
      <c r="M144" s="4"/>
      <c r="N144" s="4"/>
      <c r="O144" s="4"/>
      <c r="P144" s="4"/>
      <c r="Q144" s="4"/>
      <c r="R144" s="4"/>
      <c r="S144" s="4"/>
      <c r="T144" s="4"/>
      <c r="U144" s="4"/>
      <c r="V144" s="4"/>
      <c r="W144" s="4"/>
      <c r="X144" s="4"/>
      <c r="Y144" s="4"/>
      <c r="Z144" s="4"/>
    </row>
    <row r="145" ht="22.5" customHeight="1">
      <c r="A145" s="39" t="s">
        <v>515</v>
      </c>
      <c r="B145" s="6" t="s">
        <v>513</v>
      </c>
      <c r="C145" s="6" t="s">
        <v>54</v>
      </c>
      <c r="D145" s="8" t="str">
        <f t="array" ref="D145">_xlfn.XLOOKUP($B145, Runs[Run ID], Runs[Title])</f>
        <v>Immortal Hulk</v>
      </c>
      <c r="E145" s="9" t="str">
        <f t="array" ref="E145">_xlfn.XLOOKUP($B145, Runs[Run ID], Runs[Status])</f>
        <v>unread</v>
      </c>
      <c r="F145" s="13" t="b">
        <f t="shared" si="1"/>
        <v>0</v>
      </c>
      <c r="G145" s="4"/>
      <c r="H145" s="4"/>
      <c r="I145" s="4"/>
      <c r="J145" s="4"/>
      <c r="K145" s="4"/>
      <c r="L145" s="4"/>
      <c r="M145" s="4"/>
      <c r="N145" s="4"/>
      <c r="O145" s="4"/>
      <c r="P145" s="4"/>
      <c r="Q145" s="4"/>
      <c r="R145" s="4"/>
      <c r="S145" s="4"/>
      <c r="T145" s="4"/>
      <c r="U145" s="4"/>
      <c r="V145" s="4"/>
      <c r="W145" s="4"/>
      <c r="X145" s="4"/>
      <c r="Y145" s="4"/>
      <c r="Z145" s="4"/>
    </row>
    <row r="146" ht="22.5" customHeight="1">
      <c r="A146" s="39" t="s">
        <v>513</v>
      </c>
      <c r="B146" s="6" t="s">
        <v>141</v>
      </c>
      <c r="C146" s="6" t="s">
        <v>25</v>
      </c>
      <c r="D146" s="8" t="str">
        <f t="array" ref="D146">_xlfn.XLOOKUP($B146, Runs[Run ID], Runs[Title])</f>
        <v>Avengers: No Surrender </v>
      </c>
      <c r="E146" s="9" t="str">
        <f t="array" ref="E146">_xlfn.XLOOKUP($B146, Runs[Run ID], Runs[Status])</f>
        <v>unread</v>
      </c>
      <c r="F146" s="13" t="b">
        <f t="shared" si="1"/>
        <v>0</v>
      </c>
      <c r="G146" s="4"/>
      <c r="H146" s="4"/>
      <c r="I146" s="4"/>
      <c r="J146" s="4"/>
      <c r="K146" s="4"/>
      <c r="L146" s="4"/>
      <c r="M146" s="4"/>
      <c r="N146" s="4"/>
      <c r="O146" s="4"/>
      <c r="P146" s="4"/>
      <c r="Q146" s="4"/>
      <c r="R146" s="4"/>
      <c r="S146" s="4"/>
      <c r="T146" s="4"/>
      <c r="U146" s="4"/>
      <c r="V146" s="4"/>
      <c r="W146" s="4"/>
      <c r="X146" s="4"/>
      <c r="Y146" s="4"/>
      <c r="Z146" s="4"/>
    </row>
    <row r="147" ht="22.5" customHeight="1">
      <c r="A147" s="57" t="s">
        <v>521</v>
      </c>
      <c r="B147" s="57" t="s">
        <v>522</v>
      </c>
      <c r="C147" s="57" t="s">
        <v>54</v>
      </c>
      <c r="D147" s="8" t="str">
        <f t="array" ref="D147">_xlfn.XLOOKUP($B147, Runs[Run ID], Runs[Title])</f>
        <v>Hulk Origin</v>
      </c>
      <c r="E147" s="9" t="str">
        <f t="array" ref="E147">_xlfn.XLOOKUP($B147, Runs[Run ID], Runs[Status])</f>
        <v>unread</v>
      </c>
      <c r="F147" s="13" t="b">
        <f t="shared" si="1"/>
        <v>0</v>
      </c>
      <c r="G147" s="4"/>
      <c r="H147" s="4"/>
      <c r="I147" s="4"/>
      <c r="J147" s="4"/>
      <c r="K147" s="4"/>
      <c r="L147" s="4"/>
      <c r="M147" s="4"/>
      <c r="N147" s="4"/>
      <c r="O147" s="4"/>
      <c r="P147" s="4"/>
      <c r="Q147" s="4"/>
      <c r="R147" s="4"/>
      <c r="S147" s="4"/>
      <c r="T147" s="4"/>
      <c r="U147" s="4"/>
      <c r="V147" s="4"/>
      <c r="W147" s="4"/>
      <c r="X147" s="4"/>
      <c r="Y147" s="4"/>
      <c r="Z147" s="4"/>
    </row>
    <row r="148" ht="22.5" customHeight="1">
      <c r="A148" s="57" t="s">
        <v>513</v>
      </c>
      <c r="B148" s="57" t="s">
        <v>521</v>
      </c>
      <c r="C148" s="57" t="s">
        <v>25</v>
      </c>
      <c r="D148" s="8" t="str">
        <f t="array" ref="D148">_xlfn.XLOOKUP($B148, Runs[Run ID], Runs[Title])</f>
        <v>Paul Jenkins' Hulk</v>
      </c>
      <c r="E148" s="9" t="str">
        <f t="array" ref="E148">_xlfn.XLOOKUP($B148, Runs[Run ID], Runs[Status])</f>
        <v>unread</v>
      </c>
      <c r="F148" s="13" t="b">
        <f t="shared" si="1"/>
        <v>0</v>
      </c>
      <c r="G148" s="4"/>
      <c r="H148" s="4"/>
      <c r="I148" s="4"/>
      <c r="J148" s="4"/>
      <c r="K148" s="4"/>
      <c r="L148" s="4"/>
      <c r="M148" s="4"/>
      <c r="N148" s="4"/>
      <c r="O148" s="4"/>
      <c r="P148" s="4"/>
      <c r="Q148" s="4"/>
      <c r="R148" s="4"/>
      <c r="S148" s="4"/>
      <c r="T148" s="4"/>
      <c r="U148" s="4"/>
      <c r="V148" s="4"/>
      <c r="W148" s="4"/>
      <c r="X148" s="4"/>
      <c r="Y148" s="4"/>
      <c r="Z148" s="4"/>
    </row>
    <row r="149" ht="22.5" customHeight="1">
      <c r="A149" s="57" t="s">
        <v>524</v>
      </c>
      <c r="B149" s="6" t="s">
        <v>515</v>
      </c>
      <c r="C149" s="57" t="s">
        <v>54</v>
      </c>
      <c r="D149" s="8" t="str">
        <f t="array" ref="D149">_xlfn.XLOOKUP($B149, Runs[Run ID], Runs[Title])</f>
        <v>Cates' Thor</v>
      </c>
      <c r="E149" s="9" t="str">
        <f t="array" ref="E149">_xlfn.XLOOKUP($B149, Runs[Run ID], Runs[Status])</f>
        <v>unread</v>
      </c>
      <c r="F149" s="13" t="b">
        <f t="shared" si="1"/>
        <v>0</v>
      </c>
      <c r="G149" s="4"/>
      <c r="H149" s="4"/>
      <c r="I149" s="4"/>
      <c r="J149" s="4"/>
      <c r="K149" s="4"/>
      <c r="L149" s="4"/>
      <c r="M149" s="4"/>
      <c r="N149" s="4"/>
      <c r="O149" s="4"/>
      <c r="P149" s="4"/>
      <c r="Q149" s="4"/>
      <c r="R149" s="4"/>
      <c r="S149" s="4"/>
      <c r="T149" s="4"/>
      <c r="U149" s="4"/>
      <c r="V149" s="4"/>
      <c r="W149" s="4"/>
      <c r="X149" s="4"/>
      <c r="Y149" s="4"/>
      <c r="Z149" s="4"/>
    </row>
    <row r="150" ht="22.5" customHeight="1">
      <c r="A150" s="6" t="s">
        <v>524</v>
      </c>
      <c r="B150" s="6" t="s">
        <v>521</v>
      </c>
      <c r="C150" s="57" t="s">
        <v>25</v>
      </c>
      <c r="D150" s="8" t="str">
        <f t="array" ref="D150">_xlfn.XLOOKUP($B150, Runs[Run ID], Runs[Title])</f>
        <v>Paul Jenkins' Hulk</v>
      </c>
      <c r="E150" s="9" t="str">
        <f t="array" ref="E150">_xlfn.XLOOKUP($B150, Runs[Run ID], Runs[Status])</f>
        <v>unread</v>
      </c>
      <c r="F150" s="13" t="b">
        <f t="shared" si="1"/>
        <v>0</v>
      </c>
      <c r="G150" s="4"/>
      <c r="H150" s="4"/>
      <c r="I150" s="4"/>
      <c r="J150" s="4"/>
      <c r="K150" s="4"/>
      <c r="L150" s="4"/>
      <c r="M150" s="4"/>
      <c r="N150" s="4"/>
      <c r="O150" s="4"/>
      <c r="P150" s="4"/>
      <c r="Q150" s="4"/>
      <c r="R150" s="4"/>
      <c r="S150" s="4"/>
      <c r="T150" s="4"/>
      <c r="U150" s="4"/>
      <c r="V150" s="4"/>
      <c r="W150" s="4"/>
      <c r="X150" s="4"/>
      <c r="Y150" s="4"/>
      <c r="Z150" s="4"/>
    </row>
    <row r="151" ht="22.5" customHeight="1">
      <c r="A151" s="6" t="s">
        <v>529</v>
      </c>
      <c r="B151" s="6" t="s">
        <v>394</v>
      </c>
      <c r="C151" s="57" t="s">
        <v>54</v>
      </c>
      <c r="D151" s="8" t="str">
        <f t="array" ref="D151">_xlfn.XLOOKUP($B151, Runs[Run ID], Runs[Title])</f>
        <v>Lee &amp; Ditko's Spider-Man</v>
      </c>
      <c r="E151" s="9" t="str">
        <f t="array" ref="E151">_xlfn.XLOOKUP($B151, Runs[Run ID], Runs[Status])</f>
        <v>unread</v>
      </c>
      <c r="F151" s="13" t="b">
        <f t="shared" si="1"/>
        <v>0</v>
      </c>
      <c r="G151" s="4"/>
      <c r="H151" s="4"/>
      <c r="I151" s="4"/>
      <c r="J151" s="4"/>
      <c r="K151" s="4"/>
      <c r="L151" s="4"/>
      <c r="M151" s="4"/>
      <c r="N151" s="4"/>
      <c r="O151" s="4"/>
      <c r="P151" s="4"/>
      <c r="Q151" s="4"/>
      <c r="R151" s="4"/>
      <c r="S151" s="4"/>
      <c r="T151" s="4"/>
      <c r="U151" s="4"/>
      <c r="V151" s="4"/>
      <c r="W151" s="4"/>
      <c r="X151" s="4"/>
      <c r="Y151" s="4"/>
      <c r="Z151" s="4"/>
    </row>
    <row r="152" ht="22.5" customHeight="1">
      <c r="A152" s="57" t="s">
        <v>529</v>
      </c>
      <c r="B152" s="57" t="s">
        <v>76</v>
      </c>
      <c r="C152" s="57" t="s">
        <v>54</v>
      </c>
      <c r="D152" s="8" t="str">
        <f t="array" ref="D152">_xlfn.XLOOKUP($B152, Runs[Run ID], Runs[Title])</f>
        <v>Mantlo's Incredible Hulk</v>
      </c>
      <c r="E152" s="9" t="str">
        <f t="array" ref="E152">_xlfn.XLOOKUP($B152, Runs[Run ID], Runs[Status])</f>
        <v>unread</v>
      </c>
      <c r="F152" s="13" t="b">
        <f t="shared" si="1"/>
        <v>0</v>
      </c>
      <c r="G152" s="4"/>
      <c r="H152" s="4"/>
      <c r="I152" s="4"/>
      <c r="J152" s="4"/>
      <c r="K152" s="4"/>
      <c r="L152" s="4"/>
      <c r="M152" s="4"/>
      <c r="N152" s="4"/>
      <c r="O152" s="4"/>
      <c r="P152" s="4"/>
      <c r="Q152" s="4"/>
      <c r="R152" s="4"/>
      <c r="S152" s="4"/>
      <c r="T152" s="4"/>
      <c r="U152" s="4"/>
      <c r="V152" s="4"/>
      <c r="W152" s="4"/>
      <c r="X152" s="4"/>
      <c r="Y152" s="4"/>
      <c r="Z152" s="4"/>
    </row>
    <row r="153" ht="22.5" customHeight="1">
      <c r="A153" s="6" t="s">
        <v>551</v>
      </c>
      <c r="B153" s="6" t="s">
        <v>529</v>
      </c>
      <c r="C153" s="57" t="s">
        <v>25</v>
      </c>
      <c r="D153" s="8" t="str">
        <f t="array" ref="D153">_xlfn.XLOOKUP($B153, Runs[Run ID], Runs[Title])</f>
        <v>Planet Hulk</v>
      </c>
      <c r="E153" s="9" t="str">
        <f t="array" ref="E153">_xlfn.XLOOKUP($B153, Runs[Run ID], Runs[Status])</f>
        <v>unread</v>
      </c>
      <c r="F153" s="13" t="b">
        <f t="shared" si="1"/>
        <v>0</v>
      </c>
      <c r="G153" s="4"/>
      <c r="H153" s="4"/>
      <c r="I153" s="4"/>
      <c r="J153" s="4"/>
      <c r="K153" s="4"/>
      <c r="L153" s="4"/>
      <c r="M153" s="4"/>
      <c r="N153" s="4"/>
      <c r="O153" s="4"/>
      <c r="P153" s="4"/>
      <c r="Q153" s="4"/>
      <c r="R153" s="4"/>
      <c r="S153" s="4"/>
      <c r="T153" s="4"/>
      <c r="U153" s="4"/>
      <c r="V153" s="4"/>
      <c r="W153" s="4"/>
      <c r="X153" s="4"/>
      <c r="Y153" s="4"/>
      <c r="Z153" s="4"/>
    </row>
    <row r="154" ht="22.5" customHeight="1">
      <c r="A154" s="57" t="s">
        <v>399</v>
      </c>
      <c r="B154" s="57" t="s">
        <v>551</v>
      </c>
      <c r="C154" s="57" t="s">
        <v>25</v>
      </c>
      <c r="D154" s="8" t="str">
        <f t="array" ref="D154">_xlfn.XLOOKUP($B154, Runs[Run ID], Runs[Title])</f>
        <v>Indestructible Hulk</v>
      </c>
      <c r="E154" s="9" t="str">
        <f t="array" ref="E154">_xlfn.XLOOKUP($B154, Runs[Run ID], Runs[Status])</f>
        <v>unread</v>
      </c>
      <c r="F154" s="13" t="b">
        <f t="shared" si="1"/>
        <v>0</v>
      </c>
      <c r="G154" s="4"/>
      <c r="H154" s="4"/>
      <c r="I154" s="4"/>
      <c r="J154" s="4"/>
      <c r="K154" s="4"/>
      <c r="L154" s="4"/>
      <c r="M154" s="4"/>
      <c r="N154" s="4"/>
      <c r="O154" s="4"/>
      <c r="P154" s="4"/>
      <c r="Q154" s="4"/>
      <c r="R154" s="4"/>
      <c r="S154" s="4"/>
      <c r="T154" s="4"/>
      <c r="U154" s="4"/>
      <c r="V154" s="4"/>
      <c r="W154" s="4"/>
      <c r="X154" s="4"/>
      <c r="Y154" s="4"/>
      <c r="Z154" s="4"/>
    </row>
    <row r="155" ht="22.5" customHeight="1">
      <c r="A155" s="6" t="s">
        <v>399</v>
      </c>
      <c r="B155" s="6" t="s">
        <v>362</v>
      </c>
      <c r="C155" s="57" t="s">
        <v>54</v>
      </c>
      <c r="D155" s="8" t="str">
        <f t="array" ref="D155">_xlfn.XLOOKUP($B155, Runs[Run ID], Runs[Title])</f>
        <v>Way &amp; Aaron's Ghost Rider</v>
      </c>
      <c r="E155" s="9" t="str">
        <f t="array" ref="E155">_xlfn.XLOOKUP($B155, Runs[Run ID], Runs[Status])</f>
        <v>unread</v>
      </c>
      <c r="F155" s="13" t="b">
        <f t="shared" si="1"/>
        <v>0</v>
      </c>
      <c r="G155" s="4"/>
      <c r="H155" s="4"/>
      <c r="I155" s="4"/>
      <c r="J155" s="4"/>
      <c r="K155" s="4"/>
      <c r="L155" s="4"/>
      <c r="M155" s="4"/>
      <c r="N155" s="4"/>
      <c r="O155" s="4"/>
      <c r="P155" s="4"/>
      <c r="Q155" s="4"/>
      <c r="R155" s="4"/>
      <c r="S155" s="4"/>
      <c r="T155" s="4"/>
      <c r="U155" s="4"/>
      <c r="V155" s="4"/>
      <c r="W155" s="4"/>
      <c r="X155" s="4"/>
      <c r="Y155" s="4"/>
      <c r="Z155" s="4"/>
    </row>
    <row r="156" ht="22.5" customHeight="1">
      <c r="A156" s="6" t="s">
        <v>631</v>
      </c>
      <c r="B156" s="6" t="s">
        <v>399</v>
      </c>
      <c r="C156" s="57" t="s">
        <v>25</v>
      </c>
      <c r="D156" s="8" t="str">
        <f t="array" ref="D156">_xlfn.XLOOKUP($B156, Runs[Run ID], Runs[Title])</f>
        <v>World War Hulk</v>
      </c>
      <c r="E156" s="9" t="str">
        <f t="array" ref="E156">_xlfn.XLOOKUP($B156, Runs[Run ID], Runs[Status])</f>
        <v>unread</v>
      </c>
      <c r="F156" s="13" t="b">
        <f t="shared" si="1"/>
        <v>0</v>
      </c>
      <c r="G156" s="4"/>
      <c r="H156" s="4"/>
      <c r="I156" s="4"/>
      <c r="J156" s="4"/>
      <c r="K156" s="4"/>
      <c r="L156" s="4"/>
      <c r="M156" s="4"/>
      <c r="N156" s="4"/>
      <c r="O156" s="4"/>
      <c r="P156" s="4"/>
      <c r="Q156" s="4"/>
      <c r="R156" s="4"/>
      <c r="S156" s="4"/>
      <c r="T156" s="4"/>
      <c r="U156" s="4"/>
      <c r="V156" s="4"/>
      <c r="W156" s="4"/>
      <c r="X156" s="4"/>
      <c r="Y156" s="4"/>
      <c r="Z156" s="4"/>
    </row>
    <row r="157" ht="22.5" customHeight="1">
      <c r="A157" s="57" t="s">
        <v>633</v>
      </c>
      <c r="B157" s="57" t="s">
        <v>243</v>
      </c>
      <c r="C157" s="57" t="s">
        <v>54</v>
      </c>
      <c r="D157" s="8" t="str">
        <f t="array" ref="D157">_xlfn.XLOOKUP($B157, Runs[Run ID], Runs[Title])</f>
        <v>Lee &amp; Kirby's Fantastic Four</v>
      </c>
      <c r="E157" s="9" t="str">
        <f t="array" ref="E157">_xlfn.XLOOKUP($B157, Runs[Run ID], Runs[Status])</f>
        <v>unread</v>
      </c>
      <c r="F157" s="13" t="b">
        <f t="shared" si="1"/>
        <v>0</v>
      </c>
      <c r="G157" s="4"/>
      <c r="H157" s="4"/>
      <c r="I157" s="4"/>
      <c r="J157" s="4"/>
      <c r="K157" s="4"/>
      <c r="L157" s="4"/>
      <c r="M157" s="4"/>
      <c r="N157" s="4"/>
      <c r="O157" s="4"/>
      <c r="P157" s="4"/>
      <c r="Q157" s="4"/>
      <c r="R157" s="4"/>
      <c r="S157" s="4"/>
      <c r="T157" s="4"/>
      <c r="U157" s="4"/>
      <c r="V157" s="4"/>
      <c r="W157" s="4"/>
      <c r="X157" s="4"/>
      <c r="Y157" s="4"/>
      <c r="Z157" s="4"/>
    </row>
    <row r="158" ht="22.5" customHeight="1">
      <c r="A158" s="57" t="s">
        <v>633</v>
      </c>
      <c r="B158" s="57" t="s">
        <v>248</v>
      </c>
      <c r="C158" s="57" t="s">
        <v>54</v>
      </c>
      <c r="D158" s="8" t="str">
        <f t="array" ref="D158">_xlfn.XLOOKUP($B158, Runs[Run ID], Runs[Title])</f>
        <v>Lee &amp; Kirby's Thor</v>
      </c>
      <c r="E158" s="9" t="str">
        <f t="array" ref="E158">_xlfn.XLOOKUP($B158, Runs[Run ID], Runs[Status])</f>
        <v>unread</v>
      </c>
      <c r="F158" s="13" t="b">
        <f t="shared" si="1"/>
        <v>0</v>
      </c>
      <c r="G158" s="4"/>
      <c r="H158" s="4"/>
      <c r="I158" s="4"/>
      <c r="J158" s="4"/>
      <c r="K158" s="4"/>
      <c r="L158" s="4"/>
      <c r="M158" s="4"/>
      <c r="N158" s="4"/>
      <c r="O158" s="4"/>
      <c r="P158" s="4"/>
      <c r="Q158" s="4"/>
      <c r="R158" s="4"/>
      <c r="S158" s="4"/>
      <c r="T158" s="4"/>
      <c r="U158" s="4"/>
      <c r="V158" s="4"/>
      <c r="W158" s="4"/>
      <c r="X158" s="4"/>
      <c r="Y158" s="4"/>
      <c r="Z158" s="4"/>
    </row>
    <row r="159" ht="22.5" customHeight="1">
      <c r="A159" s="6" t="s">
        <v>636</v>
      </c>
      <c r="B159" s="6" t="s">
        <v>633</v>
      </c>
      <c r="C159" s="57" t="s">
        <v>25</v>
      </c>
      <c r="D159" s="8" t="str">
        <f t="array" ref="D159">_xlfn.XLOOKUP($B159, Runs[Run ID], Runs[Title])</f>
        <v>Inhumans Origin</v>
      </c>
      <c r="E159" s="9" t="str">
        <f t="array" ref="E159">_xlfn.XLOOKUP($B159, Runs[Run ID], Runs[Status])</f>
        <v>unread</v>
      </c>
      <c r="F159" s="13" t="b">
        <f t="shared" si="1"/>
        <v>0</v>
      </c>
      <c r="G159" s="4"/>
      <c r="H159" s="4"/>
      <c r="I159" s="4"/>
      <c r="J159" s="4"/>
      <c r="K159" s="4"/>
      <c r="L159" s="4"/>
      <c r="M159" s="4"/>
      <c r="N159" s="4"/>
      <c r="O159" s="4"/>
      <c r="P159" s="4"/>
      <c r="Q159" s="4"/>
      <c r="R159" s="4"/>
      <c r="S159" s="4"/>
      <c r="T159" s="4"/>
      <c r="U159" s="4"/>
      <c r="V159" s="4"/>
      <c r="W159" s="4"/>
      <c r="X159" s="4"/>
      <c r="Y159" s="4"/>
      <c r="Z159" s="4"/>
    </row>
    <row r="160" ht="22.5" customHeight="1">
      <c r="A160" s="39" t="s">
        <v>640</v>
      </c>
      <c r="B160" s="6" t="s">
        <v>641</v>
      </c>
      <c r="C160" s="57" t="s">
        <v>25</v>
      </c>
      <c r="D160" s="8" t="str">
        <f t="array" ref="D160">_xlfn.XLOOKUP($B160, Runs[Run ID], Runs[Title])</f>
        <v>Iron Fist Origin</v>
      </c>
      <c r="E160" s="9" t="str">
        <f t="array" ref="E160">_xlfn.XLOOKUP($B160, Runs[Run ID], Runs[Status])</f>
        <v>unread</v>
      </c>
      <c r="F160" s="13" t="b">
        <f t="shared" si="1"/>
        <v>0</v>
      </c>
      <c r="G160" s="4"/>
      <c r="H160" s="4"/>
      <c r="I160" s="4"/>
      <c r="J160" s="4"/>
      <c r="K160" s="4"/>
      <c r="L160" s="4"/>
      <c r="M160" s="4"/>
      <c r="N160" s="4"/>
      <c r="O160" s="4"/>
      <c r="P160" s="4"/>
      <c r="Q160" s="4"/>
      <c r="R160" s="4"/>
      <c r="S160" s="4"/>
      <c r="T160" s="4"/>
      <c r="U160" s="4"/>
      <c r="V160" s="4"/>
      <c r="W160" s="4"/>
      <c r="X160" s="4"/>
      <c r="Y160" s="4"/>
      <c r="Z160" s="4"/>
    </row>
    <row r="161" ht="22.5" customHeight="1">
      <c r="A161" s="39" t="s">
        <v>658</v>
      </c>
      <c r="B161" s="6" t="s">
        <v>660</v>
      </c>
      <c r="C161" s="57" t="s">
        <v>25</v>
      </c>
      <c r="D161" s="8" t="str">
        <f t="array" ref="D161">_xlfn.XLOOKUP($B161, Runs[Run ID], Runs[Title])</f>
        <v>Iron Man Origin</v>
      </c>
      <c r="E161" s="9" t="str">
        <f t="array" ref="E161">_xlfn.XLOOKUP($B161, Runs[Run ID], Runs[Status])</f>
        <v>unread</v>
      </c>
      <c r="F161" s="13" t="b">
        <f t="shared" si="1"/>
        <v>0</v>
      </c>
      <c r="G161" s="4"/>
      <c r="H161" s="4"/>
      <c r="I161" s="4"/>
      <c r="J161" s="4"/>
      <c r="K161" s="4"/>
      <c r="L161" s="4"/>
      <c r="M161" s="4"/>
      <c r="N161" s="4"/>
      <c r="O161" s="4"/>
      <c r="P161" s="4"/>
      <c r="Q161" s="4"/>
      <c r="R161" s="4"/>
      <c r="S161" s="4"/>
      <c r="T161" s="4"/>
      <c r="U161" s="4"/>
      <c r="V161" s="4"/>
      <c r="W161" s="4"/>
      <c r="X161" s="4"/>
      <c r="Y161" s="4"/>
      <c r="Z161" s="4"/>
    </row>
    <row r="162" ht="22.5" customHeight="1">
      <c r="A162" s="39" t="s">
        <v>663</v>
      </c>
      <c r="B162" s="6" t="s">
        <v>658</v>
      </c>
      <c r="C162" s="6" t="s">
        <v>25</v>
      </c>
      <c r="D162" s="8" t="str">
        <f t="array" ref="D162">_xlfn.XLOOKUP($B162, Runs[Run ID], Runs[Title])</f>
        <v>Michelinie &amp; Layton's Iron Man</v>
      </c>
      <c r="E162" s="9" t="str">
        <f t="array" ref="E162">_xlfn.XLOOKUP($B162, Runs[Run ID], Runs[Status])</f>
        <v>unread</v>
      </c>
      <c r="F162" s="13" t="b">
        <f t="shared" si="1"/>
        <v>0</v>
      </c>
      <c r="G162" s="4"/>
      <c r="H162" s="4"/>
      <c r="I162" s="4"/>
      <c r="J162" s="4"/>
      <c r="K162" s="4"/>
      <c r="L162" s="4"/>
      <c r="M162" s="4"/>
      <c r="N162" s="4"/>
      <c r="O162" s="4"/>
      <c r="P162" s="4"/>
      <c r="Q162" s="4"/>
      <c r="R162" s="4"/>
      <c r="S162" s="4"/>
      <c r="T162" s="4"/>
      <c r="U162" s="4"/>
      <c r="V162" s="4"/>
      <c r="W162" s="4"/>
      <c r="X162" s="4"/>
      <c r="Y162" s="4"/>
      <c r="Z162" s="4"/>
    </row>
    <row r="163" ht="22.5" customHeight="1">
      <c r="A163" s="39" t="s">
        <v>665</v>
      </c>
      <c r="B163" s="6" t="s">
        <v>212</v>
      </c>
      <c r="C163" s="6" t="s">
        <v>25</v>
      </c>
      <c r="D163" s="8" t="str">
        <f t="array" ref="D163">_xlfn.XLOOKUP($B163, Runs[Run ID], Runs[Title])</f>
        <v>Captain America Origin</v>
      </c>
      <c r="E163" s="9" t="str">
        <f t="array" ref="E163">_xlfn.XLOOKUP($B163, Runs[Run ID], Runs[Status])</f>
        <v>unread</v>
      </c>
      <c r="F163" s="13" t="b">
        <f t="shared" si="1"/>
        <v>0</v>
      </c>
      <c r="G163" s="4"/>
      <c r="H163" s="4"/>
      <c r="I163" s="4"/>
      <c r="J163" s="4"/>
      <c r="K163" s="4"/>
      <c r="L163" s="4"/>
      <c r="M163" s="4"/>
      <c r="N163" s="4"/>
      <c r="O163" s="4"/>
      <c r="P163" s="4"/>
      <c r="Q163" s="4"/>
      <c r="R163" s="4"/>
      <c r="S163" s="4"/>
      <c r="T163" s="4"/>
      <c r="U163" s="4"/>
      <c r="V163" s="4"/>
      <c r="W163" s="4"/>
      <c r="X163" s="4"/>
      <c r="Y163" s="4"/>
      <c r="Z163" s="4"/>
    </row>
    <row r="164" ht="22.5" customHeight="1">
      <c r="A164" s="39" t="s">
        <v>665</v>
      </c>
      <c r="B164" s="6" t="s">
        <v>663</v>
      </c>
      <c r="C164" s="6" t="s">
        <v>25</v>
      </c>
      <c r="D164" s="8" t="str">
        <f t="array" ref="D164">_xlfn.XLOOKUP($B164, Runs[Run ID], Runs[Title])</f>
        <v>O'Neil Iron Man</v>
      </c>
      <c r="E164" s="9" t="str">
        <f t="array" ref="E164">_xlfn.XLOOKUP($B164, Runs[Run ID], Runs[Status])</f>
        <v>unread</v>
      </c>
      <c r="F164" s="13" t="b">
        <f t="shared" si="1"/>
        <v>0</v>
      </c>
      <c r="G164" s="4"/>
      <c r="H164" s="4"/>
      <c r="I164" s="4"/>
      <c r="J164" s="4"/>
      <c r="K164" s="4"/>
      <c r="L164" s="4"/>
      <c r="M164" s="4"/>
      <c r="N164" s="4"/>
      <c r="O164" s="4"/>
      <c r="P164" s="4"/>
      <c r="Q164" s="4"/>
      <c r="R164" s="4"/>
      <c r="S164" s="4"/>
      <c r="T164" s="4"/>
      <c r="U164" s="4"/>
      <c r="V164" s="4"/>
      <c r="W164" s="4"/>
      <c r="X164" s="4"/>
      <c r="Y164" s="4"/>
      <c r="Z164" s="4"/>
    </row>
    <row r="165" ht="22.5" customHeight="1">
      <c r="A165" s="39" t="s">
        <v>74</v>
      </c>
      <c r="B165" s="6" t="s">
        <v>665</v>
      </c>
      <c r="C165" s="6" t="s">
        <v>25</v>
      </c>
      <c r="D165" s="8" t="str">
        <f t="array" ref="D165">_xlfn.XLOOKUP($B165, Runs[Run ID], Runs[Title])</f>
        <v>Armor Wars</v>
      </c>
      <c r="E165" s="9" t="str">
        <f t="array" ref="E165">_xlfn.XLOOKUP($B165, Runs[Run ID], Runs[Status])</f>
        <v>unread</v>
      </c>
      <c r="F165" s="13" t="b">
        <f t="shared" si="1"/>
        <v>0</v>
      </c>
      <c r="G165" s="4"/>
      <c r="H165" s="4"/>
      <c r="I165" s="4"/>
      <c r="J165" s="4"/>
      <c r="K165" s="4"/>
      <c r="L165" s="4"/>
      <c r="M165" s="4"/>
      <c r="N165" s="4"/>
      <c r="O165" s="4"/>
      <c r="P165" s="4"/>
      <c r="Q165" s="4"/>
      <c r="R165" s="4"/>
      <c r="S165" s="4"/>
      <c r="T165" s="4"/>
      <c r="U165" s="4"/>
      <c r="V165" s="4"/>
      <c r="W165" s="4"/>
      <c r="X165" s="4"/>
      <c r="Y165" s="4"/>
      <c r="Z165" s="4"/>
    </row>
    <row r="166" ht="22.5" customHeight="1">
      <c r="A166" s="39" t="s">
        <v>311</v>
      </c>
      <c r="B166" s="6" t="s">
        <v>675</v>
      </c>
      <c r="C166" s="6" t="s">
        <v>25</v>
      </c>
      <c r="D166" s="8" t="str">
        <f t="array" ref="D166">_xlfn.XLOOKUP($B166, Runs[Run ID], Runs[Title])</f>
        <v>Extremis</v>
      </c>
      <c r="E166" s="9" t="str">
        <f t="array" ref="E166">_xlfn.XLOOKUP($B166, Runs[Run ID], Runs[Status])</f>
        <v>unread</v>
      </c>
      <c r="F166" s="13" t="b">
        <f t="shared" si="1"/>
        <v>0</v>
      </c>
      <c r="G166" s="4"/>
      <c r="H166" s="4"/>
      <c r="I166" s="4"/>
      <c r="J166" s="4"/>
      <c r="K166" s="4"/>
      <c r="L166" s="4"/>
      <c r="M166" s="4"/>
      <c r="N166" s="4"/>
      <c r="O166" s="4"/>
      <c r="P166" s="4"/>
      <c r="Q166" s="4"/>
      <c r="R166" s="4"/>
      <c r="S166" s="4"/>
      <c r="T166" s="4"/>
      <c r="U166" s="4"/>
      <c r="V166" s="4"/>
      <c r="W166" s="4"/>
      <c r="X166" s="4"/>
      <c r="Y166" s="4"/>
      <c r="Z166" s="4"/>
    </row>
    <row r="167" ht="22.5" customHeight="1">
      <c r="A167" s="39" t="s">
        <v>318</v>
      </c>
      <c r="B167" s="6" t="s">
        <v>311</v>
      </c>
      <c r="C167" s="6" t="s">
        <v>25</v>
      </c>
      <c r="D167" s="8" t="str">
        <f t="array" ref="D167">_xlfn.XLOOKUP($B167, Runs[Run ID], Runs[Title])</f>
        <v>Fraction's Invincible Iron Man</v>
      </c>
      <c r="E167" s="9" t="str">
        <f t="array" ref="E167">_xlfn.XLOOKUP($B167, Runs[Run ID], Runs[Status])</f>
        <v>unread</v>
      </c>
      <c r="F167" s="13" t="b">
        <f t="shared" si="1"/>
        <v>0</v>
      </c>
      <c r="G167" s="4"/>
      <c r="H167" s="4"/>
      <c r="I167" s="4"/>
      <c r="J167" s="4"/>
      <c r="K167" s="4"/>
      <c r="L167" s="4"/>
      <c r="M167" s="4"/>
      <c r="N167" s="4"/>
      <c r="O167" s="4"/>
      <c r="P167" s="4"/>
      <c r="Q167" s="4"/>
      <c r="R167" s="4"/>
      <c r="S167" s="4"/>
      <c r="T167" s="4"/>
      <c r="U167" s="4"/>
      <c r="V167" s="4"/>
      <c r="W167" s="4"/>
      <c r="X167" s="4"/>
      <c r="Y167" s="4"/>
      <c r="Z167" s="4"/>
    </row>
    <row r="168" ht="22.5" customHeight="1">
      <c r="A168" s="39" t="s">
        <v>677</v>
      </c>
      <c r="B168" s="39" t="s">
        <v>289</v>
      </c>
      <c r="C168" s="6" t="s">
        <v>54</v>
      </c>
      <c r="D168" s="8" t="str">
        <f t="array" ref="D168">_xlfn.XLOOKUP($B168, Runs[Run ID], Runs[Title])</f>
        <v>Bendis' Daredevil</v>
      </c>
      <c r="E168" s="9" t="str">
        <f t="array" ref="E168">_xlfn.XLOOKUP($B168, Runs[Run ID], Runs[Status])</f>
        <v>unread</v>
      </c>
      <c r="F168" s="13" t="b">
        <f t="shared" si="1"/>
        <v>0</v>
      </c>
      <c r="G168" s="4"/>
      <c r="H168" s="4"/>
      <c r="I168" s="4"/>
      <c r="J168" s="4"/>
      <c r="K168" s="4"/>
      <c r="L168" s="4"/>
      <c r="M168" s="4"/>
      <c r="N168" s="4"/>
      <c r="O168" s="4"/>
      <c r="P168" s="4"/>
      <c r="Q168" s="4"/>
      <c r="R168" s="4"/>
      <c r="S168" s="4"/>
      <c r="T168" s="4"/>
      <c r="U168" s="4"/>
      <c r="V168" s="4"/>
      <c r="W168" s="4"/>
      <c r="X168" s="4"/>
      <c r="Y168" s="4"/>
      <c r="Z168" s="4"/>
    </row>
    <row r="169" ht="22.5" customHeight="1">
      <c r="A169" s="39" t="s">
        <v>682</v>
      </c>
      <c r="B169" s="6" t="s">
        <v>677</v>
      </c>
      <c r="C169" s="6" t="s">
        <v>25</v>
      </c>
      <c r="D169" s="8" t="str">
        <f t="array" ref="D169">_xlfn.XLOOKUP($B169, Runs[Run ID], Runs[Title])</f>
        <v>Alias</v>
      </c>
      <c r="E169" s="9" t="str">
        <f t="array" ref="E169">_xlfn.XLOOKUP($B169, Runs[Run ID], Runs[Status])</f>
        <v>unread</v>
      </c>
      <c r="F169" s="13" t="b">
        <f t="shared" si="1"/>
        <v>0</v>
      </c>
      <c r="G169" s="4"/>
      <c r="H169" s="4"/>
      <c r="I169" s="4"/>
      <c r="J169" s="4"/>
      <c r="K169" s="4"/>
      <c r="L169" s="4"/>
      <c r="M169" s="4"/>
      <c r="N169" s="4"/>
      <c r="O169" s="4"/>
      <c r="P169" s="4"/>
      <c r="Q169" s="4"/>
      <c r="R169" s="4"/>
      <c r="S169" s="4"/>
      <c r="T169" s="4"/>
      <c r="U169" s="4"/>
      <c r="V169" s="4"/>
      <c r="W169" s="4"/>
      <c r="X169" s="4"/>
      <c r="Y169" s="4"/>
      <c r="Z169" s="4"/>
    </row>
    <row r="170" ht="22.5" customHeight="1">
      <c r="A170" s="39" t="s">
        <v>686</v>
      </c>
      <c r="B170" s="6" t="s">
        <v>682</v>
      </c>
      <c r="C170" s="6" t="s">
        <v>25</v>
      </c>
      <c r="D170" s="8" t="str">
        <f t="array" ref="D170">_xlfn.XLOOKUP($B170, Runs[Run ID], Runs[Title])</f>
        <v>Bendis' Jessica Jones Revival</v>
      </c>
      <c r="E170" s="9" t="str">
        <f t="array" ref="E170">_xlfn.XLOOKUP($B170, Runs[Run ID], Runs[Status])</f>
        <v>unread</v>
      </c>
      <c r="F170" s="13" t="b">
        <f t="shared" si="1"/>
        <v>0</v>
      </c>
      <c r="G170" s="4"/>
      <c r="H170" s="4"/>
      <c r="I170" s="4"/>
      <c r="J170" s="4"/>
      <c r="K170" s="4"/>
      <c r="L170" s="4"/>
      <c r="M170" s="4"/>
      <c r="N170" s="4"/>
      <c r="O170" s="4"/>
      <c r="P170" s="4"/>
      <c r="Q170" s="4"/>
      <c r="R170" s="4"/>
      <c r="S170" s="4"/>
      <c r="T170" s="4"/>
      <c r="U170" s="4"/>
      <c r="V170" s="4"/>
      <c r="W170" s="4"/>
      <c r="X170" s="4"/>
      <c r="Y170" s="4"/>
      <c r="Z170" s="4"/>
    </row>
    <row r="171" ht="22.5" customHeight="1">
      <c r="A171" s="39" t="s">
        <v>174</v>
      </c>
      <c r="B171" s="6" t="s">
        <v>689</v>
      </c>
      <c r="C171" s="6" t="s">
        <v>54</v>
      </c>
      <c r="D171" s="8" t="str">
        <f t="array" ref="D171">_xlfn.XLOOKUP($B171, Runs[Run ID], Runs[Title])</f>
        <v>Moench's Moon Knight</v>
      </c>
      <c r="E171" s="9" t="str">
        <f t="array" ref="E171">_xlfn.XLOOKUP($B171, Runs[Run ID], Runs[Status])</f>
        <v>unread</v>
      </c>
      <c r="F171" s="13" t="b">
        <f t="shared" si="1"/>
        <v>0</v>
      </c>
      <c r="G171" s="4"/>
      <c r="H171" s="4"/>
      <c r="I171" s="4"/>
      <c r="J171" s="4"/>
      <c r="K171" s="4"/>
      <c r="L171" s="4"/>
      <c r="M171" s="4"/>
      <c r="N171" s="4"/>
      <c r="O171" s="4"/>
      <c r="P171" s="4"/>
      <c r="Q171" s="4"/>
      <c r="R171" s="4"/>
      <c r="S171" s="4"/>
      <c r="T171" s="4"/>
      <c r="U171" s="4"/>
      <c r="V171" s="4"/>
      <c r="W171" s="4"/>
      <c r="X171" s="4"/>
      <c r="Y171" s="4"/>
      <c r="Z171" s="4"/>
    </row>
    <row r="172" ht="22.5" customHeight="1">
      <c r="A172" s="39" t="s">
        <v>700</v>
      </c>
      <c r="B172" s="6" t="s">
        <v>689</v>
      </c>
      <c r="C172" s="6" t="s">
        <v>25</v>
      </c>
      <c r="D172" s="8" t="str">
        <f t="array" ref="D172">_xlfn.XLOOKUP($B172, Runs[Run ID], Runs[Title])</f>
        <v>Moench's Moon Knight</v>
      </c>
      <c r="E172" s="9" t="str">
        <f t="array" ref="E172">_xlfn.XLOOKUP($B172, Runs[Run ID], Runs[Status])</f>
        <v>unread</v>
      </c>
      <c r="F172" s="13" t="b">
        <f t="shared" si="1"/>
        <v>0</v>
      </c>
      <c r="G172" s="4"/>
      <c r="H172" s="4"/>
      <c r="I172" s="4"/>
      <c r="J172" s="4"/>
      <c r="K172" s="4"/>
      <c r="L172" s="4"/>
      <c r="M172" s="4"/>
      <c r="N172" s="4"/>
      <c r="O172" s="4"/>
      <c r="P172" s="4"/>
      <c r="Q172" s="4"/>
      <c r="R172" s="4"/>
      <c r="S172" s="4"/>
      <c r="T172" s="4"/>
      <c r="U172" s="4"/>
      <c r="V172" s="4"/>
      <c r="W172" s="4"/>
      <c r="X172" s="4"/>
      <c r="Y172" s="4"/>
      <c r="Z172" s="4"/>
    </row>
    <row r="173" ht="22.5" customHeight="1">
      <c r="A173" s="39" t="s">
        <v>756</v>
      </c>
      <c r="B173" s="6" t="s">
        <v>758</v>
      </c>
      <c r="C173" s="6" t="s">
        <v>25</v>
      </c>
      <c r="D173" s="8" t="str">
        <f t="array" ref="D173">_xlfn.XLOOKUP($B173, Runs[Run ID], Runs[Title])</f>
        <v>Ellis' Moon Knight</v>
      </c>
      <c r="E173" s="9" t="str">
        <f t="array" ref="E173">_xlfn.XLOOKUP($B173, Runs[Run ID], Runs[Status])</f>
        <v>unread</v>
      </c>
      <c r="F173" s="13" t="b">
        <f t="shared" si="1"/>
        <v>0</v>
      </c>
      <c r="G173" s="4"/>
      <c r="H173" s="4"/>
      <c r="I173" s="4"/>
      <c r="J173" s="4"/>
      <c r="K173" s="4"/>
      <c r="L173" s="4"/>
      <c r="M173" s="4"/>
      <c r="N173" s="4"/>
      <c r="O173" s="4"/>
      <c r="P173" s="4"/>
      <c r="Q173" s="4"/>
      <c r="R173" s="4"/>
      <c r="S173" s="4"/>
      <c r="T173" s="4"/>
      <c r="U173" s="4"/>
      <c r="V173" s="4"/>
      <c r="W173" s="4"/>
      <c r="X173" s="4"/>
      <c r="Y173" s="4"/>
      <c r="Z173" s="4"/>
    </row>
    <row r="174" ht="22.5" customHeight="1">
      <c r="A174" s="39" t="s">
        <v>756</v>
      </c>
      <c r="B174" s="6" t="s">
        <v>689</v>
      </c>
      <c r="C174" s="6" t="s">
        <v>54</v>
      </c>
      <c r="D174" s="8" t="str">
        <f t="array" ref="D174">_xlfn.XLOOKUP($B174, Runs[Run ID], Runs[Title])</f>
        <v>Moench's Moon Knight</v>
      </c>
      <c r="E174" s="9" t="str">
        <f t="array" ref="E174">_xlfn.XLOOKUP($B174, Runs[Run ID], Runs[Status])</f>
        <v>unread</v>
      </c>
      <c r="F174" s="13" t="b">
        <f t="shared" si="1"/>
        <v>0</v>
      </c>
      <c r="G174" s="4"/>
      <c r="H174" s="4"/>
      <c r="I174" s="4"/>
      <c r="J174" s="4"/>
      <c r="K174" s="4"/>
      <c r="L174" s="4"/>
      <c r="M174" s="4"/>
      <c r="N174" s="4"/>
      <c r="O174" s="4"/>
      <c r="P174" s="4"/>
      <c r="Q174" s="4"/>
      <c r="R174" s="4"/>
      <c r="S174" s="4"/>
      <c r="T174" s="4"/>
      <c r="U174" s="4"/>
      <c r="V174" s="4"/>
      <c r="W174" s="4"/>
      <c r="X174" s="4"/>
      <c r="Y174" s="4"/>
      <c r="Z174" s="4"/>
    </row>
    <row r="175" ht="22.5" customHeight="1">
      <c r="A175" s="39" t="s">
        <v>182</v>
      </c>
      <c r="B175" s="6" t="s">
        <v>176</v>
      </c>
      <c r="C175" s="6" t="s">
        <v>54</v>
      </c>
      <c r="D175" s="8" t="str">
        <f t="array" ref="D175">_xlfn.XLOOKUP($B175, Runs[Run ID], Runs[Title])</f>
        <v>Aaron's Avengers</v>
      </c>
      <c r="E175" s="9" t="str">
        <f t="array" ref="E175">_xlfn.XLOOKUP($B175, Runs[Run ID], Runs[Status])</f>
        <v>unread</v>
      </c>
      <c r="F175" s="13" t="b">
        <f t="shared" si="1"/>
        <v>0</v>
      </c>
      <c r="G175" s="4"/>
      <c r="H175" s="4"/>
      <c r="I175" s="4"/>
      <c r="J175" s="4"/>
      <c r="K175" s="4"/>
      <c r="L175" s="4"/>
      <c r="M175" s="4"/>
      <c r="N175" s="4"/>
      <c r="O175" s="4"/>
      <c r="P175" s="4"/>
      <c r="Q175" s="4"/>
      <c r="R175" s="4"/>
      <c r="S175" s="4"/>
      <c r="T175" s="4"/>
      <c r="U175" s="4"/>
      <c r="V175" s="4"/>
      <c r="W175" s="4"/>
      <c r="X175" s="4"/>
      <c r="Y175" s="4"/>
      <c r="Z175" s="4"/>
    </row>
    <row r="176" ht="22.5" customHeight="1">
      <c r="A176" s="39" t="s">
        <v>182</v>
      </c>
      <c r="B176" s="6" t="s">
        <v>756</v>
      </c>
      <c r="C176" s="6" t="s">
        <v>25</v>
      </c>
      <c r="D176" s="8" t="str">
        <f t="array" ref="D176">_xlfn.XLOOKUP($B176, Runs[Run ID], Runs[Title])</f>
        <v>Lemire's Moon Knight</v>
      </c>
      <c r="E176" s="9" t="str">
        <f t="array" ref="E176">_xlfn.XLOOKUP($B176, Runs[Run ID], Runs[Status])</f>
        <v>unread</v>
      </c>
      <c r="F176" s="13" t="b">
        <f t="shared" si="1"/>
        <v>0</v>
      </c>
      <c r="G176" s="4"/>
      <c r="H176" s="4"/>
      <c r="I176" s="4"/>
      <c r="J176" s="4"/>
      <c r="K176" s="4"/>
      <c r="L176" s="4"/>
      <c r="M176" s="4"/>
      <c r="N176" s="4"/>
      <c r="O176" s="4"/>
      <c r="P176" s="4"/>
      <c r="Q176" s="4"/>
      <c r="R176" s="4"/>
      <c r="S176" s="4"/>
      <c r="T176" s="4"/>
      <c r="U176" s="4"/>
      <c r="V176" s="4"/>
      <c r="W176" s="4"/>
      <c r="X176" s="4"/>
      <c r="Y176" s="4"/>
      <c r="Z176" s="4"/>
    </row>
    <row r="177" ht="22.5" customHeight="1">
      <c r="A177" s="39" t="s">
        <v>789</v>
      </c>
      <c r="B177" s="6" t="s">
        <v>790</v>
      </c>
      <c r="C177" s="6" t="s">
        <v>25</v>
      </c>
      <c r="D177" s="8" t="str">
        <f t="array" ref="D177">_xlfn.XLOOKUP($B177, Runs[Run ID], Runs[Title])</f>
        <v>Punisher Origin</v>
      </c>
      <c r="E177" s="9" t="str">
        <f t="array" ref="E177">_xlfn.XLOOKUP($B177, Runs[Run ID], Runs[Status])</f>
        <v>unread</v>
      </c>
      <c r="F177" s="13" t="b">
        <f t="shared" si="1"/>
        <v>0</v>
      </c>
      <c r="G177" s="4"/>
      <c r="H177" s="4"/>
      <c r="I177" s="4"/>
      <c r="J177" s="4"/>
      <c r="K177" s="4"/>
      <c r="L177" s="4"/>
      <c r="M177" s="4"/>
      <c r="N177" s="4"/>
      <c r="O177" s="4"/>
      <c r="P177" s="4"/>
      <c r="Q177" s="4"/>
      <c r="R177" s="4"/>
      <c r="S177" s="4"/>
      <c r="T177" s="4"/>
      <c r="U177" s="4"/>
      <c r="V177" s="4"/>
      <c r="W177" s="4"/>
      <c r="X177" s="4"/>
      <c r="Y177" s="4"/>
      <c r="Z177" s="4"/>
    </row>
    <row r="178" ht="22.5" customHeight="1">
      <c r="A178" s="39" t="s">
        <v>794</v>
      </c>
      <c r="B178" s="6" t="s">
        <v>789</v>
      </c>
      <c r="C178" s="6" t="s">
        <v>54</v>
      </c>
      <c r="D178" s="8" t="str">
        <f t="array" ref="D178">_xlfn.XLOOKUP($B178, Runs[Run ID], Runs[Title])</f>
        <v>Punisher: Welcome Back, Frank</v>
      </c>
      <c r="E178" s="9" t="str">
        <f t="array" ref="E178">_xlfn.XLOOKUP($B178, Runs[Run ID], Runs[Status])</f>
        <v>unread</v>
      </c>
      <c r="F178" s="13" t="b">
        <f t="shared" si="1"/>
        <v>0</v>
      </c>
      <c r="G178" s="4"/>
      <c r="H178" s="4"/>
      <c r="I178" s="4"/>
      <c r="J178" s="4"/>
      <c r="K178" s="4"/>
      <c r="L178" s="4"/>
      <c r="M178" s="4"/>
      <c r="N178" s="4"/>
      <c r="O178" s="4"/>
      <c r="P178" s="4"/>
      <c r="Q178" s="4"/>
      <c r="R178" s="4"/>
      <c r="S178" s="4"/>
      <c r="T178" s="4"/>
      <c r="U178" s="4"/>
      <c r="V178" s="4"/>
      <c r="W178" s="4"/>
      <c r="X178" s="4"/>
      <c r="Y178" s="4"/>
      <c r="Z178" s="4"/>
    </row>
    <row r="179" ht="22.5" customHeight="1">
      <c r="A179" s="39" t="s">
        <v>296</v>
      </c>
      <c r="B179" s="6" t="s">
        <v>794</v>
      </c>
      <c r="C179" s="6" t="s">
        <v>25</v>
      </c>
      <c r="D179" s="8" t="str">
        <f t="array" ref="D179">_xlfn.XLOOKUP($B179, Runs[Run ID], Runs[Title])</f>
        <v>Ennis' Punisher MAX</v>
      </c>
      <c r="E179" s="9" t="str">
        <f t="array" ref="E179">_xlfn.XLOOKUP($B179, Runs[Run ID], Runs[Status])</f>
        <v>unread</v>
      </c>
      <c r="F179" s="13" t="b">
        <f t="shared" si="1"/>
        <v>0</v>
      </c>
      <c r="G179" s="4"/>
      <c r="H179" s="4"/>
      <c r="I179" s="4"/>
      <c r="J179" s="4"/>
      <c r="K179" s="4"/>
      <c r="L179" s="4"/>
      <c r="M179" s="4"/>
      <c r="N179" s="4"/>
      <c r="O179" s="4"/>
      <c r="P179" s="4"/>
      <c r="Q179" s="4"/>
      <c r="R179" s="4"/>
      <c r="S179" s="4"/>
      <c r="T179" s="4"/>
      <c r="U179" s="4"/>
      <c r="V179" s="4"/>
      <c r="W179" s="4"/>
      <c r="X179" s="4"/>
      <c r="Y179" s="4"/>
      <c r="Z179" s="4"/>
    </row>
    <row r="180" ht="22.5" customHeight="1">
      <c r="A180" s="39" t="s">
        <v>798</v>
      </c>
      <c r="B180" s="6" t="s">
        <v>394</v>
      </c>
      <c r="C180" s="6" t="s">
        <v>25</v>
      </c>
      <c r="D180" s="8" t="str">
        <f t="array" ref="D180">_xlfn.XLOOKUP($B180, Runs[Run ID], Runs[Title])</f>
        <v>Lee &amp; Ditko's Spider-Man</v>
      </c>
      <c r="E180" s="9" t="str">
        <f t="array" ref="E180">_xlfn.XLOOKUP($B180, Runs[Run ID], Runs[Status])</f>
        <v>unread</v>
      </c>
      <c r="F180" s="13" t="b">
        <f t="shared" si="1"/>
        <v>0</v>
      </c>
      <c r="G180" s="4"/>
      <c r="H180" s="4"/>
      <c r="I180" s="4"/>
      <c r="J180" s="4"/>
      <c r="K180" s="4"/>
      <c r="L180" s="4"/>
      <c r="M180" s="4"/>
      <c r="N180" s="4"/>
      <c r="O180" s="4"/>
      <c r="P180" s="4"/>
      <c r="Q180" s="4"/>
      <c r="R180" s="4"/>
      <c r="S180" s="4"/>
      <c r="T180" s="4"/>
      <c r="U180" s="4"/>
      <c r="V180" s="4"/>
      <c r="W180" s="4"/>
      <c r="X180" s="4"/>
      <c r="Y180" s="4"/>
      <c r="Z180" s="4"/>
    </row>
    <row r="181" ht="22.5" customHeight="1">
      <c r="A181" s="39" t="s">
        <v>802</v>
      </c>
      <c r="B181" s="6" t="s">
        <v>805</v>
      </c>
      <c r="C181" s="6" t="s">
        <v>54</v>
      </c>
      <c r="D181" s="8" t="str">
        <f t="array" ref="D181">_xlfn.XLOOKUP($B181, Runs[Run ID], Runs[Title])</f>
        <v>Joe Kelly's Amazing Spider-Man</v>
      </c>
      <c r="E181" s="9" t="str">
        <f t="array" ref="E181">_xlfn.XLOOKUP($B181, Runs[Run ID], Runs[Status])</f>
        <v>unread</v>
      </c>
      <c r="F181" s="13" t="b">
        <f t="shared" si="1"/>
        <v>0</v>
      </c>
      <c r="G181" s="4"/>
      <c r="H181" s="4"/>
      <c r="I181" s="4"/>
      <c r="J181" s="4"/>
      <c r="K181" s="4"/>
      <c r="L181" s="4"/>
      <c r="M181" s="4"/>
      <c r="N181" s="4"/>
      <c r="O181" s="4"/>
      <c r="P181" s="4"/>
      <c r="Q181" s="4"/>
      <c r="R181" s="4"/>
      <c r="S181" s="4"/>
      <c r="T181" s="4"/>
      <c r="U181" s="4"/>
      <c r="V181" s="4"/>
      <c r="W181" s="4"/>
      <c r="X181" s="4"/>
      <c r="Y181" s="4"/>
      <c r="Z181" s="4"/>
    </row>
    <row r="182" ht="22.5" customHeight="1">
      <c r="A182" s="39" t="s">
        <v>802</v>
      </c>
      <c r="B182" s="6" t="s">
        <v>798</v>
      </c>
      <c r="C182" s="6" t="s">
        <v>25</v>
      </c>
      <c r="D182" s="8" t="str">
        <f t="array" ref="D182">_xlfn.XLOOKUP($B182, Runs[Run ID], Runs[Title])</f>
        <v>Lee &amp; Romita's Spider-Man</v>
      </c>
      <c r="E182" s="9" t="str">
        <f t="array" ref="E182">_xlfn.XLOOKUP($B182, Runs[Run ID], Runs[Status])</f>
        <v>unread</v>
      </c>
      <c r="F182" s="13" t="b">
        <f t="shared" si="1"/>
        <v>0</v>
      </c>
      <c r="G182" s="4"/>
      <c r="H182" s="4"/>
      <c r="I182" s="4"/>
      <c r="J182" s="4"/>
      <c r="K182" s="4"/>
      <c r="L182" s="4"/>
      <c r="M182" s="4"/>
      <c r="N182" s="4"/>
      <c r="O182" s="4"/>
      <c r="P182" s="4"/>
      <c r="Q182" s="4"/>
      <c r="R182" s="4"/>
      <c r="S182" s="4"/>
      <c r="T182" s="4"/>
      <c r="U182" s="4"/>
      <c r="V182" s="4"/>
      <c r="W182" s="4"/>
      <c r="X182" s="4"/>
      <c r="Y182" s="4"/>
      <c r="Z182" s="4"/>
    </row>
    <row r="183" ht="22.5" customHeight="1">
      <c r="A183" s="39" t="s">
        <v>808</v>
      </c>
      <c r="B183" s="6" t="s">
        <v>501</v>
      </c>
      <c r="C183" s="6" t="s">
        <v>54</v>
      </c>
      <c r="D183" s="8" t="str">
        <f t="array" ref="D183">_xlfn.XLOOKUP($B183, Runs[Run ID], Runs[Title])</f>
        <v>Peter David's Hulk</v>
      </c>
      <c r="E183" s="9" t="str">
        <f t="array" ref="E183">_xlfn.XLOOKUP($B183, Runs[Run ID], Runs[Status])</f>
        <v>unread</v>
      </c>
      <c r="F183" s="13" t="b">
        <f t="shared" si="1"/>
        <v>0</v>
      </c>
      <c r="G183" s="4"/>
      <c r="H183" s="4"/>
      <c r="I183" s="4"/>
      <c r="J183" s="4"/>
      <c r="K183" s="4"/>
      <c r="L183" s="4"/>
      <c r="M183" s="4"/>
      <c r="N183" s="4"/>
      <c r="O183" s="4"/>
      <c r="P183" s="4"/>
      <c r="Q183" s="4"/>
      <c r="R183" s="4"/>
      <c r="S183" s="4"/>
      <c r="T183" s="4"/>
      <c r="U183" s="4"/>
      <c r="V183" s="4"/>
      <c r="W183" s="4"/>
      <c r="X183" s="4"/>
      <c r="Y183" s="4"/>
      <c r="Z183" s="4"/>
    </row>
    <row r="184" ht="22.5" customHeight="1">
      <c r="A184" s="39" t="s">
        <v>813</v>
      </c>
      <c r="B184" s="6" t="s">
        <v>808</v>
      </c>
      <c r="C184" s="6" t="s">
        <v>25</v>
      </c>
      <c r="D184" s="8" t="str">
        <f t="array" ref="D184">_xlfn.XLOOKUP($B184, Runs[Run ID], Runs[Title])</f>
        <v>Stern's Spider-Man</v>
      </c>
      <c r="E184" s="9" t="str">
        <f t="array" ref="E184">_xlfn.XLOOKUP($B184, Runs[Run ID], Runs[Status])</f>
        <v>unread</v>
      </c>
      <c r="F184" s="13" t="b">
        <f t="shared" si="1"/>
        <v>0</v>
      </c>
      <c r="G184" s="4"/>
      <c r="H184" s="4"/>
      <c r="I184" s="4"/>
      <c r="J184" s="4"/>
      <c r="K184" s="4"/>
      <c r="L184" s="4"/>
      <c r="M184" s="4"/>
      <c r="N184" s="4"/>
      <c r="O184" s="4"/>
      <c r="P184" s="4"/>
      <c r="Q184" s="4"/>
      <c r="R184" s="4"/>
      <c r="S184" s="4"/>
      <c r="T184" s="4"/>
      <c r="U184" s="4"/>
      <c r="V184" s="4"/>
      <c r="W184" s="4"/>
      <c r="X184" s="4"/>
      <c r="Y184" s="4"/>
      <c r="Z184" s="4"/>
    </row>
    <row r="185" ht="22.5" customHeight="1">
      <c r="A185" s="39" t="s">
        <v>839</v>
      </c>
      <c r="B185" s="6" t="s">
        <v>813</v>
      </c>
      <c r="C185" s="6" t="s">
        <v>25</v>
      </c>
      <c r="D185" s="8" t="str">
        <f t="array" ref="D185">_xlfn.XLOOKUP($B185, Runs[Run ID], Runs[Title])</f>
        <v>Death of Jean DeWolff</v>
      </c>
      <c r="E185" s="9" t="str">
        <f t="array" ref="E185">_xlfn.XLOOKUP($B185, Runs[Run ID], Runs[Status])</f>
        <v>unread</v>
      </c>
      <c r="F185" s="13" t="b">
        <f t="shared" si="1"/>
        <v>0</v>
      </c>
      <c r="G185" s="4"/>
      <c r="H185" s="4"/>
      <c r="I185" s="4"/>
      <c r="J185" s="4"/>
      <c r="K185" s="4"/>
      <c r="L185" s="4"/>
      <c r="M185" s="4"/>
      <c r="N185" s="4"/>
      <c r="O185" s="4"/>
      <c r="P185" s="4"/>
      <c r="Q185" s="4"/>
      <c r="R185" s="4"/>
      <c r="S185" s="4"/>
      <c r="T185" s="4"/>
      <c r="U185" s="4"/>
      <c r="V185" s="4"/>
      <c r="W185" s="4"/>
      <c r="X185" s="4"/>
      <c r="Y185" s="4"/>
      <c r="Z185" s="4"/>
    </row>
    <row r="186" ht="22.5" customHeight="1">
      <c r="A186" s="57" t="s">
        <v>865</v>
      </c>
      <c r="B186" s="57" t="s">
        <v>868</v>
      </c>
      <c r="C186" s="6" t="s">
        <v>25</v>
      </c>
      <c r="D186" s="8" t="str">
        <f t="array" ref="D186">_xlfn.XLOOKUP($B186, Runs[Run ID], Runs[Title])</f>
        <v>JMS' Spider-Man</v>
      </c>
      <c r="E186" s="9" t="str">
        <f t="array" ref="E186">_xlfn.XLOOKUP($B186, Runs[Run ID], Runs[Status])</f>
        <v>unread</v>
      </c>
      <c r="F186" s="13" t="b">
        <f t="shared" si="1"/>
        <v>0</v>
      </c>
      <c r="G186" s="4"/>
      <c r="H186" s="4"/>
      <c r="I186" s="4"/>
      <c r="J186" s="4"/>
      <c r="K186" s="4"/>
      <c r="L186" s="4"/>
      <c r="M186" s="4"/>
      <c r="N186" s="4"/>
      <c r="O186" s="4"/>
      <c r="P186" s="4"/>
      <c r="Q186" s="4"/>
      <c r="R186" s="4"/>
      <c r="S186" s="4"/>
      <c r="T186" s="4"/>
      <c r="U186" s="4"/>
      <c r="V186" s="4"/>
      <c r="W186" s="4"/>
      <c r="X186" s="4"/>
      <c r="Y186" s="4"/>
      <c r="Z186" s="4"/>
    </row>
    <row r="187" ht="22.5" customHeight="1">
      <c r="A187" s="57" t="s">
        <v>297</v>
      </c>
      <c r="B187" s="57" t="s">
        <v>865</v>
      </c>
      <c r="C187" s="6" t="s">
        <v>25</v>
      </c>
      <c r="D187" s="8" t="str">
        <f t="array" ref="D187">_xlfn.XLOOKUP($B187, Runs[Run ID], Runs[Title])</f>
        <v>Brand New Day</v>
      </c>
      <c r="E187" s="9" t="str">
        <f t="array" ref="E187">_xlfn.XLOOKUP($B187, Runs[Run ID], Runs[Status])</f>
        <v>unread</v>
      </c>
      <c r="F187" s="13" t="b">
        <f t="shared" si="1"/>
        <v>0</v>
      </c>
      <c r="G187" s="4"/>
      <c r="H187" s="4"/>
      <c r="I187" s="4"/>
      <c r="J187" s="4"/>
      <c r="K187" s="4"/>
      <c r="L187" s="4"/>
      <c r="M187" s="4"/>
      <c r="N187" s="4"/>
      <c r="O187" s="4"/>
      <c r="P187" s="4"/>
      <c r="Q187" s="4"/>
      <c r="R187" s="4"/>
      <c r="S187" s="4"/>
      <c r="T187" s="4"/>
      <c r="U187" s="4"/>
      <c r="V187" s="4"/>
      <c r="W187" s="4"/>
      <c r="X187" s="4"/>
      <c r="Y187" s="4"/>
      <c r="Z187" s="4"/>
    </row>
    <row r="188" ht="22.5" customHeight="1">
      <c r="A188" s="105" t="s">
        <v>900</v>
      </c>
      <c r="B188" s="105" t="s">
        <v>128</v>
      </c>
      <c r="C188" s="105" t="s">
        <v>54</v>
      </c>
      <c r="D188" s="106" t="str">
        <f t="array" ref="D188">_xlfn.XLOOKUP($B188, Runs[Run ID], Runs[Title])</f>
        <v>Age of Ultron</v>
      </c>
      <c r="E188" s="107" t="str">
        <f t="array" ref="E188">_xlfn.XLOOKUP($B188, Runs[Run ID], Runs[Status])</f>
        <v>unread</v>
      </c>
      <c r="F188" s="13" t="b">
        <f t="shared" si="1"/>
        <v>0</v>
      </c>
      <c r="G188" s="4"/>
      <c r="H188" s="4"/>
      <c r="I188" s="4"/>
      <c r="J188" s="4"/>
      <c r="K188" s="4"/>
      <c r="L188" s="4"/>
      <c r="M188" s="4"/>
      <c r="N188" s="4"/>
      <c r="O188" s="4"/>
      <c r="P188" s="4"/>
      <c r="Q188" s="4"/>
      <c r="R188" s="4"/>
      <c r="S188" s="4"/>
      <c r="T188" s="4"/>
      <c r="U188" s="4"/>
      <c r="V188" s="4"/>
      <c r="W188" s="4"/>
      <c r="X188" s="4"/>
      <c r="Y188" s="4"/>
      <c r="Z188" s="4"/>
    </row>
    <row r="189" ht="22.5" customHeight="1">
      <c r="A189" s="105" t="s">
        <v>900</v>
      </c>
      <c r="B189" s="105" t="s">
        <v>297</v>
      </c>
      <c r="C189" s="105" t="s">
        <v>25</v>
      </c>
      <c r="D189" s="106" t="str">
        <f t="array" ref="D189">_xlfn.XLOOKUP($B189, Runs[Run ID], Runs[Title])</f>
        <v>Slott's Big Time</v>
      </c>
      <c r="E189" s="107" t="str">
        <f t="array" ref="E189">_xlfn.XLOOKUP($B189, Runs[Run ID], Runs[Status])</f>
        <v>unread</v>
      </c>
      <c r="F189" s="13" t="b">
        <f t="shared" si="1"/>
        <v>0</v>
      </c>
      <c r="G189" s="4"/>
      <c r="H189" s="4"/>
      <c r="I189" s="4"/>
      <c r="J189" s="4"/>
      <c r="K189" s="4"/>
      <c r="L189" s="4"/>
      <c r="M189" s="4"/>
      <c r="N189" s="4"/>
      <c r="O189" s="4"/>
      <c r="P189" s="4"/>
      <c r="Q189" s="4"/>
      <c r="R189" s="4"/>
      <c r="S189" s="4"/>
      <c r="T189" s="4"/>
      <c r="U189" s="4"/>
      <c r="V189" s="4"/>
      <c r="W189" s="4"/>
      <c r="X189" s="4"/>
      <c r="Y189" s="4"/>
      <c r="Z189" s="4"/>
    </row>
    <row r="190" ht="22.5" customHeight="1">
      <c r="A190" s="39" t="s">
        <v>900</v>
      </c>
      <c r="B190" s="6" t="s">
        <v>295</v>
      </c>
      <c r="C190" s="6" t="s">
        <v>54</v>
      </c>
      <c r="D190" s="8" t="str">
        <f t="array" ref="D190">_xlfn.XLOOKUP($B190, Runs[Run ID], Runs[Title])</f>
        <v>Waid's Daredevil</v>
      </c>
      <c r="E190" s="9" t="str">
        <f t="array" ref="E190">_xlfn.XLOOKUP($B190, Runs[Run ID], Runs[Status])</f>
        <v>unread</v>
      </c>
      <c r="F190" s="13" t="b">
        <f t="shared" si="1"/>
        <v>0</v>
      </c>
      <c r="G190" s="4"/>
      <c r="H190" s="4"/>
      <c r="I190" s="4"/>
      <c r="J190" s="4"/>
      <c r="K190" s="4"/>
      <c r="L190" s="4"/>
      <c r="M190" s="4"/>
      <c r="N190" s="4"/>
      <c r="O190" s="4"/>
      <c r="P190" s="4"/>
      <c r="Q190" s="4"/>
      <c r="R190" s="4"/>
      <c r="S190" s="4"/>
      <c r="T190" s="4"/>
      <c r="U190" s="4"/>
      <c r="V190" s="4"/>
      <c r="W190" s="4"/>
      <c r="X190" s="4"/>
      <c r="Y190" s="4"/>
      <c r="Z190" s="4"/>
    </row>
    <row r="191" ht="22.5" customHeight="1">
      <c r="A191" s="39" t="s">
        <v>969</v>
      </c>
      <c r="B191" s="6" t="s">
        <v>970</v>
      </c>
      <c r="C191" s="6" t="s">
        <v>25</v>
      </c>
      <c r="D191" s="8" t="str">
        <f t="array" ref="D191">_xlfn.XLOOKUP($B191, Runs[Run ID], Runs[Title])</f>
        <v>Spider-Verse</v>
      </c>
      <c r="E191" s="9" t="str">
        <f t="array" ref="E191">_xlfn.XLOOKUP($B191, Runs[Run ID], Runs[Status])</f>
        <v>unread</v>
      </c>
      <c r="F191" s="13" t="b">
        <f t="shared" si="1"/>
        <v>0</v>
      </c>
      <c r="G191" s="4"/>
      <c r="H191" s="4"/>
      <c r="I191" s="4"/>
      <c r="J191" s="4"/>
      <c r="K191" s="4"/>
      <c r="L191" s="4"/>
      <c r="M191" s="4"/>
      <c r="N191" s="4"/>
      <c r="O191" s="4"/>
      <c r="P191" s="4"/>
      <c r="Q191" s="4"/>
      <c r="R191" s="4"/>
      <c r="S191" s="4"/>
      <c r="T191" s="4"/>
      <c r="U191" s="4"/>
      <c r="V191" s="4"/>
      <c r="W191" s="4"/>
      <c r="X191" s="4"/>
      <c r="Y191" s="4"/>
      <c r="Z191" s="4"/>
    </row>
    <row r="192" ht="22.5" customHeight="1">
      <c r="A192" s="39" t="s">
        <v>988</v>
      </c>
      <c r="B192" s="6" t="s">
        <v>969</v>
      </c>
      <c r="C192" s="6" t="s">
        <v>25</v>
      </c>
      <c r="D192" s="8" t="str">
        <f t="array" ref="D192">_xlfn.XLOOKUP($B192, Runs[Run ID], Runs[Title])</f>
        <v>Spider-Man: Worldwide </v>
      </c>
      <c r="E192" s="9" t="str">
        <f t="array" ref="E192">_xlfn.XLOOKUP($B192, Runs[Run ID], Runs[Status])</f>
        <v>unread</v>
      </c>
      <c r="F192" s="13" t="b">
        <f t="shared" si="1"/>
        <v>0</v>
      </c>
      <c r="G192" s="4"/>
      <c r="H192" s="4"/>
      <c r="I192" s="4"/>
      <c r="J192" s="4"/>
      <c r="K192" s="4"/>
      <c r="L192" s="4"/>
      <c r="M192" s="4"/>
      <c r="N192" s="4"/>
      <c r="O192" s="4"/>
      <c r="P192" s="4"/>
      <c r="Q192" s="4"/>
      <c r="R192" s="4"/>
      <c r="S192" s="4"/>
      <c r="T192" s="4"/>
      <c r="U192" s="4"/>
      <c r="V192" s="4"/>
      <c r="W192" s="4"/>
      <c r="X192" s="4"/>
      <c r="Y192" s="4"/>
      <c r="Z192" s="4"/>
    </row>
    <row r="193" ht="22.5" customHeight="1">
      <c r="A193" s="39" t="s">
        <v>805</v>
      </c>
      <c r="B193" s="6" t="s">
        <v>1020</v>
      </c>
      <c r="C193" s="6" t="s">
        <v>25</v>
      </c>
      <c r="D193" s="8" t="str">
        <f t="array" ref="D193">_xlfn.XLOOKUP($B193, Runs[Run ID], Runs[Title])</f>
        <v>Nick Spencer's Spider-Man</v>
      </c>
      <c r="E193" s="9" t="str">
        <f t="array" ref="E193">_xlfn.XLOOKUP($B193, Runs[Run ID], Runs[Status])</f>
        <v>unread</v>
      </c>
      <c r="F193" s="13" t="b">
        <f t="shared" si="1"/>
        <v>0</v>
      </c>
      <c r="G193" s="4"/>
      <c r="H193" s="4"/>
      <c r="I193" s="4"/>
      <c r="J193" s="4"/>
      <c r="K193" s="4"/>
      <c r="L193" s="4"/>
      <c r="M193" s="4"/>
      <c r="N193" s="4"/>
      <c r="O193" s="4"/>
      <c r="P193" s="4"/>
      <c r="Q193" s="4"/>
      <c r="R193" s="4"/>
      <c r="S193" s="4"/>
      <c r="T193" s="4"/>
      <c r="U193" s="4"/>
      <c r="V193" s="4"/>
      <c r="W193" s="4"/>
      <c r="X193" s="4"/>
      <c r="Y193" s="4"/>
      <c r="Z193" s="4"/>
    </row>
    <row r="194" ht="22.5" customHeight="1">
      <c r="A194" s="39" t="s">
        <v>1031</v>
      </c>
      <c r="B194" s="6" t="s">
        <v>1033</v>
      </c>
      <c r="C194" s="6" t="s">
        <v>54</v>
      </c>
      <c r="D194" s="8" t="str">
        <f t="array" ref="D194">_xlfn.XLOOKUP($B194, Runs[Run ID], Runs[Title])</f>
        <v>Claremont Era X-Men</v>
      </c>
      <c r="E194" s="9" t="str">
        <f t="array" ref="E194">_xlfn.XLOOKUP($B194, Runs[Run ID], Runs[Status])</f>
        <v>unread</v>
      </c>
      <c r="F194" s="13" t="b">
        <f t="shared" si="1"/>
        <v>0</v>
      </c>
      <c r="G194" s="4"/>
      <c r="H194" s="4"/>
      <c r="I194" s="4"/>
      <c r="J194" s="4"/>
      <c r="K194" s="4"/>
      <c r="L194" s="4"/>
      <c r="M194" s="4"/>
      <c r="N194" s="4"/>
      <c r="O194" s="4"/>
      <c r="P194" s="4"/>
      <c r="Q194" s="4"/>
      <c r="R194" s="4"/>
      <c r="S194" s="4"/>
      <c r="T194" s="4"/>
      <c r="U194" s="4"/>
      <c r="V194" s="4"/>
      <c r="W194" s="4"/>
      <c r="X194" s="4"/>
      <c r="Y194" s="4"/>
      <c r="Z194" s="4"/>
    </row>
    <row r="195" ht="22.5" customHeight="1">
      <c r="A195" s="39" t="s">
        <v>1031</v>
      </c>
      <c r="B195" s="6" t="s">
        <v>76</v>
      </c>
      <c r="C195" s="6" t="s">
        <v>54</v>
      </c>
      <c r="D195" s="8" t="str">
        <f t="array" ref="D195">_xlfn.XLOOKUP($B195, Runs[Run ID], Runs[Title])</f>
        <v>Mantlo's Incredible Hulk</v>
      </c>
      <c r="E195" s="9" t="str">
        <f t="array" ref="E195">_xlfn.XLOOKUP($B195, Runs[Run ID], Runs[Status])</f>
        <v>unread</v>
      </c>
      <c r="F195" s="13" t="b">
        <f t="shared" si="1"/>
        <v>0</v>
      </c>
      <c r="G195" s="4"/>
      <c r="H195" s="4"/>
      <c r="I195" s="4"/>
      <c r="J195" s="4"/>
      <c r="K195" s="4"/>
      <c r="L195" s="4"/>
      <c r="M195" s="4"/>
      <c r="N195" s="4"/>
      <c r="O195" s="4"/>
      <c r="P195" s="4"/>
      <c r="Q195" s="4"/>
      <c r="R195" s="4"/>
      <c r="S195" s="4"/>
      <c r="T195" s="4"/>
      <c r="U195" s="4"/>
      <c r="V195" s="4"/>
      <c r="W195" s="4"/>
      <c r="X195" s="4"/>
      <c r="Y195" s="4"/>
      <c r="Z195" s="4"/>
    </row>
    <row r="196" ht="22.5" customHeight="1">
      <c r="A196" s="39" t="s">
        <v>174</v>
      </c>
      <c r="B196" s="6" t="s">
        <v>1067</v>
      </c>
      <c r="C196" s="6" t="s">
        <v>54</v>
      </c>
      <c r="D196" s="8" t="str">
        <f t="array" ref="D196">_xlfn.XLOOKUP($B196, Runs[Run ID], Runs[Title])</f>
        <v>Squadron Supreme</v>
      </c>
      <c r="E196" s="9" t="str">
        <f t="array" ref="E196">_xlfn.XLOOKUP($B196, Runs[Run ID], Runs[Status])</f>
        <v>unread</v>
      </c>
      <c r="F196" s="13" t="b">
        <f t="shared" si="1"/>
        <v>0</v>
      </c>
      <c r="G196" s="4"/>
      <c r="H196" s="4"/>
      <c r="I196" s="4"/>
      <c r="J196" s="4"/>
      <c r="K196" s="4"/>
      <c r="L196" s="4"/>
      <c r="M196" s="4"/>
      <c r="N196" s="4"/>
      <c r="O196" s="4"/>
      <c r="P196" s="4"/>
      <c r="Q196" s="4"/>
      <c r="R196" s="4"/>
      <c r="S196" s="4"/>
      <c r="T196" s="4"/>
      <c r="U196" s="4"/>
      <c r="V196" s="4"/>
      <c r="W196" s="4"/>
      <c r="X196" s="4"/>
      <c r="Y196" s="4"/>
      <c r="Z196" s="4"/>
    </row>
    <row r="197" ht="22.5" customHeight="1">
      <c r="A197" s="39" t="s">
        <v>1091</v>
      </c>
      <c r="B197" s="6" t="s">
        <v>7</v>
      </c>
      <c r="C197" s="6" t="s">
        <v>25</v>
      </c>
      <c r="D197" s="8" t="str">
        <f t="array" ref="D197">_xlfn.XLOOKUP($B197, Runs[Run ID], Runs[Title])</f>
        <v>Simonson's Thor</v>
      </c>
      <c r="E197" s="9" t="str">
        <f t="array" ref="E197">_xlfn.XLOOKUP($B197, Runs[Run ID], Runs[Status])</f>
        <v>reading</v>
      </c>
      <c r="F197" s="13" t="b">
        <f t="shared" si="1"/>
        <v>0</v>
      </c>
      <c r="G197" s="4"/>
      <c r="H197" s="4"/>
      <c r="I197" s="4"/>
      <c r="J197" s="4"/>
      <c r="K197" s="4"/>
      <c r="L197" s="4"/>
      <c r="M197" s="4"/>
      <c r="N197" s="4"/>
      <c r="O197" s="4"/>
      <c r="P197" s="4"/>
      <c r="Q197" s="4"/>
      <c r="R197" s="4"/>
      <c r="S197" s="4"/>
      <c r="T197" s="4"/>
      <c r="U197" s="4"/>
      <c r="V197" s="4"/>
      <c r="W197" s="4"/>
      <c r="X197" s="4"/>
      <c r="Y197" s="4"/>
      <c r="Z197" s="4"/>
    </row>
    <row r="198" ht="22.5" customHeight="1">
      <c r="A198" s="39" t="s">
        <v>1112</v>
      </c>
      <c r="B198" s="6" t="s">
        <v>1091</v>
      </c>
      <c r="C198" s="6" t="s">
        <v>25</v>
      </c>
      <c r="D198" s="8" t="str">
        <f t="array" ref="D198">_xlfn.XLOOKUP($B198, Runs[Run ID], Runs[Title])</f>
        <v>Thor: God of Thunder</v>
      </c>
      <c r="E198" s="9" t="str">
        <f t="array" ref="E198">_xlfn.XLOOKUP($B198, Runs[Run ID], Runs[Status])</f>
        <v>unread</v>
      </c>
      <c r="F198" s="13" t="b">
        <f t="shared" si="1"/>
        <v>0</v>
      </c>
      <c r="G198" s="4"/>
      <c r="H198" s="4"/>
      <c r="I198" s="4"/>
      <c r="J198" s="4"/>
      <c r="K198" s="4"/>
      <c r="L198" s="4"/>
      <c r="M198" s="4"/>
      <c r="N198" s="4"/>
      <c r="O198" s="4"/>
      <c r="P198" s="4"/>
      <c r="Q198" s="4"/>
      <c r="R198" s="4"/>
      <c r="S198" s="4"/>
      <c r="T198" s="4"/>
      <c r="U198" s="4"/>
      <c r="V198" s="4"/>
      <c r="W198" s="4"/>
      <c r="X198" s="4"/>
      <c r="Y198" s="4"/>
      <c r="Z198" s="4"/>
    </row>
    <row r="199" ht="22.5" customHeight="1">
      <c r="A199" s="39" t="s">
        <v>177</v>
      </c>
      <c r="B199" s="6" t="s">
        <v>1112</v>
      </c>
      <c r="C199" s="6" t="s">
        <v>25</v>
      </c>
      <c r="D199" s="8" t="str">
        <f t="array" ref="D199">_xlfn.XLOOKUP($B199, Runs[Run ID], Runs[Title])</f>
        <v>Original Sin</v>
      </c>
      <c r="E199" s="9" t="str">
        <f t="array" ref="E199">_xlfn.XLOOKUP($B199, Runs[Run ID], Runs[Status])</f>
        <v>unread</v>
      </c>
      <c r="F199" s="13" t="b">
        <f t="shared" si="1"/>
        <v>0</v>
      </c>
      <c r="G199" s="4"/>
      <c r="H199" s="4"/>
      <c r="I199" s="4"/>
      <c r="J199" s="4"/>
      <c r="K199" s="4"/>
      <c r="L199" s="4"/>
      <c r="M199" s="4"/>
      <c r="N199" s="4"/>
      <c r="O199" s="4"/>
      <c r="P199" s="4"/>
      <c r="Q199" s="4"/>
      <c r="R199" s="4"/>
      <c r="S199" s="4"/>
      <c r="T199" s="4"/>
      <c r="U199" s="4"/>
      <c r="V199" s="4"/>
      <c r="W199" s="4"/>
      <c r="X199" s="4"/>
      <c r="Y199" s="4"/>
      <c r="Z199" s="4"/>
    </row>
    <row r="200" ht="22.5" customHeight="1">
      <c r="A200" s="39" t="s">
        <v>177</v>
      </c>
      <c r="B200" s="6" t="s">
        <v>137</v>
      </c>
      <c r="C200" s="6" t="s">
        <v>54</v>
      </c>
      <c r="D200" s="8" t="str">
        <f t="array" ref="D200">_xlfn.XLOOKUP($B200, Runs[Run ID], Runs[Title])</f>
        <v>Secret Wars (2015)</v>
      </c>
      <c r="E200" s="9" t="str">
        <f t="array" ref="E200">_xlfn.XLOOKUP($B200, Runs[Run ID], Runs[Status])</f>
        <v>unread</v>
      </c>
      <c r="F200" s="13" t="b">
        <f t="shared" si="1"/>
        <v>0</v>
      </c>
      <c r="G200" s="4"/>
      <c r="H200" s="4"/>
      <c r="I200" s="4"/>
      <c r="J200" s="4"/>
      <c r="K200" s="4"/>
      <c r="L200" s="4"/>
      <c r="M200" s="4"/>
      <c r="N200" s="4"/>
      <c r="O200" s="4"/>
      <c r="P200" s="4"/>
      <c r="Q200" s="4"/>
      <c r="R200" s="4"/>
      <c r="S200" s="4"/>
      <c r="T200" s="4"/>
      <c r="U200" s="4"/>
      <c r="V200" s="4"/>
      <c r="W200" s="4"/>
      <c r="X200" s="4"/>
      <c r="Y200" s="4"/>
      <c r="Z200" s="4"/>
    </row>
    <row r="201" ht="22.5" customHeight="1">
      <c r="A201" s="39" t="s">
        <v>483</v>
      </c>
      <c r="B201" s="6" t="s">
        <v>177</v>
      </c>
      <c r="C201" s="6" t="s">
        <v>25</v>
      </c>
      <c r="D201" s="8" t="str">
        <f t="array" ref="D201">_xlfn.XLOOKUP($B201, Runs[Run ID], Runs[Title])</f>
        <v>Aaron's Thor / Mighty Thor</v>
      </c>
      <c r="E201" s="9" t="str">
        <f t="array" ref="E201">_xlfn.XLOOKUP($B201, Runs[Run ID], Runs[Status])</f>
        <v>unread</v>
      </c>
      <c r="F201" s="13" t="b">
        <f t="shared" si="1"/>
        <v>0</v>
      </c>
      <c r="G201" s="4"/>
      <c r="H201" s="4"/>
      <c r="I201" s="4"/>
      <c r="J201" s="4"/>
      <c r="K201" s="4"/>
      <c r="L201" s="4"/>
      <c r="M201" s="4"/>
      <c r="N201" s="4"/>
      <c r="O201" s="4"/>
      <c r="P201" s="4"/>
      <c r="Q201" s="4"/>
      <c r="R201" s="4"/>
      <c r="S201" s="4"/>
      <c r="T201" s="4"/>
      <c r="U201" s="4"/>
      <c r="V201" s="4"/>
      <c r="W201" s="4"/>
      <c r="X201" s="4"/>
      <c r="Y201" s="4"/>
      <c r="Z201" s="4"/>
    </row>
    <row r="202" ht="22.5" customHeight="1">
      <c r="A202" s="39" t="s">
        <v>483</v>
      </c>
      <c r="B202" s="6" t="s">
        <v>74</v>
      </c>
      <c r="C202" s="6" t="s">
        <v>54</v>
      </c>
      <c r="D202" s="8" t="str">
        <f t="array" ref="D202">_xlfn.XLOOKUP($B202, Runs[Run ID], Runs[Title])</f>
        <v>Busiek's Iron Man</v>
      </c>
      <c r="E202" s="9" t="str">
        <f t="array" ref="E202">_xlfn.XLOOKUP($B202, Runs[Run ID], Runs[Status])</f>
        <v>unread</v>
      </c>
      <c r="F202" s="13" t="b">
        <f t="shared" si="1"/>
        <v>0</v>
      </c>
      <c r="G202" s="4"/>
      <c r="H202" s="4"/>
      <c r="I202" s="4"/>
      <c r="J202" s="4"/>
      <c r="K202" s="4"/>
      <c r="L202" s="4"/>
      <c r="M202" s="4"/>
      <c r="N202" s="4"/>
      <c r="O202" s="4"/>
      <c r="P202" s="4"/>
      <c r="Q202" s="4"/>
      <c r="R202" s="4"/>
      <c r="S202" s="4"/>
      <c r="T202" s="4"/>
      <c r="U202" s="4"/>
      <c r="V202" s="4"/>
      <c r="W202" s="4"/>
      <c r="X202" s="4"/>
      <c r="Y202" s="4"/>
      <c r="Z202" s="4"/>
    </row>
    <row r="203" ht="22.5" customHeight="1">
      <c r="A203" s="39" t="s">
        <v>483</v>
      </c>
      <c r="B203" s="6" t="s">
        <v>318</v>
      </c>
      <c r="C203" s="6" t="s">
        <v>54</v>
      </c>
      <c r="D203" s="8" t="str">
        <f t="array" ref="D203">_xlfn.XLOOKUP($B203, Runs[Run ID], Runs[Title])</f>
        <v>Cantwell's Iron Man</v>
      </c>
      <c r="E203" s="9" t="str">
        <f t="array" ref="E203">_xlfn.XLOOKUP($B203, Runs[Run ID], Runs[Status])</f>
        <v>unread</v>
      </c>
      <c r="F203" s="13" t="b">
        <f t="shared" si="1"/>
        <v>0</v>
      </c>
      <c r="G203" s="4"/>
      <c r="H203" s="4"/>
      <c r="I203" s="4"/>
      <c r="J203" s="4"/>
      <c r="K203" s="4"/>
      <c r="L203" s="4"/>
      <c r="M203" s="4"/>
      <c r="N203" s="4"/>
      <c r="O203" s="4"/>
      <c r="P203" s="4"/>
      <c r="Q203" s="4"/>
      <c r="R203" s="4"/>
      <c r="S203" s="4"/>
      <c r="T203" s="4"/>
      <c r="U203" s="4"/>
      <c r="V203" s="4"/>
      <c r="W203" s="4"/>
      <c r="X203" s="4"/>
      <c r="Y203" s="4"/>
      <c r="Z203" s="4"/>
    </row>
    <row r="204" ht="22.5" customHeight="1">
      <c r="A204" s="39" t="s">
        <v>1173</v>
      </c>
      <c r="B204" s="6" t="s">
        <v>483</v>
      </c>
      <c r="C204" s="6" t="s">
        <v>25</v>
      </c>
      <c r="D204" s="8" t="str">
        <f t="array" ref="D204">_xlfn.XLOOKUP($B204, Runs[Run ID], Runs[Title])</f>
        <v>War of the Realms</v>
      </c>
      <c r="E204" s="9" t="str">
        <f t="array" ref="E204">_xlfn.XLOOKUP($B204, Runs[Run ID], Runs[Status])</f>
        <v>unread</v>
      </c>
      <c r="F204" s="13" t="b">
        <f t="shared" si="1"/>
        <v>0</v>
      </c>
      <c r="G204" s="4"/>
      <c r="H204" s="4"/>
      <c r="I204" s="4"/>
      <c r="J204" s="4"/>
      <c r="K204" s="4"/>
      <c r="L204" s="4"/>
      <c r="M204" s="4"/>
      <c r="N204" s="4"/>
      <c r="O204" s="4"/>
      <c r="P204" s="4"/>
      <c r="Q204" s="4"/>
      <c r="R204" s="4"/>
      <c r="S204" s="4"/>
      <c r="T204" s="4"/>
      <c r="U204" s="4"/>
      <c r="V204" s="4"/>
      <c r="W204" s="4"/>
      <c r="X204" s="4"/>
      <c r="Y204" s="4"/>
      <c r="Z204" s="4"/>
    </row>
    <row r="205" ht="22.5" customHeight="1">
      <c r="A205" s="39" t="s">
        <v>515</v>
      </c>
      <c r="B205" s="6" t="s">
        <v>1173</v>
      </c>
      <c r="C205" s="6" t="s">
        <v>25</v>
      </c>
      <c r="D205" s="8" t="str">
        <f t="array" ref="D205">_xlfn.XLOOKUP($B205, Runs[Run ID], Runs[Title])</f>
        <v>King Thor</v>
      </c>
      <c r="E205" s="9" t="str">
        <f t="array" ref="E205">_xlfn.XLOOKUP($B205, Runs[Run ID], Runs[Status])</f>
        <v>unread</v>
      </c>
      <c r="F205" s="13" t="b">
        <f t="shared" si="1"/>
        <v>0</v>
      </c>
      <c r="G205" s="4"/>
      <c r="H205" s="4"/>
      <c r="I205" s="4"/>
      <c r="J205" s="4"/>
      <c r="K205" s="4"/>
      <c r="L205" s="4"/>
      <c r="M205" s="4"/>
      <c r="N205" s="4"/>
      <c r="O205" s="4"/>
      <c r="P205" s="4"/>
      <c r="Q205" s="4"/>
      <c r="R205" s="4"/>
      <c r="S205" s="4"/>
      <c r="T205" s="4"/>
      <c r="U205" s="4"/>
      <c r="V205" s="4"/>
      <c r="W205" s="4"/>
      <c r="X205" s="4"/>
      <c r="Y205" s="4"/>
      <c r="Z205" s="4"/>
    </row>
    <row r="206" ht="22.5" customHeight="1">
      <c r="A206" s="39" t="s">
        <v>1178</v>
      </c>
      <c r="B206" s="6" t="s">
        <v>515</v>
      </c>
      <c r="C206" s="6" t="s">
        <v>25</v>
      </c>
      <c r="D206" s="8" t="str">
        <f t="array" ref="D206">_xlfn.XLOOKUP($B206, Runs[Run ID], Runs[Title])</f>
        <v>Cates' Thor</v>
      </c>
      <c r="E206" s="9" t="str">
        <f t="array" ref="E206">_xlfn.XLOOKUP($B206, Runs[Run ID], Runs[Status])</f>
        <v>unread</v>
      </c>
      <c r="F206" s="13" t="b">
        <f t="shared" si="1"/>
        <v>0</v>
      </c>
      <c r="G206" s="4"/>
      <c r="H206" s="4"/>
      <c r="I206" s="4"/>
      <c r="J206" s="4"/>
      <c r="K206" s="4"/>
      <c r="L206" s="4"/>
      <c r="M206" s="4"/>
      <c r="N206" s="4"/>
      <c r="O206" s="4"/>
      <c r="P206" s="4"/>
      <c r="Q206" s="4"/>
      <c r="R206" s="4"/>
      <c r="S206" s="4"/>
      <c r="T206" s="4"/>
      <c r="U206" s="4"/>
      <c r="V206" s="4"/>
      <c r="W206" s="4"/>
      <c r="X206" s="4"/>
      <c r="Y206" s="4"/>
      <c r="Z206" s="4"/>
    </row>
    <row r="207" ht="22.5" customHeight="1">
      <c r="A207" s="39" t="s">
        <v>80</v>
      </c>
      <c r="B207" s="6" t="s">
        <v>1181</v>
      </c>
      <c r="C207" s="6" t="s">
        <v>54</v>
      </c>
      <c r="D207" s="8" t="str">
        <f t="array" ref="D207">_xlfn.XLOOKUP($B207, Runs[Run ID], Runs[Title])</f>
        <v>Ragnarok </v>
      </c>
      <c r="E207" s="9" t="str">
        <f t="array" ref="E207">_xlfn.XLOOKUP($B207, Runs[Run ID], Runs[Status])</f>
        <v>unread</v>
      </c>
      <c r="F207" s="13" t="b">
        <f t="shared" si="1"/>
        <v>0</v>
      </c>
      <c r="G207" s="4"/>
      <c r="H207" s="4"/>
      <c r="I207" s="4"/>
      <c r="J207" s="4"/>
      <c r="K207" s="4"/>
      <c r="L207" s="4"/>
      <c r="M207" s="4"/>
      <c r="N207" s="4"/>
      <c r="O207" s="4"/>
      <c r="P207" s="4"/>
      <c r="Q207" s="4"/>
      <c r="R207" s="4"/>
      <c r="S207" s="4"/>
      <c r="T207" s="4"/>
      <c r="U207" s="4"/>
      <c r="V207" s="4"/>
      <c r="W207" s="4"/>
      <c r="X207" s="4"/>
      <c r="Y207" s="4"/>
      <c r="Z207" s="4"/>
    </row>
    <row r="208" ht="22.5" customHeight="1">
      <c r="A208" s="39" t="s">
        <v>1183</v>
      </c>
      <c r="B208" s="6" t="s">
        <v>7</v>
      </c>
      <c r="C208" s="6" t="s">
        <v>54</v>
      </c>
      <c r="D208" s="8" t="str">
        <f t="array" ref="D208">_xlfn.XLOOKUP($B208, Runs[Run ID], Runs[Title])</f>
        <v>Simonson's Thor</v>
      </c>
      <c r="E208" s="9" t="str">
        <f t="array" ref="E208">_xlfn.XLOOKUP($B208, Runs[Run ID], Runs[Status])</f>
        <v>reading</v>
      </c>
      <c r="F208" s="13" t="b">
        <f t="shared" si="1"/>
        <v>0</v>
      </c>
      <c r="G208" s="4"/>
      <c r="H208" s="4"/>
      <c r="I208" s="4"/>
      <c r="J208" s="4"/>
      <c r="K208" s="4"/>
      <c r="L208" s="4"/>
      <c r="M208" s="4"/>
      <c r="N208" s="4"/>
      <c r="O208" s="4"/>
      <c r="P208" s="4"/>
      <c r="Q208" s="4"/>
      <c r="R208" s="4"/>
      <c r="S208" s="4"/>
      <c r="T208" s="4"/>
      <c r="U208" s="4"/>
      <c r="V208" s="4"/>
      <c r="W208" s="4"/>
      <c r="X208" s="4"/>
      <c r="Y208" s="4"/>
      <c r="Z208" s="4"/>
    </row>
    <row r="209" ht="22.5" customHeight="1">
      <c r="A209" s="39" t="s">
        <v>1185</v>
      </c>
      <c r="B209" s="6" t="s">
        <v>116</v>
      </c>
      <c r="C209" s="6" t="s">
        <v>54</v>
      </c>
      <c r="D209" s="8" t="str">
        <f t="array" ref="D209">_xlfn.XLOOKUP($B209, Runs[Run ID], Runs[Title])</f>
        <v>Fear Itself</v>
      </c>
      <c r="E209" s="9" t="str">
        <f t="array" ref="E209">_xlfn.XLOOKUP($B209, Runs[Run ID], Runs[Status])</f>
        <v>unread</v>
      </c>
      <c r="F209" s="13" t="b">
        <f t="shared" si="1"/>
        <v>0</v>
      </c>
      <c r="G209" s="4"/>
      <c r="H209" s="4"/>
      <c r="I209" s="4"/>
      <c r="J209" s="4"/>
      <c r="K209" s="4"/>
      <c r="L209" s="4"/>
      <c r="M209" s="4"/>
      <c r="N209" s="4"/>
      <c r="O209" s="4"/>
      <c r="P209" s="4"/>
      <c r="Q209" s="4"/>
      <c r="R209" s="4"/>
      <c r="S209" s="4"/>
      <c r="T209" s="4"/>
      <c r="U209" s="4"/>
      <c r="V209" s="4"/>
      <c r="W209" s="4"/>
      <c r="X209" s="4"/>
      <c r="Y209" s="4"/>
      <c r="Z209" s="4"/>
    </row>
    <row r="210" ht="22.5" customHeight="1">
      <c r="A210" s="39" t="s">
        <v>1187</v>
      </c>
      <c r="B210" s="6" t="s">
        <v>1188</v>
      </c>
      <c r="C210" s="6" t="s">
        <v>25</v>
      </c>
      <c r="D210" s="8" t="str">
        <f t="array" ref="D210">_xlfn.XLOOKUP($B210, Runs[Run ID], Runs[Title])</f>
        <v>Ultimate Invasion</v>
      </c>
      <c r="E210" s="9" t="str">
        <f t="array" ref="E210">_xlfn.XLOOKUP($B210, Runs[Run ID], Runs[Status])</f>
        <v>unread</v>
      </c>
      <c r="F210" s="13" t="b">
        <f t="shared" si="1"/>
        <v>0</v>
      </c>
      <c r="G210" s="4"/>
      <c r="H210" s="4"/>
      <c r="I210" s="4"/>
      <c r="J210" s="4"/>
      <c r="K210" s="4"/>
      <c r="L210" s="4"/>
      <c r="M210" s="4"/>
      <c r="N210" s="4"/>
      <c r="O210" s="4"/>
      <c r="P210" s="4"/>
      <c r="Q210" s="4"/>
      <c r="R210" s="4"/>
      <c r="S210" s="4"/>
      <c r="T210" s="4"/>
      <c r="U210" s="4"/>
      <c r="V210" s="4"/>
      <c r="W210" s="4"/>
      <c r="X210" s="4"/>
      <c r="Y210" s="4"/>
      <c r="Z210" s="4"/>
    </row>
    <row r="211" ht="22.5" customHeight="1">
      <c r="A211" s="39" t="s">
        <v>1193</v>
      </c>
      <c r="B211" s="6" t="s">
        <v>1187</v>
      </c>
      <c r="C211" s="6" t="s">
        <v>25</v>
      </c>
      <c r="D211" s="8" t="str">
        <f t="array" ref="D211">_xlfn.XLOOKUP($B211, Runs[Run ID], Runs[Title])</f>
        <v>Ultimate 2024 (Year 1)</v>
      </c>
      <c r="E211" s="9" t="str">
        <f t="array" ref="E211">_xlfn.XLOOKUP($B211, Runs[Run ID], Runs[Status])</f>
        <v>unread</v>
      </c>
      <c r="F211" s="13" t="b">
        <f t="shared" si="1"/>
        <v>0</v>
      </c>
      <c r="G211" s="4"/>
      <c r="H211" s="4"/>
      <c r="I211" s="4"/>
      <c r="J211" s="4"/>
      <c r="K211" s="4"/>
      <c r="L211" s="4"/>
      <c r="M211" s="4"/>
      <c r="N211" s="4"/>
      <c r="O211" s="4"/>
      <c r="P211" s="4"/>
      <c r="Q211" s="4"/>
      <c r="R211" s="4"/>
      <c r="S211" s="4"/>
      <c r="T211" s="4"/>
      <c r="U211" s="4"/>
      <c r="V211" s="4"/>
      <c r="W211" s="4"/>
      <c r="X211" s="4"/>
      <c r="Y211" s="4"/>
      <c r="Z211" s="4"/>
    </row>
    <row r="212" ht="22.5" customHeight="1">
      <c r="A212" s="39" t="s">
        <v>1196</v>
      </c>
      <c r="B212" s="6" t="s">
        <v>1193</v>
      </c>
      <c r="C212" s="6" t="s">
        <v>25</v>
      </c>
      <c r="D212" s="8" t="str">
        <f t="array" ref="D212">_xlfn.XLOOKUP($B212, Runs[Run ID], Runs[Title])</f>
        <v>Ultimate 2024 (Year 2)</v>
      </c>
      <c r="E212" s="9" t="str">
        <f t="array" ref="E212">_xlfn.XLOOKUP($B212, Runs[Run ID], Runs[Status])</f>
        <v>unread</v>
      </c>
      <c r="F212" s="13" t="b">
        <f t="shared" si="1"/>
        <v>0</v>
      </c>
      <c r="G212" s="4"/>
      <c r="H212" s="4"/>
      <c r="I212" s="4"/>
      <c r="J212" s="4"/>
      <c r="K212" s="4"/>
      <c r="L212" s="4"/>
      <c r="M212" s="4"/>
      <c r="N212" s="4"/>
      <c r="O212" s="4"/>
      <c r="P212" s="4"/>
      <c r="Q212" s="4"/>
      <c r="R212" s="4"/>
      <c r="S212" s="4"/>
      <c r="T212" s="4"/>
      <c r="U212" s="4"/>
      <c r="V212" s="4"/>
      <c r="W212" s="4"/>
      <c r="X212" s="4"/>
      <c r="Y212" s="4"/>
      <c r="Z212" s="4"/>
    </row>
    <row r="213" ht="22.5" customHeight="1">
      <c r="A213" s="39" t="s">
        <v>157</v>
      </c>
      <c r="B213" s="6" t="s">
        <v>1198</v>
      </c>
      <c r="C213" s="6" t="s">
        <v>25</v>
      </c>
      <c r="D213" s="8" t="str">
        <f t="array" ref="D213">_xlfn.XLOOKUP($B213, Runs[Run ID], Runs[Title])</f>
        <v>Cates' Symbiote</v>
      </c>
      <c r="E213" s="9" t="str">
        <f t="array" ref="E213">_xlfn.XLOOKUP($B213, Runs[Run ID], Runs[Status])</f>
        <v>unread</v>
      </c>
      <c r="F213" s="13" t="b">
        <f t="shared" si="1"/>
        <v>0</v>
      </c>
      <c r="G213" s="4"/>
      <c r="H213" s="4"/>
      <c r="I213" s="4"/>
      <c r="J213" s="4"/>
      <c r="K213" s="4"/>
      <c r="L213" s="4"/>
      <c r="M213" s="4"/>
      <c r="N213" s="4"/>
      <c r="O213" s="4"/>
      <c r="P213" s="4"/>
      <c r="Q213" s="4"/>
      <c r="R213" s="4"/>
      <c r="S213" s="4"/>
      <c r="T213" s="4"/>
      <c r="U213" s="4"/>
      <c r="V213" s="4"/>
      <c r="W213" s="4"/>
      <c r="X213" s="4"/>
      <c r="Y213" s="4"/>
      <c r="Z213" s="4"/>
    </row>
    <row r="214" ht="22.5" customHeight="1">
      <c r="A214" s="39" t="s">
        <v>157</v>
      </c>
      <c r="B214" s="6" t="s">
        <v>358</v>
      </c>
      <c r="C214" s="6" t="s">
        <v>54</v>
      </c>
      <c r="D214" s="8" t="str">
        <f t="array" ref="D214">_xlfn.XLOOKUP($B214, Runs[Run ID], Runs[Title])</f>
        <v>Danny Ketch's Ghost Rider</v>
      </c>
      <c r="E214" s="9" t="str">
        <f t="array" ref="E214">_xlfn.XLOOKUP($B214, Runs[Run ID], Runs[Status])</f>
        <v>unread</v>
      </c>
      <c r="F214" s="13" t="b">
        <f t="shared" si="1"/>
        <v>0</v>
      </c>
      <c r="G214" s="4"/>
      <c r="H214" s="4"/>
      <c r="I214" s="4"/>
      <c r="J214" s="4"/>
      <c r="K214" s="4"/>
      <c r="L214" s="4"/>
      <c r="M214" s="4"/>
      <c r="N214" s="4"/>
      <c r="O214" s="4"/>
      <c r="P214" s="4"/>
      <c r="Q214" s="4"/>
      <c r="R214" s="4"/>
      <c r="S214" s="4"/>
      <c r="T214" s="4"/>
      <c r="U214" s="4"/>
      <c r="V214" s="4"/>
      <c r="W214" s="4"/>
      <c r="X214" s="4"/>
      <c r="Y214" s="4"/>
      <c r="Z214" s="4"/>
    </row>
    <row r="215" ht="22.5" customHeight="1">
      <c r="A215" s="39" t="s">
        <v>157</v>
      </c>
      <c r="B215" s="6" t="s">
        <v>1205</v>
      </c>
      <c r="C215" s="6" t="s">
        <v>54</v>
      </c>
      <c r="D215" s="8" t="str">
        <f t="array" ref="D215">_xlfn.XLOOKUP($B215, Runs[Run ID], Runs[Title])</f>
        <v>MacKay's Black Cat</v>
      </c>
      <c r="E215" s="9" t="str">
        <f t="array" ref="E215">_xlfn.XLOOKUP($B215, Runs[Run ID], Runs[Status])</f>
        <v>unread</v>
      </c>
      <c r="F215" s="13" t="b">
        <f t="shared" si="1"/>
        <v>0</v>
      </c>
      <c r="G215" s="4"/>
      <c r="H215" s="4"/>
      <c r="I215" s="4"/>
      <c r="J215" s="4"/>
      <c r="K215" s="4"/>
      <c r="L215" s="4"/>
      <c r="M215" s="4"/>
      <c r="N215" s="4"/>
      <c r="O215" s="4"/>
      <c r="P215" s="4"/>
      <c r="Q215" s="4"/>
      <c r="R215" s="4"/>
      <c r="S215" s="4"/>
      <c r="T215" s="4"/>
      <c r="U215" s="4"/>
      <c r="V215" s="4"/>
      <c r="W215" s="4"/>
      <c r="X215" s="4"/>
      <c r="Y215" s="4"/>
      <c r="Z215" s="4"/>
    </row>
    <row r="216" ht="22.5" customHeight="1">
      <c r="A216" s="39" t="s">
        <v>157</v>
      </c>
      <c r="B216" s="6" t="s">
        <v>179</v>
      </c>
      <c r="C216" s="6" t="s">
        <v>54</v>
      </c>
      <c r="D216" s="8" t="str">
        <f t="array" ref="D216">_xlfn.XLOOKUP($B216, Runs[Run ID], Runs[Title])</f>
        <v>Robbie Reyes/Modern Ghost Rider</v>
      </c>
      <c r="E216" s="9" t="str">
        <f t="array" ref="E216">_xlfn.XLOOKUP($B216, Runs[Run ID], Runs[Status])</f>
        <v>unread</v>
      </c>
      <c r="F216" s="13" t="b">
        <f t="shared" si="1"/>
        <v>0</v>
      </c>
      <c r="G216" s="4"/>
      <c r="H216" s="4"/>
      <c r="I216" s="4"/>
      <c r="J216" s="4"/>
      <c r="K216" s="4"/>
      <c r="L216" s="4"/>
      <c r="M216" s="4"/>
      <c r="N216" s="4"/>
      <c r="O216" s="4"/>
      <c r="P216" s="4"/>
      <c r="Q216" s="4"/>
      <c r="R216" s="4"/>
      <c r="S216" s="4"/>
      <c r="T216" s="4"/>
      <c r="U216" s="4"/>
      <c r="V216" s="4"/>
      <c r="W216" s="4"/>
      <c r="X216" s="4"/>
      <c r="Y216" s="4"/>
      <c r="Z216" s="4"/>
    </row>
    <row r="217" ht="22.5" customHeight="1">
      <c r="A217" s="39" t="s">
        <v>157</v>
      </c>
      <c r="B217" s="6" t="s">
        <v>362</v>
      </c>
      <c r="C217" s="6" t="s">
        <v>54</v>
      </c>
      <c r="D217" s="8" t="str">
        <f t="array" ref="D217">_xlfn.XLOOKUP($B217, Runs[Run ID], Runs[Title])</f>
        <v>Way &amp; Aaron's Ghost Rider</v>
      </c>
      <c r="E217" s="9" t="str">
        <f t="array" ref="E217">_xlfn.XLOOKUP($B217, Runs[Run ID], Runs[Status])</f>
        <v>unread</v>
      </c>
      <c r="F217" s="13" t="b">
        <f t="shared" si="1"/>
        <v>0</v>
      </c>
      <c r="G217" s="4"/>
      <c r="H217" s="4"/>
      <c r="I217" s="4"/>
      <c r="J217" s="4"/>
      <c r="K217" s="4"/>
      <c r="L217" s="4"/>
      <c r="M217" s="4"/>
      <c r="N217" s="4"/>
      <c r="O217" s="4"/>
      <c r="P217" s="4"/>
      <c r="Q217" s="4"/>
      <c r="R217" s="4"/>
      <c r="S217" s="4"/>
      <c r="T217" s="4"/>
      <c r="U217" s="4"/>
      <c r="V217" s="4"/>
      <c r="W217" s="4"/>
      <c r="X217" s="4"/>
      <c r="Y217" s="4"/>
      <c r="Z217" s="4"/>
    </row>
    <row r="218" ht="22.5" customHeight="1">
      <c r="A218" s="39" t="s">
        <v>548</v>
      </c>
      <c r="B218" s="6" t="s">
        <v>483</v>
      </c>
      <c r="C218" s="6" t="s">
        <v>54</v>
      </c>
      <c r="D218" s="8" t="str">
        <f t="array" ref="D218">_xlfn.XLOOKUP($B218, Runs[Run ID], Runs[Title])</f>
        <v>War of the Realms</v>
      </c>
      <c r="E218" s="9" t="str">
        <f t="array" ref="E218">_xlfn.XLOOKUP($B218, Runs[Run ID], Runs[Status])</f>
        <v>unread</v>
      </c>
      <c r="F218" s="13" t="b">
        <f t="shared" si="1"/>
        <v>0</v>
      </c>
      <c r="G218" s="4"/>
      <c r="H218" s="4"/>
      <c r="I218" s="4"/>
      <c r="J218" s="4"/>
      <c r="K218" s="4"/>
      <c r="L218" s="4"/>
      <c r="M218" s="4"/>
      <c r="N218" s="4"/>
      <c r="O218" s="4"/>
      <c r="P218" s="4"/>
      <c r="Q218" s="4"/>
      <c r="R218" s="4"/>
      <c r="S218" s="4"/>
      <c r="T218" s="4"/>
      <c r="U218" s="4"/>
      <c r="V218" s="4"/>
      <c r="W218" s="4"/>
      <c r="X218" s="4"/>
      <c r="Y218" s="4"/>
      <c r="Z218" s="4"/>
    </row>
    <row r="219" ht="22.5" customHeight="1">
      <c r="A219" s="39" t="s">
        <v>548</v>
      </c>
      <c r="B219" s="6" t="s">
        <v>157</v>
      </c>
      <c r="C219" s="6" t="s">
        <v>25</v>
      </c>
      <c r="D219" s="8" t="str">
        <f t="array" ref="D219">_xlfn.XLOOKUP($B219, Runs[Run ID], Runs[Title])</f>
        <v>King in Black</v>
      </c>
      <c r="E219" s="9" t="str">
        <f t="array" ref="E219">_xlfn.XLOOKUP($B219, Runs[Run ID], Runs[Status])</f>
        <v>unread</v>
      </c>
      <c r="F219" s="13" t="b">
        <f t="shared" si="1"/>
        <v>0</v>
      </c>
      <c r="G219" s="4"/>
      <c r="H219" s="4"/>
      <c r="I219" s="4"/>
      <c r="J219" s="4"/>
      <c r="K219" s="4"/>
      <c r="L219" s="4"/>
      <c r="M219" s="4"/>
      <c r="N219" s="4"/>
      <c r="O219" s="4"/>
      <c r="P219" s="4"/>
      <c r="Q219" s="4"/>
      <c r="R219" s="4"/>
      <c r="S219" s="4"/>
      <c r="T219" s="4"/>
      <c r="U219" s="4"/>
      <c r="V219" s="4"/>
      <c r="W219" s="4"/>
      <c r="X219" s="4"/>
      <c r="Y219" s="4"/>
      <c r="Z219" s="4"/>
    </row>
    <row r="220" ht="22.5" customHeight="1">
      <c r="A220" s="39" t="s">
        <v>1215</v>
      </c>
      <c r="B220" s="6" t="s">
        <v>1217</v>
      </c>
      <c r="C220" s="6" t="s">
        <v>54</v>
      </c>
      <c r="D220" s="8" t="str">
        <f t="array" ref="D220">_xlfn.XLOOKUP($B220, Runs[Run ID], Runs[Title])</f>
        <v>X-Men (Origins)</v>
      </c>
      <c r="E220" s="9" t="str">
        <f t="array" ref="E220">_xlfn.XLOOKUP($B220, Runs[Run ID], Runs[Status])</f>
        <v>unread</v>
      </c>
      <c r="F220" s="13" t="b">
        <f t="shared" si="1"/>
        <v>0</v>
      </c>
      <c r="G220" s="4"/>
      <c r="H220" s="4"/>
      <c r="I220" s="4"/>
      <c r="J220" s="4"/>
      <c r="K220" s="4"/>
      <c r="L220" s="4"/>
      <c r="M220" s="4"/>
      <c r="N220" s="4"/>
      <c r="O220" s="4"/>
      <c r="P220" s="4"/>
      <c r="Q220" s="4"/>
      <c r="R220" s="4"/>
      <c r="S220" s="4"/>
      <c r="T220" s="4"/>
      <c r="U220" s="4"/>
      <c r="V220" s="4"/>
      <c r="W220" s="4"/>
      <c r="X220" s="4"/>
      <c r="Y220" s="4"/>
      <c r="Z220" s="4"/>
    </row>
    <row r="221" ht="22.5" customHeight="1">
      <c r="A221" s="39" t="s">
        <v>1219</v>
      </c>
      <c r="B221" s="39" t="s">
        <v>1215</v>
      </c>
      <c r="C221" s="6" t="s">
        <v>25</v>
      </c>
      <c r="D221" s="8" t="str">
        <f t="array" ref="D221">_xlfn.XLOOKUP($B221, Runs[Run ID], Runs[Title])</f>
        <v>Vision &amp; Scarlet Witch: Origins</v>
      </c>
      <c r="E221" s="9" t="str">
        <f t="array" ref="E221">_xlfn.XLOOKUP($B221, Runs[Run ID], Runs[Status])</f>
        <v>unread</v>
      </c>
      <c r="F221" s="13" t="b">
        <f t="shared" si="1"/>
        <v>0</v>
      </c>
      <c r="G221" s="4"/>
      <c r="H221" s="4"/>
      <c r="I221" s="4"/>
      <c r="J221" s="4"/>
      <c r="K221" s="4"/>
      <c r="L221" s="4"/>
      <c r="M221" s="4"/>
      <c r="N221" s="4"/>
      <c r="O221" s="4"/>
      <c r="P221" s="4"/>
      <c r="Q221" s="4"/>
      <c r="R221" s="4"/>
      <c r="S221" s="4"/>
      <c r="T221" s="4"/>
      <c r="U221" s="4"/>
      <c r="V221" s="4"/>
      <c r="W221" s="4"/>
      <c r="X221" s="4"/>
      <c r="Y221" s="4"/>
      <c r="Z221" s="4"/>
    </row>
    <row r="222" ht="22.5" customHeight="1">
      <c r="A222" s="39" t="s">
        <v>1221</v>
      </c>
      <c r="B222" s="6" t="s">
        <v>1219</v>
      </c>
      <c r="C222" s="6" t="s">
        <v>25</v>
      </c>
      <c r="D222" s="8" t="str">
        <f t="array" ref="D222">_xlfn.XLOOKUP($B222, Runs[Run ID], Runs[Title])</f>
        <v>The Vision and the Scarlet Witch</v>
      </c>
      <c r="E222" s="9" t="str">
        <f t="array" ref="E222">_xlfn.XLOOKUP($B222, Runs[Run ID], Runs[Status])</f>
        <v>unread</v>
      </c>
      <c r="F222" s="13" t="b">
        <f t="shared" si="1"/>
        <v>0</v>
      </c>
      <c r="G222" s="4"/>
      <c r="H222" s="4"/>
      <c r="I222" s="4"/>
      <c r="J222" s="4"/>
      <c r="K222" s="4"/>
      <c r="L222" s="4"/>
      <c r="M222" s="4"/>
      <c r="N222" s="4"/>
      <c r="O222" s="4"/>
      <c r="P222" s="4"/>
      <c r="Q222" s="4"/>
      <c r="R222" s="4"/>
      <c r="S222" s="4"/>
      <c r="T222" s="4"/>
      <c r="U222" s="4"/>
      <c r="V222" s="4"/>
      <c r="W222" s="4"/>
      <c r="X222" s="4"/>
      <c r="Y222" s="4"/>
      <c r="Z222" s="4"/>
    </row>
    <row r="223" ht="22.5" customHeight="1">
      <c r="A223" s="39" t="s">
        <v>1224</v>
      </c>
      <c r="B223" s="39" t="s">
        <v>1221</v>
      </c>
      <c r="C223" s="6" t="s">
        <v>25</v>
      </c>
      <c r="D223" s="8" t="str">
        <f t="array" ref="D223">_xlfn.XLOOKUP($B223, Runs[Run ID], Runs[Title])</f>
        <v>VisionQuest</v>
      </c>
      <c r="E223" s="9" t="str">
        <f t="array" ref="E223">_xlfn.XLOOKUP($B223, Runs[Run ID], Runs[Status])</f>
        <v>unread</v>
      </c>
      <c r="F223" s="13" t="b">
        <f t="shared" si="1"/>
        <v>0</v>
      </c>
      <c r="G223" s="4"/>
      <c r="H223" s="4"/>
      <c r="I223" s="4"/>
      <c r="J223" s="4"/>
      <c r="K223" s="4"/>
      <c r="L223" s="4"/>
      <c r="M223" s="4"/>
      <c r="N223" s="4"/>
      <c r="O223" s="4"/>
      <c r="P223" s="4"/>
      <c r="Q223" s="4"/>
      <c r="R223" s="4"/>
      <c r="S223" s="4"/>
      <c r="T223" s="4"/>
      <c r="U223" s="4"/>
      <c r="V223" s="4"/>
      <c r="W223" s="4"/>
      <c r="X223" s="4"/>
      <c r="Y223" s="4"/>
      <c r="Z223" s="4"/>
    </row>
    <row r="224" ht="22.5" customHeight="1">
      <c r="A224" s="39" t="s">
        <v>1230</v>
      </c>
      <c r="B224" s="6" t="s">
        <v>1224</v>
      </c>
      <c r="C224" s="6" t="s">
        <v>25</v>
      </c>
      <c r="D224" s="8" t="str">
        <f t="array" ref="D224">_xlfn.XLOOKUP($B224, Runs[Run ID], Runs[Title])</f>
        <v>Darker Than Scarlet</v>
      </c>
      <c r="E224" s="9" t="str">
        <f t="array" ref="E224">_xlfn.XLOOKUP($B224, Runs[Run ID], Runs[Status])</f>
        <v>unread</v>
      </c>
      <c r="F224" s="13" t="b">
        <f t="shared" si="1"/>
        <v>0</v>
      </c>
      <c r="G224" s="4"/>
      <c r="H224" s="4"/>
      <c r="I224" s="4"/>
      <c r="J224" s="4"/>
      <c r="K224" s="4"/>
      <c r="L224" s="4"/>
      <c r="M224" s="4"/>
      <c r="N224" s="4"/>
      <c r="O224" s="4"/>
      <c r="P224" s="4"/>
      <c r="Q224" s="4"/>
      <c r="R224" s="4"/>
      <c r="S224" s="4"/>
      <c r="T224" s="4"/>
      <c r="U224" s="4"/>
      <c r="V224" s="4"/>
      <c r="W224" s="4"/>
      <c r="X224" s="4"/>
      <c r="Y224" s="4"/>
      <c r="Z224" s="4"/>
    </row>
    <row r="225" ht="22.5" customHeight="1">
      <c r="A225" s="39" t="s">
        <v>1232</v>
      </c>
      <c r="B225" s="6" t="s">
        <v>1033</v>
      </c>
      <c r="C225" s="6" t="s">
        <v>54</v>
      </c>
      <c r="D225" s="8" t="str">
        <f t="array" ref="D225">_xlfn.XLOOKUP($B225, Runs[Run ID], Runs[Title])</f>
        <v>Claremont Era X-Men</v>
      </c>
      <c r="E225" s="9" t="str">
        <f t="array" ref="E225">_xlfn.XLOOKUP($B225, Runs[Run ID], Runs[Status])</f>
        <v>unread</v>
      </c>
      <c r="F225" s="13" t="b">
        <f t="shared" si="1"/>
        <v>0</v>
      </c>
      <c r="G225" s="4"/>
      <c r="H225" s="4"/>
      <c r="I225" s="4"/>
      <c r="J225" s="4"/>
      <c r="K225" s="4"/>
      <c r="L225" s="4"/>
      <c r="M225" s="4"/>
      <c r="N225" s="4"/>
      <c r="O225" s="4"/>
      <c r="P225" s="4"/>
      <c r="Q225" s="4"/>
      <c r="R225" s="4"/>
      <c r="S225" s="4"/>
      <c r="T225" s="4"/>
      <c r="U225" s="4"/>
      <c r="V225" s="4"/>
      <c r="W225" s="4"/>
      <c r="X225" s="4"/>
      <c r="Y225" s="4"/>
      <c r="Z225" s="4"/>
    </row>
    <row r="226" ht="22.5" customHeight="1">
      <c r="A226" s="39" t="s">
        <v>1232</v>
      </c>
      <c r="B226" s="6" t="s">
        <v>1234</v>
      </c>
      <c r="C226" s="6" t="s">
        <v>25</v>
      </c>
      <c r="D226" s="8" t="str">
        <f t="array" ref="D226">_xlfn.XLOOKUP($B226, Runs[Run ID], Runs[Title])</f>
        <v>Wolverine Origin</v>
      </c>
      <c r="E226" s="9" t="str">
        <f t="array" ref="E226">_xlfn.XLOOKUP($B226, Runs[Run ID], Runs[Status])</f>
        <v>unread</v>
      </c>
      <c r="F226" s="13" t="b">
        <f t="shared" si="1"/>
        <v>0</v>
      </c>
      <c r="G226" s="4"/>
      <c r="H226" s="4"/>
      <c r="I226" s="4"/>
      <c r="J226" s="4"/>
      <c r="K226" s="4"/>
      <c r="L226" s="4"/>
      <c r="M226" s="4"/>
      <c r="N226" s="4"/>
      <c r="O226" s="4"/>
      <c r="P226" s="4"/>
      <c r="Q226" s="4"/>
      <c r="R226" s="4"/>
      <c r="S226" s="4"/>
      <c r="T226" s="4"/>
      <c r="U226" s="4"/>
      <c r="V226" s="4"/>
      <c r="W226" s="4"/>
      <c r="X226" s="4"/>
      <c r="Y226" s="4"/>
      <c r="Z226" s="4"/>
    </row>
    <row r="227" ht="22.5" customHeight="1">
      <c r="A227" s="6" t="s">
        <v>1241</v>
      </c>
      <c r="B227" s="6" t="s">
        <v>1232</v>
      </c>
      <c r="C227" s="6" t="s">
        <v>25</v>
      </c>
      <c r="D227" s="8" t="str">
        <f t="array" ref="D227">_xlfn.XLOOKUP($B227, Runs[Run ID], Runs[Title])</f>
        <v>Claremont's Wolverine</v>
      </c>
      <c r="E227" s="9" t="str">
        <f t="array" ref="E227">_xlfn.XLOOKUP($B227, Runs[Run ID], Runs[Status])</f>
        <v>unread</v>
      </c>
      <c r="F227" s="13" t="b">
        <f t="shared" si="1"/>
        <v>0</v>
      </c>
      <c r="G227" s="4"/>
      <c r="H227" s="4"/>
      <c r="I227" s="4"/>
      <c r="J227" s="4"/>
      <c r="K227" s="4"/>
      <c r="L227" s="4"/>
      <c r="M227" s="4"/>
      <c r="N227" s="4"/>
      <c r="O227" s="4"/>
      <c r="P227" s="4"/>
      <c r="Q227" s="4"/>
      <c r="R227" s="4"/>
      <c r="S227" s="4"/>
      <c r="T227" s="4"/>
      <c r="U227" s="4"/>
      <c r="V227" s="4"/>
      <c r="W227" s="4"/>
      <c r="X227" s="4"/>
      <c r="Y227" s="4"/>
      <c r="Z227" s="4"/>
    </row>
    <row r="228" ht="22.5" customHeight="1">
      <c r="A228" s="6" t="s">
        <v>1244</v>
      </c>
      <c r="B228" s="6" t="s">
        <v>1241</v>
      </c>
      <c r="C228" s="6" t="s">
        <v>25</v>
      </c>
      <c r="D228" s="8" t="str">
        <f t="array" ref="D228">_xlfn.XLOOKUP($B228, Runs[Run ID], Runs[Title])</f>
        <v>Weapon X</v>
      </c>
      <c r="E228" s="9" t="str">
        <f t="array" ref="E228">_xlfn.XLOOKUP($B228, Runs[Run ID], Runs[Status])</f>
        <v>unread</v>
      </c>
      <c r="F228" s="13" t="b">
        <f t="shared" si="1"/>
        <v>0</v>
      </c>
      <c r="G228" s="4"/>
      <c r="H228" s="4"/>
      <c r="I228" s="4"/>
      <c r="J228" s="4"/>
      <c r="K228" s="4"/>
      <c r="L228" s="4"/>
      <c r="M228" s="4"/>
      <c r="N228" s="4"/>
      <c r="O228" s="4"/>
      <c r="P228" s="4"/>
      <c r="Q228" s="4"/>
      <c r="R228" s="4"/>
      <c r="S228" s="4"/>
      <c r="T228" s="4"/>
      <c r="U228" s="4"/>
      <c r="V228" s="4"/>
      <c r="W228" s="4"/>
      <c r="X228" s="4"/>
      <c r="Y228" s="4"/>
      <c r="Z228" s="4"/>
    </row>
    <row r="229" ht="22.5" customHeight="1">
      <c r="A229" s="39" t="s">
        <v>1246</v>
      </c>
      <c r="B229" s="6" t="s">
        <v>1244</v>
      </c>
      <c r="C229" s="6" t="s">
        <v>25</v>
      </c>
      <c r="D229" s="8" t="str">
        <f t="array" ref="D229">_xlfn.XLOOKUP($B229, Runs[Run ID], Runs[Title])</f>
        <v>Enemy of the State</v>
      </c>
      <c r="E229" s="9" t="str">
        <f t="array" ref="E229">_xlfn.XLOOKUP($B229, Runs[Run ID], Runs[Status])</f>
        <v>unread</v>
      </c>
      <c r="F229" s="13" t="b">
        <f t="shared" si="1"/>
        <v>0</v>
      </c>
      <c r="G229" s="4"/>
      <c r="H229" s="4"/>
      <c r="I229" s="4"/>
      <c r="J229" s="4"/>
      <c r="K229" s="4"/>
      <c r="L229" s="4"/>
      <c r="M229" s="4"/>
      <c r="N229" s="4"/>
      <c r="O229" s="4"/>
      <c r="P229" s="4"/>
      <c r="Q229" s="4"/>
      <c r="R229" s="4"/>
      <c r="S229" s="4"/>
      <c r="T229" s="4"/>
      <c r="U229" s="4"/>
      <c r="V229" s="4"/>
      <c r="W229" s="4"/>
      <c r="X229" s="4"/>
      <c r="Y229" s="4"/>
      <c r="Z229" s="4"/>
    </row>
    <row r="230" ht="22.5" customHeight="1">
      <c r="A230" s="39" t="s">
        <v>1249</v>
      </c>
      <c r="B230" s="6" t="s">
        <v>1246</v>
      </c>
      <c r="C230" s="6" t="s">
        <v>25</v>
      </c>
      <c r="D230" s="8" t="str">
        <f t="array" ref="D230">_xlfn.XLOOKUP($B230, Runs[Run ID], Runs[Title])</f>
        <v>Wolverine: Get Mystique</v>
      </c>
      <c r="E230" s="9" t="str">
        <f t="array" ref="E230">_xlfn.XLOOKUP($B230, Runs[Run ID], Runs[Status])</f>
        <v>unread</v>
      </c>
      <c r="F230" s="13" t="b">
        <f t="shared" si="1"/>
        <v>0</v>
      </c>
      <c r="G230" s="4"/>
      <c r="H230" s="4"/>
      <c r="I230" s="4"/>
      <c r="J230" s="4"/>
      <c r="K230" s="4"/>
      <c r="L230" s="4"/>
      <c r="M230" s="4"/>
      <c r="N230" s="4"/>
      <c r="O230" s="4"/>
      <c r="P230" s="4"/>
      <c r="Q230" s="4"/>
      <c r="R230" s="4"/>
      <c r="S230" s="4"/>
      <c r="T230" s="4"/>
      <c r="U230" s="4"/>
      <c r="V230" s="4"/>
      <c r="W230" s="4"/>
      <c r="X230" s="4"/>
      <c r="Y230" s="4"/>
      <c r="Z230" s="4"/>
    </row>
    <row r="231" ht="22.5" customHeight="1">
      <c r="A231" s="39" t="s">
        <v>1253</v>
      </c>
      <c r="B231" s="6" t="s">
        <v>1249</v>
      </c>
      <c r="C231" s="6" t="s">
        <v>25</v>
      </c>
      <c r="D231" s="8" t="str">
        <f t="array" ref="D231">_xlfn.XLOOKUP($B231, Runs[Run ID], Runs[Title])</f>
        <v>Old Man Logan</v>
      </c>
      <c r="E231" s="9" t="str">
        <f t="array" ref="E231">_xlfn.XLOOKUP($B231, Runs[Run ID], Runs[Status])</f>
        <v>unread</v>
      </c>
      <c r="F231" s="13" t="b">
        <f t="shared" si="1"/>
        <v>0</v>
      </c>
      <c r="G231" s="4"/>
      <c r="H231" s="4"/>
      <c r="I231" s="4"/>
      <c r="J231" s="4"/>
      <c r="K231" s="4"/>
      <c r="L231" s="4"/>
      <c r="M231" s="4"/>
      <c r="N231" s="4"/>
      <c r="O231" s="4"/>
      <c r="P231" s="4"/>
      <c r="Q231" s="4"/>
      <c r="R231" s="4"/>
      <c r="S231" s="4"/>
      <c r="T231" s="4"/>
      <c r="U231" s="4"/>
      <c r="V231" s="4"/>
      <c r="W231" s="4"/>
      <c r="X231" s="4"/>
      <c r="Y231" s="4"/>
      <c r="Z231" s="4"/>
    </row>
    <row r="232" ht="22.5" customHeight="1">
      <c r="A232" s="39" t="s">
        <v>1254</v>
      </c>
      <c r="B232" s="39" t="s">
        <v>1255</v>
      </c>
      <c r="C232" s="6" t="s">
        <v>25</v>
      </c>
      <c r="D232" s="8" t="str">
        <f t="array" ref="D232">_xlfn.XLOOKUP($B232, Runs[Run ID], Runs[Title])</f>
        <v>X-23: Innocence Lost/Target-X</v>
      </c>
      <c r="E232" s="9" t="str">
        <f t="array" ref="E232">_xlfn.XLOOKUP($B232, Runs[Run ID], Runs[Status])</f>
        <v>unread</v>
      </c>
      <c r="F232" s="13" t="b">
        <f t="shared" si="1"/>
        <v>0</v>
      </c>
      <c r="G232" s="4"/>
      <c r="H232" s="4"/>
      <c r="I232" s="4"/>
      <c r="J232" s="4"/>
      <c r="K232" s="4"/>
      <c r="L232" s="4"/>
      <c r="M232" s="4"/>
      <c r="N232" s="4"/>
      <c r="O232" s="4"/>
      <c r="P232" s="4"/>
      <c r="Q232" s="4"/>
      <c r="R232" s="4"/>
      <c r="S232" s="4"/>
      <c r="T232" s="4"/>
      <c r="U232" s="4"/>
      <c r="V232" s="4"/>
      <c r="W232" s="4"/>
      <c r="X232" s="4"/>
      <c r="Y232" s="4"/>
      <c r="Z232" s="4"/>
    </row>
    <row r="233" ht="22.5" customHeight="1">
      <c r="A233" s="39" t="s">
        <v>1257</v>
      </c>
      <c r="B233" s="6" t="s">
        <v>1033</v>
      </c>
      <c r="C233" s="6" t="s">
        <v>25</v>
      </c>
      <c r="D233" s="8" t="str">
        <f t="array" ref="D233">_xlfn.XLOOKUP($B233, Runs[Run ID], Runs[Title])</f>
        <v>Claremont Era X-Men</v>
      </c>
      <c r="E233" s="9" t="str">
        <f t="array" ref="E233">_xlfn.XLOOKUP($B233, Runs[Run ID], Runs[Status])</f>
        <v>unread</v>
      </c>
      <c r="F233" s="13" t="b">
        <f t="shared" si="1"/>
        <v>0</v>
      </c>
      <c r="G233" s="4"/>
      <c r="H233" s="4"/>
      <c r="I233" s="4"/>
      <c r="J233" s="4"/>
      <c r="K233" s="4"/>
      <c r="L233" s="4"/>
      <c r="M233" s="4"/>
      <c r="N233" s="4"/>
      <c r="O233" s="4"/>
      <c r="P233" s="4"/>
      <c r="Q233" s="4"/>
      <c r="R233" s="4"/>
      <c r="S233" s="4"/>
      <c r="T233" s="4"/>
      <c r="U233" s="4"/>
      <c r="V233" s="4"/>
      <c r="W233" s="4"/>
      <c r="X233" s="4"/>
      <c r="Y233" s="4"/>
      <c r="Z233" s="4"/>
    </row>
    <row r="234" ht="22.5" customHeight="1">
      <c r="A234" s="39" t="s">
        <v>1259</v>
      </c>
      <c r="B234" s="6" t="s">
        <v>1257</v>
      </c>
      <c r="C234" s="6" t="s">
        <v>54</v>
      </c>
      <c r="D234" s="8" t="str">
        <f t="array" ref="D234">_xlfn.XLOOKUP($B234, Runs[Run ID], Runs[Title])</f>
        <v>Peter David's X-Factor</v>
      </c>
      <c r="E234" s="9" t="str">
        <f t="array" ref="E234">_xlfn.XLOOKUP($B234, Runs[Run ID], Runs[Status])</f>
        <v>unread</v>
      </c>
      <c r="F234" s="13" t="b">
        <f t="shared" si="1"/>
        <v>0</v>
      </c>
      <c r="G234" s="4"/>
      <c r="H234" s="4"/>
      <c r="I234" s="4"/>
      <c r="J234" s="4"/>
      <c r="K234" s="4"/>
      <c r="L234" s="4"/>
      <c r="M234" s="4"/>
      <c r="N234" s="4"/>
      <c r="O234" s="4"/>
      <c r="P234" s="4"/>
      <c r="Q234" s="4"/>
      <c r="R234" s="4"/>
      <c r="S234" s="4"/>
      <c r="T234" s="4"/>
      <c r="U234" s="4"/>
      <c r="V234" s="4"/>
      <c r="W234" s="4"/>
      <c r="X234" s="4"/>
      <c r="Y234" s="4"/>
      <c r="Z234" s="4"/>
    </row>
    <row r="235" ht="22.5" customHeight="1">
      <c r="A235" s="39" t="s">
        <v>1263</v>
      </c>
      <c r="B235" s="39" t="s">
        <v>1259</v>
      </c>
      <c r="C235" s="6" t="s">
        <v>25</v>
      </c>
      <c r="D235" s="8" t="str">
        <f t="array" ref="D235">_xlfn.XLOOKUP($B235, Runs[Run ID], Runs[Title])</f>
        <v>Fatal Attractions</v>
      </c>
      <c r="E235" s="9" t="str">
        <f t="array" ref="E235">_xlfn.XLOOKUP($B235, Runs[Run ID], Runs[Status])</f>
        <v>unread</v>
      </c>
      <c r="F235" s="13" t="b">
        <f t="shared" si="1"/>
        <v>0</v>
      </c>
      <c r="G235" s="4"/>
      <c r="H235" s="4"/>
      <c r="I235" s="4"/>
      <c r="J235" s="4"/>
      <c r="K235" s="4"/>
      <c r="L235" s="4"/>
      <c r="M235" s="4"/>
      <c r="N235" s="4"/>
      <c r="O235" s="4"/>
      <c r="P235" s="4"/>
      <c r="Q235" s="4"/>
      <c r="R235" s="4"/>
      <c r="S235" s="4"/>
      <c r="T235" s="4"/>
      <c r="U235" s="4"/>
      <c r="V235" s="4"/>
      <c r="W235" s="4"/>
      <c r="X235" s="4"/>
      <c r="Y235" s="4"/>
      <c r="Z235" s="4"/>
    </row>
    <row r="236" ht="22.5" customHeight="1">
      <c r="A236" s="39" t="s">
        <v>374</v>
      </c>
      <c r="B236" s="6" t="s">
        <v>1263</v>
      </c>
      <c r="C236" s="6" t="s">
        <v>25</v>
      </c>
      <c r="D236" s="8" t="str">
        <f t="array" ref="D236">_xlfn.XLOOKUP($B236, Runs[Run ID], Runs[Title])</f>
        <v>Generation X</v>
      </c>
      <c r="E236" s="9" t="str">
        <f t="array" ref="E236">_xlfn.XLOOKUP($B236, Runs[Run ID], Runs[Status])</f>
        <v>unread</v>
      </c>
      <c r="F236" s="13" t="b">
        <f t="shared" si="1"/>
        <v>0</v>
      </c>
      <c r="G236" s="4"/>
      <c r="H236" s="4"/>
      <c r="I236" s="4"/>
      <c r="J236" s="4"/>
      <c r="K236" s="4"/>
      <c r="L236" s="4"/>
      <c r="M236" s="4"/>
      <c r="N236" s="4"/>
      <c r="O236" s="4"/>
      <c r="P236" s="4"/>
      <c r="Q236" s="4"/>
      <c r="R236" s="4"/>
      <c r="S236" s="4"/>
      <c r="T236" s="4"/>
      <c r="U236" s="4"/>
      <c r="V236" s="4"/>
      <c r="W236" s="4"/>
      <c r="X236" s="4"/>
      <c r="Y236" s="4"/>
      <c r="Z236" s="4"/>
    </row>
    <row r="237" ht="22.5" customHeight="1">
      <c r="A237" s="39" t="s">
        <v>1267</v>
      </c>
      <c r="B237" s="6" t="s">
        <v>1268</v>
      </c>
      <c r="C237" s="6" t="s">
        <v>25</v>
      </c>
      <c r="D237" s="8" t="str">
        <f t="array" ref="D237">_xlfn.XLOOKUP($B237, Runs[Run ID], Runs[Title])</f>
        <v>Morrison's New X-Men </v>
      </c>
      <c r="E237" s="9" t="str">
        <f t="array" ref="E237">_xlfn.XLOOKUP($B237, Runs[Run ID], Runs[Status])</f>
        <v>unread</v>
      </c>
      <c r="F237" s="13" t="b">
        <f t="shared" si="1"/>
        <v>0</v>
      </c>
      <c r="G237" s="4"/>
      <c r="H237" s="4"/>
      <c r="I237" s="4"/>
      <c r="J237" s="4"/>
      <c r="K237" s="4"/>
      <c r="L237" s="4"/>
      <c r="M237" s="4"/>
      <c r="N237" s="4"/>
      <c r="O237" s="4"/>
      <c r="P237" s="4"/>
      <c r="Q237" s="4"/>
      <c r="R237" s="4"/>
      <c r="S237" s="4"/>
      <c r="T237" s="4"/>
      <c r="U237" s="4"/>
      <c r="V237" s="4"/>
      <c r="W237" s="4"/>
      <c r="X237" s="4"/>
      <c r="Y237" s="4"/>
      <c r="Z237" s="4"/>
    </row>
    <row r="238" ht="22.5" customHeight="1">
      <c r="A238" s="39" t="s">
        <v>1269</v>
      </c>
      <c r="B238" s="6" t="s">
        <v>1270</v>
      </c>
      <c r="C238" s="6" t="s">
        <v>25</v>
      </c>
      <c r="D238" s="8" t="str">
        <f t="array" ref="D238">_xlfn.XLOOKUP($B238, Runs[Run ID], Runs[Title])</f>
        <v>Deadly Genesis </v>
      </c>
      <c r="E238" s="9" t="str">
        <f t="array" ref="E238">_xlfn.XLOOKUP($B238, Runs[Run ID], Runs[Status])</f>
        <v>unread</v>
      </c>
      <c r="F238" s="13" t="b">
        <f t="shared" si="1"/>
        <v>0</v>
      </c>
      <c r="G238" s="4"/>
      <c r="H238" s="4"/>
      <c r="I238" s="4"/>
      <c r="J238" s="4"/>
      <c r="K238" s="4"/>
      <c r="L238" s="4"/>
      <c r="M238" s="4"/>
      <c r="N238" s="4"/>
      <c r="O238" s="4"/>
      <c r="P238" s="4"/>
      <c r="Q238" s="4"/>
      <c r="R238" s="4"/>
      <c r="S238" s="4"/>
      <c r="T238" s="4"/>
      <c r="U238" s="4"/>
      <c r="V238" s="4"/>
      <c r="W238" s="4"/>
      <c r="X238" s="4"/>
      <c r="Y238" s="4"/>
      <c r="Z238" s="4"/>
    </row>
    <row r="239" ht="22.5" customHeight="1">
      <c r="A239" s="6" t="s">
        <v>1275</v>
      </c>
      <c r="B239" s="39" t="s">
        <v>1270</v>
      </c>
      <c r="C239" s="6" t="s">
        <v>54</v>
      </c>
      <c r="D239" s="8" t="str">
        <f t="array" ref="D239">_xlfn.XLOOKUP($B239, Runs[Run ID], Runs[Title])</f>
        <v>Deadly Genesis </v>
      </c>
      <c r="E239" s="9" t="str">
        <f t="array" ref="E239">_xlfn.XLOOKUP($B239, Runs[Run ID], Runs[Status])</f>
        <v>unread</v>
      </c>
      <c r="F239" s="13" t="b">
        <f t="shared" si="1"/>
        <v>0</v>
      </c>
      <c r="G239" s="4"/>
      <c r="H239" s="4"/>
      <c r="I239" s="4"/>
      <c r="J239" s="4"/>
      <c r="K239" s="4"/>
      <c r="L239" s="4"/>
      <c r="M239" s="4"/>
      <c r="N239" s="4"/>
      <c r="O239" s="4"/>
      <c r="P239" s="4"/>
      <c r="Q239" s="4"/>
      <c r="R239" s="4"/>
      <c r="S239" s="4"/>
      <c r="T239" s="4"/>
      <c r="U239" s="4"/>
      <c r="V239" s="4"/>
      <c r="W239" s="4"/>
      <c r="X239" s="4"/>
      <c r="Y239" s="4"/>
      <c r="Z239" s="4"/>
    </row>
    <row r="240" ht="22.5" customHeight="1">
      <c r="A240" s="39" t="s">
        <v>1275</v>
      </c>
      <c r="B240" s="6" t="s">
        <v>1257</v>
      </c>
      <c r="C240" s="6" t="s">
        <v>54</v>
      </c>
      <c r="D240" s="8" t="str">
        <f t="array" ref="D240">_xlfn.XLOOKUP($B240, Runs[Run ID], Runs[Title])</f>
        <v>Peter David's X-Factor</v>
      </c>
      <c r="E240" s="9" t="str">
        <f t="array" ref="E240">_xlfn.XLOOKUP($B240, Runs[Run ID], Runs[Status])</f>
        <v>unread</v>
      </c>
      <c r="F240" s="13" t="b">
        <f t="shared" si="1"/>
        <v>0</v>
      </c>
      <c r="G240" s="4"/>
      <c r="H240" s="4"/>
      <c r="I240" s="4"/>
      <c r="J240" s="4"/>
      <c r="K240" s="4"/>
      <c r="L240" s="4"/>
      <c r="M240" s="4"/>
      <c r="N240" s="4"/>
      <c r="O240" s="4"/>
      <c r="P240" s="4"/>
      <c r="Q240" s="4"/>
      <c r="R240" s="4"/>
      <c r="S240" s="4"/>
      <c r="T240" s="4"/>
      <c r="U240" s="4"/>
      <c r="V240" s="4"/>
      <c r="W240" s="4"/>
      <c r="X240" s="4"/>
      <c r="Y240" s="4"/>
      <c r="Z240" s="4"/>
    </row>
    <row r="241" ht="22.5" customHeight="1">
      <c r="A241" s="39" t="s">
        <v>1279</v>
      </c>
      <c r="B241" s="6" t="s">
        <v>1275</v>
      </c>
      <c r="C241" s="6" t="s">
        <v>25</v>
      </c>
      <c r="D241" s="8" t="str">
        <f t="array" ref="D241">_xlfn.XLOOKUP($B241, Runs[Run ID], Runs[Title])</f>
        <v>X-Men Decimation</v>
      </c>
      <c r="E241" s="9" t="str">
        <f t="array" ref="E241">_xlfn.XLOOKUP($B241, Runs[Run ID], Runs[Status])</f>
        <v>unread</v>
      </c>
      <c r="F241" s="13" t="b">
        <f t="shared" si="1"/>
        <v>0</v>
      </c>
      <c r="G241" s="4"/>
      <c r="H241" s="4"/>
      <c r="I241" s="4"/>
      <c r="J241" s="4"/>
      <c r="K241" s="4"/>
      <c r="L241" s="4"/>
      <c r="M241" s="4"/>
      <c r="N241" s="4"/>
      <c r="O241" s="4"/>
      <c r="P241" s="4"/>
      <c r="Q241" s="4"/>
      <c r="R241" s="4"/>
      <c r="S241" s="4"/>
      <c r="T241" s="4"/>
      <c r="U241" s="4"/>
      <c r="V241" s="4"/>
      <c r="W241" s="4"/>
      <c r="X241" s="4"/>
      <c r="Y241" s="4"/>
      <c r="Z241" s="4"/>
    </row>
    <row r="242" ht="22.5" customHeight="1">
      <c r="A242" s="39" t="s">
        <v>126</v>
      </c>
      <c r="B242" s="6" t="s">
        <v>1279</v>
      </c>
      <c r="C242" s="6" t="s">
        <v>25</v>
      </c>
      <c r="D242" s="8" t="str">
        <f t="array" ref="D242">_xlfn.XLOOKUP($B242, Runs[Run ID], Runs[Title])</f>
        <v>New X-Men: Academy X</v>
      </c>
      <c r="E242" s="9" t="str">
        <f t="array" ref="E242">_xlfn.XLOOKUP($B242, Runs[Run ID], Runs[Status])</f>
        <v>unread</v>
      </c>
      <c r="F242" s="13" t="b">
        <f t="shared" si="1"/>
        <v>0</v>
      </c>
      <c r="G242" s="4"/>
      <c r="H242" s="4"/>
      <c r="I242" s="4"/>
      <c r="J242" s="4"/>
      <c r="K242" s="4"/>
      <c r="L242" s="4"/>
      <c r="M242" s="4"/>
      <c r="N242" s="4"/>
      <c r="O242" s="4"/>
      <c r="P242" s="4"/>
      <c r="Q242" s="4"/>
      <c r="R242" s="4"/>
      <c r="S242" s="4"/>
      <c r="T242" s="4"/>
      <c r="U242" s="4"/>
      <c r="V242" s="4"/>
      <c r="W242" s="4"/>
      <c r="X242" s="4"/>
      <c r="Y242" s="4"/>
      <c r="Z242" s="4"/>
    </row>
    <row r="243" ht="22.5" customHeight="1">
      <c r="A243" s="39" t="s">
        <v>1283</v>
      </c>
      <c r="B243" s="6" t="s">
        <v>126</v>
      </c>
      <c r="C243" s="6" t="s">
        <v>25</v>
      </c>
      <c r="D243" s="8" t="str">
        <f t="array" ref="D243">_xlfn.XLOOKUP($B243, Runs[Run ID], Runs[Title])</f>
        <v>Messiah Complex</v>
      </c>
      <c r="E243" s="9" t="str">
        <f t="array" ref="E243">_xlfn.XLOOKUP($B243, Runs[Run ID], Runs[Status])</f>
        <v>unread</v>
      </c>
      <c r="F243" s="13" t="b">
        <f t="shared" si="1"/>
        <v>0</v>
      </c>
      <c r="G243" s="4"/>
      <c r="H243" s="4"/>
      <c r="I243" s="4"/>
      <c r="J243" s="4"/>
      <c r="K243" s="4"/>
      <c r="L243" s="4"/>
      <c r="M243" s="4"/>
      <c r="N243" s="4"/>
      <c r="O243" s="4"/>
      <c r="P243" s="4"/>
      <c r="Q243" s="4"/>
      <c r="R243" s="4"/>
      <c r="S243" s="4"/>
      <c r="T243" s="4"/>
      <c r="U243" s="4"/>
      <c r="V243" s="4"/>
      <c r="W243" s="4"/>
      <c r="X243" s="4"/>
      <c r="Y243" s="4"/>
      <c r="Z243" s="4"/>
    </row>
    <row r="244" ht="22.5" customHeight="1">
      <c r="A244" s="39" t="s">
        <v>461</v>
      </c>
      <c r="B244" s="6" t="s">
        <v>1283</v>
      </c>
      <c r="C244" s="6" t="s">
        <v>25</v>
      </c>
      <c r="D244" s="8" t="str">
        <f t="array" ref="D244">_xlfn.XLOOKUP($B244, Runs[Run ID], Runs[Title])</f>
        <v>Messiah War</v>
      </c>
      <c r="E244" s="9" t="str">
        <f t="array" ref="E244">_xlfn.XLOOKUP($B244, Runs[Run ID], Runs[Status])</f>
        <v>unread</v>
      </c>
      <c r="F244" s="13" t="b">
        <f t="shared" si="1"/>
        <v>0</v>
      </c>
      <c r="G244" s="4"/>
      <c r="H244" s="4"/>
      <c r="I244" s="4"/>
      <c r="J244" s="4"/>
      <c r="K244" s="4"/>
      <c r="L244" s="4"/>
      <c r="M244" s="4"/>
      <c r="N244" s="4"/>
      <c r="O244" s="4"/>
      <c r="P244" s="4"/>
      <c r="Q244" s="4"/>
      <c r="R244" s="4"/>
      <c r="S244" s="4"/>
      <c r="T244" s="4"/>
      <c r="U244" s="4"/>
      <c r="V244" s="4"/>
      <c r="W244" s="4"/>
      <c r="X244" s="4"/>
      <c r="Y244" s="4"/>
      <c r="Z244" s="4"/>
    </row>
    <row r="245" ht="22.5" customHeight="1">
      <c r="A245" s="39" t="s">
        <v>461</v>
      </c>
      <c r="B245" s="6" t="s">
        <v>1257</v>
      </c>
      <c r="C245" s="6" t="s">
        <v>54</v>
      </c>
      <c r="D245" s="8" t="str">
        <f t="array" ref="D245">_xlfn.XLOOKUP($B245, Runs[Run ID], Runs[Title])</f>
        <v>Peter David's X-Factor</v>
      </c>
      <c r="E245" s="9" t="str">
        <f t="array" ref="E245">_xlfn.XLOOKUP($B245, Runs[Run ID], Runs[Status])</f>
        <v>unread</v>
      </c>
      <c r="F245" s="13" t="b">
        <f t="shared" si="1"/>
        <v>0</v>
      </c>
      <c r="G245" s="4"/>
      <c r="H245" s="4"/>
      <c r="I245" s="4"/>
      <c r="J245" s="4"/>
      <c r="K245" s="4"/>
      <c r="L245" s="4"/>
      <c r="M245" s="4"/>
      <c r="N245" s="4"/>
      <c r="O245" s="4"/>
      <c r="P245" s="4"/>
      <c r="Q245" s="4"/>
      <c r="R245" s="4"/>
      <c r="S245" s="4"/>
      <c r="T245" s="4"/>
      <c r="U245" s="4"/>
      <c r="V245" s="4"/>
      <c r="W245" s="4"/>
      <c r="X245" s="4"/>
      <c r="Y245" s="4"/>
      <c r="Z245" s="4"/>
    </row>
    <row r="246" ht="22.5" customHeight="1">
      <c r="A246" s="6" t="s">
        <v>1285</v>
      </c>
      <c r="B246" s="6" t="s">
        <v>123</v>
      </c>
      <c r="C246" s="6" t="s">
        <v>25</v>
      </c>
      <c r="D246" s="8" t="str">
        <f t="array" ref="D246">_xlfn.XLOOKUP($B246, Runs[Run ID], Runs[Title])</f>
        <v>Avengers vs. X-Men</v>
      </c>
      <c r="E246" s="9" t="str">
        <f t="array" ref="E246">_xlfn.XLOOKUP($B246, Runs[Run ID], Runs[Status])</f>
        <v>unread</v>
      </c>
      <c r="F246" s="13" t="b">
        <f t="shared" si="1"/>
        <v>0</v>
      </c>
      <c r="G246" s="4"/>
      <c r="H246" s="4"/>
      <c r="I246" s="4"/>
      <c r="J246" s="4"/>
      <c r="K246" s="4"/>
      <c r="L246" s="4"/>
      <c r="M246" s="4"/>
      <c r="N246" s="4"/>
      <c r="O246" s="4"/>
      <c r="P246" s="4"/>
      <c r="Q246" s="4"/>
      <c r="R246" s="4"/>
      <c r="S246" s="4"/>
      <c r="T246" s="4"/>
      <c r="U246" s="4"/>
      <c r="V246" s="4"/>
      <c r="W246" s="4"/>
      <c r="X246" s="4"/>
      <c r="Y246" s="4"/>
      <c r="Z246" s="4"/>
    </row>
    <row r="247" ht="22.5" customHeight="1">
      <c r="A247" s="6" t="s">
        <v>1285</v>
      </c>
      <c r="B247" s="6" t="s">
        <v>1287</v>
      </c>
      <c r="C247" s="6" t="s">
        <v>54</v>
      </c>
      <c r="D247" s="8" t="str">
        <f t="array" ref="D247">_xlfn.XLOOKUP($B247, Runs[Run ID], Runs[Title])</f>
        <v>Loki: Agent of Asgard</v>
      </c>
      <c r="E247" s="9" t="str">
        <f t="array" ref="E247">_xlfn.XLOOKUP($B247, Runs[Run ID], Runs[Status])</f>
        <v>unread</v>
      </c>
      <c r="F247" s="13" t="b">
        <f t="shared" si="1"/>
        <v>0</v>
      </c>
      <c r="G247" s="4"/>
      <c r="H247" s="4"/>
      <c r="I247" s="4"/>
      <c r="J247" s="4"/>
      <c r="K247" s="4"/>
      <c r="L247" s="4"/>
      <c r="M247" s="4"/>
      <c r="N247" s="4"/>
      <c r="O247" s="4"/>
      <c r="P247" s="4"/>
      <c r="Q247" s="4"/>
      <c r="R247" s="4"/>
      <c r="S247" s="4"/>
      <c r="T247" s="4"/>
      <c r="U247" s="4"/>
      <c r="V247" s="4"/>
      <c r="W247" s="4"/>
      <c r="X247" s="4"/>
      <c r="Y247" s="4"/>
      <c r="Z247" s="4"/>
    </row>
    <row r="248" ht="22.5" customHeight="1">
      <c r="A248" s="6" t="s">
        <v>236</v>
      </c>
      <c r="B248" s="6" t="s">
        <v>1285</v>
      </c>
      <c r="C248" s="6" t="s">
        <v>25</v>
      </c>
      <c r="D248" s="8" t="str">
        <f t="array" ref="D248">_xlfn.XLOOKUP($B248, Runs[Run ID], Runs[Title])</f>
        <v>Remender's X-Men/Avengers</v>
      </c>
      <c r="E248" s="9" t="str">
        <f t="array" ref="E248">_xlfn.XLOOKUP($B248, Runs[Run ID], Runs[Status])</f>
        <v>unread</v>
      </c>
      <c r="F248" s="13" t="b">
        <f t="shared" si="1"/>
        <v>0</v>
      </c>
      <c r="G248" s="4"/>
      <c r="H248" s="4"/>
      <c r="I248" s="4"/>
      <c r="J248" s="4"/>
      <c r="K248" s="4"/>
      <c r="L248" s="4"/>
      <c r="M248" s="4"/>
      <c r="N248" s="4"/>
      <c r="O248" s="4"/>
      <c r="P248" s="4"/>
      <c r="Q248" s="4"/>
      <c r="R248" s="4"/>
      <c r="S248" s="4"/>
      <c r="T248" s="4"/>
      <c r="U248" s="4"/>
      <c r="V248" s="4"/>
      <c r="W248" s="4"/>
      <c r="X248" s="4"/>
      <c r="Y248" s="4"/>
      <c r="Z248" s="4"/>
    </row>
    <row r="249" ht="22.5" customHeight="1">
      <c r="A249" s="39" t="s">
        <v>1293</v>
      </c>
      <c r="B249" s="6" t="s">
        <v>456</v>
      </c>
      <c r="C249" s="6" t="s">
        <v>25</v>
      </c>
      <c r="D249" s="8" t="str">
        <f t="array" ref="D249">_xlfn.XLOOKUP($B249, Runs[Run ID], Runs[Title])</f>
        <v>Schism + Regenesis</v>
      </c>
      <c r="E249" s="9" t="str">
        <f t="array" ref="E249">_xlfn.XLOOKUP($B249, Runs[Run ID], Runs[Status])</f>
        <v>unread</v>
      </c>
      <c r="F249" s="13" t="b">
        <f t="shared" si="1"/>
        <v>0</v>
      </c>
      <c r="G249" s="4"/>
      <c r="H249" s="4"/>
      <c r="I249" s="4"/>
      <c r="J249" s="4"/>
      <c r="K249" s="4"/>
      <c r="L249" s="4"/>
      <c r="M249" s="4"/>
      <c r="N249" s="4"/>
      <c r="O249" s="4"/>
      <c r="P249" s="4"/>
      <c r="Q249" s="4"/>
      <c r="R249" s="4"/>
      <c r="S249" s="4"/>
      <c r="T249" s="4"/>
      <c r="U249" s="4"/>
      <c r="V249" s="4"/>
      <c r="W249" s="4"/>
      <c r="X249" s="4"/>
      <c r="Y249" s="4"/>
      <c r="Z249" s="4"/>
    </row>
    <row r="250" ht="22.5" customHeight="1">
      <c r="A250" s="39" t="s">
        <v>1294</v>
      </c>
      <c r="B250" s="6" t="s">
        <v>1293</v>
      </c>
      <c r="C250" s="6" t="s">
        <v>25</v>
      </c>
      <c r="D250" s="8" t="str">
        <f t="array" ref="D250">_xlfn.XLOOKUP($B250, Runs[Run ID], Runs[Title])</f>
        <v>Gillen's Uncanny X-Men </v>
      </c>
      <c r="E250" s="9" t="str">
        <f t="array" ref="E250">_xlfn.XLOOKUP($B250, Runs[Run ID], Runs[Status])</f>
        <v>unread</v>
      </c>
      <c r="F250" s="13" t="b">
        <f t="shared" si="1"/>
        <v>0</v>
      </c>
      <c r="G250" s="4"/>
      <c r="H250" s="4"/>
      <c r="I250" s="4"/>
      <c r="J250" s="4"/>
      <c r="K250" s="4"/>
      <c r="L250" s="4"/>
      <c r="M250" s="4"/>
      <c r="N250" s="4"/>
      <c r="O250" s="4"/>
      <c r="P250" s="4"/>
      <c r="Q250" s="4"/>
      <c r="R250" s="4"/>
      <c r="S250" s="4"/>
      <c r="T250" s="4"/>
      <c r="U250" s="4"/>
      <c r="V250" s="4"/>
      <c r="W250" s="4"/>
      <c r="X250" s="4"/>
      <c r="Y250" s="4"/>
      <c r="Z250" s="4"/>
    </row>
    <row r="251" ht="22.5" customHeight="1">
      <c r="A251" s="39" t="s">
        <v>1285</v>
      </c>
      <c r="B251" s="6" t="s">
        <v>1294</v>
      </c>
      <c r="C251" s="6" t="s">
        <v>25</v>
      </c>
      <c r="D251" s="8" t="str">
        <f t="array" ref="D251">_xlfn.XLOOKUP($B251, Runs[Run ID], Runs[Title])</f>
        <v>Wolverine &amp; the X-Men </v>
      </c>
      <c r="E251" s="9" t="str">
        <f t="array" ref="E251">_xlfn.XLOOKUP($B251, Runs[Run ID], Runs[Status])</f>
        <v>unread</v>
      </c>
      <c r="F251" s="13" t="b">
        <f t="shared" si="1"/>
        <v>0</v>
      </c>
      <c r="G251" s="4"/>
      <c r="H251" s="4"/>
      <c r="I251" s="4"/>
      <c r="J251" s="4"/>
      <c r="K251" s="4"/>
      <c r="L251" s="4"/>
      <c r="M251" s="4"/>
      <c r="N251" s="4"/>
      <c r="O251" s="4"/>
      <c r="P251" s="4"/>
      <c r="Q251" s="4"/>
      <c r="R251" s="4"/>
      <c r="S251" s="4"/>
      <c r="T251" s="4"/>
      <c r="U251" s="4"/>
      <c r="V251" s="4"/>
      <c r="W251" s="4"/>
      <c r="X251" s="4"/>
      <c r="Y251" s="4"/>
      <c r="Z251" s="4"/>
    </row>
    <row r="252" ht="22.5" customHeight="1">
      <c r="A252" s="39" t="s">
        <v>167</v>
      </c>
      <c r="B252" s="39" t="s">
        <v>1302</v>
      </c>
      <c r="C252" s="6" t="s">
        <v>25</v>
      </c>
      <c r="D252" s="8" t="str">
        <f t="array" ref="D252">_xlfn.XLOOKUP($B252, Runs[Run ID], Runs[Title])</f>
        <v>The Krakoa Era: Prelude </v>
      </c>
      <c r="E252" s="9" t="str">
        <f t="array" ref="E252">_xlfn.XLOOKUP($B252, Runs[Run ID], Runs[Status])</f>
        <v>unread</v>
      </c>
      <c r="F252" s="13" t="b">
        <f t="shared" si="1"/>
        <v>0</v>
      </c>
      <c r="G252" s="4"/>
      <c r="H252" s="4"/>
      <c r="I252" s="4"/>
      <c r="J252" s="4"/>
      <c r="K252" s="4"/>
      <c r="L252" s="4"/>
      <c r="M252" s="4"/>
      <c r="N252" s="4"/>
      <c r="O252" s="4"/>
      <c r="P252" s="4"/>
      <c r="Q252" s="4"/>
      <c r="R252" s="4"/>
      <c r="S252" s="4"/>
      <c r="T252" s="4"/>
      <c r="U252" s="4"/>
      <c r="V252" s="4"/>
      <c r="W252" s="4"/>
      <c r="X252" s="4"/>
      <c r="Y252" s="4"/>
      <c r="Z252" s="4"/>
    </row>
    <row r="253" ht="22.5" customHeight="1">
      <c r="A253" s="105" t="s">
        <v>1303</v>
      </c>
      <c r="B253" s="105" t="s">
        <v>167</v>
      </c>
      <c r="C253" s="6" t="s">
        <v>25</v>
      </c>
      <c r="D253" s="8" t="str">
        <f t="array" ref="D253">_xlfn.XLOOKUP($B253, Runs[Run ID], Runs[Title])</f>
        <v>The Krakoa Era</v>
      </c>
      <c r="E253" s="9" t="str">
        <f t="array" ref="E253">_xlfn.XLOOKUP($B253, Runs[Run ID], Runs[Status])</f>
        <v>unread</v>
      </c>
      <c r="F253" s="13" t="b">
        <f t="shared" si="1"/>
        <v>0</v>
      </c>
      <c r="G253" s="4"/>
      <c r="H253" s="4"/>
      <c r="I253" s="4"/>
      <c r="J253" s="4"/>
      <c r="K253" s="4"/>
      <c r="L253" s="4"/>
      <c r="M253" s="4"/>
      <c r="N253" s="4"/>
      <c r="O253" s="4"/>
      <c r="P253" s="4"/>
      <c r="Q253" s="4"/>
      <c r="R253" s="4"/>
      <c r="S253" s="4"/>
      <c r="T253" s="4"/>
      <c r="U253" s="4"/>
      <c r="V253" s="4"/>
      <c r="W253" s="4"/>
      <c r="X253" s="4"/>
      <c r="Y253" s="4"/>
      <c r="Z253" s="4"/>
    </row>
    <row r="254" ht="22.5" customHeight="1">
      <c r="A254" s="105" t="s">
        <v>182</v>
      </c>
      <c r="B254" s="105" t="s">
        <v>162</v>
      </c>
      <c r="C254" s="105" t="s">
        <v>54</v>
      </c>
      <c r="D254" s="106" t="str">
        <f t="array" ref="D254">_xlfn.XLOOKUP($B254, Runs[Run ID], Runs[Title])</f>
        <v>Heinberg's Young Avengers</v>
      </c>
      <c r="E254" s="107" t="str">
        <f t="array" ref="E254">_xlfn.XLOOKUP($B254, Runs[Run ID], Runs[Status])</f>
        <v>unread</v>
      </c>
      <c r="F254" s="13" t="b">
        <f t="shared" si="1"/>
        <v>0</v>
      </c>
      <c r="G254" s="4"/>
      <c r="H254" s="4"/>
      <c r="I254" s="4"/>
      <c r="J254" s="4"/>
      <c r="K254" s="4"/>
      <c r="L254" s="4"/>
      <c r="M254" s="4"/>
      <c r="N254" s="4"/>
      <c r="O254" s="4"/>
      <c r="P254" s="4"/>
      <c r="Q254" s="4"/>
      <c r="R254" s="4"/>
      <c r="S254" s="4"/>
      <c r="T254" s="4"/>
      <c r="U254" s="4"/>
      <c r="V254" s="4"/>
      <c r="W254" s="4"/>
      <c r="X254" s="4"/>
      <c r="Y254" s="4"/>
      <c r="Z254" s="4"/>
    </row>
    <row r="255" ht="22.5" customHeight="1">
      <c r="A255" s="39" t="s">
        <v>175</v>
      </c>
      <c r="B255" s="105" t="s">
        <v>80</v>
      </c>
      <c r="C255" s="6" t="s">
        <v>25</v>
      </c>
      <c r="D255" s="8" t="str">
        <f t="array" ref="D255">_xlfn.XLOOKUP($B255, Runs[Run ID], Runs[Title])</f>
        <v>Avengers: Disassembled</v>
      </c>
      <c r="E255" s="9" t="str">
        <f t="array" ref="E255">_xlfn.XLOOKUP($B255, Runs[Run ID], Runs[Status])</f>
        <v>unread</v>
      </c>
      <c r="F255" s="13" t="b">
        <f t="shared" si="1"/>
        <v>0</v>
      </c>
      <c r="G255" s="4"/>
      <c r="H255" s="4"/>
      <c r="I255" s="4"/>
      <c r="J255" s="4"/>
      <c r="K255" s="4"/>
      <c r="L255" s="4"/>
      <c r="M255" s="4"/>
      <c r="N255" s="4"/>
      <c r="O255" s="4"/>
      <c r="P255" s="4"/>
      <c r="Q255" s="4"/>
      <c r="R255" s="4"/>
      <c r="S255" s="4"/>
      <c r="T255" s="4"/>
      <c r="U255" s="4"/>
      <c r="V255" s="4"/>
      <c r="W255" s="4"/>
      <c r="X255" s="4"/>
      <c r="Y255" s="4"/>
      <c r="Z255" s="4"/>
    </row>
    <row r="256" ht="22.5" customHeight="1">
      <c r="A256" s="39" t="s">
        <v>175</v>
      </c>
      <c r="B256" s="105" t="s">
        <v>162</v>
      </c>
      <c r="C256" s="105" t="s">
        <v>25</v>
      </c>
      <c r="D256" s="106" t="str">
        <f t="array" ref="D256">_xlfn.XLOOKUP($B256, Runs[Run ID], Runs[Title])</f>
        <v>Heinberg's Young Avengers</v>
      </c>
      <c r="E256" s="107" t="str">
        <f t="array" ref="E256">_xlfn.XLOOKUP($B256, Runs[Run ID], Runs[Status])</f>
        <v>unread</v>
      </c>
      <c r="F256" s="13" t="b">
        <f t="shared" si="1"/>
        <v>0</v>
      </c>
      <c r="G256" s="4"/>
      <c r="H256" s="4"/>
      <c r="I256" s="4"/>
      <c r="J256" s="4"/>
      <c r="K256" s="4"/>
      <c r="L256" s="4"/>
      <c r="M256" s="4"/>
      <c r="N256" s="4"/>
      <c r="O256" s="4"/>
      <c r="P256" s="4"/>
      <c r="Q256" s="4"/>
      <c r="R256" s="4"/>
      <c r="S256" s="4"/>
      <c r="T256" s="4"/>
      <c r="U256" s="4"/>
      <c r="V256" s="4"/>
      <c r="W256" s="4"/>
      <c r="X256" s="4"/>
      <c r="Y256" s="4"/>
      <c r="Z256" s="4"/>
    </row>
    <row r="257" ht="22.5" customHeight="1">
      <c r="A257" s="39" t="s">
        <v>187</v>
      </c>
      <c r="B257" s="105" t="s">
        <v>108</v>
      </c>
      <c r="C257" s="6" t="s">
        <v>54</v>
      </c>
      <c r="D257" s="8" t="str">
        <f t="array" ref="D257">_xlfn.XLOOKUP($B257, Runs[Run ID], Runs[Title])</f>
        <v>Siege</v>
      </c>
      <c r="E257" s="9" t="str">
        <f t="array" ref="E257">_xlfn.XLOOKUP($B257, Runs[Run ID], Runs[Status])</f>
        <v>unread</v>
      </c>
      <c r="F257" s="13" t="b">
        <f t="shared" si="1"/>
        <v>0</v>
      </c>
      <c r="G257" s="4"/>
      <c r="H257" s="4"/>
      <c r="I257" s="4"/>
      <c r="J257" s="4"/>
      <c r="K257" s="4"/>
      <c r="L257" s="4"/>
      <c r="M257" s="4"/>
      <c r="N257" s="4"/>
      <c r="O257" s="4"/>
      <c r="P257" s="4"/>
      <c r="Q257" s="4"/>
      <c r="R257" s="4"/>
      <c r="S257" s="4"/>
      <c r="T257" s="4"/>
      <c r="U257" s="4"/>
      <c r="V257" s="4"/>
      <c r="W257" s="4"/>
      <c r="X257" s="4"/>
      <c r="Y257" s="4"/>
      <c r="Z257" s="4"/>
    </row>
    <row r="258" ht="22.5" customHeight="1">
      <c r="A258" s="39" t="s">
        <v>187</v>
      </c>
      <c r="B258" s="39" t="s">
        <v>175</v>
      </c>
      <c r="C258" s="6" t="s">
        <v>25</v>
      </c>
      <c r="D258" s="8" t="str">
        <f t="array" ref="D258">_xlfn.XLOOKUP($B258, Runs[Run ID], Runs[Title])</f>
        <v>childrens-crusade</v>
      </c>
      <c r="E258" s="9" t="str">
        <f t="array" ref="E258">_xlfn.XLOOKUP($B258, Runs[Run ID], Runs[Status])</f>
        <v>unread</v>
      </c>
      <c r="F258" s="13" t="b">
        <f t="shared" si="1"/>
        <v>0</v>
      </c>
      <c r="G258" s="4"/>
      <c r="H258" s="4"/>
      <c r="I258" s="4"/>
      <c r="J258" s="4"/>
      <c r="K258" s="4"/>
      <c r="L258" s="4"/>
      <c r="M258" s="4"/>
      <c r="N258" s="4"/>
      <c r="O258" s="4"/>
      <c r="P258" s="4"/>
      <c r="Q258" s="4"/>
      <c r="R258" s="4"/>
      <c r="S258" s="4"/>
      <c r="T258" s="4"/>
      <c r="U258" s="4"/>
      <c r="V258" s="4"/>
      <c r="W258" s="4"/>
      <c r="X258" s="4"/>
      <c r="Y258" s="4"/>
      <c r="Z258" s="4"/>
    </row>
    <row r="259" ht="22.5" customHeight="1">
      <c r="A259" s="105" t="s">
        <v>199</v>
      </c>
      <c r="B259" s="105" t="s">
        <v>187</v>
      </c>
      <c r="C259" s="105" t="s">
        <v>25</v>
      </c>
      <c r="D259" s="106" t="str">
        <f t="array" ref="D259">_xlfn.XLOOKUP($B259, Runs[Run ID], Runs[Title])</f>
        <v>Gillen's Loki</v>
      </c>
      <c r="E259" s="107" t="str">
        <f t="array" ref="E259">_xlfn.XLOOKUP($B259, Runs[Run ID], Runs[Status])</f>
        <v>unread</v>
      </c>
      <c r="F259" s="13" t="b">
        <f t="shared" si="1"/>
        <v>0</v>
      </c>
      <c r="G259" s="4"/>
      <c r="H259" s="4"/>
      <c r="I259" s="4"/>
      <c r="J259" s="4"/>
      <c r="K259" s="4"/>
      <c r="L259" s="4"/>
      <c r="M259" s="4"/>
      <c r="N259" s="4"/>
      <c r="O259" s="4"/>
      <c r="P259" s="4"/>
      <c r="Q259" s="4"/>
      <c r="R259" s="4"/>
      <c r="S259" s="4"/>
      <c r="T259" s="4"/>
      <c r="U259" s="4"/>
      <c r="V259" s="4"/>
      <c r="W259" s="4"/>
      <c r="X259" s="4"/>
      <c r="Y259" s="4"/>
      <c r="Z259" s="4"/>
    </row>
    <row r="260" ht="22.5" customHeight="1">
      <c r="A260" s="105" t="s">
        <v>284</v>
      </c>
      <c r="B260" s="105" t="s">
        <v>281</v>
      </c>
      <c r="C260" s="105" t="s">
        <v>54</v>
      </c>
      <c r="D260" s="106" t="str">
        <f t="array" ref="D260">_xlfn.XLOOKUP($B260, Runs[Run ID], Runs[Title])</f>
        <v>Miller's Daredevil</v>
      </c>
      <c r="E260" s="107" t="str">
        <f t="array" ref="E260">_xlfn.XLOOKUP($B260, Runs[Run ID], Runs[Status])</f>
        <v>unread</v>
      </c>
      <c r="F260" s="13" t="b">
        <f t="shared" si="1"/>
        <v>0</v>
      </c>
      <c r="G260" s="4"/>
      <c r="H260" s="4"/>
      <c r="I260" s="4"/>
      <c r="J260" s="4"/>
      <c r="K260" s="4"/>
      <c r="L260" s="4"/>
      <c r="M260" s="4"/>
      <c r="N260" s="4"/>
      <c r="O260" s="4"/>
      <c r="P260" s="4"/>
      <c r="Q260" s="4"/>
      <c r="R260" s="4"/>
      <c r="S260" s="4"/>
      <c r="T260" s="4"/>
      <c r="U260" s="4"/>
      <c r="V260" s="4"/>
      <c r="W260" s="4"/>
      <c r="X260" s="4"/>
      <c r="Y260" s="4"/>
      <c r="Z260" s="4"/>
    </row>
    <row r="261" ht="22.5" customHeight="1">
      <c r="A261" s="105" t="s">
        <v>185</v>
      </c>
      <c r="B261" s="105" t="s">
        <v>243</v>
      </c>
      <c r="C261" s="105" t="s">
        <v>54</v>
      </c>
      <c r="D261" s="106" t="str">
        <f t="array" ref="D261">_xlfn.XLOOKUP($B261, Runs[Run ID], Runs[Title])</f>
        <v>Lee &amp; Kirby's Fantastic Four</v>
      </c>
      <c r="E261" s="107" t="str">
        <f t="array" ref="E261">_xlfn.XLOOKUP($B261, Runs[Run ID], Runs[Status])</f>
        <v>unread</v>
      </c>
      <c r="F261" s="13" t="b">
        <f t="shared" si="1"/>
        <v>0</v>
      </c>
      <c r="G261" s="4"/>
      <c r="H261" s="4"/>
      <c r="I261" s="4"/>
      <c r="J261" s="4"/>
      <c r="K261" s="4"/>
      <c r="L261" s="4"/>
      <c r="M261" s="4"/>
      <c r="N261" s="4"/>
      <c r="O261" s="4"/>
      <c r="P261" s="4"/>
      <c r="Q261" s="4"/>
      <c r="R261" s="4"/>
      <c r="S261" s="4"/>
      <c r="T261" s="4"/>
      <c r="U261" s="4"/>
      <c r="V261" s="4"/>
      <c r="W261" s="4"/>
      <c r="X261" s="4"/>
      <c r="Y261" s="4"/>
      <c r="Z261" s="4"/>
    </row>
    <row r="262" ht="22.5" customHeight="1">
      <c r="A262" s="105" t="s">
        <v>309</v>
      </c>
      <c r="B262" s="105" t="s">
        <v>243</v>
      </c>
      <c r="C262" s="105" t="s">
        <v>54</v>
      </c>
      <c r="D262" s="106" t="str">
        <f t="array" ref="D262">_xlfn.XLOOKUP($B262, Runs[Run ID], Runs[Title])</f>
        <v>Lee &amp; Kirby's Fantastic Four</v>
      </c>
      <c r="E262" s="107" t="str">
        <f t="array" ref="E262">_xlfn.XLOOKUP($B262, Runs[Run ID], Runs[Status])</f>
        <v>unread</v>
      </c>
      <c r="F262" s="13" t="b">
        <f t="shared" si="1"/>
        <v>0</v>
      </c>
      <c r="G262" s="4"/>
      <c r="H262" s="4"/>
      <c r="I262" s="4"/>
      <c r="J262" s="4"/>
      <c r="K262" s="4"/>
      <c r="L262" s="4"/>
      <c r="M262" s="4"/>
      <c r="N262" s="4"/>
      <c r="O262" s="4"/>
      <c r="P262" s="4"/>
      <c r="Q262" s="4"/>
      <c r="R262" s="4"/>
      <c r="S262" s="4"/>
      <c r="T262" s="4"/>
      <c r="U262" s="4"/>
      <c r="V262" s="4"/>
      <c r="W262" s="4"/>
      <c r="X262" s="4"/>
      <c r="Y262" s="4"/>
      <c r="Z262" s="4"/>
    </row>
    <row r="263" ht="22.5" customHeight="1">
      <c r="A263" s="39" t="s">
        <v>175</v>
      </c>
      <c r="B263" s="105" t="s">
        <v>1224</v>
      </c>
      <c r="C263" s="105" t="s">
        <v>54</v>
      </c>
      <c r="D263" s="106" t="str">
        <f t="array" ref="D263">_xlfn.XLOOKUP($B263, Runs[Run ID], Runs[Title])</f>
        <v>Darker Than Scarlet</v>
      </c>
      <c r="E263" s="107" t="str">
        <f t="array" ref="E263">_xlfn.XLOOKUP($B263, Runs[Run ID], Runs[Status])</f>
        <v>unread</v>
      </c>
      <c r="F263" s="13" t="b">
        <f t="shared" si="1"/>
        <v>0</v>
      </c>
      <c r="G263" s="4"/>
      <c r="H263" s="4"/>
      <c r="I263" s="4"/>
      <c r="J263" s="4"/>
      <c r="K263" s="4"/>
      <c r="L263" s="4"/>
      <c r="M263" s="4"/>
      <c r="N263" s="4"/>
      <c r="O263" s="4"/>
      <c r="P263" s="4"/>
      <c r="Q263" s="4"/>
      <c r="R263" s="4"/>
      <c r="S263" s="4"/>
      <c r="T263" s="4"/>
      <c r="U263" s="4"/>
      <c r="V263" s="4"/>
      <c r="W263" s="4"/>
      <c r="X263" s="4"/>
      <c r="Y263" s="4"/>
      <c r="Z263" s="4"/>
    </row>
    <row r="264" ht="22.5" customHeight="1">
      <c r="A264" s="39" t="s">
        <v>175</v>
      </c>
      <c r="B264" s="105" t="s">
        <v>89</v>
      </c>
      <c r="C264" s="105" t="s">
        <v>25</v>
      </c>
      <c r="D264" s="106" t="str">
        <f t="array" ref="D264">_xlfn.XLOOKUP($B264, Runs[Run ID], Runs[Title])</f>
        <v>House of M</v>
      </c>
      <c r="E264" s="107" t="str">
        <f t="array" ref="E264">_xlfn.XLOOKUP($B264, Runs[Run ID], Runs[Status])</f>
        <v>unread</v>
      </c>
      <c r="F264" s="13" t="b">
        <f t="shared" si="1"/>
        <v>0</v>
      </c>
      <c r="G264" s="4"/>
      <c r="H264" s="4"/>
      <c r="I264" s="4"/>
      <c r="J264" s="4"/>
      <c r="K264" s="4"/>
      <c r="L264" s="4"/>
      <c r="M264" s="4"/>
      <c r="N264" s="4"/>
      <c r="O264" s="4"/>
      <c r="P264" s="4"/>
      <c r="Q264" s="4"/>
      <c r="R264" s="4"/>
      <c r="S264" s="4"/>
      <c r="T264" s="4"/>
      <c r="U264" s="4"/>
      <c r="V264" s="4"/>
      <c r="W264" s="4"/>
      <c r="X264" s="4"/>
      <c r="Y264" s="4"/>
      <c r="Z264" s="4"/>
    </row>
    <row r="265" ht="22.5" customHeight="1">
      <c r="A265" s="105" t="s">
        <v>72</v>
      </c>
      <c r="B265" s="105" t="s">
        <v>19</v>
      </c>
      <c r="C265" s="105" t="s">
        <v>54</v>
      </c>
      <c r="D265" s="106" t="str">
        <f t="array" ref="D265">_xlfn.XLOOKUP($B265, Runs[Run ID], Runs[Title])</f>
        <v>The Kree-Skrull War</v>
      </c>
      <c r="E265" s="107" t="str">
        <f t="array" ref="E265">_xlfn.XLOOKUP($B265, Runs[Run ID], Runs[Status])</f>
        <v>unread</v>
      </c>
      <c r="F265" s="13" t="b">
        <f t="shared" si="1"/>
        <v>0</v>
      </c>
      <c r="G265" s="4"/>
      <c r="H265" s="4"/>
      <c r="I265" s="4"/>
      <c r="J265" s="4"/>
      <c r="K265" s="4"/>
      <c r="L265" s="4"/>
      <c r="M265" s="4"/>
      <c r="N265" s="4"/>
      <c r="O265" s="4"/>
      <c r="P265" s="4"/>
      <c r="Q265" s="4"/>
      <c r="R265" s="4"/>
      <c r="S265" s="4"/>
      <c r="T265" s="4"/>
      <c r="U265" s="4"/>
      <c r="V265" s="4"/>
      <c r="W265" s="4"/>
      <c r="X265" s="4"/>
      <c r="Y265" s="4"/>
      <c r="Z265" s="4"/>
    </row>
    <row r="266" ht="22.5" customHeight="1">
      <c r="A266" s="39" t="s">
        <v>72</v>
      </c>
      <c r="B266" s="6" t="s">
        <v>52</v>
      </c>
      <c r="C266" s="6" t="s">
        <v>54</v>
      </c>
      <c r="D266" s="8" t="str">
        <f t="array" ref="D266">_xlfn.XLOOKUP($B266, Runs[Run ID], Runs[Title])</f>
        <v>Stern's Avengers</v>
      </c>
      <c r="E266" s="9" t="str">
        <f t="array" ref="E266">_xlfn.XLOOKUP($B266, Runs[Run ID], Runs[Status])</f>
        <v>unread</v>
      </c>
      <c r="F266" s="13" t="b">
        <f t="shared" si="1"/>
        <v>0</v>
      </c>
      <c r="G266" s="4"/>
      <c r="H266" s="4"/>
      <c r="I266" s="4"/>
      <c r="J266" s="4"/>
      <c r="K266" s="4"/>
      <c r="L266" s="4"/>
      <c r="M266" s="4"/>
      <c r="N266" s="4"/>
      <c r="O266" s="4"/>
      <c r="P266" s="4"/>
      <c r="Q266" s="4"/>
      <c r="R266" s="4"/>
      <c r="S266" s="4"/>
      <c r="T266" s="4"/>
      <c r="U266" s="4"/>
      <c r="V266" s="4"/>
      <c r="W266" s="4"/>
      <c r="X266" s="4"/>
      <c r="Y266" s="4"/>
      <c r="Z266" s="4"/>
    </row>
    <row r="267" ht="22.5" customHeight="1">
      <c r="A267" s="105" t="s">
        <v>80</v>
      </c>
      <c r="B267" s="105" t="s">
        <v>1224</v>
      </c>
      <c r="C267" s="105" t="s">
        <v>54</v>
      </c>
      <c r="D267" s="106" t="str">
        <f t="array" ref="D267">_xlfn.XLOOKUP($B267, Runs[Run ID], Runs[Title])</f>
        <v>Darker Than Scarlet</v>
      </c>
      <c r="E267" s="107" t="str">
        <f t="array" ref="E267">_xlfn.XLOOKUP($B267, Runs[Run ID], Runs[Status])</f>
        <v>unread</v>
      </c>
      <c r="F267" s="13" t="b">
        <f t="shared" si="1"/>
        <v>0</v>
      </c>
      <c r="G267" s="4"/>
      <c r="H267" s="4"/>
      <c r="I267" s="4"/>
      <c r="J267" s="4"/>
      <c r="K267" s="4"/>
      <c r="L267" s="4"/>
      <c r="M267" s="4"/>
      <c r="N267" s="4"/>
      <c r="O267" s="4"/>
      <c r="P267" s="4"/>
      <c r="Q267" s="4"/>
      <c r="R267" s="4"/>
      <c r="S267" s="4"/>
      <c r="T267" s="4"/>
      <c r="U267" s="4"/>
      <c r="V267" s="4"/>
      <c r="W267" s="4"/>
      <c r="X267" s="4"/>
      <c r="Y267" s="4"/>
      <c r="Z267" s="4"/>
    </row>
    <row r="268" ht="22.5" customHeight="1">
      <c r="A268" s="105" t="s">
        <v>82</v>
      </c>
      <c r="B268" s="105" t="s">
        <v>677</v>
      </c>
      <c r="C268" s="105" t="s">
        <v>54</v>
      </c>
      <c r="D268" s="106" t="str">
        <f t="array" ref="D268">_xlfn.XLOOKUP($B268, Runs[Run ID], Runs[Title])</f>
        <v>Alias</v>
      </c>
      <c r="E268" s="107" t="str">
        <f t="array" ref="E268">_xlfn.XLOOKUP($B268, Runs[Run ID], Runs[Status])</f>
        <v>unread</v>
      </c>
      <c r="F268" s="13" t="b">
        <f t="shared" si="1"/>
        <v>0</v>
      </c>
      <c r="G268" s="4"/>
      <c r="H268" s="4"/>
      <c r="I268" s="4"/>
      <c r="J268" s="4"/>
      <c r="K268" s="4"/>
      <c r="L268" s="4"/>
      <c r="M268" s="4"/>
      <c r="N268" s="4"/>
      <c r="O268" s="4"/>
      <c r="P268" s="4"/>
      <c r="Q268" s="4"/>
      <c r="R268" s="4"/>
      <c r="S268" s="4"/>
      <c r="T268" s="4"/>
      <c r="U268" s="4"/>
      <c r="V268" s="4"/>
      <c r="W268" s="4"/>
      <c r="X268" s="4"/>
      <c r="Y268" s="4"/>
      <c r="Z268" s="4"/>
    </row>
    <row r="269" ht="22.5" customHeight="1">
      <c r="A269" s="105" t="s">
        <v>89</v>
      </c>
      <c r="B269" s="105" t="s">
        <v>80</v>
      </c>
      <c r="C269" s="6" t="s">
        <v>25</v>
      </c>
      <c r="D269" s="8" t="str">
        <f t="array" ref="D269">_xlfn.XLOOKUP($B269, Runs[Run ID], Runs[Title])</f>
        <v>Avengers: Disassembled</v>
      </c>
      <c r="E269" s="9" t="str">
        <f t="array" ref="E269">_xlfn.XLOOKUP($B269, Runs[Run ID], Runs[Status])</f>
        <v>unread</v>
      </c>
      <c r="F269" s="13" t="b">
        <f t="shared" si="1"/>
        <v>0</v>
      </c>
      <c r="G269" s="4"/>
      <c r="H269" s="4"/>
      <c r="I269" s="4"/>
      <c r="J269" s="4"/>
      <c r="K269" s="4"/>
      <c r="L269" s="4"/>
      <c r="M269" s="4"/>
      <c r="N269" s="4"/>
      <c r="O269" s="4"/>
      <c r="P269" s="4"/>
      <c r="Q269" s="4"/>
      <c r="R269" s="4"/>
      <c r="S269" s="4"/>
      <c r="T269" s="4"/>
      <c r="U269" s="4"/>
      <c r="V269" s="4"/>
      <c r="W269" s="4"/>
      <c r="X269" s="4"/>
      <c r="Y269" s="4"/>
      <c r="Z269" s="4"/>
    </row>
    <row r="270" ht="22.5" customHeight="1">
      <c r="A270" s="105" t="s">
        <v>89</v>
      </c>
      <c r="B270" s="105" t="s">
        <v>1268</v>
      </c>
      <c r="C270" s="105" t="s">
        <v>54</v>
      </c>
      <c r="D270" s="106" t="str">
        <f t="array" ref="D270">_xlfn.XLOOKUP($B270, Runs[Run ID], Runs[Title])</f>
        <v>Morrison's New X-Men </v>
      </c>
      <c r="E270" s="107" t="str">
        <f t="array" ref="E270">_xlfn.XLOOKUP($B270, Runs[Run ID], Runs[Status])</f>
        <v>unread</v>
      </c>
      <c r="F270" s="13" t="b">
        <f t="shared" si="1"/>
        <v>0</v>
      </c>
      <c r="G270" s="4"/>
      <c r="H270" s="4"/>
      <c r="I270" s="4"/>
      <c r="J270" s="4"/>
      <c r="K270" s="4"/>
      <c r="L270" s="4"/>
      <c r="M270" s="4"/>
      <c r="N270" s="4"/>
      <c r="O270" s="4"/>
      <c r="P270" s="4"/>
      <c r="Q270" s="4"/>
      <c r="R270" s="4"/>
      <c r="S270" s="4"/>
      <c r="T270" s="4"/>
      <c r="U270" s="4"/>
      <c r="V270" s="4"/>
      <c r="W270" s="4"/>
      <c r="X270" s="4"/>
      <c r="Y270" s="4"/>
      <c r="Z270" s="4"/>
    </row>
    <row r="271" ht="22.5" customHeight="1">
      <c r="A271" s="39" t="s">
        <v>89</v>
      </c>
      <c r="B271" s="105" t="s">
        <v>1224</v>
      </c>
      <c r="C271" s="6" t="s">
        <v>54</v>
      </c>
      <c r="D271" s="8" t="str">
        <f t="array" ref="D271">_xlfn.XLOOKUP($B271, Runs[Run ID], Runs[Title])</f>
        <v>Darker Than Scarlet</v>
      </c>
      <c r="E271" s="9" t="str">
        <f t="array" ref="E271">_xlfn.XLOOKUP($B271, Runs[Run ID], Runs[Status])</f>
        <v>unread</v>
      </c>
      <c r="F271" s="13" t="b">
        <f t="shared" si="1"/>
        <v>0</v>
      </c>
      <c r="G271" s="4"/>
      <c r="H271" s="4"/>
      <c r="I271" s="4"/>
      <c r="J271" s="4"/>
      <c r="K271" s="4"/>
      <c r="L271" s="4"/>
      <c r="M271" s="4"/>
      <c r="N271" s="4"/>
      <c r="O271" s="4"/>
      <c r="P271" s="4"/>
      <c r="Q271" s="4"/>
      <c r="R271" s="4"/>
      <c r="S271" s="4"/>
      <c r="T271" s="4"/>
      <c r="U271" s="4"/>
      <c r="V271" s="4"/>
      <c r="W271" s="4"/>
      <c r="X271" s="4"/>
      <c r="Y271" s="4"/>
      <c r="Z271" s="4"/>
    </row>
    <row r="272" ht="22.5" customHeight="1">
      <c r="A272" s="105" t="s">
        <v>91</v>
      </c>
      <c r="B272" s="39" t="s">
        <v>82</v>
      </c>
      <c r="C272" s="105" t="s">
        <v>25</v>
      </c>
      <c r="D272" s="106" t="str">
        <f t="array" ref="D272">_xlfn.XLOOKUP($B272, Runs[Run ID], Runs[Title])</f>
        <v>New Avengers Breakout</v>
      </c>
      <c r="E272" s="107" t="str">
        <f t="array" ref="E272">_xlfn.XLOOKUP($B272, Runs[Run ID], Runs[Status])</f>
        <v>unread</v>
      </c>
      <c r="F272" s="13" t="b">
        <f t="shared" si="1"/>
        <v>0</v>
      </c>
      <c r="G272" s="4"/>
      <c r="H272" s="4"/>
      <c r="I272" s="4"/>
      <c r="J272" s="4"/>
      <c r="K272" s="4"/>
      <c r="L272" s="4"/>
      <c r="M272" s="4"/>
      <c r="N272" s="4"/>
      <c r="O272" s="4"/>
      <c r="P272" s="4"/>
      <c r="Q272" s="4"/>
      <c r="R272" s="4"/>
      <c r="S272" s="4"/>
      <c r="T272" s="4"/>
      <c r="U272" s="4"/>
      <c r="V272" s="4"/>
      <c r="W272" s="4"/>
      <c r="X272" s="4"/>
      <c r="Y272" s="4"/>
      <c r="Z272" s="4"/>
    </row>
    <row r="273" ht="22.5" customHeight="1">
      <c r="A273" s="105" t="s">
        <v>91</v>
      </c>
      <c r="B273" s="105" t="s">
        <v>234</v>
      </c>
      <c r="C273" s="105" t="s">
        <v>54</v>
      </c>
      <c r="D273" s="106" t="str">
        <f t="array" ref="D273">_xlfn.XLOOKUP($B273, Runs[Run ID], Runs[Title])</f>
        <v>Brubaker's Captain America</v>
      </c>
      <c r="E273" s="107" t="str">
        <f t="array" ref="E273">_xlfn.XLOOKUP($B273, Runs[Run ID], Runs[Status])</f>
        <v>unread</v>
      </c>
      <c r="F273" s="13" t="b">
        <f t="shared" si="1"/>
        <v>0</v>
      </c>
      <c r="G273" s="4"/>
      <c r="H273" s="4"/>
      <c r="I273" s="4"/>
      <c r="J273" s="4"/>
      <c r="K273" s="4"/>
      <c r="L273" s="4"/>
      <c r="M273" s="4"/>
      <c r="N273" s="4"/>
      <c r="O273" s="4"/>
      <c r="P273" s="4"/>
      <c r="Q273" s="4"/>
      <c r="R273" s="4"/>
      <c r="S273" s="4"/>
      <c r="T273" s="4"/>
      <c r="U273" s="4"/>
      <c r="V273" s="4"/>
      <c r="W273" s="4"/>
      <c r="X273" s="4"/>
      <c r="Y273" s="4"/>
      <c r="Z273" s="4"/>
    </row>
    <row r="274" ht="22.5" customHeight="1">
      <c r="A274" s="105" t="s">
        <v>91</v>
      </c>
      <c r="B274" s="105" t="s">
        <v>868</v>
      </c>
      <c r="C274" s="105" t="s">
        <v>54</v>
      </c>
      <c r="D274" s="106" t="str">
        <f t="array" ref="D274">_xlfn.XLOOKUP($B274, Runs[Run ID], Runs[Title])</f>
        <v>JMS' Spider-Man</v>
      </c>
      <c r="E274" s="107" t="str">
        <f t="array" ref="E274">_xlfn.XLOOKUP($B274, Runs[Run ID], Runs[Status])</f>
        <v>unread</v>
      </c>
      <c r="F274" s="13" t="b">
        <f t="shared" si="1"/>
        <v>0</v>
      </c>
      <c r="G274" s="4"/>
      <c r="H274" s="4"/>
      <c r="I274" s="4"/>
      <c r="J274" s="4"/>
      <c r="K274" s="4"/>
      <c r="L274" s="4"/>
      <c r="M274" s="4"/>
      <c r="N274" s="4"/>
      <c r="O274" s="4"/>
      <c r="P274" s="4"/>
      <c r="Q274" s="4"/>
      <c r="R274" s="4"/>
      <c r="S274" s="4"/>
      <c r="T274" s="4"/>
      <c r="U274" s="4"/>
      <c r="V274" s="4"/>
      <c r="W274" s="4"/>
      <c r="X274" s="4"/>
      <c r="Y274" s="4"/>
      <c r="Z274" s="4"/>
    </row>
    <row r="275" ht="22.5" customHeight="1">
      <c r="A275" s="105" t="s">
        <v>103</v>
      </c>
      <c r="B275" s="105" t="s">
        <v>82</v>
      </c>
      <c r="C275" s="105" t="s">
        <v>54</v>
      </c>
      <c r="D275" s="106" t="str">
        <f t="array" ref="D275">_xlfn.XLOOKUP($B275, Runs[Run ID], Runs[Title])</f>
        <v>New Avengers Breakout</v>
      </c>
      <c r="E275" s="107" t="str">
        <f t="array" ref="E275">_xlfn.XLOOKUP($B275, Runs[Run ID], Runs[Status])</f>
        <v>unread</v>
      </c>
      <c r="F275" s="13" t="b">
        <f t="shared" si="1"/>
        <v>0</v>
      </c>
      <c r="G275" s="4"/>
      <c r="H275" s="4"/>
      <c r="I275" s="4"/>
      <c r="J275" s="4"/>
      <c r="K275" s="4"/>
      <c r="L275" s="4"/>
      <c r="M275" s="4"/>
      <c r="N275" s="4"/>
      <c r="O275" s="4"/>
      <c r="P275" s="4"/>
      <c r="Q275" s="4"/>
      <c r="R275" s="4"/>
      <c r="S275" s="4"/>
      <c r="T275" s="4"/>
      <c r="U275" s="4"/>
      <c r="V275" s="4"/>
      <c r="W275" s="4"/>
      <c r="X275" s="4"/>
      <c r="Y275" s="4"/>
      <c r="Z275" s="4"/>
    </row>
    <row r="276" ht="22.5" customHeight="1">
      <c r="A276" s="39" t="s">
        <v>103</v>
      </c>
      <c r="B276" s="105" t="s">
        <v>101</v>
      </c>
      <c r="C276" s="6" t="s">
        <v>54</v>
      </c>
      <c r="D276" s="8" t="str">
        <f t="array" ref="D276">_xlfn.XLOOKUP($B276, Runs[Run ID], Runs[Title])</f>
        <v>JMS/Gillen Thor</v>
      </c>
      <c r="E276" s="9" t="str">
        <f t="array" ref="E276">_xlfn.XLOOKUP($B276, Runs[Run ID], Runs[Status])</f>
        <v>unread</v>
      </c>
      <c r="F276" s="13" t="b">
        <f t="shared" si="1"/>
        <v>0</v>
      </c>
      <c r="G276" s="4"/>
      <c r="H276" s="4"/>
      <c r="I276" s="4"/>
      <c r="J276" s="4"/>
      <c r="K276" s="4"/>
      <c r="L276" s="4"/>
      <c r="M276" s="4"/>
      <c r="N276" s="4"/>
      <c r="O276" s="4"/>
      <c r="P276" s="4"/>
      <c r="Q276" s="4"/>
      <c r="R276" s="4"/>
      <c r="S276" s="4"/>
      <c r="T276" s="4"/>
      <c r="U276" s="4"/>
      <c r="V276" s="4"/>
      <c r="W276" s="4"/>
      <c r="X276" s="4"/>
      <c r="Y276" s="4"/>
      <c r="Z276" s="4"/>
    </row>
    <row r="277" ht="22.5" customHeight="1">
      <c r="A277" s="39" t="s">
        <v>117</v>
      </c>
      <c r="B277" s="105" t="s">
        <v>108</v>
      </c>
      <c r="C277" s="6" t="s">
        <v>25</v>
      </c>
      <c r="D277" s="8" t="str">
        <f t="array" ref="D277">_xlfn.XLOOKUP($B277, Runs[Run ID], Runs[Title])</f>
        <v>Siege</v>
      </c>
      <c r="E277" s="9" t="str">
        <f t="array" ref="E277">_xlfn.XLOOKUP($B277, Runs[Run ID], Runs[Status])</f>
        <v>unread</v>
      </c>
      <c r="F277" s="13" t="b">
        <f t="shared" si="1"/>
        <v>0</v>
      </c>
      <c r="G277" s="4"/>
      <c r="H277" s="4"/>
      <c r="I277" s="4"/>
      <c r="J277" s="4"/>
      <c r="K277" s="4"/>
      <c r="L277" s="4"/>
      <c r="M277" s="4"/>
      <c r="N277" s="4"/>
      <c r="O277" s="4"/>
      <c r="P277" s="4"/>
      <c r="Q277" s="4"/>
      <c r="R277" s="4"/>
      <c r="S277" s="4"/>
      <c r="T277" s="4"/>
      <c r="U277" s="4"/>
      <c r="V277" s="4"/>
      <c r="W277" s="4"/>
      <c r="X277" s="4"/>
      <c r="Y277" s="4"/>
      <c r="Z277" s="4"/>
    </row>
    <row r="278" ht="22.5" customHeight="1">
      <c r="A278" s="105" t="s">
        <v>117</v>
      </c>
      <c r="B278" s="39" t="s">
        <v>175</v>
      </c>
      <c r="C278" s="105" t="s">
        <v>54</v>
      </c>
      <c r="D278" s="106" t="str">
        <f t="array" ref="D278">_xlfn.XLOOKUP($B278, Runs[Run ID], Runs[Title])</f>
        <v>childrens-crusade</v>
      </c>
      <c r="E278" s="107" t="str">
        <f t="array" ref="E278">_xlfn.XLOOKUP($B278, Runs[Run ID], Runs[Status])</f>
        <v>unread</v>
      </c>
      <c r="F278" s="13" t="b">
        <f t="shared" si="1"/>
        <v>0</v>
      </c>
      <c r="G278" s="4"/>
      <c r="H278" s="4"/>
      <c r="I278" s="4"/>
      <c r="J278" s="4"/>
      <c r="K278" s="4"/>
      <c r="L278" s="4"/>
      <c r="M278" s="4"/>
      <c r="N278" s="4"/>
      <c r="O278" s="4"/>
      <c r="P278" s="4"/>
      <c r="Q278" s="4"/>
      <c r="R278" s="4"/>
      <c r="S278" s="4"/>
      <c r="T278" s="4"/>
      <c r="U278" s="4"/>
      <c r="V278" s="4"/>
      <c r="W278" s="4"/>
      <c r="X278" s="4"/>
      <c r="Y278" s="4"/>
      <c r="Z278" s="4"/>
    </row>
    <row r="279" ht="22.5" customHeight="1">
      <c r="A279" s="105" t="s">
        <v>117</v>
      </c>
      <c r="B279" s="105" t="s">
        <v>234</v>
      </c>
      <c r="C279" s="105" t="s">
        <v>54</v>
      </c>
      <c r="D279" s="106" t="str">
        <f t="array" ref="D279">_xlfn.XLOOKUP($B279, Runs[Run ID], Runs[Title])</f>
        <v>Brubaker's Captain America</v>
      </c>
      <c r="E279" s="107" t="str">
        <f t="array" ref="E279">_xlfn.XLOOKUP($B279, Runs[Run ID], Runs[Status])</f>
        <v>unread</v>
      </c>
      <c r="F279" s="13" t="b">
        <f t="shared" si="1"/>
        <v>0</v>
      </c>
      <c r="G279" s="4"/>
      <c r="H279" s="4"/>
      <c r="I279" s="4"/>
      <c r="J279" s="4"/>
      <c r="K279" s="4"/>
      <c r="L279" s="4"/>
      <c r="M279" s="4"/>
      <c r="N279" s="4"/>
      <c r="O279" s="4"/>
      <c r="P279" s="4"/>
      <c r="Q279" s="4"/>
      <c r="R279" s="4"/>
      <c r="S279" s="4"/>
      <c r="T279" s="4"/>
      <c r="U279" s="4"/>
      <c r="V279" s="4"/>
      <c r="W279" s="4"/>
      <c r="X279" s="4"/>
      <c r="Y279" s="4"/>
      <c r="Z279" s="4"/>
    </row>
    <row r="280" ht="22.5" customHeight="1">
      <c r="A280" s="105" t="s">
        <v>116</v>
      </c>
      <c r="B280" s="39" t="s">
        <v>234</v>
      </c>
      <c r="C280" s="6" t="s">
        <v>54</v>
      </c>
      <c r="D280" s="8" t="str">
        <f t="array" ref="D280">_xlfn.XLOOKUP($B280, Runs[Run ID], Runs[Title])</f>
        <v>Brubaker's Captain America</v>
      </c>
      <c r="E280" s="9" t="str">
        <f t="array" ref="E280">_xlfn.XLOOKUP($B280, Runs[Run ID], Runs[Status])</f>
        <v>unread</v>
      </c>
      <c r="F280" s="13" t="b">
        <f t="shared" si="1"/>
        <v>0</v>
      </c>
      <c r="G280" s="4"/>
      <c r="H280" s="4"/>
      <c r="I280" s="4"/>
      <c r="J280" s="4"/>
      <c r="K280" s="4"/>
      <c r="L280" s="4"/>
      <c r="M280" s="4"/>
      <c r="N280" s="4"/>
      <c r="O280" s="4"/>
      <c r="P280" s="4"/>
      <c r="Q280" s="4"/>
      <c r="R280" s="4"/>
      <c r="S280" s="4"/>
      <c r="T280" s="4"/>
      <c r="U280" s="4"/>
      <c r="V280" s="4"/>
      <c r="W280" s="4"/>
      <c r="X280" s="4"/>
      <c r="Y280" s="4"/>
      <c r="Z280" s="4"/>
    </row>
    <row r="281" ht="22.5" customHeight="1">
      <c r="A281" s="105" t="s">
        <v>123</v>
      </c>
      <c r="B281" s="105" t="s">
        <v>89</v>
      </c>
      <c r="C281" s="105" t="s">
        <v>25</v>
      </c>
      <c r="D281" s="106" t="str">
        <f t="array" ref="D281">_xlfn.XLOOKUP($B281, Runs[Run ID], Runs[Title])</f>
        <v>House of M</v>
      </c>
      <c r="E281" s="107" t="str">
        <f t="array" ref="E281">_xlfn.XLOOKUP($B281, Runs[Run ID], Runs[Status])</f>
        <v>unread</v>
      </c>
      <c r="F281" s="13" t="b">
        <f t="shared" si="1"/>
        <v>0</v>
      </c>
      <c r="G281" s="4"/>
      <c r="H281" s="4"/>
      <c r="I281" s="4"/>
      <c r="J281" s="4"/>
      <c r="K281" s="4"/>
      <c r="L281" s="4"/>
      <c r="M281" s="4"/>
      <c r="N281" s="4"/>
      <c r="O281" s="4"/>
      <c r="P281" s="4"/>
      <c r="Q281" s="4"/>
      <c r="R281" s="4"/>
      <c r="S281" s="4"/>
      <c r="T281" s="4"/>
      <c r="U281" s="4"/>
      <c r="V281" s="4"/>
      <c r="W281" s="4"/>
      <c r="X281" s="4"/>
      <c r="Y281" s="4"/>
      <c r="Z281" s="4"/>
    </row>
    <row r="282" ht="22.5" customHeight="1">
      <c r="A282" s="105" t="s">
        <v>123</v>
      </c>
      <c r="B282" s="39" t="s">
        <v>461</v>
      </c>
      <c r="C282" s="105" t="s">
        <v>25</v>
      </c>
      <c r="D282" s="106" t="str">
        <f t="array" ref="D282">_xlfn.XLOOKUP($B282, Runs[Run ID], Runs[Title])</f>
        <v>Second Coming</v>
      </c>
      <c r="E282" s="107" t="str">
        <f t="array" ref="E282">_xlfn.XLOOKUP($B282, Runs[Run ID], Runs[Status])</f>
        <v>unread</v>
      </c>
      <c r="F282" s="13" t="b">
        <f t="shared" si="1"/>
        <v>0</v>
      </c>
      <c r="G282" s="4"/>
      <c r="H282" s="4"/>
      <c r="I282" s="4"/>
      <c r="J282" s="4"/>
      <c r="K282" s="4"/>
      <c r="L282" s="4"/>
      <c r="M282" s="4"/>
      <c r="N282" s="4"/>
      <c r="O282" s="4"/>
      <c r="P282" s="4"/>
      <c r="Q282" s="4"/>
      <c r="R282" s="4"/>
      <c r="S282" s="4"/>
      <c r="T282" s="4"/>
      <c r="U282" s="4"/>
      <c r="V282" s="4"/>
      <c r="W282" s="4"/>
      <c r="X282" s="4"/>
      <c r="Y282" s="4"/>
      <c r="Z282" s="4"/>
    </row>
    <row r="283" ht="22.5" customHeight="1">
      <c r="A283" s="39" t="s">
        <v>123</v>
      </c>
      <c r="B283" s="6" t="s">
        <v>1033</v>
      </c>
      <c r="C283" s="6" t="s">
        <v>54</v>
      </c>
      <c r="D283" s="8" t="str">
        <f t="array" ref="D283">_xlfn.XLOOKUP($B283, Runs[Run ID], Runs[Title])</f>
        <v>Claremont Era X-Men</v>
      </c>
      <c r="E283" s="9" t="str">
        <f t="array" ref="E283">_xlfn.XLOOKUP($B283, Runs[Run ID], Runs[Status])</f>
        <v>unread</v>
      </c>
      <c r="F283" s="13" t="b">
        <f t="shared" si="1"/>
        <v>0</v>
      </c>
      <c r="G283" s="4"/>
      <c r="H283" s="4"/>
      <c r="I283" s="4"/>
      <c r="J283" s="4"/>
      <c r="K283" s="4"/>
      <c r="L283" s="4"/>
      <c r="M283" s="4"/>
      <c r="N283" s="4"/>
      <c r="O283" s="4"/>
      <c r="P283" s="4"/>
      <c r="Q283" s="4"/>
      <c r="R283" s="4"/>
      <c r="S283" s="4"/>
      <c r="T283" s="4"/>
      <c r="U283" s="4"/>
      <c r="V283" s="4"/>
      <c r="W283" s="4"/>
      <c r="X283" s="4"/>
      <c r="Y283" s="4"/>
      <c r="Z283" s="4"/>
    </row>
    <row r="284" ht="22.5" customHeight="1">
      <c r="A284" s="105" t="s">
        <v>1294</v>
      </c>
      <c r="B284" s="6" t="s">
        <v>123</v>
      </c>
      <c r="C284" s="105" t="s">
        <v>54</v>
      </c>
      <c r="D284" s="106" t="str">
        <f t="array" ref="D284">_xlfn.XLOOKUP($B284, Runs[Run ID], Runs[Title])</f>
        <v>Avengers vs. X-Men</v>
      </c>
      <c r="E284" s="107" t="str">
        <f t="array" ref="E284">_xlfn.XLOOKUP($B284, Runs[Run ID], Runs[Status])</f>
        <v>unread</v>
      </c>
      <c r="F284" s="13" t="b">
        <f t="shared" si="1"/>
        <v>0</v>
      </c>
      <c r="G284" s="4"/>
      <c r="H284" s="4"/>
      <c r="I284" s="4"/>
      <c r="J284" s="4"/>
      <c r="K284" s="4"/>
      <c r="L284" s="4"/>
      <c r="M284" s="4"/>
      <c r="N284" s="4"/>
      <c r="O284" s="4"/>
      <c r="P284" s="4"/>
      <c r="Q284" s="4"/>
      <c r="R284" s="4"/>
      <c r="S284" s="4"/>
      <c r="T284" s="4"/>
      <c r="U284" s="4"/>
      <c r="V284" s="4"/>
      <c r="W284" s="4"/>
      <c r="X284" s="4"/>
      <c r="Y284" s="4"/>
      <c r="Z284" s="4"/>
    </row>
    <row r="285" ht="22.5" customHeight="1">
      <c r="A285" s="39" t="s">
        <v>129</v>
      </c>
      <c r="B285" s="6" t="s">
        <v>137</v>
      </c>
      <c r="C285" s="6" t="s">
        <v>54</v>
      </c>
      <c r="D285" s="8" t="str">
        <f t="array" ref="D285">_xlfn.XLOOKUP($B285, Runs[Run ID], Runs[Title])</f>
        <v>Secret Wars (2015)</v>
      </c>
      <c r="E285" s="9" t="str">
        <f t="array" ref="E285">_xlfn.XLOOKUP($B285, Runs[Run ID], Runs[Status])</f>
        <v>unread</v>
      </c>
      <c r="F285" s="13" t="b">
        <f t="shared" si="1"/>
        <v>0</v>
      </c>
      <c r="G285" s="4"/>
      <c r="H285" s="4"/>
      <c r="I285" s="4"/>
      <c r="J285" s="4"/>
      <c r="K285" s="4"/>
      <c r="L285" s="4"/>
      <c r="M285" s="4"/>
      <c r="N285" s="4"/>
      <c r="O285" s="4"/>
      <c r="P285" s="4"/>
      <c r="Q285" s="4"/>
      <c r="R285" s="4"/>
      <c r="S285" s="4"/>
      <c r="T285" s="4"/>
      <c r="U285" s="4"/>
      <c r="V285" s="4"/>
      <c r="W285" s="4"/>
      <c r="X285" s="4"/>
      <c r="Y285" s="4"/>
      <c r="Z285" s="4"/>
    </row>
    <row r="286" ht="22.5" customHeight="1">
      <c r="A286" s="39" t="s">
        <v>136</v>
      </c>
      <c r="B286" s="6" t="s">
        <v>1112</v>
      </c>
      <c r="C286" s="6" t="s">
        <v>54</v>
      </c>
      <c r="D286" s="8" t="str">
        <f t="array" ref="D286">_xlfn.XLOOKUP($B286, Runs[Run ID], Runs[Title])</f>
        <v>Original Sin</v>
      </c>
      <c r="E286" s="9" t="str">
        <f t="array" ref="E286">_xlfn.XLOOKUP($B286, Runs[Run ID], Runs[Status])</f>
        <v>unread</v>
      </c>
      <c r="F286" s="13" t="b">
        <f t="shared" si="1"/>
        <v>0</v>
      </c>
      <c r="G286" s="4"/>
      <c r="H286" s="4"/>
      <c r="I286" s="4"/>
      <c r="J286" s="4"/>
      <c r="K286" s="4"/>
      <c r="L286" s="4"/>
      <c r="M286" s="4"/>
      <c r="N286" s="4"/>
      <c r="O286" s="4"/>
      <c r="P286" s="4"/>
      <c r="Q286" s="4"/>
      <c r="R286" s="4"/>
      <c r="S286" s="4"/>
      <c r="T286" s="4"/>
      <c r="U286" s="4"/>
      <c r="V286" s="4"/>
      <c r="W286" s="4"/>
      <c r="X286" s="4"/>
      <c r="Y286" s="4"/>
      <c r="Z286" s="4"/>
    </row>
    <row r="287" ht="22.5" customHeight="1">
      <c r="A287" s="39" t="s">
        <v>136</v>
      </c>
      <c r="B287" s="6" t="s">
        <v>1285</v>
      </c>
      <c r="C287" s="6" t="s">
        <v>54</v>
      </c>
      <c r="D287" s="8" t="str">
        <f t="array" ref="D287">_xlfn.XLOOKUP($B287, Runs[Run ID], Runs[Title])</f>
        <v>Remender's X-Men/Avengers</v>
      </c>
      <c r="E287" s="9" t="str">
        <f t="array" ref="E287">_xlfn.XLOOKUP($B287, Runs[Run ID], Runs[Status])</f>
        <v>unread</v>
      </c>
      <c r="F287" s="13" t="b">
        <f t="shared" si="1"/>
        <v>0</v>
      </c>
      <c r="G287" s="4"/>
      <c r="H287" s="4"/>
      <c r="I287" s="4"/>
      <c r="J287" s="4"/>
      <c r="K287" s="4"/>
      <c r="L287" s="4"/>
      <c r="M287" s="4"/>
      <c r="N287" s="4"/>
      <c r="O287" s="4"/>
      <c r="P287" s="4"/>
      <c r="Q287" s="4"/>
      <c r="R287" s="4"/>
      <c r="S287" s="4"/>
      <c r="T287" s="4"/>
      <c r="U287" s="4"/>
      <c r="V287" s="4"/>
      <c r="W287" s="4"/>
      <c r="X287" s="4"/>
      <c r="Y287" s="4"/>
      <c r="Z287" s="4"/>
    </row>
    <row r="288" ht="22.5" customHeight="1">
      <c r="A288" s="39" t="s">
        <v>136</v>
      </c>
      <c r="B288" s="6" t="s">
        <v>477</v>
      </c>
      <c r="C288" s="6" t="s">
        <v>25</v>
      </c>
      <c r="D288" s="8" t="str">
        <f t="array" ref="D288">_xlfn.XLOOKUP($B288, Runs[Run ID], Runs[Title])</f>
        <v>Infinity</v>
      </c>
      <c r="E288" s="9" t="str">
        <f t="array" ref="E288">_xlfn.XLOOKUP($B288, Runs[Run ID], Runs[Status])</f>
        <v>unread</v>
      </c>
      <c r="F288" s="13" t="b">
        <f t="shared" si="1"/>
        <v>0</v>
      </c>
      <c r="G288" s="4"/>
      <c r="H288" s="4"/>
      <c r="I288" s="4"/>
      <c r="J288" s="4"/>
      <c r="K288" s="4"/>
      <c r="L288" s="4"/>
      <c r="M288" s="4"/>
      <c r="N288" s="4"/>
      <c r="O288" s="4"/>
      <c r="P288" s="4"/>
      <c r="Q288" s="4"/>
      <c r="R288" s="4"/>
      <c r="S288" s="4"/>
      <c r="T288" s="4"/>
      <c r="U288" s="4"/>
      <c r="V288" s="4"/>
      <c r="W288" s="4"/>
      <c r="X288" s="4"/>
      <c r="Y288" s="4"/>
      <c r="Z288" s="4"/>
    </row>
    <row r="289" ht="22.5" customHeight="1">
      <c r="A289" s="39" t="s">
        <v>136</v>
      </c>
      <c r="B289" s="6" t="s">
        <v>1479</v>
      </c>
      <c r="C289" s="6" t="s">
        <v>54</v>
      </c>
      <c r="D289" s="8" t="str">
        <f t="array" ref="D289">_xlfn.XLOOKUP($B289, Runs[Run ID], Runs[Title])</f>
        <v>Grevioux Blue Marvel</v>
      </c>
      <c r="E289" s="9" t="str">
        <f t="array" ref="E289">_xlfn.XLOOKUP($B289, Runs[Run ID], Runs[Status])</f>
        <v>unread</v>
      </c>
      <c r="F289" s="13" t="b">
        <f t="shared" si="1"/>
        <v>0</v>
      </c>
      <c r="G289" s="4"/>
      <c r="H289" s="4"/>
      <c r="I289" s="4"/>
      <c r="J289" s="4"/>
      <c r="K289" s="4"/>
      <c r="L289" s="4"/>
      <c r="M289" s="4"/>
      <c r="N289" s="4"/>
      <c r="O289" s="4"/>
      <c r="P289" s="4"/>
      <c r="Q289" s="4"/>
      <c r="R289" s="4"/>
      <c r="S289" s="4"/>
      <c r="T289" s="4"/>
      <c r="U289" s="4"/>
      <c r="V289" s="4"/>
      <c r="W289" s="4"/>
      <c r="X289" s="4"/>
      <c r="Y289" s="4"/>
      <c r="Z289" s="4"/>
    </row>
    <row r="290" ht="22.5" customHeight="1">
      <c r="A290" s="39" t="s">
        <v>136</v>
      </c>
      <c r="B290" s="6" t="s">
        <v>94</v>
      </c>
      <c r="C290" s="6" t="s">
        <v>54</v>
      </c>
      <c r="D290" s="8" t="str">
        <f t="array" ref="D290">_xlfn.XLOOKUP($B290, Runs[Run ID], Runs[Title])</f>
        <v>The Initiative</v>
      </c>
      <c r="E290" s="9" t="str">
        <f t="array" ref="E290">_xlfn.XLOOKUP($B290, Runs[Run ID], Runs[Status])</f>
        <v>unread</v>
      </c>
      <c r="F290" s="13" t="b">
        <f t="shared" si="1"/>
        <v>0</v>
      </c>
      <c r="G290" s="4"/>
      <c r="H290" s="4"/>
      <c r="I290" s="4"/>
      <c r="J290" s="4"/>
      <c r="K290" s="4"/>
      <c r="L290" s="4"/>
      <c r="M290" s="4"/>
      <c r="N290" s="4"/>
      <c r="O290" s="4"/>
      <c r="P290" s="4"/>
      <c r="Q290" s="4"/>
      <c r="R290" s="4"/>
      <c r="S290" s="4"/>
      <c r="T290" s="4"/>
      <c r="U290" s="4"/>
      <c r="V290" s="4"/>
      <c r="W290" s="4"/>
      <c r="X290" s="4"/>
      <c r="Y290" s="4"/>
      <c r="Z290" s="4"/>
    </row>
    <row r="291" ht="22.5" customHeight="1">
      <c r="A291" s="39" t="s">
        <v>135</v>
      </c>
      <c r="B291" s="6" t="s">
        <v>129</v>
      </c>
      <c r="C291" s="6" t="s">
        <v>54</v>
      </c>
      <c r="D291" s="8" t="str">
        <f t="array" ref="D291">_xlfn.XLOOKUP($B291, Runs[Run ID], Runs[Title])</f>
        <v>Civil War II</v>
      </c>
      <c r="E291" s="9" t="str">
        <f t="array" ref="E291">_xlfn.XLOOKUP($B291, Runs[Run ID], Runs[Status])</f>
        <v>unread</v>
      </c>
      <c r="F291" s="13" t="b">
        <f t="shared" si="1"/>
        <v>0</v>
      </c>
      <c r="G291" s="4"/>
      <c r="H291" s="4"/>
      <c r="I291" s="4"/>
      <c r="J291" s="4"/>
      <c r="K291" s="4"/>
      <c r="L291" s="4"/>
      <c r="M291" s="4"/>
      <c r="N291" s="4"/>
      <c r="O291" s="4"/>
      <c r="P291" s="4"/>
      <c r="Q291" s="4"/>
      <c r="R291" s="4"/>
      <c r="S291" s="4"/>
      <c r="T291" s="4"/>
      <c r="U291" s="4"/>
      <c r="V291" s="4"/>
      <c r="W291" s="4"/>
      <c r="X291" s="4"/>
      <c r="Y291" s="4"/>
      <c r="Z291" s="4"/>
    </row>
    <row r="292" ht="22.5" customHeight="1">
      <c r="A292" s="39" t="s">
        <v>235</v>
      </c>
      <c r="B292" s="6" t="s">
        <v>135</v>
      </c>
      <c r="C292" s="6" t="s">
        <v>54</v>
      </c>
      <c r="D292" s="8" t="str">
        <f t="array" ref="D292">_xlfn.XLOOKUP($B292, Runs[Run ID], Runs[Title])</f>
        <v>Ewing Ultimates</v>
      </c>
      <c r="E292" s="9" t="str">
        <f t="array" ref="E292">_xlfn.XLOOKUP($B292, Runs[Run ID], Runs[Status])</f>
        <v>unread</v>
      </c>
      <c r="F292" s="13" t="b">
        <f t="shared" si="1"/>
        <v>0</v>
      </c>
      <c r="G292" s="4"/>
      <c r="H292" s="4"/>
      <c r="I292" s="4"/>
      <c r="J292" s="4"/>
      <c r="K292" s="4"/>
      <c r="L292" s="4"/>
      <c r="M292" s="4"/>
      <c r="N292" s="4"/>
      <c r="O292" s="4"/>
      <c r="P292" s="4"/>
      <c r="Q292" s="4"/>
      <c r="R292" s="4"/>
      <c r="S292" s="4"/>
      <c r="T292" s="4"/>
      <c r="U292" s="4"/>
      <c r="V292" s="4"/>
      <c r="W292" s="4"/>
      <c r="X292" s="4"/>
      <c r="Y292" s="4"/>
      <c r="Z292" s="4"/>
    </row>
    <row r="293" ht="22.5" customHeight="1">
      <c r="A293" s="105" t="s">
        <v>139</v>
      </c>
      <c r="B293" s="105" t="s">
        <v>129</v>
      </c>
      <c r="C293" s="105" t="s">
        <v>54</v>
      </c>
      <c r="D293" s="106" t="str">
        <f t="array" ref="D293">_xlfn.XLOOKUP($B293, Runs[Run ID], Runs[Title])</f>
        <v>Civil War II</v>
      </c>
      <c r="E293" s="107" t="str">
        <f t="array" ref="E293">_xlfn.XLOOKUP($B293, Runs[Run ID], Runs[Status])</f>
        <v>unread</v>
      </c>
      <c r="F293" s="13" t="b">
        <f t="shared" si="1"/>
        <v>0</v>
      </c>
      <c r="G293" s="4"/>
      <c r="H293" s="4"/>
      <c r="I293" s="4"/>
      <c r="J293" s="4"/>
      <c r="K293" s="4"/>
      <c r="L293" s="4"/>
      <c r="M293" s="4"/>
      <c r="N293" s="4"/>
      <c r="O293" s="4"/>
      <c r="P293" s="4"/>
      <c r="Q293" s="4"/>
      <c r="R293" s="4"/>
      <c r="S293" s="4"/>
      <c r="T293" s="4"/>
      <c r="U293" s="4"/>
      <c r="V293" s="4"/>
      <c r="W293" s="4"/>
      <c r="X293" s="4"/>
      <c r="Y293" s="4"/>
      <c r="Z293" s="4"/>
    </row>
    <row r="294" ht="22.5" customHeight="1">
      <c r="A294" s="105" t="s">
        <v>139</v>
      </c>
      <c r="B294" s="105" t="s">
        <v>137</v>
      </c>
      <c r="C294" s="105" t="s">
        <v>25</v>
      </c>
      <c r="D294" s="106" t="str">
        <f t="array" ref="D294">_xlfn.XLOOKUP($B294, Runs[Run ID], Runs[Title])</f>
        <v>Secret Wars (2015)</v>
      </c>
      <c r="E294" s="107" t="str">
        <f t="array" ref="E294">_xlfn.XLOOKUP($B294, Runs[Run ID], Runs[Status])</f>
        <v>unread</v>
      </c>
      <c r="F294" s="13" t="b">
        <f t="shared" si="1"/>
        <v>0</v>
      </c>
      <c r="G294" s="4"/>
      <c r="H294" s="4"/>
      <c r="I294" s="4"/>
      <c r="J294" s="4"/>
      <c r="K294" s="4"/>
      <c r="L294" s="4"/>
      <c r="M294" s="4"/>
      <c r="N294" s="4"/>
      <c r="O294" s="4"/>
      <c r="P294" s="4"/>
      <c r="Q294" s="4"/>
      <c r="R294" s="4"/>
      <c r="S294" s="4"/>
      <c r="T294" s="4"/>
      <c r="U294" s="4"/>
      <c r="V294" s="4"/>
      <c r="W294" s="4"/>
      <c r="X294" s="4"/>
      <c r="Y294" s="4"/>
      <c r="Z294" s="4"/>
    </row>
    <row r="295" ht="22.5" customHeight="1">
      <c r="A295" s="105" t="s">
        <v>235</v>
      </c>
      <c r="B295" s="105" t="s">
        <v>139</v>
      </c>
      <c r="C295" s="105" t="s">
        <v>54</v>
      </c>
      <c r="D295" s="106" t="str">
        <f t="array" ref="D295">_xlfn.XLOOKUP($B295, Runs[Run ID], Runs[Title])</f>
        <v>Ewing New Avengers </v>
      </c>
      <c r="E295" s="107" t="str">
        <f t="array" ref="E295">_xlfn.XLOOKUP($B295, Runs[Run ID], Runs[Status])</f>
        <v>unread</v>
      </c>
      <c r="F295" s="13" t="b">
        <f t="shared" si="1"/>
        <v>0</v>
      </c>
      <c r="G295" s="4"/>
      <c r="H295" s="4"/>
      <c r="I295" s="4"/>
      <c r="J295" s="4"/>
      <c r="K295" s="4"/>
      <c r="L295" s="4"/>
      <c r="M295" s="4"/>
      <c r="N295" s="4"/>
      <c r="O295" s="4"/>
      <c r="P295" s="4"/>
      <c r="Q295" s="4"/>
      <c r="R295" s="4"/>
      <c r="S295" s="4"/>
      <c r="T295" s="4"/>
      <c r="U295" s="4"/>
      <c r="V295" s="4"/>
      <c r="W295" s="4"/>
      <c r="X295" s="4"/>
      <c r="Y295" s="4"/>
      <c r="Z295" s="4"/>
    </row>
    <row r="296" ht="22.5" customHeight="1">
      <c r="A296" s="105" t="s">
        <v>141</v>
      </c>
      <c r="B296" s="105" t="s">
        <v>135</v>
      </c>
      <c r="C296" s="105" t="s">
        <v>54</v>
      </c>
      <c r="D296" s="106" t="str">
        <f t="array" ref="D296">_xlfn.XLOOKUP($B296, Runs[Run ID], Runs[Title])</f>
        <v>Ewing Ultimates</v>
      </c>
      <c r="E296" s="107" t="str">
        <f t="array" ref="E296">_xlfn.XLOOKUP($B296, Runs[Run ID], Runs[Status])</f>
        <v>unread</v>
      </c>
      <c r="F296" s="13" t="b">
        <f t="shared" si="1"/>
        <v>0</v>
      </c>
      <c r="G296" s="4"/>
      <c r="H296" s="4"/>
      <c r="I296" s="4"/>
      <c r="J296" s="4"/>
      <c r="K296" s="4"/>
      <c r="L296" s="4"/>
      <c r="M296" s="4"/>
      <c r="N296" s="4"/>
      <c r="O296" s="4"/>
      <c r="P296" s="4"/>
      <c r="Q296" s="4"/>
      <c r="R296" s="4"/>
      <c r="S296" s="4"/>
      <c r="T296" s="4"/>
      <c r="U296" s="4"/>
      <c r="V296" s="4"/>
      <c r="W296" s="4"/>
      <c r="X296" s="4"/>
      <c r="Y296" s="4"/>
      <c r="Z296" s="4"/>
    </row>
    <row r="297" ht="22.5" customHeight="1">
      <c r="A297" s="105" t="s">
        <v>153</v>
      </c>
      <c r="B297" s="105" t="s">
        <v>135</v>
      </c>
      <c r="C297" s="105" t="s">
        <v>54</v>
      </c>
      <c r="D297" s="106" t="str">
        <f t="array" ref="D297">_xlfn.XLOOKUP($B297, Runs[Run ID], Runs[Title])</f>
        <v>Ewing Ultimates</v>
      </c>
      <c r="E297" s="107" t="str">
        <f t="array" ref="E297">_xlfn.XLOOKUP($B297, Runs[Run ID], Runs[Status])</f>
        <v>unread</v>
      </c>
      <c r="F297" s="13" t="b">
        <f t="shared" si="1"/>
        <v>0</v>
      </c>
      <c r="G297" s="4"/>
      <c r="H297" s="4"/>
      <c r="I297" s="4"/>
      <c r="J297" s="4"/>
      <c r="K297" s="4"/>
      <c r="L297" s="4"/>
      <c r="M297" s="4"/>
      <c r="N297" s="4"/>
      <c r="O297" s="4"/>
      <c r="P297" s="4"/>
      <c r="Q297" s="4"/>
      <c r="R297" s="4"/>
      <c r="S297" s="4"/>
      <c r="T297" s="4"/>
      <c r="U297" s="4"/>
      <c r="V297" s="4"/>
      <c r="W297" s="4"/>
      <c r="X297" s="4"/>
      <c r="Y297" s="4"/>
      <c r="Z297" s="4"/>
    </row>
    <row r="298" ht="22.5" customHeight="1">
      <c r="A298" s="105" t="s">
        <v>153</v>
      </c>
      <c r="B298" s="105" t="s">
        <v>275</v>
      </c>
      <c r="C298" s="105" t="s">
        <v>54</v>
      </c>
      <c r="D298" s="106" t="str">
        <f t="array" ref="D298">_xlfn.XLOOKUP($B298, Runs[Run ID], Runs[Title])</f>
        <v>The Thanos Imperative</v>
      </c>
      <c r="E298" s="107" t="str">
        <f t="array" ref="E298">_xlfn.XLOOKUP($B298, Runs[Run ID], Runs[Status])</f>
        <v>unread</v>
      </c>
      <c r="F298" s="13" t="b">
        <f t="shared" si="1"/>
        <v>0</v>
      </c>
      <c r="G298" s="4"/>
      <c r="H298" s="4"/>
      <c r="I298" s="4"/>
      <c r="J298" s="4"/>
      <c r="K298" s="4"/>
      <c r="L298" s="4"/>
      <c r="M298" s="4"/>
      <c r="N298" s="4"/>
      <c r="O298" s="4"/>
      <c r="P298" s="4"/>
      <c r="Q298" s="4"/>
      <c r="R298" s="4"/>
      <c r="S298" s="4"/>
      <c r="T298" s="4"/>
      <c r="U298" s="4"/>
      <c r="V298" s="4"/>
      <c r="W298" s="4"/>
      <c r="X298" s="4"/>
      <c r="Y298" s="4"/>
      <c r="Z298" s="4"/>
    </row>
    <row r="299" ht="22.5" customHeight="1">
      <c r="A299" s="105" t="s">
        <v>153</v>
      </c>
      <c r="B299" s="105" t="s">
        <v>268</v>
      </c>
      <c r="C299" s="105" t="s">
        <v>54</v>
      </c>
      <c r="D299" s="106" t="str">
        <f t="array" ref="D299">_xlfn.XLOOKUP($B299, Runs[Run ID], Runs[Title])</f>
        <v>Annihilation</v>
      </c>
      <c r="E299" s="107" t="str">
        <f t="array" ref="E299">_xlfn.XLOOKUP($B299, Runs[Run ID], Runs[Status])</f>
        <v>unread</v>
      </c>
      <c r="F299" s="13" t="b">
        <f t="shared" si="1"/>
        <v>0</v>
      </c>
      <c r="G299" s="4"/>
      <c r="H299" s="4"/>
      <c r="I299" s="4"/>
      <c r="J299" s="4"/>
      <c r="K299" s="4"/>
      <c r="L299" s="4"/>
      <c r="M299" s="4"/>
      <c r="N299" s="4"/>
      <c r="O299" s="4"/>
      <c r="P299" s="4"/>
      <c r="Q299" s="4"/>
      <c r="R299" s="4"/>
      <c r="S299" s="4"/>
      <c r="T299" s="4"/>
      <c r="U299" s="4"/>
      <c r="V299" s="4"/>
      <c r="W299" s="4"/>
      <c r="X299" s="4"/>
      <c r="Y299" s="4"/>
      <c r="Z299" s="4"/>
    </row>
    <row r="300" ht="22.5" customHeight="1">
      <c r="A300" s="105" t="s">
        <v>171</v>
      </c>
      <c r="B300" s="105" t="s">
        <v>141</v>
      </c>
      <c r="C300" s="105" t="s">
        <v>25</v>
      </c>
      <c r="D300" s="106" t="str">
        <f t="array" ref="D300">_xlfn.XLOOKUP($B300, Runs[Run ID], Runs[Title])</f>
        <v>Avengers: No Surrender </v>
      </c>
      <c r="E300" s="107" t="str">
        <f t="array" ref="E300">_xlfn.XLOOKUP($B300, Runs[Run ID], Runs[Status])</f>
        <v>unread</v>
      </c>
      <c r="F300" s="13" t="b">
        <f t="shared" si="1"/>
        <v>0</v>
      </c>
      <c r="G300" s="4"/>
      <c r="H300" s="4"/>
      <c r="I300" s="4"/>
      <c r="J300" s="4"/>
      <c r="K300" s="4"/>
      <c r="L300" s="4"/>
      <c r="M300" s="4"/>
      <c r="N300" s="4"/>
      <c r="O300" s="4"/>
      <c r="P300" s="4"/>
      <c r="Q300" s="4"/>
      <c r="R300" s="4"/>
      <c r="S300" s="4"/>
      <c r="T300" s="4"/>
      <c r="U300" s="4"/>
      <c r="V300" s="4"/>
      <c r="W300" s="4"/>
      <c r="X300" s="4"/>
      <c r="Y300" s="4"/>
      <c r="Z300" s="4"/>
    </row>
    <row r="301" ht="22.5" customHeight="1">
      <c r="A301" s="105" t="s">
        <v>174</v>
      </c>
      <c r="B301" s="105" t="s">
        <v>513</v>
      </c>
      <c r="C301" s="105" t="s">
        <v>54</v>
      </c>
      <c r="D301" s="106" t="str">
        <f t="array" ref="D301">_xlfn.XLOOKUP($B301, Runs[Run ID], Runs[Title])</f>
        <v>Immortal Hulk</v>
      </c>
      <c r="E301" s="107" t="str">
        <f t="array" ref="E301">_xlfn.XLOOKUP($B301, Runs[Run ID], Runs[Status])</f>
        <v>unread</v>
      </c>
      <c r="F301" s="13" t="b">
        <f t="shared" si="1"/>
        <v>0</v>
      </c>
      <c r="G301" s="4"/>
      <c r="H301" s="4"/>
      <c r="I301" s="4"/>
      <c r="J301" s="4"/>
      <c r="K301" s="4"/>
      <c r="L301" s="4"/>
      <c r="M301" s="4"/>
      <c r="N301" s="4"/>
      <c r="O301" s="4"/>
      <c r="P301" s="4"/>
      <c r="Q301" s="4"/>
      <c r="R301" s="4"/>
      <c r="S301" s="4"/>
      <c r="T301" s="4"/>
      <c r="U301" s="4"/>
      <c r="V301" s="4"/>
      <c r="W301" s="4"/>
      <c r="X301" s="4"/>
      <c r="Y301" s="4"/>
      <c r="Z301" s="4"/>
    </row>
    <row r="302" ht="22.5" customHeight="1">
      <c r="A302" s="105" t="s">
        <v>174</v>
      </c>
      <c r="B302" s="105" t="s">
        <v>322</v>
      </c>
      <c r="C302" s="105" t="s">
        <v>54</v>
      </c>
      <c r="D302" s="106" t="str">
        <f t="array" ref="D302">_xlfn.XLOOKUP($B302, Runs[Run ID], Runs[Title])</f>
        <v>Lee &amp; Ditko's Doctor Strange</v>
      </c>
      <c r="E302" s="107" t="str">
        <f t="array" ref="E302">_xlfn.XLOOKUP($B302, Runs[Run ID], Runs[Status])</f>
        <v>unread</v>
      </c>
      <c r="F302" s="13" t="b">
        <f t="shared" si="1"/>
        <v>0</v>
      </c>
      <c r="G302" s="4"/>
      <c r="H302" s="4"/>
      <c r="I302" s="4"/>
      <c r="J302" s="4"/>
      <c r="K302" s="4"/>
      <c r="L302" s="4"/>
      <c r="M302" s="4"/>
      <c r="N302" s="4"/>
      <c r="O302" s="4"/>
      <c r="P302" s="4"/>
      <c r="Q302" s="4"/>
      <c r="R302" s="4"/>
      <c r="S302" s="4"/>
      <c r="T302" s="4"/>
      <c r="U302" s="4"/>
      <c r="V302" s="4"/>
      <c r="W302" s="4"/>
      <c r="X302" s="4"/>
      <c r="Y302" s="4"/>
      <c r="Z302" s="4"/>
    </row>
    <row r="303" ht="22.5" customHeight="1">
      <c r="A303" s="105" t="s">
        <v>174</v>
      </c>
      <c r="B303" s="6" t="s">
        <v>153</v>
      </c>
      <c r="C303" s="6" t="s">
        <v>54</v>
      </c>
      <c r="D303" s="8" t="str">
        <f t="array" ref="D303">_xlfn.XLOOKUP($B303, Runs[Run ID], Runs[Title])</f>
        <v>Ewing Cosmic </v>
      </c>
      <c r="E303" s="9" t="str">
        <f t="array" ref="E303">_xlfn.XLOOKUP($B303, Runs[Run ID], Runs[Status])</f>
        <v>unread</v>
      </c>
      <c r="F303" s="13" t="b">
        <f t="shared" si="1"/>
        <v>0</v>
      </c>
      <c r="G303" s="4"/>
      <c r="H303" s="4"/>
      <c r="I303" s="4"/>
      <c r="J303" s="4"/>
      <c r="K303" s="4"/>
      <c r="L303" s="4"/>
      <c r="M303" s="4"/>
      <c r="N303" s="4"/>
      <c r="O303" s="4"/>
      <c r="P303" s="4"/>
      <c r="Q303" s="4"/>
      <c r="R303" s="4"/>
      <c r="S303" s="4"/>
      <c r="T303" s="4"/>
      <c r="U303" s="4"/>
      <c r="V303" s="4"/>
      <c r="W303" s="4"/>
      <c r="X303" s="4"/>
      <c r="Y303" s="4"/>
      <c r="Z303" s="4"/>
    </row>
    <row r="304" ht="22.5" customHeight="1">
      <c r="A304" s="105" t="s">
        <v>173</v>
      </c>
      <c r="B304" s="105" t="s">
        <v>181</v>
      </c>
      <c r="C304" s="105" t="s">
        <v>54</v>
      </c>
      <c r="D304" s="106" t="str">
        <f t="array" ref="D304">_xlfn.XLOOKUP($B304, Runs[Run ID], Runs[Title])</f>
        <v>MacKay's Avengers</v>
      </c>
      <c r="E304" s="107" t="str">
        <f t="array" ref="E304">_xlfn.XLOOKUP($B304, Runs[Run ID], Runs[Status])</f>
        <v>unread</v>
      </c>
      <c r="F304" s="13" t="b">
        <f t="shared" si="1"/>
        <v>0</v>
      </c>
      <c r="G304" s="4"/>
      <c r="H304" s="4"/>
      <c r="I304" s="4"/>
      <c r="J304" s="4"/>
      <c r="K304" s="4"/>
      <c r="L304" s="4"/>
      <c r="M304" s="4"/>
      <c r="N304" s="4"/>
      <c r="O304" s="4"/>
      <c r="P304" s="4"/>
      <c r="Q304" s="4"/>
      <c r="R304" s="4"/>
      <c r="S304" s="4"/>
      <c r="T304" s="4"/>
      <c r="U304" s="4"/>
      <c r="V304" s="4"/>
      <c r="W304" s="4"/>
      <c r="X304" s="4"/>
      <c r="Y304" s="4"/>
      <c r="Z304" s="4"/>
    </row>
    <row r="305" ht="22.5" customHeight="1">
      <c r="A305" s="105" t="s">
        <v>176</v>
      </c>
      <c r="B305" s="105" t="s">
        <v>1091</v>
      </c>
      <c r="C305" s="105" t="s">
        <v>54</v>
      </c>
      <c r="D305" s="106" t="str">
        <f t="array" ref="D305">_xlfn.XLOOKUP($B305, Runs[Run ID], Runs[Title])</f>
        <v>Thor: God of Thunder</v>
      </c>
      <c r="E305" s="107" t="str">
        <f t="array" ref="E305">_xlfn.XLOOKUP($B305, Runs[Run ID], Runs[Status])</f>
        <v>unread</v>
      </c>
      <c r="F305" s="13" t="b">
        <f t="shared" si="1"/>
        <v>0</v>
      </c>
      <c r="G305" s="4"/>
      <c r="H305" s="4"/>
      <c r="I305" s="4"/>
      <c r="J305" s="4"/>
      <c r="K305" s="4"/>
      <c r="L305" s="4"/>
      <c r="M305" s="4"/>
      <c r="N305" s="4"/>
      <c r="O305" s="4"/>
      <c r="P305" s="4"/>
      <c r="Q305" s="4"/>
      <c r="R305" s="4"/>
      <c r="S305" s="4"/>
      <c r="T305" s="4"/>
      <c r="U305" s="4"/>
      <c r="V305" s="4"/>
      <c r="W305" s="4"/>
      <c r="X305" s="4"/>
      <c r="Y305" s="4"/>
      <c r="Z305" s="4"/>
    </row>
    <row r="306" ht="22.5" customHeight="1">
      <c r="A306" s="105" t="s">
        <v>176</v>
      </c>
      <c r="B306" s="105" t="s">
        <v>483</v>
      </c>
      <c r="C306" s="105" t="s">
        <v>54</v>
      </c>
      <c r="D306" s="106" t="str">
        <f t="array" ref="D306">_xlfn.XLOOKUP($B306, Runs[Run ID], Runs[Title])</f>
        <v>War of the Realms</v>
      </c>
      <c r="E306" s="107" t="str">
        <f t="array" ref="E306">_xlfn.XLOOKUP($B306, Runs[Run ID], Runs[Status])</f>
        <v>unread</v>
      </c>
      <c r="F306" s="13" t="b">
        <f t="shared" si="1"/>
        <v>0</v>
      </c>
      <c r="G306" s="4"/>
      <c r="H306" s="4"/>
      <c r="I306" s="4"/>
      <c r="J306" s="4"/>
      <c r="K306" s="4"/>
      <c r="L306" s="4"/>
      <c r="M306" s="4"/>
      <c r="N306" s="4"/>
      <c r="O306" s="4"/>
      <c r="P306" s="4"/>
      <c r="Q306" s="4"/>
      <c r="R306" s="4"/>
      <c r="S306" s="4"/>
      <c r="T306" s="4"/>
      <c r="U306" s="4"/>
      <c r="V306" s="4"/>
      <c r="W306" s="4"/>
      <c r="X306" s="4"/>
      <c r="Y306" s="4"/>
      <c r="Z306" s="4"/>
    </row>
    <row r="307" ht="22.5" customHeight="1">
      <c r="A307" s="105" t="s">
        <v>191</v>
      </c>
      <c r="B307" s="105" t="s">
        <v>185</v>
      </c>
      <c r="C307" s="105" t="s">
        <v>54</v>
      </c>
      <c r="D307" s="106" t="str">
        <f t="array" ref="D307">_xlfn.XLOOKUP($B307, Runs[Run ID], Runs[Title])</f>
        <v>Black Panther Origin</v>
      </c>
      <c r="E307" s="107" t="str">
        <f t="array" ref="E307">_xlfn.XLOOKUP($B307, Runs[Run ID], Runs[Status])</f>
        <v>unread</v>
      </c>
      <c r="F307" s="13" t="b">
        <f t="shared" si="1"/>
        <v>0</v>
      </c>
      <c r="G307" s="4"/>
      <c r="H307" s="4"/>
      <c r="I307" s="4"/>
      <c r="J307" s="4"/>
      <c r="K307" s="4"/>
      <c r="L307" s="4"/>
      <c r="M307" s="4"/>
      <c r="N307" s="4"/>
      <c r="O307" s="4"/>
      <c r="P307" s="4"/>
      <c r="Q307" s="4"/>
      <c r="R307" s="4"/>
      <c r="S307" s="4"/>
      <c r="T307" s="4"/>
      <c r="U307" s="4"/>
      <c r="V307" s="4"/>
      <c r="W307" s="4"/>
      <c r="X307" s="4"/>
      <c r="Y307" s="4"/>
      <c r="Z307" s="4"/>
    </row>
    <row r="308" ht="22.5" customHeight="1">
      <c r="A308" s="39" t="s">
        <v>196</v>
      </c>
      <c r="B308" s="6" t="s">
        <v>191</v>
      </c>
      <c r="C308" s="6" t="s">
        <v>54</v>
      </c>
      <c r="D308" s="8" t="str">
        <f t="array" ref="D308">_xlfn.XLOOKUP($B308, Runs[Run ID], Runs[Title])</f>
        <v>Panther's Rage</v>
      </c>
      <c r="E308" s="9" t="str">
        <f t="array" ref="E308">_xlfn.XLOOKUP($B308, Runs[Run ID], Runs[Status])</f>
        <v>unread</v>
      </c>
      <c r="F308" s="13" t="b">
        <f t="shared" si="1"/>
        <v>0</v>
      </c>
      <c r="G308" s="4"/>
      <c r="H308" s="4"/>
      <c r="I308" s="4"/>
      <c r="J308" s="4"/>
      <c r="K308" s="4"/>
      <c r="L308" s="4"/>
      <c r="M308" s="4"/>
      <c r="N308" s="4"/>
      <c r="O308" s="4"/>
      <c r="P308" s="4"/>
      <c r="Q308" s="4"/>
      <c r="R308" s="4"/>
      <c r="S308" s="4"/>
      <c r="T308" s="4"/>
      <c r="U308" s="4"/>
      <c r="V308" s="4"/>
      <c r="W308" s="4"/>
      <c r="X308" s="4"/>
      <c r="Y308" s="4"/>
      <c r="Z308" s="4"/>
    </row>
    <row r="309" ht="22.5" customHeight="1">
      <c r="A309" s="39" t="s">
        <v>205</v>
      </c>
      <c r="B309" s="39" t="s">
        <v>196</v>
      </c>
      <c r="C309" s="6" t="s">
        <v>54</v>
      </c>
      <c r="D309" s="8" t="str">
        <f t="array" ref="D309">_xlfn.XLOOKUP($B309, Runs[Run ID], Runs[Title])</f>
        <v>Priest's Black Panther</v>
      </c>
      <c r="E309" s="9" t="str">
        <f t="array" ref="E309">_xlfn.XLOOKUP($B309, Runs[Run ID], Runs[Status])</f>
        <v>unread</v>
      </c>
      <c r="F309" s="13" t="b">
        <f t="shared" si="1"/>
        <v>0</v>
      </c>
      <c r="G309" s="4"/>
      <c r="H309" s="4"/>
      <c r="I309" s="4"/>
      <c r="J309" s="4"/>
      <c r="K309" s="4"/>
      <c r="L309" s="4"/>
      <c r="M309" s="4"/>
      <c r="N309" s="4"/>
      <c r="O309" s="4"/>
      <c r="P309" s="4"/>
      <c r="Q309" s="4"/>
      <c r="R309" s="4"/>
      <c r="S309" s="4"/>
      <c r="T309" s="4"/>
      <c r="U309" s="4"/>
      <c r="V309" s="4"/>
      <c r="W309" s="4"/>
      <c r="X309" s="4"/>
      <c r="Y309" s="4"/>
      <c r="Z309" s="4"/>
    </row>
    <row r="310" ht="22.5" customHeight="1">
      <c r="A310" s="105" t="s">
        <v>205</v>
      </c>
      <c r="B310" s="105" t="s">
        <v>453</v>
      </c>
      <c r="C310" s="6" t="s">
        <v>54</v>
      </c>
      <c r="D310" s="8" t="str">
        <f t="array" ref="D310">_xlfn.XLOOKUP($B310, Runs[Run ID], Runs[Title])</f>
        <v>Hickman's Avengers / New Avengers</v>
      </c>
      <c r="E310" s="9" t="str">
        <f t="array" ref="E310">_xlfn.XLOOKUP($B310, Runs[Run ID], Runs[Status])</f>
        <v>unread</v>
      </c>
      <c r="F310" s="13" t="b">
        <f t="shared" si="1"/>
        <v>0</v>
      </c>
      <c r="G310" s="4"/>
      <c r="H310" s="4"/>
      <c r="I310" s="4"/>
      <c r="J310" s="4"/>
      <c r="K310" s="4"/>
      <c r="L310" s="4"/>
      <c r="M310" s="4"/>
      <c r="N310" s="4"/>
      <c r="O310" s="4"/>
      <c r="P310" s="4"/>
      <c r="Q310" s="4"/>
      <c r="R310" s="4"/>
      <c r="S310" s="4"/>
      <c r="T310" s="4"/>
      <c r="U310" s="4"/>
      <c r="V310" s="4"/>
      <c r="W310" s="4"/>
      <c r="X310" s="4"/>
      <c r="Y310" s="4"/>
      <c r="Z310" s="4"/>
    </row>
    <row r="311" ht="22.5" customHeight="1">
      <c r="A311" s="105" t="s">
        <v>218</v>
      </c>
      <c r="B311" s="105" t="s">
        <v>211</v>
      </c>
      <c r="C311" s="105" t="s">
        <v>54</v>
      </c>
      <c r="D311" s="106" t="str">
        <f t="array" ref="D311">_xlfn.XLOOKUP($B311, Runs[Run ID], Runs[Title])</f>
        <v>Englehart's Captain America</v>
      </c>
      <c r="E311" s="107" t="str">
        <f t="array" ref="E311">_xlfn.XLOOKUP($B311, Runs[Run ID], Runs[Status])</f>
        <v>unread</v>
      </c>
      <c r="F311" s="13" t="b">
        <f t="shared" si="1"/>
        <v>0</v>
      </c>
      <c r="G311" s="4"/>
      <c r="H311" s="4"/>
      <c r="I311" s="4"/>
      <c r="J311" s="4"/>
      <c r="K311" s="4"/>
      <c r="L311" s="4"/>
      <c r="M311" s="4"/>
      <c r="N311" s="4"/>
      <c r="O311" s="4"/>
      <c r="P311" s="4"/>
      <c r="Q311" s="4"/>
      <c r="R311" s="4"/>
      <c r="S311" s="4"/>
      <c r="T311" s="4"/>
      <c r="U311" s="4"/>
      <c r="V311" s="4"/>
      <c r="W311" s="4"/>
      <c r="X311" s="4"/>
      <c r="Y311" s="4"/>
      <c r="Z311" s="4"/>
    </row>
    <row r="312" ht="22.5" customHeight="1">
      <c r="A312" s="39" t="s">
        <v>229</v>
      </c>
      <c r="B312" s="39" t="s">
        <v>235</v>
      </c>
      <c r="C312" s="6" t="s">
        <v>54</v>
      </c>
      <c r="D312" s="8" t="str">
        <f t="array" ref="D312">_xlfn.XLOOKUP($B312, Runs[Run ID], Runs[Title])</f>
        <v>Secret Empire </v>
      </c>
      <c r="E312" s="9" t="str">
        <f t="array" ref="E312">_xlfn.XLOOKUP($B312, Runs[Run ID], Runs[Status])</f>
        <v>unread</v>
      </c>
      <c r="F312" s="13" t="b">
        <f t="shared" si="1"/>
        <v>0</v>
      </c>
      <c r="G312" s="4"/>
      <c r="H312" s="4"/>
      <c r="I312" s="4"/>
      <c r="J312" s="4"/>
      <c r="K312" s="4"/>
      <c r="L312" s="4"/>
      <c r="M312" s="4"/>
      <c r="N312" s="4"/>
      <c r="O312" s="4"/>
      <c r="P312" s="4"/>
      <c r="Q312" s="4"/>
      <c r="R312" s="4"/>
      <c r="S312" s="4"/>
      <c r="T312" s="4"/>
      <c r="U312" s="4"/>
      <c r="V312" s="4"/>
      <c r="W312" s="4"/>
      <c r="X312" s="4"/>
      <c r="Y312" s="4"/>
      <c r="Z312" s="4"/>
    </row>
    <row r="313" ht="22.5" customHeight="1">
      <c r="A313" s="39" t="s">
        <v>234</v>
      </c>
      <c r="B313" s="6" t="s">
        <v>226</v>
      </c>
      <c r="C313" s="6" t="s">
        <v>54</v>
      </c>
      <c r="D313" s="8" t="str">
        <f t="array" ref="D313">_xlfn.XLOOKUP($B313, Runs[Run ID], Runs[Title])</f>
        <v>Waid's Captain America</v>
      </c>
      <c r="E313" s="9" t="str">
        <f t="array" ref="E313">_xlfn.XLOOKUP($B313, Runs[Run ID], Runs[Status])</f>
        <v>unread</v>
      </c>
      <c r="F313" s="13" t="b">
        <f t="shared" si="1"/>
        <v>0</v>
      </c>
      <c r="G313" s="4"/>
      <c r="H313" s="4"/>
      <c r="I313" s="4"/>
      <c r="J313" s="4"/>
      <c r="K313" s="4"/>
      <c r="L313" s="4"/>
      <c r="M313" s="4"/>
      <c r="N313" s="4"/>
      <c r="O313" s="4"/>
      <c r="P313" s="4"/>
      <c r="Q313" s="4"/>
      <c r="R313" s="4"/>
      <c r="S313" s="4"/>
      <c r="T313" s="4"/>
      <c r="U313" s="4"/>
      <c r="V313" s="4"/>
      <c r="W313" s="4"/>
      <c r="X313" s="4"/>
      <c r="Y313" s="4"/>
      <c r="Z313" s="4"/>
    </row>
    <row r="314" ht="22.5" customHeight="1">
      <c r="A314" s="105" t="s">
        <v>234</v>
      </c>
      <c r="B314" s="105" t="s">
        <v>211</v>
      </c>
      <c r="C314" s="105" t="s">
        <v>54</v>
      </c>
      <c r="D314" s="106" t="str">
        <f t="array" ref="D314">_xlfn.XLOOKUP($B314, Runs[Run ID], Runs[Title])</f>
        <v>Englehart's Captain America</v>
      </c>
      <c r="E314" s="107" t="str">
        <f t="array" ref="E314">_xlfn.XLOOKUP($B314, Runs[Run ID], Runs[Status])</f>
        <v>unread</v>
      </c>
      <c r="F314" s="13" t="b">
        <f t="shared" si="1"/>
        <v>0</v>
      </c>
      <c r="G314" s="4"/>
      <c r="H314" s="4"/>
      <c r="I314" s="4"/>
      <c r="J314" s="4"/>
      <c r="K314" s="4"/>
      <c r="L314" s="4"/>
      <c r="M314" s="4"/>
      <c r="N314" s="4"/>
      <c r="O314" s="4"/>
      <c r="P314" s="4"/>
      <c r="Q314" s="4"/>
      <c r="R314" s="4"/>
      <c r="S314" s="4"/>
      <c r="T314" s="4"/>
      <c r="U314" s="4"/>
      <c r="V314" s="4"/>
      <c r="W314" s="4"/>
      <c r="X314" s="4"/>
      <c r="Y314" s="4"/>
      <c r="Z314" s="4"/>
    </row>
    <row r="315" ht="22.5" customHeight="1">
      <c r="A315" s="39" t="s">
        <v>236</v>
      </c>
      <c r="B315" s="6" t="s">
        <v>234</v>
      </c>
      <c r="C315" s="6" t="s">
        <v>54</v>
      </c>
      <c r="D315" s="8" t="str">
        <f t="array" ref="D315">_xlfn.XLOOKUP($B315, Runs[Run ID], Runs[Title])</f>
        <v>Brubaker's Captain America</v>
      </c>
      <c r="E315" s="9" t="str">
        <f t="array" ref="E315">_xlfn.XLOOKUP($B315, Runs[Run ID], Runs[Status])</f>
        <v>unread</v>
      </c>
      <c r="F315" s="13" t="b">
        <f t="shared" si="1"/>
        <v>0</v>
      </c>
      <c r="G315" s="4"/>
      <c r="H315" s="4"/>
      <c r="I315" s="4"/>
      <c r="J315" s="4"/>
      <c r="K315" s="4"/>
      <c r="L315" s="4"/>
      <c r="M315" s="4"/>
      <c r="N315" s="4"/>
      <c r="O315" s="4"/>
      <c r="P315" s="4"/>
      <c r="Q315" s="4"/>
      <c r="R315" s="4"/>
      <c r="S315" s="4"/>
      <c r="T315" s="4"/>
      <c r="U315" s="4"/>
      <c r="V315" s="4"/>
      <c r="W315" s="4"/>
      <c r="X315" s="4"/>
      <c r="Y315" s="4"/>
      <c r="Z315" s="4"/>
    </row>
    <row r="316" ht="22.5" customHeight="1">
      <c r="A316" s="39" t="s">
        <v>235</v>
      </c>
      <c r="B316" s="39" t="s">
        <v>129</v>
      </c>
      <c r="C316" s="6" t="s">
        <v>54</v>
      </c>
      <c r="D316" s="8" t="str">
        <f t="array" ref="D316">_xlfn.XLOOKUP($B316, Runs[Run ID], Runs[Title])</f>
        <v>Civil War II</v>
      </c>
      <c r="E316" s="9" t="str">
        <f t="array" ref="E316">_xlfn.XLOOKUP($B316, Runs[Run ID], Runs[Status])</f>
        <v>unread</v>
      </c>
      <c r="F316" s="13" t="b">
        <f t="shared" si="1"/>
        <v>0</v>
      </c>
      <c r="G316" s="4"/>
      <c r="H316" s="4"/>
      <c r="I316" s="4"/>
      <c r="J316" s="4"/>
      <c r="K316" s="4"/>
      <c r="L316" s="4"/>
      <c r="M316" s="4"/>
      <c r="N316" s="4"/>
      <c r="O316" s="4"/>
      <c r="P316" s="4"/>
      <c r="Q316" s="4"/>
      <c r="R316" s="4"/>
      <c r="S316" s="4"/>
      <c r="T316" s="4"/>
      <c r="U316" s="4"/>
      <c r="V316" s="4"/>
      <c r="W316" s="4"/>
      <c r="X316" s="4"/>
      <c r="Y316" s="4"/>
      <c r="Z316" s="4"/>
    </row>
    <row r="317" ht="22.5" customHeight="1">
      <c r="A317" s="39" t="s">
        <v>1237</v>
      </c>
      <c r="B317" s="6" t="s">
        <v>239</v>
      </c>
      <c r="C317" s="6" t="s">
        <v>54</v>
      </c>
      <c r="D317" s="8" t="str">
        <f t="array" ref="D317">_xlfn.XLOOKUP($B317, Runs[Run ID], Runs[Title])</f>
        <v>Carol Danvers Origin</v>
      </c>
      <c r="E317" s="9" t="str">
        <f t="array" ref="E317">_xlfn.XLOOKUP($B317, Runs[Run ID], Runs[Status])</f>
        <v>unread</v>
      </c>
      <c r="F317" s="13" t="b">
        <f t="shared" si="1"/>
        <v>0</v>
      </c>
      <c r="G317" s="4"/>
      <c r="H317" s="4"/>
      <c r="I317" s="4"/>
      <c r="J317" s="4"/>
      <c r="K317" s="4"/>
      <c r="L317" s="4"/>
      <c r="M317" s="4"/>
      <c r="N317" s="4"/>
      <c r="O317" s="4"/>
      <c r="P317" s="4"/>
      <c r="Q317" s="4"/>
      <c r="R317" s="4"/>
      <c r="S317" s="4"/>
      <c r="T317" s="4"/>
      <c r="U317" s="4"/>
      <c r="V317" s="4"/>
      <c r="W317" s="4"/>
      <c r="X317" s="4"/>
      <c r="Y317" s="4"/>
      <c r="Z317" s="4"/>
    </row>
    <row r="318" ht="22.5" customHeight="1">
      <c r="A318" s="39" t="s">
        <v>1499</v>
      </c>
      <c r="B318" s="6" t="s">
        <v>243</v>
      </c>
      <c r="C318" s="6" t="s">
        <v>54</v>
      </c>
      <c r="D318" s="8" t="str">
        <f t="array" ref="D318">_xlfn.XLOOKUP($B318, Runs[Run ID], Runs[Title])</f>
        <v>Lee &amp; Kirby's Fantastic Four</v>
      </c>
      <c r="E318" s="9" t="str">
        <f t="array" ref="E318">_xlfn.XLOOKUP($B318, Runs[Run ID], Runs[Status])</f>
        <v>unread</v>
      </c>
      <c r="F318" s="13" t="b">
        <f t="shared" si="1"/>
        <v>0</v>
      </c>
      <c r="G318" s="4"/>
      <c r="H318" s="4"/>
      <c r="I318" s="4"/>
      <c r="J318" s="4"/>
      <c r="K318" s="4"/>
      <c r="L318" s="4"/>
      <c r="M318" s="4"/>
      <c r="N318" s="4"/>
      <c r="O318" s="4"/>
      <c r="P318" s="4"/>
      <c r="Q318" s="4"/>
      <c r="R318" s="4"/>
      <c r="S318" s="4"/>
      <c r="T318" s="4"/>
      <c r="U318" s="4"/>
      <c r="V318" s="4"/>
      <c r="W318" s="4"/>
      <c r="X318" s="4"/>
      <c r="Y318" s="4"/>
      <c r="Z318" s="4"/>
    </row>
    <row r="319" ht="22.5" customHeight="1">
      <c r="A319" s="39" t="s">
        <v>1499</v>
      </c>
      <c r="B319" s="6" t="s">
        <v>246</v>
      </c>
      <c r="C319" s="6" t="s">
        <v>54</v>
      </c>
      <c r="D319" s="8" t="str">
        <f t="array" ref="D319">_xlfn.XLOOKUP($B319, Runs[Run ID], Runs[Title])</f>
        <v>Silver Surfer Origin</v>
      </c>
      <c r="E319" s="9" t="str">
        <f t="array" ref="E319">_xlfn.XLOOKUP($B319, Runs[Run ID], Runs[Status])</f>
        <v>unread</v>
      </c>
      <c r="F319" s="13" t="b">
        <f t="shared" si="1"/>
        <v>0</v>
      </c>
      <c r="G319" s="4"/>
      <c r="H319" s="4"/>
      <c r="I319" s="4"/>
      <c r="J319" s="4"/>
      <c r="K319" s="4"/>
      <c r="L319" s="4"/>
      <c r="M319" s="4"/>
      <c r="N319" s="4"/>
      <c r="O319" s="4"/>
      <c r="P319" s="4"/>
      <c r="Q319" s="4"/>
      <c r="R319" s="4"/>
      <c r="S319" s="4"/>
      <c r="T319" s="4"/>
      <c r="U319" s="4"/>
      <c r="V319" s="4"/>
      <c r="W319" s="4"/>
      <c r="X319" s="4"/>
      <c r="Y319" s="4"/>
      <c r="Z319" s="4"/>
    </row>
    <row r="320" ht="22.5" customHeight="1">
      <c r="A320" s="39" t="s">
        <v>256</v>
      </c>
      <c r="B320" s="6" t="s">
        <v>251</v>
      </c>
      <c r="C320" s="6" t="s">
        <v>54</v>
      </c>
      <c r="D320" s="8" t="str">
        <f t="array" ref="D320">_xlfn.XLOOKUP($B320, Runs[Run ID], Runs[Title])</f>
        <v>Death of Captain Marvel </v>
      </c>
      <c r="E320" s="9" t="str">
        <f t="array" ref="E320">_xlfn.XLOOKUP($B320, Runs[Run ID], Runs[Status])</f>
        <v>unread</v>
      </c>
      <c r="F320" s="13" t="b">
        <f t="shared" si="1"/>
        <v>0</v>
      </c>
      <c r="G320" s="4"/>
      <c r="H320" s="4"/>
      <c r="I320" s="4"/>
      <c r="J320" s="4"/>
      <c r="K320" s="4"/>
      <c r="L320" s="4"/>
      <c r="M320" s="4"/>
      <c r="N320" s="4"/>
      <c r="O320" s="4"/>
      <c r="P320" s="4"/>
      <c r="Q320" s="4"/>
      <c r="R320" s="4"/>
      <c r="S320" s="4"/>
      <c r="T320" s="4"/>
      <c r="U320" s="4"/>
      <c r="V320" s="4"/>
      <c r="W320" s="4"/>
      <c r="X320" s="4"/>
      <c r="Y320" s="4"/>
      <c r="Z320" s="4"/>
    </row>
    <row r="321" ht="22.5" customHeight="1">
      <c r="A321" s="39" t="s">
        <v>268</v>
      </c>
      <c r="B321" s="6" t="s">
        <v>263</v>
      </c>
      <c r="C321" s="6" t="s">
        <v>54</v>
      </c>
      <c r="D321" s="8" t="str">
        <f t="array" ref="D321">_xlfn.XLOOKUP($B321, Runs[Run ID], Runs[Title])</f>
        <v>Infinity Epilogue </v>
      </c>
      <c r="E321" s="9" t="str">
        <f t="array" ref="E321">_xlfn.XLOOKUP($B321, Runs[Run ID], Runs[Status])</f>
        <v>unread</v>
      </c>
      <c r="F321" s="13" t="b">
        <f t="shared" si="1"/>
        <v>0</v>
      </c>
      <c r="G321" s="4"/>
      <c r="H321" s="4"/>
      <c r="I321" s="4"/>
      <c r="J321" s="4"/>
      <c r="K321" s="4"/>
      <c r="L321" s="4"/>
      <c r="M321" s="4"/>
      <c r="N321" s="4"/>
      <c r="O321" s="4"/>
      <c r="P321" s="4"/>
      <c r="Q321" s="4"/>
      <c r="R321" s="4"/>
      <c r="S321" s="4"/>
      <c r="T321" s="4"/>
      <c r="U321" s="4"/>
      <c r="V321" s="4"/>
      <c r="W321" s="4"/>
      <c r="X321" s="4"/>
      <c r="Y321" s="4"/>
      <c r="Z321" s="4"/>
    </row>
    <row r="322" ht="22.5" customHeight="1">
      <c r="A322" s="39" t="s">
        <v>268</v>
      </c>
      <c r="B322" s="39" t="s">
        <v>251</v>
      </c>
      <c r="C322" s="6" t="s">
        <v>54</v>
      </c>
      <c r="D322" s="8" t="str">
        <f t="array" ref="D322">_xlfn.XLOOKUP($B322, Runs[Run ID], Runs[Title])</f>
        <v>Death of Captain Marvel </v>
      </c>
      <c r="E322" s="9" t="str">
        <f t="array" ref="E322">_xlfn.XLOOKUP($B322, Runs[Run ID], Runs[Status])</f>
        <v>unread</v>
      </c>
      <c r="F322" s="13" t="b">
        <f t="shared" si="1"/>
        <v>0</v>
      </c>
      <c r="G322" s="4"/>
      <c r="H322" s="4"/>
      <c r="I322" s="4"/>
      <c r="J322" s="4"/>
      <c r="K322" s="4"/>
      <c r="L322" s="4"/>
      <c r="M322" s="4"/>
      <c r="N322" s="4"/>
      <c r="O322" s="4"/>
      <c r="P322" s="4"/>
      <c r="Q322" s="4"/>
      <c r="R322" s="4"/>
      <c r="S322" s="4"/>
      <c r="T322" s="4"/>
      <c r="U322" s="4"/>
      <c r="V322" s="4"/>
      <c r="W322" s="4"/>
      <c r="X322" s="4"/>
      <c r="Y322" s="4"/>
      <c r="Z322" s="4"/>
    </row>
    <row r="323" ht="22.5" customHeight="1">
      <c r="A323" s="39" t="s">
        <v>266</v>
      </c>
      <c r="B323" s="6" t="s">
        <v>256</v>
      </c>
      <c r="C323" s="6" t="s">
        <v>54</v>
      </c>
      <c r="D323" s="8" t="str">
        <f t="array" ref="D323">_xlfn.XLOOKUP($B323, Runs[Run ID], Runs[Title])</f>
        <v>Infinity Gauntlet </v>
      </c>
      <c r="E323" s="9" t="str">
        <f t="array" ref="E323">_xlfn.XLOOKUP($B323, Runs[Run ID], Runs[Status])</f>
        <v>unread</v>
      </c>
      <c r="F323" s="13" t="b">
        <f t="shared" si="1"/>
        <v>0</v>
      </c>
      <c r="G323" s="4"/>
      <c r="H323" s="4"/>
      <c r="I323" s="4"/>
      <c r="J323" s="4"/>
      <c r="K323" s="4"/>
      <c r="L323" s="4"/>
      <c r="M323" s="4"/>
      <c r="N323" s="4"/>
      <c r="O323" s="4"/>
      <c r="P323" s="4"/>
      <c r="Q323" s="4"/>
      <c r="R323" s="4"/>
      <c r="S323" s="4"/>
      <c r="T323" s="4"/>
      <c r="U323" s="4"/>
      <c r="V323" s="4"/>
      <c r="W323" s="4"/>
      <c r="X323" s="4"/>
      <c r="Y323" s="4"/>
      <c r="Z323" s="4"/>
    </row>
    <row r="324" ht="22.5" customHeight="1">
      <c r="A324" s="39" t="s">
        <v>266</v>
      </c>
      <c r="B324" s="6" t="s">
        <v>7</v>
      </c>
      <c r="C324" s="6" t="s">
        <v>54</v>
      </c>
      <c r="D324" s="8" t="str">
        <f t="array" ref="D324">_xlfn.XLOOKUP($B324, Runs[Run ID], Runs[Title])</f>
        <v>Simonson's Thor</v>
      </c>
      <c r="E324" s="9" t="str">
        <f t="array" ref="E324">_xlfn.XLOOKUP($B324, Runs[Run ID], Runs[Status])</f>
        <v>reading</v>
      </c>
      <c r="F324" s="13" t="b">
        <f t="shared" si="1"/>
        <v>0</v>
      </c>
      <c r="G324" s="4"/>
      <c r="H324" s="4"/>
      <c r="I324" s="4"/>
      <c r="J324" s="4"/>
      <c r="K324" s="4"/>
      <c r="L324" s="4"/>
      <c r="M324" s="4"/>
      <c r="N324" s="4"/>
      <c r="O324" s="4"/>
      <c r="P324" s="4"/>
      <c r="Q324" s="4"/>
      <c r="R324" s="4"/>
      <c r="S324" s="4"/>
      <c r="T324" s="4"/>
      <c r="U324" s="4"/>
      <c r="V324" s="4"/>
      <c r="W324" s="4"/>
      <c r="X324" s="4"/>
      <c r="Y324" s="4"/>
      <c r="Z324" s="4"/>
    </row>
    <row r="325" ht="22.5" customHeight="1">
      <c r="A325" s="138" t="s">
        <v>266</v>
      </c>
      <c r="B325" s="105" t="s">
        <v>246</v>
      </c>
      <c r="C325" s="105" t="s">
        <v>54</v>
      </c>
      <c r="D325" s="106" t="str">
        <f t="array" ref="D325">_xlfn.XLOOKUP($B325, Runs[Run ID], Runs[Title])</f>
        <v>Silver Surfer Origin</v>
      </c>
      <c r="E325" s="107" t="str">
        <f t="array" ref="E325">_xlfn.XLOOKUP($B325, Runs[Run ID], Runs[Status])</f>
        <v>unread</v>
      </c>
      <c r="F325" s="139" t="b">
        <f t="shared" si="1"/>
        <v>0</v>
      </c>
      <c r="G325" s="4"/>
      <c r="H325" s="4"/>
      <c r="I325" s="4"/>
      <c r="J325" s="4"/>
      <c r="K325" s="4"/>
      <c r="L325" s="4"/>
      <c r="M325" s="4"/>
      <c r="N325" s="4"/>
      <c r="O325" s="4"/>
      <c r="P325" s="4"/>
      <c r="Q325" s="4"/>
      <c r="R325" s="4"/>
      <c r="S325" s="4"/>
      <c r="T325" s="4"/>
      <c r="U325" s="4"/>
      <c r="V325" s="4"/>
      <c r="W325" s="4"/>
      <c r="X325" s="4"/>
      <c r="Y325" s="4"/>
      <c r="Z325" s="4"/>
    </row>
    <row r="326" ht="22.5" customHeight="1">
      <c r="A326" s="138" t="s">
        <v>154</v>
      </c>
      <c r="B326" s="105" t="s">
        <v>268</v>
      </c>
      <c r="C326" s="105" t="s">
        <v>25</v>
      </c>
      <c r="D326" s="106" t="str">
        <f t="array" ref="D326">_xlfn.XLOOKUP($B326, Runs[Run ID], Runs[Title])</f>
        <v>Annihilation</v>
      </c>
      <c r="E326" s="107" t="str">
        <f t="array" ref="E326">_xlfn.XLOOKUP($B326, Runs[Run ID], Runs[Status])</f>
        <v>unread</v>
      </c>
      <c r="F326" s="139" t="b">
        <f t="shared" si="1"/>
        <v>0</v>
      </c>
      <c r="G326" s="4"/>
      <c r="H326" s="4"/>
      <c r="I326" s="4"/>
      <c r="J326" s="4"/>
      <c r="K326" s="4"/>
      <c r="L326" s="4"/>
      <c r="M326" s="4"/>
      <c r="N326" s="4"/>
      <c r="O326" s="4"/>
      <c r="P326" s="4"/>
      <c r="Q326" s="4"/>
      <c r="R326" s="4"/>
      <c r="S326" s="4"/>
      <c r="T326" s="4"/>
      <c r="U326" s="4"/>
      <c r="V326" s="4"/>
      <c r="W326" s="4"/>
      <c r="X326" s="4"/>
      <c r="Y326" s="4"/>
      <c r="Z326" s="4"/>
    </row>
    <row r="327" ht="22.5" customHeight="1">
      <c r="A327" s="138" t="s">
        <v>169</v>
      </c>
      <c r="B327" s="105" t="s">
        <v>1269</v>
      </c>
      <c r="C327" s="105" t="s">
        <v>25</v>
      </c>
      <c r="D327" s="106" t="str">
        <f t="array" ref="D327">_xlfn.XLOOKUP($B327, Runs[Run ID], Runs[Title])</f>
        <v>Rise and Fall of the Shi'ar Empire</v>
      </c>
      <c r="E327" s="107" t="str">
        <f t="array" ref="E327">_xlfn.XLOOKUP($B327, Runs[Run ID], Runs[Status])</f>
        <v>unread</v>
      </c>
      <c r="F327" s="139" t="b">
        <f t="shared" si="1"/>
        <v>0</v>
      </c>
      <c r="G327" s="4"/>
      <c r="H327" s="4"/>
      <c r="I327" s="4"/>
      <c r="J327" s="4"/>
      <c r="K327" s="4"/>
      <c r="L327" s="4"/>
      <c r="M327" s="4"/>
      <c r="N327" s="4"/>
      <c r="O327" s="4"/>
      <c r="P327" s="4"/>
      <c r="Q327" s="4"/>
      <c r="R327" s="4"/>
      <c r="S327" s="4"/>
      <c r="T327" s="4"/>
      <c r="U327" s="4"/>
      <c r="V327" s="4"/>
      <c r="W327" s="4"/>
      <c r="X327" s="4"/>
      <c r="Y327" s="4"/>
      <c r="Z327" s="4"/>
    </row>
    <row r="328" ht="22.5" customHeight="1">
      <c r="A328" s="138" t="s">
        <v>169</v>
      </c>
      <c r="B328" s="105" t="s">
        <v>636</v>
      </c>
      <c r="C328" s="105" t="s">
        <v>54</v>
      </c>
      <c r="D328" s="106" t="str">
        <f t="array" ref="D328">_xlfn.XLOOKUP($B328, Runs[Run ID], Runs[Title])</f>
        <v>Jenkins &amp; Lee's Inhumans</v>
      </c>
      <c r="E328" s="107" t="str">
        <f t="array" ref="E328">_xlfn.XLOOKUP($B328, Runs[Run ID], Runs[Status])</f>
        <v>unread</v>
      </c>
      <c r="F328" s="139" t="b">
        <f t="shared" si="1"/>
        <v>0</v>
      </c>
      <c r="G328" s="4"/>
      <c r="H328" s="4"/>
      <c r="I328" s="4"/>
      <c r="J328" s="4"/>
      <c r="K328" s="4"/>
      <c r="L328" s="4"/>
      <c r="M328" s="4"/>
      <c r="N328" s="4"/>
      <c r="O328" s="4"/>
      <c r="P328" s="4"/>
      <c r="Q328" s="4"/>
      <c r="R328" s="4"/>
      <c r="S328" s="4"/>
      <c r="T328" s="4"/>
      <c r="U328" s="4"/>
      <c r="V328" s="4"/>
      <c r="W328" s="4"/>
      <c r="X328" s="4"/>
      <c r="Y328" s="4"/>
      <c r="Z328" s="4"/>
    </row>
    <row r="329" ht="22.5" customHeight="1">
      <c r="A329" s="138" t="s">
        <v>275</v>
      </c>
      <c r="B329" s="105" t="s">
        <v>154</v>
      </c>
      <c r="C329" s="105" t="s">
        <v>54</v>
      </c>
      <c r="D329" s="106" t="str">
        <f t="array" ref="D329">_xlfn.XLOOKUP($B329, Runs[Run ID], Runs[Title])</f>
        <v>Annihilation: Conquest</v>
      </c>
      <c r="E329" s="107" t="str">
        <f t="array" ref="E329">_xlfn.XLOOKUP($B329, Runs[Run ID], Runs[Status])</f>
        <v>unread</v>
      </c>
      <c r="F329" s="139" t="b">
        <f t="shared" si="1"/>
        <v>0</v>
      </c>
      <c r="G329" s="4"/>
      <c r="H329" s="4"/>
      <c r="I329" s="4"/>
      <c r="J329" s="4"/>
      <c r="K329" s="4"/>
      <c r="L329" s="4"/>
      <c r="M329" s="4"/>
      <c r="N329" s="4"/>
      <c r="O329" s="4"/>
      <c r="P329" s="4"/>
      <c r="Q329" s="4"/>
      <c r="R329" s="4"/>
      <c r="S329" s="4"/>
      <c r="T329" s="4"/>
      <c r="U329" s="4"/>
      <c r="V329" s="4"/>
      <c r="W329" s="4"/>
      <c r="X329" s="4"/>
      <c r="Y329" s="4"/>
      <c r="Z329" s="4"/>
    </row>
    <row r="330" ht="22.5" customHeight="1">
      <c r="A330" s="138" t="s">
        <v>159</v>
      </c>
      <c r="B330" s="105" t="s">
        <v>275</v>
      </c>
      <c r="C330" s="105" t="s">
        <v>54</v>
      </c>
      <c r="D330" s="106" t="str">
        <f t="array" ref="D330">_xlfn.XLOOKUP($B330, Runs[Run ID], Runs[Title])</f>
        <v>The Thanos Imperative</v>
      </c>
      <c r="E330" s="107" t="str">
        <f t="array" ref="E330">_xlfn.XLOOKUP($B330, Runs[Run ID], Runs[Status])</f>
        <v>unread</v>
      </c>
      <c r="F330" s="139" t="b">
        <f t="shared" si="1"/>
        <v>0</v>
      </c>
      <c r="G330" s="4"/>
      <c r="H330" s="4"/>
      <c r="I330" s="4"/>
      <c r="J330" s="4"/>
      <c r="K330" s="4"/>
      <c r="L330" s="4"/>
      <c r="M330" s="4"/>
      <c r="N330" s="4"/>
      <c r="O330" s="4"/>
      <c r="P330" s="4"/>
      <c r="Q330" s="4"/>
      <c r="R330" s="4"/>
      <c r="S330" s="4"/>
      <c r="T330" s="4"/>
      <c r="U330" s="4"/>
      <c r="V330" s="4"/>
      <c r="W330" s="4"/>
      <c r="X330" s="4"/>
      <c r="Y330" s="4"/>
      <c r="Z330" s="4"/>
    </row>
    <row r="331" ht="22.5" customHeight="1">
      <c r="A331" s="138" t="s">
        <v>159</v>
      </c>
      <c r="B331" s="105" t="s">
        <v>256</v>
      </c>
      <c r="C331" s="105" t="s">
        <v>54</v>
      </c>
      <c r="D331" s="106" t="str">
        <f t="array" ref="D331">_xlfn.XLOOKUP($B331, Runs[Run ID], Runs[Title])</f>
        <v>Infinity Gauntlet </v>
      </c>
      <c r="E331" s="107" t="str">
        <f t="array" ref="E331">_xlfn.XLOOKUP($B331, Runs[Run ID], Runs[Status])</f>
        <v>unread</v>
      </c>
      <c r="F331" s="139" t="b">
        <f t="shared" si="1"/>
        <v>0</v>
      </c>
      <c r="G331" s="4"/>
      <c r="H331" s="4"/>
      <c r="I331" s="4"/>
      <c r="J331" s="4"/>
      <c r="K331" s="4"/>
      <c r="L331" s="4"/>
      <c r="M331" s="4"/>
      <c r="N331" s="4"/>
      <c r="O331" s="4"/>
      <c r="P331" s="4"/>
      <c r="Q331" s="4"/>
      <c r="R331" s="4"/>
      <c r="S331" s="4"/>
      <c r="T331" s="4"/>
      <c r="U331" s="4"/>
      <c r="V331" s="4"/>
      <c r="W331" s="4"/>
      <c r="X331" s="4"/>
      <c r="Y331" s="4"/>
      <c r="Z331" s="4"/>
    </row>
    <row r="332" ht="22.5" customHeight="1">
      <c r="A332" s="138" t="s">
        <v>159</v>
      </c>
      <c r="B332" s="105" t="s">
        <v>276</v>
      </c>
      <c r="C332" s="105" t="s">
        <v>54</v>
      </c>
      <c r="D332" s="106" t="str">
        <f t="array" ref="D332">_xlfn.XLOOKUP($B332, Runs[Run ID], Runs[Title])</f>
        <v>The Annihilators</v>
      </c>
      <c r="E332" s="107" t="str">
        <f t="array" ref="E332">_xlfn.XLOOKUP($B332, Runs[Run ID], Runs[Status])</f>
        <v>unread</v>
      </c>
      <c r="F332" s="139" t="b">
        <f t="shared" si="1"/>
        <v>0</v>
      </c>
      <c r="G332" s="4"/>
      <c r="H332" s="4"/>
      <c r="I332" s="4"/>
      <c r="J332" s="4"/>
      <c r="K332" s="4"/>
      <c r="L332" s="4"/>
      <c r="M332" s="4"/>
      <c r="N332" s="4"/>
      <c r="O332" s="4"/>
      <c r="P332" s="4"/>
      <c r="Q332" s="4"/>
      <c r="R332" s="4"/>
      <c r="S332" s="4"/>
      <c r="T332" s="4"/>
      <c r="U332" s="4"/>
      <c r="V332" s="4"/>
      <c r="W332" s="4"/>
      <c r="X332" s="4"/>
      <c r="Y332" s="4"/>
      <c r="Z332" s="4"/>
    </row>
    <row r="333" ht="22.5" customHeight="1">
      <c r="A333" s="138" t="s">
        <v>1613</v>
      </c>
      <c r="B333" s="105" t="s">
        <v>280</v>
      </c>
      <c r="C333" s="105" t="s">
        <v>54</v>
      </c>
      <c r="D333" s="106" t="str">
        <f t="array" ref="D333">_xlfn.XLOOKUP($B333, Runs[Run ID], Runs[Title])</f>
        <v>Born Again</v>
      </c>
      <c r="E333" s="107" t="str">
        <f t="array" ref="E333">_xlfn.XLOOKUP($B333, Runs[Run ID], Runs[Status])</f>
        <v>unread</v>
      </c>
      <c r="F333" s="139" t="b">
        <f t="shared" si="1"/>
        <v>0</v>
      </c>
      <c r="G333" s="4"/>
      <c r="H333" s="4"/>
      <c r="I333" s="4"/>
      <c r="J333" s="4"/>
      <c r="K333" s="4"/>
      <c r="L333" s="4"/>
      <c r="M333" s="4"/>
      <c r="N333" s="4"/>
      <c r="O333" s="4"/>
      <c r="P333" s="4"/>
      <c r="Q333" s="4"/>
      <c r="R333" s="4"/>
      <c r="S333" s="4"/>
      <c r="T333" s="4"/>
      <c r="U333" s="4"/>
      <c r="V333" s="4"/>
      <c r="W333" s="4"/>
      <c r="X333" s="4"/>
      <c r="Y333" s="4"/>
      <c r="Z333" s="4"/>
    </row>
    <row r="334" ht="22.5" customHeight="1">
      <c r="A334" s="138" t="s">
        <v>286</v>
      </c>
      <c r="B334" s="105" t="s">
        <v>281</v>
      </c>
      <c r="C334" s="105" t="s">
        <v>54</v>
      </c>
      <c r="D334" s="106" t="str">
        <f t="array" ref="D334">_xlfn.XLOOKUP($B334, Runs[Run ID], Runs[Title])</f>
        <v>Miller's Daredevil</v>
      </c>
      <c r="E334" s="107" t="str">
        <f t="array" ref="E334">_xlfn.XLOOKUP($B334, Runs[Run ID], Runs[Status])</f>
        <v>unread</v>
      </c>
      <c r="F334" s="139" t="b">
        <f t="shared" si="1"/>
        <v>0</v>
      </c>
      <c r="G334" s="4"/>
      <c r="H334" s="4"/>
      <c r="I334" s="4"/>
      <c r="J334" s="4"/>
      <c r="K334" s="4"/>
      <c r="L334" s="4"/>
      <c r="M334" s="4"/>
      <c r="N334" s="4"/>
      <c r="O334" s="4"/>
      <c r="P334" s="4"/>
      <c r="Q334" s="4"/>
      <c r="R334" s="4"/>
      <c r="S334" s="4"/>
      <c r="T334" s="4"/>
      <c r="U334" s="4"/>
      <c r="V334" s="4"/>
      <c r="W334" s="4"/>
      <c r="X334" s="4"/>
      <c r="Y334" s="4"/>
      <c r="Z334" s="4"/>
    </row>
    <row r="335" ht="22.5" customHeight="1">
      <c r="A335" s="138" t="s">
        <v>286</v>
      </c>
      <c r="B335" s="105" t="s">
        <v>1613</v>
      </c>
      <c r="C335" s="105" t="s">
        <v>54</v>
      </c>
      <c r="D335" s="106" t="str">
        <f t="array" ref="D335">_xlfn.XLOOKUP($B335, Runs[Run ID], Runs[Title])</f>
        <v>Nocenti's Daredevil</v>
      </c>
      <c r="E335" s="107" t="str">
        <f t="array" ref="E335">_xlfn.XLOOKUP($B335, Runs[Run ID], Runs[Status])</f>
        <v>unread</v>
      </c>
      <c r="F335" s="139" t="b">
        <f t="shared" si="1"/>
        <v>0</v>
      </c>
      <c r="G335" s="4"/>
      <c r="H335" s="4"/>
      <c r="I335" s="4"/>
      <c r="J335" s="4"/>
      <c r="K335" s="4"/>
      <c r="L335" s="4"/>
      <c r="M335" s="4"/>
      <c r="N335" s="4"/>
      <c r="O335" s="4"/>
      <c r="P335" s="4"/>
      <c r="Q335" s="4"/>
      <c r="R335" s="4"/>
      <c r="S335" s="4"/>
      <c r="T335" s="4"/>
      <c r="U335" s="4"/>
      <c r="V335" s="4"/>
      <c r="W335" s="4"/>
      <c r="X335" s="4"/>
      <c r="Y335" s="4"/>
      <c r="Z335" s="4"/>
    </row>
    <row r="336" ht="22.5" customHeight="1">
      <c r="A336" s="138" t="s">
        <v>289</v>
      </c>
      <c r="B336" s="105" t="s">
        <v>281</v>
      </c>
      <c r="C336" s="105" t="s">
        <v>54</v>
      </c>
      <c r="D336" s="106" t="str">
        <f t="array" ref="D336">_xlfn.XLOOKUP($B336, Runs[Run ID], Runs[Title])</f>
        <v>Miller's Daredevil</v>
      </c>
      <c r="E336" s="107" t="str">
        <f t="array" ref="E336">_xlfn.XLOOKUP($B336, Runs[Run ID], Runs[Status])</f>
        <v>unread</v>
      </c>
      <c r="F336" s="139" t="b">
        <f t="shared" si="1"/>
        <v>0</v>
      </c>
      <c r="G336" s="4"/>
      <c r="H336" s="4"/>
      <c r="I336" s="4"/>
      <c r="J336" s="4"/>
      <c r="K336" s="4"/>
      <c r="L336" s="4"/>
      <c r="M336" s="4"/>
      <c r="N336" s="4"/>
      <c r="O336" s="4"/>
      <c r="P336" s="4"/>
      <c r="Q336" s="4"/>
      <c r="R336" s="4"/>
      <c r="S336" s="4"/>
      <c r="T336" s="4"/>
      <c r="U336" s="4"/>
      <c r="V336" s="4"/>
      <c r="W336" s="4"/>
      <c r="X336" s="4"/>
      <c r="Y336" s="4"/>
      <c r="Z336" s="4"/>
    </row>
    <row r="337" ht="22.5" customHeight="1">
      <c r="A337" s="138" t="s">
        <v>288</v>
      </c>
      <c r="B337" s="105" t="s">
        <v>286</v>
      </c>
      <c r="C337" s="105" t="s">
        <v>25</v>
      </c>
      <c r="D337" s="106" t="str">
        <f t="array" ref="D337">_xlfn.XLOOKUP($B337, Runs[Run ID], Runs[Title])</f>
        <v>Daredevil - Guardian Devil</v>
      </c>
      <c r="E337" s="107" t="str">
        <f t="array" ref="E337">_xlfn.XLOOKUP($B337, Runs[Run ID], Runs[Status])</f>
        <v>unread</v>
      </c>
      <c r="F337" s="139" t="b">
        <f t="shared" si="1"/>
        <v>0</v>
      </c>
      <c r="G337" s="4"/>
      <c r="H337" s="4"/>
      <c r="I337" s="4"/>
      <c r="J337" s="4"/>
      <c r="K337" s="4"/>
      <c r="L337" s="4"/>
      <c r="M337" s="4"/>
      <c r="N337" s="4"/>
      <c r="O337" s="4"/>
      <c r="P337" s="4"/>
      <c r="Q337" s="4"/>
      <c r="R337" s="4"/>
      <c r="S337" s="4"/>
      <c r="T337" s="4"/>
      <c r="U337" s="4"/>
      <c r="V337" s="4"/>
      <c r="W337" s="4"/>
      <c r="X337" s="4"/>
      <c r="Y337" s="4"/>
      <c r="Z337" s="4"/>
    </row>
    <row r="338" ht="22.5" customHeight="1">
      <c r="A338" s="138" t="s">
        <v>295</v>
      </c>
      <c r="B338" s="105" t="s">
        <v>92</v>
      </c>
      <c r="C338" s="105" t="s">
        <v>54</v>
      </c>
      <c r="D338" s="106" t="str">
        <f t="array" ref="D338">_xlfn.XLOOKUP($B338, Runs[Run ID], Runs[Title])</f>
        <v>Brubaker's Daredevil</v>
      </c>
      <c r="E338" s="107" t="str">
        <f t="array" ref="E338">_xlfn.XLOOKUP($B338, Runs[Run ID], Runs[Status])</f>
        <v>unread</v>
      </c>
      <c r="F338" s="139" t="b">
        <f t="shared" si="1"/>
        <v>0</v>
      </c>
      <c r="G338" s="4"/>
      <c r="H338" s="4"/>
      <c r="I338" s="4"/>
      <c r="J338" s="4"/>
      <c r="K338" s="4"/>
      <c r="L338" s="4"/>
      <c r="M338" s="4"/>
      <c r="N338" s="4"/>
      <c r="O338" s="4"/>
      <c r="P338" s="4"/>
      <c r="Q338" s="4"/>
      <c r="R338" s="4"/>
      <c r="S338" s="4"/>
      <c r="T338" s="4"/>
      <c r="U338" s="4"/>
      <c r="V338" s="4"/>
      <c r="W338" s="4"/>
      <c r="X338" s="4"/>
      <c r="Y338" s="4"/>
      <c r="Z338" s="4"/>
    </row>
    <row r="339" ht="22.5" customHeight="1">
      <c r="A339" s="138" t="s">
        <v>302</v>
      </c>
      <c r="B339" s="105" t="s">
        <v>299</v>
      </c>
      <c r="C339" s="105" t="s">
        <v>54</v>
      </c>
      <c r="D339" s="106" t="str">
        <f t="array" ref="D339">_xlfn.XLOOKUP($B339, Runs[Run ID], Runs[Title])</f>
        <v>Soule's Daredevil</v>
      </c>
      <c r="E339" s="107" t="str">
        <f t="array" ref="E339">_xlfn.XLOOKUP($B339, Runs[Run ID], Runs[Status])</f>
        <v>unread</v>
      </c>
      <c r="F339" s="139" t="b">
        <f t="shared" si="1"/>
        <v>0</v>
      </c>
      <c r="G339" s="4"/>
      <c r="H339" s="4"/>
      <c r="I339" s="4"/>
      <c r="J339" s="4"/>
      <c r="K339" s="4"/>
      <c r="L339" s="4"/>
      <c r="M339" s="4"/>
      <c r="N339" s="4"/>
      <c r="O339" s="4"/>
      <c r="P339" s="4"/>
      <c r="Q339" s="4"/>
      <c r="R339" s="4"/>
      <c r="S339" s="4"/>
      <c r="T339" s="4"/>
      <c r="U339" s="4"/>
      <c r="V339" s="4"/>
      <c r="W339" s="4"/>
      <c r="X339" s="4"/>
      <c r="Y339" s="4"/>
      <c r="Z339" s="4"/>
    </row>
    <row r="340" ht="22.5" customHeight="1">
      <c r="A340" s="138" t="s">
        <v>302</v>
      </c>
      <c r="B340" s="105" t="s">
        <v>281</v>
      </c>
      <c r="C340" s="105" t="s">
        <v>54</v>
      </c>
      <c r="D340" s="106" t="str">
        <f t="array" ref="D340">_xlfn.XLOOKUP($B340, Runs[Run ID], Runs[Title])</f>
        <v>Miller's Daredevil</v>
      </c>
      <c r="E340" s="107" t="str">
        <f t="array" ref="E340">_xlfn.XLOOKUP($B340, Runs[Run ID], Runs[Status])</f>
        <v>unread</v>
      </c>
      <c r="F340" s="139" t="b">
        <f t="shared" si="1"/>
        <v>0</v>
      </c>
      <c r="G340" s="4"/>
      <c r="H340" s="4"/>
      <c r="I340" s="4"/>
      <c r="J340" s="4"/>
      <c r="K340" s="4"/>
      <c r="L340" s="4"/>
      <c r="M340" s="4"/>
      <c r="N340" s="4"/>
      <c r="O340" s="4"/>
      <c r="P340" s="4"/>
      <c r="Q340" s="4"/>
      <c r="R340" s="4"/>
      <c r="S340" s="4"/>
      <c r="T340" s="4"/>
      <c r="U340" s="4"/>
      <c r="V340" s="4"/>
      <c r="W340" s="4"/>
      <c r="X340" s="4"/>
      <c r="Y340" s="4"/>
      <c r="Z340" s="4"/>
    </row>
    <row r="341" ht="22.5" customHeight="1">
      <c r="A341" s="138" t="s">
        <v>1778</v>
      </c>
      <c r="B341" s="105" t="s">
        <v>308</v>
      </c>
      <c r="C341" s="105" t="s">
        <v>54</v>
      </c>
      <c r="D341" s="106" t="str">
        <f t="array" ref="D341">_xlfn.XLOOKUP($B341, Runs[Run ID], Runs[Title])</f>
        <v>Doctor Doom: Modern</v>
      </c>
      <c r="E341" s="107" t="str">
        <f t="array" ref="E341">_xlfn.XLOOKUP($B341, Runs[Run ID], Runs[Status])</f>
        <v>unread</v>
      </c>
      <c r="F341" s="139" t="b">
        <f t="shared" si="1"/>
        <v>0</v>
      </c>
      <c r="G341" s="4"/>
      <c r="H341" s="4"/>
      <c r="I341" s="4"/>
      <c r="J341" s="4"/>
      <c r="K341" s="4"/>
      <c r="L341" s="4"/>
      <c r="M341" s="4"/>
      <c r="N341" s="4"/>
      <c r="O341" s="4"/>
      <c r="P341" s="4"/>
      <c r="Q341" s="4"/>
      <c r="R341" s="4"/>
      <c r="S341" s="4"/>
      <c r="T341" s="4"/>
      <c r="U341" s="4"/>
      <c r="V341" s="4"/>
      <c r="W341" s="4"/>
      <c r="X341" s="4"/>
      <c r="Y341" s="4"/>
      <c r="Z341" s="4"/>
    </row>
    <row r="342" ht="22.5" customHeight="1">
      <c r="A342" s="138" t="s">
        <v>498</v>
      </c>
      <c r="B342" s="105" t="s">
        <v>309</v>
      </c>
      <c r="C342" s="105" t="s">
        <v>54</v>
      </c>
      <c r="D342" s="106" t="str">
        <f t="array" ref="D342">_xlfn.XLOOKUP($B342, Runs[Run ID], Runs[Title])</f>
        <v>Doctor Doom: Origins </v>
      </c>
      <c r="E342" s="107" t="str">
        <f t="array" ref="E342">_xlfn.XLOOKUP($B342, Runs[Run ID], Runs[Status])</f>
        <v>unread</v>
      </c>
      <c r="F342" s="139" t="b">
        <f t="shared" si="1"/>
        <v>0</v>
      </c>
      <c r="G342" s="4"/>
      <c r="H342" s="4"/>
      <c r="I342" s="4"/>
      <c r="J342" s="4"/>
      <c r="K342" s="4"/>
      <c r="L342" s="4"/>
      <c r="M342" s="4"/>
      <c r="N342" s="4"/>
      <c r="O342" s="4"/>
      <c r="P342" s="4"/>
      <c r="Q342" s="4"/>
      <c r="R342" s="4"/>
      <c r="S342" s="4"/>
      <c r="T342" s="4"/>
      <c r="U342" s="4"/>
      <c r="V342" s="4"/>
      <c r="W342" s="4"/>
      <c r="X342" s="4"/>
      <c r="Y342" s="4"/>
      <c r="Z342" s="4"/>
    </row>
    <row r="343" ht="22.5" customHeight="1">
      <c r="A343" s="138" t="s">
        <v>498</v>
      </c>
      <c r="B343" s="105" t="s">
        <v>322</v>
      </c>
      <c r="C343" s="105" t="s">
        <v>54</v>
      </c>
      <c r="D343" s="106" t="str">
        <f t="array" ref="D343">_xlfn.XLOOKUP($B343, Runs[Run ID], Runs[Title])</f>
        <v>Lee &amp; Ditko's Doctor Strange</v>
      </c>
      <c r="E343" s="107" t="str">
        <f t="array" ref="E343">_xlfn.XLOOKUP($B343, Runs[Run ID], Runs[Status])</f>
        <v>unread</v>
      </c>
      <c r="F343" s="139" t="b">
        <f t="shared" si="1"/>
        <v>0</v>
      </c>
      <c r="G343" s="4"/>
      <c r="H343" s="4"/>
      <c r="I343" s="4"/>
      <c r="J343" s="4"/>
      <c r="K343" s="4"/>
      <c r="L343" s="4"/>
      <c r="M343" s="4"/>
      <c r="N343" s="4"/>
      <c r="O343" s="4"/>
      <c r="P343" s="4"/>
      <c r="Q343" s="4"/>
      <c r="R343" s="4"/>
      <c r="S343" s="4"/>
      <c r="T343" s="4"/>
      <c r="U343" s="4"/>
      <c r="V343" s="4"/>
      <c r="W343" s="4"/>
      <c r="X343" s="4"/>
      <c r="Y343" s="4"/>
      <c r="Z343" s="4"/>
    </row>
    <row r="344" ht="22.5" customHeight="1">
      <c r="A344" s="138" t="s">
        <v>1799</v>
      </c>
      <c r="B344" s="105" t="s">
        <v>308</v>
      </c>
      <c r="C344" s="105" t="s">
        <v>54</v>
      </c>
      <c r="D344" s="106" t="str">
        <f t="array" ref="D344">_xlfn.XLOOKUP($B344, Runs[Run ID], Runs[Title])</f>
        <v>Doctor Doom: Modern</v>
      </c>
      <c r="E344" s="107" t="str">
        <f t="array" ref="E344">_xlfn.XLOOKUP($B344, Runs[Run ID], Runs[Status])</f>
        <v>unread</v>
      </c>
      <c r="F344" s="139" t="b">
        <f t="shared" si="1"/>
        <v>0</v>
      </c>
      <c r="G344" s="4"/>
      <c r="H344" s="4"/>
      <c r="I344" s="4"/>
      <c r="J344" s="4"/>
      <c r="K344" s="4"/>
      <c r="L344" s="4"/>
      <c r="M344" s="4"/>
      <c r="N344" s="4"/>
      <c r="O344" s="4"/>
      <c r="P344" s="4"/>
      <c r="Q344" s="4"/>
      <c r="R344" s="4"/>
      <c r="S344" s="4"/>
      <c r="T344" s="4"/>
      <c r="U344" s="4"/>
      <c r="V344" s="4"/>
      <c r="W344" s="4"/>
      <c r="X344" s="4"/>
      <c r="Y344" s="4"/>
      <c r="Z344" s="4"/>
    </row>
    <row r="345" ht="22.5" customHeight="1">
      <c r="A345" s="138" t="s">
        <v>426</v>
      </c>
      <c r="B345" s="105" t="s">
        <v>201</v>
      </c>
      <c r="C345" s="105" t="s">
        <v>25</v>
      </c>
      <c r="D345" s="106" t="str">
        <f t="array" ref="D345">_xlfn.XLOOKUP($B345, Runs[Run ID], Runs[Title])</f>
        <v>Hudlin's Black Panther </v>
      </c>
      <c r="E345" s="107" t="str">
        <f t="array" ref="E345">_xlfn.XLOOKUP($B345, Runs[Run ID], Runs[Status])</f>
        <v>unread</v>
      </c>
      <c r="F345" s="139" t="b">
        <f t="shared" si="1"/>
        <v>0</v>
      </c>
      <c r="G345" s="4"/>
      <c r="H345" s="4"/>
      <c r="I345" s="4"/>
      <c r="J345" s="4"/>
      <c r="K345" s="4"/>
      <c r="L345" s="4"/>
      <c r="M345" s="4"/>
      <c r="N345" s="4"/>
      <c r="O345" s="4"/>
      <c r="P345" s="4"/>
      <c r="Q345" s="4"/>
      <c r="R345" s="4"/>
      <c r="S345" s="4"/>
      <c r="T345" s="4"/>
      <c r="U345" s="4"/>
      <c r="V345" s="4"/>
      <c r="W345" s="4"/>
      <c r="X345" s="4"/>
      <c r="Y345" s="4"/>
      <c r="Z345" s="4"/>
    </row>
    <row r="346" ht="22.5" customHeight="1">
      <c r="A346" s="138" t="s">
        <v>313</v>
      </c>
      <c r="B346" s="105" t="s">
        <v>308</v>
      </c>
      <c r="C346" s="105" t="s">
        <v>54</v>
      </c>
      <c r="D346" s="106" t="str">
        <f t="array" ref="D346">_xlfn.XLOOKUP($B346, Runs[Run ID], Runs[Title])</f>
        <v>Doctor Doom: Modern</v>
      </c>
      <c r="E346" s="107" t="str">
        <f t="array" ref="E346">_xlfn.XLOOKUP($B346, Runs[Run ID], Runs[Status])</f>
        <v>unread</v>
      </c>
      <c r="F346" s="139" t="b">
        <f t="shared" si="1"/>
        <v>0</v>
      </c>
      <c r="G346" s="4"/>
      <c r="H346" s="4"/>
      <c r="I346" s="4"/>
      <c r="J346" s="4"/>
      <c r="K346" s="4"/>
      <c r="L346" s="4"/>
      <c r="M346" s="4"/>
      <c r="N346" s="4"/>
      <c r="O346" s="4"/>
      <c r="P346" s="4"/>
      <c r="Q346" s="4"/>
      <c r="R346" s="4"/>
      <c r="S346" s="4"/>
      <c r="T346" s="4"/>
      <c r="U346" s="4"/>
      <c r="V346" s="4"/>
      <c r="W346" s="4"/>
      <c r="X346" s="4"/>
      <c r="Y346" s="4"/>
      <c r="Z346" s="4"/>
    </row>
    <row r="347" ht="22.5" customHeight="1">
      <c r="A347" s="138" t="s">
        <v>1819</v>
      </c>
      <c r="B347" s="105" t="s">
        <v>309</v>
      </c>
      <c r="C347" s="105" t="s">
        <v>54</v>
      </c>
      <c r="D347" s="106" t="str">
        <f t="array" ref="D347">_xlfn.XLOOKUP($B347, Runs[Run ID], Runs[Title])</f>
        <v>Doctor Doom: Origins </v>
      </c>
      <c r="E347" s="107" t="str">
        <f t="array" ref="E347">_xlfn.XLOOKUP($B347, Runs[Run ID], Runs[Status])</f>
        <v>unread</v>
      </c>
      <c r="F347" s="139" t="b">
        <f t="shared" si="1"/>
        <v>0</v>
      </c>
      <c r="G347" s="4"/>
      <c r="H347" s="4"/>
      <c r="I347" s="4"/>
      <c r="J347" s="4"/>
      <c r="K347" s="4"/>
      <c r="L347" s="4"/>
      <c r="M347" s="4"/>
      <c r="N347" s="4"/>
      <c r="O347" s="4"/>
      <c r="P347" s="4"/>
      <c r="Q347" s="4"/>
      <c r="R347" s="4"/>
      <c r="S347" s="4"/>
      <c r="T347" s="4"/>
      <c r="U347" s="4"/>
      <c r="V347" s="4"/>
      <c r="W347" s="4"/>
      <c r="X347" s="4"/>
      <c r="Y347" s="4"/>
      <c r="Z347" s="4"/>
    </row>
    <row r="348" ht="22.5" customHeight="1">
      <c r="A348" s="138" t="s">
        <v>327</v>
      </c>
      <c r="B348" s="105" t="s">
        <v>1827</v>
      </c>
      <c r="C348" s="105" t="s">
        <v>54</v>
      </c>
      <c r="D348" s="106" t="str">
        <f t="array" ref="D348">_xlfn.XLOOKUP($B348, Runs[Run ID], Runs[Title])</f>
        <v>Doctor Strange: The Oath</v>
      </c>
      <c r="E348" s="107" t="str">
        <f t="array" ref="E348">_xlfn.XLOOKUP($B348, Runs[Run ID], Runs[Status])</f>
        <v>unread</v>
      </c>
      <c r="F348" s="139" t="b">
        <f t="shared" si="1"/>
        <v>0</v>
      </c>
      <c r="G348" s="4"/>
      <c r="H348" s="4"/>
      <c r="I348" s="4"/>
      <c r="J348" s="4"/>
      <c r="K348" s="4"/>
      <c r="L348" s="4"/>
      <c r="M348" s="4"/>
      <c r="N348" s="4"/>
      <c r="O348" s="4"/>
      <c r="P348" s="4"/>
      <c r="Q348" s="4"/>
      <c r="R348" s="4"/>
      <c r="S348" s="4"/>
      <c r="T348" s="4"/>
      <c r="U348" s="4"/>
      <c r="V348" s="4"/>
      <c r="W348" s="4"/>
      <c r="X348" s="4"/>
      <c r="Y348" s="4"/>
      <c r="Z348" s="4"/>
    </row>
    <row r="349" ht="22.5" customHeight="1">
      <c r="A349" s="138" t="s">
        <v>326</v>
      </c>
      <c r="B349" s="105" t="s">
        <v>1827</v>
      </c>
      <c r="C349" s="105" t="s">
        <v>54</v>
      </c>
      <c r="D349" s="106" t="str">
        <f t="array" ref="D349">_xlfn.XLOOKUP($B349, Runs[Run ID], Runs[Title])</f>
        <v>Doctor Strange: The Oath</v>
      </c>
      <c r="E349" s="107" t="str">
        <f t="array" ref="E349">_xlfn.XLOOKUP($B349, Runs[Run ID], Runs[Status])</f>
        <v>unread</v>
      </c>
      <c r="F349" s="139" t="b">
        <f t="shared" si="1"/>
        <v>0</v>
      </c>
      <c r="G349" s="4"/>
      <c r="H349" s="4"/>
      <c r="I349" s="4"/>
      <c r="J349" s="4"/>
      <c r="K349" s="4"/>
      <c r="L349" s="4"/>
      <c r="M349" s="4"/>
      <c r="N349" s="4"/>
      <c r="O349" s="4"/>
      <c r="P349" s="4"/>
      <c r="Q349" s="4"/>
      <c r="R349" s="4"/>
      <c r="S349" s="4"/>
      <c r="T349" s="4"/>
      <c r="U349" s="4"/>
      <c r="V349" s="4"/>
      <c r="W349" s="4"/>
      <c r="X349" s="4"/>
      <c r="Y349" s="4"/>
      <c r="Z349" s="4"/>
    </row>
    <row r="350" ht="22.5" customHeight="1">
      <c r="A350" s="138" t="s">
        <v>332</v>
      </c>
      <c r="B350" s="105" t="s">
        <v>326</v>
      </c>
      <c r="C350" s="105" t="s">
        <v>54</v>
      </c>
      <c r="D350" s="106" t="str">
        <f t="array" ref="D350">_xlfn.XLOOKUP($B350, Runs[Run ID], Runs[Title])</f>
        <v>Cates' Dr. Strange</v>
      </c>
      <c r="E350" s="107" t="str">
        <f t="array" ref="E350">_xlfn.XLOOKUP($B350, Runs[Run ID], Runs[Status])</f>
        <v>unread</v>
      </c>
      <c r="F350" s="139" t="b">
        <f t="shared" si="1"/>
        <v>0</v>
      </c>
      <c r="G350" s="4"/>
      <c r="H350" s="4"/>
      <c r="I350" s="4"/>
      <c r="J350" s="4"/>
      <c r="K350" s="4"/>
      <c r="L350" s="4"/>
      <c r="M350" s="4"/>
      <c r="N350" s="4"/>
      <c r="O350" s="4"/>
      <c r="P350" s="4"/>
      <c r="Q350" s="4"/>
      <c r="R350" s="4"/>
      <c r="S350" s="4"/>
      <c r="T350" s="4"/>
      <c r="U350" s="4"/>
      <c r="V350" s="4"/>
      <c r="W350" s="4"/>
      <c r="X350" s="4"/>
      <c r="Y350" s="4"/>
      <c r="Z350" s="4"/>
    </row>
    <row r="351" ht="22.5" customHeight="1">
      <c r="A351" s="138" t="s">
        <v>336</v>
      </c>
      <c r="B351" s="105" t="s">
        <v>341</v>
      </c>
      <c r="C351" s="105" t="s">
        <v>54</v>
      </c>
      <c r="D351" s="106" t="str">
        <f t="array" ref="D351">_xlfn.XLOOKUP($B351, Runs[Run ID], Runs[Title])</f>
        <v>Kirby's Eternals</v>
      </c>
      <c r="E351" s="107" t="str">
        <f t="array" ref="E351">_xlfn.XLOOKUP($B351, Runs[Run ID], Runs[Status])</f>
        <v>unread</v>
      </c>
      <c r="F351" s="139" t="b">
        <f t="shared" si="1"/>
        <v>0</v>
      </c>
      <c r="G351" s="4"/>
      <c r="H351" s="4"/>
      <c r="I351" s="4"/>
      <c r="J351" s="4"/>
      <c r="K351" s="4"/>
      <c r="L351" s="4"/>
      <c r="M351" s="4"/>
      <c r="N351" s="4"/>
      <c r="O351" s="4"/>
      <c r="P351" s="4"/>
      <c r="Q351" s="4"/>
      <c r="R351" s="4"/>
      <c r="S351" s="4"/>
      <c r="T351" s="4"/>
      <c r="U351" s="4"/>
      <c r="V351" s="4"/>
      <c r="W351" s="4"/>
      <c r="X351" s="4"/>
      <c r="Y351" s="4"/>
      <c r="Z351" s="4"/>
    </row>
    <row r="352" ht="22.5" customHeight="1">
      <c r="A352" s="138" t="s">
        <v>343</v>
      </c>
      <c r="B352" s="105" t="s">
        <v>453</v>
      </c>
      <c r="C352" s="105" t="s">
        <v>54</v>
      </c>
      <c r="D352" s="106" t="str">
        <f t="array" ref="D352">_xlfn.XLOOKUP($B352, Runs[Run ID], Runs[Title])</f>
        <v>Hickman's Avengers / New Avengers</v>
      </c>
      <c r="E352" s="107" t="str">
        <f t="array" ref="E352">_xlfn.XLOOKUP($B352, Runs[Run ID], Runs[Status])</f>
        <v>unread</v>
      </c>
      <c r="F352" s="139" t="b">
        <f t="shared" si="1"/>
        <v>0</v>
      </c>
      <c r="G352" s="4"/>
      <c r="H352" s="4"/>
      <c r="I352" s="4"/>
      <c r="J352" s="4"/>
      <c r="K352" s="4"/>
      <c r="L352" s="4"/>
      <c r="M352" s="4"/>
      <c r="N352" s="4"/>
      <c r="O352" s="4"/>
      <c r="P352" s="4"/>
      <c r="Q352" s="4"/>
      <c r="R352" s="4"/>
      <c r="S352" s="4"/>
      <c r="T352" s="4"/>
      <c r="U352" s="4"/>
      <c r="V352" s="4"/>
      <c r="W352" s="4"/>
      <c r="X352" s="4"/>
      <c r="Y352" s="4"/>
      <c r="Z352" s="4"/>
    </row>
    <row r="353" ht="22.5" customHeight="1">
      <c r="A353" s="138" t="s">
        <v>352</v>
      </c>
      <c r="B353" s="105" t="s">
        <v>53</v>
      </c>
      <c r="C353" s="105" t="s">
        <v>54</v>
      </c>
      <c r="D353" s="106" t="str">
        <f t="array" ref="D353">_xlfn.XLOOKUP($B353, Runs[Run ID], Runs[Title])</f>
        <v>Byrne's Fantastic Four</v>
      </c>
      <c r="E353" s="107" t="str">
        <f t="array" ref="E353">_xlfn.XLOOKUP($B353, Runs[Run ID], Runs[Status])</f>
        <v>unread</v>
      </c>
      <c r="F353" s="139" t="b">
        <f t="shared" si="1"/>
        <v>0</v>
      </c>
      <c r="G353" s="4"/>
      <c r="H353" s="4"/>
      <c r="I353" s="4"/>
      <c r="J353" s="4"/>
      <c r="K353" s="4"/>
      <c r="L353" s="4"/>
      <c r="M353" s="4"/>
      <c r="N353" s="4"/>
      <c r="O353" s="4"/>
      <c r="P353" s="4"/>
      <c r="Q353" s="4"/>
      <c r="R353" s="4"/>
      <c r="S353" s="4"/>
      <c r="T353" s="4"/>
      <c r="U353" s="4"/>
      <c r="V353" s="4"/>
      <c r="W353" s="4"/>
      <c r="X353" s="4"/>
      <c r="Y353" s="4"/>
      <c r="Z353" s="4"/>
    </row>
    <row r="354" ht="22.5" customHeight="1">
      <c r="A354" s="138" t="s">
        <v>356</v>
      </c>
      <c r="B354" s="105" t="s">
        <v>137</v>
      </c>
      <c r="C354" s="105" t="s">
        <v>25</v>
      </c>
      <c r="D354" s="106" t="str">
        <f t="array" ref="D354">_xlfn.XLOOKUP($B354, Runs[Run ID], Runs[Title])</f>
        <v>Secret Wars (2015)</v>
      </c>
      <c r="E354" s="107" t="str">
        <f t="array" ref="E354">_xlfn.XLOOKUP($B354, Runs[Run ID], Runs[Status])</f>
        <v>unread</v>
      </c>
      <c r="F354" s="139" t="b">
        <f t="shared" si="1"/>
        <v>0</v>
      </c>
      <c r="G354" s="4"/>
      <c r="H354" s="4"/>
      <c r="I354" s="4"/>
      <c r="J354" s="4"/>
      <c r="K354" s="4"/>
      <c r="L354" s="4"/>
      <c r="M354" s="4"/>
      <c r="N354" s="4"/>
      <c r="O354" s="4"/>
      <c r="P354" s="4"/>
      <c r="Q354" s="4"/>
      <c r="R354" s="4"/>
      <c r="S354" s="4"/>
      <c r="T354" s="4"/>
      <c r="U354" s="4"/>
      <c r="V354" s="4"/>
      <c r="W354" s="4"/>
      <c r="X354" s="4"/>
      <c r="Y354" s="4"/>
      <c r="Z354" s="4"/>
    </row>
    <row r="355" ht="22.5" customHeight="1">
      <c r="A355" s="138" t="s">
        <v>1884</v>
      </c>
      <c r="B355" s="105" t="s">
        <v>358</v>
      </c>
      <c r="C355" s="105" t="s">
        <v>54</v>
      </c>
      <c r="D355" s="106" t="str">
        <f t="array" ref="D355">_xlfn.XLOOKUP($B355, Runs[Run ID], Runs[Title])</f>
        <v>Danny Ketch's Ghost Rider</v>
      </c>
      <c r="E355" s="107" t="str">
        <f t="array" ref="E355">_xlfn.XLOOKUP($B355, Runs[Run ID], Runs[Status])</f>
        <v>unread</v>
      </c>
      <c r="F355" s="139" t="b">
        <f t="shared" si="1"/>
        <v>0</v>
      </c>
      <c r="G355" s="4"/>
      <c r="H355" s="4"/>
      <c r="I355" s="4"/>
      <c r="J355" s="4"/>
      <c r="K355" s="4"/>
      <c r="L355" s="4"/>
      <c r="M355" s="4"/>
      <c r="N355" s="4"/>
      <c r="O355" s="4"/>
      <c r="P355" s="4"/>
      <c r="Q355" s="4"/>
      <c r="R355" s="4"/>
      <c r="S355" s="4"/>
      <c r="T355" s="4"/>
      <c r="U355" s="4"/>
      <c r="V355" s="4"/>
      <c r="W355" s="4"/>
      <c r="X355" s="4"/>
      <c r="Y355" s="4"/>
      <c r="Z355" s="4"/>
    </row>
    <row r="356" ht="22.5" customHeight="1">
      <c r="A356" s="138" t="s">
        <v>362</v>
      </c>
      <c r="B356" s="105" t="s">
        <v>358</v>
      </c>
      <c r="C356" s="105" t="s">
        <v>54</v>
      </c>
      <c r="D356" s="106" t="str">
        <f t="array" ref="D356">_xlfn.XLOOKUP($B356, Runs[Run ID], Runs[Title])</f>
        <v>Danny Ketch's Ghost Rider</v>
      </c>
      <c r="E356" s="107" t="str">
        <f t="array" ref="E356">_xlfn.XLOOKUP($B356, Runs[Run ID], Runs[Status])</f>
        <v>unread</v>
      </c>
      <c r="F356" s="139" t="b">
        <f t="shared" si="1"/>
        <v>0</v>
      </c>
      <c r="G356" s="4"/>
      <c r="H356" s="4"/>
      <c r="I356" s="4"/>
      <c r="J356" s="4"/>
      <c r="K356" s="4"/>
      <c r="L356" s="4"/>
      <c r="M356" s="4"/>
      <c r="N356" s="4"/>
      <c r="O356" s="4"/>
      <c r="P356" s="4"/>
      <c r="Q356" s="4"/>
      <c r="R356" s="4"/>
      <c r="S356" s="4"/>
      <c r="T356" s="4"/>
      <c r="U356" s="4"/>
      <c r="V356" s="4"/>
      <c r="W356" s="4"/>
      <c r="X356" s="4"/>
      <c r="Y356" s="4"/>
      <c r="Z356" s="4"/>
    </row>
    <row r="357" ht="22.5" customHeight="1">
      <c r="A357" s="138" t="s">
        <v>379</v>
      </c>
      <c r="B357" s="105" t="s">
        <v>631</v>
      </c>
      <c r="C357" s="105" t="s">
        <v>25</v>
      </c>
      <c r="D357" s="106" t="str">
        <f t="array" ref="D357">_xlfn.XLOOKUP($B357, Runs[Run ID], Runs[Title])</f>
        <v>World War Hulk; Aftersmash</v>
      </c>
      <c r="E357" s="107" t="str">
        <f t="array" ref="E357">_xlfn.XLOOKUP($B357, Runs[Run ID], Runs[Status])</f>
        <v>unread</v>
      </c>
      <c r="F357" s="139" t="b">
        <f t="shared" si="1"/>
        <v>0</v>
      </c>
      <c r="G357" s="4"/>
      <c r="H357" s="4"/>
      <c r="I357" s="4"/>
      <c r="J357" s="4"/>
      <c r="K357" s="4"/>
      <c r="L357" s="4"/>
      <c r="M357" s="4"/>
      <c r="N357" s="4"/>
      <c r="O357" s="4"/>
      <c r="P357" s="4"/>
      <c r="Q357" s="4"/>
      <c r="R357" s="4"/>
      <c r="S357" s="4"/>
      <c r="T357" s="4"/>
      <c r="U357" s="4"/>
      <c r="V357" s="4"/>
      <c r="W357" s="4"/>
      <c r="X357" s="4"/>
      <c r="Y357" s="4"/>
      <c r="Z357" s="4"/>
    </row>
    <row r="358" ht="22.5" customHeight="1">
      <c r="A358" s="138" t="s">
        <v>4</v>
      </c>
      <c r="B358" s="105" t="s">
        <v>243</v>
      </c>
      <c r="C358" s="105" t="s">
        <v>54</v>
      </c>
      <c r="D358" s="106" t="str">
        <f t="array" ref="D358">_xlfn.XLOOKUP($B358, Runs[Run ID], Runs[Title])</f>
        <v>Lee &amp; Kirby's Fantastic Four</v>
      </c>
      <c r="E358" s="107" t="str">
        <f t="array" ref="E358">_xlfn.XLOOKUP($B358, Runs[Run ID], Runs[Status])</f>
        <v>unread</v>
      </c>
      <c r="F358" s="139" t="b">
        <f t="shared" si="1"/>
        <v>0</v>
      </c>
      <c r="G358" s="4"/>
      <c r="H358" s="4"/>
      <c r="I358" s="4"/>
      <c r="J358" s="4"/>
      <c r="K358" s="4"/>
      <c r="L358" s="4"/>
      <c r="M358" s="4"/>
      <c r="N358" s="4"/>
      <c r="O358" s="4"/>
      <c r="P358" s="4"/>
      <c r="Q358" s="4"/>
      <c r="R358" s="4"/>
      <c r="S358" s="4"/>
      <c r="T358" s="4"/>
      <c r="U358" s="4"/>
      <c r="V358" s="4"/>
      <c r="W358" s="4"/>
      <c r="X358" s="4"/>
      <c r="Y358" s="4"/>
      <c r="Z358" s="4"/>
    </row>
    <row r="359" ht="22.5" customHeight="1">
      <c r="A359" s="138" t="s">
        <v>4</v>
      </c>
      <c r="B359" s="105" t="s">
        <v>53</v>
      </c>
      <c r="C359" s="105" t="s">
        <v>54</v>
      </c>
      <c r="D359" s="106" t="str">
        <f t="array" ref="D359">_xlfn.XLOOKUP($B359, Runs[Run ID], Runs[Title])</f>
        <v>Byrne's Fantastic Four</v>
      </c>
      <c r="E359" s="107" t="str">
        <f t="array" ref="E359">_xlfn.XLOOKUP($B359, Runs[Run ID], Runs[Status])</f>
        <v>unread</v>
      </c>
      <c r="F359" s="139" t="b">
        <f t="shared" si="1"/>
        <v>0</v>
      </c>
      <c r="G359" s="4"/>
      <c r="H359" s="4"/>
      <c r="I359" s="4"/>
      <c r="J359" s="4"/>
      <c r="K359" s="4"/>
      <c r="L359" s="4"/>
      <c r="M359" s="4"/>
      <c r="N359" s="4"/>
      <c r="O359" s="4"/>
      <c r="P359" s="4"/>
      <c r="Q359" s="4"/>
      <c r="R359" s="4"/>
      <c r="S359" s="4"/>
      <c r="T359" s="4"/>
      <c r="U359" s="4"/>
      <c r="V359" s="4"/>
      <c r="W359" s="4"/>
      <c r="X359" s="4"/>
      <c r="Y359" s="4"/>
      <c r="Z359" s="4"/>
    </row>
    <row r="360" ht="22.5" customHeight="1">
      <c r="A360" s="138" t="s">
        <v>453</v>
      </c>
      <c r="B360" s="105" t="s">
        <v>4</v>
      </c>
      <c r="C360" s="105" t="s">
        <v>54</v>
      </c>
      <c r="D360" s="106" t="str">
        <f t="array" ref="D360">_xlfn.XLOOKUP($B360, Runs[Run ID], Runs[Title])</f>
        <v>Hickman's Fantastic Four / FF</v>
      </c>
      <c r="E360" s="107" t="str">
        <f t="array" ref="E360">_xlfn.XLOOKUP($B360, Runs[Run ID], Runs[Status])</f>
        <v>reading</v>
      </c>
      <c r="F360" s="139" t="b">
        <f t="shared" si="1"/>
        <v>0</v>
      </c>
      <c r="G360" s="4"/>
      <c r="H360" s="4"/>
      <c r="I360" s="4"/>
      <c r="J360" s="4"/>
      <c r="K360" s="4"/>
      <c r="L360" s="4"/>
      <c r="M360" s="4"/>
      <c r="N360" s="4"/>
      <c r="O360" s="4"/>
      <c r="P360" s="4"/>
      <c r="Q360" s="4"/>
      <c r="R360" s="4"/>
      <c r="S360" s="4"/>
      <c r="T360" s="4"/>
      <c r="U360" s="4"/>
      <c r="V360" s="4"/>
      <c r="W360" s="4"/>
      <c r="X360" s="4"/>
      <c r="Y360" s="4"/>
      <c r="Z360" s="4"/>
    </row>
    <row r="361" ht="22.5" customHeight="1">
      <c r="A361" s="138" t="s">
        <v>453</v>
      </c>
      <c r="B361" s="105" t="s">
        <v>82</v>
      </c>
      <c r="C361" s="105" t="s">
        <v>54</v>
      </c>
      <c r="D361" s="106" t="str">
        <f t="array" ref="D361">_xlfn.XLOOKUP($B361, Runs[Run ID], Runs[Title])</f>
        <v>New Avengers Breakout</v>
      </c>
      <c r="E361" s="107" t="str">
        <f t="array" ref="E361">_xlfn.XLOOKUP($B361, Runs[Run ID], Runs[Status])</f>
        <v>unread</v>
      </c>
      <c r="F361" s="139" t="b">
        <f t="shared" si="1"/>
        <v>0</v>
      </c>
      <c r="G361" s="4"/>
      <c r="H361" s="4"/>
      <c r="I361" s="4"/>
      <c r="J361" s="4"/>
      <c r="K361" s="4"/>
      <c r="L361" s="4"/>
      <c r="M361" s="4"/>
      <c r="N361" s="4"/>
      <c r="O361" s="4"/>
      <c r="P361" s="4"/>
      <c r="Q361" s="4"/>
      <c r="R361" s="4"/>
      <c r="S361" s="4"/>
      <c r="T361" s="4"/>
      <c r="U361" s="4"/>
      <c r="V361" s="4"/>
      <c r="W361" s="4"/>
      <c r="X361" s="4"/>
      <c r="Y361" s="4"/>
      <c r="Z361" s="4"/>
    </row>
    <row r="362" ht="22.5" customHeight="1">
      <c r="A362" s="138" t="s">
        <v>453</v>
      </c>
      <c r="B362" s="105" t="s">
        <v>108</v>
      </c>
      <c r="C362" s="105" t="s">
        <v>54</v>
      </c>
      <c r="D362" s="106" t="str">
        <f t="array" ref="D362">_xlfn.XLOOKUP($B362, Runs[Run ID], Runs[Title])</f>
        <v>Siege</v>
      </c>
      <c r="E362" s="107" t="str">
        <f t="array" ref="E362">_xlfn.XLOOKUP($B362, Runs[Run ID], Runs[Status])</f>
        <v>unread</v>
      </c>
      <c r="F362" s="139" t="b">
        <f t="shared" si="1"/>
        <v>0</v>
      </c>
      <c r="G362" s="4"/>
      <c r="H362" s="4"/>
      <c r="I362" s="4"/>
      <c r="J362" s="4"/>
      <c r="K362" s="4"/>
      <c r="L362" s="4"/>
      <c r="M362" s="4"/>
      <c r="N362" s="4"/>
      <c r="O362" s="4"/>
      <c r="P362" s="4"/>
      <c r="Q362" s="4"/>
      <c r="R362" s="4"/>
      <c r="S362" s="4"/>
      <c r="T362" s="4"/>
      <c r="U362" s="4"/>
      <c r="V362" s="4"/>
      <c r="W362" s="4"/>
      <c r="X362" s="4"/>
      <c r="Y362" s="4"/>
      <c r="Z362" s="4"/>
    </row>
    <row r="363" ht="22.5" customHeight="1">
      <c r="A363" s="138" t="s">
        <v>453</v>
      </c>
      <c r="B363" s="105" t="s">
        <v>128</v>
      </c>
      <c r="C363" s="105" t="s">
        <v>54</v>
      </c>
      <c r="D363" s="106" t="str">
        <f t="array" ref="D363">_xlfn.XLOOKUP($B363, Runs[Run ID], Runs[Title])</f>
        <v>Age of Ultron</v>
      </c>
      <c r="E363" s="107" t="str">
        <f t="array" ref="E363">_xlfn.XLOOKUP($B363, Runs[Run ID], Runs[Status])</f>
        <v>unread</v>
      </c>
      <c r="F363" s="139" t="b">
        <f t="shared" si="1"/>
        <v>0</v>
      </c>
      <c r="G363" s="4"/>
      <c r="H363" s="4"/>
      <c r="I363" s="4"/>
      <c r="J363" s="4"/>
      <c r="K363" s="4"/>
      <c r="L363" s="4"/>
      <c r="M363" s="4"/>
      <c r="N363" s="4"/>
      <c r="O363" s="4"/>
      <c r="P363" s="4"/>
      <c r="Q363" s="4"/>
      <c r="R363" s="4"/>
      <c r="S363" s="4"/>
      <c r="T363" s="4"/>
      <c r="U363" s="4"/>
      <c r="V363" s="4"/>
      <c r="W363" s="4"/>
      <c r="X363" s="4"/>
      <c r="Y363" s="4"/>
      <c r="Z363" s="4"/>
    </row>
    <row r="364" ht="22.5" customHeight="1">
      <c r="A364" s="138" t="s">
        <v>453</v>
      </c>
      <c r="B364" s="105" t="s">
        <v>448</v>
      </c>
      <c r="C364" s="105" t="s">
        <v>25</v>
      </c>
      <c r="D364" s="106" t="str">
        <f t="array" ref="D364">_xlfn.XLOOKUP($B364, Runs[Run ID], Runs[Title])</f>
        <v>Illuminati Prelude</v>
      </c>
      <c r="E364" s="107" t="str">
        <f t="array" ref="E364">_xlfn.XLOOKUP($B364, Runs[Run ID], Runs[Status])</f>
        <v>unread</v>
      </c>
      <c r="F364" s="139" t="b">
        <f t="shared" si="1"/>
        <v>0</v>
      </c>
      <c r="G364" s="4"/>
      <c r="H364" s="4"/>
      <c r="I364" s="4"/>
      <c r="J364" s="4"/>
      <c r="K364" s="4"/>
      <c r="L364" s="4"/>
      <c r="M364" s="4"/>
      <c r="N364" s="4"/>
      <c r="O364" s="4"/>
      <c r="P364" s="4"/>
      <c r="Q364" s="4"/>
      <c r="R364" s="4"/>
      <c r="S364" s="4"/>
      <c r="T364" s="4"/>
      <c r="U364" s="4"/>
      <c r="V364" s="4"/>
      <c r="W364" s="4"/>
      <c r="X364" s="4"/>
      <c r="Y364" s="4"/>
      <c r="Z364" s="4"/>
    </row>
    <row r="365" ht="22.5" customHeight="1">
      <c r="A365" s="138" t="s">
        <v>453</v>
      </c>
      <c r="B365" s="105" t="s">
        <v>457</v>
      </c>
      <c r="C365" s="105" t="s">
        <v>25</v>
      </c>
      <c r="D365" s="106" t="str">
        <f t="array" ref="D365">_xlfn.XLOOKUP($B365, Runs[Run ID], Runs[Title])</f>
        <v>Ultimate Doomsday</v>
      </c>
      <c r="E365" s="107" t="str">
        <f t="array" ref="E365">_xlfn.XLOOKUP($B365, Runs[Run ID], Runs[Status])</f>
        <v>unread</v>
      </c>
      <c r="F365" s="139" t="b">
        <f t="shared" si="1"/>
        <v>0</v>
      </c>
      <c r="G365" s="4"/>
      <c r="H365" s="4"/>
      <c r="I365" s="4"/>
      <c r="J365" s="4"/>
      <c r="K365" s="4"/>
      <c r="L365" s="4"/>
      <c r="M365" s="4"/>
      <c r="N365" s="4"/>
      <c r="O365" s="4"/>
      <c r="P365" s="4"/>
      <c r="Q365" s="4"/>
      <c r="R365" s="4"/>
      <c r="S365" s="4"/>
      <c r="T365" s="4"/>
      <c r="U365" s="4"/>
      <c r="V365" s="4"/>
      <c r="W365" s="4"/>
      <c r="X365" s="4"/>
      <c r="Y365" s="4"/>
      <c r="Z365" s="4"/>
    </row>
    <row r="366" ht="22.5" customHeight="1">
      <c r="A366" s="138" t="s">
        <v>137</v>
      </c>
      <c r="B366" s="105" t="s">
        <v>4</v>
      </c>
      <c r="C366" s="105" t="s">
        <v>25</v>
      </c>
      <c r="D366" s="106" t="str">
        <f t="array" ref="D366">_xlfn.XLOOKUP($B366, Runs[Run ID], Runs[Title])</f>
        <v>Hickman's Fantastic Four / FF</v>
      </c>
      <c r="E366" s="107" t="str">
        <f t="array" ref="E366">_xlfn.XLOOKUP($B366, Runs[Run ID], Runs[Status])</f>
        <v>reading</v>
      </c>
      <c r="F366" s="139" t="b">
        <f t="shared" si="1"/>
        <v>0</v>
      </c>
      <c r="G366" s="4"/>
      <c r="H366" s="4"/>
      <c r="I366" s="4"/>
      <c r="J366" s="4"/>
      <c r="K366" s="4"/>
      <c r="L366" s="4"/>
      <c r="M366" s="4"/>
      <c r="N366" s="4"/>
      <c r="O366" s="4"/>
      <c r="P366" s="4"/>
      <c r="Q366" s="4"/>
      <c r="R366" s="4"/>
      <c r="S366" s="4"/>
      <c r="T366" s="4"/>
      <c r="U366" s="4"/>
      <c r="V366" s="4"/>
      <c r="W366" s="4"/>
      <c r="X366" s="4"/>
      <c r="Y366" s="4"/>
      <c r="Z366" s="4"/>
    </row>
    <row r="367" ht="22.5" customHeight="1">
      <c r="A367" s="138" t="s">
        <v>137</v>
      </c>
      <c r="B367" s="105" t="s">
        <v>477</v>
      </c>
      <c r="C367" s="105" t="s">
        <v>25</v>
      </c>
      <c r="D367" s="106" t="str">
        <f t="array" ref="D367">_xlfn.XLOOKUP($B367, Runs[Run ID], Runs[Title])</f>
        <v>Infinity</v>
      </c>
      <c r="E367" s="107" t="str">
        <f t="array" ref="E367">_xlfn.XLOOKUP($B367, Runs[Run ID], Runs[Status])</f>
        <v>unread</v>
      </c>
      <c r="F367" s="139" t="b">
        <f t="shared" si="1"/>
        <v>0</v>
      </c>
      <c r="G367" s="4"/>
      <c r="H367" s="4"/>
      <c r="I367" s="4"/>
      <c r="J367" s="4"/>
      <c r="K367" s="4"/>
      <c r="L367" s="4"/>
      <c r="M367" s="4"/>
      <c r="N367" s="4"/>
      <c r="O367" s="4"/>
      <c r="P367" s="4"/>
      <c r="Q367" s="4"/>
      <c r="R367" s="4"/>
      <c r="S367" s="4"/>
      <c r="T367" s="4"/>
      <c r="U367" s="4"/>
      <c r="V367" s="4"/>
      <c r="W367" s="4"/>
      <c r="X367" s="4"/>
      <c r="Y367" s="4"/>
      <c r="Z367" s="4"/>
    </row>
    <row r="368" ht="22.5" customHeight="1">
      <c r="A368" s="138" t="s">
        <v>137</v>
      </c>
      <c r="B368" s="105" t="s">
        <v>462</v>
      </c>
      <c r="C368" s="105" t="s">
        <v>54</v>
      </c>
      <c r="D368" s="106" t="str">
        <f t="array" ref="D368">_xlfn.XLOOKUP($B368, Runs[Run ID], Runs[Title])</f>
        <v>Ultimate Comics: Ultimates</v>
      </c>
      <c r="E368" s="107" t="str">
        <f t="array" ref="E368">_xlfn.XLOOKUP($B368, Runs[Run ID], Runs[Status])</f>
        <v>unread</v>
      </c>
      <c r="F368" s="139" t="b">
        <f t="shared" si="1"/>
        <v>0</v>
      </c>
      <c r="G368" s="4"/>
      <c r="H368" s="4"/>
      <c r="I368" s="4"/>
      <c r="J368" s="4"/>
      <c r="K368" s="4"/>
      <c r="L368" s="4"/>
      <c r="M368" s="4"/>
      <c r="N368" s="4"/>
      <c r="O368" s="4"/>
      <c r="P368" s="4"/>
      <c r="Q368" s="4"/>
      <c r="R368" s="4"/>
      <c r="S368" s="4"/>
      <c r="T368" s="4"/>
      <c r="U368" s="4"/>
      <c r="V368" s="4"/>
      <c r="W368" s="4"/>
      <c r="X368" s="4"/>
      <c r="Y368" s="4"/>
      <c r="Z368" s="4"/>
    </row>
    <row r="369" ht="22.5" customHeight="1">
      <c r="A369" s="138" t="s">
        <v>137</v>
      </c>
      <c r="B369" s="105" t="s">
        <v>66</v>
      </c>
      <c r="C369" s="105" t="s">
        <v>54</v>
      </c>
      <c r="D369" s="106" t="str">
        <f t="array" ref="D369">_xlfn.XLOOKUP($B369, Runs[Run ID], Runs[Title])</f>
        <v>Secret Wars (1984)</v>
      </c>
      <c r="E369" s="107" t="str">
        <f t="array" ref="E369">_xlfn.XLOOKUP($B369, Runs[Run ID], Runs[Status])</f>
        <v>unread</v>
      </c>
      <c r="F369" s="139" t="b">
        <f t="shared" si="1"/>
        <v>0</v>
      </c>
      <c r="G369" s="4"/>
      <c r="H369" s="4"/>
      <c r="I369" s="4"/>
      <c r="J369" s="4"/>
      <c r="K369" s="4"/>
      <c r="L369" s="4"/>
      <c r="M369" s="4"/>
      <c r="N369" s="4"/>
      <c r="O369" s="4"/>
      <c r="P369" s="4"/>
      <c r="Q369" s="4"/>
      <c r="R369" s="4"/>
      <c r="S369" s="4"/>
      <c r="T369" s="4"/>
      <c r="U369" s="4"/>
      <c r="V369" s="4"/>
      <c r="W369" s="4"/>
      <c r="X369" s="4"/>
      <c r="Y369" s="4"/>
      <c r="Z369" s="4"/>
    </row>
    <row r="370" ht="22.5" customHeight="1">
      <c r="A370" s="138" t="s">
        <v>137</v>
      </c>
      <c r="B370" s="105" t="s">
        <v>1067</v>
      </c>
      <c r="C370" s="105" t="s">
        <v>54</v>
      </c>
      <c r="D370" s="106" t="str">
        <f t="array" ref="D370">_xlfn.XLOOKUP($B370, Runs[Run ID], Runs[Title])</f>
        <v>Squadron Supreme</v>
      </c>
      <c r="E370" s="107" t="str">
        <f t="array" ref="E370">_xlfn.XLOOKUP($B370, Runs[Run ID], Runs[Status])</f>
        <v>unread</v>
      </c>
      <c r="F370" s="139" t="b">
        <f t="shared" si="1"/>
        <v>0</v>
      </c>
      <c r="G370" s="4"/>
      <c r="H370" s="4"/>
      <c r="I370" s="4"/>
      <c r="J370" s="4"/>
      <c r="K370" s="4"/>
      <c r="L370" s="4"/>
      <c r="M370" s="4"/>
      <c r="N370" s="4"/>
      <c r="O370" s="4"/>
      <c r="P370" s="4"/>
      <c r="Q370" s="4"/>
      <c r="R370" s="4"/>
      <c r="S370" s="4"/>
      <c r="T370" s="4"/>
      <c r="U370" s="4"/>
      <c r="V370" s="4"/>
      <c r="W370" s="4"/>
      <c r="X370" s="4"/>
      <c r="Y370" s="4"/>
      <c r="Z370" s="4"/>
    </row>
    <row r="371" ht="22.5" customHeight="1">
      <c r="A371" s="138" t="s">
        <v>513</v>
      </c>
      <c r="B371" s="105" t="s">
        <v>129</v>
      </c>
      <c r="C371" s="105" t="s">
        <v>54</v>
      </c>
      <c r="D371" s="106" t="str">
        <f t="array" ref="D371">_xlfn.XLOOKUP($B371, Runs[Run ID], Runs[Title])</f>
        <v>Civil War II</v>
      </c>
      <c r="E371" s="107" t="str">
        <f t="array" ref="E371">_xlfn.XLOOKUP($B371, Runs[Run ID], Runs[Status])</f>
        <v>unread</v>
      </c>
      <c r="F371" s="139" t="b">
        <f t="shared" si="1"/>
        <v>0</v>
      </c>
      <c r="G371" s="4"/>
      <c r="H371" s="4"/>
      <c r="I371" s="4"/>
      <c r="J371" s="4"/>
      <c r="K371" s="4"/>
      <c r="L371" s="4"/>
      <c r="M371" s="4"/>
      <c r="N371" s="4"/>
      <c r="O371" s="4"/>
      <c r="P371" s="4"/>
      <c r="Q371" s="4"/>
      <c r="R371" s="4"/>
      <c r="S371" s="4"/>
      <c r="T371" s="4"/>
      <c r="U371" s="4"/>
      <c r="V371" s="4"/>
      <c r="W371" s="4"/>
      <c r="X371" s="4"/>
      <c r="Y371" s="4"/>
      <c r="Z371" s="4"/>
    </row>
    <row r="372" ht="22.5" customHeight="1">
      <c r="A372" s="138" t="s">
        <v>513</v>
      </c>
      <c r="B372" s="105" t="s">
        <v>399</v>
      </c>
      <c r="C372" s="105" t="s">
        <v>25</v>
      </c>
      <c r="D372" s="106" t="str">
        <f t="array" ref="D372">_xlfn.XLOOKUP($B372, Runs[Run ID], Runs[Title])</f>
        <v>World War Hulk</v>
      </c>
      <c r="E372" s="107" t="str">
        <f t="array" ref="E372">_xlfn.XLOOKUP($B372, Runs[Run ID], Runs[Status])</f>
        <v>unread</v>
      </c>
      <c r="F372" s="139" t="b">
        <f t="shared" si="1"/>
        <v>0</v>
      </c>
      <c r="G372" s="4"/>
      <c r="H372" s="4"/>
      <c r="I372" s="4"/>
      <c r="J372" s="4"/>
      <c r="K372" s="4"/>
      <c r="L372" s="4"/>
      <c r="M372" s="4"/>
      <c r="N372" s="4"/>
      <c r="O372" s="4"/>
      <c r="P372" s="4"/>
      <c r="Q372" s="4"/>
      <c r="R372" s="4"/>
      <c r="S372" s="4"/>
      <c r="T372" s="4"/>
      <c r="U372" s="4"/>
      <c r="V372" s="4"/>
      <c r="W372" s="4"/>
      <c r="X372" s="4"/>
      <c r="Y372" s="4"/>
      <c r="Z372" s="4"/>
    </row>
    <row r="373" ht="22.5" customHeight="1">
      <c r="A373" s="138" t="s">
        <v>521</v>
      </c>
      <c r="B373" s="105" t="s">
        <v>501</v>
      </c>
      <c r="C373" s="105" t="s">
        <v>25</v>
      </c>
      <c r="D373" s="106" t="str">
        <f t="array" ref="D373">_xlfn.XLOOKUP($B373, Runs[Run ID], Runs[Title])</f>
        <v>Peter David's Hulk</v>
      </c>
      <c r="E373" s="107" t="str">
        <f t="array" ref="E373">_xlfn.XLOOKUP($B373, Runs[Run ID], Runs[Status])</f>
        <v>unread</v>
      </c>
      <c r="F373" s="139" t="b">
        <f t="shared" si="1"/>
        <v>0</v>
      </c>
      <c r="G373" s="4"/>
      <c r="H373" s="4"/>
      <c r="I373" s="4"/>
      <c r="J373" s="4"/>
      <c r="K373" s="4"/>
      <c r="L373" s="4"/>
      <c r="M373" s="4"/>
      <c r="N373" s="4"/>
      <c r="O373" s="4"/>
      <c r="P373" s="4"/>
      <c r="Q373" s="4"/>
      <c r="R373" s="4"/>
      <c r="S373" s="4"/>
      <c r="T373" s="4"/>
      <c r="U373" s="4"/>
      <c r="V373" s="4"/>
      <c r="W373" s="4"/>
      <c r="X373" s="4"/>
      <c r="Y373" s="4"/>
      <c r="Z373" s="4"/>
    </row>
    <row r="374" ht="22.5" customHeight="1">
      <c r="A374" s="138" t="s">
        <v>524</v>
      </c>
      <c r="B374" s="105" t="s">
        <v>513</v>
      </c>
      <c r="C374" s="105" t="s">
        <v>25</v>
      </c>
      <c r="D374" s="106" t="str">
        <f t="array" ref="D374">_xlfn.XLOOKUP($B374, Runs[Run ID], Runs[Title])</f>
        <v>Immortal Hulk</v>
      </c>
      <c r="E374" s="107" t="str">
        <f t="array" ref="E374">_xlfn.XLOOKUP($B374, Runs[Run ID], Runs[Status])</f>
        <v>unread</v>
      </c>
      <c r="F374" s="139" t="b">
        <f t="shared" si="1"/>
        <v>0</v>
      </c>
      <c r="G374" s="4"/>
      <c r="H374" s="4"/>
      <c r="I374" s="4"/>
      <c r="J374" s="4"/>
      <c r="K374" s="4"/>
      <c r="L374" s="4"/>
      <c r="M374" s="4"/>
      <c r="N374" s="4"/>
      <c r="O374" s="4"/>
      <c r="P374" s="4"/>
      <c r="Q374" s="4"/>
      <c r="R374" s="4"/>
      <c r="S374" s="4"/>
      <c r="T374" s="4"/>
      <c r="U374" s="4"/>
      <c r="V374" s="4"/>
      <c r="W374" s="4"/>
      <c r="X374" s="4"/>
      <c r="Y374" s="4"/>
      <c r="Z374" s="4"/>
    </row>
    <row r="375" ht="22.5" customHeight="1">
      <c r="A375" s="138" t="s">
        <v>529</v>
      </c>
      <c r="B375" s="105" t="s">
        <v>521</v>
      </c>
      <c r="C375" s="105" t="s">
        <v>54</v>
      </c>
      <c r="D375" s="106" t="str">
        <f t="array" ref="D375">_xlfn.XLOOKUP($B375, Runs[Run ID], Runs[Title])</f>
        <v>Paul Jenkins' Hulk</v>
      </c>
      <c r="E375" s="107" t="str">
        <f t="array" ref="E375">_xlfn.XLOOKUP($B375, Runs[Run ID], Runs[Status])</f>
        <v>unread</v>
      </c>
      <c r="F375" s="139" t="b">
        <f t="shared" si="1"/>
        <v>0</v>
      </c>
      <c r="G375" s="4"/>
      <c r="H375" s="4"/>
      <c r="I375" s="4"/>
      <c r="J375" s="4"/>
      <c r="K375" s="4"/>
      <c r="L375" s="4"/>
      <c r="M375" s="4"/>
      <c r="N375" s="4"/>
      <c r="O375" s="4"/>
      <c r="P375" s="4"/>
      <c r="Q375" s="4"/>
      <c r="R375" s="4"/>
      <c r="S375" s="4"/>
      <c r="T375" s="4"/>
      <c r="U375" s="4"/>
      <c r="V375" s="4"/>
      <c r="W375" s="4"/>
      <c r="X375" s="4"/>
      <c r="Y375" s="4"/>
      <c r="Z375" s="4"/>
    </row>
    <row r="376" ht="22.5" customHeight="1">
      <c r="A376" s="138" t="s">
        <v>399</v>
      </c>
      <c r="B376" s="105" t="s">
        <v>529</v>
      </c>
      <c r="C376" s="105" t="s">
        <v>25</v>
      </c>
      <c r="D376" s="106" t="str">
        <f t="array" ref="D376">_xlfn.XLOOKUP($B376, Runs[Run ID], Runs[Title])</f>
        <v>Planet Hulk</v>
      </c>
      <c r="E376" s="107" t="str">
        <f t="array" ref="E376">_xlfn.XLOOKUP($B376, Runs[Run ID], Runs[Status])</f>
        <v>unread</v>
      </c>
      <c r="F376" s="139" t="b">
        <f t="shared" si="1"/>
        <v>0</v>
      </c>
      <c r="G376" s="4"/>
      <c r="H376" s="4"/>
      <c r="I376" s="4"/>
      <c r="J376" s="4"/>
      <c r="K376" s="4"/>
      <c r="L376" s="4"/>
      <c r="M376" s="4"/>
      <c r="N376" s="4"/>
      <c r="O376" s="4"/>
      <c r="P376" s="4"/>
      <c r="Q376" s="4"/>
      <c r="R376" s="4"/>
      <c r="S376" s="4"/>
      <c r="T376" s="4"/>
      <c r="U376" s="4"/>
      <c r="V376" s="4"/>
      <c r="W376" s="4"/>
      <c r="X376" s="4"/>
      <c r="Y376" s="4"/>
      <c r="Z376" s="4"/>
    </row>
    <row r="377" ht="22.5" customHeight="1">
      <c r="A377" s="138" t="s">
        <v>129</v>
      </c>
      <c r="B377" s="105" t="s">
        <v>399</v>
      </c>
      <c r="C377" s="105" t="s">
        <v>54</v>
      </c>
      <c r="D377" s="106" t="str">
        <f t="array" ref="D377">_xlfn.XLOOKUP($B377, Runs[Run ID], Runs[Title])</f>
        <v>World War Hulk</v>
      </c>
      <c r="E377" s="107" t="str">
        <f t="array" ref="E377">_xlfn.XLOOKUP($B377, Runs[Run ID], Runs[Status])</f>
        <v>unread</v>
      </c>
      <c r="F377" s="139" t="b">
        <f t="shared" si="1"/>
        <v>0</v>
      </c>
      <c r="G377" s="4"/>
      <c r="H377" s="4"/>
      <c r="I377" s="4"/>
      <c r="J377" s="4"/>
      <c r="K377" s="4"/>
      <c r="L377" s="4"/>
      <c r="M377" s="4"/>
      <c r="N377" s="4"/>
      <c r="O377" s="4"/>
      <c r="P377" s="4"/>
      <c r="Q377" s="4"/>
      <c r="R377" s="4"/>
      <c r="S377" s="4"/>
      <c r="T377" s="4"/>
      <c r="U377" s="4"/>
      <c r="V377" s="4"/>
      <c r="W377" s="4"/>
      <c r="X377" s="4"/>
      <c r="Y377" s="4"/>
      <c r="Z377" s="4"/>
    </row>
    <row r="378" ht="22.5" customHeight="1">
      <c r="A378" s="138" t="s">
        <v>665</v>
      </c>
      <c r="B378" s="105" t="s">
        <v>658</v>
      </c>
      <c r="C378" s="105" t="s">
        <v>54</v>
      </c>
      <c r="D378" s="106" t="str">
        <f t="array" ref="D378">_xlfn.XLOOKUP($B378, Runs[Run ID], Runs[Title])</f>
        <v>Michelinie &amp; Layton's Iron Man</v>
      </c>
      <c r="E378" s="107" t="str">
        <f t="array" ref="E378">_xlfn.XLOOKUP($B378, Runs[Run ID], Runs[Status])</f>
        <v>unread</v>
      </c>
      <c r="F378" s="139" t="b">
        <f t="shared" si="1"/>
        <v>0</v>
      </c>
      <c r="G378" s="4"/>
      <c r="H378" s="4"/>
      <c r="I378" s="4"/>
      <c r="J378" s="4"/>
      <c r="K378" s="4"/>
      <c r="L378" s="4"/>
      <c r="M378" s="4"/>
      <c r="N378" s="4"/>
      <c r="O378" s="4"/>
      <c r="P378" s="4"/>
      <c r="Q378" s="4"/>
      <c r="R378" s="4"/>
      <c r="S378" s="4"/>
      <c r="T378" s="4"/>
      <c r="U378" s="4"/>
      <c r="V378" s="4"/>
      <c r="W378" s="4"/>
      <c r="X378" s="4"/>
      <c r="Y378" s="4"/>
      <c r="Z378" s="4"/>
    </row>
    <row r="379" ht="22.5" customHeight="1">
      <c r="A379" s="138" t="s">
        <v>675</v>
      </c>
      <c r="B379" s="105" t="s">
        <v>658</v>
      </c>
      <c r="C379" s="105" t="s">
        <v>54</v>
      </c>
      <c r="D379" s="106" t="str">
        <f t="array" ref="D379">_xlfn.XLOOKUP($B379, Runs[Run ID], Runs[Title])</f>
        <v>Michelinie &amp; Layton's Iron Man</v>
      </c>
      <c r="E379" s="107" t="str">
        <f t="array" ref="E379">_xlfn.XLOOKUP($B379, Runs[Run ID], Runs[Status])</f>
        <v>unread</v>
      </c>
      <c r="F379" s="139" t="b">
        <f t="shared" si="1"/>
        <v>0</v>
      </c>
      <c r="G379" s="4"/>
      <c r="H379" s="4"/>
      <c r="I379" s="4"/>
      <c r="J379" s="4"/>
      <c r="K379" s="4"/>
      <c r="L379" s="4"/>
      <c r="M379" s="4"/>
      <c r="N379" s="4"/>
      <c r="O379" s="4"/>
      <c r="P379" s="4"/>
      <c r="Q379" s="4"/>
      <c r="R379" s="4"/>
      <c r="S379" s="4"/>
      <c r="T379" s="4"/>
      <c r="U379" s="4"/>
      <c r="V379" s="4"/>
      <c r="W379" s="4"/>
      <c r="X379" s="4"/>
      <c r="Y379" s="4"/>
      <c r="Z379" s="4"/>
    </row>
    <row r="380" ht="22.5" customHeight="1">
      <c r="A380" s="138" t="s">
        <v>675</v>
      </c>
      <c r="B380" s="105" t="s">
        <v>74</v>
      </c>
      <c r="C380" s="105" t="s">
        <v>54</v>
      </c>
      <c r="D380" s="106" t="str">
        <f t="array" ref="D380">_xlfn.XLOOKUP($B380, Runs[Run ID], Runs[Title])</f>
        <v>Busiek's Iron Man</v>
      </c>
      <c r="E380" s="107" t="str">
        <f t="array" ref="E380">_xlfn.XLOOKUP($B380, Runs[Run ID], Runs[Status])</f>
        <v>unread</v>
      </c>
      <c r="F380" s="139" t="b">
        <f t="shared" si="1"/>
        <v>0</v>
      </c>
      <c r="G380" s="4"/>
      <c r="H380" s="4"/>
      <c r="I380" s="4"/>
      <c r="J380" s="4"/>
      <c r="K380" s="4"/>
      <c r="L380" s="4"/>
      <c r="M380" s="4"/>
      <c r="N380" s="4"/>
      <c r="O380" s="4"/>
      <c r="P380" s="4"/>
      <c r="Q380" s="4"/>
      <c r="R380" s="4"/>
      <c r="S380" s="4"/>
      <c r="T380" s="4"/>
      <c r="U380" s="4"/>
      <c r="V380" s="4"/>
      <c r="W380" s="4"/>
      <c r="X380" s="4"/>
      <c r="Y380" s="4"/>
      <c r="Z380" s="4"/>
    </row>
    <row r="381" ht="22.5" customHeight="1">
      <c r="A381" s="138" t="s">
        <v>1287</v>
      </c>
      <c r="B381" s="105" t="s">
        <v>1091</v>
      </c>
      <c r="C381" s="105" t="s">
        <v>54</v>
      </c>
      <c r="D381" s="106" t="str">
        <f t="array" ref="D381">_xlfn.XLOOKUP($B381, Runs[Run ID], Runs[Title])</f>
        <v>Thor: God of Thunder</v>
      </c>
      <c r="E381" s="107" t="str">
        <f t="array" ref="E381">_xlfn.XLOOKUP($B381, Runs[Run ID], Runs[Status])</f>
        <v>unread</v>
      </c>
      <c r="F381" s="139" t="b">
        <f t="shared" si="1"/>
        <v>0</v>
      </c>
      <c r="G381" s="4"/>
      <c r="H381" s="4"/>
      <c r="I381" s="4"/>
      <c r="J381" s="4"/>
      <c r="K381" s="4"/>
      <c r="L381" s="4"/>
      <c r="M381" s="4"/>
      <c r="N381" s="4"/>
      <c r="O381" s="4"/>
      <c r="P381" s="4"/>
      <c r="Q381" s="4"/>
      <c r="R381" s="4"/>
      <c r="S381" s="4"/>
      <c r="T381" s="4"/>
      <c r="U381" s="4"/>
      <c r="V381" s="4"/>
      <c r="W381" s="4"/>
      <c r="X381" s="4"/>
      <c r="Y381" s="4"/>
      <c r="Z381" s="4"/>
    </row>
    <row r="382" ht="22.5" customHeight="1">
      <c r="A382" s="138" t="s">
        <v>1287</v>
      </c>
      <c r="B382" s="105" t="s">
        <v>1185</v>
      </c>
      <c r="C382" s="105" t="s">
        <v>25</v>
      </c>
      <c r="D382" s="106" t="str">
        <f t="array" ref="D382">_xlfn.XLOOKUP($B382, Runs[Run ID], Runs[Title])</f>
        <v>Fraction's Thor/Gillen's Journey into Mystery </v>
      </c>
      <c r="E382" s="107" t="str">
        <f t="array" ref="E382">_xlfn.XLOOKUP($B382, Runs[Run ID], Runs[Status])</f>
        <v>unread</v>
      </c>
      <c r="F382" s="139" t="b">
        <f t="shared" si="1"/>
        <v>0</v>
      </c>
      <c r="G382" s="4"/>
      <c r="H382" s="4"/>
      <c r="I382" s="4"/>
      <c r="J382" s="4"/>
      <c r="K382" s="4"/>
      <c r="L382" s="4"/>
      <c r="M382" s="4"/>
      <c r="N382" s="4"/>
      <c r="O382" s="4"/>
      <c r="P382" s="4"/>
      <c r="Q382" s="4"/>
      <c r="R382" s="4"/>
      <c r="S382" s="4"/>
      <c r="T382" s="4"/>
      <c r="U382" s="4"/>
      <c r="V382" s="4"/>
      <c r="W382" s="4"/>
      <c r="X382" s="4"/>
      <c r="Y382" s="4"/>
      <c r="Z382" s="4"/>
    </row>
    <row r="383" ht="22.5" customHeight="1">
      <c r="A383" s="138" t="s">
        <v>1287</v>
      </c>
      <c r="B383" s="105" t="s">
        <v>199</v>
      </c>
      <c r="C383" s="105" t="s">
        <v>25</v>
      </c>
      <c r="D383" s="106" t="str">
        <f t="array" ref="D383">_xlfn.XLOOKUP($B383, Runs[Run ID], Runs[Title])</f>
        <v>Gillen's Young Avengers</v>
      </c>
      <c r="E383" s="107" t="str">
        <f t="array" ref="E383">_xlfn.XLOOKUP($B383, Runs[Run ID], Runs[Status])</f>
        <v>unread</v>
      </c>
      <c r="F383" s="139" t="b">
        <f t="shared" si="1"/>
        <v>0</v>
      </c>
      <c r="G383" s="4"/>
      <c r="H383" s="4"/>
      <c r="I383" s="4"/>
      <c r="J383" s="4"/>
      <c r="K383" s="4"/>
      <c r="L383" s="4"/>
      <c r="M383" s="4"/>
      <c r="N383" s="4"/>
      <c r="O383" s="4"/>
      <c r="P383" s="4"/>
      <c r="Q383" s="4"/>
      <c r="R383" s="4"/>
      <c r="S383" s="4"/>
      <c r="T383" s="4"/>
      <c r="U383" s="4"/>
      <c r="V383" s="4"/>
      <c r="W383" s="4"/>
      <c r="X383" s="4"/>
      <c r="Y383" s="4"/>
      <c r="Z383" s="4"/>
    </row>
    <row r="384" ht="22.5" customHeight="1">
      <c r="A384" s="138" t="s">
        <v>758</v>
      </c>
      <c r="B384" s="105" t="s">
        <v>689</v>
      </c>
      <c r="C384" s="105" t="s">
        <v>54</v>
      </c>
      <c r="D384" s="106" t="str">
        <f t="array" ref="D384">_xlfn.XLOOKUP($B384, Runs[Run ID], Runs[Title])</f>
        <v>Moench's Moon Knight</v>
      </c>
      <c r="E384" s="107" t="str">
        <f t="array" ref="E384">_xlfn.XLOOKUP($B384, Runs[Run ID], Runs[Status])</f>
        <v>unread</v>
      </c>
      <c r="F384" s="139" t="b">
        <f t="shared" si="1"/>
        <v>0</v>
      </c>
      <c r="G384" s="4"/>
      <c r="H384" s="4"/>
      <c r="I384" s="4"/>
      <c r="J384" s="4"/>
      <c r="K384" s="4"/>
      <c r="L384" s="4"/>
      <c r="M384" s="4"/>
      <c r="N384" s="4"/>
      <c r="O384" s="4"/>
      <c r="P384" s="4"/>
      <c r="Q384" s="4"/>
      <c r="R384" s="4"/>
      <c r="S384" s="4"/>
      <c r="T384" s="4"/>
      <c r="U384" s="4"/>
      <c r="V384" s="4"/>
      <c r="W384" s="4"/>
      <c r="X384" s="4"/>
      <c r="Y384" s="4"/>
      <c r="Z384" s="4"/>
    </row>
    <row r="385" ht="22.5" customHeight="1">
      <c r="A385" s="138" t="s">
        <v>808</v>
      </c>
      <c r="B385" s="105" t="s">
        <v>802</v>
      </c>
      <c r="C385" s="105" t="s">
        <v>54</v>
      </c>
      <c r="D385" s="106" t="str">
        <f t="array" ref="D385">_xlfn.XLOOKUP($B385, Runs[Run ID], Runs[Title])</f>
        <v>Death of the Stacys</v>
      </c>
      <c r="E385" s="107" t="str">
        <f t="array" ref="E385">_xlfn.XLOOKUP($B385, Runs[Run ID], Runs[Status])</f>
        <v>unread</v>
      </c>
      <c r="F385" s="139" t="b">
        <f t="shared" si="1"/>
        <v>0</v>
      </c>
      <c r="G385" s="4"/>
      <c r="H385" s="4"/>
      <c r="I385" s="4"/>
      <c r="J385" s="4"/>
      <c r="K385" s="4"/>
      <c r="L385" s="4"/>
      <c r="M385" s="4"/>
      <c r="N385" s="4"/>
      <c r="O385" s="4"/>
      <c r="P385" s="4"/>
      <c r="Q385" s="4"/>
      <c r="R385" s="4"/>
      <c r="S385" s="4"/>
      <c r="T385" s="4"/>
      <c r="U385" s="4"/>
      <c r="V385" s="4"/>
      <c r="W385" s="4"/>
      <c r="X385" s="4"/>
      <c r="Y385" s="4"/>
      <c r="Z385" s="4"/>
    </row>
    <row r="386" ht="22.5" customHeight="1">
      <c r="A386" s="138" t="s">
        <v>839</v>
      </c>
      <c r="B386" s="105" t="s">
        <v>808</v>
      </c>
      <c r="C386" s="105" t="s">
        <v>54</v>
      </c>
      <c r="D386" s="106" t="str">
        <f t="array" ref="D386">_xlfn.XLOOKUP($B386, Runs[Run ID], Runs[Title])</f>
        <v>Stern's Spider-Man</v>
      </c>
      <c r="E386" s="107" t="str">
        <f t="array" ref="E386">_xlfn.XLOOKUP($B386, Runs[Run ID], Runs[Status])</f>
        <v>unread</v>
      </c>
      <c r="F386" s="139" t="b">
        <f t="shared" si="1"/>
        <v>0</v>
      </c>
      <c r="G386" s="4"/>
      <c r="H386" s="4"/>
      <c r="I386" s="4"/>
      <c r="J386" s="4"/>
      <c r="K386" s="4"/>
      <c r="L386" s="4"/>
      <c r="M386" s="4"/>
      <c r="N386" s="4"/>
      <c r="O386" s="4"/>
      <c r="P386" s="4"/>
      <c r="Q386" s="4"/>
      <c r="R386" s="4"/>
      <c r="S386" s="4"/>
      <c r="T386" s="4"/>
      <c r="U386" s="4"/>
      <c r="V386" s="4"/>
      <c r="W386" s="4"/>
      <c r="X386" s="4"/>
      <c r="Y386" s="4"/>
      <c r="Z386" s="4"/>
    </row>
    <row r="387" ht="22.5" customHeight="1">
      <c r="A387" s="138" t="s">
        <v>865</v>
      </c>
      <c r="B387" s="105" t="s">
        <v>91</v>
      </c>
      <c r="C387" s="105" t="s">
        <v>54</v>
      </c>
      <c r="D387" s="106" t="str">
        <f t="array" ref="D387">_xlfn.XLOOKUP($B387, Runs[Run ID], Runs[Title])</f>
        <v>Civil War</v>
      </c>
      <c r="E387" s="107" t="str">
        <f t="array" ref="E387">_xlfn.XLOOKUP($B387, Runs[Run ID], Runs[Status])</f>
        <v>unread</v>
      </c>
      <c r="F387" s="139" t="b">
        <f t="shared" si="1"/>
        <v>0</v>
      </c>
      <c r="G387" s="4"/>
      <c r="H387" s="4"/>
      <c r="I387" s="4"/>
      <c r="J387" s="4"/>
      <c r="K387" s="4"/>
      <c r="L387" s="4"/>
      <c r="M387" s="4"/>
      <c r="N387" s="4"/>
      <c r="O387" s="4"/>
      <c r="P387" s="4"/>
      <c r="Q387" s="4"/>
      <c r="R387" s="4"/>
      <c r="S387" s="4"/>
      <c r="T387" s="4"/>
      <c r="U387" s="4"/>
      <c r="V387" s="4"/>
      <c r="W387" s="4"/>
      <c r="X387" s="4"/>
      <c r="Y387" s="4"/>
      <c r="Z387" s="4"/>
    </row>
    <row r="388" ht="22.5" customHeight="1">
      <c r="A388" s="138" t="s">
        <v>970</v>
      </c>
      <c r="B388" s="105" t="s">
        <v>900</v>
      </c>
      <c r="C388" s="105" t="s">
        <v>25</v>
      </c>
      <c r="D388" s="106" t="str">
        <f t="array" ref="D388">_xlfn.XLOOKUP($B388, Runs[Run ID], Runs[Title])</f>
        <v>Superior Spider-Man</v>
      </c>
      <c r="E388" s="107" t="str">
        <f t="array" ref="E388">_xlfn.XLOOKUP($B388, Runs[Run ID], Runs[Status])</f>
        <v>unread</v>
      </c>
      <c r="F388" s="139" t="b">
        <f t="shared" si="1"/>
        <v>0</v>
      </c>
      <c r="G388" s="4"/>
      <c r="H388" s="4"/>
      <c r="I388" s="4"/>
      <c r="J388" s="4"/>
      <c r="K388" s="4"/>
      <c r="L388" s="4"/>
      <c r="M388" s="4"/>
      <c r="N388" s="4"/>
      <c r="O388" s="4"/>
      <c r="P388" s="4"/>
      <c r="Q388" s="4"/>
      <c r="R388" s="4"/>
      <c r="S388" s="4"/>
      <c r="T388" s="4"/>
      <c r="U388" s="4"/>
      <c r="V388" s="4"/>
      <c r="W388" s="4"/>
      <c r="X388" s="4"/>
      <c r="Y388" s="4"/>
      <c r="Z388" s="4"/>
    </row>
    <row r="389" ht="22.5" customHeight="1">
      <c r="A389" s="138" t="s">
        <v>969</v>
      </c>
      <c r="B389" s="105" t="s">
        <v>137</v>
      </c>
      <c r="C389" s="105" t="s">
        <v>54</v>
      </c>
      <c r="D389" s="106" t="str">
        <f t="array" ref="D389">_xlfn.XLOOKUP($B389, Runs[Run ID], Runs[Title])</f>
        <v>Secret Wars (2015)</v>
      </c>
      <c r="E389" s="107" t="str">
        <f t="array" ref="E389">_xlfn.XLOOKUP($B389, Runs[Run ID], Runs[Status])</f>
        <v>unread</v>
      </c>
      <c r="F389" s="139" t="b">
        <f t="shared" si="1"/>
        <v>0</v>
      </c>
      <c r="G389" s="4"/>
      <c r="H389" s="4"/>
      <c r="I389" s="4"/>
      <c r="J389" s="4"/>
      <c r="K389" s="4"/>
      <c r="L389" s="4"/>
      <c r="M389" s="4"/>
      <c r="N389" s="4"/>
      <c r="O389" s="4"/>
      <c r="P389" s="4"/>
      <c r="Q389" s="4"/>
      <c r="R389" s="4"/>
      <c r="S389" s="4"/>
      <c r="T389" s="4"/>
      <c r="U389" s="4"/>
      <c r="V389" s="4"/>
      <c r="W389" s="4"/>
      <c r="X389" s="4"/>
      <c r="Y389" s="4"/>
      <c r="Z389" s="4"/>
    </row>
    <row r="390" ht="22.5" customHeight="1">
      <c r="A390" s="138" t="s">
        <v>1020</v>
      </c>
      <c r="B390" s="105" t="s">
        <v>969</v>
      </c>
      <c r="C390" s="105" t="s">
        <v>25</v>
      </c>
      <c r="D390" s="106" t="str">
        <f t="array" ref="D390">_xlfn.XLOOKUP($B390, Runs[Run ID], Runs[Title])</f>
        <v>Spider-Man: Worldwide </v>
      </c>
      <c r="E390" s="107" t="str">
        <f t="array" ref="E390">_xlfn.XLOOKUP($B390, Runs[Run ID], Runs[Status])</f>
        <v>unread</v>
      </c>
      <c r="F390" s="139" t="b">
        <f t="shared" si="1"/>
        <v>0</v>
      </c>
      <c r="G390" s="4"/>
      <c r="H390" s="4"/>
      <c r="I390" s="4"/>
      <c r="J390" s="4"/>
      <c r="K390" s="4"/>
      <c r="L390" s="4"/>
      <c r="M390" s="4"/>
      <c r="N390" s="4"/>
      <c r="O390" s="4"/>
      <c r="P390" s="4"/>
      <c r="Q390" s="4"/>
      <c r="R390" s="4"/>
      <c r="S390" s="4"/>
      <c r="T390" s="4"/>
      <c r="U390" s="4"/>
      <c r="V390" s="4"/>
      <c r="W390" s="4"/>
      <c r="X390" s="4"/>
      <c r="Y390" s="4"/>
      <c r="Z390" s="4"/>
    </row>
    <row r="391" ht="22.5" customHeight="1">
      <c r="A391" s="138" t="s">
        <v>7</v>
      </c>
      <c r="B391" s="105" t="s">
        <v>248</v>
      </c>
      <c r="C391" s="105" t="s">
        <v>54</v>
      </c>
      <c r="D391" s="106" t="str">
        <f t="array" ref="D391">_xlfn.XLOOKUP($B391, Runs[Run ID], Runs[Title])</f>
        <v>Lee &amp; Kirby's Thor</v>
      </c>
      <c r="E391" s="107" t="str">
        <f t="array" ref="E391">_xlfn.XLOOKUP($B391, Runs[Run ID], Runs[Status])</f>
        <v>unread</v>
      </c>
      <c r="F391" s="139" t="b">
        <f t="shared" si="1"/>
        <v>0</v>
      </c>
      <c r="G391" s="4"/>
      <c r="H391" s="4"/>
      <c r="I391" s="4"/>
      <c r="J391" s="4"/>
      <c r="K391" s="4"/>
      <c r="L391" s="4"/>
      <c r="M391" s="4"/>
      <c r="N391" s="4"/>
      <c r="O391" s="4"/>
      <c r="P391" s="4"/>
      <c r="Q391" s="4"/>
      <c r="R391" s="4"/>
      <c r="S391" s="4"/>
      <c r="T391" s="4"/>
      <c r="U391" s="4"/>
      <c r="V391" s="4"/>
      <c r="W391" s="4"/>
      <c r="X391" s="4"/>
      <c r="Y391" s="4"/>
      <c r="Z391" s="4"/>
    </row>
    <row r="392" ht="22.5" customHeight="1">
      <c r="A392" s="138" t="s">
        <v>177</v>
      </c>
      <c r="B392" s="105" t="s">
        <v>1091</v>
      </c>
      <c r="C392" s="105" t="s">
        <v>25</v>
      </c>
      <c r="D392" s="106" t="str">
        <f t="array" ref="D392">_xlfn.XLOOKUP($B392, Runs[Run ID], Runs[Title])</f>
        <v>Thor: God of Thunder</v>
      </c>
      <c r="E392" s="107" t="str">
        <f t="array" ref="E392">_xlfn.XLOOKUP($B392, Runs[Run ID], Runs[Status])</f>
        <v>unread</v>
      </c>
      <c r="F392" s="139" t="b">
        <f t="shared" si="1"/>
        <v>0</v>
      </c>
      <c r="G392" s="4"/>
      <c r="H392" s="4"/>
      <c r="I392" s="4"/>
      <c r="J392" s="4"/>
      <c r="K392" s="4"/>
      <c r="L392" s="4"/>
      <c r="M392" s="4"/>
      <c r="N392" s="4"/>
      <c r="O392" s="4"/>
      <c r="P392" s="4"/>
      <c r="Q392" s="4"/>
      <c r="R392" s="4"/>
      <c r="S392" s="4"/>
      <c r="T392" s="4"/>
      <c r="U392" s="4"/>
      <c r="V392" s="4"/>
      <c r="W392" s="4"/>
      <c r="X392" s="4"/>
      <c r="Y392" s="4"/>
      <c r="Z392" s="4"/>
    </row>
    <row r="393" ht="22.5" customHeight="1">
      <c r="A393" s="138" t="s">
        <v>177</v>
      </c>
      <c r="B393" s="105" t="s">
        <v>1185</v>
      </c>
      <c r="C393" s="105" t="s">
        <v>54</v>
      </c>
      <c r="D393" s="106" t="str">
        <f t="array" ref="D393">_xlfn.XLOOKUP($B393, Runs[Run ID], Runs[Title])</f>
        <v>Fraction's Thor/Gillen's Journey into Mystery </v>
      </c>
      <c r="E393" s="107" t="str">
        <f t="array" ref="E393">_xlfn.XLOOKUP($B393, Runs[Run ID], Runs[Status])</f>
        <v>unread</v>
      </c>
      <c r="F393" s="139" t="b">
        <f t="shared" si="1"/>
        <v>0</v>
      </c>
      <c r="G393" s="4"/>
      <c r="H393" s="4"/>
      <c r="I393" s="4"/>
      <c r="J393" s="4"/>
      <c r="K393" s="4"/>
      <c r="L393" s="4"/>
      <c r="M393" s="4"/>
      <c r="N393" s="4"/>
      <c r="O393" s="4"/>
      <c r="P393" s="4"/>
      <c r="Q393" s="4"/>
      <c r="R393" s="4"/>
      <c r="S393" s="4"/>
      <c r="T393" s="4"/>
      <c r="U393" s="4"/>
      <c r="V393" s="4"/>
      <c r="W393" s="4"/>
      <c r="X393" s="4"/>
      <c r="Y393" s="4"/>
      <c r="Z393" s="4"/>
    </row>
    <row r="394" ht="22.5" customHeight="1">
      <c r="A394" s="138" t="s">
        <v>1178</v>
      </c>
      <c r="B394" s="105" t="s">
        <v>1173</v>
      </c>
      <c r="C394" s="105" t="s">
        <v>25</v>
      </c>
      <c r="D394" s="106" t="str">
        <f t="array" ref="D394">_xlfn.XLOOKUP($B394, Runs[Run ID], Runs[Title])</f>
        <v>King Thor</v>
      </c>
      <c r="E394" s="107" t="str">
        <f t="array" ref="E394">_xlfn.XLOOKUP($B394, Runs[Run ID], Runs[Status])</f>
        <v>unread</v>
      </c>
      <c r="F394" s="139" t="b">
        <f t="shared" si="1"/>
        <v>0</v>
      </c>
      <c r="G394" s="4"/>
      <c r="H394" s="4"/>
      <c r="I394" s="4"/>
      <c r="J394" s="4"/>
      <c r="K394" s="4"/>
      <c r="L394" s="4"/>
      <c r="M394" s="4"/>
      <c r="N394" s="4"/>
      <c r="O394" s="4"/>
      <c r="P394" s="4"/>
      <c r="Q394" s="4"/>
      <c r="R394" s="4"/>
      <c r="S394" s="4"/>
      <c r="T394" s="4"/>
      <c r="U394" s="4"/>
      <c r="V394" s="4"/>
      <c r="W394" s="4"/>
      <c r="X394" s="4"/>
      <c r="Y394" s="4"/>
      <c r="Z394" s="4"/>
    </row>
    <row r="395" ht="22.5" customHeight="1">
      <c r="A395" s="138" t="s">
        <v>1178</v>
      </c>
      <c r="B395" s="105" t="s">
        <v>513</v>
      </c>
      <c r="C395" s="105" t="s">
        <v>54</v>
      </c>
      <c r="D395" s="106" t="str">
        <f t="array" ref="D395">_xlfn.XLOOKUP($B395, Runs[Run ID], Runs[Title])</f>
        <v>Immortal Hulk</v>
      </c>
      <c r="E395" s="107" t="str">
        <f t="array" ref="E395">_xlfn.XLOOKUP($B395, Runs[Run ID], Runs[Status])</f>
        <v>unread</v>
      </c>
      <c r="F395" s="139" t="b">
        <f t="shared" si="1"/>
        <v>0</v>
      </c>
      <c r="G395" s="4"/>
      <c r="H395" s="4"/>
      <c r="I395" s="4"/>
      <c r="J395" s="4"/>
      <c r="K395" s="4"/>
      <c r="L395" s="4"/>
      <c r="M395" s="4"/>
      <c r="N395" s="4"/>
      <c r="O395" s="4"/>
      <c r="P395" s="4"/>
      <c r="Q395" s="4"/>
      <c r="R395" s="4"/>
      <c r="S395" s="4"/>
      <c r="T395" s="4"/>
      <c r="U395" s="4"/>
      <c r="V395" s="4"/>
      <c r="W395" s="4"/>
      <c r="X395" s="4"/>
      <c r="Y395" s="4"/>
      <c r="Z395" s="4"/>
    </row>
    <row r="396" ht="22.5" customHeight="1">
      <c r="A396" s="138" t="s">
        <v>2138</v>
      </c>
      <c r="B396" s="105" t="s">
        <v>7</v>
      </c>
      <c r="C396" s="105" t="s">
        <v>25</v>
      </c>
      <c r="D396" s="106" t="str">
        <f t="array" ref="D396">_xlfn.XLOOKUP($B396, Runs[Run ID], Runs[Title])</f>
        <v>Simonson's Thor</v>
      </c>
      <c r="E396" s="107" t="str">
        <f t="array" ref="E396">_xlfn.XLOOKUP($B396, Runs[Run ID], Runs[Status])</f>
        <v>reading</v>
      </c>
      <c r="F396" s="139" t="b">
        <f t="shared" si="1"/>
        <v>0</v>
      </c>
      <c r="G396" s="4"/>
      <c r="H396" s="4"/>
      <c r="I396" s="4"/>
      <c r="J396" s="4"/>
      <c r="K396" s="4"/>
      <c r="L396" s="4"/>
      <c r="M396" s="4"/>
      <c r="N396" s="4"/>
      <c r="O396" s="4"/>
      <c r="P396" s="4"/>
      <c r="Q396" s="4"/>
      <c r="R396" s="4"/>
      <c r="S396" s="4"/>
      <c r="T396" s="4"/>
      <c r="U396" s="4"/>
      <c r="V396" s="4"/>
      <c r="W396" s="4"/>
      <c r="X396" s="4"/>
      <c r="Y396" s="4"/>
      <c r="Z396" s="4"/>
    </row>
    <row r="397" ht="22.5" customHeight="1">
      <c r="A397" s="138" t="s">
        <v>101</v>
      </c>
      <c r="B397" s="105" t="s">
        <v>1181</v>
      </c>
      <c r="C397" s="105" t="s">
        <v>25</v>
      </c>
      <c r="D397" s="106" t="str">
        <f t="array" ref="D397">_xlfn.XLOOKUP($B397, Runs[Run ID], Runs[Title])</f>
        <v>Ragnarok </v>
      </c>
      <c r="E397" s="107" t="str">
        <f t="array" ref="E397">_xlfn.XLOOKUP($B397, Runs[Run ID], Runs[Status])</f>
        <v>unread</v>
      </c>
      <c r="F397" s="139" t="b">
        <f t="shared" si="1"/>
        <v>0</v>
      </c>
      <c r="G397" s="4"/>
      <c r="H397" s="4"/>
      <c r="I397" s="4"/>
      <c r="J397" s="4"/>
      <c r="K397" s="4"/>
      <c r="L397" s="4"/>
      <c r="M397" s="4"/>
      <c r="N397" s="4"/>
      <c r="O397" s="4"/>
      <c r="P397" s="4"/>
      <c r="Q397" s="4"/>
      <c r="R397" s="4"/>
      <c r="S397" s="4"/>
      <c r="T397" s="4"/>
      <c r="U397" s="4"/>
      <c r="V397" s="4"/>
      <c r="W397" s="4"/>
      <c r="X397" s="4"/>
      <c r="Y397" s="4"/>
      <c r="Z397" s="4"/>
    </row>
    <row r="398" ht="22.5" customHeight="1">
      <c r="A398" s="138" t="s">
        <v>1183</v>
      </c>
      <c r="B398" s="105" t="s">
        <v>515</v>
      </c>
      <c r="C398" s="105" t="s">
        <v>54</v>
      </c>
      <c r="D398" s="106" t="str">
        <f t="array" ref="D398">_xlfn.XLOOKUP($B398, Runs[Run ID], Runs[Title])</f>
        <v>Cates' Thor</v>
      </c>
      <c r="E398" s="107" t="str">
        <f t="array" ref="E398">_xlfn.XLOOKUP($B398, Runs[Run ID], Runs[Status])</f>
        <v>unread</v>
      </c>
      <c r="F398" s="139" t="b">
        <f t="shared" si="1"/>
        <v>0</v>
      </c>
      <c r="G398" s="4"/>
      <c r="H398" s="4"/>
      <c r="I398" s="4"/>
      <c r="J398" s="4"/>
      <c r="K398" s="4"/>
      <c r="L398" s="4"/>
      <c r="M398" s="4"/>
      <c r="N398" s="4"/>
      <c r="O398" s="4"/>
      <c r="P398" s="4"/>
      <c r="Q398" s="4"/>
      <c r="R398" s="4"/>
      <c r="S398" s="4"/>
      <c r="T398" s="4"/>
      <c r="U398" s="4"/>
      <c r="V398" s="4"/>
      <c r="W398" s="4"/>
      <c r="X398" s="4"/>
      <c r="Y398" s="4"/>
      <c r="Z398" s="4"/>
    </row>
    <row r="399" ht="22.5" customHeight="1">
      <c r="A399" s="138" t="s">
        <v>1183</v>
      </c>
      <c r="B399" s="105" t="s">
        <v>266</v>
      </c>
      <c r="C399" s="105" t="s">
        <v>54</v>
      </c>
      <c r="D399" s="106" t="str">
        <f t="array" ref="D399">_xlfn.XLOOKUP($B399, Runs[Run ID], Runs[Title])</f>
        <v>Pre-Annihilators</v>
      </c>
      <c r="E399" s="107" t="str">
        <f t="array" ref="E399">_xlfn.XLOOKUP($B399, Runs[Run ID], Runs[Status])</f>
        <v>unread</v>
      </c>
      <c r="F399" s="139" t="b">
        <f t="shared" si="1"/>
        <v>0</v>
      </c>
      <c r="G399" s="4"/>
      <c r="H399" s="4"/>
      <c r="I399" s="4"/>
      <c r="J399" s="4"/>
      <c r="K399" s="4"/>
      <c r="L399" s="4"/>
      <c r="M399" s="4"/>
      <c r="N399" s="4"/>
      <c r="O399" s="4"/>
      <c r="P399" s="4"/>
      <c r="Q399" s="4"/>
      <c r="R399" s="4"/>
      <c r="S399" s="4"/>
      <c r="T399" s="4"/>
      <c r="U399" s="4"/>
      <c r="V399" s="4"/>
      <c r="W399" s="4"/>
      <c r="X399" s="4"/>
      <c r="Y399" s="4"/>
      <c r="Z399" s="4"/>
    </row>
    <row r="400" ht="22.5" customHeight="1">
      <c r="A400" s="138" t="s">
        <v>1185</v>
      </c>
      <c r="B400" s="105" t="s">
        <v>101</v>
      </c>
      <c r="C400" s="105" t="s">
        <v>25</v>
      </c>
      <c r="D400" s="106" t="str">
        <f t="array" ref="D400">_xlfn.XLOOKUP($B400, Runs[Run ID], Runs[Title])</f>
        <v>JMS/Gillen Thor</v>
      </c>
      <c r="E400" s="107" t="str">
        <f t="array" ref="E400">_xlfn.XLOOKUP($B400, Runs[Run ID], Runs[Status])</f>
        <v>unread</v>
      </c>
      <c r="F400" s="139" t="b">
        <f t="shared" si="1"/>
        <v>0</v>
      </c>
      <c r="G400" s="4"/>
      <c r="H400" s="4"/>
      <c r="I400" s="4"/>
      <c r="J400" s="4"/>
      <c r="K400" s="4"/>
      <c r="L400" s="4"/>
      <c r="M400" s="4"/>
      <c r="N400" s="4"/>
      <c r="O400" s="4"/>
      <c r="P400" s="4"/>
      <c r="Q400" s="4"/>
      <c r="R400" s="4"/>
      <c r="S400" s="4"/>
      <c r="T400" s="4"/>
      <c r="U400" s="4"/>
      <c r="V400" s="4"/>
      <c r="W400" s="4"/>
      <c r="X400" s="4"/>
      <c r="Y400" s="4"/>
      <c r="Z400" s="4"/>
    </row>
    <row r="401" ht="22.5" customHeight="1">
      <c r="A401" s="138" t="s">
        <v>1185</v>
      </c>
      <c r="B401" s="105" t="s">
        <v>108</v>
      </c>
      <c r="C401" s="105" t="s">
        <v>54</v>
      </c>
      <c r="D401" s="106" t="str">
        <f t="array" ref="D401">_xlfn.XLOOKUP($B401, Runs[Run ID], Runs[Title])</f>
        <v>Siege</v>
      </c>
      <c r="E401" s="107" t="str">
        <f t="array" ref="E401">_xlfn.XLOOKUP($B401, Runs[Run ID], Runs[Status])</f>
        <v>unread</v>
      </c>
      <c r="F401" s="139" t="b">
        <f t="shared" si="1"/>
        <v>0</v>
      </c>
      <c r="G401" s="4"/>
      <c r="H401" s="4"/>
      <c r="I401" s="4"/>
      <c r="J401" s="4"/>
      <c r="K401" s="4"/>
      <c r="L401" s="4"/>
      <c r="M401" s="4"/>
      <c r="N401" s="4"/>
      <c r="O401" s="4"/>
      <c r="P401" s="4"/>
      <c r="Q401" s="4"/>
      <c r="R401" s="4"/>
      <c r="S401" s="4"/>
      <c r="T401" s="4"/>
      <c r="U401" s="4"/>
      <c r="V401" s="4"/>
      <c r="W401" s="4"/>
      <c r="X401" s="4"/>
      <c r="Y401" s="4"/>
      <c r="Z401" s="4"/>
    </row>
    <row r="402" ht="22.5" customHeight="1">
      <c r="A402" s="138" t="s">
        <v>1188</v>
      </c>
      <c r="B402" s="105" t="s">
        <v>137</v>
      </c>
      <c r="C402" s="105" t="s">
        <v>54</v>
      </c>
      <c r="D402" s="106" t="str">
        <f t="array" ref="D402">_xlfn.XLOOKUP($B402, Runs[Run ID], Runs[Title])</f>
        <v>Secret Wars (2015)</v>
      </c>
      <c r="E402" s="107" t="str">
        <f t="array" ref="E402">_xlfn.XLOOKUP($B402, Runs[Run ID], Runs[Status])</f>
        <v>unread</v>
      </c>
      <c r="F402" s="139" t="b">
        <f t="shared" si="1"/>
        <v>0</v>
      </c>
      <c r="G402" s="4"/>
      <c r="H402" s="4"/>
      <c r="I402" s="4"/>
      <c r="J402" s="4"/>
      <c r="K402" s="4"/>
      <c r="L402" s="4"/>
      <c r="M402" s="4"/>
      <c r="N402" s="4"/>
      <c r="O402" s="4"/>
      <c r="P402" s="4"/>
      <c r="Q402" s="4"/>
      <c r="R402" s="4"/>
      <c r="S402" s="4"/>
      <c r="T402" s="4"/>
      <c r="U402" s="4"/>
      <c r="V402" s="4"/>
      <c r="W402" s="4"/>
      <c r="X402" s="4"/>
      <c r="Y402" s="4"/>
      <c r="Z402" s="4"/>
    </row>
    <row r="403" ht="22.5" customHeight="1">
      <c r="A403" s="138" t="s">
        <v>1188</v>
      </c>
      <c r="B403" s="105" t="s">
        <v>462</v>
      </c>
      <c r="C403" s="105" t="s">
        <v>54</v>
      </c>
      <c r="D403" s="106" t="str">
        <f t="array" ref="D403">_xlfn.XLOOKUP($B403, Runs[Run ID], Runs[Title])</f>
        <v>Ultimate Comics: Ultimates</v>
      </c>
      <c r="E403" s="107" t="str">
        <f t="array" ref="E403">_xlfn.XLOOKUP($B403, Runs[Run ID], Runs[Status])</f>
        <v>unread</v>
      </c>
      <c r="F403" s="139" t="b">
        <f t="shared" si="1"/>
        <v>0</v>
      </c>
      <c r="G403" s="4"/>
      <c r="H403" s="4"/>
      <c r="I403" s="4"/>
      <c r="J403" s="4"/>
      <c r="K403" s="4"/>
      <c r="L403" s="4"/>
      <c r="M403" s="4"/>
      <c r="N403" s="4"/>
      <c r="O403" s="4"/>
      <c r="P403" s="4"/>
      <c r="Q403" s="4"/>
      <c r="R403" s="4"/>
      <c r="S403" s="4"/>
      <c r="T403" s="4"/>
      <c r="U403" s="4"/>
      <c r="V403" s="4"/>
      <c r="W403" s="4"/>
      <c r="X403" s="4"/>
      <c r="Y403" s="4"/>
      <c r="Z403" s="4"/>
    </row>
    <row r="404" ht="22.5" customHeight="1">
      <c r="A404" s="138" t="s">
        <v>548</v>
      </c>
      <c r="B404" s="105" t="s">
        <v>1198</v>
      </c>
      <c r="C404" s="105" t="s">
        <v>25</v>
      </c>
      <c r="D404" s="106" t="str">
        <f t="array" ref="D404">_xlfn.XLOOKUP($B404, Runs[Run ID], Runs[Title])</f>
        <v>Cates' Symbiote</v>
      </c>
      <c r="E404" s="107" t="str">
        <f t="array" ref="E404">_xlfn.XLOOKUP($B404, Runs[Run ID], Runs[Status])</f>
        <v>unread</v>
      </c>
      <c r="F404" s="139" t="b">
        <f t="shared" si="1"/>
        <v>0</v>
      </c>
      <c r="G404" s="4"/>
      <c r="H404" s="4"/>
      <c r="I404" s="4"/>
      <c r="J404" s="4"/>
      <c r="K404" s="4"/>
      <c r="L404" s="4"/>
      <c r="M404" s="4"/>
      <c r="N404" s="4"/>
      <c r="O404" s="4"/>
      <c r="P404" s="4"/>
      <c r="Q404" s="4"/>
      <c r="R404" s="4"/>
      <c r="S404" s="4"/>
      <c r="T404" s="4"/>
      <c r="U404" s="4"/>
      <c r="V404" s="4"/>
      <c r="W404" s="4"/>
      <c r="X404" s="4"/>
      <c r="Y404" s="4"/>
      <c r="Z404" s="4"/>
    </row>
    <row r="405" ht="22.5" customHeight="1">
      <c r="A405" s="138" t="s">
        <v>1230</v>
      </c>
      <c r="B405" s="105" t="s">
        <v>1221</v>
      </c>
      <c r="C405" s="105" t="s">
        <v>54</v>
      </c>
      <c r="D405" s="106" t="str">
        <f t="array" ref="D405">_xlfn.XLOOKUP($B405, Runs[Run ID], Runs[Title])</f>
        <v>VisionQuest</v>
      </c>
      <c r="E405" s="107" t="str">
        <f t="array" ref="E405">_xlfn.XLOOKUP($B405, Runs[Run ID], Runs[Status])</f>
        <v>unread</v>
      </c>
      <c r="F405" s="139" t="b">
        <f t="shared" si="1"/>
        <v>0</v>
      </c>
      <c r="G405" s="4"/>
      <c r="H405" s="4"/>
      <c r="I405" s="4"/>
      <c r="J405" s="4"/>
      <c r="K405" s="4"/>
      <c r="L405" s="4"/>
      <c r="M405" s="4"/>
      <c r="N405" s="4"/>
      <c r="O405" s="4"/>
      <c r="P405" s="4"/>
      <c r="Q405" s="4"/>
      <c r="R405" s="4"/>
      <c r="S405" s="4"/>
      <c r="T405" s="4"/>
      <c r="U405" s="4"/>
      <c r="V405" s="4"/>
      <c r="W405" s="4"/>
      <c r="X405" s="4"/>
      <c r="Y405" s="4"/>
      <c r="Z405" s="4"/>
    </row>
    <row r="406" ht="22.5" customHeight="1">
      <c r="A406" s="138" t="s">
        <v>1230</v>
      </c>
      <c r="B406" s="39" t="s">
        <v>175</v>
      </c>
      <c r="C406" s="105" t="s">
        <v>54</v>
      </c>
      <c r="D406" s="106" t="str">
        <f t="array" ref="D406">_xlfn.XLOOKUP($B406, Runs[Run ID], Runs[Title])</f>
        <v>childrens-crusade</v>
      </c>
      <c r="E406" s="107" t="str">
        <f t="array" ref="E406">_xlfn.XLOOKUP($B406, Runs[Run ID], Runs[Status])</f>
        <v>unread</v>
      </c>
      <c r="F406" s="139" t="b">
        <f t="shared" si="1"/>
        <v>0</v>
      </c>
      <c r="G406" s="4"/>
      <c r="H406" s="4"/>
      <c r="I406" s="4"/>
      <c r="J406" s="4"/>
      <c r="K406" s="4"/>
      <c r="L406" s="4"/>
      <c r="M406" s="4"/>
      <c r="N406" s="4"/>
      <c r="O406" s="4"/>
      <c r="P406" s="4"/>
      <c r="Q406" s="4"/>
      <c r="R406" s="4"/>
      <c r="S406" s="4"/>
      <c r="T406" s="4"/>
      <c r="U406" s="4"/>
      <c r="V406" s="4"/>
      <c r="W406" s="4"/>
      <c r="X406" s="4"/>
      <c r="Y406" s="4"/>
      <c r="Z406" s="4"/>
    </row>
    <row r="407" ht="22.5" customHeight="1">
      <c r="A407" s="138" t="s">
        <v>1241</v>
      </c>
      <c r="B407" s="105" t="s">
        <v>1033</v>
      </c>
      <c r="C407" s="105" t="s">
        <v>54</v>
      </c>
      <c r="D407" s="106" t="str">
        <f t="array" ref="D407">_xlfn.XLOOKUP($B407, Runs[Run ID], Runs[Title])</f>
        <v>Claremont Era X-Men</v>
      </c>
      <c r="E407" s="107" t="str">
        <f t="array" ref="E407">_xlfn.XLOOKUP($B407, Runs[Run ID], Runs[Status])</f>
        <v>unread</v>
      </c>
      <c r="F407" s="139" t="b">
        <f t="shared" si="1"/>
        <v>0</v>
      </c>
      <c r="G407" s="4"/>
      <c r="H407" s="4"/>
      <c r="I407" s="4"/>
      <c r="J407" s="4"/>
      <c r="K407" s="4"/>
      <c r="L407" s="4"/>
      <c r="M407" s="4"/>
      <c r="N407" s="4"/>
      <c r="O407" s="4"/>
      <c r="P407" s="4"/>
      <c r="Q407" s="4"/>
      <c r="R407" s="4"/>
      <c r="S407" s="4"/>
      <c r="T407" s="4"/>
      <c r="U407" s="4"/>
      <c r="V407" s="4"/>
      <c r="W407" s="4"/>
      <c r="X407" s="4"/>
      <c r="Y407" s="4"/>
      <c r="Z407" s="4"/>
    </row>
    <row r="408" ht="22.5" customHeight="1">
      <c r="A408" s="138" t="s">
        <v>1241</v>
      </c>
      <c r="B408" s="105" t="s">
        <v>1234</v>
      </c>
      <c r="C408" s="105" t="s">
        <v>54</v>
      </c>
      <c r="D408" s="106" t="str">
        <f t="array" ref="D408">_xlfn.XLOOKUP($B408, Runs[Run ID], Runs[Title])</f>
        <v>Wolverine Origin</v>
      </c>
      <c r="E408" s="107" t="str">
        <f t="array" ref="E408">_xlfn.XLOOKUP($B408, Runs[Run ID], Runs[Status])</f>
        <v>unread</v>
      </c>
      <c r="F408" s="139" t="b">
        <f t="shared" si="1"/>
        <v>0</v>
      </c>
      <c r="G408" s="4"/>
      <c r="H408" s="4"/>
      <c r="I408" s="4"/>
      <c r="J408" s="4"/>
      <c r="K408" s="4"/>
      <c r="L408" s="4"/>
      <c r="M408" s="4"/>
      <c r="N408" s="4"/>
      <c r="O408" s="4"/>
      <c r="P408" s="4"/>
      <c r="Q408" s="4"/>
      <c r="R408" s="4"/>
      <c r="S408" s="4"/>
      <c r="T408" s="4"/>
      <c r="U408" s="4"/>
      <c r="V408" s="4"/>
      <c r="W408" s="4"/>
      <c r="X408" s="4"/>
      <c r="Y408" s="4"/>
      <c r="Z408" s="4"/>
    </row>
    <row r="409" ht="22.5" customHeight="1">
      <c r="A409" s="138" t="s">
        <v>1244</v>
      </c>
      <c r="B409" s="105" t="s">
        <v>1232</v>
      </c>
      <c r="C409" s="105" t="s">
        <v>54</v>
      </c>
      <c r="D409" s="106" t="str">
        <f t="array" ref="D409">_xlfn.XLOOKUP($B409, Runs[Run ID], Runs[Title])</f>
        <v>Claremont's Wolverine</v>
      </c>
      <c r="E409" s="107" t="str">
        <f t="array" ref="E409">_xlfn.XLOOKUP($B409, Runs[Run ID], Runs[Status])</f>
        <v>unread</v>
      </c>
      <c r="F409" s="139" t="b">
        <f t="shared" si="1"/>
        <v>0</v>
      </c>
      <c r="G409" s="4"/>
      <c r="H409" s="4"/>
      <c r="I409" s="4"/>
      <c r="J409" s="4"/>
      <c r="K409" s="4"/>
      <c r="L409" s="4"/>
      <c r="M409" s="4"/>
      <c r="N409" s="4"/>
      <c r="O409" s="4"/>
      <c r="P409" s="4"/>
      <c r="Q409" s="4"/>
      <c r="R409" s="4"/>
      <c r="S409" s="4"/>
      <c r="T409" s="4"/>
      <c r="U409" s="4"/>
      <c r="V409" s="4"/>
      <c r="W409" s="4"/>
      <c r="X409" s="4"/>
      <c r="Y409" s="4"/>
      <c r="Z409" s="4"/>
    </row>
    <row r="410" ht="22.5" customHeight="1">
      <c r="A410" s="138" t="s">
        <v>1246</v>
      </c>
      <c r="B410" s="105" t="s">
        <v>1033</v>
      </c>
      <c r="C410" s="105" t="s">
        <v>54</v>
      </c>
      <c r="D410" s="106" t="str">
        <f t="array" ref="D410">_xlfn.XLOOKUP($B410, Runs[Run ID], Runs[Title])</f>
        <v>Claremont Era X-Men</v>
      </c>
      <c r="E410" s="107" t="str">
        <f t="array" ref="E410">_xlfn.XLOOKUP($B410, Runs[Run ID], Runs[Status])</f>
        <v>unread</v>
      </c>
      <c r="F410" s="139" t="b">
        <f t="shared" si="1"/>
        <v>0</v>
      </c>
      <c r="G410" s="4"/>
      <c r="H410" s="4"/>
      <c r="I410" s="4"/>
      <c r="J410" s="4"/>
      <c r="K410" s="4"/>
      <c r="L410" s="4"/>
      <c r="M410" s="4"/>
      <c r="N410" s="4"/>
      <c r="O410" s="4"/>
      <c r="P410" s="4"/>
      <c r="Q410" s="4"/>
      <c r="R410" s="4"/>
      <c r="S410" s="4"/>
      <c r="T410" s="4"/>
      <c r="U410" s="4"/>
      <c r="V410" s="4"/>
      <c r="W410" s="4"/>
      <c r="X410" s="4"/>
      <c r="Y410" s="4"/>
      <c r="Z410" s="4"/>
    </row>
    <row r="411" ht="22.5" customHeight="1">
      <c r="A411" s="138" t="s">
        <v>1253</v>
      </c>
      <c r="B411" s="105" t="s">
        <v>137</v>
      </c>
      <c r="C411" s="105" t="s">
        <v>25</v>
      </c>
      <c r="D411" s="106" t="str">
        <f t="array" ref="D411">_xlfn.XLOOKUP($B411, Runs[Run ID], Runs[Title])</f>
        <v>Secret Wars (2015)</v>
      </c>
      <c r="E411" s="107" t="str">
        <f t="array" ref="E411">_xlfn.XLOOKUP($B411, Runs[Run ID], Runs[Status])</f>
        <v>unread</v>
      </c>
      <c r="F411" s="139" t="b">
        <f t="shared" si="1"/>
        <v>0</v>
      </c>
      <c r="G411" s="4"/>
      <c r="H411" s="4"/>
      <c r="I411" s="4"/>
      <c r="J411" s="4"/>
      <c r="K411" s="4"/>
      <c r="L411" s="4"/>
      <c r="M411" s="4"/>
      <c r="N411" s="4"/>
      <c r="O411" s="4"/>
      <c r="P411" s="4"/>
      <c r="Q411" s="4"/>
      <c r="R411" s="4"/>
      <c r="S411" s="4"/>
      <c r="T411" s="4"/>
      <c r="U411" s="4"/>
      <c r="V411" s="4"/>
      <c r="W411" s="4"/>
      <c r="X411" s="4"/>
      <c r="Y411" s="4"/>
      <c r="Z411" s="4"/>
    </row>
    <row r="412" ht="22.5" customHeight="1">
      <c r="A412" s="138" t="s">
        <v>1255</v>
      </c>
      <c r="B412" s="105" t="s">
        <v>1279</v>
      </c>
      <c r="C412" s="105" t="s">
        <v>54</v>
      </c>
      <c r="D412" s="106" t="str">
        <f t="array" ref="D412">_xlfn.XLOOKUP($B412, Runs[Run ID], Runs[Title])</f>
        <v>New X-Men: Academy X</v>
      </c>
      <c r="E412" s="107" t="str">
        <f t="array" ref="E412">_xlfn.XLOOKUP($B412, Runs[Run ID], Runs[Status])</f>
        <v>unread</v>
      </c>
      <c r="F412" s="139" t="b">
        <f t="shared" si="1"/>
        <v>0</v>
      </c>
      <c r="G412" s="4"/>
      <c r="H412" s="4"/>
      <c r="I412" s="4"/>
      <c r="J412" s="4"/>
      <c r="K412" s="4"/>
      <c r="L412" s="4"/>
      <c r="M412" s="4"/>
      <c r="N412" s="4"/>
      <c r="O412" s="4"/>
      <c r="P412" s="4"/>
      <c r="Q412" s="4"/>
      <c r="R412" s="4"/>
      <c r="S412" s="4"/>
      <c r="T412" s="4"/>
      <c r="U412" s="4"/>
      <c r="V412" s="4"/>
      <c r="W412" s="4"/>
      <c r="X412" s="4"/>
      <c r="Y412" s="4"/>
      <c r="Z412" s="4"/>
    </row>
    <row r="413" ht="22.5" customHeight="1">
      <c r="A413" s="138" t="s">
        <v>1254</v>
      </c>
      <c r="B413" s="105" t="s">
        <v>461</v>
      </c>
      <c r="C413" s="105" t="s">
        <v>54</v>
      </c>
      <c r="D413" s="106" t="str">
        <f t="array" ref="D413">_xlfn.XLOOKUP($B413, Runs[Run ID], Runs[Title])</f>
        <v>Second Coming</v>
      </c>
      <c r="E413" s="107" t="str">
        <f t="array" ref="E413">_xlfn.XLOOKUP($B413, Runs[Run ID], Runs[Status])</f>
        <v>unread</v>
      </c>
      <c r="F413" s="139" t="b">
        <f t="shared" si="1"/>
        <v>0</v>
      </c>
      <c r="G413" s="4"/>
      <c r="H413" s="4"/>
      <c r="I413" s="4"/>
      <c r="J413" s="4"/>
      <c r="K413" s="4"/>
      <c r="L413" s="4"/>
      <c r="M413" s="4"/>
      <c r="N413" s="4"/>
      <c r="O413" s="4"/>
      <c r="P413" s="4"/>
      <c r="Q413" s="4"/>
      <c r="R413" s="4"/>
      <c r="S413" s="4"/>
      <c r="T413" s="4"/>
      <c r="U413" s="4"/>
      <c r="V413" s="4"/>
      <c r="W413" s="4"/>
      <c r="X413" s="4"/>
      <c r="Y413" s="4"/>
      <c r="Z413" s="4"/>
    </row>
    <row r="414" ht="22.5" customHeight="1">
      <c r="A414" s="138" t="s">
        <v>1259</v>
      </c>
      <c r="B414" s="105" t="s">
        <v>1033</v>
      </c>
      <c r="C414" s="105" t="s">
        <v>54</v>
      </c>
      <c r="D414" s="106" t="str">
        <f t="array" ref="D414">_xlfn.XLOOKUP($B414, Runs[Run ID], Runs[Title])</f>
        <v>Claremont Era X-Men</v>
      </c>
      <c r="E414" s="107" t="str">
        <f t="array" ref="E414">_xlfn.XLOOKUP($B414, Runs[Run ID], Runs[Status])</f>
        <v>unread</v>
      </c>
      <c r="F414" s="139" t="b">
        <f t="shared" si="1"/>
        <v>0</v>
      </c>
      <c r="G414" s="4"/>
      <c r="H414" s="4"/>
      <c r="I414" s="4"/>
      <c r="J414" s="4"/>
      <c r="K414" s="4"/>
      <c r="L414" s="4"/>
      <c r="M414" s="4"/>
      <c r="N414" s="4"/>
      <c r="O414" s="4"/>
      <c r="P414" s="4"/>
      <c r="Q414" s="4"/>
      <c r="R414" s="4"/>
      <c r="S414" s="4"/>
      <c r="T414" s="4"/>
      <c r="U414" s="4"/>
      <c r="V414" s="4"/>
      <c r="W414" s="4"/>
      <c r="X414" s="4"/>
      <c r="Y414" s="4"/>
      <c r="Z414" s="4"/>
    </row>
    <row r="415" ht="22.5" customHeight="1">
      <c r="A415" s="138" t="s">
        <v>1263</v>
      </c>
      <c r="B415" s="105" t="s">
        <v>1033</v>
      </c>
      <c r="C415" s="105" t="s">
        <v>54</v>
      </c>
      <c r="D415" s="106" t="str">
        <f t="array" ref="D415">_xlfn.XLOOKUP($B415, Runs[Run ID], Runs[Title])</f>
        <v>Claremont Era X-Men</v>
      </c>
      <c r="E415" s="107" t="str">
        <f t="array" ref="E415">_xlfn.XLOOKUP($B415, Runs[Run ID], Runs[Status])</f>
        <v>unread</v>
      </c>
      <c r="F415" s="139" t="b">
        <f t="shared" si="1"/>
        <v>0</v>
      </c>
      <c r="G415" s="4"/>
      <c r="H415" s="4"/>
      <c r="I415" s="4"/>
      <c r="J415" s="4"/>
      <c r="K415" s="4"/>
      <c r="L415" s="4"/>
      <c r="M415" s="4"/>
      <c r="N415" s="4"/>
      <c r="O415" s="4"/>
      <c r="P415" s="4"/>
      <c r="Q415" s="4"/>
      <c r="R415" s="4"/>
      <c r="S415" s="4"/>
      <c r="T415" s="4"/>
      <c r="U415" s="4"/>
      <c r="V415" s="4"/>
      <c r="W415" s="4"/>
      <c r="X415" s="4"/>
      <c r="Y415" s="4"/>
      <c r="Z415" s="4"/>
    </row>
    <row r="416" ht="22.5" customHeight="1">
      <c r="A416" s="138" t="s">
        <v>374</v>
      </c>
      <c r="B416" s="105" t="s">
        <v>1259</v>
      </c>
      <c r="C416" s="105" t="s">
        <v>54</v>
      </c>
      <c r="D416" s="106" t="str">
        <f t="array" ref="D416">_xlfn.XLOOKUP($B416, Runs[Run ID], Runs[Title])</f>
        <v>Fatal Attractions</v>
      </c>
      <c r="E416" s="107" t="str">
        <f t="array" ref="E416">_xlfn.XLOOKUP($B416, Runs[Run ID], Runs[Status])</f>
        <v>unread</v>
      </c>
      <c r="F416" s="139" t="b">
        <f t="shared" si="1"/>
        <v>0</v>
      </c>
      <c r="G416" s="4"/>
      <c r="H416" s="4"/>
      <c r="I416" s="4"/>
      <c r="J416" s="4"/>
      <c r="K416" s="4"/>
      <c r="L416" s="4"/>
      <c r="M416" s="4"/>
      <c r="N416" s="4"/>
      <c r="O416" s="4"/>
      <c r="P416" s="4"/>
      <c r="Q416" s="4"/>
      <c r="R416" s="4"/>
      <c r="S416" s="4"/>
      <c r="T416" s="4"/>
      <c r="U416" s="4"/>
      <c r="V416" s="4"/>
      <c r="W416" s="4"/>
      <c r="X416" s="4"/>
      <c r="Y416" s="4"/>
      <c r="Z416" s="4"/>
    </row>
    <row r="417" ht="22.5" customHeight="1">
      <c r="A417" s="138" t="s">
        <v>374</v>
      </c>
      <c r="B417" s="105" t="s">
        <v>1033</v>
      </c>
      <c r="C417" s="105" t="s">
        <v>54</v>
      </c>
      <c r="D417" s="106" t="str">
        <f t="array" ref="D417">_xlfn.XLOOKUP($B417, Runs[Run ID], Runs[Title])</f>
        <v>Claremont Era X-Men</v>
      </c>
      <c r="E417" s="107" t="str">
        <f t="array" ref="E417">_xlfn.XLOOKUP($B417, Runs[Run ID], Runs[Status])</f>
        <v>unread</v>
      </c>
      <c r="F417" s="139" t="b">
        <f t="shared" si="1"/>
        <v>0</v>
      </c>
      <c r="G417" s="4"/>
      <c r="H417" s="4"/>
      <c r="I417" s="4"/>
      <c r="J417" s="4"/>
      <c r="K417" s="4"/>
      <c r="L417" s="4"/>
      <c r="M417" s="4"/>
      <c r="N417" s="4"/>
      <c r="O417" s="4"/>
      <c r="P417" s="4"/>
      <c r="Q417" s="4"/>
      <c r="R417" s="4"/>
      <c r="S417" s="4"/>
      <c r="T417" s="4"/>
      <c r="U417" s="4"/>
      <c r="V417" s="4"/>
      <c r="W417" s="4"/>
      <c r="X417" s="4"/>
      <c r="Y417" s="4"/>
      <c r="Z417" s="4"/>
    </row>
    <row r="418" ht="22.5" customHeight="1">
      <c r="A418" s="138" t="s">
        <v>1268</v>
      </c>
      <c r="B418" s="105" t="s">
        <v>1033</v>
      </c>
      <c r="C418" s="105" t="s">
        <v>54</v>
      </c>
      <c r="D418" s="106" t="str">
        <f t="array" ref="D418">_xlfn.XLOOKUP($B418, Runs[Run ID], Runs[Title])</f>
        <v>Claremont Era X-Men</v>
      </c>
      <c r="E418" s="107" t="str">
        <f t="array" ref="E418">_xlfn.XLOOKUP($B418, Runs[Run ID], Runs[Status])</f>
        <v>unread</v>
      </c>
      <c r="F418" s="139" t="b">
        <f t="shared" si="1"/>
        <v>0</v>
      </c>
      <c r="G418" s="4"/>
      <c r="H418" s="4"/>
      <c r="I418" s="4"/>
      <c r="J418" s="4"/>
      <c r="K418" s="4"/>
      <c r="L418" s="4"/>
      <c r="M418" s="4"/>
      <c r="N418" s="4"/>
      <c r="O418" s="4"/>
      <c r="P418" s="4"/>
      <c r="Q418" s="4"/>
      <c r="R418" s="4"/>
      <c r="S418" s="4"/>
      <c r="T418" s="4"/>
      <c r="U418" s="4"/>
      <c r="V418" s="4"/>
      <c r="W418" s="4"/>
      <c r="X418" s="4"/>
      <c r="Y418" s="4"/>
      <c r="Z418" s="4"/>
    </row>
    <row r="419" ht="22.5" customHeight="1">
      <c r="A419" s="138" t="s">
        <v>1270</v>
      </c>
      <c r="B419" s="105" t="s">
        <v>1033</v>
      </c>
      <c r="C419" s="105" t="s">
        <v>25</v>
      </c>
      <c r="D419" s="106" t="str">
        <f t="array" ref="D419">_xlfn.XLOOKUP($B419, Runs[Run ID], Runs[Title])</f>
        <v>Claremont Era X-Men</v>
      </c>
      <c r="E419" s="107" t="str">
        <f t="array" ref="E419">_xlfn.XLOOKUP($B419, Runs[Run ID], Runs[Status])</f>
        <v>unread</v>
      </c>
      <c r="F419" s="139" t="b">
        <f t="shared" si="1"/>
        <v>0</v>
      </c>
      <c r="G419" s="4"/>
      <c r="H419" s="4"/>
      <c r="I419" s="4"/>
      <c r="J419" s="4"/>
      <c r="K419" s="4"/>
      <c r="L419" s="4"/>
      <c r="M419" s="4"/>
      <c r="N419" s="4"/>
      <c r="O419" s="4"/>
      <c r="P419" s="4"/>
      <c r="Q419" s="4"/>
      <c r="R419" s="4"/>
      <c r="S419" s="4"/>
      <c r="T419" s="4"/>
      <c r="U419" s="4"/>
      <c r="V419" s="4"/>
      <c r="W419" s="4"/>
      <c r="X419" s="4"/>
      <c r="Y419" s="4"/>
      <c r="Z419" s="4"/>
    </row>
    <row r="420" ht="22.5" customHeight="1">
      <c r="A420" s="138" t="s">
        <v>1275</v>
      </c>
      <c r="B420" s="105" t="s">
        <v>89</v>
      </c>
      <c r="C420" s="105" t="s">
        <v>25</v>
      </c>
      <c r="D420" s="106" t="str">
        <f t="array" ref="D420">_xlfn.XLOOKUP($B420, Runs[Run ID], Runs[Title])</f>
        <v>House of M</v>
      </c>
      <c r="E420" s="107" t="str">
        <f t="array" ref="E420">_xlfn.XLOOKUP($B420, Runs[Run ID], Runs[Status])</f>
        <v>unread</v>
      </c>
      <c r="F420" s="139" t="b">
        <f t="shared" si="1"/>
        <v>0</v>
      </c>
      <c r="G420" s="4"/>
      <c r="H420" s="4"/>
      <c r="I420" s="4"/>
      <c r="J420" s="4"/>
      <c r="K420" s="4"/>
      <c r="L420" s="4"/>
      <c r="M420" s="4"/>
      <c r="N420" s="4"/>
      <c r="O420" s="4"/>
      <c r="P420" s="4"/>
      <c r="Q420" s="4"/>
      <c r="R420" s="4"/>
      <c r="S420" s="4"/>
      <c r="T420" s="4"/>
      <c r="U420" s="4"/>
      <c r="V420" s="4"/>
      <c r="W420" s="4"/>
      <c r="X420" s="4"/>
      <c r="Y420" s="4"/>
      <c r="Z420" s="4"/>
    </row>
    <row r="421" ht="22.5" customHeight="1">
      <c r="A421" s="138" t="s">
        <v>1279</v>
      </c>
      <c r="B421" s="105" t="s">
        <v>1268</v>
      </c>
      <c r="C421" s="105" t="s">
        <v>54</v>
      </c>
      <c r="D421" s="106" t="str">
        <f t="array" ref="D421">_xlfn.XLOOKUP($B421, Runs[Run ID], Runs[Title])</f>
        <v>Morrison's New X-Men </v>
      </c>
      <c r="E421" s="107" t="str">
        <f t="array" ref="E421">_xlfn.XLOOKUP($B421, Runs[Run ID], Runs[Status])</f>
        <v>unread</v>
      </c>
      <c r="F421" s="139" t="b">
        <f t="shared" si="1"/>
        <v>0</v>
      </c>
      <c r="G421" s="4"/>
      <c r="H421" s="4"/>
      <c r="I421" s="4"/>
      <c r="J421" s="4"/>
      <c r="K421" s="4"/>
      <c r="L421" s="4"/>
      <c r="M421" s="4"/>
      <c r="N421" s="4"/>
      <c r="O421" s="4"/>
      <c r="P421" s="4"/>
      <c r="Q421" s="4"/>
      <c r="R421" s="4"/>
      <c r="S421" s="4"/>
      <c r="T421" s="4"/>
      <c r="U421" s="4"/>
      <c r="V421" s="4"/>
      <c r="W421" s="4"/>
      <c r="X421" s="4"/>
      <c r="Y421" s="4"/>
      <c r="Z421" s="4"/>
    </row>
    <row r="422" ht="22.5" customHeight="1">
      <c r="A422" s="138" t="s">
        <v>126</v>
      </c>
      <c r="B422" s="105" t="s">
        <v>1275</v>
      </c>
      <c r="C422" s="105" t="s">
        <v>25</v>
      </c>
      <c r="D422" s="106" t="str">
        <f t="array" ref="D422">_xlfn.XLOOKUP($B422, Runs[Run ID], Runs[Title])</f>
        <v>X-Men Decimation</v>
      </c>
      <c r="E422" s="107" t="str">
        <f t="array" ref="E422">_xlfn.XLOOKUP($B422, Runs[Run ID], Runs[Status])</f>
        <v>unread</v>
      </c>
      <c r="F422" s="139" t="b">
        <f t="shared" si="1"/>
        <v>0</v>
      </c>
      <c r="G422" s="4"/>
      <c r="H422" s="4"/>
      <c r="I422" s="4"/>
      <c r="J422" s="4"/>
      <c r="K422" s="4"/>
      <c r="L422" s="4"/>
      <c r="M422" s="4"/>
      <c r="N422" s="4"/>
      <c r="O422" s="4"/>
      <c r="P422" s="4"/>
      <c r="Q422" s="4"/>
      <c r="R422" s="4"/>
      <c r="S422" s="4"/>
      <c r="T422" s="4"/>
      <c r="U422" s="4"/>
      <c r="V422" s="4"/>
      <c r="W422" s="4"/>
      <c r="X422" s="4"/>
      <c r="Y422" s="4"/>
      <c r="Z422" s="4"/>
    </row>
    <row r="423" ht="22.5" customHeight="1">
      <c r="A423" s="138" t="s">
        <v>461</v>
      </c>
      <c r="B423" s="105" t="s">
        <v>126</v>
      </c>
      <c r="C423" s="105" t="s">
        <v>25</v>
      </c>
      <c r="D423" s="106" t="str">
        <f t="array" ref="D423">_xlfn.XLOOKUP($B423, Runs[Run ID], Runs[Title])</f>
        <v>Messiah Complex</v>
      </c>
      <c r="E423" s="107" t="str">
        <f t="array" ref="E423">_xlfn.XLOOKUP($B423, Runs[Run ID], Runs[Status])</f>
        <v>unread</v>
      </c>
      <c r="F423" s="139" t="b">
        <f t="shared" si="1"/>
        <v>0</v>
      </c>
      <c r="G423" s="4"/>
      <c r="H423" s="4"/>
      <c r="I423" s="4"/>
      <c r="J423" s="4"/>
      <c r="K423" s="4"/>
      <c r="L423" s="4"/>
      <c r="M423" s="4"/>
      <c r="N423" s="4"/>
      <c r="O423" s="4"/>
      <c r="P423" s="4"/>
      <c r="Q423" s="4"/>
      <c r="R423" s="4"/>
      <c r="S423" s="4"/>
      <c r="T423" s="4"/>
      <c r="U423" s="4"/>
      <c r="V423" s="4"/>
      <c r="W423" s="4"/>
      <c r="X423" s="4"/>
      <c r="Y423" s="4"/>
      <c r="Z423" s="4"/>
    </row>
    <row r="424" ht="22.5" customHeight="1">
      <c r="A424" s="138" t="s">
        <v>1293</v>
      </c>
      <c r="B424" s="105" t="s">
        <v>1268</v>
      </c>
      <c r="C424" s="105" t="s">
        <v>54</v>
      </c>
      <c r="D424" s="106" t="str">
        <f t="array" ref="D424">_xlfn.XLOOKUP($B424, Runs[Run ID], Runs[Title])</f>
        <v>Morrison's New X-Men </v>
      </c>
      <c r="E424" s="107" t="str">
        <f t="array" ref="E424">_xlfn.XLOOKUP($B424, Runs[Run ID], Runs[Status])</f>
        <v>unread</v>
      </c>
      <c r="F424" s="139" t="b">
        <f t="shared" si="1"/>
        <v>0</v>
      </c>
      <c r="G424" s="4"/>
      <c r="H424" s="4"/>
      <c r="I424" s="4"/>
      <c r="J424" s="4"/>
      <c r="K424" s="4"/>
      <c r="L424" s="4"/>
      <c r="M424" s="4"/>
      <c r="N424" s="4"/>
      <c r="O424" s="4"/>
      <c r="P424" s="4"/>
      <c r="Q424" s="4"/>
      <c r="R424" s="4"/>
      <c r="S424" s="4"/>
      <c r="T424" s="4"/>
      <c r="U424" s="4"/>
      <c r="V424" s="4"/>
      <c r="W424" s="4"/>
      <c r="X424" s="4"/>
      <c r="Y424" s="4"/>
      <c r="Z424" s="4"/>
    </row>
    <row r="425" ht="22.5" customHeight="1">
      <c r="A425" s="138" t="s">
        <v>1294</v>
      </c>
      <c r="B425" s="105" t="s">
        <v>456</v>
      </c>
      <c r="C425" s="105" t="s">
        <v>25</v>
      </c>
      <c r="D425" s="106" t="str">
        <f t="array" ref="D425">_xlfn.XLOOKUP($B425, Runs[Run ID], Runs[Title])</f>
        <v>Schism + Regenesis</v>
      </c>
      <c r="E425" s="107" t="str">
        <f t="array" ref="E425">_xlfn.XLOOKUP($B425, Runs[Run ID], Runs[Status])</f>
        <v>unread</v>
      </c>
      <c r="F425" s="139" t="b">
        <f t="shared" si="1"/>
        <v>0</v>
      </c>
      <c r="G425" s="4"/>
      <c r="H425" s="4"/>
      <c r="I425" s="4"/>
      <c r="J425" s="4"/>
      <c r="K425" s="4"/>
      <c r="L425" s="4"/>
      <c r="M425" s="4"/>
      <c r="N425" s="4"/>
      <c r="O425" s="4"/>
      <c r="P425" s="4"/>
      <c r="Q425" s="4"/>
      <c r="R425" s="4"/>
      <c r="S425" s="4"/>
      <c r="T425" s="4"/>
      <c r="U425" s="4"/>
      <c r="V425" s="4"/>
      <c r="W425" s="4"/>
      <c r="X425" s="4"/>
      <c r="Y425" s="4"/>
      <c r="Z425" s="4"/>
    </row>
    <row r="426" ht="22.5" customHeight="1">
      <c r="A426" s="138" t="s">
        <v>1285</v>
      </c>
      <c r="B426" s="105" t="s">
        <v>461</v>
      </c>
      <c r="C426" s="105" t="s">
        <v>25</v>
      </c>
      <c r="D426" s="106" t="str">
        <f t="array" ref="D426">_xlfn.XLOOKUP($B426, Runs[Run ID], Runs[Title])</f>
        <v>Second Coming</v>
      </c>
      <c r="E426" s="107" t="str">
        <f t="array" ref="E426">_xlfn.XLOOKUP($B426, Runs[Run ID], Runs[Status])</f>
        <v>unread</v>
      </c>
      <c r="F426" s="139" t="b">
        <f t="shared" si="1"/>
        <v>0</v>
      </c>
      <c r="G426" s="4"/>
      <c r="H426" s="4"/>
      <c r="I426" s="4"/>
      <c r="J426" s="4"/>
      <c r="K426" s="4"/>
      <c r="L426" s="4"/>
      <c r="M426" s="4"/>
      <c r="N426" s="4"/>
      <c r="O426" s="4"/>
      <c r="P426" s="4"/>
      <c r="Q426" s="4"/>
      <c r="R426" s="4"/>
      <c r="S426" s="4"/>
      <c r="T426" s="4"/>
      <c r="U426" s="4"/>
      <c r="V426" s="4"/>
      <c r="W426" s="4"/>
      <c r="X426" s="4"/>
      <c r="Y426" s="4"/>
      <c r="Z426" s="4"/>
    </row>
    <row r="427" ht="22.5" customHeight="1">
      <c r="A427" s="138" t="s">
        <v>1285</v>
      </c>
      <c r="B427" s="105" t="s">
        <v>1268</v>
      </c>
      <c r="C427" s="105" t="s">
        <v>54</v>
      </c>
      <c r="D427" s="106" t="str">
        <f t="array" ref="D427">_xlfn.XLOOKUP($B427, Runs[Run ID], Runs[Title])</f>
        <v>Morrison's New X-Men </v>
      </c>
      <c r="E427" s="107" t="str">
        <f t="array" ref="E427">_xlfn.XLOOKUP($B427, Runs[Run ID], Runs[Status])</f>
        <v>unread</v>
      </c>
      <c r="F427" s="139" t="b">
        <f t="shared" si="1"/>
        <v>0</v>
      </c>
      <c r="G427" s="4"/>
      <c r="H427" s="4"/>
      <c r="I427" s="4"/>
      <c r="J427" s="4"/>
      <c r="K427" s="4"/>
      <c r="L427" s="4"/>
      <c r="M427" s="4"/>
      <c r="N427" s="4"/>
      <c r="O427" s="4"/>
      <c r="P427" s="4"/>
      <c r="Q427" s="4"/>
      <c r="R427" s="4"/>
      <c r="S427" s="4"/>
      <c r="T427" s="4"/>
      <c r="U427" s="4"/>
      <c r="V427" s="4"/>
      <c r="W427" s="4"/>
      <c r="X427" s="4"/>
      <c r="Y427" s="4"/>
      <c r="Z427" s="4"/>
    </row>
    <row r="428" ht="22.5" customHeight="1">
      <c r="A428" s="138" t="s">
        <v>1302</v>
      </c>
      <c r="B428" s="105" t="s">
        <v>1268</v>
      </c>
      <c r="C428" s="105" t="s">
        <v>54</v>
      </c>
      <c r="D428" s="106" t="str">
        <f t="array" ref="D428">_xlfn.XLOOKUP($B428, Runs[Run ID], Runs[Title])</f>
        <v>Morrison's New X-Men </v>
      </c>
      <c r="E428" s="107" t="str">
        <f t="array" ref="E428">_xlfn.XLOOKUP($B428, Runs[Run ID], Runs[Status])</f>
        <v>unread</v>
      </c>
      <c r="F428" s="139" t="b">
        <f t="shared" si="1"/>
        <v>0</v>
      </c>
      <c r="G428" s="4"/>
      <c r="H428" s="4"/>
      <c r="I428" s="4"/>
      <c r="J428" s="4"/>
      <c r="K428" s="4"/>
      <c r="L428" s="4"/>
      <c r="M428" s="4"/>
      <c r="N428" s="4"/>
      <c r="O428" s="4"/>
      <c r="P428" s="4"/>
      <c r="Q428" s="4"/>
      <c r="R428" s="4"/>
      <c r="S428" s="4"/>
      <c r="T428" s="4"/>
      <c r="U428" s="4"/>
      <c r="V428" s="4"/>
      <c r="W428" s="4"/>
      <c r="X428" s="4"/>
      <c r="Y428" s="4"/>
      <c r="Z428" s="4"/>
    </row>
    <row r="429" ht="22.5" customHeight="1">
      <c r="A429" s="138" t="s">
        <v>1302</v>
      </c>
      <c r="B429" s="105" t="s">
        <v>1033</v>
      </c>
      <c r="C429" s="105" t="s">
        <v>54</v>
      </c>
      <c r="D429" s="106" t="str">
        <f t="array" ref="D429">_xlfn.XLOOKUP($B429, Runs[Run ID], Runs[Title])</f>
        <v>Claremont Era X-Men</v>
      </c>
      <c r="E429" s="107" t="str">
        <f t="array" ref="E429">_xlfn.XLOOKUP($B429, Runs[Run ID], Runs[Status])</f>
        <v>unread</v>
      </c>
      <c r="F429" s="139" t="b">
        <f t="shared" si="1"/>
        <v>0</v>
      </c>
      <c r="G429" s="4"/>
      <c r="H429" s="4"/>
      <c r="I429" s="4"/>
      <c r="J429" s="4"/>
      <c r="K429" s="4"/>
      <c r="L429" s="4"/>
      <c r="M429" s="4"/>
      <c r="N429" s="4"/>
      <c r="O429" s="4"/>
      <c r="P429" s="4"/>
      <c r="Q429" s="4"/>
      <c r="R429" s="4"/>
      <c r="S429" s="4"/>
      <c r="T429" s="4"/>
      <c r="U429" s="4"/>
      <c r="V429" s="4"/>
      <c r="W429" s="4"/>
      <c r="X429" s="4"/>
      <c r="Y429" s="4"/>
      <c r="Z429" s="4"/>
    </row>
    <row r="430" ht="22.5" customHeight="1">
      <c r="A430" s="138" t="s">
        <v>167</v>
      </c>
      <c r="B430" s="105" t="s">
        <v>1033</v>
      </c>
      <c r="C430" s="105" t="s">
        <v>54</v>
      </c>
      <c r="D430" s="106" t="str">
        <f t="array" ref="D430">_xlfn.XLOOKUP($B430, Runs[Run ID], Runs[Title])</f>
        <v>Claremont Era X-Men</v>
      </c>
      <c r="E430" s="107" t="str">
        <f t="array" ref="E430">_xlfn.XLOOKUP($B430, Runs[Run ID], Runs[Status])</f>
        <v>unread</v>
      </c>
      <c r="F430" s="139" t="b">
        <f t="shared" si="1"/>
        <v>0</v>
      </c>
      <c r="G430" s="4"/>
      <c r="H430" s="4"/>
      <c r="I430" s="4"/>
      <c r="J430" s="4"/>
      <c r="K430" s="4"/>
      <c r="L430" s="4"/>
      <c r="M430" s="4"/>
      <c r="N430" s="4"/>
      <c r="O430" s="4"/>
      <c r="P430" s="4"/>
      <c r="Q430" s="4"/>
      <c r="R430" s="4"/>
      <c r="S430" s="4"/>
      <c r="T430" s="4"/>
      <c r="U430" s="4"/>
      <c r="V430" s="4"/>
      <c r="W430" s="4"/>
      <c r="X430" s="4"/>
      <c r="Y430" s="4"/>
      <c r="Z430" s="4"/>
    </row>
    <row r="431" ht="22.5" customHeight="1">
      <c r="A431" s="138" t="s">
        <v>167</v>
      </c>
      <c r="B431" s="105" t="s">
        <v>1268</v>
      </c>
      <c r="C431" s="105" t="s">
        <v>54</v>
      </c>
      <c r="D431" s="106" t="str">
        <f t="array" ref="D431">_xlfn.XLOOKUP($B431, Runs[Run ID], Runs[Title])</f>
        <v>Morrison's New X-Men </v>
      </c>
      <c r="E431" s="107" t="str">
        <f t="array" ref="E431">_xlfn.XLOOKUP($B431, Runs[Run ID], Runs[Status])</f>
        <v>unread</v>
      </c>
      <c r="F431" s="139" t="b">
        <f t="shared" si="1"/>
        <v>0</v>
      </c>
      <c r="G431" s="4"/>
      <c r="H431" s="4"/>
      <c r="I431" s="4"/>
      <c r="J431" s="4"/>
      <c r="K431" s="4"/>
      <c r="L431" s="4"/>
      <c r="M431" s="4"/>
      <c r="N431" s="4"/>
      <c r="O431" s="4"/>
      <c r="P431" s="4"/>
      <c r="Q431" s="4"/>
      <c r="R431" s="4"/>
      <c r="S431" s="4"/>
      <c r="T431" s="4"/>
      <c r="U431" s="4"/>
      <c r="V431" s="4"/>
      <c r="W431" s="4"/>
      <c r="X431" s="4"/>
      <c r="Y431" s="4"/>
      <c r="Z431" s="4"/>
    </row>
    <row r="432" ht="22.5" customHeight="1">
      <c r="A432" s="138" t="s">
        <v>167</v>
      </c>
      <c r="B432" s="105" t="s">
        <v>126</v>
      </c>
      <c r="C432" s="105" t="s">
        <v>54</v>
      </c>
      <c r="D432" s="106" t="str">
        <f t="array" ref="D432">_xlfn.XLOOKUP($B432, Runs[Run ID], Runs[Title])</f>
        <v>Messiah Complex</v>
      </c>
      <c r="E432" s="107" t="str">
        <f t="array" ref="E432">_xlfn.XLOOKUP($B432, Runs[Run ID], Runs[Status])</f>
        <v>unread</v>
      </c>
      <c r="F432" s="139" t="b">
        <f t="shared" si="1"/>
        <v>0</v>
      </c>
      <c r="G432" s="4"/>
      <c r="H432" s="4"/>
      <c r="I432" s="4"/>
      <c r="J432" s="4"/>
      <c r="K432" s="4"/>
      <c r="L432" s="4"/>
      <c r="M432" s="4"/>
      <c r="N432" s="4"/>
      <c r="O432" s="4"/>
      <c r="P432" s="4"/>
      <c r="Q432" s="4"/>
      <c r="R432" s="4"/>
      <c r="S432" s="4"/>
      <c r="T432" s="4"/>
      <c r="U432" s="4"/>
      <c r="V432" s="4"/>
      <c r="W432" s="4"/>
      <c r="X432" s="4"/>
      <c r="Y432" s="4"/>
      <c r="Z432" s="4"/>
    </row>
    <row r="433" ht="22.5" customHeight="1">
      <c r="A433" s="138" t="s">
        <v>187</v>
      </c>
      <c r="B433" s="105" t="s">
        <v>1185</v>
      </c>
      <c r="C433" s="105" t="s">
        <v>25</v>
      </c>
      <c r="D433" s="106" t="str">
        <f t="array" ref="D433">_xlfn.XLOOKUP($B433, Runs[Run ID], Runs[Title])</f>
        <v>Fraction's Thor/Gillen's Journey into Mystery </v>
      </c>
      <c r="E433" s="107" t="str">
        <f t="array" ref="E433">_xlfn.XLOOKUP($B433, Runs[Run ID], Runs[Status])</f>
        <v>unread</v>
      </c>
      <c r="F433" s="139" t="b">
        <f t="shared" si="1"/>
        <v>0</v>
      </c>
      <c r="G433" s="4"/>
      <c r="H433" s="4"/>
      <c r="I433" s="4"/>
      <c r="J433" s="4"/>
      <c r="K433" s="4"/>
      <c r="L433" s="4"/>
      <c r="M433" s="4"/>
      <c r="N433" s="4"/>
      <c r="O433" s="4"/>
      <c r="P433" s="4"/>
      <c r="Q433" s="4"/>
      <c r="R433" s="4"/>
      <c r="S433" s="4"/>
      <c r="T433" s="4"/>
      <c r="U433" s="4"/>
      <c r="V433" s="4"/>
      <c r="W433" s="4"/>
      <c r="X433" s="4"/>
      <c r="Y433" s="4"/>
      <c r="Z433" s="4"/>
    </row>
    <row r="434" ht="22.5" customHeight="1">
      <c r="A434" s="138" t="s">
        <v>199</v>
      </c>
      <c r="B434" s="105" t="s">
        <v>80</v>
      </c>
      <c r="C434" s="105" t="s">
        <v>25</v>
      </c>
      <c r="D434" s="106" t="str">
        <f t="array" ref="D434">_xlfn.XLOOKUP($B434, Runs[Run ID], Runs[Title])</f>
        <v>Avengers: Disassembled</v>
      </c>
      <c r="E434" s="107" t="str">
        <f t="array" ref="E434">_xlfn.XLOOKUP($B434, Runs[Run ID], Runs[Status])</f>
        <v>unread</v>
      </c>
      <c r="F434" s="139" t="b">
        <f t="shared" si="1"/>
        <v>0</v>
      </c>
      <c r="G434" s="4"/>
      <c r="H434" s="4"/>
      <c r="I434" s="4"/>
      <c r="J434" s="4"/>
      <c r="K434" s="4"/>
      <c r="L434" s="4"/>
      <c r="M434" s="4"/>
      <c r="N434" s="4"/>
      <c r="O434" s="4"/>
      <c r="P434" s="4"/>
      <c r="Q434" s="4"/>
      <c r="R434" s="4"/>
      <c r="S434" s="4"/>
      <c r="T434" s="4"/>
      <c r="U434" s="4"/>
      <c r="V434" s="4"/>
      <c r="W434" s="4"/>
      <c r="X434" s="4"/>
      <c r="Y434" s="4"/>
      <c r="Z434" s="4"/>
    </row>
    <row r="435" ht="22.5" customHeight="1">
      <c r="A435" s="138" t="s">
        <v>199</v>
      </c>
      <c r="B435" s="105" t="s">
        <v>89</v>
      </c>
      <c r="C435" s="105" t="s">
        <v>25</v>
      </c>
      <c r="D435" s="106" t="str">
        <f t="array" ref="D435">_xlfn.XLOOKUP($B435, Runs[Run ID], Runs[Title])</f>
        <v>House of M</v>
      </c>
      <c r="E435" s="107" t="str">
        <f t="array" ref="E435">_xlfn.XLOOKUP($B435, Runs[Run ID], Runs[Status])</f>
        <v>unread</v>
      </c>
      <c r="F435" s="139" t="b">
        <f t="shared" si="1"/>
        <v>0</v>
      </c>
      <c r="G435" s="4"/>
      <c r="H435" s="4"/>
      <c r="I435" s="4"/>
      <c r="J435" s="4"/>
      <c r="K435" s="4"/>
      <c r="L435" s="4"/>
      <c r="M435" s="4"/>
      <c r="N435" s="4"/>
      <c r="O435" s="4"/>
      <c r="P435" s="4"/>
      <c r="Q435" s="4"/>
      <c r="R435" s="4"/>
      <c r="S435" s="4"/>
      <c r="T435" s="4"/>
      <c r="U435" s="4"/>
      <c r="V435" s="4"/>
      <c r="W435" s="4"/>
      <c r="X435" s="4"/>
      <c r="Y435" s="4"/>
      <c r="Z435" s="4"/>
    </row>
    <row r="436" ht="22.5" customHeight="1">
      <c r="A436" s="138" t="s">
        <v>199</v>
      </c>
      <c r="B436" s="105" t="s">
        <v>108</v>
      </c>
      <c r="C436" s="105" t="s">
        <v>54</v>
      </c>
      <c r="D436" s="106" t="str">
        <f t="array" ref="D436">_xlfn.XLOOKUP($B436, Runs[Run ID], Runs[Title])</f>
        <v>Siege</v>
      </c>
      <c r="E436" s="107" t="str">
        <f t="array" ref="E436">_xlfn.XLOOKUP($B436, Runs[Run ID], Runs[Status])</f>
        <v>unread</v>
      </c>
      <c r="F436" s="139" t="b">
        <f t="shared" si="1"/>
        <v>0</v>
      </c>
      <c r="G436" s="4"/>
      <c r="H436" s="4"/>
      <c r="I436" s="4"/>
      <c r="J436" s="4"/>
      <c r="K436" s="4"/>
      <c r="L436" s="4"/>
      <c r="M436" s="4"/>
      <c r="N436" s="4"/>
      <c r="O436" s="4"/>
      <c r="P436" s="4"/>
      <c r="Q436" s="4"/>
      <c r="R436" s="4"/>
      <c r="S436" s="4"/>
      <c r="T436" s="4"/>
      <c r="U436" s="4"/>
      <c r="V436" s="4"/>
      <c r="W436" s="4"/>
      <c r="X436" s="4"/>
      <c r="Y436" s="4"/>
      <c r="Z436" s="4"/>
    </row>
    <row r="437" ht="22.5" customHeight="1">
      <c r="A437" s="138" t="s">
        <v>199</v>
      </c>
      <c r="B437" s="39" t="s">
        <v>175</v>
      </c>
      <c r="C437" s="105" t="s">
        <v>25</v>
      </c>
      <c r="D437" s="106" t="str">
        <f t="array" ref="D437">_xlfn.XLOOKUP($B437, Runs[Run ID], Runs[Title])</f>
        <v>childrens-crusade</v>
      </c>
      <c r="E437" s="107" t="str">
        <f t="array" ref="E437">_xlfn.XLOOKUP($B437, Runs[Run ID], Runs[Status])</f>
        <v>unread</v>
      </c>
      <c r="F437" s="139" t="b">
        <f t="shared" si="1"/>
        <v>0</v>
      </c>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row>
    <row r="1044">
      <c r="A1044" s="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row>
    <row r="1045">
      <c r="A1045" s="4"/>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row>
    <row r="1046">
      <c r="A1046" s="4"/>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row>
    <row r="1047">
      <c r="A1047" s="4"/>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row>
    <row r="1048">
      <c r="A1048" s="4"/>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row>
    <row r="1049">
      <c r="A1049" s="4"/>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row>
    <row r="1050">
      <c r="A1050" s="4"/>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row>
    <row r="1051">
      <c r="A1051" s="4"/>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row>
    <row r="1052">
      <c r="A1052" s="4"/>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row>
    <row r="1053">
      <c r="A1053" s="4"/>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row>
    <row r="1054">
      <c r="A1054" s="4"/>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row>
    <row r="1055">
      <c r="A1055" s="4"/>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row>
    <row r="1056">
      <c r="A1056" s="4"/>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row>
    <row r="1057">
      <c r="A1057" s="4"/>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row>
    <row r="1058">
      <c r="A1058" s="4"/>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row>
    <row r="1059">
      <c r="A1059" s="4"/>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row>
    <row r="1060">
      <c r="A1060" s="4"/>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row>
    <row r="1061">
      <c r="A1061" s="4"/>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row>
    <row r="1062">
      <c r="A1062" s="4"/>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row>
    <row r="1063">
      <c r="A1063" s="4"/>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row>
    <row r="1064">
      <c r="A1064" s="4"/>
      <c r="B1064" s="4"/>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row>
    <row r="1065">
      <c r="A1065" s="4"/>
      <c r="B1065" s="4"/>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row>
    <row r="1066">
      <c r="A1066" s="4"/>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row>
    <row r="1067">
      <c r="A1067" s="4"/>
      <c r="B1067" s="4"/>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row>
    <row r="1068">
      <c r="A1068" s="4"/>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row>
    <row r="1069">
      <c r="A1069" s="4"/>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row>
    <row r="1070">
      <c r="A1070" s="4"/>
      <c r="B1070" s="4"/>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row>
    <row r="1071">
      <c r="A1071" s="4"/>
      <c r="B1071" s="4"/>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row>
    <row r="1072">
      <c r="A1072" s="4"/>
      <c r="B1072" s="4"/>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row>
    <row r="1073">
      <c r="A1073" s="4"/>
      <c r="B1073" s="4"/>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row>
    <row r="1074">
      <c r="A1074" s="4"/>
      <c r="B1074" s="4"/>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row>
    <row r="1075">
      <c r="A1075" s="4"/>
      <c r="B1075" s="4"/>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row>
    <row r="1076">
      <c r="A1076" s="4"/>
      <c r="B1076" s="4"/>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row>
    <row r="1077">
      <c r="A1077" s="4"/>
      <c r="B1077" s="4"/>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row>
    <row r="1078">
      <c r="A1078" s="4"/>
      <c r="B1078" s="4"/>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row>
    <row r="1079">
      <c r="A1079" s="4"/>
      <c r="B1079" s="4"/>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row>
    <row r="1080">
      <c r="A1080" s="4"/>
      <c r="B1080" s="4"/>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row>
    <row r="1081">
      <c r="A1081" s="4"/>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row>
    <row r="1082">
      <c r="A1082" s="4"/>
      <c r="B1082" s="4"/>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row>
    <row r="1083">
      <c r="A1083" s="4"/>
      <c r="B1083" s="4"/>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row>
    <row r="1084">
      <c r="A1084" s="4"/>
      <c r="B1084" s="4"/>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row>
    <row r="1085">
      <c r="A1085" s="4"/>
      <c r="B1085" s="4"/>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row>
    <row r="1086">
      <c r="A1086" s="4"/>
      <c r="B1086" s="4"/>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row>
    <row r="1087">
      <c r="A1087" s="4"/>
      <c r="B1087" s="4"/>
      <c r="C1087" s="4"/>
      <c r="D1087" s="4"/>
      <c r="E1087" s="4"/>
      <c r="F1087" s="4"/>
      <c r="G1087" s="4"/>
      <c r="H1087" s="4"/>
      <c r="I1087" s="4"/>
      <c r="J1087" s="4"/>
      <c r="K1087" s="4"/>
      <c r="L1087" s="4"/>
      <c r="M1087" s="4"/>
      <c r="N1087" s="4"/>
      <c r="O1087" s="4"/>
      <c r="P1087" s="4"/>
      <c r="Q1087" s="4"/>
      <c r="R1087" s="4"/>
      <c r="S1087" s="4"/>
      <c r="T1087" s="4"/>
      <c r="U1087" s="4"/>
      <c r="V1087" s="4"/>
      <c r="W1087" s="4"/>
      <c r="X1087" s="4"/>
      <c r="Y1087" s="4"/>
      <c r="Z1087" s="4"/>
    </row>
    <row r="1088">
      <c r="A1088" s="4"/>
      <c r="B1088" s="4"/>
      <c r="C1088" s="4"/>
      <c r="D1088" s="4"/>
      <c r="E1088" s="4"/>
      <c r="F1088" s="4"/>
      <c r="G1088" s="4"/>
      <c r="H1088" s="4"/>
      <c r="I1088" s="4"/>
      <c r="J1088" s="4"/>
      <c r="K1088" s="4"/>
      <c r="L1088" s="4"/>
      <c r="M1088" s="4"/>
      <c r="N1088" s="4"/>
      <c r="O1088" s="4"/>
      <c r="P1088" s="4"/>
      <c r="Q1088" s="4"/>
      <c r="R1088" s="4"/>
      <c r="S1088" s="4"/>
      <c r="T1088" s="4"/>
      <c r="U1088" s="4"/>
      <c r="V1088" s="4"/>
      <c r="W1088" s="4"/>
      <c r="X1088" s="4"/>
      <c r="Y1088" s="4"/>
      <c r="Z1088" s="4"/>
    </row>
    <row r="1089">
      <c r="A1089" s="4"/>
      <c r="B1089" s="4"/>
      <c r="C1089" s="4"/>
      <c r="D1089" s="4"/>
      <c r="E1089" s="4"/>
      <c r="F1089" s="4"/>
      <c r="G1089" s="4"/>
      <c r="H1089" s="4"/>
      <c r="I1089" s="4"/>
      <c r="J1089" s="4"/>
      <c r="K1089" s="4"/>
      <c r="L1089" s="4"/>
      <c r="M1089" s="4"/>
      <c r="N1089" s="4"/>
      <c r="O1089" s="4"/>
      <c r="P1089" s="4"/>
      <c r="Q1089" s="4"/>
      <c r="R1089" s="4"/>
      <c r="S1089" s="4"/>
      <c r="T1089" s="4"/>
      <c r="U1089" s="4"/>
      <c r="V1089" s="4"/>
      <c r="W1089" s="4"/>
      <c r="X1089" s="4"/>
      <c r="Y1089" s="4"/>
      <c r="Z1089" s="4"/>
    </row>
    <row r="1090">
      <c r="A1090" s="4"/>
      <c r="B1090" s="4"/>
      <c r="C1090" s="4"/>
      <c r="D1090" s="4"/>
      <c r="E1090" s="4"/>
      <c r="F1090" s="4"/>
      <c r="G1090" s="4"/>
      <c r="H1090" s="4"/>
      <c r="I1090" s="4"/>
      <c r="J1090" s="4"/>
      <c r="K1090" s="4"/>
      <c r="L1090" s="4"/>
      <c r="M1090" s="4"/>
      <c r="N1090" s="4"/>
      <c r="O1090" s="4"/>
      <c r="P1090" s="4"/>
      <c r="Q1090" s="4"/>
      <c r="R1090" s="4"/>
      <c r="S1090" s="4"/>
      <c r="T1090" s="4"/>
      <c r="U1090" s="4"/>
      <c r="V1090" s="4"/>
      <c r="W1090" s="4"/>
      <c r="X1090" s="4"/>
      <c r="Y1090" s="4"/>
      <c r="Z1090" s="4"/>
    </row>
    <row r="1091">
      <c r="A1091" s="4"/>
      <c r="B1091" s="4"/>
      <c r="C1091" s="4"/>
      <c r="D1091" s="4"/>
      <c r="E1091" s="4"/>
      <c r="F1091" s="4"/>
      <c r="G1091" s="4"/>
      <c r="H1091" s="4"/>
      <c r="I1091" s="4"/>
      <c r="J1091" s="4"/>
      <c r="K1091" s="4"/>
      <c r="L1091" s="4"/>
      <c r="M1091" s="4"/>
      <c r="N1091" s="4"/>
      <c r="O1091" s="4"/>
      <c r="P1091" s="4"/>
      <c r="Q1091" s="4"/>
      <c r="R1091" s="4"/>
      <c r="S1091" s="4"/>
      <c r="T1091" s="4"/>
      <c r="U1091" s="4"/>
      <c r="V1091" s="4"/>
      <c r="W1091" s="4"/>
      <c r="X1091" s="4"/>
      <c r="Y1091" s="4"/>
      <c r="Z1091" s="4"/>
    </row>
    <row r="1092">
      <c r="A1092" s="4"/>
      <c r="B1092" s="4"/>
      <c r="C1092" s="4"/>
      <c r="D1092" s="4"/>
      <c r="E1092" s="4"/>
      <c r="F1092" s="4"/>
      <c r="G1092" s="4"/>
      <c r="H1092" s="4"/>
      <c r="I1092" s="4"/>
      <c r="J1092" s="4"/>
      <c r="K1092" s="4"/>
      <c r="L1092" s="4"/>
      <c r="M1092" s="4"/>
      <c r="N1092" s="4"/>
      <c r="O1092" s="4"/>
      <c r="P1092" s="4"/>
      <c r="Q1092" s="4"/>
      <c r="R1092" s="4"/>
      <c r="S1092" s="4"/>
      <c r="T1092" s="4"/>
      <c r="U1092" s="4"/>
      <c r="V1092" s="4"/>
      <c r="W1092" s="4"/>
      <c r="X1092" s="4"/>
      <c r="Y1092" s="4"/>
      <c r="Z1092" s="4"/>
    </row>
    <row r="1093">
      <c r="A1093" s="4"/>
      <c r="B1093" s="4"/>
      <c r="C1093" s="4"/>
      <c r="D1093" s="4"/>
      <c r="E1093" s="4"/>
      <c r="F1093" s="4"/>
      <c r="G1093" s="4"/>
      <c r="H1093" s="4"/>
      <c r="I1093" s="4"/>
      <c r="J1093" s="4"/>
      <c r="K1093" s="4"/>
      <c r="L1093" s="4"/>
      <c r="M1093" s="4"/>
      <c r="N1093" s="4"/>
      <c r="O1093" s="4"/>
      <c r="P1093" s="4"/>
      <c r="Q1093" s="4"/>
      <c r="R1093" s="4"/>
      <c r="S1093" s="4"/>
      <c r="T1093" s="4"/>
      <c r="U1093" s="4"/>
      <c r="V1093" s="4"/>
      <c r="W1093" s="4"/>
      <c r="X1093" s="4"/>
      <c r="Y1093" s="4"/>
      <c r="Z1093" s="4"/>
    </row>
    <row r="1094">
      <c r="A1094" s="4"/>
      <c r="B1094" s="4"/>
      <c r="C1094" s="4"/>
      <c r="D1094" s="4"/>
      <c r="E1094" s="4"/>
      <c r="F1094" s="4"/>
      <c r="G1094" s="4"/>
      <c r="H1094" s="4"/>
      <c r="I1094" s="4"/>
      <c r="J1094" s="4"/>
      <c r="K1094" s="4"/>
      <c r="L1094" s="4"/>
      <c r="M1094" s="4"/>
      <c r="N1094" s="4"/>
      <c r="O1094" s="4"/>
      <c r="P1094" s="4"/>
      <c r="Q1094" s="4"/>
      <c r="R1094" s="4"/>
      <c r="S1094" s="4"/>
      <c r="T1094" s="4"/>
      <c r="U1094" s="4"/>
      <c r="V1094" s="4"/>
      <c r="W1094" s="4"/>
      <c r="X1094" s="4"/>
      <c r="Y1094" s="4"/>
      <c r="Z1094" s="4"/>
    </row>
    <row r="1095">
      <c r="A1095" s="4"/>
      <c r="B1095" s="4"/>
      <c r="C1095" s="4"/>
      <c r="D1095" s="4"/>
      <c r="E1095" s="4"/>
      <c r="F1095" s="4"/>
      <c r="G1095" s="4"/>
      <c r="H1095" s="4"/>
      <c r="I1095" s="4"/>
      <c r="J1095" s="4"/>
      <c r="K1095" s="4"/>
      <c r="L1095" s="4"/>
      <c r="M1095" s="4"/>
      <c r="N1095" s="4"/>
      <c r="O1095" s="4"/>
      <c r="P1095" s="4"/>
      <c r="Q1095" s="4"/>
      <c r="R1095" s="4"/>
      <c r="S1095" s="4"/>
      <c r="T1095" s="4"/>
      <c r="U1095" s="4"/>
      <c r="V1095" s="4"/>
      <c r="W1095" s="4"/>
      <c r="X1095" s="4"/>
      <c r="Y1095" s="4"/>
      <c r="Z1095" s="4"/>
    </row>
    <row r="1096">
      <c r="A1096" s="4"/>
      <c r="B1096" s="4"/>
      <c r="C1096" s="4"/>
      <c r="D1096" s="4"/>
      <c r="E1096" s="4"/>
      <c r="F1096" s="4"/>
      <c r="G1096" s="4"/>
      <c r="H1096" s="4"/>
      <c r="I1096" s="4"/>
      <c r="J1096" s="4"/>
      <c r="K1096" s="4"/>
      <c r="L1096" s="4"/>
      <c r="M1096" s="4"/>
      <c r="N1096" s="4"/>
      <c r="O1096" s="4"/>
      <c r="P1096" s="4"/>
      <c r="Q1096" s="4"/>
      <c r="R1096" s="4"/>
      <c r="S1096" s="4"/>
      <c r="T1096" s="4"/>
      <c r="U1096" s="4"/>
      <c r="V1096" s="4"/>
      <c r="W1096" s="4"/>
      <c r="X1096" s="4"/>
      <c r="Y1096" s="4"/>
      <c r="Z1096" s="4"/>
    </row>
    <row r="1097">
      <c r="A1097" s="4"/>
      <c r="B1097" s="4"/>
      <c r="C1097" s="4"/>
      <c r="D1097" s="4"/>
      <c r="E1097" s="4"/>
      <c r="F1097" s="4"/>
      <c r="G1097" s="4"/>
      <c r="H1097" s="4"/>
      <c r="I1097" s="4"/>
      <c r="J1097" s="4"/>
      <c r="K1097" s="4"/>
      <c r="L1097" s="4"/>
      <c r="M1097" s="4"/>
      <c r="N1097" s="4"/>
      <c r="O1097" s="4"/>
      <c r="P1097" s="4"/>
      <c r="Q1097" s="4"/>
      <c r="R1097" s="4"/>
      <c r="S1097" s="4"/>
      <c r="T1097" s="4"/>
      <c r="U1097" s="4"/>
      <c r="V1097" s="4"/>
      <c r="W1097" s="4"/>
      <c r="X1097" s="4"/>
      <c r="Y1097" s="4"/>
      <c r="Z1097" s="4"/>
    </row>
    <row r="1098">
      <c r="A1098" s="4"/>
      <c r="B1098" s="4"/>
      <c r="C1098" s="4"/>
      <c r="D1098" s="4"/>
      <c r="E1098" s="4"/>
      <c r="F1098" s="4"/>
      <c r="G1098" s="4"/>
      <c r="H1098" s="4"/>
      <c r="I1098" s="4"/>
      <c r="J1098" s="4"/>
      <c r="K1098" s="4"/>
      <c r="L1098" s="4"/>
      <c r="M1098" s="4"/>
      <c r="N1098" s="4"/>
      <c r="O1098" s="4"/>
      <c r="P1098" s="4"/>
      <c r="Q1098" s="4"/>
      <c r="R1098" s="4"/>
      <c r="S1098" s="4"/>
      <c r="T1098" s="4"/>
      <c r="U1098" s="4"/>
      <c r="V1098" s="4"/>
      <c r="W1098" s="4"/>
      <c r="X1098" s="4"/>
      <c r="Y1098" s="4"/>
      <c r="Z1098" s="4"/>
    </row>
    <row r="1099">
      <c r="A1099" s="4"/>
      <c r="B1099" s="4"/>
      <c r="C1099" s="4"/>
      <c r="D1099" s="4"/>
      <c r="E1099" s="4"/>
      <c r="F1099" s="4"/>
      <c r="G1099" s="4"/>
      <c r="H1099" s="4"/>
      <c r="I1099" s="4"/>
      <c r="J1099" s="4"/>
      <c r="K1099" s="4"/>
      <c r="L1099" s="4"/>
      <c r="M1099" s="4"/>
      <c r="N1099" s="4"/>
      <c r="O1099" s="4"/>
      <c r="P1099" s="4"/>
      <c r="Q1099" s="4"/>
      <c r="R1099" s="4"/>
      <c r="S1099" s="4"/>
      <c r="T1099" s="4"/>
      <c r="U1099" s="4"/>
      <c r="V1099" s="4"/>
      <c r="W1099" s="4"/>
      <c r="X1099" s="4"/>
      <c r="Y1099" s="4"/>
      <c r="Z1099" s="4"/>
    </row>
    <row r="1100">
      <c r="A1100" s="4"/>
      <c r="B1100" s="4"/>
      <c r="C1100" s="4"/>
      <c r="D1100" s="4"/>
      <c r="E1100" s="4"/>
      <c r="F1100" s="4"/>
      <c r="G1100" s="4"/>
      <c r="H1100" s="4"/>
      <c r="I1100" s="4"/>
      <c r="J1100" s="4"/>
      <c r="K1100" s="4"/>
      <c r="L1100" s="4"/>
      <c r="M1100" s="4"/>
      <c r="N1100" s="4"/>
      <c r="O1100" s="4"/>
      <c r="P1100" s="4"/>
      <c r="Q1100" s="4"/>
      <c r="R1100" s="4"/>
      <c r="S1100" s="4"/>
      <c r="T1100" s="4"/>
      <c r="U1100" s="4"/>
      <c r="V1100" s="4"/>
      <c r="W1100" s="4"/>
      <c r="X1100" s="4"/>
      <c r="Y1100" s="4"/>
      <c r="Z1100" s="4"/>
    </row>
    <row r="1101">
      <c r="A1101" s="4"/>
      <c r="B1101" s="4"/>
      <c r="C1101" s="4"/>
      <c r="D1101" s="4"/>
      <c r="E1101" s="4"/>
      <c r="F1101" s="4"/>
      <c r="G1101" s="4"/>
      <c r="H1101" s="4"/>
      <c r="I1101" s="4"/>
      <c r="J1101" s="4"/>
      <c r="K1101" s="4"/>
      <c r="L1101" s="4"/>
      <c r="M1101" s="4"/>
      <c r="N1101" s="4"/>
      <c r="O1101" s="4"/>
      <c r="P1101" s="4"/>
      <c r="Q1101" s="4"/>
      <c r="R1101" s="4"/>
      <c r="S1101" s="4"/>
      <c r="T1101" s="4"/>
      <c r="U1101" s="4"/>
      <c r="V1101" s="4"/>
      <c r="W1101" s="4"/>
      <c r="X1101" s="4"/>
      <c r="Y1101" s="4"/>
      <c r="Z1101" s="4"/>
    </row>
    <row r="1102">
      <c r="A1102" s="4"/>
      <c r="B1102" s="4"/>
      <c r="C1102" s="4"/>
      <c r="D1102" s="4"/>
      <c r="E1102" s="4"/>
      <c r="F1102" s="4"/>
      <c r="G1102" s="4"/>
      <c r="H1102" s="4"/>
      <c r="I1102" s="4"/>
      <c r="J1102" s="4"/>
      <c r="K1102" s="4"/>
      <c r="L1102" s="4"/>
      <c r="M1102" s="4"/>
      <c r="N1102" s="4"/>
      <c r="O1102" s="4"/>
      <c r="P1102" s="4"/>
      <c r="Q1102" s="4"/>
      <c r="R1102" s="4"/>
      <c r="S1102" s="4"/>
      <c r="T1102" s="4"/>
      <c r="U1102" s="4"/>
      <c r="V1102" s="4"/>
      <c r="W1102" s="4"/>
      <c r="X1102" s="4"/>
      <c r="Y1102" s="4"/>
      <c r="Z1102" s="4"/>
    </row>
    <row r="1103">
      <c r="A1103" s="4"/>
      <c r="B1103" s="4"/>
      <c r="C1103" s="4"/>
      <c r="D1103" s="4"/>
      <c r="E1103" s="4"/>
      <c r="F1103" s="4"/>
      <c r="G1103" s="4"/>
      <c r="H1103" s="4"/>
      <c r="I1103" s="4"/>
      <c r="J1103" s="4"/>
      <c r="K1103" s="4"/>
      <c r="L1103" s="4"/>
      <c r="M1103" s="4"/>
      <c r="N1103" s="4"/>
      <c r="O1103" s="4"/>
      <c r="P1103" s="4"/>
      <c r="Q1103" s="4"/>
      <c r="R1103" s="4"/>
      <c r="S1103" s="4"/>
      <c r="T1103" s="4"/>
      <c r="U1103" s="4"/>
      <c r="V1103" s="4"/>
      <c r="W1103" s="4"/>
      <c r="X1103" s="4"/>
      <c r="Y1103" s="4"/>
      <c r="Z1103" s="4"/>
    </row>
    <row r="1104">
      <c r="A1104" s="4"/>
      <c r="B1104" s="4"/>
      <c r="C1104" s="4"/>
      <c r="D1104" s="4"/>
      <c r="E1104" s="4"/>
      <c r="F1104" s="4"/>
      <c r="G1104" s="4"/>
      <c r="H1104" s="4"/>
      <c r="I1104" s="4"/>
      <c r="J1104" s="4"/>
      <c r="K1104" s="4"/>
      <c r="L1104" s="4"/>
      <c r="M1104" s="4"/>
      <c r="N1104" s="4"/>
      <c r="O1104" s="4"/>
      <c r="P1104" s="4"/>
      <c r="Q1104" s="4"/>
      <c r="R1104" s="4"/>
      <c r="S1104" s="4"/>
      <c r="T1104" s="4"/>
      <c r="U1104" s="4"/>
      <c r="V1104" s="4"/>
      <c r="W1104" s="4"/>
      <c r="X1104" s="4"/>
      <c r="Y1104" s="4"/>
      <c r="Z1104" s="4"/>
    </row>
    <row r="1105">
      <c r="A1105" s="4"/>
      <c r="B1105" s="4"/>
      <c r="C1105" s="4"/>
      <c r="D1105" s="4"/>
      <c r="E1105" s="4"/>
      <c r="F1105" s="4"/>
      <c r="G1105" s="4"/>
      <c r="H1105" s="4"/>
      <c r="I1105" s="4"/>
      <c r="J1105" s="4"/>
      <c r="K1105" s="4"/>
      <c r="L1105" s="4"/>
      <c r="M1105" s="4"/>
      <c r="N1105" s="4"/>
      <c r="O1105" s="4"/>
      <c r="P1105" s="4"/>
      <c r="Q1105" s="4"/>
      <c r="R1105" s="4"/>
      <c r="S1105" s="4"/>
      <c r="T1105" s="4"/>
      <c r="U1105" s="4"/>
      <c r="V1105" s="4"/>
      <c r="W1105" s="4"/>
      <c r="X1105" s="4"/>
      <c r="Y1105" s="4"/>
      <c r="Z1105" s="4"/>
    </row>
    <row r="1106">
      <c r="A1106" s="4"/>
      <c r="B1106" s="4"/>
      <c r="C1106" s="4"/>
      <c r="D1106" s="4"/>
      <c r="E1106" s="4"/>
      <c r="F1106" s="4"/>
      <c r="G1106" s="4"/>
      <c r="H1106" s="4"/>
      <c r="I1106" s="4"/>
      <c r="J1106" s="4"/>
      <c r="K1106" s="4"/>
      <c r="L1106" s="4"/>
      <c r="M1106" s="4"/>
      <c r="N1106" s="4"/>
      <c r="O1106" s="4"/>
      <c r="P1106" s="4"/>
      <c r="Q1106" s="4"/>
      <c r="R1106" s="4"/>
      <c r="S1106" s="4"/>
      <c r="T1106" s="4"/>
      <c r="U1106" s="4"/>
      <c r="V1106" s="4"/>
      <c r="W1106" s="4"/>
      <c r="X1106" s="4"/>
      <c r="Y1106" s="4"/>
      <c r="Z1106" s="4"/>
    </row>
    <row r="1107">
      <c r="A1107" s="4"/>
      <c r="B1107" s="4"/>
      <c r="C1107" s="4"/>
      <c r="D1107" s="4"/>
      <c r="E1107" s="4"/>
      <c r="F1107" s="4"/>
      <c r="G1107" s="4"/>
      <c r="H1107" s="4"/>
      <c r="I1107" s="4"/>
      <c r="J1107" s="4"/>
      <c r="K1107" s="4"/>
      <c r="L1107" s="4"/>
      <c r="M1107" s="4"/>
      <c r="N1107" s="4"/>
      <c r="O1107" s="4"/>
      <c r="P1107" s="4"/>
      <c r="Q1107" s="4"/>
      <c r="R1107" s="4"/>
      <c r="S1107" s="4"/>
      <c r="T1107" s="4"/>
      <c r="U1107" s="4"/>
      <c r="V1107" s="4"/>
      <c r="W1107" s="4"/>
      <c r="X1107" s="4"/>
      <c r="Y1107" s="4"/>
      <c r="Z1107" s="4"/>
    </row>
    <row r="1108">
      <c r="A1108" s="4"/>
      <c r="B1108" s="4"/>
      <c r="C1108" s="4"/>
      <c r="D1108" s="4"/>
      <c r="E1108" s="4"/>
      <c r="F1108" s="4"/>
      <c r="G1108" s="4"/>
      <c r="H1108" s="4"/>
      <c r="I1108" s="4"/>
      <c r="J1108" s="4"/>
      <c r="K1108" s="4"/>
      <c r="L1108" s="4"/>
      <c r="M1108" s="4"/>
      <c r="N1108" s="4"/>
      <c r="O1108" s="4"/>
      <c r="P1108" s="4"/>
      <c r="Q1108" s="4"/>
      <c r="R1108" s="4"/>
      <c r="S1108" s="4"/>
      <c r="T1108" s="4"/>
      <c r="U1108" s="4"/>
      <c r="V1108" s="4"/>
      <c r="W1108" s="4"/>
      <c r="X1108" s="4"/>
      <c r="Y1108" s="4"/>
      <c r="Z1108" s="4"/>
    </row>
    <row r="1109">
      <c r="A1109" s="4"/>
      <c r="B1109" s="4"/>
      <c r="C1109" s="4"/>
      <c r="D1109" s="4"/>
      <c r="E1109" s="4"/>
      <c r="F1109" s="4"/>
      <c r="G1109" s="4"/>
      <c r="H1109" s="4"/>
      <c r="I1109" s="4"/>
      <c r="J1109" s="4"/>
      <c r="K1109" s="4"/>
      <c r="L1109" s="4"/>
      <c r="M1109" s="4"/>
      <c r="N1109" s="4"/>
      <c r="O1109" s="4"/>
      <c r="P1109" s="4"/>
      <c r="Q1109" s="4"/>
      <c r="R1109" s="4"/>
      <c r="S1109" s="4"/>
      <c r="T1109" s="4"/>
      <c r="U1109" s="4"/>
      <c r="V1109" s="4"/>
      <c r="W1109" s="4"/>
      <c r="X1109" s="4"/>
      <c r="Y1109" s="4"/>
      <c r="Z1109" s="4"/>
    </row>
    <row r="1110">
      <c r="A1110" s="4"/>
      <c r="B1110" s="4"/>
      <c r="C1110" s="4"/>
      <c r="D1110" s="4"/>
      <c r="E1110" s="4"/>
      <c r="F1110" s="4"/>
      <c r="G1110" s="4"/>
      <c r="H1110" s="4"/>
      <c r="I1110" s="4"/>
      <c r="J1110" s="4"/>
      <c r="K1110" s="4"/>
      <c r="L1110" s="4"/>
      <c r="M1110" s="4"/>
      <c r="N1110" s="4"/>
      <c r="O1110" s="4"/>
      <c r="P1110" s="4"/>
      <c r="Q1110" s="4"/>
      <c r="R1110" s="4"/>
      <c r="S1110" s="4"/>
      <c r="T1110" s="4"/>
      <c r="U1110" s="4"/>
      <c r="V1110" s="4"/>
      <c r="W1110" s="4"/>
      <c r="X1110" s="4"/>
      <c r="Y1110" s="4"/>
      <c r="Z1110" s="4"/>
    </row>
    <row r="1111">
      <c r="A1111" s="4"/>
      <c r="B1111" s="4"/>
      <c r="C1111" s="4"/>
      <c r="D1111" s="4"/>
      <c r="E1111" s="4"/>
      <c r="F1111" s="4"/>
      <c r="G1111" s="4"/>
      <c r="H1111" s="4"/>
      <c r="I1111" s="4"/>
      <c r="J1111" s="4"/>
      <c r="K1111" s="4"/>
      <c r="L1111" s="4"/>
      <c r="M1111" s="4"/>
      <c r="N1111" s="4"/>
      <c r="O1111" s="4"/>
      <c r="P1111" s="4"/>
      <c r="Q1111" s="4"/>
      <c r="R1111" s="4"/>
      <c r="S1111" s="4"/>
      <c r="T1111" s="4"/>
      <c r="U1111" s="4"/>
      <c r="V1111" s="4"/>
      <c r="W1111" s="4"/>
      <c r="X1111" s="4"/>
      <c r="Y1111" s="4"/>
      <c r="Z1111" s="4"/>
    </row>
    <row r="1112">
      <c r="A1112" s="4"/>
      <c r="B1112" s="4"/>
      <c r="C1112" s="4"/>
      <c r="D1112" s="4"/>
      <c r="E1112" s="4"/>
      <c r="F1112" s="4"/>
      <c r="G1112" s="4"/>
      <c r="H1112" s="4"/>
      <c r="I1112" s="4"/>
      <c r="J1112" s="4"/>
      <c r="K1112" s="4"/>
      <c r="L1112" s="4"/>
      <c r="M1112" s="4"/>
      <c r="N1112" s="4"/>
      <c r="O1112" s="4"/>
      <c r="P1112" s="4"/>
      <c r="Q1112" s="4"/>
      <c r="R1112" s="4"/>
      <c r="S1112" s="4"/>
      <c r="T1112" s="4"/>
      <c r="U1112" s="4"/>
      <c r="V1112" s="4"/>
      <c r="W1112" s="4"/>
      <c r="X1112" s="4"/>
      <c r="Y1112" s="4"/>
      <c r="Z1112" s="4"/>
    </row>
    <row r="1113">
      <c r="A1113" s="4"/>
      <c r="B1113" s="4"/>
      <c r="C1113" s="4"/>
      <c r="D1113" s="4"/>
      <c r="E1113" s="4"/>
      <c r="F1113" s="4"/>
      <c r="G1113" s="4"/>
      <c r="H1113" s="4"/>
      <c r="I1113" s="4"/>
      <c r="J1113" s="4"/>
      <c r="K1113" s="4"/>
      <c r="L1113" s="4"/>
      <c r="M1113" s="4"/>
      <c r="N1113" s="4"/>
      <c r="O1113" s="4"/>
      <c r="P1113" s="4"/>
      <c r="Q1113" s="4"/>
      <c r="R1113" s="4"/>
      <c r="S1113" s="4"/>
      <c r="T1113" s="4"/>
      <c r="U1113" s="4"/>
      <c r="V1113" s="4"/>
      <c r="W1113" s="4"/>
      <c r="X1113" s="4"/>
      <c r="Y1113" s="4"/>
      <c r="Z1113" s="4"/>
    </row>
    <row r="1114">
      <c r="A1114" s="4"/>
      <c r="B1114" s="4"/>
      <c r="C1114" s="4"/>
      <c r="D1114" s="4"/>
      <c r="E1114" s="4"/>
      <c r="F1114" s="4"/>
      <c r="G1114" s="4"/>
      <c r="H1114" s="4"/>
      <c r="I1114" s="4"/>
      <c r="J1114" s="4"/>
      <c r="K1114" s="4"/>
      <c r="L1114" s="4"/>
      <c r="M1114" s="4"/>
      <c r="N1114" s="4"/>
      <c r="O1114" s="4"/>
      <c r="P1114" s="4"/>
      <c r="Q1114" s="4"/>
      <c r="R1114" s="4"/>
      <c r="S1114" s="4"/>
      <c r="T1114" s="4"/>
      <c r="U1114" s="4"/>
      <c r="V1114" s="4"/>
      <c r="W1114" s="4"/>
      <c r="X1114" s="4"/>
      <c r="Y1114" s="4"/>
      <c r="Z1114" s="4"/>
    </row>
    <row r="1115">
      <c r="A1115" s="4"/>
      <c r="B1115" s="4"/>
      <c r="C1115" s="4"/>
      <c r="D1115" s="4"/>
      <c r="E1115" s="4"/>
      <c r="F1115" s="4"/>
      <c r="G1115" s="4"/>
      <c r="H1115" s="4"/>
      <c r="I1115" s="4"/>
      <c r="J1115" s="4"/>
      <c r="K1115" s="4"/>
      <c r="L1115" s="4"/>
      <c r="M1115" s="4"/>
      <c r="N1115" s="4"/>
      <c r="O1115" s="4"/>
      <c r="P1115" s="4"/>
      <c r="Q1115" s="4"/>
      <c r="R1115" s="4"/>
      <c r="S1115" s="4"/>
      <c r="T1115" s="4"/>
      <c r="U1115" s="4"/>
      <c r="V1115" s="4"/>
      <c r="W1115" s="4"/>
      <c r="X1115" s="4"/>
      <c r="Y1115" s="4"/>
      <c r="Z1115" s="4"/>
    </row>
    <row r="1116">
      <c r="A1116" s="4"/>
      <c r="B1116" s="4"/>
      <c r="C1116" s="4"/>
      <c r="D1116" s="4"/>
      <c r="E1116" s="4"/>
      <c r="F1116" s="4"/>
      <c r="G1116" s="4"/>
      <c r="H1116" s="4"/>
      <c r="I1116" s="4"/>
      <c r="J1116" s="4"/>
      <c r="K1116" s="4"/>
      <c r="L1116" s="4"/>
      <c r="M1116" s="4"/>
      <c r="N1116" s="4"/>
      <c r="O1116" s="4"/>
      <c r="P1116" s="4"/>
      <c r="Q1116" s="4"/>
      <c r="R1116" s="4"/>
      <c r="S1116" s="4"/>
      <c r="T1116" s="4"/>
      <c r="U1116" s="4"/>
      <c r="V1116" s="4"/>
      <c r="W1116" s="4"/>
      <c r="X1116" s="4"/>
      <c r="Y1116" s="4"/>
      <c r="Z1116" s="4"/>
    </row>
    <row r="1117">
      <c r="A1117" s="4"/>
      <c r="B1117" s="4"/>
      <c r="C1117" s="4"/>
      <c r="D1117" s="4"/>
      <c r="E1117" s="4"/>
      <c r="F1117" s="4"/>
      <c r="G1117" s="4"/>
      <c r="H1117" s="4"/>
      <c r="I1117" s="4"/>
      <c r="J1117" s="4"/>
      <c r="K1117" s="4"/>
      <c r="L1117" s="4"/>
      <c r="M1117" s="4"/>
      <c r="N1117" s="4"/>
      <c r="O1117" s="4"/>
      <c r="P1117" s="4"/>
      <c r="Q1117" s="4"/>
      <c r="R1117" s="4"/>
      <c r="S1117" s="4"/>
      <c r="T1117" s="4"/>
      <c r="U1117" s="4"/>
      <c r="V1117" s="4"/>
      <c r="W1117" s="4"/>
      <c r="X1117" s="4"/>
      <c r="Y1117" s="4"/>
      <c r="Z1117" s="4"/>
    </row>
    <row r="1118">
      <c r="A1118" s="4"/>
      <c r="B1118" s="4"/>
      <c r="C1118" s="4"/>
      <c r="D1118" s="4"/>
      <c r="E1118" s="4"/>
      <c r="F1118" s="4"/>
      <c r="G1118" s="4"/>
      <c r="H1118" s="4"/>
      <c r="I1118" s="4"/>
      <c r="J1118" s="4"/>
      <c r="K1118" s="4"/>
      <c r="L1118" s="4"/>
      <c r="M1118" s="4"/>
      <c r="N1118" s="4"/>
      <c r="O1118" s="4"/>
      <c r="P1118" s="4"/>
      <c r="Q1118" s="4"/>
      <c r="R1118" s="4"/>
      <c r="S1118" s="4"/>
      <c r="T1118" s="4"/>
      <c r="U1118" s="4"/>
      <c r="V1118" s="4"/>
      <c r="W1118" s="4"/>
      <c r="X1118" s="4"/>
      <c r="Y1118" s="4"/>
      <c r="Z1118" s="4"/>
    </row>
    <row r="1119">
      <c r="A1119" s="4"/>
      <c r="B1119" s="4"/>
      <c r="C1119" s="4"/>
      <c r="D1119" s="4"/>
      <c r="E1119" s="4"/>
      <c r="F1119" s="4"/>
      <c r="G1119" s="4"/>
      <c r="H1119" s="4"/>
      <c r="I1119" s="4"/>
      <c r="J1119" s="4"/>
      <c r="K1119" s="4"/>
      <c r="L1119" s="4"/>
      <c r="M1119" s="4"/>
      <c r="N1119" s="4"/>
      <c r="O1119" s="4"/>
      <c r="P1119" s="4"/>
      <c r="Q1119" s="4"/>
      <c r="R1119" s="4"/>
      <c r="S1119" s="4"/>
      <c r="T1119" s="4"/>
      <c r="U1119" s="4"/>
      <c r="V1119" s="4"/>
      <c r="W1119" s="4"/>
      <c r="X1119" s="4"/>
      <c r="Y1119" s="4"/>
      <c r="Z1119" s="4"/>
    </row>
    <row r="1120">
      <c r="A1120" s="4"/>
      <c r="B1120" s="4"/>
      <c r="C1120" s="4"/>
      <c r="D1120" s="4"/>
      <c r="E1120" s="4"/>
      <c r="F1120" s="4"/>
      <c r="G1120" s="4"/>
      <c r="H1120" s="4"/>
      <c r="I1120" s="4"/>
      <c r="J1120" s="4"/>
      <c r="K1120" s="4"/>
      <c r="L1120" s="4"/>
      <c r="M1120" s="4"/>
      <c r="N1120" s="4"/>
      <c r="O1120" s="4"/>
      <c r="P1120" s="4"/>
      <c r="Q1120" s="4"/>
      <c r="R1120" s="4"/>
      <c r="S1120" s="4"/>
      <c r="T1120" s="4"/>
      <c r="U1120" s="4"/>
      <c r="V1120" s="4"/>
      <c r="W1120" s="4"/>
      <c r="X1120" s="4"/>
      <c r="Y1120" s="4"/>
      <c r="Z1120" s="4"/>
    </row>
    <row r="1121">
      <c r="A1121" s="4"/>
      <c r="B1121" s="4"/>
      <c r="C1121" s="4"/>
      <c r="D1121" s="4"/>
      <c r="E1121" s="4"/>
      <c r="F1121" s="4"/>
      <c r="G1121" s="4"/>
      <c r="H1121" s="4"/>
      <c r="I1121" s="4"/>
      <c r="J1121" s="4"/>
      <c r="K1121" s="4"/>
      <c r="L1121" s="4"/>
      <c r="M1121" s="4"/>
      <c r="N1121" s="4"/>
      <c r="O1121" s="4"/>
      <c r="P1121" s="4"/>
      <c r="Q1121" s="4"/>
      <c r="R1121" s="4"/>
      <c r="S1121" s="4"/>
      <c r="T1121" s="4"/>
      <c r="U1121" s="4"/>
      <c r="V1121" s="4"/>
      <c r="W1121" s="4"/>
      <c r="X1121" s="4"/>
      <c r="Y1121" s="4"/>
      <c r="Z1121" s="4"/>
    </row>
    <row r="1122">
      <c r="A1122" s="4"/>
      <c r="B1122" s="4"/>
      <c r="C1122" s="4"/>
      <c r="D1122" s="4"/>
      <c r="E1122" s="4"/>
      <c r="F1122" s="4"/>
      <c r="G1122" s="4"/>
      <c r="H1122" s="4"/>
      <c r="I1122" s="4"/>
      <c r="J1122" s="4"/>
      <c r="K1122" s="4"/>
      <c r="L1122" s="4"/>
      <c r="M1122" s="4"/>
      <c r="N1122" s="4"/>
      <c r="O1122" s="4"/>
      <c r="P1122" s="4"/>
      <c r="Q1122" s="4"/>
      <c r="R1122" s="4"/>
      <c r="S1122" s="4"/>
      <c r="T1122" s="4"/>
      <c r="U1122" s="4"/>
      <c r="V1122" s="4"/>
      <c r="W1122" s="4"/>
      <c r="X1122" s="4"/>
      <c r="Y1122" s="4"/>
      <c r="Z1122" s="4"/>
    </row>
    <row r="1123">
      <c r="A1123" s="4"/>
      <c r="B1123" s="4"/>
      <c r="C1123" s="4"/>
      <c r="D1123" s="4"/>
      <c r="E1123" s="4"/>
      <c r="F1123" s="4"/>
      <c r="G1123" s="4"/>
      <c r="H1123" s="4"/>
      <c r="I1123" s="4"/>
      <c r="J1123" s="4"/>
      <c r="K1123" s="4"/>
      <c r="L1123" s="4"/>
      <c r="M1123" s="4"/>
      <c r="N1123" s="4"/>
      <c r="O1123" s="4"/>
      <c r="P1123" s="4"/>
      <c r="Q1123" s="4"/>
      <c r="R1123" s="4"/>
      <c r="S1123" s="4"/>
      <c r="T1123" s="4"/>
      <c r="U1123" s="4"/>
      <c r="V1123" s="4"/>
      <c r="W1123" s="4"/>
      <c r="X1123" s="4"/>
      <c r="Y1123" s="4"/>
      <c r="Z1123" s="4"/>
    </row>
    <row r="1124">
      <c r="A1124" s="4"/>
      <c r="B1124" s="4"/>
      <c r="C1124" s="4"/>
      <c r="D1124" s="4"/>
      <c r="E1124" s="4"/>
      <c r="F1124" s="4"/>
      <c r="G1124" s="4"/>
      <c r="H1124" s="4"/>
      <c r="I1124" s="4"/>
      <c r="J1124" s="4"/>
      <c r="K1124" s="4"/>
      <c r="L1124" s="4"/>
      <c r="M1124" s="4"/>
      <c r="N1124" s="4"/>
      <c r="O1124" s="4"/>
      <c r="P1124" s="4"/>
      <c r="Q1124" s="4"/>
      <c r="R1124" s="4"/>
      <c r="S1124" s="4"/>
      <c r="T1124" s="4"/>
      <c r="U1124" s="4"/>
      <c r="V1124" s="4"/>
      <c r="W1124" s="4"/>
      <c r="X1124" s="4"/>
      <c r="Y1124" s="4"/>
      <c r="Z1124" s="4"/>
    </row>
    <row r="1125">
      <c r="A1125" s="4"/>
      <c r="B1125" s="4"/>
      <c r="C1125" s="4"/>
      <c r="D1125" s="4"/>
      <c r="E1125" s="4"/>
      <c r="F1125" s="4"/>
      <c r="G1125" s="4"/>
      <c r="H1125" s="4"/>
      <c r="I1125" s="4"/>
      <c r="J1125" s="4"/>
      <c r="K1125" s="4"/>
      <c r="L1125" s="4"/>
      <c r="M1125" s="4"/>
      <c r="N1125" s="4"/>
      <c r="O1125" s="4"/>
      <c r="P1125" s="4"/>
      <c r="Q1125" s="4"/>
      <c r="R1125" s="4"/>
      <c r="S1125" s="4"/>
      <c r="T1125" s="4"/>
      <c r="U1125" s="4"/>
      <c r="V1125" s="4"/>
      <c r="W1125" s="4"/>
      <c r="X1125" s="4"/>
      <c r="Y1125" s="4"/>
      <c r="Z1125" s="4"/>
    </row>
    <row r="1126">
      <c r="A1126" s="4"/>
      <c r="B1126" s="4"/>
      <c r="C1126" s="4"/>
      <c r="D1126" s="4"/>
      <c r="E1126" s="4"/>
      <c r="F1126" s="4"/>
      <c r="G1126" s="4"/>
      <c r="H1126" s="4"/>
      <c r="I1126" s="4"/>
      <c r="J1126" s="4"/>
      <c r="K1126" s="4"/>
      <c r="L1126" s="4"/>
      <c r="M1126" s="4"/>
      <c r="N1126" s="4"/>
      <c r="O1126" s="4"/>
      <c r="P1126" s="4"/>
      <c r="Q1126" s="4"/>
      <c r="R1126" s="4"/>
      <c r="S1126" s="4"/>
      <c r="T1126" s="4"/>
      <c r="U1126" s="4"/>
      <c r="V1126" s="4"/>
      <c r="W1126" s="4"/>
      <c r="X1126" s="4"/>
      <c r="Y1126" s="4"/>
      <c r="Z1126" s="4"/>
    </row>
    <row r="1127">
      <c r="A1127" s="4"/>
      <c r="B1127" s="4"/>
      <c r="C1127" s="4"/>
      <c r="D1127" s="4"/>
      <c r="E1127" s="4"/>
      <c r="F1127" s="4"/>
      <c r="G1127" s="4"/>
      <c r="H1127" s="4"/>
      <c r="I1127" s="4"/>
      <c r="J1127" s="4"/>
      <c r="K1127" s="4"/>
      <c r="L1127" s="4"/>
      <c r="M1127" s="4"/>
      <c r="N1127" s="4"/>
      <c r="O1127" s="4"/>
      <c r="P1127" s="4"/>
      <c r="Q1127" s="4"/>
      <c r="R1127" s="4"/>
      <c r="S1127" s="4"/>
      <c r="T1127" s="4"/>
      <c r="U1127" s="4"/>
      <c r="V1127" s="4"/>
      <c r="W1127" s="4"/>
      <c r="X1127" s="4"/>
      <c r="Y1127" s="4"/>
      <c r="Z1127" s="4"/>
    </row>
    <row r="1128">
      <c r="A1128" s="4"/>
      <c r="B1128" s="4"/>
      <c r="C1128" s="4"/>
      <c r="D1128" s="4"/>
      <c r="E1128" s="4"/>
      <c r="F1128" s="4"/>
      <c r="G1128" s="4"/>
      <c r="H1128" s="4"/>
      <c r="I1128" s="4"/>
      <c r="J1128" s="4"/>
      <c r="K1128" s="4"/>
      <c r="L1128" s="4"/>
      <c r="M1128" s="4"/>
      <c r="N1128" s="4"/>
      <c r="O1128" s="4"/>
      <c r="P1128" s="4"/>
      <c r="Q1128" s="4"/>
      <c r="R1128" s="4"/>
      <c r="S1128" s="4"/>
      <c r="T1128" s="4"/>
      <c r="U1128" s="4"/>
      <c r="V1128" s="4"/>
      <c r="W1128" s="4"/>
      <c r="X1128" s="4"/>
      <c r="Y1128" s="4"/>
      <c r="Z1128" s="4"/>
    </row>
    <row r="1129">
      <c r="A1129" s="4"/>
      <c r="B1129" s="4"/>
      <c r="C1129" s="4"/>
      <c r="D1129" s="4"/>
      <c r="E1129" s="4"/>
      <c r="F1129" s="4"/>
      <c r="G1129" s="4"/>
      <c r="H1129" s="4"/>
      <c r="I1129" s="4"/>
      <c r="J1129" s="4"/>
      <c r="K1129" s="4"/>
      <c r="L1129" s="4"/>
      <c r="M1129" s="4"/>
      <c r="N1129" s="4"/>
      <c r="O1129" s="4"/>
      <c r="P1129" s="4"/>
      <c r="Q1129" s="4"/>
      <c r="R1129" s="4"/>
      <c r="S1129" s="4"/>
      <c r="T1129" s="4"/>
      <c r="U1129" s="4"/>
      <c r="V1129" s="4"/>
      <c r="W1129" s="4"/>
      <c r="X1129" s="4"/>
      <c r="Y1129" s="4"/>
      <c r="Z1129" s="4"/>
    </row>
    <row r="1130">
      <c r="A1130" s="4"/>
      <c r="B1130" s="4"/>
      <c r="C1130" s="4"/>
      <c r="D1130" s="4"/>
      <c r="E1130" s="4"/>
      <c r="F1130" s="4"/>
      <c r="G1130" s="4"/>
      <c r="H1130" s="4"/>
      <c r="I1130" s="4"/>
      <c r="J1130" s="4"/>
      <c r="K1130" s="4"/>
      <c r="L1130" s="4"/>
      <c r="M1130" s="4"/>
      <c r="N1130" s="4"/>
      <c r="O1130" s="4"/>
      <c r="P1130" s="4"/>
      <c r="Q1130" s="4"/>
      <c r="R1130" s="4"/>
      <c r="S1130" s="4"/>
      <c r="T1130" s="4"/>
      <c r="U1130" s="4"/>
      <c r="V1130" s="4"/>
      <c r="W1130" s="4"/>
      <c r="X1130" s="4"/>
      <c r="Y1130" s="4"/>
      <c r="Z1130" s="4"/>
    </row>
    <row r="1131">
      <c r="A1131" s="4"/>
      <c r="B1131" s="4"/>
      <c r="C1131" s="4"/>
      <c r="D1131" s="4"/>
      <c r="E1131" s="4"/>
      <c r="F1131" s="4"/>
      <c r="G1131" s="4"/>
      <c r="H1131" s="4"/>
      <c r="I1131" s="4"/>
      <c r="J1131" s="4"/>
      <c r="K1131" s="4"/>
      <c r="L1131" s="4"/>
      <c r="M1131" s="4"/>
      <c r="N1131" s="4"/>
      <c r="O1131" s="4"/>
      <c r="P1131" s="4"/>
      <c r="Q1131" s="4"/>
      <c r="R1131" s="4"/>
      <c r="S1131" s="4"/>
      <c r="T1131" s="4"/>
      <c r="U1131" s="4"/>
      <c r="V1131" s="4"/>
      <c r="W1131" s="4"/>
      <c r="X1131" s="4"/>
      <c r="Y1131" s="4"/>
      <c r="Z1131" s="4"/>
    </row>
    <row r="1132">
      <c r="A1132" s="4"/>
      <c r="B1132" s="4"/>
      <c r="C1132" s="4"/>
      <c r="D1132" s="4"/>
      <c r="E1132" s="4"/>
      <c r="F1132" s="4"/>
      <c r="G1132" s="4"/>
      <c r="H1132" s="4"/>
      <c r="I1132" s="4"/>
      <c r="J1132" s="4"/>
      <c r="K1132" s="4"/>
      <c r="L1132" s="4"/>
      <c r="M1132" s="4"/>
      <c r="N1132" s="4"/>
      <c r="O1132" s="4"/>
      <c r="P1132" s="4"/>
      <c r="Q1132" s="4"/>
      <c r="R1132" s="4"/>
      <c r="S1132" s="4"/>
      <c r="T1132" s="4"/>
      <c r="U1132" s="4"/>
      <c r="V1132" s="4"/>
      <c r="W1132" s="4"/>
      <c r="X1132" s="4"/>
      <c r="Y1132" s="4"/>
      <c r="Z1132" s="4"/>
    </row>
    <row r="1133">
      <c r="A1133" s="4"/>
      <c r="B1133" s="4"/>
      <c r="C1133" s="4"/>
      <c r="D1133" s="4"/>
      <c r="E1133" s="4"/>
      <c r="F1133" s="4"/>
      <c r="G1133" s="4"/>
      <c r="H1133" s="4"/>
      <c r="I1133" s="4"/>
      <c r="J1133" s="4"/>
      <c r="K1133" s="4"/>
      <c r="L1133" s="4"/>
      <c r="M1133" s="4"/>
      <c r="N1133" s="4"/>
      <c r="O1133" s="4"/>
      <c r="P1133" s="4"/>
      <c r="Q1133" s="4"/>
      <c r="R1133" s="4"/>
      <c r="S1133" s="4"/>
      <c r="T1133" s="4"/>
      <c r="U1133" s="4"/>
      <c r="V1133" s="4"/>
      <c r="W1133" s="4"/>
      <c r="X1133" s="4"/>
      <c r="Y1133" s="4"/>
      <c r="Z1133" s="4"/>
    </row>
    <row r="1134">
      <c r="A1134" s="4"/>
      <c r="B1134" s="4"/>
      <c r="C1134" s="4"/>
      <c r="D1134" s="4"/>
      <c r="E1134" s="4"/>
      <c r="F1134" s="4"/>
      <c r="G1134" s="4"/>
      <c r="H1134" s="4"/>
      <c r="I1134" s="4"/>
      <c r="J1134" s="4"/>
      <c r="K1134" s="4"/>
      <c r="L1134" s="4"/>
      <c r="M1134" s="4"/>
      <c r="N1134" s="4"/>
      <c r="O1134" s="4"/>
      <c r="P1134" s="4"/>
      <c r="Q1134" s="4"/>
      <c r="R1134" s="4"/>
      <c r="S1134" s="4"/>
      <c r="T1134" s="4"/>
      <c r="U1134" s="4"/>
      <c r="V1134" s="4"/>
      <c r="W1134" s="4"/>
      <c r="X1134" s="4"/>
      <c r="Y1134" s="4"/>
      <c r="Z1134" s="4"/>
    </row>
    <row r="1135">
      <c r="A1135" s="4"/>
      <c r="B1135" s="4"/>
      <c r="C1135" s="4"/>
      <c r="D1135" s="4"/>
      <c r="E1135" s="4"/>
      <c r="F1135" s="4"/>
      <c r="G1135" s="4"/>
      <c r="H1135" s="4"/>
      <c r="I1135" s="4"/>
      <c r="J1135" s="4"/>
      <c r="K1135" s="4"/>
      <c r="L1135" s="4"/>
      <c r="M1135" s="4"/>
      <c r="N1135" s="4"/>
      <c r="O1135" s="4"/>
      <c r="P1135" s="4"/>
      <c r="Q1135" s="4"/>
      <c r="R1135" s="4"/>
      <c r="S1135" s="4"/>
      <c r="T1135" s="4"/>
      <c r="U1135" s="4"/>
      <c r="V1135" s="4"/>
      <c r="W1135" s="4"/>
      <c r="X1135" s="4"/>
      <c r="Y1135" s="4"/>
      <c r="Z1135" s="4"/>
    </row>
    <row r="1136">
      <c r="A1136" s="4"/>
      <c r="B1136" s="4"/>
      <c r="C1136" s="4"/>
      <c r="D1136" s="4"/>
      <c r="E1136" s="4"/>
      <c r="F1136" s="4"/>
      <c r="G1136" s="4"/>
      <c r="H1136" s="4"/>
      <c r="I1136" s="4"/>
      <c r="J1136" s="4"/>
      <c r="K1136" s="4"/>
      <c r="L1136" s="4"/>
      <c r="M1136" s="4"/>
      <c r="N1136" s="4"/>
      <c r="O1136" s="4"/>
      <c r="P1136" s="4"/>
      <c r="Q1136" s="4"/>
      <c r="R1136" s="4"/>
      <c r="S1136" s="4"/>
      <c r="T1136" s="4"/>
      <c r="U1136" s="4"/>
      <c r="V1136" s="4"/>
      <c r="W1136" s="4"/>
      <c r="X1136" s="4"/>
      <c r="Y1136" s="4"/>
      <c r="Z1136" s="4"/>
    </row>
    <row r="1137">
      <c r="A1137" s="4"/>
      <c r="B1137" s="4"/>
      <c r="C1137" s="4"/>
      <c r="D1137" s="4"/>
      <c r="E1137" s="4"/>
      <c r="F1137" s="4"/>
      <c r="G1137" s="4"/>
      <c r="H1137" s="4"/>
      <c r="I1137" s="4"/>
      <c r="J1137" s="4"/>
      <c r="K1137" s="4"/>
      <c r="L1137" s="4"/>
      <c r="M1137" s="4"/>
      <c r="N1137" s="4"/>
      <c r="O1137" s="4"/>
      <c r="P1137" s="4"/>
      <c r="Q1137" s="4"/>
      <c r="R1137" s="4"/>
      <c r="S1137" s="4"/>
      <c r="T1137" s="4"/>
      <c r="U1137" s="4"/>
      <c r="V1137" s="4"/>
      <c r="W1137" s="4"/>
      <c r="X1137" s="4"/>
      <c r="Y1137" s="4"/>
      <c r="Z1137" s="4"/>
    </row>
    <row r="1138">
      <c r="A1138" s="4"/>
      <c r="B1138" s="4"/>
      <c r="C1138" s="4"/>
      <c r="D1138" s="4"/>
      <c r="E1138" s="4"/>
      <c r="F1138" s="4"/>
      <c r="G1138" s="4"/>
      <c r="H1138" s="4"/>
      <c r="I1138" s="4"/>
      <c r="J1138" s="4"/>
      <c r="K1138" s="4"/>
      <c r="L1138" s="4"/>
      <c r="M1138" s="4"/>
      <c r="N1138" s="4"/>
      <c r="O1138" s="4"/>
      <c r="P1138" s="4"/>
      <c r="Q1138" s="4"/>
      <c r="R1138" s="4"/>
      <c r="S1138" s="4"/>
      <c r="T1138" s="4"/>
      <c r="U1138" s="4"/>
      <c r="V1138" s="4"/>
      <c r="W1138" s="4"/>
      <c r="X1138" s="4"/>
      <c r="Y1138" s="4"/>
      <c r="Z1138" s="4"/>
    </row>
    <row r="1139">
      <c r="A1139" s="4"/>
      <c r="B1139" s="4"/>
      <c r="C1139" s="4"/>
      <c r="D1139" s="4"/>
      <c r="E1139" s="4"/>
      <c r="F1139" s="4"/>
      <c r="G1139" s="4"/>
      <c r="H1139" s="4"/>
      <c r="I1139" s="4"/>
      <c r="J1139" s="4"/>
      <c r="K1139" s="4"/>
      <c r="L1139" s="4"/>
      <c r="M1139" s="4"/>
      <c r="N1139" s="4"/>
      <c r="O1139" s="4"/>
      <c r="P1139" s="4"/>
      <c r="Q1139" s="4"/>
      <c r="R1139" s="4"/>
      <c r="S1139" s="4"/>
      <c r="T1139" s="4"/>
      <c r="U1139" s="4"/>
      <c r="V1139" s="4"/>
      <c r="W1139" s="4"/>
      <c r="X1139" s="4"/>
      <c r="Y1139" s="4"/>
      <c r="Z1139" s="4"/>
    </row>
    <row r="1140">
      <c r="A1140" s="4"/>
      <c r="B1140" s="4"/>
      <c r="C1140" s="4"/>
      <c r="D1140" s="4"/>
      <c r="E1140" s="4"/>
      <c r="F1140" s="4"/>
      <c r="G1140" s="4"/>
      <c r="H1140" s="4"/>
      <c r="I1140" s="4"/>
      <c r="J1140" s="4"/>
      <c r="K1140" s="4"/>
      <c r="L1140" s="4"/>
      <c r="M1140" s="4"/>
      <c r="N1140" s="4"/>
      <c r="O1140" s="4"/>
      <c r="P1140" s="4"/>
      <c r="Q1140" s="4"/>
      <c r="R1140" s="4"/>
      <c r="S1140" s="4"/>
      <c r="T1140" s="4"/>
      <c r="U1140" s="4"/>
      <c r="V1140" s="4"/>
      <c r="W1140" s="4"/>
      <c r="X1140" s="4"/>
      <c r="Y1140" s="4"/>
      <c r="Z1140" s="4"/>
    </row>
    <row r="1141">
      <c r="A1141" s="4"/>
      <c r="B1141" s="4"/>
      <c r="C1141" s="4"/>
      <c r="D1141" s="4"/>
      <c r="E1141" s="4"/>
      <c r="F1141" s="4"/>
      <c r="G1141" s="4"/>
      <c r="H1141" s="4"/>
      <c r="I1141" s="4"/>
      <c r="J1141" s="4"/>
      <c r="K1141" s="4"/>
      <c r="L1141" s="4"/>
      <c r="M1141" s="4"/>
      <c r="N1141" s="4"/>
      <c r="O1141" s="4"/>
      <c r="P1141" s="4"/>
      <c r="Q1141" s="4"/>
      <c r="R1141" s="4"/>
      <c r="S1141" s="4"/>
      <c r="T1141" s="4"/>
      <c r="U1141" s="4"/>
      <c r="V1141" s="4"/>
      <c r="W1141" s="4"/>
      <c r="X1141" s="4"/>
      <c r="Y1141" s="4"/>
      <c r="Z1141" s="4"/>
    </row>
    <row r="1142">
      <c r="A1142" s="4"/>
      <c r="B1142" s="4"/>
      <c r="C1142" s="4"/>
      <c r="D1142" s="4"/>
      <c r="E1142" s="4"/>
      <c r="F1142" s="4"/>
      <c r="G1142" s="4"/>
      <c r="H1142" s="4"/>
      <c r="I1142" s="4"/>
      <c r="J1142" s="4"/>
      <c r="K1142" s="4"/>
      <c r="L1142" s="4"/>
      <c r="M1142" s="4"/>
      <c r="N1142" s="4"/>
      <c r="O1142" s="4"/>
      <c r="P1142" s="4"/>
      <c r="Q1142" s="4"/>
      <c r="R1142" s="4"/>
      <c r="S1142" s="4"/>
      <c r="T1142" s="4"/>
      <c r="U1142" s="4"/>
      <c r="V1142" s="4"/>
      <c r="W1142" s="4"/>
      <c r="X1142" s="4"/>
      <c r="Y1142" s="4"/>
      <c r="Z1142" s="4"/>
    </row>
    <row r="1143">
      <c r="A1143" s="4"/>
      <c r="B1143" s="4"/>
      <c r="C1143" s="4"/>
      <c r="D1143" s="4"/>
      <c r="E1143" s="4"/>
      <c r="F1143" s="4"/>
      <c r="G1143" s="4"/>
      <c r="H1143" s="4"/>
      <c r="I1143" s="4"/>
      <c r="J1143" s="4"/>
      <c r="K1143" s="4"/>
      <c r="L1143" s="4"/>
      <c r="M1143" s="4"/>
      <c r="N1143" s="4"/>
      <c r="O1143" s="4"/>
      <c r="P1143" s="4"/>
      <c r="Q1143" s="4"/>
      <c r="R1143" s="4"/>
      <c r="S1143" s="4"/>
      <c r="T1143" s="4"/>
      <c r="U1143" s="4"/>
      <c r="V1143" s="4"/>
      <c r="W1143" s="4"/>
      <c r="X1143" s="4"/>
      <c r="Y1143" s="4"/>
      <c r="Z1143" s="4"/>
    </row>
    <row r="1144">
      <c r="A1144" s="4"/>
      <c r="B1144" s="4"/>
      <c r="C1144" s="4"/>
      <c r="D1144" s="4"/>
      <c r="E1144" s="4"/>
      <c r="F1144" s="4"/>
      <c r="G1144" s="4"/>
      <c r="H1144" s="4"/>
      <c r="I1144" s="4"/>
      <c r="J1144" s="4"/>
      <c r="K1144" s="4"/>
      <c r="L1144" s="4"/>
      <c r="M1144" s="4"/>
      <c r="N1144" s="4"/>
      <c r="O1144" s="4"/>
      <c r="P1144" s="4"/>
      <c r="Q1144" s="4"/>
      <c r="R1144" s="4"/>
      <c r="S1144" s="4"/>
      <c r="T1144" s="4"/>
      <c r="U1144" s="4"/>
      <c r="V1144" s="4"/>
      <c r="W1144" s="4"/>
      <c r="X1144" s="4"/>
      <c r="Y1144" s="4"/>
      <c r="Z1144" s="4"/>
    </row>
    <row r="1145">
      <c r="A1145" s="4"/>
      <c r="B1145" s="4"/>
      <c r="C1145" s="4"/>
      <c r="D1145" s="4"/>
      <c r="E1145" s="4"/>
      <c r="F1145" s="4"/>
      <c r="G1145" s="4"/>
      <c r="H1145" s="4"/>
      <c r="I1145" s="4"/>
      <c r="J1145" s="4"/>
      <c r="K1145" s="4"/>
      <c r="L1145" s="4"/>
      <c r="M1145" s="4"/>
      <c r="N1145" s="4"/>
      <c r="O1145" s="4"/>
      <c r="P1145" s="4"/>
      <c r="Q1145" s="4"/>
      <c r="R1145" s="4"/>
      <c r="S1145" s="4"/>
      <c r="T1145" s="4"/>
      <c r="U1145" s="4"/>
      <c r="V1145" s="4"/>
      <c r="W1145" s="4"/>
      <c r="X1145" s="4"/>
      <c r="Y1145" s="4"/>
      <c r="Z1145" s="4"/>
    </row>
    <row r="1146">
      <c r="A1146" s="4"/>
      <c r="B1146" s="4"/>
      <c r="C1146" s="4"/>
      <c r="D1146" s="4"/>
      <c r="E1146" s="4"/>
      <c r="F1146" s="4"/>
      <c r="G1146" s="4"/>
      <c r="H1146" s="4"/>
      <c r="I1146" s="4"/>
      <c r="J1146" s="4"/>
      <c r="K1146" s="4"/>
      <c r="L1146" s="4"/>
      <c r="M1146" s="4"/>
      <c r="N1146" s="4"/>
      <c r="O1146" s="4"/>
      <c r="P1146" s="4"/>
      <c r="Q1146" s="4"/>
      <c r="R1146" s="4"/>
      <c r="S1146" s="4"/>
      <c r="T1146" s="4"/>
      <c r="U1146" s="4"/>
      <c r="V1146" s="4"/>
      <c r="W1146" s="4"/>
      <c r="X1146" s="4"/>
      <c r="Y1146" s="4"/>
      <c r="Z1146" s="4"/>
    </row>
    <row r="1147">
      <c r="A1147" s="4"/>
      <c r="B1147" s="4"/>
      <c r="C1147" s="4"/>
      <c r="D1147" s="4"/>
      <c r="E1147" s="4"/>
      <c r="F1147" s="4"/>
      <c r="G1147" s="4"/>
      <c r="H1147" s="4"/>
      <c r="I1147" s="4"/>
      <c r="J1147" s="4"/>
      <c r="K1147" s="4"/>
      <c r="L1147" s="4"/>
      <c r="M1147" s="4"/>
      <c r="N1147" s="4"/>
      <c r="O1147" s="4"/>
      <c r="P1147" s="4"/>
      <c r="Q1147" s="4"/>
      <c r="R1147" s="4"/>
      <c r="S1147" s="4"/>
      <c r="T1147" s="4"/>
      <c r="U1147" s="4"/>
      <c r="V1147" s="4"/>
      <c r="W1147" s="4"/>
      <c r="X1147" s="4"/>
      <c r="Y1147" s="4"/>
      <c r="Z1147" s="4"/>
    </row>
    <row r="1148">
      <c r="A1148" s="4"/>
      <c r="B1148" s="4"/>
      <c r="C1148" s="4"/>
      <c r="D1148" s="4"/>
      <c r="E1148" s="4"/>
      <c r="F1148" s="4"/>
      <c r="G1148" s="4"/>
      <c r="H1148" s="4"/>
      <c r="I1148" s="4"/>
      <c r="J1148" s="4"/>
      <c r="K1148" s="4"/>
      <c r="L1148" s="4"/>
      <c r="M1148" s="4"/>
      <c r="N1148" s="4"/>
      <c r="O1148" s="4"/>
      <c r="P1148" s="4"/>
      <c r="Q1148" s="4"/>
      <c r="R1148" s="4"/>
      <c r="S1148" s="4"/>
      <c r="T1148" s="4"/>
      <c r="U1148" s="4"/>
      <c r="V1148" s="4"/>
      <c r="W1148" s="4"/>
      <c r="X1148" s="4"/>
      <c r="Y1148" s="4"/>
      <c r="Z1148" s="4"/>
    </row>
    <row r="1149">
      <c r="A1149" s="4"/>
      <c r="B1149" s="4"/>
      <c r="C1149" s="4"/>
      <c r="D1149" s="4"/>
      <c r="E1149" s="4"/>
      <c r="F1149" s="4"/>
      <c r="G1149" s="4"/>
      <c r="H1149" s="4"/>
      <c r="I1149" s="4"/>
      <c r="J1149" s="4"/>
      <c r="K1149" s="4"/>
      <c r="L1149" s="4"/>
      <c r="M1149" s="4"/>
      <c r="N1149" s="4"/>
      <c r="O1149" s="4"/>
      <c r="P1149" s="4"/>
      <c r="Q1149" s="4"/>
      <c r="R1149" s="4"/>
      <c r="S1149" s="4"/>
      <c r="T1149" s="4"/>
      <c r="U1149" s="4"/>
      <c r="V1149" s="4"/>
      <c r="W1149" s="4"/>
      <c r="X1149" s="4"/>
      <c r="Y1149" s="4"/>
      <c r="Z1149" s="4"/>
    </row>
    <row r="1150">
      <c r="A1150" s="4"/>
      <c r="B1150" s="4"/>
      <c r="C1150" s="4"/>
      <c r="D1150" s="4"/>
      <c r="E1150" s="4"/>
      <c r="F1150" s="4"/>
      <c r="G1150" s="4"/>
      <c r="H1150" s="4"/>
      <c r="I1150" s="4"/>
      <c r="J1150" s="4"/>
      <c r="K1150" s="4"/>
      <c r="L1150" s="4"/>
      <c r="M1150" s="4"/>
      <c r="N1150" s="4"/>
      <c r="O1150" s="4"/>
      <c r="P1150" s="4"/>
      <c r="Q1150" s="4"/>
      <c r="R1150" s="4"/>
      <c r="S1150" s="4"/>
      <c r="T1150" s="4"/>
      <c r="U1150" s="4"/>
      <c r="V1150" s="4"/>
      <c r="W1150" s="4"/>
      <c r="X1150" s="4"/>
      <c r="Y1150" s="4"/>
      <c r="Z1150" s="4"/>
    </row>
    <row r="1151">
      <c r="A1151" s="4"/>
      <c r="B1151" s="4"/>
      <c r="C1151" s="4"/>
      <c r="D1151" s="4"/>
      <c r="E1151" s="4"/>
      <c r="F1151" s="4"/>
      <c r="G1151" s="4"/>
      <c r="H1151" s="4"/>
      <c r="I1151" s="4"/>
      <c r="J1151" s="4"/>
      <c r="K1151" s="4"/>
      <c r="L1151" s="4"/>
      <c r="M1151" s="4"/>
      <c r="N1151" s="4"/>
      <c r="O1151" s="4"/>
      <c r="P1151" s="4"/>
      <c r="Q1151" s="4"/>
      <c r="R1151" s="4"/>
      <c r="S1151" s="4"/>
      <c r="T1151" s="4"/>
      <c r="U1151" s="4"/>
      <c r="V1151" s="4"/>
      <c r="W1151" s="4"/>
      <c r="X1151" s="4"/>
      <c r="Y1151" s="4"/>
      <c r="Z1151" s="4"/>
    </row>
    <row r="1152">
      <c r="A1152" s="4"/>
      <c r="B1152" s="4"/>
      <c r="C1152" s="4"/>
      <c r="D1152" s="4"/>
      <c r="E1152" s="4"/>
      <c r="F1152" s="4"/>
      <c r="G1152" s="4"/>
      <c r="H1152" s="4"/>
      <c r="I1152" s="4"/>
      <c r="J1152" s="4"/>
      <c r="K1152" s="4"/>
      <c r="L1152" s="4"/>
      <c r="M1152" s="4"/>
      <c r="N1152" s="4"/>
      <c r="O1152" s="4"/>
      <c r="P1152" s="4"/>
      <c r="Q1152" s="4"/>
      <c r="R1152" s="4"/>
      <c r="S1152" s="4"/>
      <c r="T1152" s="4"/>
      <c r="U1152" s="4"/>
      <c r="V1152" s="4"/>
      <c r="W1152" s="4"/>
      <c r="X1152" s="4"/>
      <c r="Y1152" s="4"/>
      <c r="Z1152" s="4"/>
    </row>
    <row r="1153">
      <c r="A1153" s="4"/>
      <c r="B1153" s="4"/>
      <c r="C1153" s="4"/>
      <c r="D1153" s="4"/>
      <c r="E1153" s="4"/>
      <c r="F1153" s="4"/>
      <c r="G1153" s="4"/>
      <c r="H1153" s="4"/>
      <c r="I1153" s="4"/>
      <c r="J1153" s="4"/>
      <c r="K1153" s="4"/>
      <c r="L1153" s="4"/>
      <c r="M1153" s="4"/>
      <c r="N1153" s="4"/>
      <c r="O1153" s="4"/>
      <c r="P1153" s="4"/>
      <c r="Q1153" s="4"/>
      <c r="R1153" s="4"/>
      <c r="S1153" s="4"/>
      <c r="T1153" s="4"/>
      <c r="U1153" s="4"/>
      <c r="V1153" s="4"/>
      <c r="W1153" s="4"/>
      <c r="X1153" s="4"/>
      <c r="Y1153" s="4"/>
      <c r="Z1153" s="4"/>
    </row>
    <row r="1154">
      <c r="A1154" s="4"/>
      <c r="B1154" s="4"/>
      <c r="C1154" s="4"/>
      <c r="D1154" s="4"/>
      <c r="E1154" s="4"/>
      <c r="F1154" s="4"/>
      <c r="G1154" s="4"/>
      <c r="H1154" s="4"/>
      <c r="I1154" s="4"/>
      <c r="J1154" s="4"/>
      <c r="K1154" s="4"/>
      <c r="L1154" s="4"/>
      <c r="M1154" s="4"/>
      <c r="N1154" s="4"/>
      <c r="O1154" s="4"/>
      <c r="P1154" s="4"/>
      <c r="Q1154" s="4"/>
      <c r="R1154" s="4"/>
      <c r="S1154" s="4"/>
      <c r="T1154" s="4"/>
      <c r="U1154" s="4"/>
      <c r="V1154" s="4"/>
      <c r="W1154" s="4"/>
      <c r="X1154" s="4"/>
      <c r="Y1154" s="4"/>
      <c r="Z1154" s="4"/>
    </row>
    <row r="1155">
      <c r="A1155" s="4"/>
      <c r="B1155" s="4"/>
      <c r="C1155" s="4"/>
      <c r="D1155" s="4"/>
      <c r="E1155" s="4"/>
      <c r="F1155" s="4"/>
      <c r="G1155" s="4"/>
      <c r="H1155" s="4"/>
      <c r="I1155" s="4"/>
      <c r="J1155" s="4"/>
      <c r="K1155" s="4"/>
      <c r="L1155" s="4"/>
      <c r="M1155" s="4"/>
      <c r="N1155" s="4"/>
      <c r="O1155" s="4"/>
      <c r="P1155" s="4"/>
      <c r="Q1155" s="4"/>
      <c r="R1155" s="4"/>
      <c r="S1155" s="4"/>
      <c r="T1155" s="4"/>
      <c r="U1155" s="4"/>
      <c r="V1155" s="4"/>
      <c r="W1155" s="4"/>
      <c r="X1155" s="4"/>
      <c r="Y1155" s="4"/>
      <c r="Z1155" s="4"/>
    </row>
    <row r="1156">
      <c r="A1156" s="4"/>
      <c r="B1156" s="4"/>
      <c r="C1156" s="4"/>
      <c r="D1156" s="4"/>
      <c r="E1156" s="4"/>
      <c r="F1156" s="4"/>
      <c r="G1156" s="4"/>
      <c r="H1156" s="4"/>
      <c r="I1156" s="4"/>
      <c r="J1156" s="4"/>
      <c r="K1156" s="4"/>
      <c r="L1156" s="4"/>
      <c r="M1156" s="4"/>
      <c r="N1156" s="4"/>
      <c r="O1156" s="4"/>
      <c r="P1156" s="4"/>
      <c r="Q1156" s="4"/>
      <c r="R1156" s="4"/>
      <c r="S1156" s="4"/>
      <c r="T1156" s="4"/>
      <c r="U1156" s="4"/>
      <c r="V1156" s="4"/>
      <c r="W1156" s="4"/>
      <c r="X1156" s="4"/>
      <c r="Y1156" s="4"/>
      <c r="Z1156" s="4"/>
    </row>
    <row r="1157">
      <c r="A1157" s="4"/>
      <c r="B1157" s="4"/>
      <c r="C1157" s="4"/>
      <c r="D1157" s="4"/>
      <c r="E1157" s="4"/>
      <c r="F1157" s="4"/>
      <c r="G1157" s="4"/>
      <c r="H1157" s="4"/>
      <c r="I1157" s="4"/>
      <c r="J1157" s="4"/>
      <c r="K1157" s="4"/>
      <c r="L1157" s="4"/>
      <c r="M1157" s="4"/>
      <c r="N1157" s="4"/>
      <c r="O1157" s="4"/>
      <c r="P1157" s="4"/>
      <c r="Q1157" s="4"/>
      <c r="R1157" s="4"/>
      <c r="S1157" s="4"/>
      <c r="T1157" s="4"/>
      <c r="U1157" s="4"/>
      <c r="V1157" s="4"/>
      <c r="W1157" s="4"/>
      <c r="X1157" s="4"/>
      <c r="Y1157" s="4"/>
      <c r="Z1157" s="4"/>
    </row>
    <row r="1158">
      <c r="A1158" s="4"/>
      <c r="B1158" s="4"/>
      <c r="C1158" s="4"/>
      <c r="D1158" s="4"/>
      <c r="E1158" s="4"/>
      <c r="F1158" s="4"/>
      <c r="G1158" s="4"/>
      <c r="H1158" s="4"/>
      <c r="I1158" s="4"/>
      <c r="J1158" s="4"/>
      <c r="K1158" s="4"/>
      <c r="L1158" s="4"/>
      <c r="M1158" s="4"/>
      <c r="N1158" s="4"/>
      <c r="O1158" s="4"/>
      <c r="P1158" s="4"/>
      <c r="Q1158" s="4"/>
      <c r="R1158" s="4"/>
      <c r="S1158" s="4"/>
      <c r="T1158" s="4"/>
      <c r="U1158" s="4"/>
      <c r="V1158" s="4"/>
      <c r="W1158" s="4"/>
      <c r="X1158" s="4"/>
      <c r="Y1158" s="4"/>
      <c r="Z1158" s="4"/>
    </row>
    <row r="1159">
      <c r="A1159" s="4"/>
      <c r="B1159" s="4"/>
      <c r="C1159" s="4"/>
      <c r="D1159" s="4"/>
      <c r="E1159" s="4"/>
      <c r="F1159" s="4"/>
      <c r="G1159" s="4"/>
      <c r="H1159" s="4"/>
      <c r="I1159" s="4"/>
      <c r="J1159" s="4"/>
      <c r="K1159" s="4"/>
      <c r="L1159" s="4"/>
      <c r="M1159" s="4"/>
      <c r="N1159" s="4"/>
      <c r="O1159" s="4"/>
      <c r="P1159" s="4"/>
      <c r="Q1159" s="4"/>
      <c r="R1159" s="4"/>
      <c r="S1159" s="4"/>
      <c r="T1159" s="4"/>
      <c r="U1159" s="4"/>
      <c r="V1159" s="4"/>
      <c r="W1159" s="4"/>
      <c r="X1159" s="4"/>
      <c r="Y1159" s="4"/>
      <c r="Z1159" s="4"/>
    </row>
  </sheetData>
  <conditionalFormatting sqref="A41:A43 B236 A246:A248">
    <cfRule type="expression" dxfId="5" priority="1">
      <formula>#REF!="ready-all"</formula>
    </cfRule>
  </conditionalFormatting>
  <conditionalFormatting sqref="A41:A43 B236 A246:A248">
    <cfRule type="expression" dxfId="5" priority="2">
      <formula>#REF!="ready-hard"</formula>
    </cfRule>
  </conditionalFormatting>
  <conditionalFormatting sqref="A41:A43 B236 A246:A248">
    <cfRule type="expression" dxfId="5" priority="3">
      <formula>#REF!="blocked"</formula>
    </cfRule>
  </conditionalFormatting>
  <dataValidations>
    <dataValidation type="list" allowBlank="1" sqref="E2:E437">
      <formula1>"read,unread,reading"</formula1>
    </dataValidation>
    <dataValidation type="list" allowBlank="1" sqref="A2:B437">
      <formula1>#REF!</formula1>
    </dataValidation>
    <dataValidation type="list" allowBlank="1" showDropDown="1" showErrorMessage="1" sqref="C2:C437">
      <formula1>"hard,soft"</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4.63"/>
    <col customWidth="1" min="2" max="2" width="19.75"/>
    <col customWidth="1" min="3" max="3" width="19.13"/>
    <col customWidth="1" min="4" max="5" width="20.5"/>
    <col customWidth="1" min="6" max="6" width="21.13"/>
    <col customWidth="1" min="7" max="7" width="17.75"/>
    <col customWidth="1" min="8" max="8" width="19.63"/>
  </cols>
  <sheetData>
    <row r="1" ht="22.5" customHeight="1">
      <c r="A1" s="40" t="s">
        <v>9</v>
      </c>
      <c r="B1" s="40" t="s">
        <v>143</v>
      </c>
      <c r="C1" s="40" t="s">
        <v>144</v>
      </c>
      <c r="D1" s="41" t="s">
        <v>145</v>
      </c>
      <c r="E1" s="40" t="s">
        <v>146</v>
      </c>
      <c r="F1" s="40" t="s">
        <v>148</v>
      </c>
      <c r="G1" s="40" t="s">
        <v>149</v>
      </c>
      <c r="H1" s="40" t="s">
        <v>150</v>
      </c>
    </row>
    <row r="2" ht="22.5" customHeight="1">
      <c r="A2" s="42" t="s">
        <v>151</v>
      </c>
      <c r="B2" s="43">
        <f t="shared" ref="B2:C2" si="1">SUM(B3:B35)</f>
        <v>222</v>
      </c>
      <c r="C2" s="43">
        <f t="shared" si="1"/>
        <v>1</v>
      </c>
      <c r="D2" s="43"/>
      <c r="E2" s="43">
        <f t="shared" ref="E2:F2" si="2">SUM(E3:E35)</f>
        <v>31</v>
      </c>
      <c r="F2" s="43">
        <f t="shared" si="2"/>
        <v>8703</v>
      </c>
      <c r="G2" s="44">
        <f>AVERAGE(G3:G35)</f>
        <v>0.0034663983</v>
      </c>
      <c r="H2" s="43">
        <f>SUM(H3:H35)</f>
        <v>34</v>
      </c>
    </row>
    <row r="3" ht="22.5" customHeight="1">
      <c r="A3" s="45" t="str">
        <f>IFERROR(__xludf.DUMMYFUNCTION("SORT(UNIQUE(TRANSPOSE(TRIM(SPLIT(TEXTJOIN("","", TRUE, RUNS!$C$2:$C1000), "","")))))"),"Avengers")</f>
        <v>Avengers</v>
      </c>
      <c r="B3" s="46">
        <f>SUMPRODUCT(--ISNUMBER(SEARCH(","&amp;$A3&amp;",", ","&amp;SUBSTITUTE(RUNS!$C$2:$C$308,", ",",")&amp;",")))</f>
        <v>27</v>
      </c>
      <c r="C3" s="47">
        <f>SUMPRODUCT(--ISNUMBER(SEARCH(","&amp;$A3&amp;",", ","&amp;SUBSTITUTE(RUNS!$C$2:$C$308,", ",",")&amp;",")),
                --(RUNS!$K$2:$K$308="read"))</f>
        <v>0</v>
      </c>
      <c r="D3" s="47"/>
      <c r="E3" s="47">
        <f>SUMPRODUCT(--ISNUMBER(SEARCH(","&amp;$A3&amp;",", ","&amp;SUBSTITUTE(RUNS!$C$2:$C$308,", ",",")&amp;",")),
                --(RUNS!$K$2:$K$308="read"), N(RUNS!$G$2:$G$308))</f>
        <v>0</v>
      </c>
      <c r="F3" s="47">
        <f>SUMPRODUCT(--ISNUMBER(SEARCH(","&amp;$A3&amp;",", ","&amp;SUBSTITUTE(RUNS!$C$2:$C$308,", ",",")&amp;",")),
                N(RUNS!$G$2:$G$308))</f>
        <v>1296</v>
      </c>
      <c r="G3" s="48">
        <f t="shared" ref="G3:G35" si="3">IF($F3=0,0,$E3/$F3)</f>
        <v>0</v>
      </c>
      <c r="H3" s="47">
        <f>SUMPRODUCT(--ISNUMBER(SEARCH(","&amp;$A3&amp;",", ","&amp;SUBSTITUTE(RUNS!$C$2:$C$308,", ",",")&amp;",")),
                --(RUNS!$S$2:$S$308="READY-ALL"), --(RUNS!$K$2:$K$308="unread"))</f>
        <v>1</v>
      </c>
    </row>
    <row r="4" ht="22.5" customHeight="1">
      <c r="A4" s="45" t="str">
        <f>IFERROR(__xludf.DUMMYFUNCTION("""COMPUTED_VALUE"""),"Black Panther")</f>
        <v>Black Panther</v>
      </c>
      <c r="B4" s="46">
        <f>SUMPRODUCT(--ISNUMBER(SEARCH(","&amp;$A4&amp;",", ","&amp;SUBSTITUTE(RUNS!$C$2:$C$308,", ",",")&amp;",")))</f>
        <v>7</v>
      </c>
      <c r="C4" s="47">
        <f>SUMPRODUCT(--ISNUMBER(SEARCH(","&amp;$A4&amp;",", ","&amp;SUBSTITUTE(RUNS!$C$2:$C$308,", ",",")&amp;",")),
                --(RUNS!$K$2:$K$308="read"))</f>
        <v>0</v>
      </c>
      <c r="D4" s="47"/>
      <c r="E4" s="47">
        <f>SUMPRODUCT(--ISNUMBER(SEARCH(","&amp;$A4&amp;",", ","&amp;SUBSTITUTE(RUNS!$C$2:$C$308,", ",",")&amp;",")),
                --(RUNS!$K$2:$K$308="read"), N(RUNS!$G$2:$G$308))</f>
        <v>0</v>
      </c>
      <c r="F4" s="47">
        <f>SUMPRODUCT(--ISNUMBER(SEARCH(","&amp;$A4&amp;",", ","&amp;SUBSTITUTE(RUNS!$C$2:$C$308,", ",",")&amp;",")),
                N(RUNS!$G$2:$G$308))</f>
        <v>328</v>
      </c>
      <c r="G4" s="48">
        <f t="shared" si="3"/>
        <v>0</v>
      </c>
      <c r="H4" s="47">
        <f>SUMPRODUCT(--ISNUMBER(SEARCH(","&amp;$A4&amp;",", ","&amp;SUBSTITUTE(RUNS!$C$2:$C$308,", ",",")&amp;",")),
                --(RUNS!$S$2:$S$308="READY-ALL"), --(RUNS!$K$2:$K$308="unread"))</f>
        <v>0</v>
      </c>
    </row>
    <row r="5" ht="22.5" customHeight="1">
      <c r="A5" s="45" t="str">
        <f>IFERROR(__xludf.DUMMYFUNCTION("""COMPUTED_VALUE"""),"Black Widow")</f>
        <v>Black Widow</v>
      </c>
      <c r="B5" s="46">
        <f>SUMPRODUCT(--ISNUMBER(SEARCH(","&amp;$A5&amp;",", ","&amp;SUBSTITUTE(RUNS!$C$2:$C$308,", ",",")&amp;",")))</f>
        <v>2</v>
      </c>
      <c r="C5" s="47">
        <f>SUMPRODUCT(--ISNUMBER(SEARCH(","&amp;$A5&amp;",", ","&amp;SUBSTITUTE(RUNS!$C$2:$C$308,", ",",")&amp;",")),
                --(RUNS!$K$2:$K$308="read"))</f>
        <v>0</v>
      </c>
      <c r="D5" s="47"/>
      <c r="E5" s="47">
        <f>SUMPRODUCT(--ISNUMBER(SEARCH(","&amp;$A5&amp;",", ","&amp;SUBSTITUTE(RUNS!$C$2:$C$308,", ",",")&amp;",")),
                --(RUNS!$K$2:$K$308="read"), N(RUNS!$G$2:$G$308))</f>
        <v>0</v>
      </c>
      <c r="F5" s="47">
        <f>SUMPRODUCT(--ISNUMBER(SEARCH(","&amp;$A5&amp;",", ","&amp;SUBSTITUTE(RUNS!$C$2:$C$308,", ",",")&amp;",")),
                N(RUNS!$G$2:$G$308))</f>
        <v>74</v>
      </c>
      <c r="G5" s="48">
        <f t="shared" si="3"/>
        <v>0</v>
      </c>
      <c r="H5" s="47">
        <f>SUMPRODUCT(--ISNUMBER(SEARCH(","&amp;$A5&amp;",", ","&amp;SUBSTITUTE(RUNS!$C$2:$C$308,", ",",")&amp;",")),
                --(RUNS!$S$2:$S$308="READY-ALL"), --(RUNS!$K$2:$K$308="unread"))</f>
        <v>1</v>
      </c>
    </row>
    <row r="6" ht="22.5" customHeight="1">
      <c r="A6" s="45" t="str">
        <f>IFERROR(__xludf.DUMMYFUNCTION("""COMPUTED_VALUE"""),"Captain America")</f>
        <v>Captain America</v>
      </c>
      <c r="B6" s="46">
        <f>SUMPRODUCT(--ISNUMBER(SEARCH(","&amp;$A6&amp;",", ","&amp;SUBSTITUTE(RUNS!$C$2:$C$308,", ",",")&amp;",")))</f>
        <v>12</v>
      </c>
      <c r="C6" s="47">
        <f>SUMPRODUCT(--ISNUMBER(SEARCH(","&amp;$A6&amp;",", ","&amp;SUBSTITUTE(RUNS!$C$2:$C$308,", ",",")&amp;",")),
                --(RUNS!$K$2:$K$308="read"))</f>
        <v>0</v>
      </c>
      <c r="D6" s="47"/>
      <c r="E6" s="47">
        <f>SUMPRODUCT(--ISNUMBER(SEARCH(","&amp;$A6&amp;",", ","&amp;SUBSTITUTE(RUNS!$C$2:$C$308,", ",",")&amp;",")),
                --(RUNS!$K$2:$K$308="read"), N(RUNS!$G$2:$G$308))</f>
        <v>0</v>
      </c>
      <c r="F6" s="47">
        <f>SUMPRODUCT(--ISNUMBER(SEARCH(","&amp;$A6&amp;",", ","&amp;SUBSTITUTE(RUNS!$C$2:$C$308,", ",",")&amp;",")),
                N(RUNS!$G$2:$G$308))</f>
        <v>554</v>
      </c>
      <c r="G6" s="48">
        <f t="shared" si="3"/>
        <v>0</v>
      </c>
      <c r="H6" s="47">
        <f>SUMPRODUCT(--ISNUMBER(SEARCH(","&amp;$A6&amp;",", ","&amp;SUBSTITUTE(RUNS!$C$2:$C$308,", ",",")&amp;",")),
                --(RUNS!$S$2:$S$308="READY-ALL"), --(RUNS!$K$2:$K$308="unread"))</f>
        <v>1</v>
      </c>
    </row>
    <row r="7" ht="22.5" customHeight="1">
      <c r="A7" s="45" t="str">
        <f>IFERROR(__xludf.DUMMYFUNCTION("""COMPUTED_VALUE"""),"Captain Marvel")</f>
        <v>Captain Marvel</v>
      </c>
      <c r="B7" s="46">
        <f>SUMPRODUCT(--ISNUMBER(SEARCH(","&amp;$A7&amp;",", ","&amp;SUBSTITUTE(RUNS!$C$2:$C$308,", ",",")&amp;",")))</f>
        <v>3</v>
      </c>
      <c r="C7" s="47">
        <f>SUMPRODUCT(--ISNUMBER(SEARCH(","&amp;$A7&amp;",", ","&amp;SUBSTITUTE(RUNS!$C$2:$C$308,", ",",")&amp;",")),
                --(RUNS!$K$2:$K$308="read"))</f>
        <v>0</v>
      </c>
      <c r="D7" s="47"/>
      <c r="E7" s="47">
        <f>SUMPRODUCT(--ISNUMBER(SEARCH(","&amp;$A7&amp;",", ","&amp;SUBSTITUTE(RUNS!$C$2:$C$308,", ",",")&amp;",")),
                --(RUNS!$K$2:$K$308="read"), N(RUNS!$G$2:$G$308))</f>
        <v>0</v>
      </c>
      <c r="F7" s="47">
        <f>SUMPRODUCT(--ISNUMBER(SEARCH(","&amp;$A7&amp;",", ","&amp;SUBSTITUTE(RUNS!$C$2:$C$308,", ",",")&amp;",")),
                N(RUNS!$G$2:$G$308))</f>
        <v>219</v>
      </c>
      <c r="G7" s="48">
        <f t="shared" si="3"/>
        <v>0</v>
      </c>
      <c r="H7" s="47">
        <f>SUMPRODUCT(--ISNUMBER(SEARCH(","&amp;$A7&amp;",", ","&amp;SUBSTITUTE(RUNS!$C$2:$C$308,", ",",")&amp;",")),
                --(RUNS!$S$2:$S$308="READY-ALL"), --(RUNS!$K$2:$K$308="unread"))</f>
        <v>1</v>
      </c>
    </row>
    <row r="8" ht="22.5" customHeight="1">
      <c r="A8" s="45" t="str">
        <f>IFERROR(__xludf.DUMMYFUNCTION("""COMPUTED_VALUE"""),"Cosmic")</f>
        <v>Cosmic</v>
      </c>
      <c r="B8" s="46">
        <f>SUMPRODUCT(--ISNUMBER(SEARCH(","&amp;$A8&amp;",", ","&amp;SUBSTITUTE(RUNS!$C$2:$C$308,", ",",")&amp;",")))</f>
        <v>18</v>
      </c>
      <c r="C8" s="47">
        <f>SUMPRODUCT(--ISNUMBER(SEARCH(","&amp;$A8&amp;",", ","&amp;SUBSTITUTE(RUNS!$C$2:$C$308,", ",",")&amp;",")),
                --(RUNS!$K$2:$K$308="read"))</f>
        <v>0</v>
      </c>
      <c r="D8" s="47"/>
      <c r="E8" s="47">
        <f>SUMPRODUCT(--ISNUMBER(SEARCH(","&amp;$A8&amp;",", ","&amp;SUBSTITUTE(RUNS!$C$2:$C$308,", ",",")&amp;",")),
                --(RUNS!$K$2:$K$308="read"), N(RUNS!$G$2:$G$308))</f>
        <v>0</v>
      </c>
      <c r="F8" s="47">
        <f>SUMPRODUCT(--ISNUMBER(SEARCH(","&amp;$A8&amp;",", ","&amp;SUBSTITUTE(RUNS!$C$2:$C$308,", ",",")&amp;",")),
                N(RUNS!$G$2:$G$308))</f>
        <v>513</v>
      </c>
      <c r="G8" s="48">
        <f t="shared" si="3"/>
        <v>0</v>
      </c>
      <c r="H8" s="47">
        <f>SUMPRODUCT(--ISNUMBER(SEARCH(","&amp;$A8&amp;",", ","&amp;SUBSTITUTE(RUNS!$C$2:$C$308,", ",",")&amp;",")),
                --(RUNS!$S$2:$S$308="READY-ALL"), --(RUNS!$K$2:$K$308="unread"))</f>
        <v>0</v>
      </c>
    </row>
    <row r="9" ht="22.5" customHeight="1">
      <c r="A9" s="45" t="str">
        <f>IFERROR(__xludf.DUMMYFUNCTION("""COMPUTED_VALUE"""),"Daredevil")</f>
        <v>Daredevil</v>
      </c>
      <c r="B9" s="46">
        <f>SUMPRODUCT(--ISNUMBER(SEARCH(","&amp;$A9&amp;",", ","&amp;SUBSTITUTE(RUNS!$C$2:$C$308,", ",",")&amp;",")))</f>
        <v>12</v>
      </c>
      <c r="C9" s="47">
        <f>SUMPRODUCT(--ISNUMBER(SEARCH(","&amp;$A9&amp;",", ","&amp;SUBSTITUTE(RUNS!$C$2:$C$308,", ",",")&amp;",")),
                --(RUNS!$K$2:$K$308="read"))</f>
        <v>0</v>
      </c>
      <c r="D9" s="47"/>
      <c r="E9" s="47">
        <f>SUMPRODUCT(--ISNUMBER(SEARCH(","&amp;$A9&amp;",", ","&amp;SUBSTITUTE(RUNS!$C$2:$C$308,", ",",")&amp;",")),
                --(RUNS!$K$2:$K$308="read"), N(RUNS!$G$2:$G$308))</f>
        <v>0</v>
      </c>
      <c r="F9" s="47">
        <f>SUMPRODUCT(--ISNUMBER(SEARCH(","&amp;$A9&amp;",", ","&amp;SUBSTITUTE(RUNS!$C$2:$C$308,", ",",")&amp;",")),
                N(RUNS!$G$2:$G$308))</f>
        <v>442</v>
      </c>
      <c r="G9" s="48">
        <f t="shared" si="3"/>
        <v>0</v>
      </c>
      <c r="H9" s="47">
        <f>SUMPRODUCT(--ISNUMBER(SEARCH(","&amp;$A9&amp;",", ","&amp;SUBSTITUTE(RUNS!$C$2:$C$308,", ",",")&amp;",")),
                --(RUNS!$S$2:$S$308="READY-ALL"), --(RUNS!$K$2:$K$308="unread"))</f>
        <v>1</v>
      </c>
    </row>
    <row r="10" ht="22.5" customHeight="1">
      <c r="A10" s="45" t="str">
        <f>IFERROR(__xludf.DUMMYFUNCTION("""COMPUTED_VALUE"""),"Deadpool")</f>
        <v>Deadpool</v>
      </c>
      <c r="B10" s="46">
        <f>SUMPRODUCT(--ISNUMBER(SEARCH(","&amp;$A10&amp;",", ","&amp;SUBSTITUTE(RUNS!$C$2:$C$308,", ",",")&amp;",")))</f>
        <v>2</v>
      </c>
      <c r="C10" s="47">
        <f>SUMPRODUCT(--ISNUMBER(SEARCH(","&amp;$A10&amp;",", ","&amp;SUBSTITUTE(RUNS!$C$2:$C$308,", ",",")&amp;",")),
                --(RUNS!$K$2:$K$308="read"))</f>
        <v>0</v>
      </c>
      <c r="D10" s="47"/>
      <c r="E10" s="47">
        <f>SUMPRODUCT(--ISNUMBER(SEARCH(","&amp;$A10&amp;",", ","&amp;SUBSTITUTE(RUNS!$C$2:$C$308,", ",",")&amp;",")),
                --(RUNS!$K$2:$K$308="read"), N(RUNS!$G$2:$G$308))</f>
        <v>0</v>
      </c>
      <c r="F10" s="47">
        <f>SUMPRODUCT(--ISNUMBER(SEARCH(","&amp;$A10&amp;",", ","&amp;SUBSTITUTE(RUNS!$C$2:$C$308,", ",",")&amp;",")),
                N(RUNS!$G$2:$G$308))</f>
        <v>57</v>
      </c>
      <c r="G10" s="48">
        <f t="shared" si="3"/>
        <v>0</v>
      </c>
      <c r="H10" s="47">
        <f>SUMPRODUCT(--ISNUMBER(SEARCH(","&amp;$A10&amp;",", ","&amp;SUBSTITUTE(RUNS!$C$2:$C$308,", ",",")&amp;",")),
                --(RUNS!$S$2:$S$308="READY-ALL"), --(RUNS!$K$2:$K$308="unread"))</f>
        <v>1</v>
      </c>
    </row>
    <row r="11" ht="22.5" customHeight="1">
      <c r="A11" s="45" t="str">
        <f>IFERROR(__xludf.DUMMYFUNCTION("""COMPUTED_VALUE"""),"Defenders")</f>
        <v>Defenders</v>
      </c>
      <c r="B11" s="46">
        <f>SUMPRODUCT(--ISNUMBER(SEARCH(","&amp;$A11&amp;",", ","&amp;SUBSTITUTE(RUNS!$C$2:$C$308,", ",",")&amp;",")))</f>
        <v>1</v>
      </c>
      <c r="C11" s="47">
        <f>SUMPRODUCT(--ISNUMBER(SEARCH(","&amp;$A11&amp;",", ","&amp;SUBSTITUTE(RUNS!$C$2:$C$308,", ",",")&amp;",")),
                --(RUNS!$K$2:$K$308="read"))</f>
        <v>0</v>
      </c>
      <c r="D11" s="47"/>
      <c r="E11" s="47">
        <f>SUMPRODUCT(--ISNUMBER(SEARCH(","&amp;$A11&amp;",", ","&amp;SUBSTITUTE(RUNS!$C$2:$C$308,", ",",")&amp;",")),
                --(RUNS!$K$2:$K$308="read"), N(RUNS!$G$2:$G$308))</f>
        <v>0</v>
      </c>
      <c r="F11" s="47">
        <f>SUMPRODUCT(--ISNUMBER(SEARCH(","&amp;$A11&amp;",", ","&amp;SUBSTITUTE(RUNS!$C$2:$C$308,", ",",")&amp;",")),
                N(RUNS!$G$2:$G$308))</f>
        <v>62</v>
      </c>
      <c r="G11" s="48">
        <f t="shared" si="3"/>
        <v>0</v>
      </c>
      <c r="H11" s="47">
        <f>SUMPRODUCT(--ISNUMBER(SEARCH(","&amp;$A11&amp;",", ","&amp;SUBSTITUTE(RUNS!$C$2:$C$308,", ",",")&amp;",")),
                --(RUNS!$S$2:$S$308="READY-ALL"), --(RUNS!$K$2:$K$308="unread"))</f>
        <v>1</v>
      </c>
    </row>
    <row r="12" ht="22.5" customHeight="1">
      <c r="A12" s="45" t="str">
        <f>IFERROR(__xludf.DUMMYFUNCTION("""COMPUTED_VALUE"""),"Doctor Doom")</f>
        <v>Doctor Doom</v>
      </c>
      <c r="B12" s="46">
        <f>SUMPRODUCT(--ISNUMBER(SEARCH(","&amp;$A12&amp;",", ","&amp;SUBSTITUTE(RUNS!$C$2:$C$308,", ",",")&amp;",")))</f>
        <v>9</v>
      </c>
      <c r="C12" s="47">
        <f>SUMPRODUCT(--ISNUMBER(SEARCH(","&amp;$A12&amp;",", ","&amp;SUBSTITUTE(RUNS!$C$2:$C$308,", ",",")&amp;",")),
                --(RUNS!$K$2:$K$308="read"))</f>
        <v>0</v>
      </c>
      <c r="D12" s="47"/>
      <c r="E12" s="47">
        <f>SUMPRODUCT(--ISNUMBER(SEARCH(","&amp;$A12&amp;",", ","&amp;SUBSTITUTE(RUNS!$C$2:$C$308,", ",",")&amp;",")),
                --(RUNS!$K$2:$K$308="read"), N(RUNS!$G$2:$G$308))</f>
        <v>0</v>
      </c>
      <c r="F12" s="47">
        <f>SUMPRODUCT(--ISNUMBER(SEARCH(","&amp;$A12&amp;",", ","&amp;SUBSTITUTE(RUNS!$C$2:$C$308,", ",",")&amp;",")),
                N(RUNS!$G$2:$G$308))</f>
        <v>106</v>
      </c>
      <c r="G12" s="48">
        <f t="shared" si="3"/>
        <v>0</v>
      </c>
      <c r="H12" s="47">
        <f>SUMPRODUCT(--ISNUMBER(SEARCH(","&amp;$A12&amp;",", ","&amp;SUBSTITUTE(RUNS!$C$2:$C$308,", ",",")&amp;",")),
                --(RUNS!$S$2:$S$308="READY-ALL"), --(RUNS!$K$2:$K$308="unread"))</f>
        <v>1</v>
      </c>
    </row>
    <row r="13" ht="22.5" customHeight="1">
      <c r="A13" s="45" t="str">
        <f>IFERROR(__xludf.DUMMYFUNCTION("""COMPUTED_VALUE"""),"Dr. Strange")</f>
        <v>Dr. Strange</v>
      </c>
      <c r="B13" s="46">
        <f>SUMPRODUCT(--ISNUMBER(SEARCH(","&amp;$A13&amp;",", ","&amp;SUBSTITUTE(RUNS!$C$2:$C$308,", ",",")&amp;",")))</f>
        <v>8</v>
      </c>
      <c r="C13" s="47">
        <f>SUMPRODUCT(--ISNUMBER(SEARCH(","&amp;$A13&amp;",", ","&amp;SUBSTITUTE(RUNS!$C$2:$C$308,", ",",")&amp;",")),
                --(RUNS!$K$2:$K$308="read"))</f>
        <v>0</v>
      </c>
      <c r="D13" s="47"/>
      <c r="E13" s="47">
        <f>SUMPRODUCT(--ISNUMBER(SEARCH(","&amp;$A13&amp;",", ","&amp;SUBSTITUTE(RUNS!$C$2:$C$308,", ",",")&amp;",")),
                --(RUNS!$K$2:$K$308="read"), N(RUNS!$G$2:$G$308))</f>
        <v>0</v>
      </c>
      <c r="F13" s="47">
        <f>SUMPRODUCT(--ISNUMBER(SEARCH(","&amp;$A13&amp;",", ","&amp;SUBSTITUTE(RUNS!$C$2:$C$308,", ",",")&amp;",")),
                N(RUNS!$G$2:$G$308))</f>
        <v>220</v>
      </c>
      <c r="G13" s="48">
        <f t="shared" si="3"/>
        <v>0</v>
      </c>
      <c r="H13" s="47">
        <f>SUMPRODUCT(--ISNUMBER(SEARCH(","&amp;$A13&amp;",", ","&amp;SUBSTITUTE(RUNS!$C$2:$C$308,", ",",")&amp;",")),
                --(RUNS!$S$2:$S$308="READY-ALL"), --(RUNS!$K$2:$K$308="unread"))</f>
        <v>2</v>
      </c>
    </row>
    <row r="14" ht="22.5" customHeight="1">
      <c r="A14" s="45" t="str">
        <f>IFERROR(__xludf.DUMMYFUNCTION("""COMPUTED_VALUE"""),"Eternals")</f>
        <v>Eternals</v>
      </c>
      <c r="B14" s="46">
        <f>SUMPRODUCT(--ISNUMBER(SEARCH(","&amp;$A14&amp;",", ","&amp;SUBSTITUTE(RUNS!$C$2:$C$308,", ",",")&amp;",")))</f>
        <v>4</v>
      </c>
      <c r="C14" s="47">
        <f>SUMPRODUCT(--ISNUMBER(SEARCH(","&amp;$A14&amp;",", ","&amp;SUBSTITUTE(RUNS!$C$2:$C$308,", ",",")&amp;",")),
                --(RUNS!$K$2:$K$308="read"))</f>
        <v>0</v>
      </c>
      <c r="D14" s="47"/>
      <c r="E14" s="47">
        <f>SUMPRODUCT(--ISNUMBER(SEARCH(","&amp;$A14&amp;",", ","&amp;SUBSTITUTE(RUNS!$C$2:$C$308,", ",",")&amp;",")),
                --(RUNS!$K$2:$K$308="read"), N(RUNS!$G$2:$G$308))</f>
        <v>0</v>
      </c>
      <c r="F14" s="47">
        <f>SUMPRODUCT(--ISNUMBER(SEARCH(","&amp;$A14&amp;",", ","&amp;SUBSTITUTE(RUNS!$C$2:$C$308,", ",",")&amp;",")),
                N(RUNS!$G$2:$G$308))</f>
        <v>97</v>
      </c>
      <c r="G14" s="48">
        <f t="shared" si="3"/>
        <v>0</v>
      </c>
      <c r="H14" s="47">
        <f>SUMPRODUCT(--ISNUMBER(SEARCH(","&amp;$A14&amp;",", ","&amp;SUBSTITUTE(RUNS!$C$2:$C$308,", ",",")&amp;",")),
                --(RUNS!$S$2:$S$308="READY-ALL"), --(RUNS!$K$2:$K$308="unread"))</f>
        <v>1</v>
      </c>
    </row>
    <row r="15" ht="22.5" customHeight="1">
      <c r="A15" s="45" t="str">
        <f>IFERROR(__xludf.DUMMYFUNCTION("""COMPUTED_VALUE"""),"Events")</f>
        <v>Events</v>
      </c>
      <c r="B15" s="46">
        <f>SUMPRODUCT(--ISNUMBER(SEARCH(","&amp;$A15&amp;",", ","&amp;SUBSTITUTE(RUNS!$C$2:$C$308,", ",",")&amp;",")))</f>
        <v>1</v>
      </c>
      <c r="C15" s="47">
        <f>SUMPRODUCT(--ISNUMBER(SEARCH(","&amp;$A15&amp;",", ","&amp;SUBSTITUTE(RUNS!$C$2:$C$308,", ",",")&amp;",")),
                --(RUNS!$K$2:$K$308="read"))</f>
        <v>0</v>
      </c>
      <c r="D15" s="47"/>
      <c r="E15" s="47">
        <f>SUMPRODUCT(--ISNUMBER(SEARCH(","&amp;$A15&amp;",", ","&amp;SUBSTITUTE(RUNS!$C$2:$C$308,", ",",")&amp;",")),
                --(RUNS!$K$2:$K$308="read"), N(RUNS!$G$2:$G$308))</f>
        <v>0</v>
      </c>
      <c r="F15" s="47">
        <f>SUMPRODUCT(--ISNUMBER(SEARCH(","&amp;$A15&amp;",", ","&amp;SUBSTITUTE(RUNS!$C$2:$C$308,", ",",")&amp;",")),
                N(RUNS!$G$2:$G$308))</f>
        <v>12</v>
      </c>
      <c r="G15" s="48">
        <f t="shared" si="3"/>
        <v>0</v>
      </c>
      <c r="H15" s="47">
        <f>SUMPRODUCT(--ISNUMBER(SEARCH(","&amp;$A15&amp;",", ","&amp;SUBSTITUTE(RUNS!$C$2:$C$308,", ",",")&amp;",")),
                --(RUNS!$S$2:$S$308="READY-ALL"), --(RUNS!$K$2:$K$308="unread"))</f>
        <v>1</v>
      </c>
    </row>
    <row r="16" ht="22.5" customHeight="1">
      <c r="A16" s="45" t="str">
        <f>IFERROR(__xludf.DUMMYFUNCTION("""COMPUTED_VALUE"""),"Fantastic Four")</f>
        <v>Fantastic Four</v>
      </c>
      <c r="B16" s="46">
        <f>SUMPRODUCT(--ISNUMBER(SEARCH(","&amp;$A16&amp;",", ","&amp;SUBSTITUTE(RUNS!$C$2:$C$308,", ",",")&amp;",")))</f>
        <v>7</v>
      </c>
      <c r="C16" s="47">
        <f>SUMPRODUCT(--ISNUMBER(SEARCH(","&amp;$A16&amp;",", ","&amp;SUBSTITUTE(RUNS!$C$2:$C$308,", ",",")&amp;",")),
                --(RUNS!$K$2:$K$308="read"))</f>
        <v>0</v>
      </c>
      <c r="D16" s="47"/>
      <c r="E16" s="47">
        <f>SUMPRODUCT(--ISNUMBER(SEARCH(","&amp;$A16&amp;",", ","&amp;SUBSTITUTE(RUNS!$C$2:$C$308,", ",",")&amp;",")),
                --(RUNS!$K$2:$K$308="read"), N(RUNS!$G$2:$G$308))</f>
        <v>0</v>
      </c>
      <c r="F16" s="47">
        <f>SUMPRODUCT(--ISNUMBER(SEARCH(","&amp;$A16&amp;",", ","&amp;SUBSTITUTE(RUNS!$C$2:$C$308,", ",",")&amp;",")),
                N(RUNS!$G$2:$G$308))</f>
        <v>407</v>
      </c>
      <c r="G16" s="48">
        <f t="shared" si="3"/>
        <v>0</v>
      </c>
      <c r="H16" s="47">
        <f>SUMPRODUCT(--ISNUMBER(SEARCH(","&amp;$A16&amp;",", ","&amp;SUBSTITUTE(RUNS!$C$2:$C$308,", ",",")&amp;",")),
                --(RUNS!$S$2:$S$308="READY-ALL"), --(RUNS!$K$2:$K$308="unread"))</f>
        <v>1</v>
      </c>
    </row>
    <row r="17" ht="22.5" customHeight="1">
      <c r="A17" s="45" t="str">
        <f>IFERROR(__xludf.DUMMYFUNCTION("""COMPUTED_VALUE"""),"Ghost Rider")</f>
        <v>Ghost Rider</v>
      </c>
      <c r="B17" s="46">
        <f>SUMPRODUCT(--ISNUMBER(SEARCH(","&amp;$A17&amp;",", ","&amp;SUBSTITUTE(RUNS!$C$2:$C$308,", ",",")&amp;",")))</f>
        <v>4</v>
      </c>
      <c r="C17" s="47">
        <f>SUMPRODUCT(--ISNUMBER(SEARCH(","&amp;$A17&amp;",", ","&amp;SUBSTITUTE(RUNS!$C$2:$C$308,", ",",")&amp;",")),
                --(RUNS!$K$2:$K$308="read"))</f>
        <v>0</v>
      </c>
      <c r="D17" s="47"/>
      <c r="E17" s="47">
        <f>SUMPRODUCT(--ISNUMBER(SEARCH(","&amp;$A17&amp;",", ","&amp;SUBSTITUTE(RUNS!$C$2:$C$308,", ",",")&amp;",")),
                --(RUNS!$K$2:$K$308="read"), N(RUNS!$G$2:$G$308))</f>
        <v>0</v>
      </c>
      <c r="F17" s="47">
        <f>SUMPRODUCT(--ISNUMBER(SEARCH(","&amp;$A17&amp;",", ","&amp;SUBSTITUTE(RUNS!$C$2:$C$308,", ",",")&amp;",")),
                N(RUNS!$G$2:$G$308))</f>
        <v>186</v>
      </c>
      <c r="G17" s="48">
        <f t="shared" si="3"/>
        <v>0</v>
      </c>
      <c r="H17" s="47">
        <f>SUMPRODUCT(--ISNUMBER(SEARCH(","&amp;$A17&amp;",", ","&amp;SUBSTITUTE(RUNS!$C$2:$C$308,", ",",")&amp;",")),
                --(RUNS!$S$2:$S$308="READY-ALL"), --(RUNS!$K$2:$K$308="unread"))</f>
        <v>0</v>
      </c>
    </row>
    <row r="18" ht="22.5" customHeight="1">
      <c r="A18" s="45" t="str">
        <f>IFERROR(__xludf.DUMMYFUNCTION("""COMPUTED_VALUE"""),"Hawkeye")</f>
        <v>Hawkeye</v>
      </c>
      <c r="B18" s="46">
        <f>SUMPRODUCT(--ISNUMBER(SEARCH(","&amp;$A18&amp;",", ","&amp;SUBSTITUTE(RUNS!$C$2:$C$308,", ",",")&amp;",")))</f>
        <v>1</v>
      </c>
      <c r="C18" s="47">
        <f>SUMPRODUCT(--ISNUMBER(SEARCH(","&amp;$A18&amp;",", ","&amp;SUBSTITUTE(RUNS!$C$2:$C$308,", ",",")&amp;",")),
                --(RUNS!$K$2:$K$308="read"))</f>
        <v>0</v>
      </c>
      <c r="D18" s="47"/>
      <c r="E18" s="47">
        <f>SUMPRODUCT(--ISNUMBER(SEARCH(","&amp;$A18&amp;",", ","&amp;SUBSTITUTE(RUNS!$C$2:$C$308,", ",",")&amp;",")),
                --(RUNS!$K$2:$K$308="read"), N(RUNS!$G$2:$G$308))</f>
        <v>0</v>
      </c>
      <c r="F18" s="47">
        <f>SUMPRODUCT(--ISNUMBER(SEARCH(","&amp;$A18&amp;",", ","&amp;SUBSTITUTE(RUNS!$C$2:$C$308,", ",",")&amp;",")),
                N(RUNS!$G$2:$G$308))</f>
        <v>24</v>
      </c>
      <c r="G18" s="48">
        <f t="shared" si="3"/>
        <v>0</v>
      </c>
      <c r="H18" s="47">
        <f>SUMPRODUCT(--ISNUMBER(SEARCH(","&amp;$A18&amp;",", ","&amp;SUBSTITUTE(RUNS!$C$2:$C$308,", ",",")&amp;",")),
                --(RUNS!$S$2:$S$308="READY-ALL"), --(RUNS!$K$2:$K$308="unread"))</f>
        <v>0</v>
      </c>
    </row>
    <row r="19" ht="22.5" customHeight="1">
      <c r="A19" s="45" t="str">
        <f>IFERROR(__xludf.DUMMYFUNCTION("""COMPUTED_VALUE"""),"Hercules")</f>
        <v>Hercules</v>
      </c>
      <c r="B19" s="46">
        <f>SUMPRODUCT(--ISNUMBER(SEARCH(","&amp;$A19&amp;",", ","&amp;SUBSTITUTE(RUNS!$C$2:$C$308,", ",",")&amp;",")))</f>
        <v>5</v>
      </c>
      <c r="C19" s="47">
        <f>SUMPRODUCT(--ISNUMBER(SEARCH(","&amp;$A19&amp;",", ","&amp;SUBSTITUTE(RUNS!$C$2:$C$308,", ",",")&amp;",")),
                --(RUNS!$K$2:$K$308="read"))</f>
        <v>0</v>
      </c>
      <c r="D19" s="47"/>
      <c r="E19" s="47">
        <f>SUMPRODUCT(--ISNUMBER(SEARCH(","&amp;$A19&amp;",", ","&amp;SUBSTITUTE(RUNS!$C$2:$C$308,", ",",")&amp;",")),
                --(RUNS!$K$2:$K$308="read"), N(RUNS!$G$2:$G$308))</f>
        <v>0</v>
      </c>
      <c r="F19" s="47">
        <f>SUMPRODUCT(--ISNUMBER(SEARCH(","&amp;$A19&amp;",", ","&amp;SUBSTITUTE(RUNS!$C$2:$C$308,", ",",")&amp;",")),
                N(RUNS!$G$2:$G$308))</f>
        <v>176</v>
      </c>
      <c r="G19" s="48">
        <f t="shared" si="3"/>
        <v>0</v>
      </c>
      <c r="H19" s="47">
        <f>SUMPRODUCT(--ISNUMBER(SEARCH(","&amp;$A19&amp;",", ","&amp;SUBSTITUTE(RUNS!$C$2:$C$308,", ",",")&amp;",")),
                --(RUNS!$S$2:$S$308="READY-ALL"), --(RUNS!$K$2:$K$308="unread"))</f>
        <v>0</v>
      </c>
    </row>
    <row r="20" ht="22.5" customHeight="1">
      <c r="A20" s="45" t="str">
        <f>IFERROR(__xludf.DUMMYFUNCTION("""COMPUTED_VALUE"""),"Hickman Saga")</f>
        <v>Hickman Saga</v>
      </c>
      <c r="B20" s="46">
        <f>SUMPRODUCT(--ISNUMBER(SEARCH(","&amp;$A20&amp;",", ","&amp;SUBSTITUTE(RUNS!$C$2:$C$308,", ",",")&amp;",")))</f>
        <v>10</v>
      </c>
      <c r="C20" s="47">
        <f>SUMPRODUCT(--ISNUMBER(SEARCH(","&amp;$A20&amp;",", ","&amp;SUBSTITUTE(RUNS!$C$2:$C$308,", ",",")&amp;",")),
                --(RUNS!$K$2:$K$308="read"))</f>
        <v>1</v>
      </c>
      <c r="D20" s="47"/>
      <c r="E20" s="47">
        <f>SUMPRODUCT(--ISNUMBER(SEARCH(","&amp;$A20&amp;",", ","&amp;SUBSTITUTE(RUNS!$C$2:$C$308,", ",",")&amp;",")),
                --(RUNS!$K$2:$K$308="read"), N(RUNS!$G$2:$G$308))</f>
        <v>31</v>
      </c>
      <c r="F20" s="47">
        <f>SUMPRODUCT(--ISNUMBER(SEARCH(","&amp;$A20&amp;",", ","&amp;SUBSTITUTE(RUNS!$C$2:$C$308,", ",",")&amp;",")),
                N(RUNS!$G$2:$G$308))</f>
        <v>271</v>
      </c>
      <c r="G20" s="48">
        <f t="shared" si="3"/>
        <v>0.1143911439</v>
      </c>
      <c r="H20" s="47">
        <f>SUMPRODUCT(--ISNUMBER(SEARCH(","&amp;$A20&amp;",", ","&amp;SUBSTITUTE(RUNS!$C$2:$C$308,", ",",")&amp;",")),
                --(RUNS!$S$2:$S$308="READY-ALL"), --(RUNS!$K$2:$K$308="unread"))</f>
        <v>0</v>
      </c>
    </row>
    <row r="21" ht="22.5" customHeight="1">
      <c r="A21" s="45" t="str">
        <f>IFERROR(__xludf.DUMMYFUNCTION("""COMPUTED_VALUE"""),"Horror")</f>
        <v>Horror</v>
      </c>
      <c r="B21" s="46">
        <f>SUMPRODUCT(--ISNUMBER(SEARCH(","&amp;$A21&amp;",", ","&amp;SUBSTITUTE(RUNS!$C$2:$C$308,", ",",")&amp;",")))</f>
        <v>1</v>
      </c>
      <c r="C21" s="47">
        <f>SUMPRODUCT(--ISNUMBER(SEARCH(","&amp;$A21&amp;",", ","&amp;SUBSTITUTE(RUNS!$C$2:$C$308,", ",",")&amp;",")),
                --(RUNS!$K$2:$K$308="read"))</f>
        <v>0</v>
      </c>
      <c r="D21" s="47"/>
      <c r="E21" s="47">
        <f>SUMPRODUCT(--ISNUMBER(SEARCH(","&amp;$A21&amp;",", ","&amp;SUBSTITUTE(RUNS!$C$2:$C$308,", ",",")&amp;",")),
                --(RUNS!$K$2:$K$308="read"), N(RUNS!$G$2:$G$308))</f>
        <v>0</v>
      </c>
      <c r="F21" s="47">
        <f>SUMPRODUCT(--ISNUMBER(SEARCH(","&amp;$A21&amp;",", ","&amp;SUBSTITUTE(RUNS!$C$2:$C$308,", ",",")&amp;",")),
                N(RUNS!$G$2:$G$308))</f>
        <v>76</v>
      </c>
      <c r="G21" s="48">
        <f t="shared" si="3"/>
        <v>0</v>
      </c>
      <c r="H21" s="47">
        <f>SUMPRODUCT(--ISNUMBER(SEARCH(","&amp;$A21&amp;",", ","&amp;SUBSTITUTE(RUNS!$C$2:$C$308,", ",",")&amp;",")),
                --(RUNS!$S$2:$S$308="READY-ALL"), --(RUNS!$K$2:$K$308="unread"))</f>
        <v>0</v>
      </c>
    </row>
    <row r="22" ht="22.5" customHeight="1">
      <c r="A22" s="45" t="str">
        <f>IFERROR(__xludf.DUMMYFUNCTION("""COMPUTED_VALUE"""),"Hulk")</f>
        <v>Hulk</v>
      </c>
      <c r="B22" s="46">
        <f>SUMPRODUCT(--ISNUMBER(SEARCH(","&amp;$A22&amp;",", ","&amp;SUBSTITUTE(RUNS!$C$2:$C$308,", ",",")&amp;",")))</f>
        <v>12</v>
      </c>
      <c r="C22" s="47">
        <f>SUMPRODUCT(--ISNUMBER(SEARCH(","&amp;$A22&amp;",", ","&amp;SUBSTITUTE(RUNS!$C$2:$C$308,", ",",")&amp;",")),
                --(RUNS!$K$2:$K$308="read"))</f>
        <v>0</v>
      </c>
      <c r="D22" s="47"/>
      <c r="E22" s="47">
        <f>SUMPRODUCT(--ISNUMBER(SEARCH(","&amp;$A22&amp;",", ","&amp;SUBSTITUTE(RUNS!$C$2:$C$308,", ",",")&amp;",")),
                --(RUNS!$K$2:$K$308="read"), N(RUNS!$G$2:$G$308))</f>
        <v>0</v>
      </c>
      <c r="F22" s="47">
        <f>SUMPRODUCT(--ISNUMBER(SEARCH(","&amp;$A22&amp;",", ","&amp;SUBSTITUTE(RUNS!$C$2:$C$308,", ",",")&amp;",")),
                N(RUNS!$G$2:$G$308))</f>
        <v>482</v>
      </c>
      <c r="G22" s="48">
        <f t="shared" si="3"/>
        <v>0</v>
      </c>
      <c r="H22" s="47">
        <f>SUMPRODUCT(--ISNUMBER(SEARCH(","&amp;$A22&amp;",", ","&amp;SUBSTITUTE(RUNS!$C$2:$C$308,", ",",")&amp;",")),
                --(RUNS!$S$2:$S$308="READY-ALL"), --(RUNS!$K$2:$K$308="unread"))</f>
        <v>3</v>
      </c>
    </row>
    <row r="23" ht="22.5" customHeight="1">
      <c r="A23" s="45" t="str">
        <f>IFERROR(__xludf.DUMMYFUNCTION("""COMPUTED_VALUE"""),"Inhumans")</f>
        <v>Inhumans</v>
      </c>
      <c r="B23" s="46">
        <f>SUMPRODUCT(--ISNUMBER(SEARCH(","&amp;$A23&amp;",", ","&amp;SUBSTITUTE(RUNS!$C$2:$C$308,", ",",")&amp;",")))</f>
        <v>2</v>
      </c>
      <c r="C23" s="47">
        <f>SUMPRODUCT(--ISNUMBER(SEARCH(","&amp;$A23&amp;",", ","&amp;SUBSTITUTE(RUNS!$C$2:$C$308,", ",",")&amp;",")),
                --(RUNS!$K$2:$K$308="read"))</f>
        <v>0</v>
      </c>
      <c r="D23" s="47"/>
      <c r="E23" s="47">
        <f>SUMPRODUCT(--ISNUMBER(SEARCH(","&amp;$A23&amp;",", ","&amp;SUBSTITUTE(RUNS!$C$2:$C$308,", ",",")&amp;",")),
                --(RUNS!$K$2:$K$308="read"), N(RUNS!$G$2:$G$308))</f>
        <v>0</v>
      </c>
      <c r="F23" s="47">
        <f>SUMPRODUCT(--ISNUMBER(SEARCH(","&amp;$A23&amp;",", ","&amp;SUBSTITUTE(RUNS!$C$2:$C$308,", ",",")&amp;",")),
                N(RUNS!$G$2:$G$308))</f>
        <v>44</v>
      </c>
      <c r="G23" s="48">
        <f t="shared" si="3"/>
        <v>0</v>
      </c>
      <c r="H23" s="47">
        <f>SUMPRODUCT(--ISNUMBER(SEARCH(","&amp;$A23&amp;",", ","&amp;SUBSTITUTE(RUNS!$C$2:$C$308,", ",",")&amp;",")),
                --(RUNS!$S$2:$S$308="READY-ALL"), --(RUNS!$K$2:$K$308="unread"))</f>
        <v>0</v>
      </c>
    </row>
    <row r="24" ht="22.5" customHeight="1">
      <c r="A24" s="45" t="str">
        <f>IFERROR(__xludf.DUMMYFUNCTION("""COMPUTED_VALUE"""),"Iron Fist")</f>
        <v>Iron Fist</v>
      </c>
      <c r="B24" s="46">
        <f>SUMPRODUCT(--ISNUMBER(SEARCH(","&amp;$A24&amp;",", ","&amp;SUBSTITUTE(RUNS!$C$2:$C$308,", ",",")&amp;",")))</f>
        <v>2</v>
      </c>
      <c r="C24" s="47">
        <f>SUMPRODUCT(--ISNUMBER(SEARCH(","&amp;$A24&amp;",", ","&amp;SUBSTITUTE(RUNS!$C$2:$C$308,", ",",")&amp;",")),
                --(RUNS!$K$2:$K$308="read"))</f>
        <v>0</v>
      </c>
      <c r="D24" s="47"/>
      <c r="E24" s="47">
        <f>SUMPRODUCT(--ISNUMBER(SEARCH(","&amp;$A24&amp;",", ","&amp;SUBSTITUTE(RUNS!$C$2:$C$308,", ",",")&amp;",")),
                --(RUNS!$K$2:$K$308="read"), N(RUNS!$G$2:$G$308))</f>
        <v>0</v>
      </c>
      <c r="F24" s="47">
        <f>SUMPRODUCT(--ISNUMBER(SEARCH(","&amp;$A24&amp;",", ","&amp;SUBSTITUTE(RUNS!$C$2:$C$308,", ",",")&amp;",")),
                N(RUNS!$G$2:$G$308))</f>
        <v>70</v>
      </c>
      <c r="G24" s="48">
        <f t="shared" si="3"/>
        <v>0</v>
      </c>
      <c r="H24" s="47">
        <f>SUMPRODUCT(--ISNUMBER(SEARCH(","&amp;$A24&amp;",", ","&amp;SUBSTITUTE(RUNS!$C$2:$C$308,", ",",")&amp;",")),
                --(RUNS!$S$2:$S$308="READY-ALL"), --(RUNS!$K$2:$K$308="unread"))</f>
        <v>1</v>
      </c>
    </row>
    <row r="25" ht="22.5" customHeight="1">
      <c r="A25" s="45" t="str">
        <f>IFERROR(__xludf.DUMMYFUNCTION("""COMPUTED_VALUE"""),"Iron Man")</f>
        <v>Iron Man</v>
      </c>
      <c r="B25" s="46">
        <f>SUMPRODUCT(--ISNUMBER(SEARCH(","&amp;$A25&amp;",", ","&amp;SUBSTITUTE(RUNS!$C$2:$C$308,", ",",")&amp;",")))</f>
        <v>8</v>
      </c>
      <c r="C25" s="47">
        <f>SUMPRODUCT(--ISNUMBER(SEARCH(","&amp;$A25&amp;",", ","&amp;SUBSTITUTE(RUNS!$C$2:$C$308,", ",",")&amp;",")),
                --(RUNS!$K$2:$K$308="read"))</f>
        <v>0</v>
      </c>
      <c r="D25" s="47"/>
      <c r="E25" s="47">
        <f>SUMPRODUCT(--ISNUMBER(SEARCH(","&amp;$A25&amp;",", ","&amp;SUBSTITUTE(RUNS!$C$2:$C$308,", ",",")&amp;",")),
                --(RUNS!$K$2:$K$308="read"), N(RUNS!$G$2:$G$308))</f>
        <v>0</v>
      </c>
      <c r="F25" s="47">
        <f>SUMPRODUCT(--ISNUMBER(SEARCH(","&amp;$A25&amp;",", ","&amp;SUBSTITUTE(RUNS!$C$2:$C$308,", ",",")&amp;",")),
                N(RUNS!$G$2:$G$308))</f>
        <v>237</v>
      </c>
      <c r="G25" s="48">
        <f t="shared" si="3"/>
        <v>0</v>
      </c>
      <c r="H25" s="47">
        <f>SUMPRODUCT(--ISNUMBER(SEARCH(","&amp;$A25&amp;",", ","&amp;SUBSTITUTE(RUNS!$C$2:$C$308,", ",",")&amp;",")),
                --(RUNS!$S$2:$S$308="READY-ALL"), --(RUNS!$K$2:$K$308="unread"))</f>
        <v>1</v>
      </c>
    </row>
    <row r="26" ht="22.5" customHeight="1">
      <c r="A26" s="12" t="str">
        <f>IFERROR(__xludf.DUMMYFUNCTION("""COMPUTED_VALUE"""),"Jessica Jones")</f>
        <v>Jessica Jones</v>
      </c>
      <c r="B26" s="46">
        <f>SUMPRODUCT(--ISNUMBER(SEARCH(","&amp;$A26&amp;",", ","&amp;SUBSTITUTE(RUNS!$C$2:$C$308,", ",",")&amp;",")))</f>
        <v>3</v>
      </c>
      <c r="C26" s="47">
        <f>SUMPRODUCT(--ISNUMBER(SEARCH(","&amp;$A26&amp;",", ","&amp;SUBSTITUTE(RUNS!$C$2:$C$308,", ",",")&amp;",")),
                --(RUNS!$K$2:$K$308="read"))</f>
        <v>0</v>
      </c>
      <c r="D26" s="47"/>
      <c r="E26" s="47">
        <f>SUMPRODUCT(--ISNUMBER(SEARCH(","&amp;$A26&amp;",", ","&amp;SUBSTITUTE(RUNS!$C$2:$C$308,", ",",")&amp;",")),
                --(RUNS!$K$2:$K$308="read"), N(RUNS!$G$2:$G$308))</f>
        <v>0</v>
      </c>
      <c r="F26" s="47">
        <f>SUMPRODUCT(--ISNUMBER(SEARCH(","&amp;$A26&amp;",", ","&amp;SUBSTITUTE(RUNS!$C$2:$C$308,", ",",")&amp;",")),
                N(RUNS!$G$2:$G$308))</f>
        <v>84</v>
      </c>
      <c r="G26" s="48">
        <f t="shared" si="3"/>
        <v>0</v>
      </c>
      <c r="H26" s="47">
        <f>SUMPRODUCT(--ISNUMBER(SEARCH(","&amp;$A26&amp;",", ","&amp;SUBSTITUTE(RUNS!$C$2:$C$308,", ",",")&amp;",")),
                --(RUNS!$S$2:$S$308="READY-ALL"), --(RUNS!$K$2:$K$308="unread"))</f>
        <v>0</v>
      </c>
    </row>
    <row r="27" ht="22.5" customHeight="1">
      <c r="A27" s="12" t="str">
        <f>IFERROR(__xludf.DUMMYFUNCTION("""COMPUTED_VALUE"""),"Loki")</f>
        <v>Loki</v>
      </c>
      <c r="B27" s="46">
        <f>SUMPRODUCT(--ISNUMBER(SEARCH(","&amp;$A27&amp;",", ","&amp;SUBSTITUTE(RUNS!$C$2:$C$308,", ",",")&amp;",")))</f>
        <v>1</v>
      </c>
      <c r="C27" s="47">
        <f>SUMPRODUCT(--ISNUMBER(SEARCH(","&amp;$A27&amp;",", ","&amp;SUBSTITUTE(RUNS!$C$2:$C$308,", ",",")&amp;",")),
                --(RUNS!$K$2:$K$308="read"))</f>
        <v>0</v>
      </c>
      <c r="D27" s="47"/>
      <c r="E27" s="47">
        <f>SUMPRODUCT(--ISNUMBER(SEARCH(","&amp;$A27&amp;",", ","&amp;SUBSTITUTE(RUNS!$C$2:$C$308,", ",",")&amp;",")),
                --(RUNS!$K$2:$K$308="read"), N(RUNS!$G$2:$G$308))</f>
        <v>0</v>
      </c>
      <c r="F27" s="47">
        <f>SUMPRODUCT(--ISNUMBER(SEARCH(","&amp;$A27&amp;",", ","&amp;SUBSTITUTE(RUNS!$C$2:$C$308,", ",",")&amp;",")),
                N(RUNS!$G$2:$G$308))</f>
        <v>23</v>
      </c>
      <c r="G27" s="48">
        <f t="shared" si="3"/>
        <v>0</v>
      </c>
      <c r="H27" s="47">
        <f>SUMPRODUCT(--ISNUMBER(SEARCH(","&amp;$A27&amp;",", ","&amp;SUBSTITUTE(RUNS!$C$2:$C$308,", ",",")&amp;",")),
                --(RUNS!$S$2:$S$308="READY-ALL"), --(RUNS!$K$2:$K$308="unread"))</f>
        <v>0</v>
      </c>
    </row>
    <row r="28" ht="22.5" customHeight="1">
      <c r="A28" s="12" t="str">
        <f>IFERROR(__xludf.DUMMYFUNCTION("""COMPUTED_VALUE"""),"Moon Knight")</f>
        <v>Moon Knight</v>
      </c>
      <c r="B28" s="46">
        <f>SUMPRODUCT(--ISNUMBER(SEARCH(","&amp;$A28&amp;",", ","&amp;SUBSTITUTE(RUNS!$C$2:$C$308,", ",",")&amp;",")))</f>
        <v>5</v>
      </c>
      <c r="C28" s="47">
        <f>SUMPRODUCT(--ISNUMBER(SEARCH(","&amp;$A28&amp;",", ","&amp;SUBSTITUTE(RUNS!$C$2:$C$308,", ",",")&amp;",")),
                --(RUNS!$K$2:$K$308="read"))</f>
        <v>0</v>
      </c>
      <c r="D28" s="47"/>
      <c r="E28" s="47">
        <f>SUMPRODUCT(--ISNUMBER(SEARCH(","&amp;$A28&amp;",", ","&amp;SUBSTITUTE(RUNS!$C$2:$C$308,", ",",")&amp;",")),
                --(RUNS!$K$2:$K$308="read"), N(RUNS!$G$2:$G$308))</f>
        <v>0</v>
      </c>
      <c r="F28" s="47">
        <f>SUMPRODUCT(--ISNUMBER(SEARCH(","&amp;$A28&amp;",", ","&amp;SUBSTITUTE(RUNS!$C$2:$C$308,", ",",")&amp;",")),
                N(RUNS!$G$2:$G$308))</f>
        <v>185</v>
      </c>
      <c r="G28" s="48">
        <f t="shared" si="3"/>
        <v>0</v>
      </c>
      <c r="H28" s="47">
        <f>SUMPRODUCT(--ISNUMBER(SEARCH(","&amp;$A28&amp;",", ","&amp;SUBSTITUTE(RUNS!$C$2:$C$308,", ",",")&amp;",")),
                --(RUNS!$S$2:$S$308="READY-ALL"), --(RUNS!$K$2:$K$308="unread"))</f>
        <v>1</v>
      </c>
    </row>
    <row r="29" ht="22.5" customHeight="1">
      <c r="A29" s="12" t="str">
        <f>IFERROR(__xludf.DUMMYFUNCTION("""COMPUTED_VALUE"""),"Punisher")</f>
        <v>Punisher</v>
      </c>
      <c r="B29" s="46">
        <f>SUMPRODUCT(--ISNUMBER(SEARCH(","&amp;$A29&amp;",", ","&amp;SUBSTITUTE(RUNS!$C$2:$C$308,", ",",")&amp;",")))</f>
        <v>4</v>
      </c>
      <c r="C29" s="47">
        <f>SUMPRODUCT(--ISNUMBER(SEARCH(","&amp;$A29&amp;",", ","&amp;SUBSTITUTE(RUNS!$C$2:$C$308,", ",",")&amp;",")),
                --(RUNS!$K$2:$K$308="read"))</f>
        <v>0</v>
      </c>
      <c r="D29" s="47"/>
      <c r="E29" s="47">
        <f>SUMPRODUCT(--ISNUMBER(SEARCH(","&amp;$A29&amp;",", ","&amp;SUBSTITUTE(RUNS!$C$2:$C$308,", ",",")&amp;",")),
                --(RUNS!$K$2:$K$308="read"), N(RUNS!$G$2:$G$308))</f>
        <v>0</v>
      </c>
      <c r="F29" s="47">
        <f>SUMPRODUCT(--ISNUMBER(SEARCH(","&amp;$A29&amp;",", ","&amp;SUBSTITUTE(RUNS!$C$2:$C$308,", ",",")&amp;",")),
                N(RUNS!$G$2:$G$308))</f>
        <v>132</v>
      </c>
      <c r="G29" s="48">
        <f t="shared" si="3"/>
        <v>0</v>
      </c>
      <c r="H29" s="47">
        <f>SUMPRODUCT(--ISNUMBER(SEARCH(","&amp;$A29&amp;",", ","&amp;SUBSTITUTE(RUNS!$C$2:$C$308,", ",",")&amp;",")),
                --(RUNS!$S$2:$S$308="READY-ALL"), --(RUNS!$K$2:$K$308="unread"))</f>
        <v>1</v>
      </c>
    </row>
    <row r="30" ht="22.5" customHeight="1">
      <c r="A30" s="12" t="str">
        <f>IFERROR(__xludf.DUMMYFUNCTION("""COMPUTED_VALUE"""),"Spider-Man")</f>
        <v>Spider-Man</v>
      </c>
      <c r="B30" s="46">
        <f>SUMPRODUCT(--ISNUMBER(SEARCH(","&amp;$A30&amp;",", ","&amp;SUBSTITUTE(RUNS!$C$2:$C$308,", ",",")&amp;",")))</f>
        <v>16</v>
      </c>
      <c r="C30" s="47">
        <f>SUMPRODUCT(--ISNUMBER(SEARCH(","&amp;$A30&amp;",", ","&amp;SUBSTITUTE(RUNS!$C$2:$C$308,", ",",")&amp;",")),
                --(RUNS!$K$2:$K$308="read"))</f>
        <v>0</v>
      </c>
      <c r="D30" s="47"/>
      <c r="E30" s="47">
        <f>SUMPRODUCT(--ISNUMBER(SEARCH(","&amp;$A30&amp;",", ","&amp;SUBSTITUTE(RUNS!$C$2:$C$308,", ",",")&amp;",")),
                --(RUNS!$K$2:$K$308="read"), N(RUNS!$G$2:$G$308))</f>
        <v>0</v>
      </c>
      <c r="F30" s="47">
        <f>SUMPRODUCT(--ISNUMBER(SEARCH(","&amp;$A30&amp;",", ","&amp;SUBSTITUTE(RUNS!$C$2:$C$308,", ",",")&amp;",")),
                N(RUNS!$G$2:$G$308))</f>
        <v>1155</v>
      </c>
      <c r="G30" s="48">
        <f t="shared" si="3"/>
        <v>0</v>
      </c>
      <c r="H30" s="47">
        <f>SUMPRODUCT(--ISNUMBER(SEARCH(","&amp;$A30&amp;",", ","&amp;SUBSTITUTE(RUNS!$C$2:$C$308,", ",",")&amp;",")),
                --(RUNS!$S$2:$S$308="READY-ALL"), --(RUNS!$K$2:$K$308="unread"))</f>
        <v>3</v>
      </c>
    </row>
    <row r="31" ht="22.5" customHeight="1">
      <c r="A31" s="12" t="str">
        <f>IFERROR(__xludf.DUMMYFUNCTION("""COMPUTED_VALUE"""),"Standalone")</f>
        <v>Standalone</v>
      </c>
      <c r="B31" s="46">
        <f>SUMPRODUCT(--ISNUMBER(SEARCH(","&amp;$A31&amp;",", ","&amp;SUBSTITUTE(RUNS!$C$2:$C$308,", ",",")&amp;",")))</f>
        <v>9</v>
      </c>
      <c r="C31" s="47">
        <f>SUMPRODUCT(--ISNUMBER(SEARCH(","&amp;$A31&amp;",", ","&amp;SUBSTITUTE(RUNS!$C$2:$C$308,", ",",")&amp;",")),
                --(RUNS!$K$2:$K$308="read"))</f>
        <v>0</v>
      </c>
      <c r="D31" s="47"/>
      <c r="E31" s="47">
        <f>SUMPRODUCT(--ISNUMBER(SEARCH(","&amp;$A31&amp;",", ","&amp;SUBSTITUTE(RUNS!$C$2:$C$308,", ",",")&amp;",")),
                --(RUNS!$K$2:$K$308="read"), N(RUNS!$G$2:$G$308))</f>
        <v>0</v>
      </c>
      <c r="F31" s="47">
        <f>SUMPRODUCT(--ISNUMBER(SEARCH(","&amp;$A31&amp;",", ","&amp;SUBSTITUTE(RUNS!$C$2:$C$308,", ",",")&amp;",")),
                N(RUNS!$G$2:$G$308))</f>
        <v>210</v>
      </c>
      <c r="G31" s="48">
        <f t="shared" si="3"/>
        <v>0</v>
      </c>
      <c r="H31" s="47">
        <f>SUMPRODUCT(--ISNUMBER(SEARCH(","&amp;$A31&amp;",", ","&amp;SUBSTITUTE(RUNS!$C$2:$C$308,", ",",")&amp;",")),
                --(RUNS!$S$2:$S$308="READY-ALL"), --(RUNS!$K$2:$K$308="unread"))</f>
        <v>8</v>
      </c>
    </row>
    <row r="32" ht="22.5" customHeight="1">
      <c r="A32" s="12" t="str">
        <f>IFERROR(__xludf.DUMMYFUNCTION("""COMPUTED_VALUE"""),"Thor")</f>
        <v>Thor</v>
      </c>
      <c r="B32" s="46">
        <f>SUMPRODUCT(--ISNUMBER(SEARCH(","&amp;$A32&amp;",", ","&amp;SUBSTITUTE(RUNS!$C$2:$C$308,", ",",")&amp;",")))</f>
        <v>14</v>
      </c>
      <c r="C32" s="47">
        <f>SUMPRODUCT(--ISNUMBER(SEARCH(","&amp;$A32&amp;",", ","&amp;SUBSTITUTE(RUNS!$C$2:$C$308,", ",",")&amp;",")),
                --(RUNS!$K$2:$K$308="read"))</f>
        <v>0</v>
      </c>
      <c r="D32" s="47"/>
      <c r="E32" s="47">
        <f>SUMPRODUCT(--ISNUMBER(SEARCH(","&amp;$A32&amp;",", ","&amp;SUBSTITUTE(RUNS!$C$2:$C$308,", ",",")&amp;",")),
                --(RUNS!$K$2:$K$308="read"), N(RUNS!$G$2:$G$308))</f>
        <v>0</v>
      </c>
      <c r="F32" s="47">
        <f>SUMPRODUCT(--ISNUMBER(SEARCH(","&amp;$A32&amp;",", ","&amp;SUBSTITUTE(RUNS!$C$2:$C$308,", ",",")&amp;",")),
                N(RUNS!$G$2:$G$308))</f>
        <v>564</v>
      </c>
      <c r="G32" s="48">
        <f t="shared" si="3"/>
        <v>0</v>
      </c>
      <c r="H32" s="47">
        <f>SUMPRODUCT(--ISNUMBER(SEARCH(","&amp;$A32&amp;",", ","&amp;SUBSTITUTE(RUNS!$C$2:$C$308,", ",",")&amp;",")),
                --(RUNS!$S$2:$S$308="READY-ALL"), --(RUNS!$K$2:$K$308="unread"))</f>
        <v>2</v>
      </c>
    </row>
    <row r="33" ht="22.5" customHeight="1">
      <c r="A33" s="12" t="str">
        <f>IFERROR(__xludf.DUMMYFUNCTION("""COMPUTED_VALUE"""),"Ultimate 2024")</f>
        <v>Ultimate 2024</v>
      </c>
      <c r="B33" s="46">
        <f>SUMPRODUCT(--ISNUMBER(SEARCH(","&amp;$A33&amp;",", ","&amp;SUBSTITUTE(RUNS!$C$2:$C$308,", ",",")&amp;",")))</f>
        <v>4</v>
      </c>
      <c r="C33" s="47">
        <f>SUMPRODUCT(--ISNUMBER(SEARCH(","&amp;$A33&amp;",", ","&amp;SUBSTITUTE(RUNS!$C$2:$C$308,", ",",")&amp;",")),
                --(RUNS!$K$2:$K$308="read"))</f>
        <v>0</v>
      </c>
      <c r="D33" s="47"/>
      <c r="E33" s="47">
        <f>SUMPRODUCT(--ISNUMBER(SEARCH(","&amp;$A33&amp;",", ","&amp;SUBSTITUTE(RUNS!$C$2:$C$308,", ",",")&amp;",")),
                --(RUNS!$K$2:$K$308="read"), N(RUNS!$G$2:$G$308))</f>
        <v>0</v>
      </c>
      <c r="F33" s="47">
        <f>SUMPRODUCT(--ISNUMBER(SEARCH(","&amp;$A33&amp;",", ","&amp;SUBSTITUTE(RUNS!$C$2:$C$308,", ",",")&amp;",")),
                N(RUNS!$G$2:$G$308))</f>
        <v>138</v>
      </c>
      <c r="G33" s="48">
        <f t="shared" si="3"/>
        <v>0</v>
      </c>
      <c r="H33" s="47">
        <f>SUMPRODUCT(--ISNUMBER(SEARCH(","&amp;$A33&amp;",", ","&amp;SUBSTITUTE(RUNS!$C$2:$C$308,", ",",")&amp;",")),
                --(RUNS!$S$2:$S$308="READY-ALL"), --(RUNS!$K$2:$K$308="unread"))</f>
        <v>0</v>
      </c>
    </row>
    <row r="34" ht="22.5" customHeight="1">
      <c r="A34" s="12" t="str">
        <f>IFERROR(__xludf.DUMMYFUNCTION("""COMPUTED_VALUE"""),"Venom")</f>
        <v>Venom</v>
      </c>
      <c r="B34" s="46">
        <f>SUMPRODUCT(--ISNUMBER(SEARCH(","&amp;$A34&amp;",", ","&amp;SUBSTITUTE(RUNS!$C$2:$C$308,", ",",")&amp;",")))</f>
        <v>3</v>
      </c>
      <c r="C34" s="47">
        <f>SUMPRODUCT(--ISNUMBER(SEARCH(","&amp;$A34&amp;",", ","&amp;SUBSTITUTE(RUNS!$C$2:$C$308,", ",",")&amp;",")),
                --(RUNS!$K$2:$K$308="read"))</f>
        <v>0</v>
      </c>
      <c r="D34" s="47"/>
      <c r="E34" s="47">
        <f>SUMPRODUCT(--ISNUMBER(SEARCH(","&amp;$A34&amp;",", ","&amp;SUBSTITUTE(RUNS!$C$2:$C$308,", ",",")&amp;",")),
                --(RUNS!$K$2:$K$308="read"), N(RUNS!$G$2:$G$308))</f>
        <v>0</v>
      </c>
      <c r="F34" s="47">
        <f>SUMPRODUCT(--ISNUMBER(SEARCH(","&amp;$A34&amp;",", ","&amp;SUBSTITUTE(RUNS!$C$2:$C$308,", ",",")&amp;",")),
                N(RUNS!$G$2:$G$308))</f>
        <v>144</v>
      </c>
      <c r="G34" s="48">
        <f t="shared" si="3"/>
        <v>0</v>
      </c>
      <c r="H34" s="47">
        <f>SUMPRODUCT(--ISNUMBER(SEARCH(","&amp;$A34&amp;",", ","&amp;SUBSTITUTE(RUNS!$C$2:$C$308,", ",",")&amp;",")),
                --(RUNS!$S$2:$S$308="READY-ALL"), --(RUNS!$K$2:$K$308="unread"))</f>
        <v>1</v>
      </c>
    </row>
    <row r="35" ht="22.5" customHeight="1">
      <c r="A35" s="12" t="str">
        <f>IFERROR(__xludf.DUMMYFUNCTION("""COMPUTED_VALUE"""),"Vision &amp; Scarlet Witch")</f>
        <v>Vision &amp; Scarlet Witch</v>
      </c>
      <c r="B35" s="46">
        <f>SUMPRODUCT(--ISNUMBER(SEARCH(","&amp;$A35&amp;",", ","&amp;SUBSTITUTE(RUNS!$C$2:$C$308,", ",",")&amp;",")))</f>
        <v>5</v>
      </c>
      <c r="C35" s="47">
        <f>SUMPRODUCT(--ISNUMBER(SEARCH(","&amp;$A35&amp;",", ","&amp;SUBSTITUTE(RUNS!$C$2:$C$308,", ",",")&amp;",")),
                --(RUNS!$K$2:$K$308="read"))</f>
        <v>0</v>
      </c>
      <c r="D35" s="47"/>
      <c r="E35" s="47">
        <f>SUMPRODUCT(--ISNUMBER(SEARCH(","&amp;$A35&amp;",", ","&amp;SUBSTITUTE(RUNS!$C$2:$C$308,", ",",")&amp;",")),
                --(RUNS!$K$2:$K$308="read"), N(RUNS!$G$2:$G$308))</f>
        <v>0</v>
      </c>
      <c r="F35" s="47">
        <f>SUMPRODUCT(--ISNUMBER(SEARCH(","&amp;$A35&amp;",", ","&amp;SUBSTITUTE(RUNS!$C$2:$C$308,", ",",")&amp;",")),
                N(RUNS!$G$2:$G$308))</f>
        <v>115</v>
      </c>
      <c r="G35" s="48">
        <f t="shared" si="3"/>
        <v>0</v>
      </c>
      <c r="H35" s="47">
        <f>SUMPRODUCT(--ISNUMBER(SEARCH(","&amp;$A35&amp;",", ","&amp;SUBSTITUTE(RUNS!$C$2:$C$308,", ",",")&amp;",")),
                --(RUNS!$S$2:$S$308="READY-ALL"), --(RUNS!$K$2:$K$308="unread"))</f>
        <v>0</v>
      </c>
    </row>
    <row r="36">
      <c r="A36" s="22" t="str">
        <f>IFERROR(__xludf.DUMMYFUNCTION("""COMPUTED_VALUE"""),"Wolverine")</f>
        <v>Wolverine</v>
      </c>
      <c r="B36" s="59"/>
    </row>
    <row r="37">
      <c r="A37" s="22" t="str">
        <f>IFERROR(__xludf.DUMMYFUNCTION("""COMPUTED_VALUE"""),"X-23")</f>
        <v>X-23</v>
      </c>
      <c r="B37" s="59"/>
    </row>
    <row r="38">
      <c r="A38" s="22" t="str">
        <f>IFERROR(__xludf.DUMMYFUNCTION("""COMPUTED_VALUE"""),"X-Men")</f>
        <v>X-Men</v>
      </c>
      <c r="B38" s="59"/>
    </row>
    <row r="39">
      <c r="A39" s="22" t="str">
        <f>IFERROR(__xludf.DUMMYFUNCTION("""COMPUTED_VALUE"""),"Young Avengers")</f>
        <v>Young Avengers</v>
      </c>
      <c r="B39" s="59"/>
    </row>
    <row r="40">
      <c r="B40" s="59"/>
    </row>
    <row r="41">
      <c r="B41" s="59"/>
    </row>
    <row r="42">
      <c r="B42" s="59"/>
    </row>
    <row r="43">
      <c r="B43" s="59"/>
    </row>
    <row r="44">
      <c r="B44" s="59"/>
    </row>
  </sheetData>
  <dataValidations>
    <dataValidation type="custom" allowBlank="1" showDropDown="1" sqref="B2:C35 E2:H35">
      <formula1>AND(ISNUMBER(B2),(NOT(OR(NOT(ISERROR(DATEVALUE(B2))), AND(ISNUMBER(B2), LEFT(CELL("format", B2))="D")))))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13.38"/>
    <col customWidth="1" min="3" max="3" width="26.88"/>
    <col customWidth="1" min="4" max="4" width="17.75"/>
    <col customWidth="1" min="5" max="6" width="37.63"/>
  </cols>
  <sheetData>
    <row r="1" ht="22.5" customHeight="1">
      <c r="A1" s="60" t="s">
        <v>367</v>
      </c>
      <c r="B1" s="60" t="s">
        <v>368</v>
      </c>
      <c r="C1" s="60" t="s">
        <v>369</v>
      </c>
      <c r="D1" s="60" t="s">
        <v>370</v>
      </c>
      <c r="E1" s="61" t="s">
        <v>371</v>
      </c>
      <c r="F1" s="60" t="s">
        <v>372</v>
      </c>
    </row>
    <row r="2" ht="22.5" customHeight="1">
      <c r="A2" s="62" t="s">
        <v>373</v>
      </c>
      <c r="B2" s="63">
        <v>1995.0</v>
      </c>
      <c r="C2" s="62" t="s">
        <v>374</v>
      </c>
      <c r="D2" s="64" t="s">
        <v>375</v>
      </c>
      <c r="E2" s="11"/>
      <c r="F2" s="65" t="s">
        <v>377</v>
      </c>
    </row>
    <row r="3" ht="22.5" customHeight="1">
      <c r="A3" s="62" t="s">
        <v>380</v>
      </c>
      <c r="B3" s="63">
        <v>2006.0</v>
      </c>
      <c r="C3" s="62" t="s">
        <v>268</v>
      </c>
      <c r="D3" s="64" t="s">
        <v>375</v>
      </c>
      <c r="E3" s="11"/>
      <c r="F3" s="65" t="s">
        <v>382</v>
      </c>
    </row>
    <row r="4" ht="22.5" customHeight="1">
      <c r="A4" s="62" t="s">
        <v>384</v>
      </c>
      <c r="B4" s="63">
        <v>2004.0</v>
      </c>
      <c r="C4" s="62" t="s">
        <v>80</v>
      </c>
      <c r="D4" s="64" t="s">
        <v>375</v>
      </c>
      <c r="E4" s="11"/>
      <c r="F4" s="65" t="s">
        <v>386</v>
      </c>
    </row>
    <row r="5" ht="22.5" customHeight="1">
      <c r="A5" s="62" t="s">
        <v>387</v>
      </c>
      <c r="B5" s="63">
        <v>2012.0</v>
      </c>
      <c r="C5" s="62" t="s">
        <v>123</v>
      </c>
      <c r="D5" s="64" t="s">
        <v>388</v>
      </c>
      <c r="E5" s="10" t="s">
        <v>123</v>
      </c>
      <c r="F5" s="65" t="s">
        <v>389</v>
      </c>
    </row>
    <row r="6" ht="22.5" customHeight="1">
      <c r="A6" s="62" t="s">
        <v>390</v>
      </c>
      <c r="B6" s="63">
        <v>2024.0</v>
      </c>
      <c r="C6" s="62" t="s">
        <v>392</v>
      </c>
      <c r="D6" s="64" t="s">
        <v>388</v>
      </c>
      <c r="E6" s="10" t="s">
        <v>181</v>
      </c>
      <c r="F6" s="65" t="s">
        <v>393</v>
      </c>
    </row>
    <row r="7" ht="22.5" customHeight="1">
      <c r="A7" s="62" t="s">
        <v>147</v>
      </c>
      <c r="B7" s="63">
        <v>2006.0</v>
      </c>
      <c r="C7" s="62" t="s">
        <v>91</v>
      </c>
      <c r="D7" s="64" t="s">
        <v>375</v>
      </c>
      <c r="E7" s="10"/>
      <c r="F7" s="65" t="s">
        <v>395</v>
      </c>
    </row>
    <row r="8" ht="22.5" customHeight="1">
      <c r="A8" s="62" t="s">
        <v>325</v>
      </c>
      <c r="B8" s="63">
        <v>2016.0</v>
      </c>
      <c r="C8" s="62" t="s">
        <v>396</v>
      </c>
      <c r="D8" s="64" t="s">
        <v>388</v>
      </c>
      <c r="E8" s="10" t="s">
        <v>129</v>
      </c>
      <c r="F8" s="65" t="s">
        <v>397</v>
      </c>
    </row>
    <row r="9" ht="22.5" customHeight="1">
      <c r="A9" s="62" t="s">
        <v>228</v>
      </c>
      <c r="B9" s="63">
        <v>2009.0</v>
      </c>
      <c r="C9" s="62" t="s">
        <v>400</v>
      </c>
      <c r="D9" s="64" t="s">
        <v>401</v>
      </c>
      <c r="E9" s="10" t="s">
        <v>106</v>
      </c>
      <c r="F9" s="65" t="s">
        <v>402</v>
      </c>
    </row>
    <row r="10" ht="22.5" customHeight="1">
      <c r="A10" s="62" t="s">
        <v>403</v>
      </c>
      <c r="B10" s="63">
        <v>2022.0</v>
      </c>
      <c r="C10" s="62" t="s">
        <v>404</v>
      </c>
      <c r="D10" s="64" t="s">
        <v>388</v>
      </c>
      <c r="E10" s="10" t="s">
        <v>302</v>
      </c>
      <c r="F10" s="65" t="s">
        <v>405</v>
      </c>
    </row>
    <row r="11" ht="22.5" customHeight="1">
      <c r="A11" s="62" t="s">
        <v>408</v>
      </c>
      <c r="B11" s="63">
        <v>2010.0</v>
      </c>
      <c r="C11" s="62" t="s">
        <v>410</v>
      </c>
      <c r="D11" s="64" t="s">
        <v>375</v>
      </c>
      <c r="E11" s="10" t="s">
        <v>201</v>
      </c>
      <c r="F11" s="65" t="s">
        <v>412</v>
      </c>
    </row>
    <row r="12" ht="22.5" customHeight="1">
      <c r="A12" s="62" t="s">
        <v>413</v>
      </c>
      <c r="B12" s="63">
        <v>2020.0</v>
      </c>
      <c r="C12" s="62" t="s">
        <v>415</v>
      </c>
      <c r="D12" s="64" t="s">
        <v>388</v>
      </c>
      <c r="E12" s="10" t="s">
        <v>153</v>
      </c>
      <c r="F12" s="65" t="s">
        <v>416</v>
      </c>
    </row>
    <row r="13" ht="22.5" customHeight="1">
      <c r="A13" s="62" t="s">
        <v>260</v>
      </c>
      <c r="B13" s="63">
        <v>2011.0</v>
      </c>
      <c r="C13" s="62" t="s">
        <v>417</v>
      </c>
      <c r="D13" s="64" t="s">
        <v>388</v>
      </c>
      <c r="E13" s="10" t="s">
        <v>116</v>
      </c>
      <c r="F13" s="65" t="s">
        <v>419</v>
      </c>
    </row>
    <row r="14" ht="22.5" customHeight="1">
      <c r="A14" s="62" t="s">
        <v>420</v>
      </c>
      <c r="B14" s="63">
        <v>1997.0</v>
      </c>
      <c r="C14" s="62" t="s">
        <v>421</v>
      </c>
      <c r="D14" s="64" t="s">
        <v>401</v>
      </c>
      <c r="E14" s="10" t="s">
        <v>72</v>
      </c>
      <c r="F14" s="65" t="s">
        <v>422</v>
      </c>
    </row>
    <row r="15" ht="22.5" customHeight="1">
      <c r="A15" s="62" t="s">
        <v>131</v>
      </c>
      <c r="B15" s="63">
        <v>2005.0</v>
      </c>
      <c r="C15" s="62" t="s">
        <v>423</v>
      </c>
      <c r="D15" s="64" t="s">
        <v>375</v>
      </c>
      <c r="E15" s="10" t="s">
        <v>89</v>
      </c>
      <c r="F15" s="65" t="s">
        <v>424</v>
      </c>
    </row>
    <row r="16" ht="22.5" customHeight="1">
      <c r="A16" s="62" t="s">
        <v>427</v>
      </c>
      <c r="B16" s="63">
        <v>1991.0</v>
      </c>
      <c r="C16" s="62" t="s">
        <v>256</v>
      </c>
      <c r="D16" s="64" t="s">
        <v>375</v>
      </c>
      <c r="E16" s="11"/>
      <c r="F16" s="65" t="s">
        <v>428</v>
      </c>
    </row>
    <row r="17" ht="22.5" customHeight="1">
      <c r="A17" s="62" t="s">
        <v>429</v>
      </c>
      <c r="B17" s="63">
        <v>2022.0</v>
      </c>
      <c r="C17" s="62" t="s">
        <v>430</v>
      </c>
      <c r="D17" s="64" t="s">
        <v>375</v>
      </c>
      <c r="E17" s="11"/>
      <c r="F17" s="65" t="s">
        <v>432</v>
      </c>
    </row>
    <row r="18" ht="22.5" customHeight="1">
      <c r="A18" s="62" t="s">
        <v>433</v>
      </c>
      <c r="B18" s="63">
        <v>2021.0</v>
      </c>
      <c r="C18" s="62" t="s">
        <v>434</v>
      </c>
      <c r="D18" s="64" t="s">
        <v>388</v>
      </c>
      <c r="E18" s="10" t="s">
        <v>157</v>
      </c>
      <c r="F18" s="65" t="s">
        <v>436</v>
      </c>
    </row>
    <row r="19" ht="22.5" customHeight="1">
      <c r="A19" s="62" t="s">
        <v>438</v>
      </c>
      <c r="B19" s="63">
        <v>2007.0</v>
      </c>
      <c r="C19" s="62" t="s">
        <v>126</v>
      </c>
      <c r="D19" s="64" t="s">
        <v>375</v>
      </c>
      <c r="E19" s="10"/>
      <c r="F19" s="65" t="s">
        <v>440</v>
      </c>
    </row>
    <row r="20" ht="22.5" customHeight="1">
      <c r="A20" s="62" t="s">
        <v>442</v>
      </c>
      <c r="B20" s="63">
        <v>2025.0</v>
      </c>
      <c r="C20" s="62" t="s">
        <v>355</v>
      </c>
      <c r="D20" s="64" t="s">
        <v>388</v>
      </c>
      <c r="E20" s="11"/>
      <c r="F20" s="65" t="s">
        <v>445</v>
      </c>
    </row>
    <row r="21" ht="22.5" customHeight="1">
      <c r="A21" s="62" t="s">
        <v>446</v>
      </c>
      <c r="B21" s="63">
        <v>1996.0</v>
      </c>
      <c r="C21" s="62" t="s">
        <v>447</v>
      </c>
      <c r="D21" s="64" t="s">
        <v>401</v>
      </c>
      <c r="E21" s="11"/>
      <c r="F21" s="65" t="s">
        <v>449</v>
      </c>
    </row>
    <row r="22" ht="22.5" customHeight="1">
      <c r="A22" s="62" t="s">
        <v>451</v>
      </c>
      <c r="B22" s="63">
        <v>2014.0</v>
      </c>
      <c r="C22" s="62" t="s">
        <v>452</v>
      </c>
      <c r="D22" s="64" t="s">
        <v>375</v>
      </c>
      <c r="E22" s="10" t="s">
        <v>453</v>
      </c>
      <c r="F22" s="65" t="s">
        <v>454</v>
      </c>
    </row>
    <row r="23" ht="22.5" customHeight="1">
      <c r="A23" s="62" t="s">
        <v>455</v>
      </c>
      <c r="B23" s="63">
        <v>2011.0</v>
      </c>
      <c r="C23" s="62" t="s">
        <v>456</v>
      </c>
      <c r="D23" s="64" t="s">
        <v>375</v>
      </c>
      <c r="E23" s="10"/>
      <c r="F23" s="65" t="s">
        <v>458</v>
      </c>
    </row>
    <row r="24" ht="22.5" customHeight="1">
      <c r="A24" s="66" t="s">
        <v>459</v>
      </c>
      <c r="B24" s="67">
        <v>2010.0</v>
      </c>
      <c r="C24" s="66" t="s">
        <v>461</v>
      </c>
      <c r="D24" s="68" t="s">
        <v>375</v>
      </c>
      <c r="E24" s="69"/>
      <c r="F24" s="70" t="s">
        <v>463</v>
      </c>
    </row>
    <row r="25" ht="22.5" customHeight="1">
      <c r="A25" s="66" t="s">
        <v>464</v>
      </c>
      <c r="B25" s="67">
        <v>2017.0</v>
      </c>
      <c r="C25" s="66" t="s">
        <v>465</v>
      </c>
      <c r="D25" s="68" t="s">
        <v>375</v>
      </c>
      <c r="E25" s="69" t="s">
        <v>235</v>
      </c>
      <c r="F25" s="70" t="s">
        <v>467</v>
      </c>
    </row>
    <row r="26" ht="22.5" customHeight="1">
      <c r="A26" s="66" t="s">
        <v>219</v>
      </c>
      <c r="B26" s="67">
        <v>2008.0</v>
      </c>
      <c r="C26" s="66" t="s">
        <v>469</v>
      </c>
      <c r="D26" s="68" t="s">
        <v>375</v>
      </c>
      <c r="E26" s="69" t="s">
        <v>103</v>
      </c>
      <c r="F26" s="70" t="s">
        <v>470</v>
      </c>
    </row>
    <row r="27" ht="22.5" customHeight="1">
      <c r="A27" s="66" t="s">
        <v>472</v>
      </c>
      <c r="B27" s="67">
        <v>2015.0</v>
      </c>
      <c r="C27" s="66" t="s">
        <v>137</v>
      </c>
      <c r="D27" s="68" t="s">
        <v>375</v>
      </c>
      <c r="E27" s="69"/>
      <c r="F27" s="70" t="s">
        <v>476</v>
      </c>
    </row>
    <row r="28" ht="22.5" customHeight="1">
      <c r="A28" s="66" t="s">
        <v>241</v>
      </c>
      <c r="B28" s="67">
        <v>2010.0</v>
      </c>
      <c r="C28" s="66" t="s">
        <v>478</v>
      </c>
      <c r="D28" s="68" t="s">
        <v>375</v>
      </c>
      <c r="E28" s="69" t="s">
        <v>108</v>
      </c>
      <c r="F28" s="70" t="s">
        <v>480</v>
      </c>
    </row>
    <row r="29" ht="22.5" customHeight="1">
      <c r="A29" s="66" t="s">
        <v>481</v>
      </c>
      <c r="B29" s="67">
        <v>2019.0</v>
      </c>
      <c r="C29" s="66" t="s">
        <v>482</v>
      </c>
      <c r="D29" s="68" t="s">
        <v>375</v>
      </c>
      <c r="E29" s="69" t="s">
        <v>483</v>
      </c>
      <c r="F29" s="70" t="s">
        <v>484</v>
      </c>
    </row>
    <row r="30" ht="22.5" customHeight="1">
      <c r="A30" s="66" t="s">
        <v>486</v>
      </c>
      <c r="B30" s="67">
        <v>2007.0</v>
      </c>
      <c r="C30" s="66" t="s">
        <v>487</v>
      </c>
      <c r="D30" s="68" t="s">
        <v>375</v>
      </c>
      <c r="E30" s="69" t="s">
        <v>399</v>
      </c>
      <c r="F30" s="70" t="s">
        <v>488</v>
      </c>
    </row>
  </sheetData>
  <conditionalFormatting sqref="E2:E23">
    <cfRule type="expression" dxfId="5" priority="1">
      <formula>#REF!="ready-all"</formula>
    </cfRule>
  </conditionalFormatting>
  <conditionalFormatting sqref="E2:E23">
    <cfRule type="expression" dxfId="5" priority="2">
      <formula>#REF!="ready-hard"</formula>
    </cfRule>
  </conditionalFormatting>
  <conditionalFormatting sqref="E2:E23">
    <cfRule type="expression" dxfId="5" priority="3">
      <formula>#REF!="blocked"</formula>
    </cfRule>
  </conditionalFormatting>
  <dataValidations>
    <dataValidation type="custom" allowBlank="1" showDropDown="1" sqref="B2:B30">
      <formula1>AND(ISNUMBER(B2),(NOT(OR(NOT(ISERROR(DATEVALUE(B2))), AND(ISNUMBER(B2), LEFT(CELL("format", B2))="D")))))</formula1>
    </dataValidation>
    <dataValidation type="list" allowBlank="1" showDropDown="1" showErrorMessage="1" sqref="D2:D30">
      <formula1>"summary-is-fine,read-it,tie-ins-only"</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s>
  <sheetData>
    <row r="1">
      <c r="A1" s="2" t="s">
        <v>504</v>
      </c>
    </row>
    <row r="3">
      <c r="A3" s="22" t="str">
        <f>IFERROR(__xludf.DUMMYFUNCTION("QUERY(Runs,
 ""select A, C, D, G where K = 'unread' and S!='blocked' and Q=TRUE order by L asc, G asc limit 20"", 0)"),"Planet Hulk")</f>
        <v>Planet Hulk</v>
      </c>
      <c r="B3" s="22" t="str">
        <f>IFERROR(__xludf.DUMMYFUNCTION("""COMPUTED_VALUE"""),"Hulk")</f>
        <v>Hulk</v>
      </c>
      <c r="C3" s="22" t="str">
        <f>IFERROR(__xludf.DUMMYFUNCTION("""COMPUTED_VALUE"""),"Greg Pak")</f>
        <v>Greg Pak</v>
      </c>
      <c r="D3" s="22">
        <f>IFERROR(__xludf.DUMMYFUNCTION("""COMPUTED_VALUE"""),24.0)</f>
        <v>24</v>
      </c>
    </row>
    <row r="4">
      <c r="A4" s="22" t="str">
        <f>IFERROR(__xludf.DUMMYFUNCTION("""COMPUTED_VALUE"""),"Morrison's New X-Men ")</f>
        <v>Morrison's New X-Men </v>
      </c>
      <c r="B4" s="22" t="str">
        <f>IFERROR(__xludf.DUMMYFUNCTION("""COMPUTED_VALUE"""),"X-Men")</f>
        <v>X-Men</v>
      </c>
      <c r="C4" s="22" t="str">
        <f>IFERROR(__xludf.DUMMYFUNCTION("""COMPUTED_VALUE"""),"Grant Morrison")</f>
        <v>Grant Morrison</v>
      </c>
      <c r="D4" s="22">
        <f>IFERROR(__xludf.DUMMYFUNCTION("""COMPUTED_VALUE"""),42.0)</f>
        <v>42</v>
      </c>
    </row>
    <row r="5">
      <c r="A5" s="22" t="str">
        <f>IFERROR(__xludf.DUMMYFUNCTION("""COMPUTED_VALUE"""),"Miller's Daredevil")</f>
        <v>Miller's Daredevil</v>
      </c>
      <c r="B5" s="22" t="str">
        <f>IFERROR(__xludf.DUMMYFUNCTION("""COMPUTED_VALUE"""),"Daredevil")</f>
        <v>Daredevil</v>
      </c>
      <c r="C5" s="22" t="str">
        <f>IFERROR(__xludf.DUMMYFUNCTION("""COMPUTED_VALUE"""),"Frank Miller")</f>
        <v>Frank Miller</v>
      </c>
      <c r="D5" s="22">
        <f>IFERROR(__xludf.DUMMYFUNCTION("""COMPUTED_VALUE"""),44.0)</f>
        <v>44</v>
      </c>
    </row>
    <row r="6">
      <c r="A6" s="22" t="str">
        <f>IFERROR(__xludf.DUMMYFUNCTION("""COMPUTED_VALUE"""),"Ultimate Spider-Man")</f>
        <v>Ultimate Spider-Man</v>
      </c>
      <c r="B6" s="22" t="str">
        <f>IFERROR(__xludf.DUMMYFUNCTION("""COMPUTED_VALUE"""),"Spider-Man")</f>
        <v>Spider-Man</v>
      </c>
      <c r="C6" s="22" t="str">
        <f>IFERROR(__xludf.DUMMYFUNCTION("""COMPUTED_VALUE"""),"Brian Michael Bendis")</f>
        <v>Brian Michael Bendis</v>
      </c>
      <c r="D6" s="22">
        <f>IFERROR(__xludf.DUMMYFUNCTION("""COMPUTED_VALUE"""),251.0)</f>
        <v>251</v>
      </c>
    </row>
    <row r="7">
      <c r="A7" s="22" t="str">
        <f>IFERROR(__xludf.DUMMYFUNCTION("""COMPUTED_VALUE"""),"Claremont Era X-Men")</f>
        <v>Claremont Era X-Men</v>
      </c>
      <c r="B7" s="22" t="str">
        <f>IFERROR(__xludf.DUMMYFUNCTION("""COMPUTED_VALUE"""),"X-Men")</f>
        <v>X-Men</v>
      </c>
      <c r="C7" s="22" t="str">
        <f>IFERROR(__xludf.DUMMYFUNCTION("""COMPUTED_VALUE"""),"Chris Claremont, Louise Simonson, Bob Layton")</f>
        <v>Chris Claremont, Louise Simonson, Bob Layton</v>
      </c>
      <c r="D7" s="22">
        <f>IFERROR(__xludf.DUMMYFUNCTION("""COMPUTED_VALUE"""),461.0)</f>
        <v>461</v>
      </c>
    </row>
    <row r="8">
      <c r="A8" s="22" t="str">
        <f>IFERROR(__xludf.DUMMYFUNCTION("""COMPUTED_VALUE"""),"Ultimate Invasion")</f>
        <v>Ultimate Invasion</v>
      </c>
      <c r="B8" s="22" t="str">
        <f>IFERROR(__xludf.DUMMYFUNCTION("""COMPUTED_VALUE"""),"Ultimate 2024")</f>
        <v>Ultimate 2024</v>
      </c>
      <c r="C8" s="22" t="str">
        <f>IFERROR(__xludf.DUMMYFUNCTION("""COMPUTED_VALUE"""),"Jonathan Hickman")</f>
        <v>Jonathan Hickman</v>
      </c>
      <c r="D8" s="22">
        <f>IFERROR(__xludf.DUMMYFUNCTION("""COMPUTED_VALUE"""),5.0)</f>
        <v>5</v>
      </c>
    </row>
    <row r="9">
      <c r="A9" s="22" t="str">
        <f>IFERROR(__xludf.DUMMYFUNCTION("""COMPUTED_VALUE"""),"Daredevil - Guardian Devil")</f>
        <v>Daredevil - Guardian Devil</v>
      </c>
      <c r="B9" s="22" t="str">
        <f>IFERROR(__xludf.DUMMYFUNCTION("""COMPUTED_VALUE"""),"Daredevil")</f>
        <v>Daredevil</v>
      </c>
      <c r="C9" s="22" t="str">
        <f>IFERROR(__xludf.DUMMYFUNCTION("""COMPUTED_VALUE"""),"Kevin Smith")</f>
        <v>Kevin Smith</v>
      </c>
      <c r="D9" s="22">
        <f>IFERROR(__xludf.DUMMYFUNCTION("""COMPUTED_VALUE"""),8.0)</f>
        <v>8</v>
      </c>
    </row>
    <row r="10">
      <c r="A10" s="22" t="str">
        <f>IFERROR(__xludf.DUMMYFUNCTION("""COMPUTED_VALUE"""),"The Krakoa Era: Prelude ")</f>
        <v>The Krakoa Era: Prelude </v>
      </c>
      <c r="B10" s="22" t="str">
        <f>IFERROR(__xludf.DUMMYFUNCTION("""COMPUTED_VALUE"""),"X-Men")</f>
        <v>X-Men</v>
      </c>
      <c r="C10" s="22" t="str">
        <f>IFERROR(__xludf.DUMMYFUNCTION("""COMPUTED_VALUE"""),"Jonathan Hickman")</f>
        <v>Jonathan Hickman</v>
      </c>
      <c r="D10" s="22">
        <f>IFERROR(__xludf.DUMMYFUNCTION("""COMPUTED_VALUE"""),12.0)</f>
        <v>12</v>
      </c>
    </row>
    <row r="11">
      <c r="A11" s="22" t="str">
        <f>IFERROR(__xludf.DUMMYFUNCTION("""COMPUTED_VALUE"""),"Schism + Regenesis")</f>
        <v>Schism + Regenesis</v>
      </c>
      <c r="B11" s="22" t="str">
        <f>IFERROR(__xludf.DUMMYFUNCTION("""COMPUTED_VALUE"""),"X-Men")</f>
        <v>X-Men</v>
      </c>
      <c r="C11" s="22" t="str">
        <f>IFERROR(__xludf.DUMMYFUNCTION("""COMPUTED_VALUE"""),"Jason Aaron, Kieron Gillen, Craig Kyle, Chris Yost")</f>
        <v>Jason Aaron, Kieron Gillen, Craig Kyle, Chris Yost</v>
      </c>
      <c r="D11" s="22">
        <f>IFERROR(__xludf.DUMMYFUNCTION("""COMPUTED_VALUE"""),23.0)</f>
        <v>23</v>
      </c>
    </row>
    <row r="12">
      <c r="A12" s="22" t="str">
        <f>IFERROR(__xludf.DUMMYFUNCTION("""COMPUTED_VALUE"""),"Alias")</f>
        <v>Alias</v>
      </c>
      <c r="B12" s="22" t="str">
        <f>IFERROR(__xludf.DUMMYFUNCTION("""COMPUTED_VALUE"""),"Jessica Jones")</f>
        <v>Jessica Jones</v>
      </c>
      <c r="C12" s="22" t="str">
        <f>IFERROR(__xludf.DUMMYFUNCTION("""COMPUTED_VALUE"""),"Brian Michael Bendis")</f>
        <v>Brian Michael Bendis</v>
      </c>
      <c r="D12" s="22">
        <f>IFERROR(__xludf.DUMMYFUNCTION("""COMPUTED_VALUE"""),50.0)</f>
        <v>50</v>
      </c>
    </row>
    <row r="13">
      <c r="A13" s="22" t="str">
        <f>IFERROR(__xludf.DUMMYFUNCTION("""COMPUTED_VALUE"""),"Bendis' Daredevil")</f>
        <v>Bendis' Daredevil</v>
      </c>
      <c r="B13" s="22" t="str">
        <f>IFERROR(__xludf.DUMMYFUNCTION("""COMPUTED_VALUE"""),"Daredevil")</f>
        <v>Daredevil</v>
      </c>
      <c r="C13" s="22" t="str">
        <f>IFERROR(__xludf.DUMMYFUNCTION("""COMPUTED_VALUE"""),"Brian Michael Bendis")</f>
        <v>Brian Michael Bendis</v>
      </c>
      <c r="D13" s="22">
        <f>IFERROR(__xludf.DUMMYFUNCTION("""COMPUTED_VALUE"""),60.0)</f>
        <v>60</v>
      </c>
    </row>
    <row r="14">
      <c r="A14" s="22" t="str">
        <f>IFERROR(__xludf.DUMMYFUNCTION("""COMPUTED_VALUE"""),"Ennis' Punisher MAX")</f>
        <v>Ennis' Punisher MAX</v>
      </c>
      <c r="B14" s="22" t="str">
        <f>IFERROR(__xludf.DUMMYFUNCTION("""COMPUTED_VALUE"""),"Punisher")</f>
        <v>Punisher</v>
      </c>
      <c r="C14" s="22" t="str">
        <f>IFERROR(__xludf.DUMMYFUNCTION("""COMPUTED_VALUE"""),"Garth Ennis")</f>
        <v>Garth Ennis</v>
      </c>
      <c r="D14" s="22">
        <f>IFERROR(__xludf.DUMMYFUNCTION("""COMPUTED_VALUE"""),86.0)</f>
        <v>86</v>
      </c>
    </row>
    <row r="15">
      <c r="A15" s="22" t="str">
        <f>IFERROR(__xludf.DUMMYFUNCTION("""COMPUTED_VALUE"""),"Busiek's Avengers + Thunderbolts")</f>
        <v>Busiek's Avengers + Thunderbolts</v>
      </c>
      <c r="B15" s="22" t="str">
        <f>IFERROR(__xludf.DUMMYFUNCTION("""COMPUTED_VALUE"""),"Avengers")</f>
        <v>Avengers</v>
      </c>
      <c r="C15" s="22" t="str">
        <f>IFERROR(__xludf.DUMMYFUNCTION("""COMPUTED_VALUE"""),"Kurt Busiek")</f>
        <v>Kurt Busiek</v>
      </c>
      <c r="D15" s="22">
        <f>IFERROR(__xludf.DUMMYFUNCTION("""COMPUTED_VALUE"""),154.0)</f>
        <v>154</v>
      </c>
    </row>
    <row r="16">
      <c r="A16" s="22" t="str">
        <f>IFERROR(__xludf.DUMMYFUNCTION("""COMPUTED_VALUE"""),"Ellis' Moon Knight")</f>
        <v>Ellis' Moon Knight</v>
      </c>
      <c r="B16" s="22" t="str">
        <f>IFERROR(__xludf.DUMMYFUNCTION("""COMPUTED_VALUE"""),"Moon Knight")</f>
        <v>Moon Knight</v>
      </c>
      <c r="C16" s="22" t="str">
        <f>IFERROR(__xludf.DUMMYFUNCTION("""COMPUTED_VALUE"""),"Warren Ellis")</f>
        <v>Warren Ellis</v>
      </c>
      <c r="D16" s="22">
        <f>IFERROR(__xludf.DUMMYFUNCTION("""COMPUTED_VALUE"""),6.0)</f>
        <v>6</v>
      </c>
    </row>
    <row r="17">
      <c r="A17" s="22" t="str">
        <f>IFERROR(__xludf.DUMMYFUNCTION("""COMPUTED_VALUE"""),"Ewing Defenders")</f>
        <v>Ewing Defenders</v>
      </c>
      <c r="B17" s="22" t="str">
        <f>IFERROR(__xludf.DUMMYFUNCTION("""COMPUTED_VALUE"""),"Avengers")</f>
        <v>Avengers</v>
      </c>
      <c r="C17" s="22" t="str">
        <f>IFERROR(__xludf.DUMMYFUNCTION("""COMPUTED_VALUE"""),"Al Ewing")</f>
        <v>Al Ewing</v>
      </c>
      <c r="D17" s="22">
        <f>IFERROR(__xludf.DUMMYFUNCTION("""COMPUTED_VALUE"""),12.0)</f>
        <v>12</v>
      </c>
    </row>
    <row r="18">
      <c r="A18" s="22" t="str">
        <f>IFERROR(__xludf.DUMMYFUNCTION("""COMPUTED_VALUE"""),"Heinberg's Young Avengers")</f>
        <v>Heinberg's Young Avengers</v>
      </c>
      <c r="B18" s="22" t="str">
        <f>IFERROR(__xludf.DUMMYFUNCTION("""COMPUTED_VALUE"""),"Young Avengers")</f>
        <v>Young Avengers</v>
      </c>
      <c r="C18" s="22" t="str">
        <f>IFERROR(__xludf.DUMMYFUNCTION("""COMPUTED_VALUE"""),"Allan Heinberg")</f>
        <v>Allan Heinberg</v>
      </c>
      <c r="D18" s="22">
        <f>IFERROR(__xludf.DUMMYFUNCTION("""COMPUTED_VALUE"""),18.0)</f>
        <v>18</v>
      </c>
    </row>
    <row r="19">
      <c r="A19" s="22" t="str">
        <f>IFERROR(__xludf.DUMMYFUNCTION("""COMPUTED_VALUE"""),"Panther's Rage")</f>
        <v>Panther's Rage</v>
      </c>
      <c r="B19" s="22" t="str">
        <f>IFERROR(__xludf.DUMMYFUNCTION("""COMPUTED_VALUE"""),"Black Panther")</f>
        <v>Black Panther</v>
      </c>
      <c r="C19" s="22" t="str">
        <f>IFERROR(__xludf.DUMMYFUNCTION("""COMPUTED_VALUE"""),"Don McGregor")</f>
        <v>Don McGregor</v>
      </c>
      <c r="D19" s="22">
        <f>IFERROR(__xludf.DUMMYFUNCTION("""COMPUTED_VALUE"""),19.0)</f>
        <v>19</v>
      </c>
    </row>
    <row r="20">
      <c r="A20" s="22" t="str">
        <f>IFERROR(__xludf.DUMMYFUNCTION("""COMPUTED_VALUE"""),"Vision &amp; Scarlet Witch: Origins")</f>
        <v>Vision &amp; Scarlet Witch: Origins</v>
      </c>
      <c r="B20" s="22" t="str">
        <f>IFERROR(__xludf.DUMMYFUNCTION("""COMPUTED_VALUE"""),"Vision &amp; Scarlet Witch")</f>
        <v>Vision &amp; Scarlet Witch</v>
      </c>
      <c r="C20" s="22" t="str">
        <f>IFERROR(__xludf.DUMMYFUNCTION("""COMPUTED_VALUE"""),"Roy Thomas, Steve Englehart")</f>
        <v>Roy Thomas, Steve Englehart</v>
      </c>
      <c r="D20" s="22">
        <f>IFERROR(__xludf.DUMMYFUNCTION("""COMPUTED_VALUE"""),23.0)</f>
        <v>23</v>
      </c>
    </row>
    <row r="21">
      <c r="A21" s="22" t="str">
        <f>IFERROR(__xludf.DUMMYFUNCTION("""COMPUTED_VALUE"""),"Annihilation")</f>
        <v>Annihilation</v>
      </c>
      <c r="B21" s="22" t="str">
        <f>IFERROR(__xludf.DUMMYFUNCTION("""COMPUTED_VALUE"""),"Cosmic")</f>
        <v>Cosmic</v>
      </c>
      <c r="C21" s="22" t="str">
        <f>IFERROR(__xludf.DUMMYFUNCTION("""COMPUTED_VALUE"""),"Keith Giffen, Dan Abnett, Andy Lanning")</f>
        <v>Keith Giffen, Dan Abnett, Andy Lanning</v>
      </c>
      <c r="D21" s="22">
        <f>IFERROR(__xludf.DUMMYFUNCTION("""COMPUTED_VALUE"""),38.0)</f>
        <v>38</v>
      </c>
    </row>
    <row r="22">
      <c r="A22" s="22" t="str">
        <f>IFERROR(__xludf.DUMMYFUNCTION("""COMPUTED_VALUE"""),"Zdarsky's Daredevil")</f>
        <v>Zdarsky's Daredevil</v>
      </c>
      <c r="B22" s="22" t="str">
        <f>IFERROR(__xludf.DUMMYFUNCTION("""COMPUTED_VALUE"""),"Daredevil")</f>
        <v>Daredevil</v>
      </c>
      <c r="C22" s="22" t="str">
        <f>IFERROR(__xludf.DUMMYFUNCTION("""COMPUTED_VALUE"""),"Chip Zdarsky")</f>
        <v>Chip Zdarsky</v>
      </c>
      <c r="D22" s="22">
        <f>IFERROR(__xludf.DUMMYFUNCTION("""COMPUTED_VALUE"""),66.0)</f>
        <v>66</v>
      </c>
    </row>
    <row r="25">
      <c r="A25" s="2" t="s">
        <v>512</v>
      </c>
    </row>
    <row r="27">
      <c r="A27" s="22" t="str">
        <f>IFERROR(__xludf.DUMMYFUNCTION("QUERY(Runs,
 ""select A, C, D, G where K = 'unread' and P=1 and S &lt;&gt;'blocked' order by G limit 15"", 0)"),"Emperor Doom")</f>
        <v>Emperor Doom</v>
      </c>
      <c r="B27" s="22" t="str">
        <f>IFERROR(__xludf.DUMMYFUNCTION("""COMPUTED_VALUE"""),"Doctor Doom")</f>
        <v>Doctor Doom</v>
      </c>
      <c r="C27" s="22" t="str">
        <f>IFERROR(__xludf.DUMMYFUNCTION("""COMPUTED_VALUE"""),"David Michelinie, Mark Gruenwald, Jim Shooter")</f>
        <v>David Michelinie, Mark Gruenwald, Jim Shooter</v>
      </c>
      <c r="D27" s="22">
        <f>IFERROR(__xludf.DUMMYFUNCTION("""COMPUTED_VALUE"""),1.0)</f>
        <v>1</v>
      </c>
    </row>
    <row r="28">
      <c r="A28" s="22" t="str">
        <f>IFERROR(__xludf.DUMMYFUNCTION("""COMPUTED_VALUE"""),"Doctor Strange &amp; Doctor Doom: Triumph and Torment")</f>
        <v>Doctor Strange &amp; Doctor Doom: Triumph and Torment</v>
      </c>
      <c r="B28" s="22" t="str">
        <f>IFERROR(__xludf.DUMMYFUNCTION("""COMPUTED_VALUE"""),"Doctor Doom")</f>
        <v>Doctor Doom</v>
      </c>
      <c r="C28" s="22" t="str">
        <f>IFERROR(__xludf.DUMMYFUNCTION("""COMPUTED_VALUE"""),"Roger Stern")</f>
        <v>Roger Stern</v>
      </c>
      <c r="D28" s="22">
        <f>IFERROR(__xludf.DUMMYFUNCTION("""COMPUTED_VALUE"""),1.0)</f>
        <v>1</v>
      </c>
    </row>
    <row r="29">
      <c r="A29" s="22" t="str">
        <f>IFERROR(__xludf.DUMMYFUNCTION("""COMPUTED_VALUE"""),"Avengers Origin")</f>
        <v>Avengers Origin</v>
      </c>
      <c r="B29" s="22" t="str">
        <f>IFERROR(__xludf.DUMMYFUNCTION("""COMPUTED_VALUE"""),"Avengers")</f>
        <v>Avengers</v>
      </c>
      <c r="C29" s="22" t="str">
        <f>IFERROR(__xludf.DUMMYFUNCTION("""COMPUTED_VALUE"""),"Stan Lee")</f>
        <v>Stan Lee</v>
      </c>
      <c r="D29" s="22">
        <f>IFERROR(__xludf.DUMMYFUNCTION("""COMPUTED_VALUE"""),3.0)</f>
        <v>3</v>
      </c>
    </row>
    <row r="30">
      <c r="A30" s="22" t="str">
        <f>IFERROR(__xludf.DUMMYFUNCTION("""COMPUTED_VALUE"""),"Iron Man Origin")</f>
        <v>Iron Man Origin</v>
      </c>
      <c r="B30" s="22" t="str">
        <f>IFERROR(__xludf.DUMMYFUNCTION("""COMPUTED_VALUE"""),"Iron Man")</f>
        <v>Iron Man</v>
      </c>
      <c r="C30" s="22" t="str">
        <f>IFERROR(__xludf.DUMMYFUNCTION("""COMPUTED_VALUE"""),"Stan Lee")</f>
        <v>Stan Lee</v>
      </c>
      <c r="D30" s="22">
        <f>IFERROR(__xludf.DUMMYFUNCTION("""COMPUTED_VALUE"""),3.0)</f>
        <v>3</v>
      </c>
    </row>
    <row r="31">
      <c r="A31" s="22" t="str">
        <f>IFERROR(__xludf.DUMMYFUNCTION("""COMPUTED_VALUE"""),"Doctor Strange: The Oath")</f>
        <v>Doctor Strange: The Oath</v>
      </c>
      <c r="B31" s="22" t="str">
        <f>IFERROR(__xludf.DUMMYFUNCTION("""COMPUTED_VALUE"""),"Dr. Strange")</f>
        <v>Dr. Strange</v>
      </c>
      <c r="C31" s="22" t="str">
        <f>IFERROR(__xludf.DUMMYFUNCTION("""COMPUTED_VALUE"""),"Brian K. Vaughan")</f>
        <v>Brian K. Vaughan</v>
      </c>
      <c r="D31" s="22">
        <f>IFERROR(__xludf.DUMMYFUNCTION("""COMPUTED_VALUE"""),5.0)</f>
        <v>5</v>
      </c>
    </row>
    <row r="32">
      <c r="A32" s="22" t="str">
        <f>IFERROR(__xludf.DUMMYFUNCTION("""COMPUTED_VALUE"""),"Grevioux Blue Marvel")</f>
        <v>Grevioux Blue Marvel</v>
      </c>
      <c r="B32" s="22" t="str">
        <f>IFERROR(__xludf.DUMMYFUNCTION("""COMPUTED_VALUE"""),"Standalone")</f>
        <v>Standalone</v>
      </c>
      <c r="C32" s="22" t="str">
        <f>IFERROR(__xludf.DUMMYFUNCTION("""COMPUTED_VALUE"""),"Kevin Grevioux")</f>
        <v>Kevin Grevioux</v>
      </c>
      <c r="D32" s="22">
        <f>IFERROR(__xludf.DUMMYFUNCTION("""COMPUTED_VALUE"""),5.0)</f>
        <v>5</v>
      </c>
    </row>
    <row r="33">
      <c r="A33" s="22" t="str">
        <f>IFERROR(__xludf.DUMMYFUNCTION("""COMPUTED_VALUE"""),"Beta Ray Bill")</f>
        <v>Beta Ray Bill</v>
      </c>
      <c r="B33" s="22" t="str">
        <f>IFERROR(__xludf.DUMMYFUNCTION("""COMPUTED_VALUE"""),"Thor")</f>
        <v>Thor</v>
      </c>
      <c r="C33" s="22" t="str">
        <f>IFERROR(__xludf.DUMMYFUNCTION("""COMPUTED_VALUE"""),"Daniel Warren Johnson")</f>
        <v>Daniel Warren Johnson</v>
      </c>
      <c r="D33" s="22">
        <f>IFERROR(__xludf.DUMMYFUNCTION("""COMPUTED_VALUE"""),5.0)</f>
        <v>5</v>
      </c>
    </row>
    <row r="34">
      <c r="A34" s="22" t="str">
        <f>IFERROR(__xludf.DUMMYFUNCTION("""COMPUTED_VALUE"""),"Ultimate Invasion")</f>
        <v>Ultimate Invasion</v>
      </c>
      <c r="B34" s="22" t="str">
        <f>IFERROR(__xludf.DUMMYFUNCTION("""COMPUTED_VALUE"""),"Ultimate 2024")</f>
        <v>Ultimate 2024</v>
      </c>
      <c r="C34" s="22" t="str">
        <f>IFERROR(__xludf.DUMMYFUNCTION("""COMPUTED_VALUE"""),"Jonathan Hickman")</f>
        <v>Jonathan Hickman</v>
      </c>
      <c r="D34" s="22">
        <f>IFERROR(__xludf.DUMMYFUNCTION("""COMPUTED_VALUE"""),5.0)</f>
        <v>5</v>
      </c>
    </row>
    <row r="35">
      <c r="A35" s="22" t="str">
        <f>IFERROR(__xludf.DUMMYFUNCTION("""COMPUTED_VALUE"""),"Dixon's Doom")</f>
        <v>Dixon's Doom</v>
      </c>
      <c r="B35" s="22" t="str">
        <f>IFERROR(__xludf.DUMMYFUNCTION("""COMPUTED_VALUE"""),"Doctor Doom")</f>
        <v>Doctor Doom</v>
      </c>
      <c r="C35" s="22" t="str">
        <f>IFERROR(__xludf.DUMMYFUNCTION("""COMPUTED_VALUE"""),"Chuck Dixon")</f>
        <v>Chuck Dixon</v>
      </c>
      <c r="D35" s="22">
        <f>IFERROR(__xludf.DUMMYFUNCTION("""COMPUTED_VALUE"""),6.0)</f>
        <v>6</v>
      </c>
    </row>
    <row r="36">
      <c r="A36" s="22" t="str">
        <f>IFERROR(__xludf.DUMMYFUNCTION("""COMPUTED_VALUE"""),"Books of Doom")</f>
        <v>Books of Doom</v>
      </c>
      <c r="B36" s="22" t="str">
        <f>IFERROR(__xludf.DUMMYFUNCTION("""COMPUTED_VALUE"""),"Doctor Doom")</f>
        <v>Doctor Doom</v>
      </c>
      <c r="C36" s="22" t="str">
        <f>IFERROR(__xludf.DUMMYFUNCTION("""COMPUTED_VALUE"""),"Ed Brubaker")</f>
        <v>Ed Brubaker</v>
      </c>
      <c r="D36" s="22">
        <f>IFERROR(__xludf.DUMMYFUNCTION("""COMPUTED_VALUE"""),6.0)</f>
        <v>6</v>
      </c>
    </row>
    <row r="37">
      <c r="A37" s="22" t="str">
        <f>IFERROR(__xludf.DUMMYFUNCTION("""COMPUTED_VALUE"""),"Extremis")</f>
        <v>Extremis</v>
      </c>
      <c r="B37" s="22" t="str">
        <f>IFERROR(__xludf.DUMMYFUNCTION("""COMPUTED_VALUE"""),"Iron Man")</f>
        <v>Iron Man</v>
      </c>
      <c r="C37" s="22" t="str">
        <f>IFERROR(__xludf.DUMMYFUNCTION("""COMPUTED_VALUE"""),"Warren Ellis")</f>
        <v>Warren Ellis</v>
      </c>
      <c r="D37" s="22">
        <f>IFERROR(__xludf.DUMMYFUNCTION("""COMPUTED_VALUE"""),6.0)</f>
        <v>6</v>
      </c>
    </row>
    <row r="38">
      <c r="A38" s="22" t="str">
        <f>IFERROR(__xludf.DUMMYFUNCTION("""COMPUTED_VALUE"""),"Ellis' Moon Knight")</f>
        <v>Ellis' Moon Knight</v>
      </c>
      <c r="B38" s="22" t="str">
        <f>IFERROR(__xludf.DUMMYFUNCTION("""COMPUTED_VALUE"""),"Moon Knight")</f>
        <v>Moon Knight</v>
      </c>
      <c r="C38" s="22" t="str">
        <f>IFERROR(__xludf.DUMMYFUNCTION("""COMPUTED_VALUE"""),"Warren Ellis")</f>
        <v>Warren Ellis</v>
      </c>
      <c r="D38" s="22">
        <f>IFERROR(__xludf.DUMMYFUNCTION("""COMPUTED_VALUE"""),6.0)</f>
        <v>6</v>
      </c>
    </row>
    <row r="39">
      <c r="A39" s="22" t="str">
        <f>IFERROR(__xludf.DUMMYFUNCTION("""COMPUTED_VALUE"""),"Daredevil - Guardian Devil")</f>
        <v>Daredevil - Guardian Devil</v>
      </c>
      <c r="B39" s="22" t="str">
        <f>IFERROR(__xludf.DUMMYFUNCTION("""COMPUTED_VALUE"""),"Daredevil")</f>
        <v>Daredevil</v>
      </c>
      <c r="C39" s="22" t="str">
        <f>IFERROR(__xludf.DUMMYFUNCTION("""COMPUTED_VALUE"""),"Kevin Smith")</f>
        <v>Kevin Smith</v>
      </c>
      <c r="D39" s="22">
        <f>IFERROR(__xludf.DUMMYFUNCTION("""COMPUTED_VALUE"""),8.0)</f>
        <v>8</v>
      </c>
    </row>
    <row r="40">
      <c r="A40" s="22" t="str">
        <f>IFERROR(__xludf.DUMMYFUNCTION("""COMPUTED_VALUE"""),"Black Panther Origin")</f>
        <v>Black Panther Origin</v>
      </c>
      <c r="B40" s="22" t="str">
        <f>IFERROR(__xludf.DUMMYFUNCTION("""COMPUTED_VALUE"""),"Black Panther")</f>
        <v>Black Panther</v>
      </c>
      <c r="C40" s="22" t="str">
        <f>IFERROR(__xludf.DUMMYFUNCTION("""COMPUTED_VALUE"""),"Stan Lee")</f>
        <v>Stan Lee</v>
      </c>
      <c r="D40" s="22">
        <f>IFERROR(__xludf.DUMMYFUNCTION("""COMPUTED_VALUE"""),10.0)</f>
        <v>10</v>
      </c>
    </row>
    <row r="41">
      <c r="A41" s="22" t="str">
        <f>IFERROR(__xludf.DUMMYFUNCTION("""COMPUTED_VALUE"""),"Cantwell's Doctor Doom")</f>
        <v>Cantwell's Doctor Doom</v>
      </c>
      <c r="B41" s="22" t="str">
        <f>IFERROR(__xludf.DUMMYFUNCTION("""COMPUTED_VALUE"""),"Doctor Doom")</f>
        <v>Doctor Doom</v>
      </c>
      <c r="C41" s="22" t="str">
        <f>IFERROR(__xludf.DUMMYFUNCTION("""COMPUTED_VALUE"""),"Christopher Cantwell")</f>
        <v>Christopher Cantwell</v>
      </c>
      <c r="D41" s="22">
        <f>IFERROR(__xludf.DUMMYFUNCTION("""COMPUTED_VALUE"""),10.0)</f>
        <v>10</v>
      </c>
    </row>
    <row r="44">
      <c r="A44" s="2" t="s">
        <v>516</v>
      </c>
    </row>
    <row r="45">
      <c r="A45" s="2" t="s">
        <v>513</v>
      </c>
    </row>
    <row r="46">
      <c r="A46" s="22" t="str">
        <f>IFERROR(__xludf.DUMMYFUNCTION("LET(target, $A$45,
  step, LAMBDA(acc, _,
    LET(open, FILTER(acc, IFERROR(VLOOKUP(acc, {Runs[Run ID], Runs[Status]}, 2, FALSE), """") &lt;&gt; ""read""),
        new, IFERROR(FILTER(Prerequisites[Prereq Run ID],
                            ISNUMBER(MATCH(Prer"&amp;"equisites[Run ID], open, 0)),
                            Prerequisites[Type]= ""hard""), acc),
        UNIQUE(VSTACK(acc, new)))),
  all, REDUCE(target, SEQUENCE(8), step),
  rest, FILTER(all, all &lt;&gt; target,
               IFERROR(VLOOKUP(all, {Runs[Run "&amp;"ID], Runs[Status]}, 2, FALSE), """") &lt;&gt; ""read""),
  IFERROR(rest, ""clear — nothing outstanding""))"),"ewing-no-surrender")</f>
        <v>ewing-no-surrender</v>
      </c>
    </row>
    <row r="47">
      <c r="A47" s="22" t="str">
        <f>IFERROR(__xludf.DUMMYFUNCTION("""COMPUTED_VALUE"""),"jenkins-hulk")</f>
        <v>jenkins-hulk</v>
      </c>
    </row>
    <row r="48">
      <c r="A48" s="22" t="str">
        <f>IFERROR(__xludf.DUMMYFUNCTION("""COMPUTED_VALUE"""),"world-war-hulk")</f>
        <v>world-war-hulk</v>
      </c>
    </row>
    <row r="49">
      <c r="A49" s="22" t="str">
        <f>IFERROR(__xludf.DUMMYFUNCTION("""COMPUTED_VALUE"""),"ewing-new-avengers")</f>
        <v>ewing-new-avengers</v>
      </c>
    </row>
    <row r="50">
      <c r="A50" s="22" t="str">
        <f>IFERROR(__xludf.DUMMYFUNCTION("""COMPUTED_VALUE"""),"waid-indestructible-hulk")</f>
        <v>waid-indestructible-hulk</v>
      </c>
    </row>
    <row r="51">
      <c r="A51" s="22" t="str">
        <f>IFERROR(__xludf.DUMMYFUNCTION("""COMPUTED_VALUE"""),"pad-hulk")</f>
        <v>pad-hulk</v>
      </c>
    </row>
    <row r="52">
      <c r="A52" s="22" t="str">
        <f>IFERROR(__xludf.DUMMYFUNCTION("""COMPUTED_VALUE"""),"planet-hulk")</f>
        <v>planet-hulk</v>
      </c>
    </row>
    <row r="53">
      <c r="A53" s="22" t="str">
        <f>IFERROR(__xludf.DUMMYFUNCTION("""COMPUTED_VALUE"""),"ewing-ultimates")</f>
        <v>ewing-ultimates</v>
      </c>
    </row>
    <row r="54">
      <c r="A54" s="22" t="str">
        <f>IFERROR(__xludf.DUMMYFUNCTION("""COMPUTED_VALUE"""),"hulk-grey")</f>
        <v>hulk-grey</v>
      </c>
    </row>
    <row r="55">
      <c r="A55" s="22" t="str">
        <f>IFERROR(__xludf.DUMMYFUNCTION("""COMPUTED_VALUE"""),"mantlo-hulk")</f>
        <v>mantlo-hulk</v>
      </c>
    </row>
    <row r="56">
      <c r="A56" s="22" t="str">
        <f>IFERROR(__xludf.DUMMYFUNCTION("""COMPUTED_VALUE"""),"hickman-secret-wars")</f>
        <v>hickman-secret-wars</v>
      </c>
    </row>
    <row r="57">
      <c r="A57" s="22" t="str">
        <f>IFERROR(__xludf.DUMMYFUNCTION("""COMPUTED_VALUE"""),"ewing-mighty-avengers")</f>
        <v>ewing-mighty-avengers</v>
      </c>
    </row>
    <row r="58">
      <c r="A58" s="22" t="str">
        <f>IFERROR(__xludf.DUMMYFUNCTION("""COMPUTED_VALUE"""),"hickman-avengers")</f>
        <v>hickman-avengers</v>
      </c>
    </row>
    <row r="59">
      <c r="A59" s="22" t="str">
        <f>IFERROR(__xludf.DUMMYFUNCTION("""COMPUTED_VALUE"""),"hickman-ff")</f>
        <v>hickman-ff</v>
      </c>
    </row>
    <row r="60">
      <c r="A60" s="22" t="str">
        <f>IFERROR(__xludf.DUMMYFUNCTION("""COMPUTED_VALUE"""),"hickman-infinity")</f>
        <v>hickman-infinity</v>
      </c>
    </row>
    <row r="61">
      <c r="A61" s="22" t="str">
        <f>IFERROR(__xludf.DUMMYFUNCTION("""COMPUTED_VALUE"""),"hickman-avengers-world")</f>
        <v>hickman-avengers-world</v>
      </c>
    </row>
    <row r="62">
      <c r="A62" s="22" t="str">
        <f>IFERROR(__xludf.DUMMYFUNCTION("""COMPUTED_VALUE"""),"infinity-gauntlet")</f>
        <v>infinity-gauntlet</v>
      </c>
    </row>
    <row r="63">
      <c r="A63" s="22" t="str">
        <f>IFERROR(__xludf.DUMMYFUNCTION("""COMPUTED_VALUE"""),"bendis-illuminati")</f>
        <v>bendis-illuminati</v>
      </c>
    </row>
    <row r="64">
      <c r="A64" s="22" t="str">
        <f>IFERROR(__xludf.DUMMYFUNCTION("""COMPUTED_VALUE"""),"bendis-doomsday")</f>
        <v>bendis-doomsday</v>
      </c>
    </row>
    <row r="65">
      <c r="A65" s="22" t="str">
        <f>IFERROR(__xludf.DUMMYFUNCTION("""COMPUTED_VALUE"""),"englehart-silver-surfer")</f>
        <v>englehart-silver-surfer</v>
      </c>
    </row>
    <row r="66">
      <c r="A66" s="22" t="str">
        <f>IFERROR(__xludf.DUMMYFUNCTION("""COMPUTED_VALUE"""),"hickman-shield")</f>
        <v>hickman-shield</v>
      </c>
    </row>
    <row r="67">
      <c r="A67" s="22" t="str">
        <f>IFERROR(__xludf.DUMMYFUNCTION("""COMPUTED_VALUE"""),"hickman-ultimates")</f>
        <v>hickman-ultimates</v>
      </c>
    </row>
    <row r="68">
      <c r="A68" s="22" t="str">
        <f>IFERROR(__xludf.DUMMYFUNCTION("""COMPUTED_VALUE"""),"death-of-captain-marvel")</f>
        <v>death-of-captain-marvel</v>
      </c>
    </row>
    <row r="69">
      <c r="A69" s="22" t="str">
        <f>IFERROR(__xludf.DUMMYFUNCTION("""COMPUTED_VALUE"""),"warlock-counter-earth")</f>
        <v>warlock-counter-earth</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531</v>
      </c>
    </row>
    <row r="2">
      <c r="A2" s="2" t="s">
        <v>533</v>
      </c>
      <c r="B2" s="2" t="s">
        <v>534</v>
      </c>
    </row>
    <row r="3">
      <c r="A3" s="2" t="s">
        <v>533</v>
      </c>
      <c r="B3" s="2" t="s">
        <v>535</v>
      </c>
    </row>
    <row r="4">
      <c r="A4" s="2" t="s">
        <v>533</v>
      </c>
      <c r="B4" s="2" t="s">
        <v>536</v>
      </c>
    </row>
    <row r="5">
      <c r="A5" s="2" t="s">
        <v>533</v>
      </c>
      <c r="B5" s="2" t="s">
        <v>537</v>
      </c>
    </row>
    <row r="6">
      <c r="A6" s="2" t="s">
        <v>538</v>
      </c>
      <c r="B6" s="75" t="s">
        <v>539</v>
      </c>
    </row>
    <row r="7">
      <c r="A7" s="2" t="s">
        <v>538</v>
      </c>
      <c r="B7" s="75" t="s">
        <v>540</v>
      </c>
    </row>
    <row r="8">
      <c r="A8" s="2" t="s">
        <v>538</v>
      </c>
      <c r="B8" s="75" t="s">
        <v>541</v>
      </c>
    </row>
    <row r="9">
      <c r="A9" s="2" t="s">
        <v>538</v>
      </c>
      <c r="B9" s="75" t="s">
        <v>542</v>
      </c>
    </row>
    <row r="10">
      <c r="A10" s="2" t="s">
        <v>538</v>
      </c>
      <c r="B10" s="75" t="s">
        <v>543</v>
      </c>
    </row>
    <row r="11">
      <c r="A11" s="2" t="s">
        <v>544</v>
      </c>
      <c r="B11" s="76" t="s">
        <v>545</v>
      </c>
    </row>
    <row r="12">
      <c r="A12" s="2" t="s">
        <v>546</v>
      </c>
      <c r="B12" s="76" t="s">
        <v>547</v>
      </c>
    </row>
    <row r="13">
      <c r="A13" s="2" t="s">
        <v>548</v>
      </c>
      <c r="B13" s="76" t="s">
        <v>549</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16.75"/>
  </cols>
  <sheetData>
    <row r="1">
      <c r="A1" s="2" t="s">
        <v>554</v>
      </c>
      <c r="B1" s="2" t="s">
        <v>556</v>
      </c>
      <c r="C1" s="2" t="s">
        <v>557</v>
      </c>
      <c r="D1" s="2" t="s">
        <v>558</v>
      </c>
      <c r="E1" s="2" t="s">
        <v>559</v>
      </c>
      <c r="F1" s="2" t="s">
        <v>560</v>
      </c>
      <c r="G1" s="2" t="s">
        <v>561</v>
      </c>
      <c r="H1" s="2" t="s">
        <v>562</v>
      </c>
    </row>
    <row r="2">
      <c r="A2" s="2" t="s">
        <v>564</v>
      </c>
      <c r="B2" s="2" t="s">
        <v>565</v>
      </c>
      <c r="C2" s="2" t="s">
        <v>566</v>
      </c>
      <c r="D2" s="2" t="s">
        <v>568</v>
      </c>
      <c r="E2" s="2" t="s">
        <v>569</v>
      </c>
      <c r="F2" s="2" t="s">
        <v>570</v>
      </c>
      <c r="G2" s="2" t="s">
        <v>571</v>
      </c>
      <c r="H2" s="2" t="s">
        <v>572</v>
      </c>
    </row>
    <row r="3">
      <c r="A3" s="2" t="s">
        <v>573</v>
      </c>
      <c r="B3" s="2" t="s">
        <v>575</v>
      </c>
      <c r="C3" s="2" t="s">
        <v>576</v>
      </c>
      <c r="D3" s="2" t="s">
        <v>577</v>
      </c>
      <c r="E3" s="2" t="s">
        <v>578</v>
      </c>
      <c r="F3" s="2" t="s">
        <v>579</v>
      </c>
    </row>
    <row r="4">
      <c r="A4" s="2" t="s">
        <v>580</v>
      </c>
      <c r="B4" s="2" t="s">
        <v>581</v>
      </c>
      <c r="C4" s="2" t="s">
        <v>582</v>
      </c>
      <c r="D4" s="2" t="s">
        <v>583</v>
      </c>
      <c r="E4" s="2" t="s">
        <v>584</v>
      </c>
      <c r="F4" s="2" t="s">
        <v>585</v>
      </c>
      <c r="G4" s="2" t="s">
        <v>586</v>
      </c>
      <c r="H4" s="2" t="s">
        <v>587</v>
      </c>
    </row>
    <row r="5">
      <c r="B5" s="2" t="s">
        <v>110</v>
      </c>
      <c r="D5" s="2" t="s">
        <v>588</v>
      </c>
      <c r="E5" s="2" t="s">
        <v>589</v>
      </c>
      <c r="F5" s="2" t="s">
        <v>360</v>
      </c>
      <c r="G5" s="2" t="s">
        <v>590</v>
      </c>
      <c r="H5" s="2" t="s">
        <v>591</v>
      </c>
    </row>
    <row r="6">
      <c r="B6" s="2" t="s">
        <v>573</v>
      </c>
      <c r="C6" s="2" t="s">
        <v>586</v>
      </c>
      <c r="F6" s="2" t="s">
        <v>592</v>
      </c>
      <c r="H6" s="2" t="s">
        <v>593</v>
      </c>
    </row>
    <row r="7">
      <c r="B7" s="2" t="s">
        <v>594</v>
      </c>
      <c r="C7" s="2" t="s">
        <v>595</v>
      </c>
      <c r="F7" s="2" t="s">
        <v>473</v>
      </c>
      <c r="G7" s="2" t="s">
        <v>596</v>
      </c>
      <c r="H7" s="2" t="s">
        <v>597</v>
      </c>
    </row>
    <row r="8">
      <c r="B8" s="2" t="s">
        <v>598</v>
      </c>
      <c r="G8" s="2" t="s">
        <v>599</v>
      </c>
      <c r="H8" s="2" t="s">
        <v>600</v>
      </c>
    </row>
    <row r="9">
      <c r="G9" s="2" t="s">
        <v>601</v>
      </c>
    </row>
    <row r="10">
      <c r="H10" s="2" t="s">
        <v>602</v>
      </c>
    </row>
    <row r="11">
      <c r="G11" s="2" t="s">
        <v>603</v>
      </c>
      <c r="H11" s="2" t="s">
        <v>604</v>
      </c>
    </row>
    <row r="12">
      <c r="A12" s="2" t="s">
        <v>44</v>
      </c>
      <c r="B12" s="2" t="s">
        <v>605</v>
      </c>
      <c r="C12" s="2" t="s">
        <v>606</v>
      </c>
      <c r="D12" s="2" t="s">
        <v>493</v>
      </c>
      <c r="E12" s="2" t="s">
        <v>607</v>
      </c>
    </row>
    <row r="13">
      <c r="A13" s="2" t="s">
        <v>608</v>
      </c>
      <c r="B13" s="2" t="s">
        <v>609</v>
      </c>
      <c r="C13" s="2" t="s">
        <v>610</v>
      </c>
      <c r="D13" s="2" t="s">
        <v>564</v>
      </c>
      <c r="E13" s="2" t="s">
        <v>611</v>
      </c>
    </row>
    <row r="14">
      <c r="B14" s="2" t="s">
        <v>612</v>
      </c>
      <c r="D14" s="2" t="s">
        <v>503</v>
      </c>
      <c r="E14" s="2" t="s">
        <v>584</v>
      </c>
    </row>
    <row r="15">
      <c r="A15" s="2" t="s">
        <v>613</v>
      </c>
      <c r="B15" s="2" t="s">
        <v>427</v>
      </c>
      <c r="C15" s="2" t="s">
        <v>614</v>
      </c>
      <c r="D15" s="2" t="s">
        <v>615</v>
      </c>
      <c r="E15" s="2" t="s">
        <v>616</v>
      </c>
    </row>
    <row r="16">
      <c r="A16" s="2" t="s">
        <v>617</v>
      </c>
      <c r="B16" s="2" t="s">
        <v>618</v>
      </c>
      <c r="C16" s="2" t="s">
        <v>619</v>
      </c>
      <c r="D16" s="2" t="s">
        <v>620</v>
      </c>
      <c r="E16" s="2" t="s">
        <v>621</v>
      </c>
    </row>
    <row r="17">
      <c r="A17" s="2" t="s">
        <v>622</v>
      </c>
    </row>
    <row r="18">
      <c r="A18" s="2" t="s">
        <v>131</v>
      </c>
      <c r="B18" s="2" t="s">
        <v>380</v>
      </c>
    </row>
    <row r="19">
      <c r="B19" s="2" t="s">
        <v>624</v>
      </c>
    </row>
    <row r="20">
      <c r="A20" s="2" t="s">
        <v>625</v>
      </c>
      <c r="B20" s="2" t="s">
        <v>626</v>
      </c>
    </row>
    <row r="21">
      <c r="B21" s="2" t="s">
        <v>627</v>
      </c>
    </row>
    <row r="22">
      <c r="A22" s="2" t="s">
        <v>628</v>
      </c>
      <c r="B22" s="2" t="s">
        <v>629</v>
      </c>
    </row>
    <row r="24">
      <c r="B24" s="2" t="s">
        <v>630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s>
  <sheetData>
    <row r="1">
      <c r="A1" s="77" t="s">
        <v>644</v>
      </c>
    </row>
    <row r="2">
      <c r="A2" s="78" t="s">
        <v>645</v>
      </c>
    </row>
    <row r="4">
      <c r="A4" s="77" t="s">
        <v>646</v>
      </c>
    </row>
    <row r="5">
      <c r="A5" s="78" t="s">
        <v>647</v>
      </c>
    </row>
    <row r="6">
      <c r="A6" s="2" t="s">
        <v>648</v>
      </c>
    </row>
    <row r="7">
      <c r="A7" s="2" t="s">
        <v>649</v>
      </c>
    </row>
    <row r="9">
      <c r="A9" s="78" t="s">
        <v>650</v>
      </c>
    </row>
    <row r="11">
      <c r="A11" s="78" t="s">
        <v>651</v>
      </c>
    </row>
    <row r="12">
      <c r="A12" s="2" t="s">
        <v>652</v>
      </c>
    </row>
    <row r="13">
      <c r="A13" s="2" t="s">
        <v>588</v>
      </c>
    </row>
    <row r="14">
      <c r="A14" s="79"/>
    </row>
    <row r="15">
      <c r="A15" s="78" t="s">
        <v>653</v>
      </c>
    </row>
    <row r="16">
      <c r="A16" s="78" t="s">
        <v>654</v>
      </c>
    </row>
    <row r="17">
      <c r="A17" s="78" t="s">
        <v>655</v>
      </c>
    </row>
    <row r="19">
      <c r="A19" s="2" t="s">
        <v>605</v>
      </c>
    </row>
    <row r="20">
      <c r="A20" s="78" t="s">
        <v>656</v>
      </c>
    </row>
    <row r="21">
      <c r="A21" s="78" t="s">
        <v>657</v>
      </c>
    </row>
    <row r="22">
      <c r="A22" s="78" t="s">
        <v>572</v>
      </c>
    </row>
    <row r="23">
      <c r="A23" s="2" t="s">
        <v>659</v>
      </c>
      <c r="B23" s="79"/>
    </row>
    <row r="24">
      <c r="A24" s="2" t="s">
        <v>661</v>
      </c>
      <c r="B24" s="79"/>
    </row>
    <row r="25">
      <c r="A25" s="79"/>
    </row>
    <row r="26">
      <c r="A26" s="79"/>
    </row>
    <row r="27">
      <c r="A27" s="79"/>
    </row>
    <row r="28">
      <c r="A28" s="79"/>
    </row>
    <row r="29">
      <c r="A29" s="79"/>
    </row>
    <row r="30">
      <c r="A30" s="79"/>
    </row>
    <row r="31">
      <c r="A31" s="79"/>
    </row>
    <row r="32">
      <c r="A32" s="79"/>
      <c r="B32" s="79"/>
    </row>
    <row r="33">
      <c r="A33" s="79"/>
    </row>
    <row r="34">
      <c r="A34" s="79"/>
    </row>
    <row r="35">
      <c r="A35" s="79"/>
    </row>
    <row r="36">
      <c r="A36" s="79"/>
    </row>
    <row r="37">
      <c r="A37" s="79"/>
    </row>
    <row r="38">
      <c r="A38" s="79"/>
    </row>
    <row r="39">
      <c r="A39" s="79"/>
      <c r="B39" s="79"/>
    </row>
    <row r="40">
      <c r="A40" s="79"/>
    </row>
    <row r="41">
      <c r="A41" s="79"/>
    </row>
    <row r="42">
      <c r="A42" s="79"/>
    </row>
    <row r="43">
      <c r="A43" s="79"/>
    </row>
    <row r="44">
      <c r="A44" s="79"/>
    </row>
    <row r="45">
      <c r="A45" s="79"/>
    </row>
    <row r="46">
      <c r="A46" s="79"/>
      <c r="B46" s="79"/>
    </row>
    <row r="47">
      <c r="A47" s="79"/>
    </row>
    <row r="48">
      <c r="A48" s="79"/>
    </row>
    <row r="49">
      <c r="A49" s="79"/>
    </row>
    <row r="50">
      <c r="A50" s="79"/>
      <c r="B50" s="80"/>
    </row>
    <row r="51">
      <c r="A51" s="79"/>
    </row>
    <row r="52">
      <c r="A52" s="79"/>
    </row>
    <row r="53">
      <c r="A53" s="79"/>
      <c r="B53" s="80"/>
    </row>
    <row r="54">
      <c r="A54" s="79"/>
    </row>
    <row r="55">
      <c r="A55" s="79"/>
    </row>
    <row r="56">
      <c r="A56" s="79"/>
    </row>
    <row r="57">
      <c r="A57" s="79"/>
    </row>
    <row r="58">
      <c r="A58" s="79"/>
    </row>
    <row r="59">
      <c r="A59" s="79"/>
    </row>
    <row r="60">
      <c r="A60" s="79"/>
    </row>
    <row r="61">
      <c r="A61" s="79"/>
    </row>
    <row r="62">
      <c r="A62" s="79"/>
    </row>
    <row r="63">
      <c r="A63" s="79"/>
    </row>
    <row r="64">
      <c r="A64" s="79"/>
    </row>
    <row r="65">
      <c r="A65" s="79"/>
    </row>
    <row r="66">
      <c r="A66" s="79"/>
    </row>
    <row r="67">
      <c r="A67" s="79"/>
    </row>
    <row r="68">
      <c r="A68" s="79"/>
    </row>
    <row r="69">
      <c r="A69" s="79"/>
    </row>
    <row r="70">
      <c r="A70" s="79"/>
    </row>
    <row r="71">
      <c r="A71" s="79"/>
    </row>
    <row r="72">
      <c r="A72" s="79"/>
    </row>
    <row r="73">
      <c r="A73" s="79"/>
    </row>
    <row r="74">
      <c r="A74" s="79"/>
    </row>
    <row r="75">
      <c r="A75" s="79"/>
    </row>
    <row r="76">
      <c r="A76" s="79"/>
    </row>
    <row r="77">
      <c r="A77" s="79"/>
    </row>
    <row r="78">
      <c r="A78" s="79"/>
    </row>
    <row r="79">
      <c r="A79" s="79"/>
    </row>
    <row r="80">
      <c r="A80" s="79"/>
    </row>
    <row r="81">
      <c r="A81" s="79"/>
    </row>
    <row r="82">
      <c r="A82" s="79"/>
    </row>
    <row r="83">
      <c r="A83" s="79"/>
    </row>
    <row r="84">
      <c r="A84" s="79"/>
    </row>
    <row r="85">
      <c r="A85" s="79"/>
    </row>
    <row r="86">
      <c r="A86" s="79"/>
    </row>
    <row r="87">
      <c r="A87" s="79"/>
    </row>
    <row r="88">
      <c r="A88" s="79"/>
    </row>
    <row r="89">
      <c r="A89" s="79"/>
    </row>
    <row r="90">
      <c r="A90" s="79"/>
    </row>
    <row r="91">
      <c r="A91" s="79"/>
    </row>
    <row r="92">
      <c r="A92" s="79"/>
    </row>
    <row r="93">
      <c r="A93" s="79"/>
    </row>
    <row r="94">
      <c r="A94" s="79"/>
    </row>
    <row r="95">
      <c r="A95" s="79"/>
    </row>
    <row r="96">
      <c r="A96" s="79"/>
    </row>
    <row r="97">
      <c r="A97" s="79"/>
    </row>
    <row r="98">
      <c r="A98" s="79"/>
    </row>
    <row r="99">
      <c r="A99" s="79"/>
    </row>
    <row r="100">
      <c r="A100" s="79"/>
    </row>
    <row r="101">
      <c r="A101" s="79"/>
    </row>
    <row r="102">
      <c r="A102" s="79"/>
    </row>
    <row r="103">
      <c r="A103" s="79"/>
    </row>
    <row r="104">
      <c r="A104" s="79"/>
    </row>
    <row r="105">
      <c r="A105" s="79"/>
    </row>
    <row r="106">
      <c r="A106" s="79"/>
    </row>
    <row r="107">
      <c r="A107" s="79"/>
    </row>
    <row r="108">
      <c r="A108" s="79"/>
    </row>
    <row r="109">
      <c r="A109" s="79"/>
    </row>
    <row r="110">
      <c r="A110" s="79"/>
    </row>
    <row r="111">
      <c r="A111" s="79"/>
    </row>
    <row r="112">
      <c r="A112" s="79"/>
    </row>
    <row r="113">
      <c r="A113" s="79"/>
    </row>
    <row r="114">
      <c r="A114" s="79"/>
    </row>
    <row r="115">
      <c r="A115" s="79"/>
    </row>
    <row r="116">
      <c r="A116" s="79"/>
    </row>
    <row r="117">
      <c r="A117" s="79"/>
    </row>
    <row r="118">
      <c r="A118" s="79"/>
    </row>
    <row r="119">
      <c r="A119" s="79"/>
    </row>
    <row r="120">
      <c r="A120" s="79"/>
    </row>
    <row r="121">
      <c r="A121" s="79"/>
    </row>
    <row r="122">
      <c r="A122" s="79"/>
    </row>
    <row r="123">
      <c r="A123" s="79"/>
    </row>
    <row r="124">
      <c r="A124" s="79"/>
    </row>
    <row r="125">
      <c r="A125" s="79"/>
    </row>
    <row r="126">
      <c r="A126" s="79"/>
    </row>
    <row r="127">
      <c r="A127" s="79"/>
    </row>
    <row r="128">
      <c r="A128" s="79"/>
    </row>
    <row r="129">
      <c r="A129" s="79"/>
    </row>
    <row r="130">
      <c r="A130" s="79"/>
    </row>
    <row r="131">
      <c r="A131" s="79"/>
    </row>
    <row r="132">
      <c r="A132" s="79"/>
    </row>
    <row r="133">
      <c r="A133" s="79"/>
    </row>
    <row r="134">
      <c r="A134" s="79"/>
    </row>
    <row r="135">
      <c r="A135" s="79"/>
    </row>
    <row r="136">
      <c r="A136" s="79"/>
    </row>
    <row r="137">
      <c r="A137" s="79"/>
    </row>
    <row r="138">
      <c r="A138" s="79"/>
    </row>
    <row r="139">
      <c r="A139" s="79"/>
    </row>
    <row r="140">
      <c r="A140" s="79"/>
    </row>
    <row r="141">
      <c r="A141" s="79"/>
    </row>
    <row r="142">
      <c r="A142" s="79"/>
    </row>
    <row r="143">
      <c r="A143" s="79"/>
    </row>
    <row r="144">
      <c r="A144" s="79"/>
    </row>
    <row r="145">
      <c r="A145" s="79"/>
    </row>
    <row r="146">
      <c r="A146" s="79"/>
    </row>
    <row r="147">
      <c r="A147" s="79"/>
    </row>
    <row r="148">
      <c r="A148" s="79"/>
    </row>
    <row r="149">
      <c r="A149" s="79"/>
    </row>
    <row r="150">
      <c r="A150" s="79"/>
    </row>
    <row r="151">
      <c r="A151" s="79"/>
    </row>
    <row r="152">
      <c r="A152" s="79"/>
    </row>
    <row r="153">
      <c r="A153" s="79"/>
    </row>
    <row r="154">
      <c r="A154" s="79"/>
    </row>
    <row r="155">
      <c r="A155" s="79"/>
    </row>
    <row r="156">
      <c r="A156" s="79"/>
    </row>
    <row r="157">
      <c r="A157" s="79"/>
    </row>
    <row r="158">
      <c r="A158" s="79"/>
    </row>
    <row r="159">
      <c r="A159" s="79"/>
    </row>
    <row r="160">
      <c r="A160" s="79"/>
    </row>
    <row r="161">
      <c r="A161" s="79"/>
    </row>
    <row r="162">
      <c r="A162" s="79"/>
    </row>
    <row r="163">
      <c r="A163" s="79"/>
    </row>
    <row r="164">
      <c r="A164" s="79"/>
    </row>
    <row r="165">
      <c r="A165" s="79"/>
    </row>
    <row r="166">
      <c r="A166" s="79"/>
    </row>
    <row r="167">
      <c r="A167" s="79"/>
    </row>
    <row r="168">
      <c r="A168" s="79"/>
    </row>
    <row r="169">
      <c r="A169" s="79"/>
    </row>
    <row r="170">
      <c r="A170" s="79"/>
    </row>
    <row r="171">
      <c r="A171" s="79"/>
    </row>
    <row r="172">
      <c r="A172" s="79"/>
    </row>
    <row r="173">
      <c r="A173" s="79"/>
    </row>
    <row r="174">
      <c r="A174" s="79"/>
    </row>
    <row r="175">
      <c r="A175" s="79"/>
    </row>
    <row r="176">
      <c r="A176" s="79"/>
    </row>
    <row r="177">
      <c r="A177" s="79"/>
    </row>
    <row r="178">
      <c r="A178" s="79"/>
    </row>
    <row r="179">
      <c r="A179" s="79"/>
    </row>
    <row r="180">
      <c r="A180" s="79"/>
    </row>
    <row r="181">
      <c r="A181" s="79"/>
    </row>
    <row r="182">
      <c r="A182" s="79"/>
    </row>
    <row r="183">
      <c r="A183" s="79"/>
    </row>
    <row r="184">
      <c r="A184" s="79"/>
    </row>
    <row r="185">
      <c r="A185" s="79"/>
    </row>
    <row r="186">
      <c r="A186" s="79"/>
    </row>
    <row r="187">
      <c r="A187" s="79"/>
    </row>
    <row r="188">
      <c r="A188" s="79"/>
    </row>
    <row r="189">
      <c r="A189" s="79"/>
    </row>
    <row r="190">
      <c r="A190" s="79"/>
    </row>
    <row r="191">
      <c r="A191" s="79"/>
    </row>
    <row r="192">
      <c r="A192" s="79"/>
    </row>
    <row r="193">
      <c r="A193" s="79"/>
    </row>
    <row r="194">
      <c r="A194" s="79"/>
    </row>
    <row r="195">
      <c r="A195" s="79"/>
    </row>
    <row r="196">
      <c r="A196" s="79"/>
    </row>
    <row r="197">
      <c r="A197" s="79"/>
    </row>
    <row r="198">
      <c r="A198" s="79"/>
    </row>
    <row r="199">
      <c r="A199" s="79"/>
    </row>
    <row r="200">
      <c r="A200" s="79"/>
    </row>
    <row r="201">
      <c r="A201" s="79"/>
    </row>
    <row r="202">
      <c r="A202" s="79"/>
    </row>
    <row r="203">
      <c r="A203" s="79"/>
    </row>
    <row r="204">
      <c r="A204" s="79"/>
    </row>
    <row r="205">
      <c r="A205" s="79"/>
    </row>
    <row r="206">
      <c r="A206" s="79"/>
    </row>
    <row r="207">
      <c r="A207" s="79"/>
    </row>
    <row r="208">
      <c r="A208" s="79"/>
    </row>
    <row r="209">
      <c r="A209" s="79"/>
    </row>
    <row r="210">
      <c r="A210" s="79"/>
    </row>
    <row r="211">
      <c r="A211" s="79"/>
    </row>
    <row r="212">
      <c r="A212" s="79"/>
    </row>
    <row r="213">
      <c r="A213" s="79"/>
    </row>
    <row r="214">
      <c r="A214" s="79"/>
    </row>
    <row r="215">
      <c r="A215" s="79"/>
    </row>
    <row r="216">
      <c r="A216" s="79"/>
    </row>
    <row r="217">
      <c r="A217" s="79"/>
    </row>
    <row r="218">
      <c r="A218" s="79"/>
    </row>
    <row r="219">
      <c r="A219" s="79"/>
    </row>
    <row r="220">
      <c r="A220" s="79"/>
    </row>
    <row r="221">
      <c r="A221" s="79"/>
    </row>
    <row r="222">
      <c r="A222" s="79"/>
    </row>
    <row r="223">
      <c r="A223" s="79"/>
    </row>
    <row r="224">
      <c r="A224" s="79"/>
    </row>
    <row r="225">
      <c r="A225" s="79"/>
    </row>
    <row r="226">
      <c r="A226" s="79"/>
    </row>
    <row r="227">
      <c r="A227" s="79"/>
    </row>
    <row r="228">
      <c r="A228" s="79"/>
    </row>
    <row r="229">
      <c r="A229" s="79"/>
    </row>
    <row r="230">
      <c r="A230" s="79"/>
    </row>
    <row r="231">
      <c r="A231" s="79"/>
    </row>
    <row r="232">
      <c r="A232" s="79"/>
    </row>
    <row r="233">
      <c r="A233" s="79"/>
    </row>
    <row r="234">
      <c r="A234" s="79"/>
    </row>
    <row r="235">
      <c r="A235" s="79"/>
    </row>
    <row r="236">
      <c r="A236" s="79"/>
    </row>
    <row r="237">
      <c r="A237" s="79"/>
    </row>
    <row r="238">
      <c r="A238" s="79"/>
    </row>
    <row r="239">
      <c r="A239" s="79"/>
    </row>
    <row r="240">
      <c r="A240" s="79"/>
    </row>
    <row r="241">
      <c r="A241" s="79"/>
    </row>
    <row r="242">
      <c r="A242" s="79"/>
    </row>
    <row r="243">
      <c r="A243" s="79"/>
    </row>
    <row r="244">
      <c r="A244" s="79"/>
    </row>
    <row r="245">
      <c r="A245" s="79"/>
    </row>
    <row r="246">
      <c r="A246" s="79"/>
    </row>
    <row r="247">
      <c r="A247" s="79"/>
    </row>
    <row r="248">
      <c r="A248" s="79"/>
    </row>
    <row r="249">
      <c r="A249" s="79"/>
    </row>
    <row r="250">
      <c r="A250" s="79"/>
    </row>
    <row r="251">
      <c r="A251" s="79"/>
    </row>
    <row r="252">
      <c r="A252" s="79"/>
    </row>
    <row r="253">
      <c r="A253" s="79"/>
    </row>
    <row r="254">
      <c r="A254" s="79"/>
    </row>
    <row r="255">
      <c r="A255" s="79"/>
    </row>
    <row r="256">
      <c r="A256" s="79"/>
    </row>
    <row r="257">
      <c r="A257" s="79"/>
    </row>
    <row r="258">
      <c r="A258" s="79"/>
    </row>
    <row r="259">
      <c r="A259" s="79"/>
    </row>
    <row r="260">
      <c r="A260" s="79"/>
    </row>
    <row r="261">
      <c r="A261" s="79"/>
    </row>
    <row r="262">
      <c r="A262" s="79"/>
    </row>
    <row r="263">
      <c r="A263" s="79"/>
    </row>
    <row r="264">
      <c r="A264" s="79"/>
    </row>
    <row r="265">
      <c r="A265" s="79"/>
    </row>
    <row r="266">
      <c r="A266" s="79"/>
    </row>
    <row r="267">
      <c r="A267" s="79"/>
    </row>
    <row r="268">
      <c r="A268" s="79"/>
    </row>
    <row r="269">
      <c r="A269" s="79"/>
    </row>
    <row r="270">
      <c r="A270" s="79"/>
    </row>
    <row r="271">
      <c r="A271" s="79"/>
    </row>
    <row r="272">
      <c r="A272" s="79"/>
    </row>
    <row r="273">
      <c r="A273" s="79"/>
    </row>
    <row r="274">
      <c r="A274" s="79"/>
    </row>
    <row r="275">
      <c r="A275" s="79"/>
    </row>
    <row r="276">
      <c r="A276" s="79"/>
    </row>
    <row r="277">
      <c r="A277" s="79"/>
    </row>
    <row r="278">
      <c r="A278" s="79"/>
    </row>
    <row r="279">
      <c r="A279" s="79"/>
    </row>
    <row r="280">
      <c r="A280" s="79"/>
    </row>
    <row r="281">
      <c r="A281" s="79"/>
    </row>
    <row r="282">
      <c r="A282" s="79"/>
    </row>
    <row r="283">
      <c r="A283" s="79"/>
    </row>
    <row r="284">
      <c r="A284" s="79"/>
    </row>
    <row r="285">
      <c r="A285" s="79"/>
    </row>
    <row r="286">
      <c r="A286" s="79"/>
    </row>
    <row r="287">
      <c r="A287" s="79"/>
    </row>
    <row r="288">
      <c r="A288" s="79"/>
    </row>
    <row r="289">
      <c r="A289" s="79"/>
    </row>
    <row r="290">
      <c r="A290" s="79"/>
    </row>
    <row r="291">
      <c r="A291" s="79"/>
    </row>
    <row r="292">
      <c r="A292" s="79"/>
    </row>
    <row r="293">
      <c r="A293" s="79"/>
    </row>
    <row r="294">
      <c r="A294" s="79"/>
    </row>
    <row r="295">
      <c r="A295" s="79"/>
    </row>
    <row r="296">
      <c r="A296" s="79"/>
    </row>
    <row r="297">
      <c r="A297" s="79"/>
    </row>
    <row r="298">
      <c r="A298" s="79"/>
    </row>
    <row r="299">
      <c r="A299" s="79"/>
    </row>
    <row r="300">
      <c r="A300" s="79"/>
    </row>
    <row r="301">
      <c r="A301" s="79"/>
    </row>
    <row r="302">
      <c r="A302" s="79"/>
    </row>
    <row r="303">
      <c r="A303" s="79"/>
    </row>
    <row r="304">
      <c r="A304" s="79"/>
    </row>
    <row r="305">
      <c r="A305" s="79"/>
    </row>
    <row r="306">
      <c r="A306" s="79"/>
    </row>
    <row r="307">
      <c r="A307" s="79"/>
    </row>
    <row r="308">
      <c r="A308" s="79"/>
    </row>
    <row r="309">
      <c r="A309" s="79"/>
    </row>
    <row r="310">
      <c r="A310" s="79"/>
    </row>
    <row r="311">
      <c r="A311" s="79"/>
    </row>
    <row r="312">
      <c r="A312" s="79"/>
    </row>
    <row r="313">
      <c r="A313" s="79"/>
    </row>
    <row r="314">
      <c r="A314" s="79"/>
    </row>
    <row r="315">
      <c r="A315" s="79"/>
    </row>
    <row r="316">
      <c r="A316" s="79"/>
    </row>
    <row r="317">
      <c r="A317" s="79"/>
    </row>
    <row r="318">
      <c r="A318" s="79"/>
    </row>
    <row r="319">
      <c r="A319" s="79"/>
    </row>
    <row r="320">
      <c r="A320" s="79"/>
    </row>
    <row r="321">
      <c r="A321" s="79"/>
    </row>
    <row r="322">
      <c r="A322" s="79"/>
    </row>
    <row r="323">
      <c r="A323" s="79"/>
    </row>
    <row r="324">
      <c r="A324" s="79"/>
    </row>
    <row r="325">
      <c r="A325" s="79"/>
    </row>
    <row r="326">
      <c r="A326" s="79"/>
    </row>
    <row r="327">
      <c r="A327" s="79"/>
    </row>
    <row r="328">
      <c r="A328" s="79"/>
    </row>
    <row r="329">
      <c r="A329" s="79"/>
    </row>
    <row r="330">
      <c r="A330" s="79"/>
    </row>
    <row r="331">
      <c r="A331" s="79"/>
    </row>
    <row r="332">
      <c r="A332" s="79"/>
    </row>
    <row r="333">
      <c r="A333" s="79"/>
    </row>
    <row r="334">
      <c r="A334" s="79"/>
    </row>
    <row r="335">
      <c r="A335" s="79"/>
    </row>
    <row r="336">
      <c r="A336" s="79"/>
    </row>
    <row r="337">
      <c r="A337" s="79"/>
    </row>
    <row r="338">
      <c r="A338" s="79"/>
    </row>
    <row r="339">
      <c r="A339" s="79"/>
    </row>
    <row r="340">
      <c r="A340" s="79"/>
    </row>
    <row r="341">
      <c r="A341" s="79"/>
    </row>
    <row r="342">
      <c r="A342" s="79"/>
    </row>
    <row r="343">
      <c r="A343" s="79"/>
    </row>
    <row r="344">
      <c r="A344" s="79"/>
    </row>
    <row r="345">
      <c r="A345" s="79"/>
    </row>
    <row r="346">
      <c r="A346" s="79"/>
    </row>
    <row r="347">
      <c r="A347" s="79"/>
    </row>
    <row r="348">
      <c r="A348" s="79"/>
    </row>
    <row r="349">
      <c r="A349" s="79"/>
    </row>
    <row r="350">
      <c r="A350" s="79"/>
    </row>
    <row r="351">
      <c r="A351" s="79"/>
    </row>
    <row r="352">
      <c r="A352" s="79"/>
    </row>
    <row r="353">
      <c r="A353" s="79"/>
    </row>
    <row r="354">
      <c r="A354" s="79"/>
    </row>
    <row r="355">
      <c r="A355" s="79"/>
    </row>
    <row r="356">
      <c r="A356" s="79"/>
    </row>
    <row r="357">
      <c r="A357" s="79"/>
    </row>
    <row r="358">
      <c r="A358" s="79"/>
    </row>
    <row r="359">
      <c r="A359" s="79"/>
    </row>
    <row r="360">
      <c r="A360" s="79"/>
    </row>
    <row r="361">
      <c r="A361" s="79"/>
    </row>
    <row r="362">
      <c r="A362" s="79"/>
    </row>
    <row r="363">
      <c r="A363" s="79"/>
    </row>
    <row r="364">
      <c r="A364" s="79"/>
    </row>
    <row r="365">
      <c r="A365" s="79"/>
    </row>
    <row r="366">
      <c r="A366" s="79"/>
    </row>
    <row r="367">
      <c r="A367" s="79"/>
    </row>
    <row r="368">
      <c r="A368" s="79"/>
    </row>
    <row r="369">
      <c r="A369" s="79"/>
    </row>
    <row r="370">
      <c r="A370" s="79"/>
    </row>
    <row r="371">
      <c r="A371" s="79"/>
    </row>
    <row r="372">
      <c r="A372" s="79"/>
    </row>
    <row r="373">
      <c r="A373" s="79"/>
    </row>
    <row r="374">
      <c r="A374" s="79"/>
    </row>
    <row r="375">
      <c r="A375" s="79"/>
    </row>
    <row r="376">
      <c r="A376" s="79"/>
    </row>
    <row r="377">
      <c r="A377" s="79"/>
    </row>
    <row r="378">
      <c r="A378" s="79"/>
    </row>
    <row r="379">
      <c r="A379" s="79"/>
    </row>
    <row r="380">
      <c r="A380" s="79"/>
    </row>
    <row r="381">
      <c r="A381" s="79"/>
    </row>
    <row r="382">
      <c r="A382" s="79"/>
    </row>
    <row r="383">
      <c r="A383" s="79"/>
    </row>
    <row r="384">
      <c r="A384" s="79"/>
    </row>
    <row r="385">
      <c r="A385" s="79"/>
    </row>
    <row r="386">
      <c r="A386" s="79"/>
    </row>
    <row r="387">
      <c r="A387" s="79"/>
    </row>
    <row r="388">
      <c r="A388" s="79"/>
    </row>
    <row r="389">
      <c r="A389" s="79"/>
    </row>
    <row r="390">
      <c r="A390" s="79"/>
    </row>
    <row r="391">
      <c r="A391" s="79"/>
    </row>
    <row r="392">
      <c r="A392" s="79"/>
    </row>
    <row r="393">
      <c r="A393" s="79"/>
    </row>
    <row r="394">
      <c r="A394" s="79"/>
    </row>
    <row r="395">
      <c r="A395" s="79"/>
    </row>
    <row r="396">
      <c r="A396" s="79"/>
    </row>
    <row r="397">
      <c r="A397" s="79"/>
    </row>
    <row r="398">
      <c r="A398" s="79"/>
    </row>
    <row r="399">
      <c r="A399" s="79"/>
    </row>
    <row r="400">
      <c r="A400" s="79"/>
    </row>
    <row r="401">
      <c r="A401" s="79"/>
    </row>
    <row r="402">
      <c r="A402" s="79"/>
    </row>
    <row r="403">
      <c r="A403" s="79"/>
    </row>
    <row r="404">
      <c r="A404" s="79"/>
    </row>
    <row r="405">
      <c r="A405" s="79"/>
    </row>
    <row r="406">
      <c r="A406" s="79"/>
    </row>
    <row r="407">
      <c r="A407" s="79"/>
    </row>
    <row r="408">
      <c r="A408" s="79"/>
    </row>
    <row r="409">
      <c r="A409" s="79"/>
    </row>
    <row r="410">
      <c r="A410" s="79"/>
    </row>
    <row r="411">
      <c r="A411" s="79"/>
    </row>
    <row r="412">
      <c r="A412" s="79"/>
    </row>
    <row r="413">
      <c r="A413" s="79"/>
    </row>
    <row r="414">
      <c r="A414" s="79"/>
    </row>
    <row r="415">
      <c r="A415" s="79"/>
    </row>
    <row r="416">
      <c r="A416" s="79"/>
    </row>
    <row r="417">
      <c r="A417" s="79"/>
    </row>
    <row r="418">
      <c r="A418" s="79"/>
    </row>
    <row r="419">
      <c r="A419" s="79"/>
    </row>
    <row r="420">
      <c r="A420" s="79"/>
    </row>
    <row r="421">
      <c r="A421" s="79"/>
    </row>
    <row r="422">
      <c r="A422" s="79"/>
    </row>
    <row r="423">
      <c r="A423" s="79"/>
    </row>
    <row r="424">
      <c r="A424" s="79"/>
    </row>
    <row r="425">
      <c r="A425" s="79"/>
    </row>
    <row r="426">
      <c r="A426" s="79"/>
    </row>
    <row r="427">
      <c r="A427" s="79"/>
    </row>
    <row r="428">
      <c r="A428" s="79"/>
    </row>
    <row r="429">
      <c r="A429" s="79"/>
    </row>
    <row r="430">
      <c r="A430" s="79"/>
    </row>
    <row r="431">
      <c r="A431" s="79"/>
    </row>
    <row r="432">
      <c r="A432" s="79"/>
    </row>
    <row r="433">
      <c r="A433" s="79"/>
    </row>
    <row r="434">
      <c r="A434" s="79"/>
    </row>
    <row r="435">
      <c r="A435" s="79"/>
    </row>
    <row r="436">
      <c r="A436" s="79"/>
    </row>
    <row r="437">
      <c r="A437" s="79"/>
    </row>
    <row r="438">
      <c r="A438" s="79"/>
    </row>
    <row r="439">
      <c r="A439" s="79"/>
    </row>
    <row r="440">
      <c r="A440" s="79"/>
    </row>
    <row r="441">
      <c r="A441" s="79"/>
    </row>
    <row r="442">
      <c r="A442" s="79"/>
    </row>
    <row r="443">
      <c r="A443" s="79"/>
    </row>
    <row r="444">
      <c r="A444" s="79"/>
    </row>
    <row r="445">
      <c r="A445" s="79"/>
    </row>
    <row r="446">
      <c r="A446" s="79"/>
    </row>
    <row r="447">
      <c r="A447" s="79"/>
    </row>
    <row r="448">
      <c r="A448" s="79"/>
    </row>
    <row r="449">
      <c r="A449" s="79"/>
    </row>
    <row r="450">
      <c r="A450" s="79"/>
    </row>
    <row r="451">
      <c r="A451" s="79"/>
    </row>
    <row r="452">
      <c r="A452" s="79"/>
    </row>
    <row r="453">
      <c r="A453" s="79"/>
    </row>
    <row r="454">
      <c r="A454" s="79"/>
    </row>
    <row r="455">
      <c r="A455" s="79"/>
    </row>
    <row r="456">
      <c r="A456" s="79"/>
    </row>
    <row r="457">
      <c r="A457" s="79"/>
    </row>
    <row r="458">
      <c r="A458" s="79"/>
    </row>
    <row r="459">
      <c r="A459" s="79"/>
    </row>
    <row r="460">
      <c r="A460" s="79"/>
    </row>
    <row r="461">
      <c r="A461" s="79"/>
    </row>
    <row r="462">
      <c r="A462" s="79"/>
    </row>
    <row r="463">
      <c r="A463" s="79"/>
    </row>
    <row r="464">
      <c r="A464" s="79"/>
    </row>
    <row r="465">
      <c r="A465" s="79"/>
    </row>
    <row r="466">
      <c r="A466" s="79"/>
    </row>
    <row r="467">
      <c r="A467" s="79"/>
    </row>
    <row r="468">
      <c r="A468" s="79"/>
    </row>
    <row r="469">
      <c r="A469" s="79"/>
    </row>
    <row r="470">
      <c r="A470" s="79"/>
    </row>
    <row r="471">
      <c r="A471" s="79"/>
    </row>
    <row r="472">
      <c r="A472" s="79"/>
    </row>
    <row r="473">
      <c r="A473" s="79"/>
    </row>
    <row r="474">
      <c r="A474" s="79"/>
    </row>
    <row r="475">
      <c r="A475" s="79"/>
    </row>
    <row r="476">
      <c r="A476" s="79"/>
    </row>
    <row r="477">
      <c r="A477" s="79"/>
    </row>
    <row r="478">
      <c r="A478" s="79"/>
    </row>
    <row r="479">
      <c r="A479" s="79"/>
    </row>
    <row r="480">
      <c r="A480" s="79"/>
    </row>
    <row r="481">
      <c r="A481" s="79"/>
    </row>
    <row r="482">
      <c r="A482" s="79"/>
    </row>
    <row r="483">
      <c r="A483" s="79"/>
    </row>
    <row r="484">
      <c r="A484" s="79"/>
    </row>
    <row r="485">
      <c r="A485" s="79"/>
    </row>
    <row r="486">
      <c r="A486" s="79"/>
    </row>
    <row r="487">
      <c r="A487" s="79"/>
    </row>
    <row r="488">
      <c r="A488" s="79"/>
    </row>
    <row r="489">
      <c r="A489" s="79"/>
    </row>
    <row r="490">
      <c r="A490" s="79"/>
    </row>
    <row r="491">
      <c r="A491" s="79"/>
    </row>
    <row r="492">
      <c r="A492" s="79"/>
    </row>
    <row r="493">
      <c r="A493" s="79"/>
    </row>
    <row r="494">
      <c r="A494" s="79"/>
    </row>
    <row r="495">
      <c r="A495" s="79"/>
    </row>
    <row r="496">
      <c r="A496" s="79"/>
    </row>
    <row r="497">
      <c r="A497" s="79"/>
    </row>
    <row r="498">
      <c r="A498" s="79"/>
    </row>
    <row r="499">
      <c r="A499" s="79"/>
    </row>
    <row r="500">
      <c r="A500" s="79"/>
    </row>
    <row r="501">
      <c r="A501" s="79"/>
    </row>
    <row r="502">
      <c r="A502" s="79"/>
    </row>
    <row r="503">
      <c r="A503" s="79"/>
    </row>
    <row r="504">
      <c r="A504" s="79"/>
    </row>
    <row r="505">
      <c r="A505" s="79"/>
    </row>
    <row r="506">
      <c r="A506" s="79"/>
    </row>
    <row r="507">
      <c r="A507" s="79"/>
    </row>
    <row r="508">
      <c r="A508" s="79"/>
    </row>
    <row r="509">
      <c r="A509" s="79"/>
    </row>
    <row r="510">
      <c r="A510" s="79"/>
    </row>
    <row r="511">
      <c r="A511" s="79"/>
    </row>
    <row r="512">
      <c r="A512" s="79"/>
    </row>
    <row r="513">
      <c r="A513" s="79"/>
    </row>
    <row r="514">
      <c r="A514" s="79"/>
    </row>
    <row r="515">
      <c r="A515" s="79"/>
    </row>
    <row r="516">
      <c r="A516" s="79"/>
    </row>
    <row r="517">
      <c r="A517" s="79"/>
    </row>
    <row r="518">
      <c r="A518" s="79"/>
    </row>
    <row r="519">
      <c r="A519" s="79"/>
    </row>
    <row r="520">
      <c r="A520" s="79"/>
    </row>
    <row r="521">
      <c r="A521" s="79"/>
    </row>
    <row r="522">
      <c r="A522" s="79"/>
    </row>
    <row r="523">
      <c r="A523" s="79"/>
    </row>
    <row r="524">
      <c r="A524" s="79"/>
    </row>
    <row r="525">
      <c r="A525" s="79"/>
    </row>
    <row r="526">
      <c r="A526" s="79"/>
    </row>
    <row r="527">
      <c r="A527" s="79"/>
    </row>
    <row r="528">
      <c r="A528" s="79"/>
    </row>
    <row r="529">
      <c r="A529" s="79"/>
    </row>
    <row r="530">
      <c r="A530" s="79"/>
    </row>
    <row r="531">
      <c r="A531" s="79"/>
    </row>
    <row r="532">
      <c r="A532" s="79"/>
    </row>
    <row r="533">
      <c r="A533" s="79"/>
    </row>
    <row r="534">
      <c r="A534" s="79"/>
    </row>
    <row r="535">
      <c r="A535" s="79"/>
    </row>
    <row r="536">
      <c r="A536" s="79"/>
    </row>
    <row r="537">
      <c r="A537" s="79"/>
    </row>
    <row r="538">
      <c r="A538" s="79"/>
    </row>
    <row r="539">
      <c r="A539" s="79"/>
    </row>
    <row r="540">
      <c r="A540" s="79"/>
    </row>
    <row r="541">
      <c r="A541" s="79"/>
    </row>
    <row r="542">
      <c r="A542" s="79"/>
    </row>
    <row r="543">
      <c r="A543" s="79"/>
    </row>
    <row r="544">
      <c r="A544" s="79"/>
    </row>
    <row r="545">
      <c r="A545" s="79"/>
    </row>
    <row r="546">
      <c r="A546" s="79"/>
    </row>
    <row r="547">
      <c r="A547" s="79"/>
    </row>
    <row r="548">
      <c r="A548" s="79"/>
    </row>
    <row r="549">
      <c r="A549" s="79"/>
    </row>
    <row r="550">
      <c r="A550" s="79"/>
    </row>
    <row r="551">
      <c r="A551" s="79"/>
    </row>
    <row r="552">
      <c r="A552" s="79"/>
    </row>
    <row r="553">
      <c r="A553" s="79"/>
    </row>
    <row r="554">
      <c r="A554" s="79"/>
    </row>
    <row r="555">
      <c r="A555" s="79"/>
    </row>
    <row r="556">
      <c r="A556" s="79"/>
    </row>
    <row r="557">
      <c r="A557" s="79"/>
    </row>
    <row r="558">
      <c r="A558" s="79"/>
    </row>
    <row r="559">
      <c r="A559" s="79"/>
    </row>
    <row r="560">
      <c r="A560" s="79"/>
    </row>
    <row r="561">
      <c r="A561" s="79"/>
    </row>
    <row r="562">
      <c r="A562" s="79"/>
    </row>
    <row r="563">
      <c r="A563" s="79"/>
    </row>
    <row r="564">
      <c r="A564" s="79"/>
    </row>
    <row r="565">
      <c r="A565" s="79"/>
    </row>
    <row r="566">
      <c r="A566" s="79"/>
    </row>
    <row r="567">
      <c r="A567" s="79"/>
    </row>
    <row r="568">
      <c r="A568" s="79"/>
    </row>
    <row r="569">
      <c r="A569" s="79"/>
    </row>
    <row r="570">
      <c r="A570" s="79"/>
    </row>
    <row r="571">
      <c r="A571" s="79"/>
    </row>
    <row r="572">
      <c r="A572" s="79"/>
    </row>
    <row r="573">
      <c r="A573" s="79"/>
    </row>
    <row r="574">
      <c r="A574" s="79"/>
    </row>
    <row r="575">
      <c r="A575" s="79"/>
    </row>
    <row r="576">
      <c r="A576" s="79"/>
    </row>
    <row r="577">
      <c r="A577" s="79"/>
    </row>
    <row r="578">
      <c r="A578" s="79"/>
    </row>
    <row r="579">
      <c r="A579" s="79"/>
    </row>
    <row r="580">
      <c r="A580" s="79"/>
    </row>
    <row r="581">
      <c r="A581" s="79"/>
    </row>
    <row r="582">
      <c r="A582" s="79"/>
    </row>
    <row r="583">
      <c r="A583" s="79"/>
    </row>
    <row r="584">
      <c r="A584" s="79"/>
    </row>
    <row r="585">
      <c r="A585" s="79"/>
    </row>
    <row r="586">
      <c r="A586" s="79"/>
    </row>
    <row r="587">
      <c r="A587" s="79"/>
    </row>
    <row r="588">
      <c r="A588" s="79"/>
    </row>
    <row r="589">
      <c r="A589" s="79"/>
    </row>
    <row r="590">
      <c r="A590" s="79"/>
    </row>
    <row r="591">
      <c r="A591" s="79"/>
    </row>
    <row r="592">
      <c r="A592" s="79"/>
    </row>
    <row r="593">
      <c r="A593" s="79"/>
    </row>
    <row r="594">
      <c r="A594" s="79"/>
    </row>
    <row r="595">
      <c r="A595" s="79"/>
    </row>
    <row r="596">
      <c r="A596" s="79"/>
    </row>
    <row r="597">
      <c r="A597" s="79"/>
    </row>
    <row r="598">
      <c r="A598" s="79"/>
    </row>
    <row r="599">
      <c r="A599" s="79"/>
    </row>
    <row r="600">
      <c r="A600" s="79"/>
    </row>
    <row r="601">
      <c r="A601" s="79"/>
    </row>
    <row r="602">
      <c r="A602" s="79"/>
    </row>
    <row r="603">
      <c r="A603" s="79"/>
    </row>
    <row r="604">
      <c r="A604" s="79"/>
    </row>
    <row r="605">
      <c r="A605" s="79"/>
    </row>
    <row r="606">
      <c r="A606" s="79"/>
    </row>
    <row r="607">
      <c r="A607" s="79"/>
    </row>
    <row r="608">
      <c r="A608" s="79"/>
    </row>
    <row r="609">
      <c r="A609" s="79"/>
    </row>
    <row r="610">
      <c r="A610" s="79"/>
    </row>
    <row r="611">
      <c r="A611" s="79"/>
    </row>
    <row r="612">
      <c r="A612" s="79"/>
    </row>
    <row r="613">
      <c r="A613" s="79"/>
    </row>
    <row r="614">
      <c r="A614" s="79"/>
    </row>
    <row r="615">
      <c r="A615" s="79"/>
    </row>
    <row r="616">
      <c r="A616" s="79"/>
    </row>
    <row r="617">
      <c r="A617" s="79"/>
    </row>
    <row r="618">
      <c r="A618" s="79"/>
    </row>
    <row r="619">
      <c r="A619" s="79"/>
    </row>
    <row r="620">
      <c r="A620" s="79"/>
    </row>
    <row r="621">
      <c r="A621" s="79"/>
    </row>
    <row r="622">
      <c r="A622" s="79"/>
    </row>
    <row r="623">
      <c r="A623" s="79"/>
    </row>
    <row r="624">
      <c r="A624" s="79"/>
    </row>
    <row r="625">
      <c r="A625" s="79"/>
    </row>
    <row r="626">
      <c r="A626" s="79"/>
    </row>
    <row r="627">
      <c r="A627" s="79"/>
    </row>
    <row r="628">
      <c r="A628" s="79"/>
    </row>
    <row r="629">
      <c r="A629" s="79"/>
    </row>
    <row r="630">
      <c r="A630" s="79"/>
    </row>
    <row r="631">
      <c r="A631" s="79"/>
    </row>
    <row r="632">
      <c r="A632" s="79"/>
    </row>
    <row r="633">
      <c r="A633" s="79"/>
    </row>
    <row r="634">
      <c r="A634" s="79"/>
    </row>
    <row r="635">
      <c r="A635" s="79"/>
    </row>
    <row r="636">
      <c r="A636" s="79"/>
    </row>
    <row r="637">
      <c r="A637" s="79"/>
    </row>
    <row r="638">
      <c r="A638" s="79"/>
    </row>
    <row r="639">
      <c r="A639" s="79"/>
    </row>
    <row r="640">
      <c r="A640" s="79"/>
    </row>
    <row r="641">
      <c r="A641" s="79"/>
    </row>
    <row r="642">
      <c r="A642" s="79"/>
    </row>
    <row r="643">
      <c r="A643" s="79"/>
    </row>
    <row r="644">
      <c r="A644" s="79"/>
    </row>
    <row r="645">
      <c r="A645" s="79"/>
    </row>
    <row r="646">
      <c r="A646" s="79"/>
    </row>
    <row r="647">
      <c r="A647" s="79"/>
    </row>
    <row r="648">
      <c r="A648" s="79"/>
    </row>
    <row r="649">
      <c r="A649" s="79"/>
    </row>
    <row r="650">
      <c r="A650" s="79"/>
    </row>
    <row r="651">
      <c r="A651" s="79"/>
    </row>
    <row r="652">
      <c r="A652" s="79"/>
    </row>
    <row r="653">
      <c r="A653" s="79"/>
    </row>
    <row r="654">
      <c r="A654" s="79"/>
    </row>
    <row r="655">
      <c r="A655" s="79"/>
    </row>
    <row r="656">
      <c r="A656" s="79"/>
    </row>
    <row r="657">
      <c r="A657" s="79"/>
    </row>
    <row r="658">
      <c r="A658" s="79"/>
    </row>
    <row r="659">
      <c r="A659" s="79"/>
    </row>
    <row r="660">
      <c r="A660" s="79"/>
    </row>
    <row r="661">
      <c r="A661" s="79"/>
    </row>
    <row r="662">
      <c r="A662" s="79"/>
    </row>
    <row r="663">
      <c r="A663" s="79"/>
    </row>
    <row r="664">
      <c r="A664" s="79"/>
    </row>
    <row r="665">
      <c r="A665" s="79"/>
    </row>
    <row r="666">
      <c r="A666" s="79"/>
    </row>
    <row r="667">
      <c r="A667" s="79"/>
    </row>
    <row r="668">
      <c r="A668" s="79"/>
    </row>
    <row r="669">
      <c r="A669" s="79"/>
    </row>
    <row r="670">
      <c r="A670" s="79"/>
    </row>
    <row r="671">
      <c r="A671" s="79"/>
    </row>
    <row r="672">
      <c r="A672" s="79"/>
    </row>
    <row r="673">
      <c r="A673" s="79"/>
    </row>
    <row r="674">
      <c r="A674" s="79"/>
    </row>
    <row r="675">
      <c r="A675" s="79"/>
    </row>
    <row r="676">
      <c r="A676" s="79"/>
    </row>
    <row r="677">
      <c r="A677" s="79"/>
    </row>
    <row r="678">
      <c r="A678" s="79"/>
    </row>
    <row r="679">
      <c r="A679" s="79"/>
    </row>
    <row r="680">
      <c r="A680" s="79"/>
    </row>
    <row r="681">
      <c r="A681" s="79"/>
    </row>
    <row r="682">
      <c r="A682" s="79"/>
    </row>
    <row r="683">
      <c r="A683" s="79"/>
    </row>
    <row r="684">
      <c r="A684" s="79"/>
    </row>
    <row r="685">
      <c r="A685" s="79"/>
    </row>
    <row r="686">
      <c r="A686" s="79"/>
    </row>
    <row r="687">
      <c r="A687" s="79"/>
    </row>
    <row r="688">
      <c r="A688" s="79"/>
    </row>
    <row r="689">
      <c r="A689" s="79"/>
    </row>
    <row r="690">
      <c r="A690" s="79"/>
    </row>
    <row r="691">
      <c r="A691" s="79"/>
    </row>
    <row r="692">
      <c r="A692" s="79"/>
    </row>
    <row r="693">
      <c r="A693" s="79"/>
    </row>
    <row r="694">
      <c r="A694" s="79"/>
    </row>
    <row r="695">
      <c r="A695" s="79"/>
    </row>
    <row r="696">
      <c r="A696" s="79"/>
    </row>
    <row r="697">
      <c r="A697" s="79"/>
    </row>
    <row r="698">
      <c r="A698" s="79"/>
    </row>
    <row r="699">
      <c r="A699" s="79"/>
    </row>
    <row r="700">
      <c r="A700" s="79"/>
    </row>
    <row r="701">
      <c r="A701" s="79"/>
    </row>
    <row r="702">
      <c r="A702" s="79"/>
    </row>
    <row r="703">
      <c r="A703" s="79"/>
    </row>
    <row r="704">
      <c r="A704" s="79"/>
    </row>
    <row r="705">
      <c r="A705" s="79"/>
    </row>
    <row r="706">
      <c r="A706" s="79"/>
    </row>
    <row r="707">
      <c r="A707" s="79"/>
    </row>
    <row r="708">
      <c r="A708" s="79"/>
    </row>
    <row r="709">
      <c r="A709" s="79"/>
    </row>
    <row r="710">
      <c r="A710" s="79"/>
    </row>
    <row r="711">
      <c r="A711" s="79"/>
    </row>
    <row r="712">
      <c r="A712" s="79"/>
    </row>
    <row r="713">
      <c r="A713" s="79"/>
    </row>
    <row r="714">
      <c r="A714" s="79"/>
    </row>
    <row r="715">
      <c r="A715" s="79"/>
    </row>
    <row r="716">
      <c r="A716" s="79"/>
    </row>
    <row r="717">
      <c r="A717" s="79"/>
    </row>
    <row r="718">
      <c r="A718" s="79"/>
    </row>
    <row r="719">
      <c r="A719" s="79"/>
    </row>
    <row r="720">
      <c r="A720" s="79"/>
    </row>
    <row r="721">
      <c r="A721" s="79"/>
    </row>
    <row r="722">
      <c r="A722" s="79"/>
    </row>
    <row r="723">
      <c r="A723" s="79"/>
    </row>
    <row r="724">
      <c r="A724" s="79"/>
    </row>
    <row r="725">
      <c r="A725" s="79"/>
    </row>
    <row r="726">
      <c r="A726" s="79"/>
    </row>
    <row r="727">
      <c r="A727" s="79"/>
    </row>
    <row r="728">
      <c r="A728" s="79"/>
    </row>
    <row r="729">
      <c r="A729" s="79"/>
    </row>
    <row r="730">
      <c r="A730" s="79"/>
    </row>
    <row r="731">
      <c r="A731" s="79"/>
    </row>
    <row r="732">
      <c r="A732" s="79"/>
    </row>
    <row r="733">
      <c r="A733" s="79"/>
    </row>
    <row r="734">
      <c r="A734" s="79"/>
    </row>
    <row r="735">
      <c r="A735" s="79"/>
    </row>
    <row r="736">
      <c r="A736" s="79"/>
    </row>
    <row r="737">
      <c r="A737" s="79"/>
    </row>
    <row r="738">
      <c r="A738" s="79"/>
    </row>
    <row r="739">
      <c r="A739" s="79"/>
    </row>
    <row r="740">
      <c r="A740" s="79"/>
    </row>
    <row r="741">
      <c r="A741" s="79"/>
    </row>
    <row r="742">
      <c r="A742" s="79"/>
    </row>
    <row r="743">
      <c r="A743" s="79"/>
    </row>
    <row r="744">
      <c r="A744" s="79"/>
    </row>
    <row r="745">
      <c r="A745" s="79"/>
    </row>
    <row r="746">
      <c r="A746" s="79"/>
    </row>
    <row r="747">
      <c r="A747" s="79"/>
    </row>
    <row r="748">
      <c r="A748" s="79"/>
    </row>
    <row r="749">
      <c r="A749" s="79"/>
    </row>
    <row r="750">
      <c r="A750" s="79"/>
    </row>
    <row r="751">
      <c r="A751" s="79"/>
    </row>
    <row r="752">
      <c r="A752" s="79"/>
    </row>
    <row r="753">
      <c r="A753" s="79"/>
    </row>
    <row r="754">
      <c r="A754" s="79"/>
    </row>
    <row r="755">
      <c r="A755" s="79"/>
    </row>
    <row r="756">
      <c r="A756" s="79"/>
    </row>
    <row r="757">
      <c r="A757" s="79"/>
    </row>
    <row r="758">
      <c r="A758" s="79"/>
    </row>
    <row r="759">
      <c r="A759" s="79"/>
    </row>
    <row r="760">
      <c r="A760" s="79"/>
    </row>
    <row r="761">
      <c r="A761" s="79"/>
    </row>
    <row r="762">
      <c r="A762" s="79"/>
    </row>
    <row r="763">
      <c r="A763" s="79"/>
    </row>
    <row r="764">
      <c r="A764" s="79"/>
    </row>
    <row r="765">
      <c r="A765" s="79"/>
    </row>
    <row r="766">
      <c r="A766" s="79"/>
    </row>
    <row r="767">
      <c r="A767" s="79"/>
    </row>
    <row r="768">
      <c r="A768" s="79"/>
    </row>
    <row r="769">
      <c r="A769" s="79"/>
    </row>
    <row r="770">
      <c r="A770" s="79"/>
    </row>
    <row r="771">
      <c r="A771" s="79"/>
    </row>
    <row r="772">
      <c r="A772" s="79"/>
    </row>
    <row r="773">
      <c r="A773" s="79"/>
    </row>
    <row r="774">
      <c r="A774" s="79"/>
    </row>
    <row r="775">
      <c r="A775" s="79"/>
    </row>
    <row r="776">
      <c r="A776" s="79"/>
    </row>
    <row r="777">
      <c r="A777" s="79"/>
    </row>
    <row r="778">
      <c r="A778" s="79"/>
    </row>
    <row r="779">
      <c r="A779" s="79"/>
    </row>
    <row r="780">
      <c r="A780" s="79"/>
    </row>
    <row r="781">
      <c r="A781" s="79"/>
    </row>
    <row r="782">
      <c r="A782" s="79"/>
    </row>
    <row r="783">
      <c r="A783" s="79"/>
    </row>
    <row r="784">
      <c r="A784" s="79"/>
    </row>
    <row r="785">
      <c r="A785" s="79"/>
    </row>
    <row r="786">
      <c r="A786" s="79"/>
    </row>
    <row r="787">
      <c r="A787" s="79"/>
    </row>
    <row r="788">
      <c r="A788" s="79"/>
    </row>
    <row r="789">
      <c r="A789" s="79"/>
    </row>
    <row r="790">
      <c r="A790" s="79"/>
    </row>
    <row r="791">
      <c r="A791" s="79"/>
    </row>
    <row r="792">
      <c r="A792" s="79"/>
    </row>
    <row r="793">
      <c r="A793" s="79"/>
    </row>
    <row r="794">
      <c r="A794" s="79"/>
    </row>
    <row r="795">
      <c r="A795" s="79"/>
    </row>
    <row r="796">
      <c r="A796" s="79"/>
    </row>
    <row r="797">
      <c r="A797" s="79"/>
    </row>
    <row r="798">
      <c r="A798" s="79"/>
    </row>
    <row r="799">
      <c r="A799" s="79"/>
    </row>
    <row r="800">
      <c r="A800" s="79"/>
    </row>
    <row r="801">
      <c r="A801" s="79"/>
    </row>
    <row r="802">
      <c r="A802" s="79"/>
    </row>
    <row r="803">
      <c r="A803" s="79"/>
    </row>
    <row r="804">
      <c r="A804" s="79"/>
    </row>
    <row r="805">
      <c r="A805" s="79"/>
    </row>
    <row r="806">
      <c r="A806" s="79"/>
    </row>
    <row r="807">
      <c r="A807" s="79"/>
    </row>
    <row r="808">
      <c r="A808" s="79"/>
    </row>
    <row r="809">
      <c r="A809" s="79"/>
    </row>
    <row r="810">
      <c r="A810" s="79"/>
    </row>
    <row r="811">
      <c r="A811" s="79"/>
    </row>
    <row r="812">
      <c r="A812" s="79"/>
    </row>
    <row r="813">
      <c r="A813" s="79"/>
    </row>
    <row r="814">
      <c r="A814" s="79"/>
    </row>
    <row r="815">
      <c r="A815" s="79"/>
    </row>
    <row r="816">
      <c r="A816" s="79"/>
    </row>
    <row r="817">
      <c r="A817" s="79"/>
    </row>
    <row r="818">
      <c r="A818" s="79"/>
    </row>
    <row r="819">
      <c r="A819" s="79"/>
    </row>
    <row r="820">
      <c r="A820" s="79"/>
    </row>
    <row r="821">
      <c r="A821" s="79"/>
    </row>
    <row r="822">
      <c r="A822" s="79"/>
    </row>
    <row r="823">
      <c r="A823" s="79"/>
    </row>
    <row r="824">
      <c r="A824" s="79"/>
    </row>
    <row r="825">
      <c r="A825" s="79"/>
    </row>
    <row r="826">
      <c r="A826" s="79"/>
    </row>
    <row r="827">
      <c r="A827" s="79"/>
    </row>
    <row r="828">
      <c r="A828" s="79"/>
    </row>
    <row r="829">
      <c r="A829" s="79"/>
    </row>
    <row r="830">
      <c r="A830" s="79"/>
    </row>
    <row r="831">
      <c r="A831" s="79"/>
    </row>
    <row r="832">
      <c r="A832" s="79"/>
    </row>
    <row r="833">
      <c r="A833" s="79"/>
    </row>
    <row r="834">
      <c r="A834" s="79"/>
    </row>
    <row r="835">
      <c r="A835" s="79"/>
    </row>
    <row r="836">
      <c r="A836" s="79"/>
    </row>
    <row r="837">
      <c r="A837" s="79"/>
    </row>
    <row r="838">
      <c r="A838" s="79"/>
    </row>
    <row r="839">
      <c r="A839" s="79"/>
    </row>
    <row r="840">
      <c r="A840" s="79"/>
    </row>
    <row r="841">
      <c r="A841" s="79"/>
    </row>
    <row r="842">
      <c r="A842" s="79"/>
    </row>
    <row r="843">
      <c r="A843" s="79"/>
    </row>
    <row r="844">
      <c r="A844" s="79"/>
    </row>
    <row r="845">
      <c r="A845" s="79"/>
    </row>
    <row r="846">
      <c r="A846" s="79"/>
    </row>
    <row r="847">
      <c r="A847" s="79"/>
    </row>
    <row r="848">
      <c r="A848" s="79"/>
    </row>
    <row r="849">
      <c r="A849" s="79"/>
    </row>
    <row r="850">
      <c r="A850" s="79"/>
    </row>
    <row r="851">
      <c r="A851" s="79"/>
    </row>
    <row r="852">
      <c r="A852" s="79"/>
    </row>
    <row r="853">
      <c r="A853" s="79"/>
    </row>
    <row r="854">
      <c r="A854" s="79"/>
    </row>
    <row r="855">
      <c r="A855" s="79"/>
    </row>
    <row r="856">
      <c r="A856" s="79"/>
    </row>
    <row r="857">
      <c r="A857" s="79"/>
    </row>
    <row r="858">
      <c r="A858" s="79"/>
    </row>
    <row r="859">
      <c r="A859" s="79"/>
    </row>
    <row r="860">
      <c r="A860" s="79"/>
    </row>
    <row r="861">
      <c r="A861" s="79"/>
    </row>
    <row r="862">
      <c r="A862" s="79"/>
    </row>
    <row r="863">
      <c r="A863" s="79"/>
    </row>
    <row r="864">
      <c r="A864" s="79"/>
    </row>
    <row r="865">
      <c r="A865" s="79"/>
    </row>
    <row r="866">
      <c r="A866" s="79"/>
    </row>
    <row r="867">
      <c r="A867" s="79"/>
    </row>
    <row r="868">
      <c r="A868" s="79"/>
    </row>
    <row r="869">
      <c r="A869" s="79"/>
    </row>
    <row r="870">
      <c r="A870" s="79"/>
    </row>
    <row r="871">
      <c r="A871" s="79"/>
    </row>
    <row r="872">
      <c r="A872" s="79"/>
    </row>
    <row r="873">
      <c r="A873" s="79"/>
    </row>
    <row r="874">
      <c r="A874" s="79"/>
    </row>
    <row r="875">
      <c r="A875" s="79"/>
    </row>
    <row r="876">
      <c r="A876" s="79"/>
    </row>
    <row r="877">
      <c r="A877" s="79"/>
    </row>
    <row r="878">
      <c r="A878" s="79"/>
    </row>
    <row r="879">
      <c r="A879" s="79"/>
    </row>
    <row r="880">
      <c r="A880" s="79"/>
    </row>
    <row r="881">
      <c r="A881" s="79"/>
    </row>
    <row r="882">
      <c r="A882" s="79"/>
    </row>
    <row r="883">
      <c r="A883" s="79"/>
    </row>
    <row r="884">
      <c r="A884" s="79"/>
    </row>
    <row r="885">
      <c r="A885" s="79"/>
    </row>
    <row r="886">
      <c r="A886" s="79"/>
    </row>
    <row r="887">
      <c r="A887" s="79"/>
    </row>
    <row r="888">
      <c r="A888" s="79"/>
    </row>
    <row r="889">
      <c r="A889" s="79"/>
    </row>
    <row r="890">
      <c r="A890" s="79"/>
    </row>
    <row r="891">
      <c r="A891" s="79"/>
    </row>
    <row r="892">
      <c r="A892" s="79"/>
    </row>
    <row r="893">
      <c r="A893" s="79"/>
    </row>
    <row r="894">
      <c r="A894" s="79"/>
    </row>
    <row r="895">
      <c r="A895" s="79"/>
    </row>
    <row r="896">
      <c r="A896" s="79"/>
    </row>
    <row r="897">
      <c r="A897" s="79"/>
    </row>
    <row r="898">
      <c r="A898" s="79"/>
    </row>
    <row r="899">
      <c r="A899" s="79"/>
    </row>
    <row r="900">
      <c r="A900" s="79"/>
    </row>
    <row r="901">
      <c r="A901" s="79"/>
    </row>
    <row r="902">
      <c r="A902" s="79"/>
    </row>
    <row r="903">
      <c r="A903" s="79"/>
    </row>
    <row r="904">
      <c r="A904" s="79"/>
    </row>
    <row r="905">
      <c r="A905" s="79"/>
    </row>
    <row r="906">
      <c r="A906" s="79"/>
    </row>
    <row r="907">
      <c r="A907" s="79"/>
    </row>
    <row r="908">
      <c r="A908" s="79"/>
    </row>
    <row r="909">
      <c r="A909" s="79"/>
    </row>
    <row r="910">
      <c r="A910" s="79"/>
    </row>
    <row r="911">
      <c r="A911" s="79"/>
    </row>
    <row r="912">
      <c r="A912" s="79"/>
    </row>
    <row r="913">
      <c r="A913" s="79"/>
    </row>
    <row r="914">
      <c r="A914" s="79"/>
    </row>
    <row r="915">
      <c r="A915" s="79"/>
    </row>
    <row r="916">
      <c r="A916" s="79"/>
    </row>
    <row r="917">
      <c r="A917" s="79"/>
    </row>
    <row r="918">
      <c r="A918" s="79"/>
    </row>
    <row r="919">
      <c r="A919" s="79"/>
    </row>
    <row r="920">
      <c r="A920" s="79"/>
    </row>
    <row r="921">
      <c r="A921" s="79"/>
    </row>
    <row r="922">
      <c r="A922" s="79"/>
    </row>
    <row r="923">
      <c r="A923" s="79"/>
    </row>
    <row r="924">
      <c r="A924" s="79"/>
    </row>
    <row r="925">
      <c r="A925" s="79"/>
    </row>
    <row r="926">
      <c r="A926" s="79"/>
    </row>
    <row r="927">
      <c r="A927" s="79"/>
    </row>
    <row r="928">
      <c r="A928" s="79"/>
    </row>
    <row r="929">
      <c r="A929" s="79"/>
    </row>
    <row r="930">
      <c r="A930" s="79"/>
    </row>
    <row r="931">
      <c r="A931" s="79"/>
    </row>
    <row r="932">
      <c r="A932" s="79"/>
    </row>
    <row r="933">
      <c r="A933" s="79"/>
    </row>
    <row r="934">
      <c r="A934" s="79"/>
    </row>
    <row r="935">
      <c r="A935" s="79"/>
    </row>
    <row r="936">
      <c r="A936" s="79"/>
    </row>
    <row r="937">
      <c r="A937" s="79"/>
    </row>
    <row r="938">
      <c r="A938" s="79"/>
    </row>
    <row r="939">
      <c r="A939" s="79"/>
    </row>
    <row r="940">
      <c r="A940" s="79"/>
    </row>
    <row r="941">
      <c r="A941" s="79"/>
    </row>
    <row r="942">
      <c r="A942" s="79"/>
    </row>
    <row r="943">
      <c r="A943" s="79"/>
    </row>
    <row r="944">
      <c r="A944" s="79"/>
    </row>
    <row r="945">
      <c r="A945" s="79"/>
    </row>
    <row r="946">
      <c r="A946" s="79"/>
    </row>
    <row r="947">
      <c r="A947" s="79"/>
    </row>
    <row r="948">
      <c r="A948" s="79"/>
    </row>
    <row r="949">
      <c r="A949" s="79"/>
    </row>
    <row r="950">
      <c r="A950" s="79"/>
    </row>
    <row r="951">
      <c r="A951" s="79"/>
    </row>
    <row r="952">
      <c r="A952" s="79"/>
    </row>
    <row r="953">
      <c r="A953" s="79"/>
    </row>
    <row r="954">
      <c r="A954" s="79"/>
    </row>
    <row r="955">
      <c r="A955" s="79"/>
    </row>
    <row r="956">
      <c r="A956" s="79"/>
    </row>
    <row r="957">
      <c r="A957" s="79"/>
    </row>
    <row r="958">
      <c r="A958" s="79"/>
    </row>
    <row r="959">
      <c r="A959" s="79"/>
    </row>
    <row r="960">
      <c r="A960" s="79"/>
    </row>
    <row r="961">
      <c r="A961" s="79"/>
    </row>
    <row r="962">
      <c r="A962" s="79"/>
    </row>
    <row r="963">
      <c r="A963" s="79"/>
    </row>
    <row r="964">
      <c r="A964" s="79"/>
    </row>
    <row r="965">
      <c r="A965" s="79"/>
    </row>
    <row r="966">
      <c r="A966" s="79"/>
    </row>
    <row r="967">
      <c r="A967" s="79"/>
    </row>
    <row r="968">
      <c r="A968" s="79"/>
    </row>
    <row r="969">
      <c r="A969" s="79"/>
    </row>
    <row r="970">
      <c r="A970" s="79"/>
    </row>
    <row r="971">
      <c r="A971" s="79"/>
    </row>
    <row r="972">
      <c r="A972" s="79"/>
    </row>
    <row r="973">
      <c r="A973" s="79"/>
    </row>
    <row r="974">
      <c r="A974" s="79"/>
    </row>
    <row r="975">
      <c r="A975" s="79"/>
    </row>
    <row r="976">
      <c r="A976" s="79"/>
    </row>
    <row r="977">
      <c r="A977" s="79"/>
    </row>
    <row r="978">
      <c r="A978" s="79"/>
    </row>
    <row r="979">
      <c r="A979" s="79"/>
    </row>
    <row r="980">
      <c r="A980" s="79"/>
    </row>
    <row r="981">
      <c r="A981" s="79"/>
    </row>
    <row r="982">
      <c r="A982" s="79"/>
    </row>
    <row r="983">
      <c r="A983" s="79"/>
    </row>
    <row r="984">
      <c r="A984" s="79"/>
    </row>
    <row r="985">
      <c r="A985" s="79"/>
    </row>
    <row r="986">
      <c r="A986" s="79"/>
    </row>
    <row r="987">
      <c r="A987" s="79"/>
    </row>
    <row r="988">
      <c r="A988" s="79"/>
    </row>
    <row r="989">
      <c r="A989" s="79"/>
    </row>
    <row r="990">
      <c r="A990" s="79"/>
    </row>
    <row r="991">
      <c r="A991" s="79"/>
    </row>
    <row r="992">
      <c r="A992" s="79"/>
    </row>
    <row r="993">
      <c r="A993" s="79"/>
    </row>
    <row r="994">
      <c r="A994" s="79"/>
    </row>
    <row r="995">
      <c r="A995" s="79"/>
    </row>
    <row r="996">
      <c r="A996" s="79"/>
    </row>
    <row r="997">
      <c r="A997" s="79"/>
    </row>
    <row r="998">
      <c r="A998" s="79"/>
    </row>
    <row r="999">
      <c r="A999" s="79"/>
    </row>
    <row r="1000">
      <c r="A1000" s="79"/>
    </row>
    <row r="1001">
      <c r="A1001" s="79"/>
    </row>
    <row r="1002">
      <c r="A1002" s="79"/>
    </row>
    <row r="1003">
      <c r="A1003" s="79"/>
    </row>
    <row r="1004">
      <c r="A1004" s="79"/>
    </row>
    <row r="1005">
      <c r="A1005" s="79"/>
    </row>
    <row r="1006">
      <c r="A1006" s="79"/>
    </row>
    <row r="1007">
      <c r="A1007" s="79"/>
    </row>
    <row r="1008">
      <c r="A1008" s="79"/>
    </row>
    <row r="1009">
      <c r="A1009" s="79"/>
    </row>
    <row r="1010">
      <c r="A1010" s="79"/>
    </row>
    <row r="1011">
      <c r="A1011" s="79"/>
    </row>
    <row r="1012">
      <c r="A1012" s="79"/>
    </row>
    <row r="1013">
      <c r="A1013" s="79"/>
    </row>
    <row r="1014">
      <c r="A1014" s="79"/>
    </row>
    <row r="1015">
      <c r="A1015" s="79"/>
    </row>
    <row r="1016">
      <c r="A1016" s="79"/>
    </row>
    <row r="1017">
      <c r="A1017" s="79"/>
    </row>
    <row r="1018">
      <c r="A1018" s="79"/>
    </row>
    <row r="1019">
      <c r="A1019" s="79"/>
    </row>
    <row r="1020">
      <c r="A1020" s="79"/>
    </row>
    <row r="1021">
      <c r="A1021" s="79"/>
    </row>
    <row r="1022">
      <c r="A1022" s="79"/>
    </row>
    <row r="1023">
      <c r="A1023" s="79"/>
    </row>
    <row r="1024">
      <c r="A1024" s="79"/>
    </row>
    <row r="1025">
      <c r="A1025" s="79"/>
    </row>
    <row r="1026">
      <c r="A1026" s="79"/>
    </row>
    <row r="1027">
      <c r="A1027" s="79"/>
    </row>
    <row r="1028">
      <c r="A1028" s="79"/>
    </row>
    <row r="1029">
      <c r="A1029" s="79"/>
    </row>
    <row r="1030">
      <c r="A1030" s="79"/>
    </row>
    <row r="1031">
      <c r="A1031" s="79"/>
    </row>
    <row r="1032">
      <c r="A1032" s="7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9.13"/>
  </cols>
  <sheetData>
    <row r="1">
      <c r="A1" s="81" t="s">
        <v>688</v>
      </c>
      <c r="C1" s="81"/>
      <c r="D1" s="81" t="s">
        <v>690</v>
      </c>
      <c r="F1" s="82" t="s">
        <v>691</v>
      </c>
      <c r="H1" s="82" t="s">
        <v>692</v>
      </c>
      <c r="J1" s="82" t="s">
        <v>693</v>
      </c>
      <c r="L1" s="82" t="s">
        <v>694</v>
      </c>
      <c r="N1" s="82" t="s">
        <v>695</v>
      </c>
    </row>
    <row r="2">
      <c r="A2" s="83" t="b">
        <v>0</v>
      </c>
      <c r="B2" s="84" t="s">
        <v>696</v>
      </c>
      <c r="C2" s="84"/>
      <c r="D2" s="83" t="b">
        <v>0</v>
      </c>
      <c r="E2" s="84"/>
      <c r="F2" s="83" t="b">
        <v>0</v>
      </c>
      <c r="G2" s="85"/>
      <c r="H2" s="83" t="b">
        <v>0</v>
      </c>
      <c r="I2" s="85"/>
      <c r="J2" s="83" t="b">
        <v>0</v>
      </c>
      <c r="K2" s="85"/>
      <c r="L2" s="83" t="b">
        <v>0</v>
      </c>
      <c r="M2" s="85"/>
      <c r="N2" s="83" t="b">
        <v>0</v>
      </c>
      <c r="O2" s="86"/>
    </row>
    <row r="3">
      <c r="A3" s="22" t="b">
        <v>0</v>
      </c>
      <c r="B3" s="2" t="s">
        <v>697</v>
      </c>
      <c r="C3" s="2" t="s">
        <v>698</v>
      </c>
      <c r="D3" s="22" t="b">
        <v>0</v>
      </c>
      <c r="F3" s="22" t="b">
        <v>0</v>
      </c>
      <c r="G3" s="79"/>
      <c r="H3" s="22" t="b">
        <v>0</v>
      </c>
      <c r="I3" s="79"/>
      <c r="J3" s="22" t="b">
        <v>0</v>
      </c>
      <c r="K3" s="79"/>
      <c r="L3" s="22" t="b">
        <v>0</v>
      </c>
      <c r="M3" s="79"/>
      <c r="N3" s="22" t="b">
        <v>0</v>
      </c>
      <c r="O3" s="79"/>
    </row>
    <row r="4">
      <c r="B4" s="87" t="s">
        <v>701</v>
      </c>
      <c r="C4" s="87"/>
    </row>
    <row r="5">
      <c r="B5" s="2" t="s">
        <v>702</v>
      </c>
      <c r="C5" s="2" t="s">
        <v>703</v>
      </c>
    </row>
    <row r="6">
      <c r="B6" s="2" t="s">
        <v>704</v>
      </c>
      <c r="C6" s="2" t="s">
        <v>705</v>
      </c>
      <c r="H6" s="2" t="s">
        <v>706</v>
      </c>
      <c r="J6" s="2" t="s">
        <v>707</v>
      </c>
      <c r="L6" s="2" t="s">
        <v>708</v>
      </c>
      <c r="N6" s="2" t="s">
        <v>709</v>
      </c>
    </row>
    <row r="7">
      <c r="B7" s="87" t="s">
        <v>710</v>
      </c>
      <c r="C7" s="87"/>
      <c r="D7" s="2" t="s">
        <v>711</v>
      </c>
      <c r="F7" s="2" t="s">
        <v>712</v>
      </c>
      <c r="H7" s="2" t="s">
        <v>713</v>
      </c>
      <c r="J7" s="2" t="s">
        <v>708</v>
      </c>
    </row>
    <row r="8">
      <c r="B8" s="87" t="s">
        <v>714</v>
      </c>
      <c r="C8" s="87"/>
      <c r="D8" s="2" t="s">
        <v>715</v>
      </c>
      <c r="F8" s="2" t="s">
        <v>697</v>
      </c>
      <c r="H8" s="2" t="s">
        <v>716</v>
      </c>
      <c r="J8" s="2" t="s">
        <v>717</v>
      </c>
      <c r="N8" s="2" t="s">
        <v>697</v>
      </c>
      <c r="P8" s="2" t="s">
        <v>718</v>
      </c>
    </row>
    <row r="9">
      <c r="B9" s="2" t="s">
        <v>719</v>
      </c>
      <c r="C9" s="2" t="s">
        <v>720</v>
      </c>
      <c r="P9" s="2" t="s">
        <v>721</v>
      </c>
    </row>
    <row r="10">
      <c r="B10" s="2" t="s">
        <v>722</v>
      </c>
      <c r="C10" s="2" t="s">
        <v>723</v>
      </c>
      <c r="D10" s="2" t="s">
        <v>724</v>
      </c>
      <c r="F10" s="2" t="s">
        <v>725</v>
      </c>
      <c r="H10" s="2" t="s">
        <v>726</v>
      </c>
      <c r="J10" s="2" t="s">
        <v>727</v>
      </c>
      <c r="P10" s="2" t="s">
        <v>728</v>
      </c>
    </row>
    <row r="11">
      <c r="B11" s="2" t="s">
        <v>729</v>
      </c>
      <c r="C11" s="2" t="s">
        <v>730</v>
      </c>
      <c r="D11" s="2" t="s">
        <v>731</v>
      </c>
      <c r="J11" s="2" t="s">
        <v>697</v>
      </c>
    </row>
    <row r="12">
      <c r="B12" s="87" t="s">
        <v>732</v>
      </c>
      <c r="C12" s="87"/>
    </row>
    <row r="13">
      <c r="B13" s="87" t="s">
        <v>733</v>
      </c>
      <c r="C13" s="87"/>
      <c r="D13" s="2" t="s">
        <v>734</v>
      </c>
      <c r="H13" s="2" t="s">
        <v>735</v>
      </c>
      <c r="P13" s="2" t="s">
        <v>736</v>
      </c>
    </row>
    <row r="14">
      <c r="A14" s="83" t="b">
        <v>0</v>
      </c>
      <c r="B14" s="88" t="s">
        <v>737</v>
      </c>
      <c r="C14" s="88"/>
      <c r="H14" s="2" t="s">
        <v>595</v>
      </c>
      <c r="P14" s="2" t="s">
        <v>738</v>
      </c>
    </row>
    <row r="15">
      <c r="B15" s="2" t="s">
        <v>739</v>
      </c>
      <c r="C15" s="2" t="s">
        <v>740</v>
      </c>
      <c r="D15" s="2" t="s">
        <v>741</v>
      </c>
      <c r="H15" s="2" t="s">
        <v>742</v>
      </c>
      <c r="P15" s="2" t="s">
        <v>743</v>
      </c>
    </row>
    <row r="16">
      <c r="B16" s="2" t="s">
        <v>744</v>
      </c>
      <c r="C16" s="2" t="s">
        <v>745</v>
      </c>
    </row>
    <row r="17">
      <c r="B17" s="2" t="s">
        <v>746</v>
      </c>
      <c r="C17" s="2" t="s">
        <v>747</v>
      </c>
    </row>
    <row r="18">
      <c r="B18" s="2" t="s">
        <v>748</v>
      </c>
      <c r="C18" s="2" t="s">
        <v>749</v>
      </c>
      <c r="P18" s="2" t="s">
        <v>750</v>
      </c>
    </row>
    <row r="19">
      <c r="B19" s="2" t="s">
        <v>751</v>
      </c>
      <c r="C19" s="2" t="s">
        <v>752</v>
      </c>
      <c r="P19" s="2" t="s">
        <v>753</v>
      </c>
    </row>
    <row r="20">
      <c r="B20" s="2" t="s">
        <v>754</v>
      </c>
      <c r="C20" s="2" t="s">
        <v>755</v>
      </c>
    </row>
    <row r="21">
      <c r="A21" s="83" t="b">
        <v>0</v>
      </c>
      <c r="B21" s="88" t="s">
        <v>757</v>
      </c>
      <c r="P21" s="2" t="s">
        <v>759</v>
      </c>
    </row>
    <row r="22">
      <c r="B22" s="2" t="s">
        <v>760</v>
      </c>
      <c r="C22" s="2" t="s">
        <v>761</v>
      </c>
      <c r="P22" s="2" t="s">
        <v>762</v>
      </c>
    </row>
    <row r="23">
      <c r="B23" s="2" t="s">
        <v>764</v>
      </c>
      <c r="C23" s="2" t="s">
        <v>765</v>
      </c>
      <c r="P23" s="2" t="s">
        <v>766</v>
      </c>
    </row>
    <row r="24">
      <c r="B24" s="2" t="s">
        <v>767</v>
      </c>
      <c r="C24" s="2" t="s">
        <v>768</v>
      </c>
    </row>
    <row r="25">
      <c r="B25" s="2" t="s">
        <v>770</v>
      </c>
      <c r="C25" s="2" t="s">
        <v>771</v>
      </c>
      <c r="P25" s="2" t="s">
        <v>772</v>
      </c>
    </row>
    <row r="26">
      <c r="B26" s="2" t="s">
        <v>773</v>
      </c>
      <c r="C26" s="2" t="s">
        <v>774</v>
      </c>
    </row>
    <row r="27">
      <c r="P27" s="2" t="s">
        <v>775</v>
      </c>
    </row>
    <row r="29">
      <c r="P29" s="2" t="s">
        <v>776</v>
      </c>
    </row>
    <row r="32">
      <c r="A32" s="2" t="s">
        <v>777</v>
      </c>
    </row>
    <row r="33">
      <c r="A33" s="2" t="s">
        <v>778</v>
      </c>
    </row>
    <row r="34">
      <c r="A34" s="2" t="s">
        <v>779</v>
      </c>
    </row>
    <row r="35">
      <c r="A35" s="2" t="s">
        <v>781</v>
      </c>
    </row>
    <row r="36">
      <c r="A36" s="2" t="s">
        <v>783</v>
      </c>
    </row>
  </sheetData>
  <mergeCells count="8">
    <mergeCell ref="A1:B1"/>
    <mergeCell ref="D1:E1"/>
    <mergeCell ref="F1:G1"/>
    <mergeCell ref="H1:I1"/>
    <mergeCell ref="J1:K1"/>
    <mergeCell ref="L1:M1"/>
    <mergeCell ref="N1:O1"/>
    <mergeCell ref="B21:C2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14.38"/>
    <col customWidth="1" min="3" max="3" width="41.5"/>
    <col customWidth="1" min="4" max="4" width="39.38"/>
    <col customWidth="1" hidden="1" min="6" max="6" width="29.0"/>
    <col hidden="1" min="7" max="7" width="12.63"/>
  </cols>
  <sheetData>
    <row r="1">
      <c r="A1" s="89" t="s">
        <v>810</v>
      </c>
      <c r="B1" s="89" t="s">
        <v>811</v>
      </c>
      <c r="C1" s="90" t="s">
        <v>812</v>
      </c>
      <c r="D1" s="90" t="s">
        <v>2</v>
      </c>
      <c r="E1" s="91"/>
      <c r="F1" s="89" t="s">
        <v>810</v>
      </c>
      <c r="G1" s="89" t="s">
        <v>811</v>
      </c>
      <c r="H1" s="91"/>
      <c r="I1" s="91"/>
      <c r="J1" s="91"/>
      <c r="K1" s="91"/>
      <c r="L1" s="91"/>
      <c r="M1" s="91"/>
      <c r="N1" s="91"/>
      <c r="O1" s="91"/>
      <c r="P1" s="91"/>
      <c r="Q1" s="91"/>
      <c r="R1" s="91"/>
      <c r="S1" s="91"/>
      <c r="T1" s="91"/>
      <c r="U1" s="91"/>
      <c r="V1" s="91"/>
      <c r="W1" s="91"/>
      <c r="X1" s="91"/>
      <c r="Y1" s="91"/>
    </row>
    <row r="2">
      <c r="A2" s="92" t="s">
        <v>572</v>
      </c>
      <c r="B2" s="92" t="s">
        <v>814</v>
      </c>
      <c r="C2" s="92" t="s">
        <v>572</v>
      </c>
      <c r="D2" s="93" t="s">
        <v>815</v>
      </c>
      <c r="E2" s="91"/>
      <c r="F2" s="92" t="s">
        <v>572</v>
      </c>
      <c r="G2" s="92" t="s">
        <v>816</v>
      </c>
      <c r="H2" s="91"/>
      <c r="I2" s="91"/>
      <c r="J2" s="91"/>
      <c r="K2" s="91"/>
      <c r="L2" s="91"/>
      <c r="M2" s="91"/>
      <c r="N2" s="91"/>
      <c r="O2" s="91"/>
      <c r="P2" s="91"/>
      <c r="Q2" s="91"/>
      <c r="R2" s="91"/>
      <c r="S2" s="91"/>
      <c r="T2" s="91"/>
      <c r="U2" s="91"/>
      <c r="V2" s="91"/>
      <c r="W2" s="91"/>
      <c r="X2" s="91"/>
      <c r="Y2" s="91"/>
    </row>
    <row r="3">
      <c r="A3" s="91" t="s">
        <v>817</v>
      </c>
      <c r="B3" s="91" t="s">
        <v>818</v>
      </c>
      <c r="C3" s="2" t="s">
        <v>819</v>
      </c>
      <c r="E3" s="91"/>
      <c r="F3" s="91" t="s">
        <v>820</v>
      </c>
      <c r="G3" s="91" t="s">
        <v>821</v>
      </c>
      <c r="H3" s="91"/>
      <c r="I3" s="91"/>
      <c r="J3" s="91"/>
      <c r="K3" s="91"/>
      <c r="L3" s="91"/>
      <c r="M3" s="91"/>
      <c r="N3" s="91"/>
      <c r="O3" s="91"/>
      <c r="P3" s="91"/>
      <c r="Q3" s="91"/>
      <c r="R3" s="91"/>
      <c r="S3" s="91"/>
      <c r="T3" s="91"/>
      <c r="U3" s="91"/>
      <c r="V3" s="91"/>
      <c r="W3" s="91"/>
      <c r="X3" s="91"/>
      <c r="Y3" s="91"/>
    </row>
    <row r="4">
      <c r="A4" s="92" t="s">
        <v>572</v>
      </c>
      <c r="B4" s="92" t="s">
        <v>823</v>
      </c>
      <c r="C4" s="92" t="s">
        <v>572</v>
      </c>
      <c r="D4" s="93" t="s">
        <v>824</v>
      </c>
      <c r="E4" s="91"/>
      <c r="F4" s="91" t="s">
        <v>825</v>
      </c>
      <c r="G4" s="91" t="s">
        <v>826</v>
      </c>
      <c r="H4" s="91"/>
      <c r="I4" s="91"/>
      <c r="J4" s="91"/>
      <c r="K4" s="91"/>
      <c r="L4" s="91"/>
      <c r="M4" s="91"/>
      <c r="N4" s="91"/>
      <c r="O4" s="91"/>
      <c r="P4" s="91"/>
      <c r="Q4" s="91"/>
      <c r="R4" s="91"/>
      <c r="S4" s="91"/>
      <c r="T4" s="91"/>
      <c r="U4" s="91"/>
      <c r="V4" s="91"/>
      <c r="W4" s="91"/>
      <c r="X4" s="91"/>
      <c r="Y4" s="91"/>
    </row>
    <row r="5">
      <c r="A5" s="91" t="s">
        <v>817</v>
      </c>
      <c r="B5" s="91" t="s">
        <v>827</v>
      </c>
      <c r="C5" s="2" t="s">
        <v>819</v>
      </c>
      <c r="E5" s="91"/>
      <c r="F5" s="91" t="s">
        <v>829</v>
      </c>
      <c r="G5" s="91" t="s">
        <v>826</v>
      </c>
      <c r="H5" s="91"/>
      <c r="I5" s="91"/>
      <c r="J5" s="91"/>
      <c r="K5" s="91"/>
      <c r="L5" s="91"/>
      <c r="M5" s="91"/>
      <c r="N5" s="91"/>
      <c r="O5" s="91"/>
      <c r="P5" s="91"/>
      <c r="Q5" s="91"/>
      <c r="R5" s="91"/>
      <c r="S5" s="91"/>
      <c r="T5" s="91"/>
      <c r="U5" s="91"/>
      <c r="V5" s="91"/>
      <c r="W5" s="91"/>
      <c r="X5" s="91"/>
      <c r="Y5" s="91"/>
    </row>
    <row r="6">
      <c r="A6" s="91" t="s">
        <v>820</v>
      </c>
      <c r="B6" s="91" t="s">
        <v>821</v>
      </c>
      <c r="C6" s="91" t="s">
        <v>820</v>
      </c>
      <c r="D6" s="94"/>
      <c r="E6" s="91"/>
      <c r="F6" s="91" t="s">
        <v>832</v>
      </c>
      <c r="G6" s="91" t="s">
        <v>826</v>
      </c>
      <c r="H6" s="91"/>
      <c r="I6" s="91"/>
      <c r="J6" s="91"/>
      <c r="K6" s="91"/>
      <c r="L6" s="91"/>
      <c r="M6" s="91"/>
      <c r="N6" s="91"/>
      <c r="O6" s="91"/>
      <c r="P6" s="91"/>
      <c r="Q6" s="91"/>
      <c r="R6" s="91"/>
      <c r="S6" s="91"/>
      <c r="T6" s="91"/>
      <c r="U6" s="91"/>
      <c r="V6" s="91"/>
      <c r="W6" s="91"/>
      <c r="X6" s="91"/>
      <c r="Y6" s="91"/>
    </row>
    <row r="7">
      <c r="A7" s="91" t="s">
        <v>825</v>
      </c>
      <c r="B7" s="91" t="s">
        <v>826</v>
      </c>
      <c r="C7" s="91" t="s">
        <v>825</v>
      </c>
      <c r="D7" s="94" t="s">
        <v>833</v>
      </c>
      <c r="E7" s="91"/>
      <c r="F7" s="91" t="s">
        <v>817</v>
      </c>
      <c r="G7" s="91" t="s">
        <v>834</v>
      </c>
      <c r="H7" s="91"/>
      <c r="I7" s="91"/>
      <c r="J7" s="91"/>
      <c r="K7" s="91"/>
      <c r="L7" s="91"/>
      <c r="M7" s="91"/>
      <c r="N7" s="91"/>
      <c r="O7" s="91"/>
      <c r="P7" s="91"/>
      <c r="Q7" s="91"/>
      <c r="R7" s="91"/>
      <c r="S7" s="91"/>
      <c r="T7" s="91"/>
      <c r="U7" s="91"/>
      <c r="V7" s="91"/>
      <c r="W7" s="91"/>
      <c r="X7" s="91"/>
      <c r="Y7" s="91"/>
    </row>
    <row r="8">
      <c r="A8" s="91" t="s">
        <v>817</v>
      </c>
      <c r="B8" s="91" t="s">
        <v>836</v>
      </c>
      <c r="C8" s="2" t="s">
        <v>819</v>
      </c>
      <c r="E8" s="91"/>
      <c r="F8" s="95" t="s">
        <v>837</v>
      </c>
      <c r="G8" s="95" t="s">
        <v>838</v>
      </c>
      <c r="H8" s="91"/>
      <c r="I8" s="91"/>
      <c r="J8" s="91"/>
      <c r="K8" s="91"/>
      <c r="L8" s="91"/>
      <c r="M8" s="91"/>
      <c r="N8" s="91"/>
      <c r="O8" s="91"/>
      <c r="P8" s="91"/>
      <c r="Q8" s="91"/>
      <c r="R8" s="91"/>
      <c r="S8" s="91"/>
      <c r="T8" s="91"/>
      <c r="U8" s="91"/>
      <c r="V8" s="91"/>
      <c r="W8" s="91"/>
      <c r="X8" s="91"/>
      <c r="Y8" s="91"/>
    </row>
    <row r="9">
      <c r="A9" s="95" t="s">
        <v>837</v>
      </c>
      <c r="B9" s="95" t="s">
        <v>838</v>
      </c>
      <c r="C9" s="95" t="s">
        <v>837</v>
      </c>
      <c r="D9" s="96" t="s">
        <v>840</v>
      </c>
      <c r="E9" s="91"/>
      <c r="F9" s="92" t="s">
        <v>572</v>
      </c>
      <c r="G9" s="92" t="s">
        <v>842</v>
      </c>
      <c r="H9" s="91"/>
      <c r="I9" s="91"/>
      <c r="J9" s="91"/>
      <c r="K9" s="91"/>
      <c r="L9" s="91"/>
      <c r="M9" s="91"/>
      <c r="N9" s="91"/>
      <c r="O9" s="91"/>
      <c r="P9" s="91"/>
      <c r="Q9" s="91"/>
      <c r="R9" s="91"/>
      <c r="S9" s="91"/>
      <c r="T9" s="91"/>
      <c r="U9" s="91"/>
      <c r="V9" s="91"/>
      <c r="W9" s="91"/>
      <c r="X9" s="91"/>
      <c r="Y9" s="91"/>
    </row>
    <row r="10">
      <c r="A10" s="95" t="s">
        <v>837</v>
      </c>
      <c r="B10" s="95" t="s">
        <v>843</v>
      </c>
      <c r="C10" s="94"/>
      <c r="D10" s="94"/>
      <c r="E10" s="91"/>
      <c r="F10" s="91" t="s">
        <v>817</v>
      </c>
      <c r="G10" s="91" t="s">
        <v>844</v>
      </c>
      <c r="H10" s="91"/>
      <c r="I10" s="91"/>
      <c r="J10" s="91"/>
      <c r="K10" s="91"/>
      <c r="L10" s="91"/>
      <c r="M10" s="91"/>
      <c r="N10" s="91"/>
      <c r="O10" s="91"/>
      <c r="P10" s="91"/>
      <c r="Q10" s="91"/>
      <c r="R10" s="91"/>
      <c r="S10" s="91"/>
      <c r="T10" s="91"/>
      <c r="U10" s="91"/>
      <c r="V10" s="91"/>
      <c r="W10" s="91"/>
      <c r="X10" s="91"/>
      <c r="Y10" s="91"/>
    </row>
    <row r="11">
      <c r="A11" s="92" t="s">
        <v>572</v>
      </c>
      <c r="B11" s="92" t="s">
        <v>842</v>
      </c>
      <c r="C11" s="92" t="s">
        <v>572</v>
      </c>
      <c r="D11" s="93" t="s">
        <v>845</v>
      </c>
      <c r="E11" s="91"/>
      <c r="F11" s="95" t="s">
        <v>837</v>
      </c>
      <c r="G11" s="95" t="s">
        <v>846</v>
      </c>
      <c r="H11" s="91"/>
      <c r="I11" s="91"/>
      <c r="J11" s="91"/>
      <c r="K11" s="91"/>
      <c r="L11" s="91"/>
      <c r="M11" s="91"/>
      <c r="N11" s="91"/>
      <c r="O11" s="91"/>
      <c r="P11" s="91"/>
      <c r="Q11" s="91"/>
      <c r="R11" s="91"/>
      <c r="S11" s="91"/>
      <c r="T11" s="91"/>
      <c r="U11" s="91"/>
      <c r="V11" s="91"/>
      <c r="W11" s="91"/>
      <c r="X11" s="91"/>
      <c r="Y11" s="91"/>
    </row>
    <row r="12">
      <c r="A12" s="91" t="s">
        <v>817</v>
      </c>
      <c r="B12" s="91" t="s">
        <v>847</v>
      </c>
      <c r="C12" s="2" t="s">
        <v>819</v>
      </c>
      <c r="E12" s="91"/>
      <c r="F12" s="92" t="s">
        <v>572</v>
      </c>
      <c r="G12" s="92" t="s">
        <v>848</v>
      </c>
      <c r="H12" s="91"/>
      <c r="I12" s="91"/>
      <c r="J12" s="91"/>
      <c r="K12" s="91"/>
      <c r="L12" s="91"/>
      <c r="M12" s="91"/>
      <c r="N12" s="91"/>
      <c r="O12" s="91"/>
      <c r="P12" s="91"/>
      <c r="Q12" s="91"/>
      <c r="R12" s="91"/>
      <c r="S12" s="91"/>
      <c r="T12" s="91"/>
      <c r="U12" s="91"/>
      <c r="V12" s="91"/>
      <c r="W12" s="91"/>
      <c r="X12" s="91"/>
      <c r="Y12" s="91"/>
    </row>
    <row r="13">
      <c r="A13" s="95" t="s">
        <v>837</v>
      </c>
      <c r="B13" s="95" t="s">
        <v>849</v>
      </c>
      <c r="C13" s="95" t="s">
        <v>837</v>
      </c>
      <c r="D13" s="96" t="s">
        <v>850</v>
      </c>
      <c r="E13" s="91"/>
      <c r="F13" s="97" t="s">
        <v>851</v>
      </c>
      <c r="G13" s="97" t="s">
        <v>818</v>
      </c>
      <c r="H13" s="91"/>
      <c r="I13" s="91"/>
      <c r="J13" s="91"/>
      <c r="K13" s="91"/>
      <c r="L13" s="91"/>
      <c r="M13" s="91"/>
      <c r="N13" s="91"/>
      <c r="O13" s="91"/>
      <c r="P13" s="91"/>
      <c r="Q13" s="91"/>
      <c r="R13" s="91"/>
      <c r="S13" s="91"/>
      <c r="T13" s="91"/>
      <c r="U13" s="91"/>
      <c r="V13" s="91"/>
      <c r="W13" s="91"/>
      <c r="X13" s="91"/>
      <c r="Y13" s="91"/>
    </row>
    <row r="14">
      <c r="A14" s="97" t="s">
        <v>851</v>
      </c>
      <c r="B14" s="97" t="s">
        <v>838</v>
      </c>
      <c r="C14" s="98" t="s">
        <v>853</v>
      </c>
      <c r="D14" s="94"/>
      <c r="E14" s="91"/>
      <c r="F14" s="95" t="s">
        <v>837</v>
      </c>
      <c r="G14" s="95" t="s">
        <v>854</v>
      </c>
      <c r="H14" s="91"/>
      <c r="I14" s="91"/>
      <c r="J14" s="91"/>
      <c r="K14" s="91"/>
      <c r="L14" s="91"/>
      <c r="M14" s="91"/>
      <c r="N14" s="91"/>
      <c r="O14" s="91"/>
      <c r="P14" s="91"/>
      <c r="Q14" s="91"/>
      <c r="R14" s="91"/>
      <c r="S14" s="91"/>
      <c r="T14" s="91"/>
      <c r="U14" s="91"/>
      <c r="V14" s="91"/>
      <c r="W14" s="91"/>
      <c r="X14" s="91"/>
      <c r="Y14" s="91"/>
    </row>
    <row r="15">
      <c r="A15" s="92" t="s">
        <v>572</v>
      </c>
      <c r="B15" s="92" t="s">
        <v>848</v>
      </c>
      <c r="C15" s="92" t="s">
        <v>572</v>
      </c>
      <c r="D15" s="93" t="s">
        <v>855</v>
      </c>
      <c r="E15" s="91"/>
      <c r="F15" s="92" t="s">
        <v>572</v>
      </c>
      <c r="G15" s="92" t="s">
        <v>856</v>
      </c>
      <c r="H15" s="91"/>
      <c r="I15" s="91"/>
      <c r="J15" s="91"/>
      <c r="K15" s="91"/>
      <c r="L15" s="91"/>
      <c r="M15" s="91"/>
      <c r="N15" s="91"/>
      <c r="O15" s="91"/>
      <c r="P15" s="91"/>
      <c r="Q15" s="91"/>
      <c r="R15" s="91"/>
      <c r="S15" s="91"/>
      <c r="T15" s="91"/>
      <c r="U15" s="91"/>
      <c r="V15" s="91"/>
      <c r="W15" s="91"/>
      <c r="X15" s="91"/>
      <c r="Y15" s="91"/>
    </row>
    <row r="16">
      <c r="A16" s="92" t="s">
        <v>572</v>
      </c>
      <c r="B16" s="92" t="s">
        <v>857</v>
      </c>
      <c r="C16" s="99" t="s">
        <v>819</v>
      </c>
      <c r="D16" s="100"/>
      <c r="E16" s="91"/>
      <c r="F16" s="97" t="s">
        <v>851</v>
      </c>
      <c r="G16" s="97" t="s">
        <v>858</v>
      </c>
      <c r="H16" s="91"/>
      <c r="I16" s="91"/>
      <c r="J16" s="91"/>
      <c r="K16" s="91"/>
      <c r="L16" s="91"/>
      <c r="M16" s="91"/>
      <c r="N16" s="91"/>
      <c r="O16" s="91"/>
      <c r="P16" s="91"/>
      <c r="Q16" s="91"/>
      <c r="R16" s="91"/>
      <c r="S16" s="91"/>
      <c r="T16" s="91"/>
      <c r="U16" s="91"/>
      <c r="V16" s="91"/>
      <c r="W16" s="91"/>
      <c r="X16" s="91"/>
      <c r="Y16" s="91"/>
    </row>
    <row r="17">
      <c r="A17" s="92" t="s">
        <v>572</v>
      </c>
      <c r="B17" s="92" t="s">
        <v>856</v>
      </c>
      <c r="C17" s="92" t="s">
        <v>572</v>
      </c>
      <c r="D17" s="93" t="s">
        <v>859</v>
      </c>
      <c r="E17" s="91"/>
      <c r="F17" s="101" t="s">
        <v>860</v>
      </c>
      <c r="G17" s="101" t="s">
        <v>838</v>
      </c>
      <c r="H17" s="91"/>
      <c r="I17" s="91"/>
      <c r="J17" s="91"/>
      <c r="K17" s="91"/>
      <c r="L17" s="91"/>
      <c r="M17" s="91"/>
      <c r="N17" s="91"/>
      <c r="O17" s="91"/>
      <c r="P17" s="91"/>
      <c r="Q17" s="91"/>
      <c r="R17" s="91"/>
      <c r="S17" s="91"/>
      <c r="T17" s="91"/>
      <c r="U17" s="91"/>
      <c r="V17" s="91"/>
      <c r="W17" s="91"/>
      <c r="X17" s="91"/>
      <c r="Y17" s="91"/>
    </row>
    <row r="18">
      <c r="A18" s="97" t="s">
        <v>851</v>
      </c>
      <c r="B18" s="97" t="s">
        <v>861</v>
      </c>
      <c r="C18" s="98" t="s">
        <v>853</v>
      </c>
      <c r="D18" s="94"/>
      <c r="E18" s="91"/>
      <c r="F18" s="91" t="s">
        <v>817</v>
      </c>
      <c r="G18" s="91" t="s">
        <v>862</v>
      </c>
      <c r="H18" s="91"/>
      <c r="I18" s="91"/>
      <c r="J18" s="91"/>
      <c r="K18" s="91"/>
      <c r="L18" s="91"/>
      <c r="M18" s="91"/>
      <c r="N18" s="91"/>
      <c r="O18" s="91"/>
      <c r="P18" s="91"/>
      <c r="Q18" s="91"/>
      <c r="R18" s="91"/>
      <c r="S18" s="91"/>
      <c r="T18" s="91"/>
      <c r="U18" s="91"/>
      <c r="V18" s="91"/>
      <c r="W18" s="91"/>
      <c r="X18" s="91"/>
      <c r="Y18" s="91"/>
    </row>
    <row r="19">
      <c r="A19" s="92" t="s">
        <v>572</v>
      </c>
      <c r="B19" s="92" t="s">
        <v>863</v>
      </c>
      <c r="C19" s="92" t="s">
        <v>572</v>
      </c>
      <c r="D19" s="93" t="s">
        <v>864</v>
      </c>
      <c r="E19" s="91"/>
      <c r="F19" s="92" t="s">
        <v>572</v>
      </c>
      <c r="G19" s="92" t="s">
        <v>863</v>
      </c>
      <c r="H19" s="91"/>
      <c r="I19" s="91"/>
      <c r="J19" s="91"/>
      <c r="K19" s="91"/>
      <c r="L19" s="91"/>
      <c r="M19" s="91"/>
      <c r="N19" s="91"/>
      <c r="O19" s="91"/>
      <c r="P19" s="91"/>
      <c r="Q19" s="91"/>
      <c r="R19" s="91"/>
      <c r="S19" s="91"/>
      <c r="T19" s="91"/>
      <c r="U19" s="91"/>
      <c r="V19" s="91"/>
      <c r="W19" s="91"/>
      <c r="X19" s="91"/>
      <c r="Y19" s="91"/>
    </row>
    <row r="20">
      <c r="A20" s="94" t="s">
        <v>866</v>
      </c>
      <c r="B20" s="91" t="s">
        <v>826</v>
      </c>
      <c r="C20" s="94" t="s">
        <v>866</v>
      </c>
      <c r="E20" s="91"/>
      <c r="F20" s="95" t="s">
        <v>837</v>
      </c>
      <c r="G20" s="95" t="s">
        <v>867</v>
      </c>
      <c r="H20" s="91"/>
      <c r="I20" s="91"/>
      <c r="J20" s="91"/>
      <c r="K20" s="91"/>
      <c r="L20" s="91"/>
      <c r="M20" s="91"/>
      <c r="N20" s="91"/>
      <c r="O20" s="91"/>
      <c r="P20" s="91"/>
      <c r="Q20" s="91"/>
      <c r="R20" s="91"/>
      <c r="S20" s="91"/>
      <c r="T20" s="91"/>
      <c r="U20" s="91"/>
      <c r="V20" s="91"/>
      <c r="W20" s="91"/>
      <c r="X20" s="91"/>
      <c r="Y20" s="91"/>
    </row>
    <row r="21">
      <c r="A21" s="94" t="s">
        <v>869</v>
      </c>
      <c r="B21" s="91" t="s">
        <v>826</v>
      </c>
      <c r="C21" s="94" t="s">
        <v>870</v>
      </c>
      <c r="E21" s="91"/>
      <c r="F21" s="91" t="s">
        <v>871</v>
      </c>
      <c r="G21" s="91" t="s">
        <v>821</v>
      </c>
      <c r="H21" s="91"/>
      <c r="I21" s="91"/>
      <c r="J21" s="91"/>
      <c r="K21" s="91"/>
      <c r="L21" s="91"/>
      <c r="M21" s="91"/>
      <c r="N21" s="91"/>
      <c r="O21" s="91"/>
      <c r="P21" s="91"/>
      <c r="Q21" s="91"/>
      <c r="R21" s="91"/>
      <c r="S21" s="91"/>
      <c r="T21" s="91"/>
      <c r="U21" s="91"/>
      <c r="V21" s="91"/>
      <c r="W21" s="91"/>
      <c r="X21" s="91"/>
      <c r="Y21" s="91"/>
    </row>
    <row r="22">
      <c r="A22" s="95" t="s">
        <v>837</v>
      </c>
      <c r="B22" s="95" t="s">
        <v>873</v>
      </c>
      <c r="C22" s="95" t="s">
        <v>837</v>
      </c>
      <c r="D22" s="96" t="s">
        <v>874</v>
      </c>
      <c r="E22" s="91"/>
      <c r="F22" s="91"/>
      <c r="G22" s="91"/>
      <c r="H22" s="91"/>
      <c r="I22" s="91"/>
      <c r="J22" s="91"/>
      <c r="K22" s="91"/>
      <c r="L22" s="91"/>
      <c r="M22" s="91"/>
      <c r="N22" s="91"/>
      <c r="O22" s="91"/>
      <c r="P22" s="91"/>
      <c r="Q22" s="91"/>
      <c r="R22" s="91"/>
      <c r="S22" s="91"/>
      <c r="T22" s="91"/>
      <c r="U22" s="91"/>
      <c r="V22" s="91"/>
      <c r="W22" s="91"/>
      <c r="X22" s="91"/>
      <c r="Y22" s="91"/>
    </row>
    <row r="23">
      <c r="A23" s="91" t="s">
        <v>871</v>
      </c>
      <c r="B23" s="91" t="s">
        <v>821</v>
      </c>
      <c r="C23" s="95" t="s">
        <v>837</v>
      </c>
      <c r="D23" s="96" t="s">
        <v>871</v>
      </c>
      <c r="E23" s="91"/>
      <c r="F23" s="95" t="s">
        <v>837</v>
      </c>
      <c r="G23" s="95" t="s">
        <v>875</v>
      </c>
      <c r="H23" s="91"/>
      <c r="I23" s="91"/>
      <c r="J23" s="91"/>
      <c r="K23" s="91"/>
      <c r="L23" s="91"/>
      <c r="M23" s="91"/>
      <c r="N23" s="91"/>
      <c r="O23" s="91"/>
      <c r="P23" s="91"/>
      <c r="Q23" s="91"/>
      <c r="R23" s="91"/>
      <c r="S23" s="91"/>
      <c r="T23" s="91"/>
      <c r="U23" s="91"/>
      <c r="V23" s="91"/>
      <c r="W23" s="91"/>
      <c r="X23" s="91"/>
      <c r="Y23" s="91"/>
    </row>
    <row r="24">
      <c r="A24" s="95" t="s">
        <v>837</v>
      </c>
      <c r="B24" s="95" t="s">
        <v>876</v>
      </c>
      <c r="C24" s="95" t="s">
        <v>837</v>
      </c>
      <c r="D24" s="96" t="s">
        <v>877</v>
      </c>
      <c r="E24" s="91"/>
      <c r="F24" s="92" t="s">
        <v>572</v>
      </c>
      <c r="G24" s="92" t="s">
        <v>878</v>
      </c>
      <c r="H24" s="91"/>
      <c r="I24" s="91"/>
      <c r="J24" s="91"/>
      <c r="K24" s="91"/>
      <c r="L24" s="91"/>
      <c r="M24" s="91"/>
      <c r="N24" s="91"/>
      <c r="O24" s="91"/>
      <c r="P24" s="91"/>
      <c r="Q24" s="91"/>
      <c r="R24" s="91"/>
      <c r="S24" s="91"/>
      <c r="T24" s="91"/>
      <c r="U24" s="91"/>
      <c r="V24" s="91"/>
      <c r="W24" s="91"/>
      <c r="X24" s="91"/>
      <c r="Y24" s="91"/>
    </row>
    <row r="25">
      <c r="A25" s="92" t="s">
        <v>572</v>
      </c>
      <c r="B25" s="92" t="s">
        <v>878</v>
      </c>
      <c r="C25" s="92" t="s">
        <v>572</v>
      </c>
      <c r="D25" s="93" t="s">
        <v>879</v>
      </c>
      <c r="E25" s="91"/>
      <c r="F25" s="95" t="s">
        <v>837</v>
      </c>
      <c r="G25" s="95" t="s">
        <v>880</v>
      </c>
      <c r="H25" s="91"/>
      <c r="I25" s="91"/>
      <c r="J25" s="91"/>
      <c r="K25" s="91"/>
      <c r="L25" s="91"/>
      <c r="M25" s="91"/>
      <c r="N25" s="91"/>
      <c r="O25" s="91"/>
      <c r="P25" s="91"/>
      <c r="Q25" s="91"/>
      <c r="R25" s="91"/>
      <c r="S25" s="91"/>
      <c r="T25" s="91"/>
      <c r="U25" s="91"/>
      <c r="V25" s="91"/>
      <c r="W25" s="91"/>
      <c r="X25" s="91"/>
      <c r="Y25" s="91"/>
    </row>
    <row r="26">
      <c r="A26" s="92" t="s">
        <v>572</v>
      </c>
      <c r="B26" s="93" t="s">
        <v>881</v>
      </c>
      <c r="E26" s="91"/>
      <c r="F26" s="92" t="s">
        <v>572</v>
      </c>
      <c r="G26" s="92" t="s">
        <v>882</v>
      </c>
      <c r="H26" s="91"/>
      <c r="I26" s="91"/>
      <c r="J26" s="91"/>
      <c r="K26" s="91"/>
      <c r="L26" s="91"/>
      <c r="M26" s="91"/>
      <c r="N26" s="91"/>
      <c r="O26" s="91"/>
      <c r="P26" s="91"/>
      <c r="Q26" s="91"/>
      <c r="R26" s="91"/>
      <c r="S26" s="91"/>
      <c r="T26" s="91"/>
      <c r="U26" s="91"/>
      <c r="V26" s="91"/>
      <c r="W26" s="91"/>
      <c r="X26" s="91"/>
      <c r="Y26" s="91"/>
    </row>
    <row r="27">
      <c r="A27" s="95" t="s">
        <v>837</v>
      </c>
      <c r="B27" s="95" t="s">
        <v>880</v>
      </c>
      <c r="C27" s="95" t="s">
        <v>837</v>
      </c>
      <c r="D27" s="96" t="s">
        <v>883</v>
      </c>
      <c r="E27" s="91"/>
      <c r="F27" s="91" t="s">
        <v>884</v>
      </c>
      <c r="G27" s="91" t="s">
        <v>814</v>
      </c>
      <c r="H27" s="91"/>
      <c r="I27" s="91"/>
      <c r="J27" s="91"/>
      <c r="K27" s="91"/>
      <c r="L27" s="91"/>
      <c r="M27" s="91"/>
      <c r="N27" s="91"/>
      <c r="O27" s="91"/>
      <c r="P27" s="91"/>
      <c r="Q27" s="91"/>
      <c r="R27" s="91"/>
      <c r="S27" s="91"/>
      <c r="T27" s="91"/>
      <c r="U27" s="91"/>
      <c r="V27" s="91"/>
      <c r="W27" s="91"/>
      <c r="X27" s="91"/>
      <c r="Y27" s="91"/>
    </row>
    <row r="28">
      <c r="A28" s="92" t="s">
        <v>572</v>
      </c>
      <c r="B28" s="92" t="s">
        <v>885</v>
      </c>
      <c r="C28" s="92" t="s">
        <v>572</v>
      </c>
      <c r="D28" s="93" t="s">
        <v>886</v>
      </c>
      <c r="E28" s="91"/>
      <c r="F28" s="92" t="s">
        <v>572</v>
      </c>
      <c r="G28" s="92" t="s">
        <v>887</v>
      </c>
      <c r="H28" s="91"/>
      <c r="I28" s="91"/>
      <c r="J28" s="91"/>
      <c r="K28" s="91"/>
      <c r="L28" s="91"/>
      <c r="M28" s="91"/>
      <c r="N28" s="91"/>
      <c r="O28" s="91"/>
      <c r="P28" s="91"/>
      <c r="Q28" s="91"/>
      <c r="R28" s="91"/>
      <c r="S28" s="91"/>
      <c r="T28" s="91"/>
      <c r="U28" s="91"/>
      <c r="V28" s="91"/>
      <c r="W28" s="91"/>
      <c r="X28" s="91"/>
      <c r="Y28" s="91"/>
    </row>
    <row r="29">
      <c r="A29" s="91" t="s">
        <v>888</v>
      </c>
      <c r="B29" s="91" t="s">
        <v>838</v>
      </c>
      <c r="C29" s="91" t="s">
        <v>888</v>
      </c>
      <c r="D29" s="94"/>
      <c r="E29" s="91"/>
      <c r="F29" s="95" t="s">
        <v>837</v>
      </c>
      <c r="G29" s="95" t="s">
        <v>889</v>
      </c>
      <c r="H29" s="91"/>
      <c r="I29" s="91"/>
      <c r="J29" s="91"/>
      <c r="K29" s="91"/>
      <c r="L29" s="91"/>
      <c r="M29" s="91"/>
      <c r="N29" s="91"/>
      <c r="O29" s="91"/>
      <c r="P29" s="91"/>
      <c r="Q29" s="91"/>
      <c r="R29" s="91"/>
      <c r="S29" s="91"/>
      <c r="T29" s="91"/>
      <c r="U29" s="91"/>
      <c r="V29" s="91"/>
      <c r="W29" s="91"/>
      <c r="X29" s="91"/>
      <c r="Y29" s="91"/>
    </row>
    <row r="30">
      <c r="A30" s="92" t="s">
        <v>572</v>
      </c>
      <c r="B30" s="92" t="s">
        <v>882</v>
      </c>
      <c r="C30" s="92" t="s">
        <v>572</v>
      </c>
      <c r="D30" s="93" t="s">
        <v>884</v>
      </c>
      <c r="E30" s="91"/>
      <c r="F30" s="92" t="s">
        <v>572</v>
      </c>
      <c r="G30" s="92" t="s">
        <v>891</v>
      </c>
      <c r="H30" s="91"/>
      <c r="I30" s="91"/>
      <c r="J30" s="91"/>
      <c r="K30" s="91"/>
      <c r="L30" s="91"/>
      <c r="M30" s="91"/>
      <c r="N30" s="91"/>
      <c r="O30" s="91"/>
      <c r="P30" s="91"/>
      <c r="Q30" s="91"/>
      <c r="R30" s="91"/>
      <c r="S30" s="91"/>
      <c r="T30" s="91"/>
      <c r="U30" s="91"/>
      <c r="V30" s="91"/>
      <c r="W30" s="91"/>
      <c r="X30" s="91"/>
      <c r="Y30" s="91"/>
    </row>
    <row r="31">
      <c r="A31" s="91" t="s">
        <v>884</v>
      </c>
      <c r="B31" s="91" t="s">
        <v>814</v>
      </c>
      <c r="C31" s="92" t="s">
        <v>572</v>
      </c>
      <c r="D31" s="93" t="s">
        <v>884</v>
      </c>
      <c r="E31" s="91"/>
      <c r="F31" s="101" t="s">
        <v>860</v>
      </c>
      <c r="G31" s="101" t="s">
        <v>892</v>
      </c>
      <c r="H31" s="91"/>
      <c r="I31" s="91"/>
      <c r="J31" s="91"/>
      <c r="K31" s="91"/>
      <c r="L31" s="91"/>
      <c r="M31" s="91"/>
      <c r="N31" s="91"/>
      <c r="O31" s="91"/>
      <c r="P31" s="91"/>
      <c r="Q31" s="91"/>
      <c r="R31" s="91"/>
      <c r="S31" s="91"/>
      <c r="T31" s="91"/>
      <c r="U31" s="91"/>
      <c r="V31" s="91"/>
      <c r="W31" s="91"/>
      <c r="X31" s="91"/>
      <c r="Y31" s="91"/>
    </row>
    <row r="32">
      <c r="A32" s="101" t="s">
        <v>860</v>
      </c>
      <c r="B32" s="101" t="s">
        <v>838</v>
      </c>
      <c r="C32" s="101" t="s">
        <v>860</v>
      </c>
      <c r="D32" s="102" t="s">
        <v>893</v>
      </c>
      <c r="E32" s="91"/>
      <c r="F32" s="92" t="s">
        <v>572</v>
      </c>
      <c r="G32" s="92" t="s">
        <v>894</v>
      </c>
      <c r="H32" s="91"/>
      <c r="I32" s="91"/>
      <c r="J32" s="91"/>
      <c r="K32" s="91"/>
      <c r="L32" s="91"/>
      <c r="M32" s="91"/>
      <c r="N32" s="91"/>
      <c r="O32" s="91"/>
      <c r="P32" s="91"/>
      <c r="Q32" s="91"/>
      <c r="R32" s="91"/>
      <c r="S32" s="91"/>
      <c r="T32" s="91"/>
      <c r="U32" s="91"/>
      <c r="V32" s="91"/>
      <c r="W32" s="91"/>
      <c r="X32" s="91"/>
      <c r="Y32" s="91"/>
    </row>
    <row r="33">
      <c r="A33" s="92" t="s">
        <v>572</v>
      </c>
      <c r="B33" s="92" t="s">
        <v>895</v>
      </c>
      <c r="C33" s="92" t="s">
        <v>572</v>
      </c>
      <c r="D33" s="93" t="s">
        <v>896</v>
      </c>
      <c r="E33" s="91"/>
      <c r="F33" s="91"/>
      <c r="G33" s="91"/>
      <c r="H33" s="91"/>
      <c r="I33" s="91"/>
      <c r="J33" s="91"/>
      <c r="K33" s="91"/>
      <c r="L33" s="91"/>
      <c r="M33" s="91"/>
      <c r="N33" s="91"/>
      <c r="O33" s="91"/>
      <c r="P33" s="91"/>
      <c r="Q33" s="91"/>
      <c r="R33" s="91"/>
      <c r="S33" s="91"/>
      <c r="T33" s="91"/>
      <c r="U33" s="91"/>
      <c r="V33" s="91"/>
      <c r="W33" s="91"/>
      <c r="X33" s="91"/>
      <c r="Y33" s="91"/>
    </row>
    <row r="34">
      <c r="A34" s="95" t="s">
        <v>837</v>
      </c>
      <c r="B34" s="95" t="s">
        <v>878</v>
      </c>
      <c r="C34" s="95" t="s">
        <v>837</v>
      </c>
      <c r="D34" s="103" t="s">
        <v>897</v>
      </c>
      <c r="E34" s="91"/>
      <c r="F34" s="91" t="s">
        <v>898</v>
      </c>
      <c r="G34" s="91" t="s">
        <v>826</v>
      </c>
      <c r="H34" s="91"/>
      <c r="I34" s="91"/>
      <c r="J34" s="91"/>
      <c r="K34" s="91"/>
      <c r="L34" s="91"/>
      <c r="M34" s="91"/>
      <c r="N34" s="91"/>
      <c r="O34" s="91"/>
      <c r="P34" s="91"/>
      <c r="Q34" s="91"/>
      <c r="R34" s="91"/>
      <c r="S34" s="91"/>
      <c r="T34" s="91"/>
      <c r="U34" s="91"/>
      <c r="V34" s="91"/>
      <c r="W34" s="91"/>
      <c r="X34" s="91"/>
      <c r="Y34" s="91"/>
    </row>
    <row r="35">
      <c r="A35" s="101" t="s">
        <v>860</v>
      </c>
      <c r="B35" s="101" t="s">
        <v>899</v>
      </c>
      <c r="C35" s="101" t="s">
        <v>860</v>
      </c>
      <c r="D35" s="104" t="s">
        <v>901</v>
      </c>
      <c r="E35" s="91"/>
      <c r="F35" s="95" t="s">
        <v>837</v>
      </c>
      <c r="G35" s="95" t="s">
        <v>902</v>
      </c>
      <c r="H35" s="91"/>
      <c r="I35" s="91"/>
      <c r="J35" s="91"/>
      <c r="K35" s="91"/>
      <c r="L35" s="91"/>
      <c r="M35" s="91"/>
      <c r="N35" s="91"/>
      <c r="O35" s="91"/>
      <c r="P35" s="91"/>
      <c r="Q35" s="91"/>
      <c r="R35" s="91"/>
      <c r="S35" s="91"/>
      <c r="T35" s="91"/>
      <c r="U35" s="91"/>
      <c r="V35" s="91"/>
      <c r="W35" s="91"/>
      <c r="X35" s="91"/>
      <c r="Y35" s="91"/>
    </row>
    <row r="36">
      <c r="A36" s="95" t="s">
        <v>837</v>
      </c>
      <c r="B36" s="95" t="s">
        <v>904</v>
      </c>
      <c r="C36" s="95" t="s">
        <v>837</v>
      </c>
      <c r="D36" s="103" t="s">
        <v>905</v>
      </c>
      <c r="E36" s="91"/>
      <c r="F36" s="95" t="s">
        <v>837</v>
      </c>
      <c r="G36" s="95" t="s">
        <v>907</v>
      </c>
      <c r="H36" s="91"/>
      <c r="I36" s="91"/>
      <c r="J36" s="91"/>
      <c r="K36" s="91"/>
      <c r="L36" s="91"/>
      <c r="M36" s="91"/>
      <c r="N36" s="91"/>
      <c r="O36" s="91"/>
      <c r="P36" s="91"/>
      <c r="Q36" s="91"/>
      <c r="R36" s="91"/>
      <c r="S36" s="91"/>
      <c r="T36" s="91"/>
      <c r="U36" s="91"/>
      <c r="V36" s="91"/>
      <c r="W36" s="91"/>
      <c r="X36" s="91"/>
      <c r="Y36" s="91"/>
    </row>
    <row r="37">
      <c r="A37" s="92" t="s">
        <v>572</v>
      </c>
      <c r="B37" s="92" t="s">
        <v>908</v>
      </c>
      <c r="C37" s="92" t="s">
        <v>572</v>
      </c>
      <c r="D37" s="93" t="s">
        <v>910</v>
      </c>
      <c r="E37" s="91"/>
      <c r="F37" s="92" t="s">
        <v>572</v>
      </c>
      <c r="G37" s="92" t="s">
        <v>911</v>
      </c>
      <c r="H37" s="91"/>
      <c r="I37" s="91"/>
      <c r="J37" s="91"/>
      <c r="K37" s="91"/>
      <c r="L37" s="91"/>
      <c r="M37" s="91"/>
      <c r="N37" s="91"/>
      <c r="O37" s="91"/>
      <c r="P37" s="91"/>
      <c r="Q37" s="91"/>
      <c r="R37" s="91"/>
      <c r="S37" s="91"/>
      <c r="T37" s="91"/>
      <c r="U37" s="91"/>
      <c r="V37" s="91"/>
      <c r="W37" s="91"/>
      <c r="X37" s="91"/>
      <c r="Y37" s="91"/>
    </row>
    <row r="38">
      <c r="A38" s="101" t="s">
        <v>860</v>
      </c>
      <c r="B38" s="102" t="s">
        <v>914</v>
      </c>
      <c r="C38" s="101" t="s">
        <v>860</v>
      </c>
      <c r="D38" s="104" t="s">
        <v>915</v>
      </c>
      <c r="E38" s="91"/>
      <c r="F38" s="97" t="s">
        <v>851</v>
      </c>
      <c r="G38" s="97" t="s">
        <v>907</v>
      </c>
      <c r="H38" s="91"/>
      <c r="I38" s="91"/>
      <c r="J38" s="91"/>
      <c r="K38" s="91"/>
      <c r="L38" s="91"/>
      <c r="M38" s="91"/>
      <c r="N38" s="91"/>
      <c r="O38" s="91"/>
      <c r="P38" s="91"/>
      <c r="Q38" s="91"/>
      <c r="R38" s="91"/>
      <c r="S38" s="91"/>
      <c r="T38" s="91"/>
      <c r="U38" s="91"/>
      <c r="V38" s="91"/>
      <c r="W38" s="91"/>
      <c r="X38" s="91"/>
      <c r="Y38" s="91"/>
    </row>
    <row r="39">
      <c r="A39" s="95" t="s">
        <v>837</v>
      </c>
      <c r="B39" s="95" t="s">
        <v>916</v>
      </c>
      <c r="C39" s="95" t="s">
        <v>837</v>
      </c>
      <c r="D39" s="103" t="s">
        <v>917</v>
      </c>
      <c r="E39" s="91"/>
      <c r="F39" s="91" t="s">
        <v>918</v>
      </c>
      <c r="G39" s="91" t="s">
        <v>821</v>
      </c>
      <c r="H39" s="91"/>
      <c r="I39" s="91"/>
      <c r="J39" s="91"/>
      <c r="K39" s="91"/>
      <c r="L39" s="91"/>
      <c r="M39" s="91"/>
      <c r="N39" s="91"/>
      <c r="O39" s="91"/>
      <c r="P39" s="91"/>
      <c r="Q39" s="91"/>
      <c r="R39" s="91"/>
      <c r="S39" s="91"/>
      <c r="T39" s="91"/>
      <c r="U39" s="91"/>
      <c r="V39" s="91"/>
      <c r="W39" s="91"/>
      <c r="X39" s="91"/>
      <c r="Y39" s="91"/>
    </row>
    <row r="40">
      <c r="A40" s="101" t="s">
        <v>860</v>
      </c>
      <c r="B40" s="101" t="s">
        <v>919</v>
      </c>
      <c r="C40" s="101" t="s">
        <v>860</v>
      </c>
      <c r="D40" s="104" t="s">
        <v>920</v>
      </c>
      <c r="E40" s="91"/>
      <c r="F40" s="91" t="s">
        <v>921</v>
      </c>
      <c r="G40" s="91" t="s">
        <v>922</v>
      </c>
      <c r="H40" s="91"/>
      <c r="I40" s="91"/>
      <c r="J40" s="91"/>
      <c r="K40" s="91"/>
      <c r="L40" s="91"/>
      <c r="M40" s="91"/>
      <c r="N40" s="91"/>
      <c r="O40" s="91"/>
      <c r="P40" s="91"/>
      <c r="Q40" s="91"/>
      <c r="R40" s="91"/>
      <c r="S40" s="91"/>
      <c r="T40" s="91"/>
      <c r="U40" s="91"/>
      <c r="V40" s="91"/>
      <c r="W40" s="91"/>
      <c r="X40" s="91"/>
      <c r="Y40" s="91"/>
    </row>
    <row r="41">
      <c r="A41" s="92" t="s">
        <v>572</v>
      </c>
      <c r="B41" s="92" t="s">
        <v>923</v>
      </c>
      <c r="C41" s="92" t="s">
        <v>572</v>
      </c>
      <c r="D41" s="93" t="s">
        <v>924</v>
      </c>
      <c r="E41" s="91"/>
      <c r="F41" s="97" t="s">
        <v>925</v>
      </c>
      <c r="G41" s="97" t="s">
        <v>826</v>
      </c>
      <c r="H41" s="91"/>
      <c r="I41" s="91"/>
      <c r="J41" s="91"/>
      <c r="K41" s="91"/>
      <c r="L41" s="91"/>
      <c r="M41" s="91"/>
      <c r="N41" s="91"/>
      <c r="O41" s="91"/>
      <c r="P41" s="91"/>
      <c r="Q41" s="91"/>
      <c r="R41" s="91"/>
      <c r="S41" s="91"/>
      <c r="T41" s="91"/>
      <c r="U41" s="91"/>
      <c r="V41" s="91"/>
      <c r="W41" s="91"/>
      <c r="X41" s="91"/>
      <c r="Y41" s="91"/>
    </row>
    <row r="42">
      <c r="A42" s="101" t="s">
        <v>860</v>
      </c>
      <c r="B42" s="101" t="s">
        <v>907</v>
      </c>
      <c r="C42" s="101" t="s">
        <v>860</v>
      </c>
      <c r="D42" s="104" t="s">
        <v>926</v>
      </c>
      <c r="E42" s="91"/>
      <c r="F42" s="95" t="s">
        <v>837</v>
      </c>
      <c r="G42" s="95" t="s">
        <v>927</v>
      </c>
      <c r="H42" s="91"/>
      <c r="I42" s="91"/>
      <c r="J42" s="91"/>
      <c r="K42" s="91"/>
      <c r="L42" s="91"/>
      <c r="M42" s="91"/>
      <c r="N42" s="91"/>
      <c r="O42" s="91"/>
      <c r="P42" s="91"/>
      <c r="Q42" s="91"/>
      <c r="R42" s="91"/>
      <c r="S42" s="91"/>
      <c r="T42" s="91"/>
      <c r="U42" s="91"/>
      <c r="V42" s="91"/>
      <c r="W42" s="91"/>
      <c r="X42" s="91"/>
      <c r="Y42" s="91"/>
    </row>
    <row r="43">
      <c r="A43" s="101" t="s">
        <v>860</v>
      </c>
      <c r="B43" s="101" t="s">
        <v>928</v>
      </c>
      <c r="C43" s="101" t="s">
        <v>860</v>
      </c>
      <c r="D43" s="104" t="s">
        <v>930</v>
      </c>
      <c r="E43" s="91"/>
      <c r="F43" s="101" t="s">
        <v>860</v>
      </c>
      <c r="G43" s="101" t="s">
        <v>931</v>
      </c>
      <c r="H43" s="91"/>
      <c r="I43" s="91"/>
      <c r="J43" s="91"/>
      <c r="K43" s="91"/>
      <c r="L43" s="91"/>
      <c r="M43" s="91"/>
      <c r="N43" s="91"/>
      <c r="O43" s="91"/>
      <c r="P43" s="91"/>
      <c r="Q43" s="91"/>
      <c r="R43" s="91"/>
      <c r="S43" s="91"/>
      <c r="T43" s="91"/>
      <c r="U43" s="91"/>
      <c r="V43" s="91"/>
      <c r="W43" s="91"/>
      <c r="X43" s="91"/>
      <c r="Y43" s="91"/>
    </row>
    <row r="44">
      <c r="A44" s="101" t="s">
        <v>860</v>
      </c>
      <c r="B44" s="101" t="s">
        <v>932</v>
      </c>
      <c r="C44" s="101" t="s">
        <v>860</v>
      </c>
      <c r="D44" s="104" t="s">
        <v>933</v>
      </c>
      <c r="E44" s="91"/>
      <c r="F44" s="101" t="s">
        <v>860</v>
      </c>
      <c r="G44" s="101" t="s">
        <v>907</v>
      </c>
      <c r="H44" s="91"/>
      <c r="I44" s="91"/>
      <c r="J44" s="91"/>
      <c r="K44" s="91"/>
      <c r="L44" s="91"/>
      <c r="M44" s="91"/>
      <c r="N44" s="91"/>
      <c r="O44" s="91"/>
      <c r="P44" s="91"/>
      <c r="Q44" s="91"/>
      <c r="R44" s="91"/>
      <c r="S44" s="91"/>
      <c r="T44" s="91"/>
      <c r="U44" s="91"/>
      <c r="V44" s="91"/>
      <c r="W44" s="91"/>
      <c r="X44" s="91"/>
      <c r="Y44" s="91"/>
    </row>
    <row r="45">
      <c r="A45" s="92" t="s">
        <v>572</v>
      </c>
      <c r="B45" s="92" t="s">
        <v>934</v>
      </c>
      <c r="C45" s="92" t="s">
        <v>572</v>
      </c>
      <c r="D45" s="93" t="s">
        <v>935</v>
      </c>
      <c r="E45" s="91"/>
      <c r="F45" s="91" t="s">
        <v>936</v>
      </c>
      <c r="G45" s="91" t="s">
        <v>826</v>
      </c>
      <c r="H45" s="91"/>
      <c r="I45" s="91"/>
      <c r="J45" s="91"/>
      <c r="K45" s="91"/>
      <c r="L45" s="91"/>
      <c r="M45" s="91"/>
      <c r="N45" s="91"/>
      <c r="O45" s="91"/>
      <c r="P45" s="91"/>
      <c r="Q45" s="91"/>
      <c r="R45" s="91"/>
      <c r="S45" s="91"/>
      <c r="T45" s="91"/>
      <c r="U45" s="91"/>
      <c r="V45" s="91"/>
      <c r="W45" s="91"/>
      <c r="X45" s="91"/>
      <c r="Y45" s="91"/>
    </row>
    <row r="46">
      <c r="A46" s="95" t="s">
        <v>837</v>
      </c>
      <c r="B46" s="95" t="s">
        <v>902</v>
      </c>
      <c r="C46" s="95" t="s">
        <v>837</v>
      </c>
      <c r="D46" s="103" t="s">
        <v>938</v>
      </c>
      <c r="E46" s="91"/>
      <c r="F46" s="91" t="s">
        <v>939</v>
      </c>
      <c r="G46" s="91" t="s">
        <v>838</v>
      </c>
      <c r="H46" s="91"/>
      <c r="I46" s="91"/>
      <c r="J46" s="91"/>
      <c r="K46" s="91"/>
      <c r="L46" s="91"/>
      <c r="M46" s="91"/>
      <c r="N46" s="91"/>
      <c r="O46" s="91"/>
      <c r="P46" s="91"/>
      <c r="Q46" s="91"/>
      <c r="R46" s="91"/>
      <c r="S46" s="91"/>
      <c r="T46" s="91"/>
      <c r="U46" s="91"/>
      <c r="V46" s="91"/>
      <c r="W46" s="91"/>
      <c r="X46" s="91"/>
      <c r="Y46" s="91"/>
    </row>
    <row r="47">
      <c r="A47" s="91" t="s">
        <v>898</v>
      </c>
      <c r="B47" s="91" t="s">
        <v>826</v>
      </c>
      <c r="C47" s="2" t="s">
        <v>940</v>
      </c>
      <c r="D47" s="91"/>
      <c r="E47" s="91"/>
      <c r="F47" s="97" t="s">
        <v>925</v>
      </c>
      <c r="G47" s="97" t="s">
        <v>941</v>
      </c>
      <c r="H47" s="91"/>
      <c r="I47" s="91"/>
      <c r="J47" s="91"/>
      <c r="K47" s="91"/>
      <c r="L47" s="91"/>
      <c r="M47" s="91"/>
      <c r="N47" s="91"/>
      <c r="O47" s="91"/>
      <c r="P47" s="91"/>
      <c r="Q47" s="91"/>
      <c r="R47" s="91"/>
      <c r="S47" s="91"/>
      <c r="T47" s="91"/>
      <c r="U47" s="91"/>
      <c r="V47" s="91"/>
      <c r="W47" s="91"/>
      <c r="X47" s="91"/>
      <c r="Y47" s="91"/>
    </row>
    <row r="48">
      <c r="A48" s="91" t="s">
        <v>918</v>
      </c>
      <c r="B48" s="91" t="s">
        <v>821</v>
      </c>
      <c r="C48" s="2" t="s">
        <v>940</v>
      </c>
      <c r="D48" s="91"/>
      <c r="E48" s="91"/>
      <c r="F48" s="92" t="s">
        <v>572</v>
      </c>
      <c r="G48" s="92" t="s">
        <v>942</v>
      </c>
      <c r="H48" s="91"/>
      <c r="I48" s="91"/>
      <c r="J48" s="91"/>
      <c r="K48" s="91"/>
      <c r="L48" s="91"/>
      <c r="M48" s="91"/>
      <c r="N48" s="91"/>
      <c r="O48" s="91"/>
      <c r="P48" s="91"/>
      <c r="Q48" s="91"/>
      <c r="R48" s="91"/>
      <c r="S48" s="91"/>
      <c r="T48" s="91"/>
      <c r="U48" s="91"/>
      <c r="V48" s="91"/>
      <c r="W48" s="91"/>
      <c r="X48" s="91"/>
      <c r="Y48" s="91"/>
    </row>
    <row r="49">
      <c r="A49" s="91" t="s">
        <v>921</v>
      </c>
      <c r="B49" s="91" t="s">
        <v>922</v>
      </c>
      <c r="C49" s="2" t="s">
        <v>921</v>
      </c>
      <c r="D49" s="91"/>
      <c r="E49" s="91"/>
      <c r="F49" s="92" t="s">
        <v>572</v>
      </c>
      <c r="G49" s="92" t="s">
        <v>907</v>
      </c>
      <c r="H49" s="91"/>
      <c r="I49" s="91"/>
      <c r="J49" s="91"/>
      <c r="K49" s="91"/>
      <c r="L49" s="91"/>
      <c r="M49" s="91"/>
      <c r="N49" s="91"/>
      <c r="O49" s="91"/>
      <c r="P49" s="91"/>
      <c r="Q49" s="91"/>
      <c r="R49" s="91"/>
      <c r="S49" s="91"/>
      <c r="T49" s="91"/>
      <c r="U49" s="91"/>
      <c r="V49" s="91"/>
      <c r="W49" s="91"/>
      <c r="X49" s="91"/>
      <c r="Y49" s="91"/>
    </row>
    <row r="50">
      <c r="A50" s="91" t="s">
        <v>936</v>
      </c>
      <c r="B50" s="91" t="s">
        <v>826</v>
      </c>
      <c r="C50" s="2" t="s">
        <v>940</v>
      </c>
      <c r="D50" s="91"/>
      <c r="E50" s="91"/>
      <c r="F50" s="92" t="s">
        <v>572</v>
      </c>
      <c r="G50" s="92" t="s">
        <v>943</v>
      </c>
      <c r="H50" s="91"/>
      <c r="I50" s="91"/>
      <c r="J50" s="91"/>
      <c r="K50" s="91"/>
      <c r="L50" s="91"/>
      <c r="M50" s="91"/>
      <c r="N50" s="91"/>
      <c r="O50" s="91"/>
      <c r="P50" s="91"/>
      <c r="Q50" s="91"/>
      <c r="R50" s="91"/>
      <c r="S50" s="91"/>
      <c r="T50" s="91"/>
      <c r="U50" s="91"/>
      <c r="V50" s="91"/>
      <c r="W50" s="91"/>
      <c r="X50" s="91"/>
      <c r="Y50" s="91"/>
    </row>
    <row r="51">
      <c r="A51" s="91" t="s">
        <v>921</v>
      </c>
      <c r="B51" s="91" t="s">
        <v>826</v>
      </c>
      <c r="C51" s="2" t="s">
        <v>921</v>
      </c>
      <c r="D51" s="91"/>
      <c r="E51" s="91"/>
      <c r="F51" s="91"/>
      <c r="G51" s="91"/>
      <c r="H51" s="91"/>
      <c r="I51" s="91"/>
      <c r="J51" s="91"/>
      <c r="K51" s="91"/>
      <c r="L51" s="91"/>
      <c r="M51" s="91"/>
      <c r="N51" s="91"/>
      <c r="O51" s="91"/>
      <c r="P51" s="91"/>
      <c r="Q51" s="91"/>
      <c r="R51" s="91"/>
      <c r="S51" s="91"/>
      <c r="T51" s="91"/>
      <c r="U51" s="91"/>
      <c r="V51" s="91"/>
      <c r="W51" s="91"/>
      <c r="X51" s="91"/>
      <c r="Y51" s="91"/>
    </row>
    <row r="52">
      <c r="A52" s="97" t="s">
        <v>925</v>
      </c>
      <c r="B52" s="97" t="s">
        <v>838</v>
      </c>
      <c r="C52" s="98" t="s">
        <v>944</v>
      </c>
      <c r="D52" s="91"/>
      <c r="E52" s="91"/>
      <c r="F52" s="95" t="s">
        <v>837</v>
      </c>
      <c r="G52" s="95" t="s">
        <v>945</v>
      </c>
      <c r="H52" s="91"/>
      <c r="I52" s="91"/>
      <c r="J52" s="91"/>
      <c r="K52" s="91"/>
      <c r="L52" s="91"/>
      <c r="M52" s="91"/>
      <c r="N52" s="91"/>
      <c r="O52" s="91"/>
      <c r="P52" s="91"/>
      <c r="Q52" s="91"/>
      <c r="R52" s="91"/>
      <c r="S52" s="91"/>
      <c r="T52" s="91"/>
      <c r="U52" s="91"/>
      <c r="V52" s="91"/>
      <c r="W52" s="91"/>
      <c r="X52" s="91"/>
      <c r="Y52" s="91"/>
    </row>
    <row r="53">
      <c r="A53" s="97" t="s">
        <v>851</v>
      </c>
      <c r="B53" s="97" t="s">
        <v>907</v>
      </c>
      <c r="C53" s="98" t="s">
        <v>946</v>
      </c>
      <c r="D53" s="91"/>
      <c r="E53" s="91"/>
      <c r="F53" s="95" t="s">
        <v>837</v>
      </c>
      <c r="G53" s="95" t="s">
        <v>932</v>
      </c>
      <c r="H53" s="91"/>
      <c r="I53" s="91"/>
      <c r="J53" s="91"/>
      <c r="K53" s="91"/>
      <c r="L53" s="91"/>
      <c r="M53" s="91"/>
      <c r="N53" s="91"/>
      <c r="O53" s="91"/>
      <c r="P53" s="91"/>
      <c r="Q53" s="91"/>
      <c r="R53" s="91"/>
      <c r="S53" s="91"/>
      <c r="T53" s="91"/>
      <c r="U53" s="91"/>
      <c r="V53" s="91"/>
      <c r="W53" s="91"/>
      <c r="X53" s="91"/>
      <c r="Y53" s="91"/>
    </row>
    <row r="54">
      <c r="A54" s="95" t="s">
        <v>837</v>
      </c>
      <c r="B54" s="95" t="s">
        <v>907</v>
      </c>
      <c r="C54" s="95" t="s">
        <v>837</v>
      </c>
      <c r="D54" s="103" t="s">
        <v>947</v>
      </c>
      <c r="E54" s="91"/>
      <c r="F54" s="91"/>
      <c r="G54" s="91"/>
      <c r="H54" s="91"/>
      <c r="I54" s="91"/>
      <c r="J54" s="91"/>
      <c r="K54" s="91"/>
      <c r="L54" s="91"/>
      <c r="M54" s="91"/>
      <c r="N54" s="91"/>
      <c r="O54" s="91"/>
      <c r="P54" s="91"/>
      <c r="Q54" s="91"/>
      <c r="R54" s="91"/>
      <c r="S54" s="91"/>
      <c r="T54" s="91"/>
      <c r="U54" s="91"/>
      <c r="V54" s="91"/>
      <c r="W54" s="91"/>
      <c r="X54" s="91"/>
      <c r="Y54" s="91"/>
    </row>
    <row r="55">
      <c r="A55" s="95" t="s">
        <v>837</v>
      </c>
      <c r="B55" s="95" t="s">
        <v>927</v>
      </c>
      <c r="C55" s="95" t="s">
        <v>837</v>
      </c>
      <c r="D55" s="103" t="s">
        <v>948</v>
      </c>
      <c r="E55" s="91"/>
      <c r="F55" s="91" t="s">
        <v>949</v>
      </c>
      <c r="G55" s="91" t="s">
        <v>950</v>
      </c>
      <c r="H55" s="91"/>
      <c r="I55" s="91"/>
      <c r="J55" s="91"/>
      <c r="K55" s="91"/>
      <c r="L55" s="91"/>
      <c r="M55" s="91"/>
      <c r="N55" s="91"/>
      <c r="O55" s="91"/>
      <c r="P55" s="91"/>
      <c r="Q55" s="91"/>
      <c r="R55" s="91"/>
      <c r="S55" s="91"/>
      <c r="T55" s="91"/>
      <c r="U55" s="91"/>
      <c r="V55" s="91"/>
      <c r="W55" s="91"/>
      <c r="X55" s="91"/>
      <c r="Y55" s="91"/>
    </row>
    <row r="56">
      <c r="A56" s="91" t="s">
        <v>951</v>
      </c>
      <c r="B56" s="91" t="s">
        <v>950</v>
      </c>
      <c r="C56" s="101" t="s">
        <v>860</v>
      </c>
      <c r="D56" s="104" t="s">
        <v>952</v>
      </c>
      <c r="E56" s="91"/>
      <c r="F56" s="101" t="s">
        <v>860</v>
      </c>
      <c r="G56" s="101" t="s">
        <v>928</v>
      </c>
      <c r="H56" s="91"/>
      <c r="I56" s="91"/>
      <c r="J56" s="91"/>
      <c r="K56" s="91"/>
      <c r="L56" s="91"/>
      <c r="M56" s="91"/>
      <c r="N56" s="91"/>
      <c r="O56" s="91"/>
      <c r="P56" s="91"/>
      <c r="Q56" s="91"/>
      <c r="R56" s="91"/>
      <c r="S56" s="91"/>
      <c r="T56" s="91"/>
      <c r="U56" s="91"/>
      <c r="V56" s="91"/>
      <c r="W56" s="91"/>
      <c r="X56" s="91"/>
      <c r="Y56" s="91"/>
    </row>
    <row r="57">
      <c r="A57" s="92" t="s">
        <v>572</v>
      </c>
      <c r="B57" s="92" t="s">
        <v>907</v>
      </c>
      <c r="C57" s="92" t="s">
        <v>572</v>
      </c>
      <c r="D57" s="93" t="s">
        <v>954</v>
      </c>
      <c r="E57" s="91"/>
      <c r="F57" s="101" t="s">
        <v>860</v>
      </c>
      <c r="G57" s="101" t="s">
        <v>932</v>
      </c>
      <c r="H57" s="91"/>
      <c r="I57" s="91"/>
      <c r="J57" s="91"/>
      <c r="K57" s="91"/>
      <c r="L57" s="91"/>
      <c r="M57" s="91"/>
      <c r="N57" s="91"/>
      <c r="O57" s="91"/>
      <c r="P57" s="91"/>
      <c r="Q57" s="91"/>
      <c r="R57" s="91"/>
      <c r="S57" s="91"/>
      <c r="T57" s="91"/>
      <c r="U57" s="91"/>
      <c r="V57" s="91"/>
      <c r="W57" s="91"/>
      <c r="X57" s="91"/>
      <c r="Y57" s="91"/>
    </row>
    <row r="58">
      <c r="A58" s="92" t="s">
        <v>572</v>
      </c>
      <c r="B58" s="92" t="s">
        <v>955</v>
      </c>
      <c r="C58" s="92" t="s">
        <v>572</v>
      </c>
      <c r="D58" s="93" t="s">
        <v>956</v>
      </c>
      <c r="E58" s="91"/>
      <c r="F58" s="92" t="s">
        <v>572</v>
      </c>
      <c r="G58" s="92" t="s">
        <v>957</v>
      </c>
      <c r="H58" s="91"/>
      <c r="I58" s="91"/>
      <c r="J58" s="91"/>
      <c r="K58" s="91"/>
      <c r="L58" s="91"/>
      <c r="M58" s="91"/>
      <c r="N58" s="91"/>
      <c r="O58" s="91"/>
      <c r="P58" s="91"/>
      <c r="Q58" s="91"/>
      <c r="R58" s="91"/>
      <c r="S58" s="91"/>
      <c r="T58" s="91"/>
      <c r="U58" s="91"/>
      <c r="V58" s="91"/>
      <c r="W58" s="91"/>
      <c r="X58" s="91"/>
      <c r="Y58" s="91"/>
    </row>
    <row r="59">
      <c r="A59" s="95" t="s">
        <v>837</v>
      </c>
      <c r="B59" s="95" t="s">
        <v>958</v>
      </c>
      <c r="C59" s="95" t="s">
        <v>837</v>
      </c>
      <c r="D59" s="103" t="s">
        <v>959</v>
      </c>
      <c r="E59" s="91"/>
      <c r="F59" s="92" t="s">
        <v>572</v>
      </c>
      <c r="G59" s="109" t="s">
        <v>932</v>
      </c>
      <c r="H59" s="91"/>
      <c r="I59" s="91"/>
      <c r="J59" s="91"/>
      <c r="K59" s="91"/>
      <c r="L59" s="91"/>
      <c r="M59" s="91"/>
      <c r="N59" s="91"/>
      <c r="O59" s="91"/>
      <c r="P59" s="91"/>
      <c r="Q59" s="91"/>
      <c r="R59" s="91"/>
      <c r="S59" s="91"/>
      <c r="T59" s="91"/>
      <c r="U59" s="91"/>
      <c r="V59" s="91"/>
      <c r="W59" s="91"/>
      <c r="X59" s="91"/>
      <c r="Y59" s="91"/>
    </row>
    <row r="60">
      <c r="A60" s="91" t="s">
        <v>939</v>
      </c>
      <c r="B60" s="91" t="s">
        <v>838</v>
      </c>
      <c r="C60" s="99" t="s">
        <v>960</v>
      </c>
      <c r="D60" s="91"/>
      <c r="E60" s="91"/>
      <c r="F60" s="97" t="s">
        <v>961</v>
      </c>
      <c r="G60" s="97" t="s">
        <v>932</v>
      </c>
      <c r="H60" s="91"/>
      <c r="I60" s="91"/>
      <c r="J60" s="91"/>
      <c r="K60" s="91"/>
      <c r="L60" s="91"/>
      <c r="M60" s="91"/>
      <c r="N60" s="91"/>
      <c r="O60" s="91"/>
      <c r="P60" s="91"/>
      <c r="Q60" s="91"/>
      <c r="R60" s="91"/>
      <c r="S60" s="91"/>
      <c r="T60" s="91"/>
      <c r="U60" s="91"/>
      <c r="V60" s="91"/>
      <c r="W60" s="91"/>
      <c r="X60" s="91"/>
      <c r="Y60" s="91"/>
    </row>
    <row r="61">
      <c r="A61" s="97" t="s">
        <v>925</v>
      </c>
      <c r="B61" s="97" t="s">
        <v>861</v>
      </c>
      <c r="C61" s="98" t="s">
        <v>944</v>
      </c>
      <c r="D61" s="91"/>
      <c r="E61" s="91"/>
      <c r="F61" s="92" t="s">
        <v>572</v>
      </c>
      <c r="G61" s="92" t="s">
        <v>962</v>
      </c>
      <c r="H61" s="91"/>
      <c r="I61" s="91"/>
      <c r="J61" s="91"/>
      <c r="K61" s="91"/>
      <c r="L61" s="91"/>
      <c r="M61" s="91"/>
      <c r="N61" s="91"/>
      <c r="O61" s="91"/>
      <c r="P61" s="91"/>
      <c r="Q61" s="91"/>
      <c r="R61" s="91"/>
      <c r="S61" s="91"/>
      <c r="T61" s="91"/>
      <c r="U61" s="91"/>
      <c r="V61" s="91"/>
      <c r="W61" s="91"/>
      <c r="X61" s="91"/>
      <c r="Y61" s="91"/>
    </row>
    <row r="62">
      <c r="A62" s="97" t="s">
        <v>961</v>
      </c>
      <c r="B62" s="97" t="s">
        <v>932</v>
      </c>
      <c r="C62" s="98" t="s">
        <v>963</v>
      </c>
      <c r="D62" s="91"/>
      <c r="E62" s="91"/>
      <c r="F62" s="91" t="s">
        <v>964</v>
      </c>
      <c r="G62" s="91" t="s">
        <v>965</v>
      </c>
      <c r="H62" s="91"/>
      <c r="I62" s="91"/>
      <c r="J62" s="91"/>
      <c r="K62" s="91"/>
      <c r="L62" s="91"/>
      <c r="M62" s="91"/>
      <c r="N62" s="91"/>
      <c r="O62" s="91"/>
      <c r="P62" s="91"/>
      <c r="Q62" s="91"/>
      <c r="R62" s="91"/>
      <c r="S62" s="91"/>
      <c r="T62" s="91"/>
      <c r="U62" s="91"/>
      <c r="V62" s="91"/>
      <c r="W62" s="91"/>
      <c r="X62" s="91"/>
      <c r="Y62" s="91"/>
    </row>
    <row r="63">
      <c r="A63" s="95" t="s">
        <v>837</v>
      </c>
      <c r="B63" s="95" t="s">
        <v>966</v>
      </c>
      <c r="C63" s="95" t="s">
        <v>837</v>
      </c>
      <c r="D63" s="103" t="s">
        <v>967</v>
      </c>
      <c r="E63" s="91"/>
      <c r="F63" s="95" t="s">
        <v>837</v>
      </c>
      <c r="G63" s="95" t="s">
        <v>968</v>
      </c>
      <c r="H63" s="91"/>
      <c r="I63" s="91"/>
      <c r="J63" s="91"/>
      <c r="K63" s="91"/>
      <c r="L63" s="91"/>
      <c r="M63" s="91"/>
      <c r="N63" s="91"/>
      <c r="O63" s="91"/>
      <c r="P63" s="91"/>
      <c r="Q63" s="91"/>
      <c r="R63" s="91"/>
      <c r="S63" s="91"/>
      <c r="T63" s="91"/>
      <c r="U63" s="91"/>
      <c r="V63" s="91"/>
      <c r="W63" s="91"/>
      <c r="X63" s="91"/>
      <c r="Y63" s="91"/>
    </row>
    <row r="64">
      <c r="A64" s="95" t="s">
        <v>837</v>
      </c>
      <c r="B64" s="95" t="s">
        <v>932</v>
      </c>
      <c r="C64" s="95" t="s">
        <v>837</v>
      </c>
      <c r="D64" s="103" t="s">
        <v>967</v>
      </c>
      <c r="E64" s="91"/>
      <c r="F64" s="91"/>
      <c r="G64" s="91"/>
      <c r="H64" s="91"/>
      <c r="I64" s="91"/>
      <c r="J64" s="91"/>
      <c r="K64" s="91"/>
      <c r="L64" s="91"/>
      <c r="M64" s="91"/>
      <c r="N64" s="91"/>
      <c r="O64" s="91"/>
      <c r="P64" s="91"/>
      <c r="Q64" s="91"/>
      <c r="R64" s="91"/>
      <c r="S64" s="91"/>
      <c r="T64" s="91"/>
      <c r="U64" s="91"/>
      <c r="V64" s="91"/>
      <c r="W64" s="91"/>
      <c r="X64" s="91"/>
      <c r="Y64" s="91"/>
    </row>
    <row r="65">
      <c r="A65" s="92" t="s">
        <v>572</v>
      </c>
      <c r="B65" s="92" t="s">
        <v>971</v>
      </c>
      <c r="C65" s="92" t="s">
        <v>572</v>
      </c>
      <c r="D65" s="93" t="s">
        <v>972</v>
      </c>
      <c r="E65" s="91"/>
      <c r="F65" s="101" t="s">
        <v>860</v>
      </c>
      <c r="G65" s="101" t="s">
        <v>973</v>
      </c>
      <c r="H65" s="91"/>
      <c r="I65" s="91"/>
      <c r="J65" s="91"/>
      <c r="K65" s="91"/>
      <c r="L65" s="91"/>
      <c r="M65" s="91"/>
      <c r="N65" s="91"/>
      <c r="O65" s="91"/>
      <c r="P65" s="91"/>
      <c r="Q65" s="91"/>
      <c r="R65" s="91"/>
      <c r="S65" s="91"/>
      <c r="T65" s="91"/>
      <c r="U65" s="91"/>
      <c r="V65" s="91"/>
      <c r="W65" s="91"/>
      <c r="X65" s="91"/>
      <c r="Y65" s="91"/>
    </row>
    <row r="66">
      <c r="A66" s="92" t="s">
        <v>572</v>
      </c>
      <c r="B66" s="109" t="s">
        <v>932</v>
      </c>
      <c r="C66" s="92" t="s">
        <v>572</v>
      </c>
      <c r="D66" s="93" t="s">
        <v>972</v>
      </c>
      <c r="E66" s="91"/>
      <c r="F66" s="91" t="s">
        <v>921</v>
      </c>
      <c r="G66" s="91" t="s">
        <v>826</v>
      </c>
      <c r="H66" s="91"/>
      <c r="I66" s="91"/>
      <c r="J66" s="91"/>
      <c r="K66" s="91"/>
      <c r="L66" s="91"/>
      <c r="M66" s="91"/>
      <c r="N66" s="91"/>
      <c r="O66" s="91"/>
      <c r="P66" s="91"/>
      <c r="Q66" s="91"/>
      <c r="R66" s="91"/>
      <c r="S66" s="91"/>
      <c r="T66" s="91"/>
      <c r="U66" s="91"/>
      <c r="V66" s="91"/>
      <c r="W66" s="91"/>
      <c r="X66" s="91"/>
      <c r="Y66" s="91"/>
    </row>
    <row r="67">
      <c r="A67" s="101" t="s">
        <v>860</v>
      </c>
      <c r="B67" s="101" t="s">
        <v>975</v>
      </c>
      <c r="C67" s="101" t="s">
        <v>860</v>
      </c>
      <c r="D67" s="104" t="s">
        <v>976</v>
      </c>
      <c r="E67" s="91"/>
      <c r="F67" s="92" t="s">
        <v>572</v>
      </c>
      <c r="G67" s="92" t="s">
        <v>977</v>
      </c>
      <c r="H67" s="91"/>
      <c r="I67" s="91"/>
      <c r="J67" s="91"/>
      <c r="K67" s="91"/>
      <c r="L67" s="91"/>
      <c r="M67" s="91"/>
      <c r="N67" s="91"/>
      <c r="O67" s="91"/>
      <c r="P67" s="91"/>
      <c r="Q67" s="91"/>
      <c r="R67" s="91"/>
      <c r="S67" s="91"/>
      <c r="T67" s="91"/>
      <c r="U67" s="91"/>
      <c r="V67" s="91"/>
      <c r="W67" s="91"/>
      <c r="X67" s="91"/>
      <c r="Y67" s="91"/>
    </row>
    <row r="68">
      <c r="A68" s="92" t="s">
        <v>572</v>
      </c>
      <c r="B68" s="92" t="s">
        <v>962</v>
      </c>
      <c r="C68" s="92" t="s">
        <v>572</v>
      </c>
      <c r="D68" s="93" t="s">
        <v>978</v>
      </c>
      <c r="E68" s="91"/>
      <c r="F68" s="95" t="s">
        <v>837</v>
      </c>
      <c r="G68" s="95" t="s">
        <v>979</v>
      </c>
      <c r="H68" s="91"/>
      <c r="I68" s="91"/>
      <c r="J68" s="91"/>
      <c r="K68" s="91"/>
      <c r="L68" s="91"/>
      <c r="M68" s="91"/>
      <c r="N68" s="91"/>
      <c r="O68" s="91"/>
      <c r="P68" s="91"/>
      <c r="Q68" s="91"/>
      <c r="R68" s="91"/>
      <c r="S68" s="91"/>
      <c r="T68" s="91"/>
      <c r="U68" s="91"/>
      <c r="V68" s="91"/>
      <c r="W68" s="91"/>
      <c r="X68" s="91"/>
      <c r="Y68" s="91"/>
    </row>
    <row r="69">
      <c r="A69" s="95" t="s">
        <v>837</v>
      </c>
      <c r="B69" s="95" t="s">
        <v>980</v>
      </c>
      <c r="C69" s="95" t="s">
        <v>837</v>
      </c>
      <c r="D69" s="103" t="s">
        <v>981</v>
      </c>
      <c r="E69" s="91"/>
      <c r="F69" s="101" t="s">
        <v>860</v>
      </c>
      <c r="G69" s="101" t="s">
        <v>885</v>
      </c>
      <c r="H69" s="91"/>
      <c r="I69" s="91"/>
      <c r="J69" s="91"/>
      <c r="K69" s="91"/>
      <c r="L69" s="91"/>
      <c r="M69" s="91"/>
      <c r="N69" s="91"/>
      <c r="O69" s="91"/>
      <c r="P69" s="91"/>
      <c r="Q69" s="91"/>
      <c r="R69" s="91"/>
      <c r="S69" s="91"/>
      <c r="T69" s="91"/>
      <c r="U69" s="91"/>
      <c r="V69" s="91"/>
      <c r="W69" s="91"/>
      <c r="X69" s="91"/>
      <c r="Y69" s="91"/>
    </row>
    <row r="70">
      <c r="A70" s="101" t="s">
        <v>860</v>
      </c>
      <c r="B70" s="101" t="s">
        <v>982</v>
      </c>
      <c r="C70" s="101" t="s">
        <v>860</v>
      </c>
      <c r="D70" s="104" t="s">
        <v>983</v>
      </c>
      <c r="E70" s="91"/>
      <c r="F70" s="92" t="s">
        <v>572</v>
      </c>
      <c r="G70" s="92" t="s">
        <v>984</v>
      </c>
      <c r="H70" s="91"/>
      <c r="I70" s="91"/>
      <c r="J70" s="91"/>
      <c r="K70" s="91"/>
      <c r="L70" s="91"/>
      <c r="M70" s="91"/>
      <c r="N70" s="91"/>
      <c r="O70" s="91"/>
      <c r="P70" s="91"/>
      <c r="Q70" s="91"/>
      <c r="R70" s="91"/>
      <c r="S70" s="91"/>
      <c r="T70" s="91"/>
      <c r="U70" s="91"/>
      <c r="V70" s="91"/>
      <c r="W70" s="91"/>
      <c r="X70" s="91"/>
      <c r="Y70" s="91"/>
    </row>
    <row r="71">
      <c r="A71" s="91" t="s">
        <v>964</v>
      </c>
      <c r="B71" s="91" t="s">
        <v>965</v>
      </c>
      <c r="C71" s="2" t="s">
        <v>964</v>
      </c>
      <c r="D71" s="91"/>
      <c r="E71" s="91"/>
      <c r="F71" s="92" t="s">
        <v>572</v>
      </c>
      <c r="G71" s="92" t="s">
        <v>985</v>
      </c>
      <c r="H71" s="91"/>
      <c r="I71" s="91"/>
      <c r="J71" s="91"/>
      <c r="K71" s="91"/>
      <c r="L71" s="91"/>
      <c r="M71" s="91"/>
      <c r="N71" s="91"/>
      <c r="O71" s="91"/>
      <c r="P71" s="91"/>
      <c r="Q71" s="91"/>
      <c r="R71" s="91"/>
      <c r="S71" s="91"/>
      <c r="T71" s="91"/>
      <c r="U71" s="91"/>
      <c r="V71" s="91"/>
      <c r="W71" s="91"/>
      <c r="X71" s="91"/>
      <c r="Y71" s="91"/>
    </row>
    <row r="72">
      <c r="A72" s="101" t="s">
        <v>860</v>
      </c>
      <c r="B72" s="101" t="s">
        <v>885</v>
      </c>
      <c r="C72" s="101" t="s">
        <v>860</v>
      </c>
      <c r="D72" s="104" t="s">
        <v>986</v>
      </c>
      <c r="E72" s="91"/>
      <c r="F72" s="101" t="s">
        <v>860</v>
      </c>
      <c r="G72" s="101" t="s">
        <v>987</v>
      </c>
      <c r="H72" s="91"/>
      <c r="I72" s="91"/>
      <c r="J72" s="91"/>
      <c r="K72" s="91"/>
      <c r="L72" s="91"/>
      <c r="M72" s="91"/>
      <c r="N72" s="91"/>
      <c r="O72" s="91"/>
      <c r="P72" s="91"/>
      <c r="Q72" s="91"/>
      <c r="R72" s="91"/>
      <c r="S72" s="91"/>
      <c r="T72" s="91"/>
      <c r="U72" s="91"/>
      <c r="V72" s="91"/>
      <c r="W72" s="91"/>
      <c r="X72" s="91"/>
      <c r="Y72" s="91"/>
    </row>
    <row r="73">
      <c r="A73" s="91" t="s">
        <v>989</v>
      </c>
      <c r="B73" s="91" t="s">
        <v>821</v>
      </c>
      <c r="C73" s="2" t="s">
        <v>990</v>
      </c>
      <c r="D73" s="91"/>
      <c r="E73" s="91"/>
      <c r="F73" s="91" t="s">
        <v>989</v>
      </c>
      <c r="G73" s="91" t="s">
        <v>821</v>
      </c>
      <c r="H73" s="91"/>
      <c r="I73" s="91"/>
      <c r="J73" s="91"/>
      <c r="K73" s="91"/>
      <c r="L73" s="91"/>
      <c r="M73" s="91"/>
      <c r="N73" s="91"/>
      <c r="O73" s="91"/>
      <c r="P73" s="91"/>
      <c r="Q73" s="91"/>
      <c r="R73" s="91"/>
      <c r="S73" s="91"/>
      <c r="T73" s="91"/>
      <c r="U73" s="91"/>
      <c r="V73" s="91"/>
      <c r="W73" s="91"/>
      <c r="X73" s="91"/>
      <c r="Y73" s="91"/>
    </row>
    <row r="74">
      <c r="A74" s="92" t="s">
        <v>572</v>
      </c>
      <c r="B74" s="92" t="s">
        <v>977</v>
      </c>
      <c r="C74" s="92" t="s">
        <v>572</v>
      </c>
      <c r="D74" s="93" t="s">
        <v>991</v>
      </c>
      <c r="E74" s="91"/>
      <c r="F74" s="91"/>
      <c r="G74" s="91"/>
      <c r="H74" s="91"/>
      <c r="I74" s="91"/>
      <c r="J74" s="91"/>
      <c r="K74" s="91"/>
      <c r="L74" s="91"/>
      <c r="M74" s="91"/>
      <c r="N74" s="91"/>
      <c r="O74" s="91"/>
      <c r="P74" s="91"/>
      <c r="Q74" s="91"/>
      <c r="R74" s="91"/>
      <c r="S74" s="91"/>
      <c r="T74" s="91"/>
      <c r="U74" s="91"/>
      <c r="V74" s="91"/>
      <c r="W74" s="91"/>
      <c r="X74" s="91"/>
      <c r="Y74" s="91"/>
    </row>
    <row r="75">
      <c r="A75" s="95" t="s">
        <v>837</v>
      </c>
      <c r="B75" s="95" t="s">
        <v>993</v>
      </c>
      <c r="C75" s="95" t="s">
        <v>837</v>
      </c>
      <c r="D75" s="103" t="s">
        <v>994</v>
      </c>
      <c r="E75" s="91"/>
      <c r="F75" s="92" t="s">
        <v>572</v>
      </c>
      <c r="G75" s="92" t="s">
        <v>995</v>
      </c>
      <c r="H75" s="91"/>
      <c r="I75" s="91"/>
      <c r="J75" s="91"/>
      <c r="K75" s="91"/>
      <c r="L75" s="91"/>
      <c r="M75" s="91"/>
      <c r="N75" s="91"/>
      <c r="O75" s="91"/>
      <c r="P75" s="91"/>
      <c r="Q75" s="91"/>
      <c r="R75" s="91"/>
      <c r="S75" s="91"/>
      <c r="T75" s="91"/>
      <c r="U75" s="91"/>
      <c r="V75" s="91"/>
      <c r="W75" s="91"/>
      <c r="X75" s="91"/>
      <c r="Y75" s="91"/>
    </row>
    <row r="76">
      <c r="A76" s="91" t="s">
        <v>996</v>
      </c>
      <c r="B76" s="91" t="s">
        <v>907</v>
      </c>
      <c r="C76" s="110" t="s">
        <v>997</v>
      </c>
      <c r="D76" s="91"/>
      <c r="E76" s="91"/>
      <c r="F76" s="97" t="s">
        <v>999</v>
      </c>
      <c r="G76" s="97" t="s">
        <v>826</v>
      </c>
      <c r="H76" s="91"/>
      <c r="I76" s="91"/>
      <c r="J76" s="91"/>
      <c r="K76" s="91"/>
      <c r="L76" s="91"/>
      <c r="M76" s="91"/>
      <c r="N76" s="91"/>
      <c r="O76" s="91"/>
      <c r="P76" s="91"/>
      <c r="Q76" s="91"/>
      <c r="R76" s="91"/>
      <c r="S76" s="91"/>
      <c r="T76" s="91"/>
      <c r="U76" s="91"/>
      <c r="V76" s="91"/>
      <c r="W76" s="91"/>
      <c r="X76" s="91"/>
      <c r="Y76" s="91"/>
    </row>
    <row r="77">
      <c r="A77" s="91" t="s">
        <v>1000</v>
      </c>
      <c r="B77" s="91" t="s">
        <v>907</v>
      </c>
      <c r="C77" s="110" t="s">
        <v>997</v>
      </c>
      <c r="D77" s="91"/>
      <c r="E77" s="91"/>
      <c r="F77" s="91" t="s">
        <v>1001</v>
      </c>
      <c r="G77" s="91" t="s">
        <v>838</v>
      </c>
      <c r="H77" s="91"/>
      <c r="I77" s="91"/>
      <c r="J77" s="91"/>
      <c r="K77" s="91"/>
      <c r="L77" s="91"/>
      <c r="M77" s="91"/>
      <c r="N77" s="91"/>
      <c r="O77" s="91"/>
      <c r="P77" s="91"/>
      <c r="Q77" s="91"/>
      <c r="R77" s="91"/>
      <c r="S77" s="91"/>
      <c r="T77" s="91"/>
      <c r="U77" s="91"/>
      <c r="V77" s="91"/>
      <c r="W77" s="91"/>
      <c r="X77" s="91"/>
      <c r="Y77" s="91"/>
    </row>
    <row r="78">
      <c r="A78" s="92" t="s">
        <v>572</v>
      </c>
      <c r="B78" s="92" t="s">
        <v>1004</v>
      </c>
      <c r="C78" s="92" t="s">
        <v>572</v>
      </c>
      <c r="D78" s="93" t="s">
        <v>1005</v>
      </c>
      <c r="E78" s="91"/>
      <c r="F78" s="95" t="s">
        <v>837</v>
      </c>
      <c r="G78" s="95" t="s">
        <v>1007</v>
      </c>
      <c r="H78" s="91"/>
      <c r="I78" s="91"/>
      <c r="J78" s="91"/>
      <c r="K78" s="91"/>
      <c r="L78" s="91"/>
      <c r="M78" s="91"/>
      <c r="N78" s="91"/>
      <c r="O78" s="91"/>
      <c r="P78" s="91"/>
      <c r="Q78" s="91"/>
      <c r="R78" s="91"/>
      <c r="S78" s="91"/>
      <c r="T78" s="91"/>
      <c r="U78" s="91"/>
      <c r="V78" s="91"/>
      <c r="W78" s="91"/>
      <c r="X78" s="91"/>
      <c r="Y78" s="91"/>
    </row>
    <row r="79">
      <c r="A79" s="92" t="s">
        <v>572</v>
      </c>
      <c r="B79" s="92" t="s">
        <v>985</v>
      </c>
      <c r="C79" s="92" t="s">
        <v>572</v>
      </c>
      <c r="D79" s="93" t="s">
        <v>1009</v>
      </c>
      <c r="E79" s="91"/>
      <c r="F79" s="91" t="s">
        <v>1010</v>
      </c>
      <c r="G79" s="91" t="s">
        <v>826</v>
      </c>
      <c r="H79" s="91"/>
      <c r="I79" s="91"/>
      <c r="J79" s="91"/>
      <c r="K79" s="91"/>
      <c r="L79" s="91"/>
      <c r="M79" s="91"/>
      <c r="N79" s="91"/>
      <c r="O79" s="91"/>
      <c r="P79" s="91"/>
      <c r="Q79" s="91"/>
      <c r="R79" s="91"/>
      <c r="S79" s="91"/>
      <c r="T79" s="91"/>
      <c r="U79" s="91"/>
      <c r="V79" s="91"/>
      <c r="W79" s="91"/>
      <c r="X79" s="91"/>
      <c r="Y79" s="91"/>
    </row>
    <row r="80">
      <c r="A80" s="92" t="s">
        <v>572</v>
      </c>
      <c r="B80" s="92" t="s">
        <v>1012</v>
      </c>
      <c r="C80" s="92" t="s">
        <v>572</v>
      </c>
      <c r="D80" s="93" t="s">
        <v>1013</v>
      </c>
      <c r="E80" s="91"/>
      <c r="F80" s="91" t="s">
        <v>949</v>
      </c>
      <c r="G80" s="91" t="s">
        <v>907</v>
      </c>
      <c r="H80" s="91"/>
      <c r="I80" s="91"/>
      <c r="J80" s="91"/>
      <c r="K80" s="91"/>
      <c r="L80" s="91"/>
      <c r="M80" s="91"/>
      <c r="N80" s="91"/>
      <c r="O80" s="91"/>
      <c r="P80" s="91"/>
      <c r="Q80" s="91"/>
      <c r="R80" s="91"/>
      <c r="S80" s="91"/>
      <c r="T80" s="91"/>
      <c r="U80" s="91"/>
      <c r="V80" s="91"/>
      <c r="W80" s="91"/>
      <c r="X80" s="91"/>
      <c r="Y80" s="91"/>
    </row>
    <row r="81">
      <c r="A81" s="97" t="s">
        <v>999</v>
      </c>
      <c r="B81" s="97" t="s">
        <v>826</v>
      </c>
      <c r="C81" s="98" t="s">
        <v>1014</v>
      </c>
      <c r="D81" s="91"/>
      <c r="E81" s="91"/>
      <c r="F81" s="91" t="s">
        <v>1015</v>
      </c>
      <c r="G81" s="91" t="s">
        <v>907</v>
      </c>
      <c r="H81" s="91"/>
      <c r="I81" s="91"/>
      <c r="J81" s="91"/>
      <c r="K81" s="91"/>
      <c r="L81" s="91"/>
      <c r="M81" s="91"/>
      <c r="N81" s="91"/>
      <c r="O81" s="91"/>
      <c r="P81" s="91"/>
      <c r="Q81" s="91"/>
      <c r="R81" s="91"/>
      <c r="S81" s="91"/>
      <c r="T81" s="91"/>
      <c r="U81" s="91"/>
      <c r="V81" s="91"/>
      <c r="W81" s="91"/>
      <c r="X81" s="91"/>
      <c r="Y81" s="91"/>
    </row>
    <row r="82">
      <c r="A82" s="101" t="s">
        <v>860</v>
      </c>
      <c r="B82" s="101" t="s">
        <v>987</v>
      </c>
      <c r="C82" s="101" t="s">
        <v>860</v>
      </c>
      <c r="D82" s="104" t="s">
        <v>1016</v>
      </c>
      <c r="E82" s="91"/>
      <c r="F82" s="91"/>
      <c r="G82" s="91"/>
      <c r="H82" s="91"/>
      <c r="I82" s="91"/>
      <c r="J82" s="91"/>
      <c r="K82" s="91"/>
      <c r="L82" s="91"/>
      <c r="M82" s="91"/>
      <c r="N82" s="91"/>
      <c r="O82" s="91"/>
      <c r="P82" s="91"/>
      <c r="Q82" s="91"/>
      <c r="R82" s="91"/>
      <c r="S82" s="91"/>
      <c r="T82" s="91"/>
      <c r="U82" s="91"/>
      <c r="V82" s="91"/>
      <c r="W82" s="91"/>
      <c r="X82" s="91"/>
      <c r="Y82" s="91"/>
    </row>
    <row r="83">
      <c r="A83" s="95" t="s">
        <v>837</v>
      </c>
      <c r="B83" s="95" t="s">
        <v>1017</v>
      </c>
      <c r="C83" s="95" t="s">
        <v>837</v>
      </c>
      <c r="D83" s="103" t="s">
        <v>1018</v>
      </c>
      <c r="E83" s="91"/>
      <c r="F83" s="92" t="s">
        <v>572</v>
      </c>
      <c r="G83" s="92" t="s">
        <v>1019</v>
      </c>
      <c r="H83" s="91"/>
      <c r="I83" s="91"/>
      <c r="J83" s="91"/>
      <c r="K83" s="91"/>
      <c r="L83" s="91"/>
      <c r="M83" s="91"/>
      <c r="N83" s="91"/>
      <c r="O83" s="91"/>
      <c r="P83" s="91"/>
      <c r="Q83" s="91"/>
      <c r="R83" s="91"/>
      <c r="S83" s="91"/>
      <c r="T83" s="91"/>
      <c r="U83" s="91"/>
      <c r="V83" s="91"/>
      <c r="W83" s="91"/>
      <c r="X83" s="91"/>
      <c r="Y83" s="91"/>
    </row>
    <row r="84">
      <c r="A84" s="91" t="s">
        <v>949</v>
      </c>
      <c r="B84" s="91" t="s">
        <v>907</v>
      </c>
      <c r="C84" s="110" t="s">
        <v>997</v>
      </c>
      <c r="D84" s="91"/>
      <c r="E84" s="91"/>
      <c r="F84" s="91" t="s">
        <v>1021</v>
      </c>
      <c r="G84" s="91" t="s">
        <v>1022</v>
      </c>
      <c r="H84" s="91"/>
      <c r="I84" s="91"/>
      <c r="J84" s="91"/>
      <c r="K84" s="91"/>
      <c r="L84" s="91"/>
      <c r="M84" s="91"/>
      <c r="N84" s="91"/>
      <c r="O84" s="91"/>
      <c r="P84" s="91"/>
      <c r="Q84" s="91"/>
      <c r="R84" s="91"/>
      <c r="S84" s="91"/>
      <c r="T84" s="91"/>
      <c r="U84" s="91"/>
      <c r="V84" s="91"/>
      <c r="W84" s="91"/>
      <c r="X84" s="91"/>
      <c r="Y84" s="91"/>
    </row>
    <row r="85">
      <c r="A85" s="91" t="s">
        <v>1015</v>
      </c>
      <c r="B85" s="91" t="s">
        <v>907</v>
      </c>
      <c r="C85" s="94" t="s">
        <v>997</v>
      </c>
      <c r="D85" s="91"/>
      <c r="E85" s="91"/>
      <c r="F85" s="92" t="s">
        <v>572</v>
      </c>
      <c r="G85" s="92" t="s">
        <v>1024</v>
      </c>
      <c r="H85" s="91"/>
      <c r="I85" s="91"/>
      <c r="J85" s="91"/>
      <c r="K85" s="91"/>
      <c r="L85" s="91"/>
      <c r="M85" s="91"/>
      <c r="N85" s="91"/>
      <c r="O85" s="91"/>
      <c r="P85" s="91"/>
      <c r="Q85" s="91"/>
      <c r="R85" s="91"/>
      <c r="S85" s="91"/>
      <c r="T85" s="91"/>
      <c r="U85" s="91"/>
      <c r="V85" s="91"/>
      <c r="W85" s="91"/>
      <c r="X85" s="91"/>
      <c r="Y85" s="91"/>
    </row>
    <row r="86">
      <c r="A86" s="91" t="s">
        <v>1010</v>
      </c>
      <c r="B86" s="91" t="s">
        <v>826</v>
      </c>
      <c r="C86" s="2" t="s">
        <v>1025</v>
      </c>
      <c r="D86" s="91"/>
      <c r="E86" s="91"/>
      <c r="F86" s="95" t="s">
        <v>837</v>
      </c>
      <c r="G86" s="111" t="s">
        <v>1026</v>
      </c>
      <c r="H86" s="91"/>
      <c r="I86" s="91"/>
      <c r="J86" s="91"/>
      <c r="K86" s="91"/>
      <c r="L86" s="91"/>
      <c r="M86" s="91"/>
      <c r="N86" s="91"/>
      <c r="O86" s="91"/>
      <c r="P86" s="91"/>
      <c r="Q86" s="91"/>
      <c r="R86" s="91"/>
      <c r="S86" s="91"/>
      <c r="T86" s="91"/>
      <c r="U86" s="91"/>
      <c r="V86" s="91"/>
      <c r="W86" s="91"/>
      <c r="X86" s="91"/>
      <c r="Y86" s="91"/>
    </row>
    <row r="87">
      <c r="A87" s="92" t="s">
        <v>572</v>
      </c>
      <c r="B87" s="92" t="s">
        <v>1019</v>
      </c>
      <c r="C87" s="92" t="s">
        <v>572</v>
      </c>
      <c r="D87" s="93" t="s">
        <v>1021</v>
      </c>
      <c r="E87" s="91"/>
      <c r="F87" s="91" t="s">
        <v>1021</v>
      </c>
      <c r="G87" s="91" t="s">
        <v>1027</v>
      </c>
      <c r="H87" s="91"/>
      <c r="I87" s="91"/>
      <c r="J87" s="91"/>
      <c r="K87" s="91"/>
      <c r="L87" s="91"/>
      <c r="M87" s="91"/>
      <c r="N87" s="91"/>
      <c r="O87" s="91"/>
      <c r="P87" s="91"/>
      <c r="Q87" s="91"/>
      <c r="R87" s="91"/>
      <c r="S87" s="91"/>
      <c r="T87" s="91"/>
      <c r="U87" s="91"/>
      <c r="V87" s="91"/>
      <c r="W87" s="91"/>
      <c r="X87" s="91"/>
      <c r="Y87" s="91"/>
    </row>
    <row r="88">
      <c r="A88" s="91" t="s">
        <v>1021</v>
      </c>
      <c r="B88" s="91" t="s">
        <v>1022</v>
      </c>
      <c r="C88" s="2" t="s">
        <v>1021</v>
      </c>
      <c r="D88" s="91"/>
      <c r="E88" s="91"/>
      <c r="F88" s="101" t="s">
        <v>860</v>
      </c>
      <c r="G88" s="101" t="s">
        <v>1029</v>
      </c>
      <c r="H88" s="91"/>
      <c r="I88" s="91"/>
      <c r="J88" s="91"/>
      <c r="K88" s="91"/>
      <c r="L88" s="91"/>
      <c r="M88" s="91"/>
      <c r="N88" s="91"/>
      <c r="O88" s="91"/>
      <c r="P88" s="91"/>
      <c r="Q88" s="91"/>
      <c r="R88" s="91"/>
      <c r="S88" s="91"/>
      <c r="T88" s="91"/>
      <c r="U88" s="91"/>
      <c r="V88" s="91"/>
      <c r="W88" s="91"/>
      <c r="X88" s="91"/>
      <c r="Y88" s="91"/>
    </row>
    <row r="89">
      <c r="A89" s="92" t="s">
        <v>572</v>
      </c>
      <c r="B89" s="92" t="s">
        <v>1024</v>
      </c>
      <c r="C89" s="92" t="s">
        <v>572</v>
      </c>
      <c r="D89" s="93" t="s">
        <v>1021</v>
      </c>
      <c r="E89" s="91"/>
      <c r="F89" s="92" t="s">
        <v>572</v>
      </c>
      <c r="G89" s="92" t="s">
        <v>1030</v>
      </c>
      <c r="H89" s="91"/>
      <c r="I89" s="91"/>
      <c r="J89" s="91"/>
      <c r="K89" s="91"/>
      <c r="L89" s="91"/>
      <c r="M89" s="91"/>
      <c r="N89" s="91"/>
      <c r="O89" s="91"/>
      <c r="P89" s="91"/>
      <c r="Q89" s="91"/>
      <c r="R89" s="91"/>
      <c r="S89" s="91"/>
      <c r="T89" s="91"/>
      <c r="U89" s="91"/>
      <c r="V89" s="91"/>
      <c r="W89" s="91"/>
      <c r="X89" s="91"/>
      <c r="Y89" s="91"/>
    </row>
    <row r="90">
      <c r="A90" s="95" t="s">
        <v>837</v>
      </c>
      <c r="B90" s="111" t="s">
        <v>1026</v>
      </c>
      <c r="C90" s="95" t="s">
        <v>837</v>
      </c>
      <c r="D90" s="103" t="s">
        <v>1032</v>
      </c>
      <c r="E90" s="91"/>
      <c r="F90" s="101" t="s">
        <v>860</v>
      </c>
      <c r="G90" s="101" t="s">
        <v>1034</v>
      </c>
      <c r="H90" s="91"/>
      <c r="I90" s="91"/>
      <c r="J90" s="91"/>
      <c r="K90" s="91"/>
      <c r="L90" s="91"/>
      <c r="M90" s="91"/>
      <c r="N90" s="91"/>
      <c r="O90" s="91"/>
      <c r="P90" s="91"/>
      <c r="Q90" s="91"/>
      <c r="R90" s="91"/>
      <c r="S90" s="91"/>
      <c r="T90" s="91"/>
      <c r="U90" s="91"/>
      <c r="V90" s="91"/>
      <c r="W90" s="91"/>
      <c r="X90" s="91"/>
      <c r="Y90" s="91"/>
    </row>
    <row r="91">
      <c r="A91" s="91" t="s">
        <v>1021</v>
      </c>
      <c r="B91" s="91" t="s">
        <v>1027</v>
      </c>
      <c r="C91" s="2" t="s">
        <v>1021</v>
      </c>
      <c r="D91" s="91"/>
      <c r="E91" s="91"/>
      <c r="F91" s="91" t="s">
        <v>1021</v>
      </c>
      <c r="G91" s="91" t="s">
        <v>1035</v>
      </c>
      <c r="H91" s="91"/>
      <c r="I91" s="91"/>
      <c r="J91" s="91"/>
      <c r="K91" s="91"/>
      <c r="L91" s="91"/>
      <c r="M91" s="91"/>
      <c r="N91" s="91"/>
      <c r="O91" s="91"/>
      <c r="P91" s="91"/>
      <c r="Q91" s="91"/>
      <c r="R91" s="91"/>
      <c r="S91" s="91"/>
      <c r="T91" s="91"/>
      <c r="U91" s="91"/>
      <c r="V91" s="91"/>
      <c r="W91" s="91"/>
      <c r="X91" s="91"/>
      <c r="Y91" s="91"/>
    </row>
    <row r="92">
      <c r="A92" s="92" t="s">
        <v>572</v>
      </c>
      <c r="B92" s="92" t="s">
        <v>1030</v>
      </c>
      <c r="C92" s="92" t="s">
        <v>572</v>
      </c>
      <c r="D92" s="93" t="s">
        <v>1021</v>
      </c>
      <c r="E92" s="91"/>
      <c r="F92" s="92" t="s">
        <v>572</v>
      </c>
      <c r="G92" s="92" t="s">
        <v>1036</v>
      </c>
      <c r="H92" s="91"/>
      <c r="I92" s="91"/>
      <c r="J92" s="91"/>
      <c r="K92" s="91"/>
      <c r="L92" s="91"/>
      <c r="M92" s="91"/>
      <c r="N92" s="91"/>
      <c r="O92" s="91"/>
      <c r="P92" s="91"/>
      <c r="Q92" s="91"/>
      <c r="R92" s="91"/>
      <c r="S92" s="91"/>
      <c r="T92" s="91"/>
      <c r="U92" s="91"/>
      <c r="V92" s="91"/>
      <c r="W92" s="91"/>
      <c r="X92" s="91"/>
      <c r="Y92" s="91"/>
    </row>
    <row r="93">
      <c r="A93" s="101" t="s">
        <v>860</v>
      </c>
      <c r="B93" s="101" t="s">
        <v>1037</v>
      </c>
      <c r="C93" s="95" t="s">
        <v>837</v>
      </c>
      <c r="D93" s="103" t="s">
        <v>1032</v>
      </c>
      <c r="E93" s="91"/>
      <c r="F93" s="101" t="s">
        <v>860</v>
      </c>
      <c r="G93" s="101" t="s">
        <v>1038</v>
      </c>
      <c r="H93" s="91"/>
      <c r="I93" s="91"/>
      <c r="J93" s="91"/>
      <c r="K93" s="91"/>
      <c r="L93" s="91"/>
      <c r="M93" s="91"/>
      <c r="N93" s="91"/>
      <c r="O93" s="91"/>
      <c r="P93" s="91"/>
      <c r="Q93" s="91"/>
      <c r="R93" s="91"/>
      <c r="S93" s="91"/>
      <c r="T93" s="91"/>
      <c r="U93" s="91"/>
      <c r="V93" s="91"/>
      <c r="W93" s="91"/>
      <c r="X93" s="91"/>
      <c r="Y93" s="91"/>
    </row>
    <row r="94">
      <c r="A94" s="95" t="s">
        <v>837</v>
      </c>
      <c r="B94" s="95" t="s">
        <v>1039</v>
      </c>
      <c r="C94" s="95" t="s">
        <v>837</v>
      </c>
      <c r="D94" s="103" t="s">
        <v>1032</v>
      </c>
      <c r="E94" s="91"/>
      <c r="F94" s="95" t="s">
        <v>837</v>
      </c>
      <c r="G94" s="95" t="s">
        <v>1040</v>
      </c>
      <c r="H94" s="91"/>
      <c r="I94" s="91"/>
      <c r="J94" s="91"/>
      <c r="K94" s="91"/>
      <c r="L94" s="91"/>
      <c r="M94" s="91"/>
      <c r="N94" s="91"/>
      <c r="O94" s="91"/>
      <c r="P94" s="91"/>
      <c r="Q94" s="91"/>
      <c r="R94" s="91"/>
      <c r="S94" s="91"/>
      <c r="T94" s="91"/>
      <c r="U94" s="91"/>
      <c r="V94" s="91"/>
      <c r="W94" s="91"/>
      <c r="X94" s="91"/>
      <c r="Y94" s="91"/>
    </row>
    <row r="95">
      <c r="A95" s="91" t="s">
        <v>1021</v>
      </c>
      <c r="B95" s="91" t="s">
        <v>1035</v>
      </c>
      <c r="C95" s="2" t="s">
        <v>1021</v>
      </c>
      <c r="D95" s="91"/>
      <c r="E95" s="91"/>
      <c r="F95" s="91" t="s">
        <v>1021</v>
      </c>
      <c r="G95" s="91" t="s">
        <v>1041</v>
      </c>
      <c r="H95" s="91"/>
      <c r="I95" s="91"/>
      <c r="J95" s="91"/>
      <c r="K95" s="91"/>
      <c r="L95" s="91"/>
      <c r="M95" s="91"/>
      <c r="N95" s="91"/>
      <c r="O95" s="91"/>
      <c r="P95" s="91"/>
      <c r="Q95" s="91"/>
      <c r="R95" s="91"/>
      <c r="S95" s="91"/>
      <c r="T95" s="91"/>
      <c r="U95" s="91"/>
      <c r="V95" s="91"/>
      <c r="W95" s="91"/>
      <c r="X95" s="91"/>
      <c r="Y95" s="91"/>
    </row>
    <row r="96">
      <c r="A96" s="92" t="s">
        <v>572</v>
      </c>
      <c r="B96" s="92" t="s">
        <v>1036</v>
      </c>
      <c r="C96" s="92" t="s">
        <v>572</v>
      </c>
      <c r="D96" s="93" t="s">
        <v>1021</v>
      </c>
      <c r="E96" s="91"/>
      <c r="F96" s="92" t="s">
        <v>572</v>
      </c>
      <c r="G96" s="92" t="s">
        <v>1042</v>
      </c>
      <c r="H96" s="91"/>
      <c r="I96" s="91"/>
      <c r="J96" s="91"/>
      <c r="K96" s="91"/>
      <c r="L96" s="91"/>
      <c r="M96" s="91"/>
      <c r="N96" s="91"/>
      <c r="O96" s="91"/>
      <c r="P96" s="91"/>
      <c r="Q96" s="91"/>
      <c r="R96" s="91"/>
      <c r="S96" s="91"/>
      <c r="T96" s="91"/>
      <c r="U96" s="91"/>
      <c r="V96" s="91"/>
      <c r="W96" s="91"/>
      <c r="X96" s="91"/>
      <c r="Y96" s="91"/>
    </row>
    <row r="97">
      <c r="A97" s="101" t="s">
        <v>860</v>
      </c>
      <c r="B97" s="101" t="s">
        <v>1038</v>
      </c>
      <c r="C97" s="95" t="s">
        <v>837</v>
      </c>
      <c r="D97" s="103" t="s">
        <v>1032</v>
      </c>
      <c r="E97" s="91"/>
      <c r="F97" s="91" t="s">
        <v>1021</v>
      </c>
      <c r="G97" s="91" t="s">
        <v>1043</v>
      </c>
      <c r="H97" s="91"/>
      <c r="I97" s="91"/>
      <c r="J97" s="91"/>
      <c r="K97" s="91"/>
      <c r="L97" s="91"/>
      <c r="M97" s="91"/>
      <c r="N97" s="91"/>
      <c r="O97" s="91"/>
      <c r="P97" s="91"/>
      <c r="Q97" s="91"/>
      <c r="R97" s="91"/>
      <c r="S97" s="91"/>
      <c r="T97" s="91"/>
      <c r="U97" s="91"/>
      <c r="V97" s="91"/>
      <c r="W97" s="91"/>
      <c r="X97" s="91"/>
      <c r="Y97" s="91"/>
    </row>
    <row r="98">
      <c r="A98" s="95" t="s">
        <v>837</v>
      </c>
      <c r="B98" s="95" t="s">
        <v>1040</v>
      </c>
      <c r="C98" s="95" t="s">
        <v>837</v>
      </c>
      <c r="D98" s="103" t="s">
        <v>1032</v>
      </c>
      <c r="E98" s="91"/>
      <c r="F98" s="101" t="s">
        <v>1044</v>
      </c>
      <c r="G98" s="101" t="s">
        <v>1022</v>
      </c>
      <c r="H98" s="91"/>
      <c r="I98" s="91"/>
      <c r="J98" s="91"/>
      <c r="K98" s="91"/>
      <c r="L98" s="91"/>
      <c r="M98" s="91"/>
      <c r="N98" s="91"/>
      <c r="O98" s="91"/>
      <c r="P98" s="91"/>
      <c r="Q98" s="91"/>
      <c r="R98" s="91"/>
      <c r="S98" s="91"/>
      <c r="T98" s="91"/>
      <c r="U98" s="91"/>
      <c r="V98" s="91"/>
      <c r="W98" s="91"/>
      <c r="X98" s="91"/>
      <c r="Y98" s="91"/>
    </row>
    <row r="99">
      <c r="A99" s="92" t="s">
        <v>572</v>
      </c>
      <c r="B99" s="92" t="s">
        <v>1042</v>
      </c>
      <c r="C99" s="92" t="s">
        <v>572</v>
      </c>
      <c r="D99" s="93" t="s">
        <v>1021</v>
      </c>
      <c r="E99" s="91"/>
      <c r="F99" s="95" t="s">
        <v>1045</v>
      </c>
      <c r="G99" s="95" t="s">
        <v>1022</v>
      </c>
      <c r="H99" s="91"/>
      <c r="I99" s="91"/>
      <c r="J99" s="91"/>
      <c r="K99" s="91"/>
      <c r="L99" s="91"/>
      <c r="M99" s="91"/>
      <c r="N99" s="91"/>
      <c r="O99" s="91"/>
      <c r="P99" s="91"/>
      <c r="Q99" s="91"/>
      <c r="R99" s="91"/>
      <c r="S99" s="91"/>
      <c r="T99" s="91"/>
      <c r="U99" s="91"/>
      <c r="V99" s="91"/>
      <c r="W99" s="91"/>
      <c r="X99" s="91"/>
      <c r="Y99" s="91"/>
    </row>
    <row r="100">
      <c r="A100" s="91" t="s">
        <v>1021</v>
      </c>
      <c r="B100" s="91" t="s">
        <v>827</v>
      </c>
      <c r="C100" s="2" t="s">
        <v>1021</v>
      </c>
      <c r="D100" s="91"/>
      <c r="E100" s="91"/>
      <c r="F100" s="92" t="s">
        <v>1046</v>
      </c>
      <c r="G100" s="92" t="s">
        <v>950</v>
      </c>
      <c r="H100" s="91"/>
      <c r="I100" s="91"/>
      <c r="J100" s="91"/>
      <c r="K100" s="91"/>
      <c r="L100" s="91"/>
      <c r="M100" s="91"/>
      <c r="N100" s="91"/>
      <c r="O100" s="91"/>
      <c r="P100" s="91"/>
      <c r="Q100" s="91"/>
      <c r="R100" s="91"/>
      <c r="S100" s="91"/>
      <c r="T100" s="91"/>
      <c r="U100" s="91"/>
      <c r="V100" s="91"/>
      <c r="W100" s="91"/>
      <c r="X100" s="91"/>
      <c r="Y100" s="91"/>
    </row>
    <row r="101">
      <c r="A101" s="101" t="s">
        <v>1044</v>
      </c>
      <c r="B101" s="101" t="s">
        <v>1022</v>
      </c>
      <c r="C101" s="112" t="s">
        <v>1048</v>
      </c>
      <c r="E101" s="91"/>
      <c r="F101" s="91"/>
      <c r="G101" s="91"/>
      <c r="H101" s="91"/>
      <c r="I101" s="91"/>
      <c r="J101" s="91"/>
      <c r="K101" s="91"/>
      <c r="L101" s="91"/>
      <c r="M101" s="91"/>
      <c r="N101" s="91"/>
      <c r="O101" s="91"/>
      <c r="P101" s="91"/>
      <c r="Q101" s="91"/>
      <c r="R101" s="91"/>
      <c r="S101" s="91"/>
      <c r="T101" s="91"/>
      <c r="U101" s="91"/>
      <c r="V101" s="91"/>
      <c r="W101" s="91"/>
      <c r="X101" s="91"/>
      <c r="Y101" s="91"/>
    </row>
    <row r="102">
      <c r="A102" s="95" t="s">
        <v>1045</v>
      </c>
      <c r="B102" s="95" t="s">
        <v>1022</v>
      </c>
      <c r="C102" s="112" t="s">
        <v>1048</v>
      </c>
      <c r="E102" s="91"/>
      <c r="F102" s="91" t="s">
        <v>1049</v>
      </c>
      <c r="G102" s="91" t="s">
        <v>826</v>
      </c>
      <c r="H102" s="91"/>
      <c r="I102" s="91"/>
      <c r="J102" s="91"/>
      <c r="K102" s="91"/>
      <c r="L102" s="91"/>
      <c r="M102" s="91"/>
      <c r="N102" s="91"/>
      <c r="O102" s="91"/>
      <c r="P102" s="91"/>
      <c r="Q102" s="91"/>
      <c r="R102" s="91"/>
      <c r="S102" s="91"/>
      <c r="T102" s="91"/>
      <c r="U102" s="91"/>
      <c r="V102" s="91"/>
      <c r="W102" s="91"/>
      <c r="X102" s="91"/>
      <c r="Y102" s="91"/>
    </row>
    <row r="103">
      <c r="A103" s="92" t="s">
        <v>1046</v>
      </c>
      <c r="B103" s="92" t="s">
        <v>950</v>
      </c>
      <c r="C103" s="112" t="s">
        <v>1048</v>
      </c>
      <c r="E103" s="91"/>
      <c r="F103" s="91" t="s">
        <v>1050</v>
      </c>
      <c r="G103" s="91" t="s">
        <v>821</v>
      </c>
      <c r="H103" s="91"/>
      <c r="I103" s="91"/>
      <c r="J103" s="91"/>
      <c r="K103" s="91"/>
      <c r="L103" s="91"/>
      <c r="M103" s="91"/>
      <c r="N103" s="91"/>
      <c r="O103" s="91"/>
      <c r="P103" s="91"/>
      <c r="Q103" s="91"/>
      <c r="R103" s="91"/>
      <c r="S103" s="91"/>
      <c r="T103" s="91"/>
      <c r="U103" s="91"/>
      <c r="V103" s="91"/>
      <c r="W103" s="91"/>
      <c r="X103" s="91"/>
      <c r="Y103" s="91"/>
    </row>
    <row r="104">
      <c r="A104" s="91" t="s">
        <v>1050</v>
      </c>
      <c r="B104" s="91" t="s">
        <v>821</v>
      </c>
      <c r="C104" s="2" t="s">
        <v>1051</v>
      </c>
      <c r="D104" s="91"/>
      <c r="E104" s="91"/>
      <c r="F104" s="92" t="s">
        <v>1052</v>
      </c>
      <c r="G104" s="92" t="s">
        <v>838</v>
      </c>
      <c r="H104" s="91"/>
      <c r="I104" s="91"/>
      <c r="J104" s="91"/>
      <c r="K104" s="91"/>
      <c r="L104" s="91"/>
      <c r="M104" s="91"/>
      <c r="N104" s="91"/>
      <c r="O104" s="91"/>
      <c r="P104" s="91"/>
      <c r="Q104" s="91"/>
      <c r="R104" s="91"/>
      <c r="S104" s="91"/>
      <c r="T104" s="91"/>
      <c r="U104" s="91"/>
      <c r="V104" s="91"/>
      <c r="W104" s="91"/>
      <c r="X104" s="91"/>
      <c r="Y104" s="91"/>
    </row>
    <row r="105">
      <c r="A105" s="91" t="s">
        <v>1049</v>
      </c>
      <c r="B105" s="91" t="s">
        <v>826</v>
      </c>
      <c r="C105" s="2" t="s">
        <v>1053</v>
      </c>
      <c r="D105" s="91"/>
      <c r="E105" s="91"/>
      <c r="F105" s="97" t="s">
        <v>1054</v>
      </c>
      <c r="G105" s="97" t="s">
        <v>838</v>
      </c>
      <c r="H105" s="91"/>
      <c r="I105" s="91"/>
      <c r="J105" s="91"/>
      <c r="K105" s="91"/>
      <c r="L105" s="91"/>
      <c r="M105" s="91"/>
      <c r="N105" s="91"/>
      <c r="O105" s="91"/>
      <c r="P105" s="91"/>
      <c r="Q105" s="91"/>
      <c r="R105" s="91"/>
      <c r="S105" s="91"/>
      <c r="T105" s="91"/>
      <c r="U105" s="91"/>
      <c r="V105" s="91"/>
      <c r="W105" s="91"/>
      <c r="X105" s="91"/>
      <c r="Y105" s="91"/>
    </row>
    <row r="106">
      <c r="A106" s="92" t="s">
        <v>1052</v>
      </c>
      <c r="B106" s="92" t="s">
        <v>838</v>
      </c>
      <c r="C106" s="92" t="s">
        <v>572</v>
      </c>
      <c r="D106" s="93" t="s">
        <v>1055</v>
      </c>
      <c r="E106" s="91"/>
      <c r="F106" s="92" t="s">
        <v>1052</v>
      </c>
      <c r="G106" s="92" t="s">
        <v>1056</v>
      </c>
      <c r="H106" s="91"/>
      <c r="I106" s="91"/>
      <c r="J106" s="91"/>
      <c r="K106" s="91"/>
      <c r="L106" s="91"/>
      <c r="M106" s="91"/>
      <c r="N106" s="91"/>
      <c r="O106" s="91"/>
      <c r="P106" s="91"/>
      <c r="Q106" s="91"/>
      <c r="R106" s="91"/>
      <c r="S106" s="91"/>
      <c r="T106" s="91"/>
      <c r="U106" s="91"/>
      <c r="V106" s="91"/>
      <c r="W106" s="91"/>
      <c r="X106" s="91"/>
      <c r="Y106" s="91"/>
    </row>
    <row r="107">
      <c r="A107" s="97" t="s">
        <v>1054</v>
      </c>
      <c r="B107" s="97" t="s">
        <v>838</v>
      </c>
      <c r="C107" s="97" t="s">
        <v>1054</v>
      </c>
      <c r="D107" s="113" t="s">
        <v>1057</v>
      </c>
      <c r="E107" s="91"/>
      <c r="F107" s="97" t="s">
        <v>1058</v>
      </c>
      <c r="G107" s="97" t="s">
        <v>1059</v>
      </c>
      <c r="H107" s="91"/>
      <c r="I107" s="91"/>
      <c r="J107" s="91"/>
      <c r="K107" s="91"/>
      <c r="L107" s="91"/>
      <c r="M107" s="91"/>
      <c r="N107" s="91"/>
      <c r="O107" s="91"/>
      <c r="P107" s="91"/>
      <c r="Q107" s="91"/>
      <c r="R107" s="91"/>
      <c r="S107" s="91"/>
      <c r="T107" s="91"/>
      <c r="U107" s="91"/>
      <c r="V107" s="91"/>
      <c r="W107" s="91"/>
      <c r="X107" s="91"/>
      <c r="Y107" s="91"/>
    </row>
    <row r="108">
      <c r="A108" s="92" t="s">
        <v>1052</v>
      </c>
      <c r="B108" s="92" t="s">
        <v>1060</v>
      </c>
      <c r="C108" s="92" t="s">
        <v>572</v>
      </c>
      <c r="D108" s="92" t="s">
        <v>1061</v>
      </c>
      <c r="E108" s="91"/>
      <c r="F108" s="91"/>
      <c r="G108" s="91"/>
      <c r="H108" s="91"/>
      <c r="I108" s="91"/>
      <c r="J108" s="91"/>
      <c r="K108" s="91"/>
      <c r="L108" s="91"/>
      <c r="M108" s="91"/>
      <c r="N108" s="91"/>
      <c r="O108" s="91"/>
      <c r="P108" s="91"/>
      <c r="Q108" s="91"/>
      <c r="R108" s="91"/>
      <c r="S108" s="91"/>
      <c r="T108" s="91"/>
      <c r="U108" s="91"/>
      <c r="V108" s="91"/>
      <c r="W108" s="91"/>
      <c r="X108" s="91"/>
      <c r="Y108" s="91"/>
    </row>
    <row r="109">
      <c r="A109" s="97" t="s">
        <v>1058</v>
      </c>
      <c r="B109" s="97" t="s">
        <v>1059</v>
      </c>
      <c r="C109" s="97" t="s">
        <v>1054</v>
      </c>
      <c r="D109" s="113" t="s">
        <v>1063</v>
      </c>
      <c r="E109" s="91"/>
      <c r="F109" s="91" t="s">
        <v>1064</v>
      </c>
      <c r="G109" s="91" t="s">
        <v>821</v>
      </c>
      <c r="H109" s="91"/>
      <c r="I109" s="91"/>
      <c r="J109" s="91"/>
      <c r="K109" s="91"/>
      <c r="L109" s="91"/>
      <c r="M109" s="91"/>
      <c r="N109" s="91"/>
      <c r="O109" s="91"/>
      <c r="P109" s="91"/>
      <c r="Q109" s="91"/>
      <c r="R109" s="91"/>
      <c r="S109" s="91"/>
      <c r="T109" s="91"/>
      <c r="U109" s="91"/>
      <c r="V109" s="91"/>
      <c r="W109" s="91"/>
      <c r="X109" s="91"/>
      <c r="Y109" s="91"/>
    </row>
    <row r="110">
      <c r="A110" s="92" t="s">
        <v>1052</v>
      </c>
      <c r="B110" s="92" t="s">
        <v>1065</v>
      </c>
      <c r="C110" s="92" t="s">
        <v>572</v>
      </c>
      <c r="D110" s="92" t="s">
        <v>1061</v>
      </c>
      <c r="E110" s="91"/>
      <c r="F110" s="91" t="s">
        <v>1066</v>
      </c>
      <c r="G110" s="91" t="s">
        <v>821</v>
      </c>
      <c r="H110" s="91"/>
      <c r="I110" s="91"/>
      <c r="J110" s="91"/>
      <c r="K110" s="91"/>
      <c r="L110" s="91"/>
      <c r="M110" s="91"/>
      <c r="N110" s="91"/>
      <c r="O110" s="91"/>
      <c r="P110" s="91"/>
      <c r="Q110" s="91"/>
      <c r="R110" s="91"/>
      <c r="S110" s="91"/>
      <c r="T110" s="91"/>
      <c r="U110" s="91"/>
      <c r="V110" s="91"/>
      <c r="W110" s="91"/>
      <c r="X110" s="91"/>
      <c r="Y110" s="91"/>
    </row>
    <row r="111">
      <c r="A111" s="91" t="s">
        <v>1064</v>
      </c>
      <c r="B111" s="91" t="s">
        <v>821</v>
      </c>
      <c r="C111" s="2" t="s">
        <v>1068</v>
      </c>
      <c r="D111" s="91"/>
      <c r="E111" s="91"/>
      <c r="F111" s="91" t="s">
        <v>1069</v>
      </c>
      <c r="G111" s="91" t="s">
        <v>821</v>
      </c>
      <c r="H111" s="91"/>
      <c r="I111" s="91"/>
      <c r="J111" s="91"/>
      <c r="K111" s="91"/>
      <c r="L111" s="91"/>
      <c r="M111" s="91"/>
      <c r="N111" s="91"/>
      <c r="O111" s="91"/>
      <c r="P111" s="91"/>
      <c r="Q111" s="91"/>
      <c r="R111" s="91"/>
      <c r="S111" s="91"/>
      <c r="T111" s="91"/>
      <c r="U111" s="91"/>
      <c r="V111" s="91"/>
      <c r="W111" s="91"/>
      <c r="X111" s="91"/>
      <c r="Y111" s="91"/>
    </row>
    <row r="112">
      <c r="A112" s="91" t="s">
        <v>1066</v>
      </c>
      <c r="B112" s="91" t="s">
        <v>821</v>
      </c>
      <c r="C112" s="2" t="s">
        <v>1068</v>
      </c>
      <c r="D112" s="91"/>
      <c r="E112" s="91"/>
      <c r="F112" s="91" t="s">
        <v>996</v>
      </c>
      <c r="G112" s="91" t="s">
        <v>821</v>
      </c>
      <c r="H112" s="91"/>
      <c r="I112" s="91"/>
      <c r="J112" s="91"/>
      <c r="K112" s="91"/>
      <c r="L112" s="91"/>
      <c r="M112" s="91"/>
      <c r="N112" s="91"/>
      <c r="O112" s="91"/>
      <c r="P112" s="91"/>
      <c r="Q112" s="91"/>
      <c r="R112" s="91"/>
      <c r="S112" s="91"/>
      <c r="T112" s="91"/>
      <c r="U112" s="91"/>
      <c r="V112" s="91"/>
      <c r="W112" s="91"/>
      <c r="X112" s="91"/>
      <c r="Y112" s="91"/>
    </row>
    <row r="113">
      <c r="A113" s="91" t="s">
        <v>1069</v>
      </c>
      <c r="B113" s="91" t="s">
        <v>821</v>
      </c>
      <c r="C113" s="2" t="s">
        <v>1068</v>
      </c>
      <c r="D113" s="91"/>
      <c r="E113" s="91"/>
      <c r="F113" s="97" t="s">
        <v>1070</v>
      </c>
      <c r="G113" s="97" t="s">
        <v>826</v>
      </c>
      <c r="H113" s="91"/>
      <c r="I113" s="91"/>
      <c r="J113" s="91"/>
      <c r="K113" s="91"/>
      <c r="L113" s="91"/>
      <c r="M113" s="91"/>
      <c r="N113" s="91"/>
      <c r="O113" s="91"/>
      <c r="P113" s="91"/>
      <c r="Q113" s="91"/>
      <c r="R113" s="91"/>
      <c r="S113" s="91"/>
      <c r="T113" s="91"/>
      <c r="U113" s="91"/>
      <c r="V113" s="91"/>
      <c r="W113" s="91"/>
      <c r="X113" s="91"/>
      <c r="Y113" s="91"/>
    </row>
    <row r="114">
      <c r="A114" s="91" t="s">
        <v>996</v>
      </c>
      <c r="B114" s="91" t="s">
        <v>821</v>
      </c>
      <c r="C114" s="99" t="s">
        <v>1071</v>
      </c>
      <c r="D114" s="91"/>
      <c r="E114" s="91"/>
      <c r="F114" s="91" t="s">
        <v>1072</v>
      </c>
      <c r="G114" s="91" t="s">
        <v>821</v>
      </c>
      <c r="H114" s="91"/>
      <c r="I114" s="91"/>
      <c r="J114" s="91"/>
      <c r="K114" s="91"/>
      <c r="L114" s="91"/>
      <c r="M114" s="91"/>
      <c r="N114" s="91"/>
      <c r="O114" s="91"/>
      <c r="P114" s="91"/>
      <c r="Q114" s="91"/>
      <c r="R114" s="91"/>
      <c r="S114" s="91"/>
      <c r="T114" s="91"/>
      <c r="U114" s="91"/>
      <c r="V114" s="91"/>
      <c r="W114" s="91"/>
      <c r="X114" s="91"/>
      <c r="Y114" s="91"/>
    </row>
    <row r="115">
      <c r="A115" s="97" t="s">
        <v>1070</v>
      </c>
      <c r="B115" s="97" t="s">
        <v>826</v>
      </c>
      <c r="C115" s="97" t="s">
        <v>1070</v>
      </c>
      <c r="D115" s="113" t="s">
        <v>1074</v>
      </c>
      <c r="E115" s="91"/>
      <c r="F115" s="91" t="s">
        <v>1075</v>
      </c>
      <c r="G115" s="91" t="s">
        <v>838</v>
      </c>
      <c r="H115" s="91"/>
      <c r="I115" s="91"/>
      <c r="J115" s="91"/>
      <c r="K115" s="91"/>
      <c r="L115" s="91"/>
      <c r="M115" s="91"/>
      <c r="N115" s="91"/>
      <c r="O115" s="91"/>
      <c r="P115" s="91"/>
      <c r="Q115" s="91"/>
      <c r="R115" s="91"/>
      <c r="S115" s="91"/>
      <c r="T115" s="91"/>
      <c r="U115" s="91"/>
      <c r="V115" s="91"/>
      <c r="W115" s="91"/>
      <c r="X115" s="91"/>
      <c r="Y115" s="91"/>
    </row>
    <row r="116">
      <c r="A116" s="91" t="s">
        <v>1072</v>
      </c>
      <c r="B116" s="91" t="s">
        <v>821</v>
      </c>
      <c r="C116" s="2" t="s">
        <v>1076</v>
      </c>
      <c r="D116" s="91"/>
      <c r="E116" s="91"/>
      <c r="F116" s="91"/>
      <c r="G116" s="91"/>
      <c r="H116" s="91"/>
      <c r="I116" s="91"/>
      <c r="J116" s="91"/>
      <c r="K116" s="91"/>
      <c r="L116" s="91"/>
      <c r="M116" s="91"/>
      <c r="N116" s="91"/>
      <c r="O116" s="91"/>
      <c r="P116" s="91"/>
      <c r="Q116" s="91"/>
      <c r="R116" s="91"/>
      <c r="S116" s="91"/>
      <c r="T116" s="91"/>
      <c r="U116" s="91"/>
      <c r="V116" s="91"/>
      <c r="W116" s="91"/>
      <c r="X116" s="91"/>
      <c r="Y116" s="91"/>
    </row>
    <row r="117">
      <c r="A117" s="92" t="s">
        <v>1052</v>
      </c>
      <c r="B117" s="109" t="s">
        <v>1079</v>
      </c>
      <c r="C117" s="92" t="s">
        <v>572</v>
      </c>
      <c r="D117" s="92" t="s">
        <v>1080</v>
      </c>
      <c r="E117" s="91"/>
      <c r="F117" s="92" t="s">
        <v>572</v>
      </c>
      <c r="G117" s="92" t="s">
        <v>1081</v>
      </c>
      <c r="H117" s="91"/>
      <c r="I117" s="91"/>
      <c r="J117" s="91"/>
      <c r="K117" s="91"/>
      <c r="L117" s="91"/>
      <c r="M117" s="91"/>
      <c r="N117" s="91"/>
      <c r="O117" s="91"/>
      <c r="P117" s="91"/>
      <c r="Q117" s="91"/>
      <c r="R117" s="91"/>
      <c r="S117" s="91"/>
      <c r="T117" s="91"/>
      <c r="U117" s="91"/>
      <c r="V117" s="91"/>
      <c r="W117" s="91"/>
      <c r="X117" s="91"/>
      <c r="Y117" s="91"/>
    </row>
    <row r="118">
      <c r="A118" s="92" t="s">
        <v>572</v>
      </c>
      <c r="B118" s="92" t="s">
        <v>1082</v>
      </c>
      <c r="C118" s="92" t="s">
        <v>572</v>
      </c>
      <c r="D118" s="92" t="s">
        <v>1080</v>
      </c>
      <c r="E118" s="91"/>
      <c r="F118" s="91" t="s">
        <v>1083</v>
      </c>
      <c r="G118" s="91" t="s">
        <v>950</v>
      </c>
      <c r="H118" s="91"/>
      <c r="I118" s="91"/>
      <c r="J118" s="91"/>
      <c r="K118" s="91"/>
      <c r="L118" s="91"/>
      <c r="M118" s="91"/>
      <c r="N118" s="91"/>
      <c r="O118" s="91"/>
      <c r="P118" s="91"/>
      <c r="Q118" s="91"/>
      <c r="R118" s="91"/>
      <c r="S118" s="91"/>
      <c r="T118" s="91"/>
      <c r="U118" s="91"/>
      <c r="V118" s="91"/>
      <c r="W118" s="91"/>
      <c r="X118" s="91"/>
      <c r="Y118" s="91"/>
    </row>
    <row r="119">
      <c r="A119" s="91" t="s">
        <v>1075</v>
      </c>
      <c r="B119" s="91" t="s">
        <v>838</v>
      </c>
      <c r="C119" s="97" t="s">
        <v>1054</v>
      </c>
      <c r="D119" s="113" t="s">
        <v>1084</v>
      </c>
      <c r="E119" s="91"/>
      <c r="F119" s="92" t="s">
        <v>572</v>
      </c>
      <c r="G119" s="92" t="s">
        <v>1085</v>
      </c>
      <c r="H119" s="91"/>
      <c r="I119" s="91"/>
      <c r="J119" s="91"/>
      <c r="K119" s="91"/>
      <c r="L119" s="91"/>
      <c r="M119" s="91"/>
      <c r="N119" s="91"/>
      <c r="O119" s="91"/>
      <c r="P119" s="91"/>
      <c r="Q119" s="91"/>
      <c r="R119" s="91"/>
      <c r="S119" s="91"/>
      <c r="T119" s="91"/>
      <c r="U119" s="91"/>
      <c r="V119" s="91"/>
      <c r="W119" s="91"/>
      <c r="X119" s="91"/>
      <c r="Y119" s="91"/>
    </row>
    <row r="120">
      <c r="A120" s="92" t="s">
        <v>572</v>
      </c>
      <c r="B120" s="92" t="s">
        <v>1087</v>
      </c>
      <c r="C120" s="92" t="s">
        <v>572</v>
      </c>
      <c r="D120" s="92" t="s">
        <v>1088</v>
      </c>
      <c r="E120" s="91"/>
      <c r="F120" s="91" t="s">
        <v>1083</v>
      </c>
      <c r="G120" s="91" t="s">
        <v>1089</v>
      </c>
      <c r="H120" s="91"/>
      <c r="I120" s="91"/>
      <c r="J120" s="91"/>
      <c r="K120" s="91"/>
      <c r="L120" s="91"/>
      <c r="M120" s="91"/>
      <c r="N120" s="91"/>
      <c r="O120" s="91"/>
      <c r="P120" s="91"/>
      <c r="Q120" s="91"/>
      <c r="R120" s="91"/>
      <c r="S120" s="91"/>
      <c r="T120" s="91"/>
      <c r="U120" s="91"/>
      <c r="V120" s="91"/>
      <c r="W120" s="91"/>
      <c r="X120" s="91"/>
      <c r="Y120" s="91"/>
    </row>
    <row r="121">
      <c r="A121" s="97" t="s">
        <v>1083</v>
      </c>
      <c r="B121" s="97" t="s">
        <v>838</v>
      </c>
      <c r="C121" s="113" t="s">
        <v>1092</v>
      </c>
      <c r="D121" s="91"/>
      <c r="E121" s="91"/>
      <c r="F121" s="92" t="s">
        <v>572</v>
      </c>
      <c r="G121" s="92" t="s">
        <v>1093</v>
      </c>
      <c r="H121" s="91"/>
      <c r="I121" s="91"/>
      <c r="J121" s="91"/>
      <c r="K121" s="91"/>
      <c r="L121" s="91"/>
      <c r="M121" s="91"/>
      <c r="N121" s="91"/>
      <c r="O121" s="91"/>
      <c r="P121" s="91"/>
      <c r="Q121" s="91"/>
      <c r="R121" s="91"/>
      <c r="S121" s="91"/>
      <c r="T121" s="91"/>
      <c r="U121" s="91"/>
      <c r="V121" s="91"/>
      <c r="W121" s="91"/>
      <c r="X121" s="91"/>
      <c r="Y121" s="91"/>
    </row>
    <row r="122">
      <c r="A122" s="91" t="s">
        <v>1094</v>
      </c>
      <c r="B122" s="91" t="s">
        <v>838</v>
      </c>
      <c r="C122" s="92" t="s">
        <v>572</v>
      </c>
      <c r="D122" s="93" t="s">
        <v>1095</v>
      </c>
      <c r="E122" s="91"/>
      <c r="F122" s="91" t="s">
        <v>1083</v>
      </c>
      <c r="G122" s="91" t="s">
        <v>1096</v>
      </c>
      <c r="H122" s="91"/>
      <c r="I122" s="91"/>
      <c r="J122" s="91"/>
      <c r="K122" s="91"/>
      <c r="L122" s="91"/>
      <c r="M122" s="91"/>
      <c r="N122" s="91"/>
      <c r="O122" s="91"/>
      <c r="P122" s="91"/>
      <c r="Q122" s="91"/>
      <c r="R122" s="91"/>
      <c r="S122" s="91"/>
      <c r="T122" s="91"/>
      <c r="U122" s="91"/>
      <c r="V122" s="91"/>
      <c r="W122" s="91"/>
      <c r="X122" s="91"/>
      <c r="Y122" s="91"/>
    </row>
    <row r="123">
      <c r="A123" s="92" t="s">
        <v>1097</v>
      </c>
      <c r="B123" s="92" t="s">
        <v>838</v>
      </c>
      <c r="C123" s="93" t="s">
        <v>1097</v>
      </c>
      <c r="D123" s="112" t="s">
        <v>1098</v>
      </c>
      <c r="E123" s="91"/>
      <c r="F123" s="91" t="s">
        <v>1094</v>
      </c>
      <c r="G123" s="91" t="s">
        <v>838</v>
      </c>
      <c r="H123" s="91"/>
      <c r="I123" s="91"/>
      <c r="J123" s="91"/>
      <c r="K123" s="91"/>
      <c r="L123" s="91"/>
      <c r="M123" s="91"/>
      <c r="N123" s="91"/>
      <c r="O123" s="91"/>
      <c r="P123" s="91"/>
      <c r="Q123" s="91"/>
      <c r="R123" s="91"/>
      <c r="S123" s="91"/>
      <c r="T123" s="91"/>
      <c r="U123" s="91"/>
      <c r="V123" s="91"/>
      <c r="W123" s="91"/>
      <c r="X123" s="91"/>
      <c r="Y123" s="91"/>
    </row>
    <row r="124">
      <c r="A124" s="97" t="s">
        <v>1099</v>
      </c>
      <c r="B124" s="97" t="s">
        <v>821</v>
      </c>
      <c r="C124" s="97" t="s">
        <v>1099</v>
      </c>
      <c r="D124" s="113" t="s">
        <v>1100</v>
      </c>
      <c r="E124" s="91"/>
      <c r="F124" s="92" t="s">
        <v>1097</v>
      </c>
      <c r="G124" s="92" t="s">
        <v>826</v>
      </c>
      <c r="H124" s="91"/>
      <c r="I124" s="91"/>
      <c r="J124" s="91"/>
      <c r="K124" s="91"/>
      <c r="L124" s="91"/>
      <c r="M124" s="91"/>
      <c r="N124" s="91"/>
      <c r="O124" s="91"/>
      <c r="P124" s="91"/>
      <c r="Q124" s="91"/>
      <c r="R124" s="91"/>
      <c r="S124" s="91"/>
      <c r="T124" s="91"/>
      <c r="U124" s="91"/>
      <c r="V124" s="91"/>
      <c r="W124" s="91"/>
      <c r="X124" s="91"/>
      <c r="Y124" s="91"/>
    </row>
    <row r="125">
      <c r="A125" s="91" t="s">
        <v>1101</v>
      </c>
      <c r="B125" s="91" t="s">
        <v>821</v>
      </c>
      <c r="C125" s="94" t="s">
        <v>1102</v>
      </c>
      <c r="D125" s="91"/>
      <c r="E125" s="91"/>
      <c r="F125" s="91"/>
      <c r="G125" s="91"/>
      <c r="H125" s="91"/>
      <c r="I125" s="91"/>
      <c r="J125" s="91"/>
      <c r="K125" s="91"/>
      <c r="L125" s="91"/>
      <c r="M125" s="91"/>
      <c r="N125" s="91"/>
      <c r="O125" s="91"/>
      <c r="P125" s="91"/>
      <c r="Q125" s="91"/>
      <c r="R125" s="91"/>
      <c r="S125" s="91"/>
      <c r="T125" s="91"/>
      <c r="U125" s="91"/>
      <c r="V125" s="91"/>
      <c r="W125" s="91"/>
      <c r="X125" s="91"/>
      <c r="Y125" s="91"/>
    </row>
    <row r="126">
      <c r="A126" s="95" t="s">
        <v>1103</v>
      </c>
      <c r="B126" s="95" t="s">
        <v>838</v>
      </c>
      <c r="C126" s="96" t="s">
        <v>1104</v>
      </c>
      <c r="D126" s="103" t="s">
        <v>1105</v>
      </c>
      <c r="E126" s="91"/>
      <c r="F126" s="91" t="s">
        <v>1101</v>
      </c>
      <c r="G126" s="91" t="s">
        <v>821</v>
      </c>
      <c r="H126" s="91"/>
      <c r="I126" s="91"/>
      <c r="J126" s="91"/>
      <c r="K126" s="91"/>
      <c r="L126" s="91"/>
      <c r="M126" s="91"/>
      <c r="N126" s="91"/>
      <c r="O126" s="91"/>
      <c r="P126" s="91"/>
      <c r="Q126" s="91"/>
      <c r="R126" s="91"/>
      <c r="S126" s="91"/>
      <c r="T126" s="91"/>
      <c r="U126" s="91"/>
      <c r="V126" s="91"/>
      <c r="W126" s="91"/>
      <c r="X126" s="91"/>
      <c r="Y126" s="91"/>
    </row>
    <row r="127">
      <c r="A127" s="97" t="s">
        <v>1099</v>
      </c>
      <c r="B127" s="97" t="s">
        <v>1096</v>
      </c>
      <c r="C127" s="97" t="s">
        <v>1099</v>
      </c>
      <c r="D127" s="113" t="s">
        <v>1100</v>
      </c>
      <c r="E127" s="91"/>
      <c r="F127" s="97" t="s">
        <v>1099</v>
      </c>
      <c r="G127" s="97" t="s">
        <v>838</v>
      </c>
      <c r="H127" s="91"/>
      <c r="I127" s="91"/>
      <c r="J127" s="91"/>
      <c r="K127" s="91"/>
      <c r="L127" s="91"/>
      <c r="M127" s="91"/>
      <c r="N127" s="91"/>
      <c r="O127" s="91"/>
      <c r="P127" s="91"/>
      <c r="Q127" s="91"/>
      <c r="R127" s="91"/>
      <c r="S127" s="91"/>
      <c r="T127" s="91"/>
      <c r="U127" s="91"/>
      <c r="V127" s="91"/>
      <c r="W127" s="91"/>
      <c r="X127" s="91"/>
      <c r="Y127" s="91"/>
    </row>
    <row r="128">
      <c r="A128" s="92" t="s">
        <v>1097</v>
      </c>
      <c r="B128" s="92" t="s">
        <v>899</v>
      </c>
      <c r="C128" s="93" t="s">
        <v>1097</v>
      </c>
      <c r="D128" s="93" t="s">
        <v>1106</v>
      </c>
      <c r="E128" s="91"/>
      <c r="F128" s="95" t="s">
        <v>1103</v>
      </c>
      <c r="G128" s="95" t="s">
        <v>816</v>
      </c>
      <c r="H128" s="91"/>
      <c r="I128" s="91"/>
      <c r="J128" s="91"/>
      <c r="K128" s="91"/>
      <c r="L128" s="91"/>
      <c r="M128" s="91"/>
      <c r="N128" s="91"/>
      <c r="O128" s="91"/>
      <c r="P128" s="91"/>
      <c r="Q128" s="91"/>
      <c r="R128" s="91"/>
      <c r="S128" s="91"/>
      <c r="T128" s="91"/>
      <c r="U128" s="91"/>
      <c r="V128" s="91"/>
      <c r="W128" s="91"/>
      <c r="X128" s="91"/>
      <c r="Y128" s="91"/>
    </row>
    <row r="129">
      <c r="A129" s="97" t="s">
        <v>1099</v>
      </c>
      <c r="B129" s="97" t="s">
        <v>899</v>
      </c>
      <c r="C129" s="97" t="s">
        <v>1099</v>
      </c>
      <c r="D129" s="113" t="s">
        <v>1107</v>
      </c>
      <c r="E129" s="91"/>
      <c r="F129" s="92" t="s">
        <v>1097</v>
      </c>
      <c r="G129" s="92" t="s">
        <v>899</v>
      </c>
      <c r="H129" s="91"/>
      <c r="I129" s="91"/>
      <c r="J129" s="91"/>
      <c r="K129" s="91"/>
      <c r="L129" s="91"/>
      <c r="M129" s="91"/>
      <c r="N129" s="91"/>
      <c r="O129" s="91"/>
      <c r="P129" s="91"/>
      <c r="Q129" s="91"/>
      <c r="R129" s="91"/>
      <c r="S129" s="91"/>
      <c r="T129" s="91"/>
      <c r="U129" s="91"/>
      <c r="V129" s="91"/>
      <c r="W129" s="91"/>
      <c r="X129" s="91"/>
      <c r="Y129" s="91"/>
    </row>
    <row r="130">
      <c r="A130" s="95" t="s">
        <v>1103</v>
      </c>
      <c r="B130" s="95" t="s">
        <v>899</v>
      </c>
      <c r="C130" s="96" t="s">
        <v>1104</v>
      </c>
      <c r="D130" s="103" t="s">
        <v>1108</v>
      </c>
      <c r="E130" s="91"/>
      <c r="F130" s="97" t="s">
        <v>1099</v>
      </c>
      <c r="G130" s="97" t="s">
        <v>899</v>
      </c>
      <c r="H130" s="91"/>
      <c r="I130" s="91"/>
      <c r="J130" s="91"/>
      <c r="K130" s="91"/>
      <c r="L130" s="91"/>
      <c r="M130" s="91"/>
      <c r="N130" s="91"/>
      <c r="O130" s="91"/>
      <c r="P130" s="91"/>
      <c r="Q130" s="91"/>
      <c r="R130" s="91"/>
      <c r="S130" s="91"/>
      <c r="T130" s="91"/>
      <c r="U130" s="91"/>
      <c r="V130" s="91"/>
      <c r="W130" s="91"/>
      <c r="X130" s="91"/>
      <c r="Y130" s="91"/>
    </row>
    <row r="131">
      <c r="A131" s="92" t="s">
        <v>1109</v>
      </c>
      <c r="B131" s="92" t="s">
        <v>826</v>
      </c>
      <c r="C131" s="93" t="s">
        <v>1110</v>
      </c>
      <c r="D131" s="93" t="s">
        <v>1111</v>
      </c>
      <c r="E131" s="91"/>
      <c r="F131" s="92" t="s">
        <v>1109</v>
      </c>
      <c r="G131" s="92" t="s">
        <v>826</v>
      </c>
      <c r="H131" s="91"/>
      <c r="I131" s="91"/>
      <c r="J131" s="91"/>
      <c r="K131" s="91"/>
      <c r="L131" s="91"/>
      <c r="M131" s="91"/>
      <c r="N131" s="91"/>
      <c r="O131" s="91"/>
      <c r="P131" s="91"/>
      <c r="Q131" s="91"/>
      <c r="R131" s="91"/>
      <c r="S131" s="91"/>
      <c r="T131" s="91"/>
      <c r="U131" s="91"/>
      <c r="V131" s="91"/>
      <c r="W131" s="91"/>
      <c r="X131" s="91"/>
      <c r="Y131" s="91"/>
    </row>
    <row r="132">
      <c r="A132" s="95" t="s">
        <v>1103</v>
      </c>
      <c r="B132" s="95" t="s">
        <v>1113</v>
      </c>
      <c r="C132" s="97" t="s">
        <v>1099</v>
      </c>
      <c r="D132" s="113" t="s">
        <v>1115</v>
      </c>
      <c r="E132" s="91"/>
      <c r="F132" s="91"/>
      <c r="G132" s="91"/>
      <c r="H132" s="91"/>
      <c r="I132" s="91"/>
      <c r="J132" s="91"/>
      <c r="K132" s="91"/>
      <c r="L132" s="91"/>
      <c r="M132" s="91"/>
      <c r="N132" s="91"/>
      <c r="O132" s="91"/>
      <c r="P132" s="91"/>
      <c r="Q132" s="91"/>
      <c r="R132" s="91"/>
      <c r="S132" s="91"/>
      <c r="T132" s="91"/>
      <c r="U132" s="91"/>
      <c r="V132" s="91"/>
      <c r="W132" s="91"/>
      <c r="X132" s="91"/>
      <c r="Y132" s="91"/>
    </row>
    <row r="133">
      <c r="A133" s="97" t="s">
        <v>1099</v>
      </c>
      <c r="B133" s="97" t="s">
        <v>1113</v>
      </c>
      <c r="C133" s="97" t="s">
        <v>1099</v>
      </c>
      <c r="D133" s="113" t="s">
        <v>1115</v>
      </c>
      <c r="E133" s="91"/>
      <c r="F133" s="95" t="s">
        <v>1103</v>
      </c>
      <c r="G133" s="95" t="s">
        <v>1116</v>
      </c>
      <c r="H133" s="91"/>
      <c r="I133" s="91"/>
      <c r="J133" s="91"/>
      <c r="K133" s="91"/>
      <c r="L133" s="91"/>
      <c r="M133" s="91"/>
      <c r="N133" s="91"/>
      <c r="O133" s="91"/>
      <c r="P133" s="91"/>
      <c r="Q133" s="91"/>
      <c r="R133" s="91"/>
      <c r="S133" s="91"/>
      <c r="T133" s="91"/>
      <c r="U133" s="91"/>
      <c r="V133" s="91"/>
      <c r="W133" s="91"/>
      <c r="X133" s="91"/>
      <c r="Y133" s="91"/>
    </row>
    <row r="134">
      <c r="A134" s="92" t="s">
        <v>1097</v>
      </c>
      <c r="B134" s="92" t="s">
        <v>1113</v>
      </c>
      <c r="C134" s="93" t="s">
        <v>1097</v>
      </c>
      <c r="D134" s="112" t="s">
        <v>1115</v>
      </c>
      <c r="E134" s="91"/>
      <c r="F134" s="97" t="s">
        <v>1099</v>
      </c>
      <c r="G134" s="97" t="s">
        <v>1113</v>
      </c>
      <c r="H134" s="91"/>
      <c r="I134" s="91"/>
      <c r="J134" s="91"/>
      <c r="K134" s="91"/>
      <c r="L134" s="91"/>
      <c r="M134" s="91"/>
      <c r="N134" s="91"/>
      <c r="O134" s="91"/>
      <c r="P134" s="91"/>
      <c r="Q134" s="91"/>
      <c r="R134" s="91"/>
      <c r="S134" s="91"/>
      <c r="T134" s="91"/>
      <c r="U134" s="91"/>
      <c r="V134" s="91"/>
      <c r="W134" s="91"/>
      <c r="X134" s="91"/>
      <c r="Y134" s="91"/>
    </row>
    <row r="135">
      <c r="A135" s="95" t="s">
        <v>1103</v>
      </c>
      <c r="B135" s="95" t="s">
        <v>1079</v>
      </c>
      <c r="C135" s="97" t="s">
        <v>1099</v>
      </c>
      <c r="D135" s="113" t="s">
        <v>1115</v>
      </c>
      <c r="E135" s="91"/>
      <c r="F135" s="92" t="s">
        <v>1097</v>
      </c>
      <c r="G135" s="92" t="s">
        <v>1113</v>
      </c>
      <c r="H135" s="91"/>
      <c r="I135" s="91"/>
      <c r="J135" s="91"/>
      <c r="K135" s="91"/>
      <c r="L135" s="91"/>
      <c r="M135" s="91"/>
      <c r="N135" s="91"/>
      <c r="O135" s="91"/>
      <c r="P135" s="91"/>
      <c r="Q135" s="91"/>
      <c r="R135" s="91"/>
      <c r="S135" s="91"/>
      <c r="T135" s="91"/>
      <c r="U135" s="91"/>
      <c r="V135" s="91"/>
      <c r="W135" s="91"/>
      <c r="X135" s="91"/>
      <c r="Y135" s="91"/>
    </row>
    <row r="136">
      <c r="A136" s="97" t="s">
        <v>1099</v>
      </c>
      <c r="B136" s="97" t="s">
        <v>1079</v>
      </c>
      <c r="C136" s="97" t="s">
        <v>1099</v>
      </c>
      <c r="D136" s="113" t="s">
        <v>1115</v>
      </c>
      <c r="E136" s="91"/>
      <c r="F136" s="95" t="s">
        <v>1103</v>
      </c>
      <c r="G136" s="95" t="s">
        <v>1079</v>
      </c>
      <c r="H136" s="91"/>
      <c r="I136" s="91"/>
      <c r="J136" s="91"/>
      <c r="K136" s="91"/>
      <c r="L136" s="91"/>
      <c r="M136" s="91"/>
      <c r="N136" s="91"/>
      <c r="O136" s="91"/>
      <c r="P136" s="91"/>
      <c r="Q136" s="91"/>
      <c r="R136" s="91"/>
      <c r="S136" s="91"/>
      <c r="T136" s="91"/>
      <c r="U136" s="91"/>
      <c r="V136" s="91"/>
      <c r="W136" s="91"/>
      <c r="X136" s="91"/>
      <c r="Y136" s="91"/>
    </row>
    <row r="137">
      <c r="A137" s="92" t="s">
        <v>1097</v>
      </c>
      <c r="B137" s="92" t="s">
        <v>1117</v>
      </c>
      <c r="C137" s="93" t="s">
        <v>1097</v>
      </c>
      <c r="D137" s="112" t="s">
        <v>1115</v>
      </c>
      <c r="E137" s="91"/>
      <c r="F137" s="97" t="s">
        <v>1099</v>
      </c>
      <c r="G137" s="97" t="s">
        <v>1079</v>
      </c>
      <c r="H137" s="91"/>
      <c r="I137" s="91"/>
      <c r="J137" s="91"/>
      <c r="K137" s="91"/>
      <c r="L137" s="91"/>
      <c r="M137" s="91"/>
      <c r="N137" s="91"/>
      <c r="O137" s="91"/>
      <c r="P137" s="91"/>
      <c r="Q137" s="91"/>
      <c r="R137" s="91"/>
      <c r="S137" s="91"/>
      <c r="T137" s="91"/>
      <c r="U137" s="91"/>
      <c r="V137" s="91"/>
      <c r="W137" s="91"/>
      <c r="X137" s="91"/>
      <c r="Y137" s="91"/>
    </row>
    <row r="138">
      <c r="A138" s="97" t="s">
        <v>1099</v>
      </c>
      <c r="B138" s="97" t="s">
        <v>1118</v>
      </c>
      <c r="C138" s="97" t="s">
        <v>1099</v>
      </c>
      <c r="D138" s="113" t="s">
        <v>1115</v>
      </c>
      <c r="E138" s="91"/>
      <c r="F138" s="92" t="s">
        <v>1097</v>
      </c>
      <c r="G138" s="92" t="s">
        <v>1117</v>
      </c>
      <c r="H138" s="91"/>
      <c r="I138" s="91"/>
      <c r="J138" s="91"/>
      <c r="K138" s="91"/>
      <c r="L138" s="91"/>
      <c r="M138" s="91"/>
      <c r="N138" s="91"/>
      <c r="O138" s="91"/>
      <c r="P138" s="91"/>
      <c r="Q138" s="91"/>
      <c r="R138" s="91"/>
      <c r="S138" s="91"/>
      <c r="T138" s="91"/>
      <c r="U138" s="91"/>
      <c r="V138" s="91"/>
      <c r="W138" s="91"/>
      <c r="X138" s="91"/>
      <c r="Y138" s="91"/>
    </row>
    <row r="139">
      <c r="A139" s="95" t="s">
        <v>1103</v>
      </c>
      <c r="B139" s="95" t="s">
        <v>1119</v>
      </c>
      <c r="C139" s="97" t="s">
        <v>1099</v>
      </c>
      <c r="D139" s="103" t="s">
        <v>1115</v>
      </c>
      <c r="E139" s="91"/>
      <c r="F139" s="97" t="s">
        <v>1099</v>
      </c>
      <c r="G139" s="97" t="s">
        <v>1118</v>
      </c>
      <c r="H139" s="91"/>
      <c r="I139" s="91"/>
      <c r="J139" s="91"/>
      <c r="K139" s="91"/>
      <c r="L139" s="91"/>
      <c r="M139" s="91"/>
      <c r="N139" s="91"/>
      <c r="O139" s="91"/>
      <c r="P139" s="91"/>
      <c r="Q139" s="91"/>
      <c r="R139" s="91"/>
      <c r="S139" s="91"/>
      <c r="T139" s="91"/>
      <c r="U139" s="91"/>
      <c r="V139" s="91"/>
      <c r="W139" s="91"/>
      <c r="X139" s="91"/>
      <c r="Y139" s="91"/>
    </row>
    <row r="140">
      <c r="A140" s="92" t="s">
        <v>1097</v>
      </c>
      <c r="B140" s="92" t="s">
        <v>1120</v>
      </c>
      <c r="C140" s="93" t="s">
        <v>1097</v>
      </c>
      <c r="D140" s="112" t="s">
        <v>1115</v>
      </c>
      <c r="E140" s="91"/>
      <c r="F140" s="95" t="s">
        <v>1103</v>
      </c>
      <c r="G140" s="95" t="s">
        <v>1119</v>
      </c>
      <c r="H140" s="91"/>
      <c r="I140" s="91"/>
      <c r="J140" s="91"/>
      <c r="K140" s="91"/>
      <c r="L140" s="91"/>
      <c r="M140" s="91"/>
      <c r="N140" s="91"/>
      <c r="O140" s="91"/>
      <c r="P140" s="91"/>
      <c r="Q140" s="91"/>
      <c r="R140" s="91"/>
      <c r="S140" s="91"/>
      <c r="T140" s="91"/>
      <c r="U140" s="91"/>
      <c r="V140" s="91"/>
      <c r="W140" s="91"/>
      <c r="X140" s="91"/>
      <c r="Y140" s="91"/>
    </row>
    <row r="141">
      <c r="A141" s="97" t="s">
        <v>1099</v>
      </c>
      <c r="B141" s="97" t="s">
        <v>1121</v>
      </c>
      <c r="C141" s="97" t="s">
        <v>1099</v>
      </c>
      <c r="D141" s="113" t="s">
        <v>1115</v>
      </c>
      <c r="E141" s="91"/>
      <c r="F141" s="92" t="s">
        <v>1097</v>
      </c>
      <c r="G141" s="92" t="s">
        <v>1120</v>
      </c>
      <c r="H141" s="91"/>
      <c r="I141" s="91"/>
      <c r="J141" s="91"/>
      <c r="K141" s="91"/>
      <c r="L141" s="91"/>
      <c r="M141" s="91"/>
      <c r="N141" s="91"/>
      <c r="O141" s="91"/>
      <c r="P141" s="91"/>
      <c r="Q141" s="91"/>
      <c r="R141" s="91"/>
      <c r="S141" s="91"/>
      <c r="T141" s="91"/>
      <c r="U141" s="91"/>
      <c r="V141" s="91"/>
      <c r="W141" s="91"/>
      <c r="X141" s="91"/>
      <c r="Y141" s="91"/>
    </row>
    <row r="142">
      <c r="A142" s="95" t="s">
        <v>1103</v>
      </c>
      <c r="B142" s="95" t="s">
        <v>1122</v>
      </c>
      <c r="C142" s="96" t="s">
        <v>1123</v>
      </c>
      <c r="D142" s="114" t="s">
        <v>1124</v>
      </c>
      <c r="E142" s="91"/>
      <c r="F142" s="97" t="s">
        <v>1099</v>
      </c>
      <c r="G142" s="97" t="s">
        <v>1121</v>
      </c>
      <c r="H142" s="91"/>
      <c r="I142" s="91"/>
      <c r="J142" s="91"/>
      <c r="K142" s="91"/>
      <c r="L142" s="91"/>
      <c r="M142" s="91"/>
      <c r="N142" s="91"/>
      <c r="O142" s="91"/>
      <c r="P142" s="91"/>
      <c r="Q142" s="91"/>
      <c r="R142" s="91"/>
      <c r="S142" s="91"/>
      <c r="T142" s="91"/>
      <c r="U142" s="91"/>
      <c r="V142" s="91"/>
      <c r="W142" s="91"/>
      <c r="X142" s="91"/>
      <c r="Y142" s="91"/>
    </row>
    <row r="143">
      <c r="A143" s="92" t="s">
        <v>1097</v>
      </c>
      <c r="B143" s="93" t="s">
        <v>1125</v>
      </c>
      <c r="C143" s="93" t="s">
        <v>1097</v>
      </c>
      <c r="D143" s="112" t="s">
        <v>1115</v>
      </c>
      <c r="E143" s="91"/>
      <c r="F143" s="95" t="s">
        <v>1103</v>
      </c>
      <c r="G143" s="95" t="s">
        <v>1122</v>
      </c>
      <c r="H143" s="91"/>
      <c r="I143" s="91"/>
      <c r="J143" s="91"/>
      <c r="K143" s="91"/>
      <c r="L143" s="91"/>
      <c r="M143" s="91"/>
      <c r="N143" s="91"/>
      <c r="O143" s="91"/>
      <c r="P143" s="91"/>
      <c r="Q143" s="91"/>
      <c r="R143" s="91"/>
      <c r="S143" s="91"/>
      <c r="T143" s="91"/>
      <c r="U143" s="91"/>
      <c r="V143" s="91"/>
      <c r="W143" s="91"/>
      <c r="X143" s="91"/>
      <c r="Y143" s="91"/>
    </row>
    <row r="144">
      <c r="A144" s="97" t="s">
        <v>1099</v>
      </c>
      <c r="B144" s="97" t="s">
        <v>1126</v>
      </c>
      <c r="C144" s="97" t="s">
        <v>1099</v>
      </c>
      <c r="D144" s="97" t="s">
        <v>1099</v>
      </c>
      <c r="E144" s="91"/>
      <c r="F144" s="92" t="s">
        <v>1097</v>
      </c>
      <c r="G144" s="92" t="s">
        <v>1122</v>
      </c>
      <c r="H144" s="91"/>
      <c r="I144" s="91"/>
      <c r="J144" s="91"/>
      <c r="K144" s="91"/>
      <c r="L144" s="91"/>
      <c r="M144" s="91"/>
      <c r="N144" s="91"/>
      <c r="O144" s="91"/>
      <c r="P144" s="91"/>
      <c r="Q144" s="91"/>
      <c r="R144" s="91"/>
      <c r="S144" s="91"/>
      <c r="T144" s="91"/>
      <c r="U144" s="91"/>
      <c r="V144" s="91"/>
      <c r="W144" s="91"/>
      <c r="X144" s="91"/>
      <c r="Y144" s="91"/>
    </row>
    <row r="145">
      <c r="A145" s="92" t="s">
        <v>1097</v>
      </c>
      <c r="B145" s="92" t="s">
        <v>1128</v>
      </c>
      <c r="C145" s="93" t="s">
        <v>1097</v>
      </c>
      <c r="D145" s="112" t="s">
        <v>1129</v>
      </c>
      <c r="E145" s="91"/>
      <c r="F145" s="91"/>
      <c r="G145" s="91"/>
      <c r="H145" s="91"/>
      <c r="I145" s="91"/>
      <c r="J145" s="91"/>
      <c r="K145" s="91"/>
      <c r="L145" s="91"/>
      <c r="M145" s="91"/>
      <c r="N145" s="91"/>
      <c r="O145" s="91"/>
      <c r="P145" s="91"/>
      <c r="Q145" s="91"/>
      <c r="R145" s="91"/>
      <c r="S145" s="91"/>
      <c r="T145" s="91"/>
      <c r="U145" s="91"/>
      <c r="V145" s="91"/>
      <c r="W145" s="91"/>
      <c r="X145" s="91"/>
      <c r="Y145" s="91"/>
    </row>
    <row r="146">
      <c r="A146" s="92" t="s">
        <v>1097</v>
      </c>
      <c r="B146" s="92" t="s">
        <v>1130</v>
      </c>
      <c r="C146" s="93" t="s">
        <v>1097</v>
      </c>
      <c r="D146" s="112" t="s">
        <v>1129</v>
      </c>
      <c r="E146" s="91"/>
      <c r="F146" s="92" t="s">
        <v>1097</v>
      </c>
      <c r="G146" s="92" t="s">
        <v>1128</v>
      </c>
      <c r="H146" s="91"/>
      <c r="I146" s="91"/>
      <c r="J146" s="91"/>
      <c r="K146" s="91"/>
      <c r="L146" s="91"/>
      <c r="M146" s="91"/>
      <c r="N146" s="91"/>
      <c r="O146" s="91"/>
      <c r="P146" s="91"/>
      <c r="Q146" s="91"/>
      <c r="R146" s="91"/>
      <c r="S146" s="91"/>
      <c r="T146" s="91"/>
      <c r="U146" s="91"/>
      <c r="V146" s="91"/>
      <c r="W146" s="91"/>
      <c r="X146" s="91"/>
      <c r="Y146" s="91"/>
    </row>
    <row r="147">
      <c r="A147" s="97" t="s">
        <v>1099</v>
      </c>
      <c r="B147" s="97" t="s">
        <v>1131</v>
      </c>
      <c r="C147" s="97" t="s">
        <v>1099</v>
      </c>
      <c r="D147" s="97" t="s">
        <v>1099</v>
      </c>
      <c r="E147" s="91"/>
      <c r="F147" s="92" t="s">
        <v>1097</v>
      </c>
      <c r="G147" s="92" t="s">
        <v>1130</v>
      </c>
      <c r="H147" s="91"/>
      <c r="I147" s="91"/>
      <c r="J147" s="91"/>
      <c r="K147" s="91"/>
      <c r="L147" s="91"/>
      <c r="M147" s="91"/>
      <c r="N147" s="91"/>
      <c r="O147" s="91"/>
      <c r="P147" s="91"/>
      <c r="Q147" s="91"/>
      <c r="R147" s="91"/>
      <c r="S147" s="91"/>
      <c r="T147" s="91"/>
      <c r="U147" s="91"/>
      <c r="V147" s="91"/>
      <c r="W147" s="91"/>
      <c r="X147" s="91"/>
      <c r="Y147" s="91"/>
    </row>
    <row r="148">
      <c r="A148" s="95" t="s">
        <v>1103</v>
      </c>
      <c r="B148" s="95" t="s">
        <v>1130</v>
      </c>
      <c r="C148" s="96" t="s">
        <v>1104</v>
      </c>
      <c r="D148" s="103" t="s">
        <v>1133</v>
      </c>
      <c r="E148" s="91"/>
      <c r="F148" s="95" t="s">
        <v>1103</v>
      </c>
      <c r="G148" s="95" t="s">
        <v>1130</v>
      </c>
      <c r="H148" s="91"/>
      <c r="I148" s="91"/>
      <c r="J148" s="91"/>
      <c r="K148" s="91"/>
      <c r="L148" s="91"/>
      <c r="M148" s="91"/>
      <c r="N148" s="91"/>
      <c r="O148" s="91"/>
      <c r="P148" s="91"/>
      <c r="Q148" s="91"/>
      <c r="R148" s="91"/>
      <c r="S148" s="91"/>
      <c r="T148" s="91"/>
      <c r="U148" s="91"/>
      <c r="V148" s="91"/>
      <c r="W148" s="91"/>
      <c r="X148" s="91"/>
      <c r="Y148" s="91"/>
    </row>
    <row r="149">
      <c r="A149" s="91" t="s">
        <v>1134</v>
      </c>
      <c r="B149" s="91" t="s">
        <v>821</v>
      </c>
      <c r="C149" s="2" t="s">
        <v>1135</v>
      </c>
      <c r="D149" s="91"/>
      <c r="E149" s="91"/>
      <c r="F149" s="97" t="s">
        <v>1099</v>
      </c>
      <c r="G149" s="97" t="s">
        <v>1131</v>
      </c>
      <c r="H149" s="91"/>
      <c r="I149" s="91"/>
      <c r="J149" s="91"/>
      <c r="K149" s="91"/>
      <c r="L149" s="91"/>
      <c r="M149" s="91"/>
      <c r="N149" s="91"/>
      <c r="O149" s="91"/>
      <c r="P149" s="91"/>
      <c r="Q149" s="91"/>
      <c r="R149" s="91"/>
      <c r="S149" s="91"/>
      <c r="T149" s="91"/>
      <c r="U149" s="91"/>
      <c r="V149" s="91"/>
      <c r="W149" s="91"/>
      <c r="X149" s="91"/>
      <c r="Y149" s="91"/>
    </row>
    <row r="150">
      <c r="A150" s="95" t="s">
        <v>1103</v>
      </c>
      <c r="B150" s="95" t="s">
        <v>1136</v>
      </c>
      <c r="C150" s="96" t="s">
        <v>1104</v>
      </c>
      <c r="D150" s="103" t="s">
        <v>1137</v>
      </c>
      <c r="E150" s="91"/>
      <c r="F150" s="91" t="s">
        <v>1134</v>
      </c>
      <c r="G150" s="91" t="s">
        <v>821</v>
      </c>
      <c r="H150" s="91"/>
      <c r="I150" s="91"/>
      <c r="J150" s="91"/>
      <c r="K150" s="91"/>
      <c r="L150" s="91"/>
      <c r="M150" s="91"/>
      <c r="N150" s="91"/>
      <c r="O150" s="91"/>
      <c r="P150" s="91"/>
      <c r="Q150" s="91"/>
      <c r="R150" s="91"/>
      <c r="S150" s="91"/>
      <c r="T150" s="91"/>
      <c r="U150" s="91"/>
      <c r="V150" s="91"/>
      <c r="W150" s="91"/>
      <c r="X150" s="91"/>
      <c r="Y150" s="91"/>
    </row>
    <row r="151">
      <c r="A151" s="91" t="s">
        <v>1138</v>
      </c>
      <c r="B151" s="91" t="s">
        <v>821</v>
      </c>
      <c r="C151" s="2" t="s">
        <v>1138</v>
      </c>
      <c r="D151" s="91"/>
      <c r="E151" s="91"/>
      <c r="F151" s="95" t="s">
        <v>1103</v>
      </c>
      <c r="G151" s="95" t="s">
        <v>1139</v>
      </c>
      <c r="H151" s="91"/>
      <c r="I151" s="91"/>
      <c r="J151" s="91"/>
      <c r="K151" s="91"/>
      <c r="L151" s="91"/>
      <c r="M151" s="91"/>
      <c r="N151" s="91"/>
      <c r="O151" s="91"/>
      <c r="P151" s="91"/>
      <c r="Q151" s="91"/>
      <c r="R151" s="91"/>
      <c r="S151" s="91"/>
      <c r="T151" s="91"/>
      <c r="U151" s="91"/>
      <c r="V151" s="91"/>
      <c r="W151" s="91"/>
      <c r="X151" s="91"/>
      <c r="Y151" s="91"/>
    </row>
    <row r="152">
      <c r="A152" s="95" t="s">
        <v>1103</v>
      </c>
      <c r="B152" s="95" t="s">
        <v>1140</v>
      </c>
      <c r="C152" s="96" t="s">
        <v>1104</v>
      </c>
      <c r="D152" s="103" t="s">
        <v>1141</v>
      </c>
      <c r="E152" s="91"/>
      <c r="F152" s="91" t="s">
        <v>1138</v>
      </c>
      <c r="G152" s="91" t="s">
        <v>821</v>
      </c>
      <c r="H152" s="91"/>
      <c r="I152" s="91"/>
      <c r="J152" s="91"/>
      <c r="K152" s="91"/>
      <c r="L152" s="91"/>
      <c r="M152" s="91"/>
      <c r="N152" s="91"/>
      <c r="O152" s="91"/>
      <c r="P152" s="91"/>
      <c r="Q152" s="91"/>
      <c r="R152" s="91"/>
      <c r="S152" s="91"/>
      <c r="T152" s="91"/>
      <c r="U152" s="91"/>
      <c r="V152" s="91"/>
      <c r="W152" s="91"/>
      <c r="X152" s="91"/>
      <c r="Y152" s="91"/>
    </row>
    <row r="153">
      <c r="A153" s="97" t="s">
        <v>1099</v>
      </c>
      <c r="B153" s="97" t="s">
        <v>1142</v>
      </c>
      <c r="C153" s="97" t="s">
        <v>1099</v>
      </c>
      <c r="D153" s="98" t="s">
        <v>1143</v>
      </c>
      <c r="E153" s="91"/>
      <c r="F153" s="97" t="s">
        <v>1099</v>
      </c>
      <c r="G153" s="97" t="s">
        <v>1142</v>
      </c>
      <c r="H153" s="91"/>
      <c r="I153" s="91"/>
      <c r="J153" s="91"/>
      <c r="K153" s="91"/>
      <c r="L153" s="91"/>
      <c r="M153" s="91"/>
      <c r="N153" s="91"/>
      <c r="O153" s="91"/>
      <c r="P153" s="91"/>
      <c r="Q153" s="91"/>
      <c r="R153" s="91"/>
      <c r="S153" s="91"/>
      <c r="T153" s="91"/>
      <c r="U153" s="91"/>
      <c r="V153" s="91"/>
      <c r="W153" s="91"/>
      <c r="X153" s="91"/>
      <c r="Y153" s="91"/>
    </row>
    <row r="154">
      <c r="A154" s="92" t="s">
        <v>1097</v>
      </c>
      <c r="B154" s="92" t="s">
        <v>1136</v>
      </c>
      <c r="C154" s="93" t="s">
        <v>1097</v>
      </c>
      <c r="D154" s="112" t="s">
        <v>1144</v>
      </c>
      <c r="E154" s="91"/>
      <c r="F154" s="92" t="s">
        <v>1097</v>
      </c>
      <c r="G154" s="92" t="s">
        <v>1136</v>
      </c>
      <c r="H154" s="91"/>
      <c r="I154" s="91"/>
      <c r="J154" s="91"/>
      <c r="K154" s="91"/>
      <c r="L154" s="91"/>
      <c r="M154" s="91"/>
      <c r="N154" s="91"/>
      <c r="O154" s="91"/>
      <c r="P154" s="91"/>
      <c r="Q154" s="91"/>
      <c r="R154" s="91"/>
      <c r="S154" s="91"/>
      <c r="T154" s="91"/>
      <c r="U154" s="91"/>
      <c r="V154" s="91"/>
      <c r="W154" s="91"/>
      <c r="X154" s="91"/>
      <c r="Y154" s="91"/>
    </row>
    <row r="155">
      <c r="A155" s="91" t="s">
        <v>1145</v>
      </c>
      <c r="B155" s="91" t="s">
        <v>821</v>
      </c>
      <c r="C155" s="97" t="s">
        <v>1146</v>
      </c>
      <c r="D155" s="91"/>
      <c r="E155" s="91"/>
      <c r="F155" s="91"/>
      <c r="G155" s="91"/>
      <c r="H155" s="91"/>
      <c r="I155" s="91"/>
      <c r="J155" s="91"/>
      <c r="K155" s="91"/>
      <c r="L155" s="91"/>
      <c r="M155" s="91"/>
      <c r="N155" s="91"/>
      <c r="O155" s="91"/>
      <c r="P155" s="91"/>
      <c r="Q155" s="91"/>
      <c r="R155" s="91"/>
      <c r="S155" s="91"/>
      <c r="T155" s="91"/>
      <c r="U155" s="91"/>
      <c r="V155" s="91"/>
      <c r="W155" s="91"/>
      <c r="X155" s="91"/>
      <c r="Y155" s="91"/>
    </row>
    <row r="156">
      <c r="A156" s="91" t="s">
        <v>1147</v>
      </c>
      <c r="B156" s="91" t="s">
        <v>1148</v>
      </c>
      <c r="C156" s="97" t="s">
        <v>1146</v>
      </c>
      <c r="D156" s="91"/>
      <c r="E156" s="91"/>
      <c r="F156" s="91" t="s">
        <v>1145</v>
      </c>
      <c r="G156" s="91" t="s">
        <v>821</v>
      </c>
      <c r="H156" s="91"/>
      <c r="I156" s="91"/>
      <c r="J156" s="91"/>
      <c r="K156" s="91"/>
      <c r="L156" s="91"/>
      <c r="M156" s="91"/>
      <c r="N156" s="91"/>
      <c r="O156" s="91"/>
      <c r="P156" s="91"/>
      <c r="Q156" s="91"/>
      <c r="R156" s="91"/>
      <c r="S156" s="91"/>
      <c r="T156" s="91"/>
      <c r="U156" s="91"/>
      <c r="V156" s="91"/>
      <c r="W156" s="91"/>
      <c r="X156" s="91"/>
      <c r="Y156" s="91"/>
    </row>
    <row r="157">
      <c r="A157" s="92" t="s">
        <v>1149</v>
      </c>
      <c r="B157" s="92" t="s">
        <v>1022</v>
      </c>
      <c r="C157" s="93" t="s">
        <v>1110</v>
      </c>
      <c r="D157" s="93" t="s">
        <v>1150</v>
      </c>
      <c r="E157" s="91"/>
      <c r="F157" s="91" t="s">
        <v>1147</v>
      </c>
      <c r="G157" s="91" t="s">
        <v>1148</v>
      </c>
      <c r="H157" s="91"/>
      <c r="I157" s="91"/>
      <c r="J157" s="91"/>
      <c r="K157" s="91"/>
      <c r="L157" s="91"/>
      <c r="M157" s="91"/>
      <c r="N157" s="91"/>
      <c r="O157" s="91"/>
      <c r="P157" s="91"/>
      <c r="Q157" s="91"/>
      <c r="R157" s="91"/>
      <c r="S157" s="91"/>
      <c r="T157" s="91"/>
      <c r="U157" s="91"/>
      <c r="V157" s="91"/>
      <c r="W157" s="91"/>
      <c r="X157" s="91"/>
      <c r="Y157" s="91"/>
    </row>
    <row r="158">
      <c r="A158" s="95" t="s">
        <v>1152</v>
      </c>
      <c r="B158" s="95" t="s">
        <v>818</v>
      </c>
      <c r="C158" s="97" t="s">
        <v>1146</v>
      </c>
      <c r="D158" s="91"/>
      <c r="E158" s="91"/>
      <c r="F158" s="92" t="s">
        <v>1149</v>
      </c>
      <c r="G158" s="92" t="s">
        <v>1022</v>
      </c>
      <c r="H158" s="91"/>
      <c r="I158" s="91"/>
      <c r="J158" s="91"/>
      <c r="K158" s="91"/>
      <c r="L158" s="91"/>
      <c r="M158" s="91"/>
      <c r="N158" s="91"/>
      <c r="O158" s="91"/>
      <c r="P158" s="91"/>
      <c r="Q158" s="91"/>
      <c r="R158" s="91"/>
      <c r="S158" s="91"/>
      <c r="T158" s="91"/>
      <c r="U158" s="91"/>
      <c r="V158" s="91"/>
      <c r="W158" s="91"/>
      <c r="X158" s="91"/>
      <c r="Y158" s="91"/>
    </row>
    <row r="159">
      <c r="A159" s="97" t="s">
        <v>1146</v>
      </c>
      <c r="B159" s="97" t="s">
        <v>1022</v>
      </c>
      <c r="C159" s="97" t="s">
        <v>1146</v>
      </c>
      <c r="D159" s="91"/>
      <c r="E159" s="91"/>
      <c r="F159" s="95" t="s">
        <v>1152</v>
      </c>
      <c r="G159" s="95" t="s">
        <v>818</v>
      </c>
      <c r="H159" s="91"/>
      <c r="I159" s="91"/>
      <c r="J159" s="91"/>
      <c r="K159" s="91"/>
      <c r="L159" s="91"/>
      <c r="M159" s="91"/>
      <c r="N159" s="91"/>
      <c r="O159" s="91"/>
      <c r="P159" s="91"/>
      <c r="Q159" s="91"/>
      <c r="R159" s="91"/>
      <c r="S159" s="91"/>
      <c r="T159" s="91"/>
      <c r="U159" s="91"/>
      <c r="V159" s="91"/>
      <c r="W159" s="91"/>
      <c r="X159" s="91"/>
      <c r="Y159" s="91"/>
    </row>
    <row r="160">
      <c r="A160" s="97" t="s">
        <v>1154</v>
      </c>
      <c r="B160" s="97" t="s">
        <v>1022</v>
      </c>
      <c r="C160" s="97" t="s">
        <v>1146</v>
      </c>
      <c r="D160" s="91"/>
      <c r="E160" s="91"/>
      <c r="F160" s="97" t="s">
        <v>1146</v>
      </c>
      <c r="G160" s="97" t="s">
        <v>1022</v>
      </c>
      <c r="H160" s="91"/>
      <c r="I160" s="91"/>
      <c r="J160" s="91"/>
      <c r="K160" s="91"/>
      <c r="L160" s="91"/>
      <c r="M160" s="91"/>
      <c r="N160" s="91"/>
      <c r="O160" s="91"/>
      <c r="P160" s="91"/>
      <c r="Q160" s="91"/>
      <c r="R160" s="91"/>
      <c r="S160" s="91"/>
      <c r="T160" s="91"/>
      <c r="U160" s="91"/>
      <c r="V160" s="91"/>
      <c r="W160" s="91"/>
      <c r="X160" s="91"/>
      <c r="Y160" s="91"/>
    </row>
    <row r="161">
      <c r="A161" s="97" t="s">
        <v>1146</v>
      </c>
      <c r="B161" s="97" t="s">
        <v>1027</v>
      </c>
      <c r="C161" s="97" t="s">
        <v>1146</v>
      </c>
      <c r="D161" s="91"/>
      <c r="E161" s="91"/>
      <c r="F161" s="97" t="s">
        <v>1154</v>
      </c>
      <c r="G161" s="97" t="s">
        <v>1022</v>
      </c>
      <c r="H161" s="91"/>
      <c r="I161" s="91"/>
      <c r="J161" s="91"/>
      <c r="K161" s="91"/>
      <c r="L161" s="91"/>
      <c r="M161" s="91"/>
      <c r="N161" s="91"/>
      <c r="O161" s="91"/>
      <c r="P161" s="91"/>
      <c r="Q161" s="91"/>
      <c r="R161" s="91"/>
      <c r="S161" s="91"/>
      <c r="T161" s="91"/>
      <c r="U161" s="91"/>
      <c r="V161" s="91"/>
      <c r="W161" s="91"/>
      <c r="X161" s="91"/>
      <c r="Y161" s="91"/>
    </row>
    <row r="162">
      <c r="A162" s="97" t="s">
        <v>1154</v>
      </c>
      <c r="B162" s="97" t="s">
        <v>1155</v>
      </c>
      <c r="C162" s="97" t="s">
        <v>1146</v>
      </c>
      <c r="D162" s="91"/>
      <c r="E162" s="91"/>
      <c r="F162" s="97" t="s">
        <v>1146</v>
      </c>
      <c r="G162" s="97" t="s">
        <v>1027</v>
      </c>
      <c r="H162" s="91"/>
      <c r="I162" s="91"/>
      <c r="J162" s="91"/>
      <c r="K162" s="91"/>
      <c r="L162" s="91"/>
      <c r="M162" s="91"/>
      <c r="N162" s="91"/>
      <c r="O162" s="91"/>
      <c r="P162" s="91"/>
      <c r="Q162" s="91"/>
      <c r="R162" s="91"/>
      <c r="S162" s="91"/>
      <c r="T162" s="91"/>
      <c r="U162" s="91"/>
      <c r="V162" s="91"/>
      <c r="W162" s="91"/>
      <c r="X162" s="91"/>
      <c r="Y162" s="91"/>
    </row>
    <row r="163">
      <c r="A163" s="92" t="s">
        <v>1149</v>
      </c>
      <c r="B163" s="92" t="s">
        <v>1155</v>
      </c>
      <c r="C163" s="93" t="s">
        <v>1110</v>
      </c>
      <c r="D163" s="93" t="s">
        <v>1150</v>
      </c>
      <c r="E163" s="91"/>
      <c r="F163" s="97" t="s">
        <v>1154</v>
      </c>
      <c r="G163" s="97" t="s">
        <v>1155</v>
      </c>
      <c r="H163" s="91"/>
      <c r="I163" s="91"/>
      <c r="J163" s="91"/>
      <c r="K163" s="91"/>
      <c r="L163" s="91"/>
      <c r="M163" s="91"/>
      <c r="N163" s="91"/>
      <c r="O163" s="91"/>
      <c r="P163" s="91"/>
      <c r="Q163" s="91"/>
      <c r="R163" s="91"/>
      <c r="S163" s="91"/>
      <c r="T163" s="91"/>
      <c r="U163" s="91"/>
      <c r="V163" s="91"/>
      <c r="W163" s="91"/>
      <c r="X163" s="91"/>
      <c r="Y163" s="91"/>
    </row>
    <row r="164">
      <c r="A164" s="97" t="s">
        <v>1146</v>
      </c>
      <c r="B164" s="97" t="s">
        <v>1158</v>
      </c>
      <c r="C164" s="97" t="s">
        <v>1146</v>
      </c>
      <c r="D164" s="91"/>
      <c r="E164" s="91"/>
      <c r="F164" s="92" t="s">
        <v>1149</v>
      </c>
      <c r="G164" s="92" t="s">
        <v>1155</v>
      </c>
      <c r="H164" s="91"/>
      <c r="I164" s="91"/>
      <c r="J164" s="91"/>
      <c r="K164" s="91"/>
      <c r="L164" s="91"/>
      <c r="M164" s="91"/>
      <c r="N164" s="91"/>
      <c r="O164" s="91"/>
      <c r="P164" s="91"/>
      <c r="Q164" s="91"/>
      <c r="R164" s="91"/>
      <c r="S164" s="91"/>
      <c r="T164" s="91"/>
      <c r="U164" s="91"/>
      <c r="V164" s="91"/>
      <c r="W164" s="91"/>
      <c r="X164" s="91"/>
      <c r="Y164" s="91"/>
    </row>
    <row r="165">
      <c r="A165" s="91" t="s">
        <v>1159</v>
      </c>
      <c r="B165" s="91" t="s">
        <v>1022</v>
      </c>
      <c r="C165" s="97" t="s">
        <v>1146</v>
      </c>
      <c r="D165" s="91"/>
      <c r="E165" s="91"/>
      <c r="F165" s="97" t="s">
        <v>1146</v>
      </c>
      <c r="G165" s="97" t="s">
        <v>1158</v>
      </c>
      <c r="H165" s="91"/>
      <c r="I165" s="91"/>
      <c r="J165" s="91"/>
      <c r="K165" s="91"/>
      <c r="L165" s="91"/>
      <c r="M165" s="91"/>
      <c r="N165" s="91"/>
      <c r="O165" s="91"/>
      <c r="P165" s="91"/>
      <c r="Q165" s="91"/>
      <c r="R165" s="91"/>
      <c r="S165" s="91"/>
      <c r="T165" s="91"/>
      <c r="U165" s="91"/>
      <c r="V165" s="91"/>
      <c r="W165" s="91"/>
      <c r="X165" s="91"/>
      <c r="Y165" s="91"/>
    </row>
    <row r="166">
      <c r="A166" s="92" t="s">
        <v>572</v>
      </c>
      <c r="B166" s="92" t="s">
        <v>1160</v>
      </c>
      <c r="C166" s="93" t="s">
        <v>1110</v>
      </c>
      <c r="D166" s="115" t="s">
        <v>1150</v>
      </c>
      <c r="E166" s="91"/>
      <c r="F166" s="91" t="s">
        <v>1159</v>
      </c>
      <c r="G166" s="91" t="s">
        <v>1022</v>
      </c>
      <c r="H166" s="91"/>
      <c r="I166" s="91"/>
      <c r="J166" s="91"/>
      <c r="K166" s="91"/>
      <c r="L166" s="91"/>
      <c r="M166" s="91"/>
      <c r="N166" s="91"/>
      <c r="O166" s="91"/>
      <c r="P166" s="91"/>
      <c r="Q166" s="91"/>
      <c r="R166" s="91"/>
      <c r="S166" s="91"/>
      <c r="T166" s="91"/>
      <c r="U166" s="91"/>
      <c r="V166" s="91"/>
      <c r="W166" s="91"/>
      <c r="X166" s="91"/>
      <c r="Y166" s="91"/>
    </row>
    <row r="167">
      <c r="A167" s="91" t="s">
        <v>1161</v>
      </c>
      <c r="B167" s="91" t="s">
        <v>818</v>
      </c>
      <c r="C167" s="2" t="s">
        <v>1161</v>
      </c>
      <c r="D167" s="91"/>
      <c r="E167" s="91"/>
      <c r="F167" s="91"/>
      <c r="G167" s="91"/>
      <c r="H167" s="91"/>
      <c r="I167" s="91"/>
      <c r="J167" s="91"/>
      <c r="K167" s="91"/>
      <c r="L167" s="91"/>
      <c r="M167" s="91"/>
      <c r="N167" s="91"/>
      <c r="O167" s="91"/>
      <c r="P167" s="91"/>
      <c r="Q167" s="91"/>
      <c r="R167" s="91"/>
      <c r="S167" s="91"/>
      <c r="T167" s="91"/>
      <c r="U167" s="91"/>
      <c r="V167" s="91"/>
      <c r="W167" s="91"/>
      <c r="X167" s="91"/>
      <c r="Y167" s="91"/>
    </row>
    <row r="168">
      <c r="A168" s="97" t="s">
        <v>1162</v>
      </c>
      <c r="B168" s="97" t="s">
        <v>818</v>
      </c>
      <c r="C168" s="98" t="s">
        <v>1163</v>
      </c>
      <c r="D168" s="116" t="s">
        <v>1164</v>
      </c>
      <c r="E168" s="91"/>
      <c r="F168" s="91" t="s">
        <v>1161</v>
      </c>
      <c r="G168" s="91" t="s">
        <v>838</v>
      </c>
      <c r="H168" s="91"/>
      <c r="I168" s="91"/>
      <c r="J168" s="91"/>
      <c r="K168" s="91"/>
      <c r="L168" s="91"/>
      <c r="M168" s="91"/>
      <c r="N168" s="91"/>
      <c r="O168" s="91"/>
      <c r="P168" s="91"/>
      <c r="Q168" s="91"/>
      <c r="R168" s="91"/>
      <c r="S168" s="91"/>
      <c r="T168" s="91"/>
      <c r="U168" s="91"/>
      <c r="V168" s="91"/>
      <c r="W168" s="91"/>
      <c r="X168" s="91"/>
      <c r="Y168" s="91"/>
    </row>
    <row r="169">
      <c r="A169" s="92" t="s">
        <v>1110</v>
      </c>
      <c r="B169" s="92" t="s">
        <v>965</v>
      </c>
      <c r="C169" s="93" t="s">
        <v>1110</v>
      </c>
      <c r="D169" s="93" t="s">
        <v>1150</v>
      </c>
      <c r="E169" s="91"/>
      <c r="F169" s="92" t="s">
        <v>1110</v>
      </c>
      <c r="G169" s="92" t="s">
        <v>1166</v>
      </c>
      <c r="H169" s="91"/>
      <c r="I169" s="91"/>
      <c r="J169" s="91"/>
      <c r="K169" s="91"/>
      <c r="L169" s="91"/>
      <c r="M169" s="91"/>
      <c r="N169" s="91"/>
      <c r="O169" s="91"/>
      <c r="P169" s="91"/>
      <c r="Q169" s="91"/>
      <c r="R169" s="91"/>
      <c r="S169" s="91"/>
      <c r="T169" s="91"/>
      <c r="U169" s="91"/>
      <c r="V169" s="91"/>
      <c r="W169" s="91"/>
      <c r="X169" s="91"/>
      <c r="Y169" s="91"/>
    </row>
    <row r="170">
      <c r="A170" s="91" t="s">
        <v>1161</v>
      </c>
      <c r="B170" s="91" t="s">
        <v>827</v>
      </c>
      <c r="C170" s="2" t="s">
        <v>1161</v>
      </c>
      <c r="D170" s="91"/>
      <c r="E170" s="91"/>
      <c r="F170" s="97" t="s">
        <v>1162</v>
      </c>
      <c r="G170" s="97" t="s">
        <v>1166</v>
      </c>
      <c r="H170" s="91"/>
      <c r="I170" s="91"/>
      <c r="J170" s="91"/>
      <c r="K170" s="91"/>
      <c r="L170" s="91"/>
      <c r="M170" s="91"/>
      <c r="N170" s="91"/>
      <c r="O170" s="91"/>
      <c r="P170" s="91"/>
      <c r="Q170" s="91"/>
      <c r="R170" s="91"/>
      <c r="S170" s="91"/>
      <c r="T170" s="91"/>
      <c r="U170" s="91"/>
      <c r="V170" s="91"/>
      <c r="W170" s="91"/>
      <c r="X170" s="91"/>
      <c r="Y170" s="91"/>
    </row>
    <row r="171">
      <c r="A171" s="97" t="s">
        <v>1162</v>
      </c>
      <c r="B171" s="97" t="s">
        <v>1167</v>
      </c>
      <c r="C171" s="98" t="s">
        <v>1163</v>
      </c>
      <c r="D171" s="116" t="s">
        <v>1168</v>
      </c>
      <c r="E171" s="91"/>
      <c r="F171" s="91"/>
      <c r="G171" s="91"/>
      <c r="H171" s="91"/>
      <c r="I171" s="91"/>
      <c r="J171" s="91"/>
      <c r="K171" s="91"/>
      <c r="L171" s="91"/>
      <c r="M171" s="91"/>
      <c r="N171" s="91"/>
      <c r="O171" s="91"/>
      <c r="P171" s="91"/>
      <c r="Q171" s="91"/>
      <c r="R171" s="91"/>
      <c r="S171" s="91"/>
      <c r="T171" s="91"/>
      <c r="U171" s="91"/>
      <c r="V171" s="91"/>
      <c r="W171" s="91"/>
      <c r="X171" s="91"/>
      <c r="Y171" s="91"/>
    </row>
    <row r="172">
      <c r="A172" s="91" t="s">
        <v>1161</v>
      </c>
      <c r="B172" s="91" t="s">
        <v>1169</v>
      </c>
      <c r="C172" s="2" t="s">
        <v>1161</v>
      </c>
      <c r="D172" s="91"/>
      <c r="E172" s="91"/>
      <c r="F172" s="91"/>
      <c r="G172" s="91"/>
      <c r="H172" s="91"/>
      <c r="I172" s="91"/>
      <c r="J172" s="91"/>
      <c r="K172" s="91"/>
      <c r="L172" s="91"/>
      <c r="M172" s="91"/>
      <c r="N172" s="91"/>
      <c r="O172" s="91"/>
      <c r="P172" s="91"/>
      <c r="Q172" s="91"/>
      <c r="R172" s="91"/>
      <c r="S172" s="91"/>
      <c r="T172" s="91"/>
      <c r="U172" s="91"/>
      <c r="V172" s="91"/>
      <c r="W172" s="91"/>
      <c r="X172" s="91"/>
      <c r="Y172" s="91"/>
    </row>
    <row r="173">
      <c r="A173" s="92" t="s">
        <v>1110</v>
      </c>
      <c r="B173" s="92" t="s">
        <v>1170</v>
      </c>
      <c r="C173" s="93" t="s">
        <v>1110</v>
      </c>
      <c r="D173" s="93" t="s">
        <v>1150</v>
      </c>
      <c r="E173" s="91"/>
      <c r="F173" s="91"/>
      <c r="G173" s="91"/>
      <c r="H173" s="91"/>
      <c r="I173" s="91"/>
      <c r="J173" s="91"/>
      <c r="K173" s="91"/>
      <c r="L173" s="91"/>
      <c r="M173" s="91"/>
      <c r="N173" s="91"/>
      <c r="O173" s="91"/>
      <c r="P173" s="91"/>
      <c r="Q173" s="91"/>
      <c r="R173" s="91"/>
      <c r="S173" s="91"/>
      <c r="T173" s="91"/>
      <c r="U173" s="91"/>
      <c r="V173" s="91"/>
      <c r="W173" s="91"/>
      <c r="X173" s="91"/>
      <c r="Y173" s="91"/>
    </row>
    <row r="174">
      <c r="A174" s="94" t="s">
        <v>1171</v>
      </c>
      <c r="B174" s="94" t="s">
        <v>826</v>
      </c>
      <c r="C174" s="2" t="s">
        <v>1171</v>
      </c>
      <c r="D174" s="91"/>
      <c r="E174" s="91"/>
      <c r="F174" s="91"/>
      <c r="G174" s="91"/>
      <c r="H174" s="91"/>
      <c r="I174" s="91"/>
      <c r="J174" s="91"/>
      <c r="K174" s="91"/>
      <c r="L174" s="91"/>
      <c r="M174" s="91"/>
      <c r="N174" s="91"/>
      <c r="O174" s="91"/>
      <c r="P174" s="91"/>
      <c r="Q174" s="91"/>
      <c r="R174" s="91"/>
      <c r="S174" s="91"/>
      <c r="T174" s="91"/>
      <c r="U174" s="91"/>
      <c r="V174" s="91"/>
      <c r="W174" s="91"/>
      <c r="X174" s="91"/>
      <c r="Y174" s="91"/>
    </row>
    <row r="175">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row>
    <row r="176">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row>
    <row r="177">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row>
    <row r="178">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row>
    <row r="179">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row>
    <row r="180">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row>
    <row r="18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row>
    <row r="182">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row>
    <row r="183">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row>
    <row r="184">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row>
    <row r="185">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row>
    <row r="186">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row>
    <row r="187">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row>
    <row r="188">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row>
    <row r="189">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row>
    <row r="190">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row>
    <row r="19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row>
    <row r="192">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row>
    <row r="193">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row>
    <row r="194">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row>
    <row r="195">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row>
    <row r="196">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row>
    <row r="197">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row>
    <row r="198">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row>
    <row r="199">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row>
    <row r="200">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row>
    <row r="20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row>
    <row r="202">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row>
    <row r="203">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row>
    <row r="204">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row>
    <row r="205">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row>
    <row r="206">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row>
    <row r="207">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row>
    <row r="208">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row>
    <row r="209">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row>
    <row r="210">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row>
    <row r="21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row>
    <row r="212">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row>
    <row r="213">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row>
    <row r="214">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row>
    <row r="215">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row>
    <row r="216">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row>
    <row r="217">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row>
    <row r="218">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row>
    <row r="219">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row>
    <row r="220">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row>
    <row r="22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row>
    <row r="222">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row>
    <row r="223">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row>
    <row r="224">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row>
    <row r="225">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row>
    <row r="226">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row>
    <row r="227">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row>
    <row r="228">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row>
    <row r="229">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row>
    <row r="230">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row>
    <row r="23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row>
    <row r="232">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row>
    <row r="233">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row>
    <row r="234">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row>
    <row r="235">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row>
    <row r="236">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row>
    <row r="237">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row>
    <row r="238">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row>
    <row r="239">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row>
    <row r="240">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row>
    <row r="24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row>
    <row r="242">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row>
    <row r="243">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row>
    <row r="244">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row>
    <row r="245">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row>
    <row r="246">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row>
    <row r="247">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row>
    <row r="248">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row>
    <row r="249">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row>
    <row r="250">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row>
    <row r="25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row>
    <row r="252">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row>
    <row r="253">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row>
    <row r="254">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row>
    <row r="255">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row>
    <row r="256">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row>
    <row r="257">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row>
    <row r="258">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row>
    <row r="259">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row>
    <row r="260">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row>
    <row r="26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row>
    <row r="262">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row>
    <row r="263">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row>
    <row r="264">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row>
    <row r="265">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row>
    <row r="266">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row>
    <row r="267">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row>
    <row r="268">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row>
    <row r="269">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row>
    <row r="270">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row>
    <row r="27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row>
    <row r="272">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row>
    <row r="273">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row>
    <row r="274">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row>
    <row r="275">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row>
    <row r="276">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row>
    <row r="277">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row>
    <row r="278">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row>
    <row r="279">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row>
    <row r="280">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row>
    <row r="28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row>
    <row r="282">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row>
    <row r="283">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row>
    <row r="284">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row>
    <row r="285">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row>
    <row r="286">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row>
    <row r="287">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row>
    <row r="288">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row>
    <row r="289">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row>
    <row r="290">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row>
    <row r="29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row>
    <row r="292">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row>
    <row r="293">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row>
    <row r="294">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row>
    <row r="295">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row>
    <row r="296">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row>
    <row r="297">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row>
    <row r="298">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row>
    <row r="299">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row>
    <row r="300">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row>
    <row r="30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row>
    <row r="302">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row>
    <row r="303">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row>
    <row r="304">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row>
    <row r="305">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row>
    <row r="306">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row>
    <row r="307">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row>
    <row r="308">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row>
    <row r="309">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row>
    <row r="310">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row>
    <row r="31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row>
    <row r="312">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row>
    <row r="313">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row>
    <row r="314">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row>
    <row r="315">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row>
    <row r="316">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row>
    <row r="317">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row>
    <row r="318">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row>
    <row r="319">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row>
    <row r="320">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row>
    <row r="32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row>
    <row r="322">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row>
    <row r="323">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row>
    <row r="324">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row>
    <row r="325">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row>
    <row r="326">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row>
    <row r="327">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row>
    <row r="328">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row>
    <row r="329">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row>
    <row r="330">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row>
    <row r="33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row>
    <row r="332">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row>
    <row r="333">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row>
    <row r="334">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row>
    <row r="335">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row>
    <row r="336">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row>
    <row r="337">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row>
    <row r="338">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row>
    <row r="339">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row>
    <row r="340">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row>
    <row r="34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row>
    <row r="342">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row>
    <row r="343">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row>
    <row r="344">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row>
    <row r="345">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row>
    <row r="346">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row>
    <row r="347">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row>
    <row r="348">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row>
    <row r="349">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row>
    <row r="350">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row>
    <row r="35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row>
    <row r="352">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row>
    <row r="353">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row>
    <row r="354">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row>
    <row r="355">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row>
    <row r="356">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row>
    <row r="357">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row>
    <row r="358">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row>
    <row r="359">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row>
    <row r="360">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row>
    <row r="36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row>
    <row r="362">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row>
    <row r="363">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row>
    <row r="364">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row>
    <row r="365">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row>
    <row r="366">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row>
    <row r="367">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row>
    <row r="368">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row>
    <row r="369">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row>
    <row r="370">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row>
    <row r="37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row>
    <row r="372">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row>
    <row r="373">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row>
    <row r="374">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row>
    <row r="375">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row>
    <row r="376">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row>
    <row r="377">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row>
    <row r="378">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row>
    <row r="379">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row>
    <row r="380">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row>
    <row r="38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row>
    <row r="382">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row>
    <row r="383">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row>
    <row r="384">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row>
    <row r="385">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row>
    <row r="386">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row>
    <row r="387">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row>
    <row r="388">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row>
    <row r="389">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row>
    <row r="390">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row>
    <row r="39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row>
    <row r="392">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row>
    <row r="393">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row>
    <row r="394">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row>
    <row r="395">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row>
    <row r="396">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row>
    <row r="397">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row>
    <row r="398">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row>
    <row r="399">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row>
    <row r="400">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row>
    <row r="40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row>
    <row r="402">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row>
    <row r="403">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row>
    <row r="404">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row>
    <row r="405">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row>
    <row r="406">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row>
    <row r="407">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row>
    <row r="408">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row>
    <row r="409">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row>
    <row r="410">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row>
    <row r="41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row>
    <row r="412">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row>
    <row r="413">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row>
    <row r="414">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row>
    <row r="415">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row>
    <row r="416">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row>
    <row r="417">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row>
    <row r="418">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row>
    <row r="419">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row>
    <row r="420">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row>
    <row r="42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row>
    <row r="422">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row>
    <row r="423">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row>
    <row r="424">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row>
    <row r="425">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row>
    <row r="426">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row>
    <row r="427">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row>
    <row r="428">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row>
    <row r="429">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row>
    <row r="430">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row>
    <row r="43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row>
    <row r="432">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row>
    <row r="433">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row>
    <row r="434">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row>
    <row r="435">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row>
    <row r="436">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row>
    <row r="437">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row>
    <row r="438">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row>
    <row r="439">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row>
    <row r="440">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row>
    <row r="44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row>
    <row r="442">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row>
    <row r="443">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row>
    <row r="444">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row>
    <row r="445">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row>
    <row r="446">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row>
    <row r="447">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row>
    <row r="448">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row>
    <row r="449">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row>
    <row r="450">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row>
    <row r="45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row>
    <row r="452">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row>
    <row r="453">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row>
    <row r="454">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row>
    <row r="455">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row>
    <row r="456">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row>
    <row r="457">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row>
    <row r="458">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row>
    <row r="459">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row>
    <row r="460">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row>
    <row r="46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row>
    <row r="462">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row>
    <row r="463">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row>
    <row r="464">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row>
    <row r="465">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row>
    <row r="466">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row>
    <row r="467">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row>
    <row r="468">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row>
    <row r="469">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row>
    <row r="470">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row>
    <row r="47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row>
    <row r="472">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row>
    <row r="473">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row>
    <row r="474">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row>
    <row r="475">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row>
    <row r="476">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row>
    <row r="477">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row>
    <row r="478">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row>
    <row r="479">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row>
    <row r="480">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row>
    <row r="48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row>
    <row r="482">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row>
    <row r="483">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row>
    <row r="484">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row>
    <row r="485">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row>
    <row r="486">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row>
    <row r="487">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row>
    <row r="488">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row>
    <row r="489">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row>
    <row r="490">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row>
    <row r="49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row>
    <row r="492">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row>
    <row r="493">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row>
    <row r="494">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row>
    <row r="495">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row>
    <row r="496">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row>
    <row r="497">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row>
    <row r="498">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row>
    <row r="499">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row>
    <row r="500">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row>
    <row r="50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row>
    <row r="502">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row>
    <row r="503">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row>
    <row r="504">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row>
    <row r="505">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row>
    <row r="506">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row>
    <row r="507">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row>
    <row r="508">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row>
    <row r="509">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row>
    <row r="510">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row>
    <row r="51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row>
    <row r="512">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row>
    <row r="513">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row>
    <row r="514">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row>
    <row r="515">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row>
    <row r="516">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row>
    <row r="517">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row>
    <row r="518">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row>
    <row r="519">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row>
    <row r="520">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row>
    <row r="52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row>
    <row r="522">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row>
    <row r="523">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row>
    <row r="524">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row>
    <row r="525">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row>
    <row r="526">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row>
    <row r="527">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row>
    <row r="528">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row>
    <row r="529">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row>
    <row r="530">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row>
    <row r="53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row>
    <row r="532">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row>
    <row r="533">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row>
    <row r="534">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row>
    <row r="535">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row>
    <row r="536">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row>
    <row r="537">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row>
    <row r="538">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row>
    <row r="539">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row>
    <row r="540">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row>
    <row r="54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row>
    <row r="542">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row>
    <row r="543">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row>
    <row r="544">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row>
    <row r="545">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row>
    <row r="546">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row>
    <row r="547">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row>
    <row r="548">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row>
    <row r="549">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row>
    <row r="550">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row>
    <row r="55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row>
    <row r="552">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row>
    <row r="553">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row>
    <row r="554">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row>
    <row r="555">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row>
    <row r="556">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row>
    <row r="557">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row>
    <row r="558">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row>
    <row r="559">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row>
    <row r="560">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row>
    <row r="56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row>
    <row r="562">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row>
    <row r="563">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row>
    <row r="564">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row>
    <row r="565">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row>
    <row r="566">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row>
    <row r="567">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row>
    <row r="568">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row>
    <row r="569">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row>
    <row r="570">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row>
    <row r="57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row>
    <row r="572">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row>
    <row r="573">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row>
    <row r="574">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row>
    <row r="575">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row>
    <row r="576">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row>
    <row r="577">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row>
    <row r="578">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row>
    <row r="579">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row>
    <row r="580">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row>
    <row r="58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row>
    <row r="582">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row>
    <row r="583">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row>
    <row r="584">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row>
    <row r="585">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row>
    <row r="586">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row>
    <row r="587">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row>
    <row r="588">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row>
    <row r="589">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row>
    <row r="590">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row>
    <row r="59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row>
    <row r="592">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row>
    <row r="593">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row>
    <row r="594">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row>
    <row r="595">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row>
    <row r="596">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row>
    <row r="597">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row>
    <row r="598">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row>
    <row r="599">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row>
    <row r="600">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row>
    <row r="60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row>
    <row r="602">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row>
    <row r="603">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row>
    <row r="604">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row>
    <row r="605">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row>
    <row r="606">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row>
    <row r="607">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row>
    <row r="608">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row>
    <row r="609">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row>
    <row r="610">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row>
    <row r="61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row>
    <row r="612">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row>
    <row r="613">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row>
    <row r="614">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row>
    <row r="615">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row>
    <row r="616">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row>
    <row r="617">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row>
    <row r="618">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row>
    <row r="619">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row>
    <row r="620">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row>
    <row r="62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row>
    <row r="622">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row>
    <row r="623">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row>
    <row r="624">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row>
    <row r="625">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row>
    <row r="626">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row>
    <row r="627">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row>
    <row r="628">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row>
    <row r="629">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row>
    <row r="630">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row>
    <row r="63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row>
    <row r="632">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row>
    <row r="633">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row>
    <row r="634">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row>
    <row r="635">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row>
    <row r="636">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row>
    <row r="637">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row>
    <row r="638">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row>
    <row r="639">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row>
    <row r="640">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row>
    <row r="64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row>
    <row r="642">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row>
    <row r="643">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row>
    <row r="644">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row>
    <row r="645">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row>
    <row r="646">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row>
    <row r="647">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row>
    <row r="648">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row>
    <row r="649">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row>
    <row r="650">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row>
    <row r="65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row>
    <row r="652">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row>
    <row r="653">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row>
    <row r="654">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row>
    <row r="655">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row>
    <row r="656">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row>
    <row r="657">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row>
    <row r="658">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row>
    <row r="659">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row>
    <row r="660">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row>
    <row r="66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row>
    <row r="662">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row>
    <row r="663">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row>
    <row r="664">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row>
    <row r="665">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row>
    <row r="666">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row>
    <row r="667">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row>
    <row r="668">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row>
    <row r="669">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row>
    <row r="670">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row>
    <row r="67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row>
    <row r="672">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row>
    <row r="673">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row>
    <row r="674">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row>
    <row r="675">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row>
    <row r="676">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row>
    <row r="677">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row>
    <row r="678">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row>
    <row r="679">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row>
    <row r="680">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row>
    <row r="68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row>
    <row r="682">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row>
    <row r="683">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row>
    <row r="684">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row>
    <row r="685">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row>
    <row r="686">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row>
    <row r="687">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row>
    <row r="688">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row>
    <row r="689">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row>
    <row r="690">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row>
    <row r="69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row>
    <row r="692">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row>
    <row r="693">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row>
    <row r="694">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row>
    <row r="695">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row>
    <row r="696">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row>
    <row r="697">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row>
    <row r="698">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row>
    <row r="699">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row>
    <row r="700">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row>
    <row r="70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row>
    <row r="702">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row>
    <row r="703">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row>
    <row r="704">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row>
    <row r="705">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row>
    <row r="706">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row>
    <row r="707">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row>
    <row r="708">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row>
    <row r="709">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row>
    <row r="710">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row>
    <row r="71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row>
    <row r="712">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row>
    <row r="713">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row>
    <row r="714">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row>
    <row r="715">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row>
    <row r="716">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row>
    <row r="717">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row>
    <row r="718">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row>
    <row r="719">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row>
    <row r="720">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row>
    <row r="72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row>
    <row r="722">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row>
    <row r="723">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row>
    <row r="724">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row>
    <row r="725">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row>
    <row r="726">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row>
    <row r="727">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row>
    <row r="728">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row>
    <row r="729">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row>
    <row r="730">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row>
    <row r="73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row>
    <row r="732">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row>
    <row r="733">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row>
    <row r="734">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row>
    <row r="735">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row>
    <row r="736">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row>
    <row r="737">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row>
    <row r="738">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row>
    <row r="739">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row>
    <row r="740">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row>
    <row r="74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row>
    <row r="742">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row>
    <row r="743">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row>
    <row r="744">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row>
    <row r="745">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row>
    <row r="746">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row>
    <row r="747">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row>
    <row r="748">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row>
    <row r="749">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row>
    <row r="750">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row>
    <row r="75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row>
    <row r="752">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row>
    <row r="753">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row>
    <row r="754">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row>
    <row r="755">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row>
    <row r="756">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row>
    <row r="757">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row>
    <row r="758">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row>
    <row r="759">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row>
    <row r="760">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row>
    <row r="76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row>
    <row r="762">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row>
    <row r="763">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row>
    <row r="764">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row>
    <row r="765">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row>
    <row r="766">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row>
    <row r="767">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row>
    <row r="768">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row>
    <row r="769">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row>
    <row r="770">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row>
    <row r="77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row>
    <row r="772">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row>
    <row r="773">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row>
    <row r="774">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row>
    <row r="775">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row>
    <row r="776">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row>
    <row r="777">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row>
    <row r="778">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row>
    <row r="779">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row>
    <row r="780">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row>
    <row r="78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row>
    <row r="782">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row>
    <row r="783">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row>
    <row r="784">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row>
    <row r="785">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row>
    <row r="786">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row>
    <row r="787">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row>
    <row r="788">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row>
    <row r="789">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row>
    <row r="790">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row>
    <row r="79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row>
    <row r="792">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row>
    <row r="793">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row>
    <row r="794">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row>
    <row r="795">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row>
    <row r="796">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row>
    <row r="797">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row>
    <row r="798">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row>
    <row r="799">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row>
    <row r="800">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row>
    <row r="80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row>
    <row r="802">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row>
    <row r="803">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row>
    <row r="804">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row>
    <row r="805">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row>
    <row r="806">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row>
    <row r="807">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row>
    <row r="808">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row>
    <row r="809">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row>
    <row r="810">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row>
    <row r="81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row>
    <row r="812">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row>
    <row r="813">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row>
    <row r="814">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row>
    <row r="815">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row>
    <row r="816">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row>
    <row r="817">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row>
    <row r="818">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row>
    <row r="819">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row>
    <row r="820">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row>
    <row r="82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row>
    <row r="822">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row>
    <row r="823">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row>
    <row r="824">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row>
    <row r="825">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row>
    <row r="826">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row>
    <row r="827">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row>
    <row r="828">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row>
    <row r="829">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row>
    <row r="830">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row>
    <row r="83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row>
    <row r="832">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row>
    <row r="833">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row>
    <row r="834">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row>
    <row r="835">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row>
    <row r="836">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row>
    <row r="837">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row>
    <row r="838">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row>
    <row r="839">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row>
    <row r="840">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row>
    <row r="84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row>
    <row r="842">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row>
    <row r="843">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row>
    <row r="844">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row>
    <row r="845">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row>
    <row r="846">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row>
    <row r="847">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row>
    <row r="848">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row>
    <row r="849">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row>
    <row r="850">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row>
    <row r="85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row>
    <row r="852">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row>
    <row r="853">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row>
    <row r="854">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row>
    <row r="855">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row>
    <row r="856">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row>
    <row r="857">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row>
    <row r="858">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row>
    <row r="859">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row>
    <row r="860">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row>
    <row r="86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row>
    <row r="862">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row>
    <row r="863">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row>
    <row r="864">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row>
    <row r="865">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row>
    <row r="866">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row>
    <row r="867">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row>
    <row r="868">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row>
    <row r="869">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row>
    <row r="870">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row>
    <row r="87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row>
    <row r="872">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row>
    <row r="873">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row>
    <row r="874">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row>
    <row r="875">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row>
    <row r="876">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row>
    <row r="877">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row>
    <row r="878">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row>
    <row r="879">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row>
    <row r="880">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row>
    <row r="88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row>
    <row r="882">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row>
    <row r="883">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row>
    <row r="884">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row>
    <row r="885">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row>
    <row r="886">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row>
    <row r="887">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row>
    <row r="888">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row>
    <row r="889">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row>
    <row r="890">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row>
    <row r="89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row>
    <row r="892">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row>
    <row r="893">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row>
    <row r="894">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row>
    <row r="895">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row>
    <row r="896">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row>
    <row r="897">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row>
    <row r="898">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row>
    <row r="899">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row>
    <row r="900">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row>
    <row r="90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row>
    <row r="902">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row>
    <row r="903">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row>
    <row r="904">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row>
    <row r="905">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row>
    <row r="906">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row>
    <row r="907">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row>
    <row r="908">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row>
    <row r="909">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row>
    <row r="910">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row>
    <row r="91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row>
    <row r="912">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row>
    <row r="913">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row>
    <row r="914">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row>
    <row r="915">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row>
    <row r="916">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row>
    <row r="917">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row>
    <row r="918">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row>
    <row r="919">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row>
    <row r="920">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row>
    <row r="92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row>
    <row r="922">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row>
    <row r="923">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row>
    <row r="924">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row>
    <row r="925">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row>
    <row r="926">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row>
    <row r="927">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row>
    <row r="928">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row>
    <row r="929">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row>
    <row r="930">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row>
    <row r="93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row>
    <row r="932">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row>
    <row r="933">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row>
    <row r="934">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row>
    <row r="935">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row>
    <row r="936">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row>
    <row r="937">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row>
    <row r="938">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row>
    <row r="939">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row>
    <row r="940">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row>
    <row r="94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row>
    <row r="942">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row>
    <row r="943">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row>
    <row r="944">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row>
    <row r="945">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row>
    <row r="946">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row>
    <row r="947">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row>
    <row r="948">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row>
    <row r="949">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row>
    <row r="950">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row>
    <row r="95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row>
    <row r="952">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row>
    <row r="953">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row>
    <row r="954">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row>
    <row r="955">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row>
    <row r="956">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row>
    <row r="957">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row>
    <row r="958">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row>
    <row r="959">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row>
    <row r="960">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row>
    <row r="96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row>
    <row r="962">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row>
    <row r="963">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row>
    <row r="964">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row>
    <row r="965">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row>
    <row r="966">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row>
    <row r="967">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row>
    <row r="968">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row>
    <row r="969">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row>
    <row r="970">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row>
    <row r="97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row>
    <row r="972">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row>
    <row r="973">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row>
    <row r="974">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row>
    <row r="975">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row>
    <row r="976">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row>
    <row r="977">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row>
    <row r="978">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row>
    <row r="979">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row>
    <row r="980">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row>
    <row r="98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row>
    <row r="982">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row>
    <row r="983">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row>
    <row r="984">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row>
    <row r="985">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row>
    <row r="986">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row>
    <row r="987">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row>
    <row r="988">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row>
    <row r="989">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row>
    <row r="990">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row>
    <row r="99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row>
    <row r="992">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row>
    <row r="993">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row>
    <row r="994">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row>
    <row r="995">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row>
    <row r="996">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row>
    <row r="997">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row>
    <row r="998">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row>
    <row r="999">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row>
    <row r="1000">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row>
    <row r="1001">
      <c r="A1001" s="91"/>
      <c r="B1001" s="91"/>
      <c r="C1001" s="91"/>
      <c r="D1001" s="91"/>
      <c r="E1001" s="91"/>
      <c r="F1001" s="91"/>
      <c r="G1001" s="91"/>
      <c r="H1001" s="91"/>
      <c r="I1001" s="91"/>
      <c r="J1001" s="91"/>
      <c r="K1001" s="91"/>
      <c r="L1001" s="91"/>
      <c r="M1001" s="91"/>
      <c r="N1001" s="91"/>
      <c r="O1001" s="91"/>
      <c r="P1001" s="91"/>
      <c r="Q1001" s="91"/>
      <c r="R1001" s="91"/>
      <c r="S1001" s="91"/>
      <c r="T1001" s="91"/>
      <c r="U1001" s="91"/>
      <c r="V1001" s="91"/>
      <c r="W1001" s="91"/>
      <c r="X1001" s="91"/>
      <c r="Y1001" s="9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13.25"/>
    <col customWidth="1" min="3" max="3" width="20.75"/>
    <col customWidth="1" min="4" max="4" width="36.25"/>
    <col customWidth="1" min="5" max="5" width="23.63"/>
    <col customWidth="1" min="6" max="6" width="12.38"/>
    <col customWidth="1" min="7" max="7" width="44.5"/>
    <col customWidth="1" min="8" max="9" width="37.63"/>
  </cols>
  <sheetData>
    <row r="1" ht="22.5" customHeight="1">
      <c r="A1" s="117" t="s">
        <v>1325</v>
      </c>
      <c r="B1" s="117" t="s">
        <v>1326</v>
      </c>
      <c r="C1" s="117" t="s">
        <v>1327</v>
      </c>
      <c r="D1" s="117" t="s">
        <v>1328</v>
      </c>
      <c r="E1" s="117" t="s">
        <v>1329</v>
      </c>
      <c r="F1" s="117" t="s">
        <v>368</v>
      </c>
      <c r="G1" s="117" t="s">
        <v>2</v>
      </c>
      <c r="H1" s="117" t="s">
        <v>1330</v>
      </c>
      <c r="I1" s="117" t="s">
        <v>26</v>
      </c>
    </row>
    <row r="2" ht="22.5" customHeight="1">
      <c r="A2" s="118" t="b">
        <v>1</v>
      </c>
      <c r="B2" s="118" t="b">
        <v>0</v>
      </c>
      <c r="C2" s="119" t="s">
        <v>1332</v>
      </c>
      <c r="D2" s="120" t="s">
        <v>110</v>
      </c>
      <c r="E2" s="119" t="s">
        <v>384</v>
      </c>
      <c r="F2" s="121"/>
      <c r="G2" s="120" t="s">
        <v>384</v>
      </c>
      <c r="H2" s="120" t="s">
        <v>1333</v>
      </c>
      <c r="I2" s="120" t="s">
        <v>1334</v>
      </c>
    </row>
    <row r="3" ht="22.5" customHeight="1">
      <c r="A3" s="122" t="b">
        <v>1</v>
      </c>
      <c r="B3" s="122" t="b">
        <v>0</v>
      </c>
      <c r="C3" s="123" t="s">
        <v>1332</v>
      </c>
      <c r="D3" s="124" t="s">
        <v>1336</v>
      </c>
      <c r="E3" s="123" t="s">
        <v>384</v>
      </c>
      <c r="F3" s="125"/>
      <c r="G3" s="124" t="s">
        <v>1337</v>
      </c>
      <c r="H3" s="124" t="s">
        <v>1338</v>
      </c>
      <c r="I3" s="124"/>
    </row>
    <row r="4" ht="22.5" customHeight="1">
      <c r="A4" s="122" t="b">
        <v>1</v>
      </c>
      <c r="B4" s="122" t="b">
        <v>0</v>
      </c>
      <c r="C4" s="123" t="s">
        <v>1332</v>
      </c>
      <c r="D4" s="124" t="s">
        <v>1006</v>
      </c>
      <c r="E4" s="123" t="s">
        <v>384</v>
      </c>
      <c r="F4" s="125"/>
      <c r="G4" s="124" t="s">
        <v>1340</v>
      </c>
      <c r="H4" s="124" t="s">
        <v>1341</v>
      </c>
      <c r="I4" s="124"/>
    </row>
    <row r="5" ht="22.5" customHeight="1">
      <c r="A5" s="122" t="b">
        <v>1</v>
      </c>
      <c r="B5" s="122" t="b">
        <v>0</v>
      </c>
      <c r="C5" s="123" t="s">
        <v>1332</v>
      </c>
      <c r="D5" s="124" t="s">
        <v>1346</v>
      </c>
      <c r="E5" s="123" t="s">
        <v>384</v>
      </c>
      <c r="F5" s="125"/>
      <c r="G5" s="124" t="s">
        <v>1348</v>
      </c>
      <c r="H5" s="124" t="s">
        <v>1349</v>
      </c>
      <c r="I5" s="124"/>
    </row>
    <row r="6" ht="22.5" customHeight="1">
      <c r="A6" s="122" t="b">
        <v>1</v>
      </c>
      <c r="B6" s="126" t="b">
        <v>0</v>
      </c>
      <c r="C6" s="123" t="s">
        <v>1351</v>
      </c>
      <c r="D6" s="127" t="s">
        <v>527</v>
      </c>
      <c r="E6" s="128" t="s">
        <v>1352</v>
      </c>
      <c r="F6" s="124" t="s">
        <v>1353</v>
      </c>
      <c r="G6" s="127" t="s">
        <v>1354</v>
      </c>
      <c r="H6" s="127" t="s">
        <v>1355</v>
      </c>
      <c r="I6" s="127"/>
    </row>
    <row r="7" ht="22.5" customHeight="1">
      <c r="A7" s="118" t="b">
        <v>1</v>
      </c>
      <c r="B7" s="129" t="b">
        <v>0</v>
      </c>
      <c r="C7" s="119" t="s">
        <v>1357</v>
      </c>
      <c r="D7" s="130" t="s">
        <v>563</v>
      </c>
      <c r="E7" s="131" t="s">
        <v>1352</v>
      </c>
      <c r="F7" s="120" t="s">
        <v>1358</v>
      </c>
      <c r="G7" s="130" t="s">
        <v>1359</v>
      </c>
      <c r="H7" s="130" t="s">
        <v>1361</v>
      </c>
      <c r="I7" s="130"/>
    </row>
    <row r="8" ht="22.5" customHeight="1">
      <c r="A8" s="122" t="b">
        <v>1</v>
      </c>
      <c r="B8" s="126" t="b">
        <v>0</v>
      </c>
      <c r="C8" s="123" t="s">
        <v>1357</v>
      </c>
      <c r="D8" s="127" t="s">
        <v>563</v>
      </c>
      <c r="E8" s="128" t="s">
        <v>1352</v>
      </c>
      <c r="F8" s="124" t="s">
        <v>1358</v>
      </c>
      <c r="G8" s="127" t="s">
        <v>1366</v>
      </c>
      <c r="H8" s="127" t="s">
        <v>1367</v>
      </c>
      <c r="I8" s="127"/>
    </row>
    <row r="9" ht="22.5" customHeight="1">
      <c r="A9" s="122" t="b">
        <v>1</v>
      </c>
      <c r="B9" s="126" t="b">
        <v>0</v>
      </c>
      <c r="C9" s="128" t="s">
        <v>1332</v>
      </c>
      <c r="D9" s="127" t="s">
        <v>1369</v>
      </c>
      <c r="E9" s="128" t="s">
        <v>1352</v>
      </c>
      <c r="F9" s="124">
        <v>2018.0</v>
      </c>
      <c r="G9" s="127" t="s">
        <v>1370</v>
      </c>
      <c r="H9" s="127" t="s">
        <v>1371</v>
      </c>
      <c r="I9" s="127"/>
    </row>
    <row r="10" ht="22.5" customHeight="1">
      <c r="A10" s="126" t="b">
        <v>0</v>
      </c>
      <c r="B10" s="126" t="b">
        <v>0</v>
      </c>
      <c r="C10" s="123" t="s">
        <v>1357</v>
      </c>
      <c r="D10" s="127" t="s">
        <v>527</v>
      </c>
      <c r="E10" s="128" t="s">
        <v>1374</v>
      </c>
      <c r="F10" s="124" t="s">
        <v>1375</v>
      </c>
      <c r="G10" s="127" t="s">
        <v>1376</v>
      </c>
      <c r="H10" s="127" t="s">
        <v>1377</v>
      </c>
      <c r="I10" s="127"/>
    </row>
    <row r="11" ht="22.5" customHeight="1">
      <c r="A11" s="122" t="b">
        <v>1</v>
      </c>
      <c r="B11" s="126" t="b">
        <v>0</v>
      </c>
      <c r="C11" s="123" t="s">
        <v>1357</v>
      </c>
      <c r="D11" s="127" t="s">
        <v>909</v>
      </c>
      <c r="E11" s="128" t="s">
        <v>1374</v>
      </c>
      <c r="F11" s="124" t="s">
        <v>1378</v>
      </c>
      <c r="G11" s="127" t="s">
        <v>1379</v>
      </c>
      <c r="H11" s="127" t="s">
        <v>1380</v>
      </c>
      <c r="I11" s="127"/>
    </row>
    <row r="12" ht="22.5" customHeight="1">
      <c r="A12" s="126" t="b">
        <v>0</v>
      </c>
      <c r="B12" s="126" t="b">
        <v>0</v>
      </c>
      <c r="C12" s="123" t="s">
        <v>1357</v>
      </c>
      <c r="D12" s="127" t="s">
        <v>909</v>
      </c>
      <c r="E12" s="128" t="s">
        <v>1374</v>
      </c>
      <c r="F12" s="124" t="s">
        <v>1382</v>
      </c>
      <c r="G12" s="127" t="s">
        <v>1383</v>
      </c>
      <c r="H12" s="127" t="s">
        <v>1384</v>
      </c>
      <c r="I12" s="127"/>
    </row>
    <row r="13" ht="22.5" customHeight="1">
      <c r="A13" s="126" t="b">
        <v>0</v>
      </c>
      <c r="B13" s="126" t="b">
        <v>0</v>
      </c>
      <c r="C13" s="123" t="s">
        <v>1357</v>
      </c>
      <c r="D13" s="127" t="s">
        <v>909</v>
      </c>
      <c r="E13" s="128" t="s">
        <v>1374</v>
      </c>
      <c r="F13" s="124" t="s">
        <v>1386</v>
      </c>
      <c r="G13" s="127" t="s">
        <v>1387</v>
      </c>
      <c r="H13" s="132"/>
      <c r="I13" s="132"/>
    </row>
    <row r="14" ht="22.5" customHeight="1">
      <c r="A14" s="122" t="b">
        <v>1</v>
      </c>
      <c r="B14" s="126" t="b">
        <v>0</v>
      </c>
      <c r="C14" s="123" t="s">
        <v>1357</v>
      </c>
      <c r="D14" s="127" t="s">
        <v>1006</v>
      </c>
      <c r="E14" s="128" t="s">
        <v>1374</v>
      </c>
      <c r="F14" s="124" t="s">
        <v>1390</v>
      </c>
      <c r="G14" s="127" t="s">
        <v>1391</v>
      </c>
      <c r="H14" s="127" t="s">
        <v>1393</v>
      </c>
      <c r="I14" s="127"/>
    </row>
    <row r="15" ht="22.5" customHeight="1">
      <c r="A15" s="118" t="b">
        <v>1</v>
      </c>
      <c r="B15" s="129" t="b">
        <v>0</v>
      </c>
      <c r="C15" s="119" t="s">
        <v>1357</v>
      </c>
      <c r="D15" s="130" t="s">
        <v>573</v>
      </c>
      <c r="E15" s="131" t="s">
        <v>1374</v>
      </c>
      <c r="F15" s="120" t="s">
        <v>1394</v>
      </c>
      <c r="G15" s="130" t="s">
        <v>1396</v>
      </c>
      <c r="H15" s="130" t="s">
        <v>1397</v>
      </c>
      <c r="I15" s="130"/>
    </row>
    <row r="16" ht="22.5" customHeight="1">
      <c r="A16" s="122" t="b">
        <v>1</v>
      </c>
      <c r="B16" s="126" t="b">
        <v>0</v>
      </c>
      <c r="C16" s="123" t="s">
        <v>1357</v>
      </c>
      <c r="D16" s="127" t="s">
        <v>573</v>
      </c>
      <c r="E16" s="128" t="s">
        <v>1374</v>
      </c>
      <c r="F16" s="124" t="s">
        <v>1398</v>
      </c>
      <c r="G16" s="127" t="s">
        <v>1399</v>
      </c>
      <c r="H16" s="127" t="s">
        <v>1400</v>
      </c>
      <c r="I16" s="127"/>
    </row>
    <row r="17" ht="22.5" customHeight="1">
      <c r="A17" s="122" t="b">
        <v>1</v>
      </c>
      <c r="B17" s="126" t="b">
        <v>0</v>
      </c>
      <c r="C17" s="123" t="s">
        <v>1357</v>
      </c>
      <c r="D17" s="127" t="s">
        <v>573</v>
      </c>
      <c r="E17" s="128" t="s">
        <v>1374</v>
      </c>
      <c r="F17" s="124" t="s">
        <v>1402</v>
      </c>
      <c r="G17" s="127" t="s">
        <v>1403</v>
      </c>
      <c r="H17" s="127" t="s">
        <v>1404</v>
      </c>
      <c r="I17" s="127"/>
    </row>
    <row r="18" ht="22.5" customHeight="1">
      <c r="A18" s="122" t="b">
        <v>1</v>
      </c>
      <c r="B18" s="126" t="b">
        <v>0</v>
      </c>
      <c r="C18" s="123" t="s">
        <v>1357</v>
      </c>
      <c r="D18" s="127" t="s">
        <v>573</v>
      </c>
      <c r="E18" s="128" t="s">
        <v>1374</v>
      </c>
      <c r="F18" s="124" t="s">
        <v>1405</v>
      </c>
      <c r="G18" s="127" t="s">
        <v>1406</v>
      </c>
      <c r="H18" s="127" t="s">
        <v>1407</v>
      </c>
      <c r="I18" s="127"/>
    </row>
    <row r="19" ht="22.5" customHeight="1">
      <c r="A19" s="122" t="b">
        <v>1</v>
      </c>
      <c r="B19" s="126" t="b">
        <v>0</v>
      </c>
      <c r="C19" s="123" t="s">
        <v>1357</v>
      </c>
      <c r="D19" s="127" t="s">
        <v>573</v>
      </c>
      <c r="E19" s="128" t="s">
        <v>1374</v>
      </c>
      <c r="F19" s="124" t="s">
        <v>1409</v>
      </c>
      <c r="G19" s="127" t="s">
        <v>1410</v>
      </c>
      <c r="H19" s="127" t="s">
        <v>1412</v>
      </c>
      <c r="I19" s="127"/>
    </row>
    <row r="20" ht="22.5" customHeight="1">
      <c r="A20" s="122" t="b">
        <v>1</v>
      </c>
      <c r="B20" s="126" t="b">
        <v>0</v>
      </c>
      <c r="C20" s="123" t="s">
        <v>1351</v>
      </c>
      <c r="D20" s="127" t="s">
        <v>1273</v>
      </c>
      <c r="E20" s="128" t="s">
        <v>1416</v>
      </c>
      <c r="F20" s="124" t="s">
        <v>1417</v>
      </c>
      <c r="G20" s="127" t="s">
        <v>1418</v>
      </c>
      <c r="H20" s="127" t="s">
        <v>1419</v>
      </c>
      <c r="I20" s="127"/>
    </row>
    <row r="21" ht="22.5" customHeight="1">
      <c r="A21" s="122" t="b">
        <v>1</v>
      </c>
      <c r="B21" s="126" t="b">
        <v>0</v>
      </c>
      <c r="C21" s="123" t="s">
        <v>1357</v>
      </c>
      <c r="D21" s="127" t="s">
        <v>1421</v>
      </c>
      <c r="E21" s="128" t="s">
        <v>1416</v>
      </c>
      <c r="F21" s="124" t="s">
        <v>1422</v>
      </c>
      <c r="G21" s="127" t="s">
        <v>1424</v>
      </c>
      <c r="H21" s="127" t="s">
        <v>1425</v>
      </c>
      <c r="I21" s="127"/>
    </row>
    <row r="22" ht="22.5" customHeight="1">
      <c r="A22" s="122" t="b">
        <v>1</v>
      </c>
      <c r="B22" s="126" t="b">
        <v>0</v>
      </c>
      <c r="C22" s="123" t="s">
        <v>1357</v>
      </c>
      <c r="D22" s="127" t="s">
        <v>1225</v>
      </c>
      <c r="E22" s="128" t="s">
        <v>1416</v>
      </c>
      <c r="F22" s="124" t="s">
        <v>1426</v>
      </c>
      <c r="G22" s="127" t="s">
        <v>1427</v>
      </c>
      <c r="H22" s="127" t="s">
        <v>1429</v>
      </c>
      <c r="I22" s="127"/>
    </row>
    <row r="23" ht="22.5" customHeight="1">
      <c r="A23" s="122" t="b">
        <v>1</v>
      </c>
      <c r="B23" s="126" t="b">
        <v>0</v>
      </c>
      <c r="C23" s="123" t="s">
        <v>1357</v>
      </c>
      <c r="D23" s="127" t="s">
        <v>1430</v>
      </c>
      <c r="E23" s="128" t="s">
        <v>1416</v>
      </c>
      <c r="F23" s="124" t="s">
        <v>1431</v>
      </c>
      <c r="G23" s="127" t="s">
        <v>1432</v>
      </c>
      <c r="H23" s="127" t="s">
        <v>1433</v>
      </c>
      <c r="I23" s="127"/>
    </row>
    <row r="24" ht="22.5" customHeight="1">
      <c r="A24" s="122" t="b">
        <v>1</v>
      </c>
      <c r="B24" s="126" t="b">
        <v>0</v>
      </c>
      <c r="C24" s="123" t="s">
        <v>1357</v>
      </c>
      <c r="D24" s="127" t="s">
        <v>1430</v>
      </c>
      <c r="E24" s="128" t="s">
        <v>1416</v>
      </c>
      <c r="F24" s="124" t="s">
        <v>1438</v>
      </c>
      <c r="G24" s="127" t="s">
        <v>1439</v>
      </c>
      <c r="H24" s="127" t="s">
        <v>1440</v>
      </c>
      <c r="I24" s="127"/>
    </row>
    <row r="25" ht="22.5" customHeight="1">
      <c r="A25" s="122" t="b">
        <v>1</v>
      </c>
      <c r="B25" s="122" t="b">
        <v>0</v>
      </c>
      <c r="C25" s="123" t="s">
        <v>1332</v>
      </c>
      <c r="D25" s="124" t="s">
        <v>110</v>
      </c>
      <c r="E25" s="123" t="s">
        <v>147</v>
      </c>
      <c r="F25" s="125"/>
      <c r="G25" s="124" t="s">
        <v>1443</v>
      </c>
      <c r="H25" s="124" t="s">
        <v>1444</v>
      </c>
      <c r="I25" s="124"/>
    </row>
    <row r="26" ht="22.5" customHeight="1">
      <c r="A26" s="122" t="b">
        <v>1</v>
      </c>
      <c r="B26" s="122" t="b">
        <v>0</v>
      </c>
      <c r="C26" s="123" t="s">
        <v>1446</v>
      </c>
      <c r="D26" s="124" t="s">
        <v>110</v>
      </c>
      <c r="E26" s="123" t="s">
        <v>147</v>
      </c>
      <c r="F26" s="125"/>
      <c r="G26" s="124" t="s">
        <v>147</v>
      </c>
      <c r="H26" s="124" t="s">
        <v>1447</v>
      </c>
      <c r="I26" s="124"/>
    </row>
    <row r="27" ht="22.5" customHeight="1">
      <c r="A27" s="122" t="b">
        <v>1</v>
      </c>
      <c r="B27" s="122" t="b">
        <v>0</v>
      </c>
      <c r="C27" s="123" t="s">
        <v>1446</v>
      </c>
      <c r="D27" s="124" t="s">
        <v>1448</v>
      </c>
      <c r="E27" s="123" t="s">
        <v>147</v>
      </c>
      <c r="F27" s="125"/>
      <c r="G27" s="124" t="s">
        <v>1449</v>
      </c>
      <c r="H27" s="124" t="s">
        <v>1451</v>
      </c>
      <c r="I27" s="124"/>
    </row>
    <row r="28" ht="22.5" customHeight="1">
      <c r="A28" s="122" t="b">
        <v>0</v>
      </c>
      <c r="B28" s="122" t="b">
        <v>0</v>
      </c>
      <c r="C28" s="123" t="s">
        <v>1446</v>
      </c>
      <c r="D28" s="124" t="s">
        <v>1452</v>
      </c>
      <c r="E28" s="123" t="s">
        <v>147</v>
      </c>
      <c r="F28" s="125"/>
      <c r="G28" s="124" t="s">
        <v>1453</v>
      </c>
      <c r="H28" s="124" t="s">
        <v>1454</v>
      </c>
      <c r="I28" s="124"/>
    </row>
    <row r="29" ht="22.5" customHeight="1">
      <c r="A29" s="122" t="b">
        <v>1</v>
      </c>
      <c r="B29" s="122" t="b">
        <v>0</v>
      </c>
      <c r="C29" s="123" t="s">
        <v>1446</v>
      </c>
      <c r="D29" s="124" t="s">
        <v>1456</v>
      </c>
      <c r="E29" s="123" t="s">
        <v>147</v>
      </c>
      <c r="F29" s="125"/>
      <c r="G29" s="124" t="s">
        <v>1458</v>
      </c>
      <c r="H29" s="124" t="s">
        <v>1459</v>
      </c>
      <c r="I29" s="124"/>
    </row>
    <row r="30" ht="22.5" customHeight="1">
      <c r="A30" s="122" t="b">
        <v>1</v>
      </c>
      <c r="B30" s="122" t="b">
        <v>0</v>
      </c>
      <c r="C30" s="123" t="s">
        <v>1446</v>
      </c>
      <c r="D30" s="124" t="s">
        <v>1462</v>
      </c>
      <c r="E30" s="123" t="s">
        <v>147</v>
      </c>
      <c r="F30" s="125"/>
      <c r="G30" s="124" t="s">
        <v>1464</v>
      </c>
      <c r="H30" s="124" t="s">
        <v>1465</v>
      </c>
      <c r="I30" s="124"/>
    </row>
    <row r="31" ht="22.5" customHeight="1">
      <c r="A31" s="122" t="b">
        <v>0</v>
      </c>
      <c r="B31" s="122" t="b">
        <v>0</v>
      </c>
      <c r="C31" s="123" t="s">
        <v>1446</v>
      </c>
      <c r="D31" s="124" t="s">
        <v>1467</v>
      </c>
      <c r="E31" s="123" t="s">
        <v>147</v>
      </c>
      <c r="F31" s="125"/>
      <c r="G31" s="124" t="s">
        <v>1468</v>
      </c>
      <c r="H31" s="124" t="s">
        <v>1469</v>
      </c>
      <c r="I31" s="124"/>
    </row>
    <row r="32" ht="22.5" customHeight="1">
      <c r="A32" s="122" t="b">
        <v>1</v>
      </c>
      <c r="B32" s="122" t="b">
        <v>0</v>
      </c>
      <c r="C32" s="123" t="s">
        <v>1446</v>
      </c>
      <c r="D32" s="124" t="s">
        <v>1470</v>
      </c>
      <c r="E32" s="123" t="s">
        <v>147</v>
      </c>
      <c r="F32" s="125"/>
      <c r="G32" s="124" t="s">
        <v>1472</v>
      </c>
      <c r="H32" s="124" t="s">
        <v>1473</v>
      </c>
      <c r="I32" s="124"/>
    </row>
    <row r="33" ht="22.5" customHeight="1">
      <c r="A33" s="122" t="b">
        <v>1</v>
      </c>
      <c r="B33" s="122" t="b">
        <v>0</v>
      </c>
      <c r="C33" s="123" t="s">
        <v>1446</v>
      </c>
      <c r="D33" s="124"/>
      <c r="E33" s="123" t="s">
        <v>147</v>
      </c>
      <c r="F33" s="125"/>
      <c r="G33" s="124" t="s">
        <v>1474</v>
      </c>
      <c r="H33" s="124" t="s">
        <v>1475</v>
      </c>
      <c r="I33" s="124"/>
    </row>
    <row r="34" ht="22.5" customHeight="1">
      <c r="A34" s="122" t="b">
        <v>1</v>
      </c>
      <c r="B34" s="122" t="b">
        <v>0</v>
      </c>
      <c r="C34" s="123" t="s">
        <v>1332</v>
      </c>
      <c r="D34" s="124" t="s">
        <v>1273</v>
      </c>
      <c r="E34" s="123" t="s">
        <v>605</v>
      </c>
      <c r="F34" s="125"/>
      <c r="G34" s="124" t="s">
        <v>1477</v>
      </c>
      <c r="H34" s="124" t="s">
        <v>1478</v>
      </c>
      <c r="I34" s="133" t="s">
        <v>1480</v>
      </c>
    </row>
    <row r="35" ht="22.5" customHeight="1">
      <c r="A35" s="122" t="b">
        <v>1</v>
      </c>
      <c r="B35" s="122" t="b">
        <v>0</v>
      </c>
      <c r="C35" s="123" t="s">
        <v>1332</v>
      </c>
      <c r="D35" s="124" t="s">
        <v>1273</v>
      </c>
      <c r="E35" s="123" t="s">
        <v>605</v>
      </c>
      <c r="F35" s="125"/>
      <c r="G35" s="124" t="s">
        <v>1484</v>
      </c>
      <c r="H35" s="124" t="s">
        <v>1486</v>
      </c>
      <c r="I35" s="133" t="s">
        <v>1487</v>
      </c>
    </row>
    <row r="36" ht="22.5" customHeight="1">
      <c r="A36" s="118" t="b">
        <v>1</v>
      </c>
      <c r="B36" s="118" t="b">
        <v>0</v>
      </c>
      <c r="C36" s="119" t="s">
        <v>1357</v>
      </c>
      <c r="D36" s="120" t="s">
        <v>1489</v>
      </c>
      <c r="E36" s="119" t="s">
        <v>605</v>
      </c>
      <c r="F36" s="121" t="s">
        <v>1490</v>
      </c>
      <c r="G36" s="120" t="s">
        <v>380</v>
      </c>
      <c r="H36" s="120" t="s">
        <v>1491</v>
      </c>
      <c r="I36" s="134" t="s">
        <v>1492</v>
      </c>
    </row>
    <row r="37" ht="22.5" customHeight="1">
      <c r="A37" s="122" t="b">
        <v>1</v>
      </c>
      <c r="B37" s="122" t="b">
        <v>0</v>
      </c>
      <c r="C37" s="123" t="s">
        <v>1357</v>
      </c>
      <c r="D37" s="124" t="s">
        <v>1489</v>
      </c>
      <c r="E37" s="123" t="s">
        <v>605</v>
      </c>
      <c r="F37" s="125" t="s">
        <v>1398</v>
      </c>
      <c r="G37" s="124" t="s">
        <v>1362</v>
      </c>
      <c r="H37" s="124" t="s">
        <v>1494</v>
      </c>
      <c r="I37" s="133" t="s">
        <v>1495</v>
      </c>
    </row>
    <row r="38" ht="22.5" customHeight="1">
      <c r="A38" s="122" t="b">
        <v>1</v>
      </c>
      <c r="B38" s="122" t="b">
        <v>0</v>
      </c>
      <c r="C38" s="123" t="s">
        <v>1357</v>
      </c>
      <c r="D38" s="124" t="s">
        <v>1489</v>
      </c>
      <c r="E38" s="123" t="s">
        <v>605</v>
      </c>
      <c r="F38" s="125" t="s">
        <v>1496</v>
      </c>
      <c r="G38" s="124" t="s">
        <v>1498</v>
      </c>
      <c r="H38" s="124" t="s">
        <v>1501</v>
      </c>
      <c r="I38" s="133" t="s">
        <v>1503</v>
      </c>
    </row>
    <row r="39" ht="22.5" customHeight="1">
      <c r="A39" s="122" t="b">
        <v>1</v>
      </c>
      <c r="B39" s="122" t="b">
        <v>0</v>
      </c>
      <c r="C39" s="123" t="s">
        <v>1357</v>
      </c>
      <c r="D39" s="124" t="s">
        <v>1489</v>
      </c>
      <c r="E39" s="123" t="s">
        <v>605</v>
      </c>
      <c r="F39" s="125" t="s">
        <v>1505</v>
      </c>
      <c r="G39" s="124" t="s">
        <v>626</v>
      </c>
      <c r="H39" s="124" t="s">
        <v>1506</v>
      </c>
      <c r="I39" s="133" t="s">
        <v>1507</v>
      </c>
    </row>
    <row r="40" ht="22.5" customHeight="1">
      <c r="A40" s="122" t="b">
        <v>1</v>
      </c>
      <c r="B40" s="122" t="b">
        <v>0</v>
      </c>
      <c r="C40" s="123" t="s">
        <v>1357</v>
      </c>
      <c r="D40" s="124" t="s">
        <v>1489</v>
      </c>
      <c r="E40" s="123" t="s">
        <v>605</v>
      </c>
      <c r="F40" s="125" t="s">
        <v>1510</v>
      </c>
      <c r="G40" s="124" t="s">
        <v>1511</v>
      </c>
      <c r="H40" s="124" t="s">
        <v>1512</v>
      </c>
      <c r="I40" s="133" t="s">
        <v>1513</v>
      </c>
    </row>
    <row r="41" ht="22.5" customHeight="1">
      <c r="A41" s="122" t="b">
        <v>0</v>
      </c>
      <c r="B41" s="122" t="b">
        <v>0</v>
      </c>
      <c r="C41" s="123" t="s">
        <v>1357</v>
      </c>
      <c r="D41" s="124" t="s">
        <v>1514</v>
      </c>
      <c r="E41" s="123" t="s">
        <v>605</v>
      </c>
      <c r="F41" s="125" t="s">
        <v>1516</v>
      </c>
      <c r="G41" s="124" t="s">
        <v>1517</v>
      </c>
      <c r="H41" s="124" t="s">
        <v>1518</v>
      </c>
      <c r="I41" s="133" t="s">
        <v>1519</v>
      </c>
    </row>
    <row r="42" ht="22.5" customHeight="1">
      <c r="A42" s="118" t="b">
        <v>1</v>
      </c>
      <c r="B42" s="129" t="b">
        <v>0</v>
      </c>
      <c r="C42" s="119" t="s">
        <v>1357</v>
      </c>
      <c r="D42" s="130" t="s">
        <v>565</v>
      </c>
      <c r="E42" s="131" t="s">
        <v>1520</v>
      </c>
      <c r="F42" s="120" t="s">
        <v>1521</v>
      </c>
      <c r="G42" s="130" t="s">
        <v>1522</v>
      </c>
      <c r="H42" s="130" t="s">
        <v>1523</v>
      </c>
      <c r="I42" s="130"/>
    </row>
    <row r="43" ht="22.5" customHeight="1">
      <c r="A43" s="126" t="b">
        <v>0</v>
      </c>
      <c r="B43" s="126" t="b">
        <v>0</v>
      </c>
      <c r="C43" s="123" t="s">
        <v>1357</v>
      </c>
      <c r="D43" s="127" t="s">
        <v>565</v>
      </c>
      <c r="E43" s="128" t="s">
        <v>1520</v>
      </c>
      <c r="F43" s="124" t="s">
        <v>1525</v>
      </c>
      <c r="G43" s="127" t="s">
        <v>1526</v>
      </c>
      <c r="H43" s="127" t="s">
        <v>1527</v>
      </c>
      <c r="I43" s="127"/>
    </row>
    <row r="44" ht="22.5" customHeight="1">
      <c r="A44" s="126" t="b">
        <v>0</v>
      </c>
      <c r="B44" s="126" t="b">
        <v>0</v>
      </c>
      <c r="C44" s="123" t="s">
        <v>1332</v>
      </c>
      <c r="D44" s="127" t="s">
        <v>1530</v>
      </c>
      <c r="E44" s="128" t="s">
        <v>1520</v>
      </c>
      <c r="F44" s="124" t="s">
        <v>1531</v>
      </c>
      <c r="G44" s="127" t="s">
        <v>1533</v>
      </c>
      <c r="H44" s="127" t="s">
        <v>1534</v>
      </c>
      <c r="I44" s="127"/>
    </row>
    <row r="45" ht="22.5" customHeight="1">
      <c r="A45" s="118" t="b">
        <v>1</v>
      </c>
      <c r="B45" s="129" t="b">
        <v>0</v>
      </c>
      <c r="C45" s="119" t="s">
        <v>1357</v>
      </c>
      <c r="D45" s="130" t="s">
        <v>110</v>
      </c>
      <c r="E45" s="131" t="s">
        <v>1520</v>
      </c>
      <c r="F45" s="120" t="s">
        <v>1536</v>
      </c>
      <c r="G45" s="130" t="s">
        <v>1538</v>
      </c>
      <c r="H45" s="130" t="s">
        <v>1539</v>
      </c>
      <c r="I45" s="130"/>
    </row>
    <row r="46" ht="22.5" customHeight="1">
      <c r="A46" s="122" t="b">
        <v>1</v>
      </c>
      <c r="B46" s="126" t="b">
        <v>0</v>
      </c>
      <c r="C46" s="123" t="s">
        <v>1357</v>
      </c>
      <c r="D46" s="127" t="s">
        <v>110</v>
      </c>
      <c r="E46" s="128" t="s">
        <v>1520</v>
      </c>
      <c r="F46" s="124" t="s">
        <v>1540</v>
      </c>
      <c r="G46" s="127" t="s">
        <v>1541</v>
      </c>
      <c r="H46" s="127" t="s">
        <v>1542</v>
      </c>
      <c r="I46" s="127"/>
    </row>
    <row r="47" ht="22.5" customHeight="1">
      <c r="A47" s="122" t="b">
        <v>1</v>
      </c>
      <c r="B47" s="126" t="b">
        <v>0</v>
      </c>
      <c r="C47" s="123" t="s">
        <v>1357</v>
      </c>
      <c r="D47" s="127" t="s">
        <v>573</v>
      </c>
      <c r="E47" s="128" t="s">
        <v>1520</v>
      </c>
      <c r="F47" s="124" t="s">
        <v>1546</v>
      </c>
      <c r="G47" s="127" t="s">
        <v>1547</v>
      </c>
      <c r="H47" s="127" t="s">
        <v>1548</v>
      </c>
      <c r="I47" s="127"/>
    </row>
    <row r="48" ht="22.5" customHeight="1">
      <c r="A48" s="122" t="b">
        <v>1</v>
      </c>
      <c r="B48" s="126" t="b">
        <v>0</v>
      </c>
      <c r="C48" s="123" t="s">
        <v>1357</v>
      </c>
      <c r="D48" s="127" t="s">
        <v>573</v>
      </c>
      <c r="E48" s="128" t="s">
        <v>1520</v>
      </c>
      <c r="F48" s="124" t="s">
        <v>1550</v>
      </c>
      <c r="G48" s="127" t="s">
        <v>1551</v>
      </c>
      <c r="H48" s="127" t="s">
        <v>1552</v>
      </c>
      <c r="I48" s="127"/>
    </row>
    <row r="49" ht="22.5" customHeight="1">
      <c r="A49" s="122" t="b">
        <v>1</v>
      </c>
      <c r="B49" s="126" t="b">
        <v>0</v>
      </c>
      <c r="C49" s="123" t="s">
        <v>1357</v>
      </c>
      <c r="D49" s="127" t="s">
        <v>1006</v>
      </c>
      <c r="E49" s="128" t="s">
        <v>1520</v>
      </c>
      <c r="F49" s="124" t="s">
        <v>1554</v>
      </c>
      <c r="G49" s="127" t="s">
        <v>1555</v>
      </c>
      <c r="H49" s="127" t="s">
        <v>1556</v>
      </c>
      <c r="I49" s="127"/>
    </row>
    <row r="50" ht="22.5" customHeight="1">
      <c r="A50" s="122" t="b">
        <v>1</v>
      </c>
      <c r="B50" s="126" t="b">
        <v>0</v>
      </c>
      <c r="C50" s="123" t="s">
        <v>1357</v>
      </c>
      <c r="D50" s="127" t="s">
        <v>1006</v>
      </c>
      <c r="E50" s="128" t="s">
        <v>1520</v>
      </c>
      <c r="F50" s="124" t="s">
        <v>1557</v>
      </c>
      <c r="G50" s="127" t="s">
        <v>1558</v>
      </c>
      <c r="H50" s="127" t="s">
        <v>1559</v>
      </c>
      <c r="I50" s="127"/>
    </row>
    <row r="51" ht="22.5" customHeight="1">
      <c r="A51" s="122" t="b">
        <v>1</v>
      </c>
      <c r="B51" s="126" t="b">
        <v>0</v>
      </c>
      <c r="C51" s="123" t="s">
        <v>1357</v>
      </c>
      <c r="D51" s="127" t="s">
        <v>1202</v>
      </c>
      <c r="E51" s="128" t="s">
        <v>1520</v>
      </c>
      <c r="F51" s="124" t="s">
        <v>1431</v>
      </c>
      <c r="G51" s="127" t="s">
        <v>1561</v>
      </c>
      <c r="H51" s="127" t="s">
        <v>1562</v>
      </c>
      <c r="I51" s="127"/>
    </row>
    <row r="52" ht="22.5" customHeight="1">
      <c r="A52" s="122" t="b">
        <v>1</v>
      </c>
      <c r="B52" s="126" t="b">
        <v>0</v>
      </c>
      <c r="C52" s="123" t="s">
        <v>1357</v>
      </c>
      <c r="D52" s="127" t="s">
        <v>1202</v>
      </c>
      <c r="E52" s="128" t="s">
        <v>1520</v>
      </c>
      <c r="F52" s="124" t="s">
        <v>1438</v>
      </c>
      <c r="G52" s="127" t="s">
        <v>1564</v>
      </c>
      <c r="H52" s="127" t="s">
        <v>1566</v>
      </c>
      <c r="I52" s="127"/>
    </row>
    <row r="53" ht="22.5" customHeight="1">
      <c r="A53" s="122" t="b">
        <v>1</v>
      </c>
      <c r="B53" s="126" t="b">
        <v>0</v>
      </c>
      <c r="C53" s="123" t="s">
        <v>1357</v>
      </c>
      <c r="D53" s="124" t="s">
        <v>1568</v>
      </c>
      <c r="E53" s="123" t="s">
        <v>1569</v>
      </c>
      <c r="F53" s="125" t="s">
        <v>1571</v>
      </c>
      <c r="G53" s="124" t="s">
        <v>1572</v>
      </c>
      <c r="H53" s="124" t="s">
        <v>1573</v>
      </c>
      <c r="I53" s="124"/>
    </row>
    <row r="54" ht="22.5" customHeight="1">
      <c r="A54" s="122" t="b">
        <v>1</v>
      </c>
      <c r="B54" s="126" t="b">
        <v>0</v>
      </c>
      <c r="C54" s="123" t="s">
        <v>1357</v>
      </c>
      <c r="D54" s="124" t="s">
        <v>1575</v>
      </c>
      <c r="E54" s="123" t="s">
        <v>1569</v>
      </c>
      <c r="F54" s="125" t="s">
        <v>1576</v>
      </c>
      <c r="G54" s="124" t="s">
        <v>1577</v>
      </c>
      <c r="H54" s="124" t="s">
        <v>1578</v>
      </c>
      <c r="I54" s="124"/>
    </row>
    <row r="55" ht="22.5" customHeight="1">
      <c r="A55" s="122" t="b">
        <v>1</v>
      </c>
      <c r="B55" s="126" t="b">
        <v>0</v>
      </c>
      <c r="C55" s="123" t="s">
        <v>1357</v>
      </c>
      <c r="D55" s="124" t="s">
        <v>580</v>
      </c>
      <c r="E55" s="123" t="s">
        <v>1569</v>
      </c>
      <c r="F55" s="125" t="s">
        <v>1579</v>
      </c>
      <c r="G55" s="124" t="s">
        <v>1580</v>
      </c>
      <c r="H55" s="124" t="s">
        <v>1581</v>
      </c>
      <c r="I55" s="124"/>
    </row>
    <row r="56" ht="22.5" customHeight="1">
      <c r="A56" s="122" t="b">
        <v>1</v>
      </c>
      <c r="B56" s="126" t="b">
        <v>0</v>
      </c>
      <c r="C56" s="123" t="s">
        <v>1357</v>
      </c>
      <c r="D56" s="124" t="s">
        <v>1583</v>
      </c>
      <c r="E56" s="123" t="s">
        <v>1569</v>
      </c>
      <c r="F56" s="125" t="s">
        <v>1426</v>
      </c>
      <c r="G56" s="124" t="s">
        <v>1584</v>
      </c>
      <c r="H56" s="124" t="s">
        <v>1585</v>
      </c>
      <c r="I56" s="124"/>
    </row>
    <row r="57" ht="22.5" customHeight="1">
      <c r="A57" s="122" t="b">
        <v>1</v>
      </c>
      <c r="B57" s="126" t="b">
        <v>0</v>
      </c>
      <c r="C57" s="123" t="s">
        <v>1357</v>
      </c>
      <c r="D57" s="124" t="s">
        <v>573</v>
      </c>
      <c r="E57" s="123" t="s">
        <v>1586</v>
      </c>
      <c r="F57" s="125"/>
      <c r="G57" s="124" t="s">
        <v>1587</v>
      </c>
      <c r="H57" s="124" t="s">
        <v>1588</v>
      </c>
      <c r="I57" s="124"/>
    </row>
    <row r="58" ht="22.5" customHeight="1">
      <c r="A58" s="122" t="b">
        <v>1</v>
      </c>
      <c r="B58" s="126" t="b">
        <v>0</v>
      </c>
      <c r="C58" s="123" t="s">
        <v>1332</v>
      </c>
      <c r="D58" s="124" t="s">
        <v>1592</v>
      </c>
      <c r="E58" s="123" t="s">
        <v>1586</v>
      </c>
      <c r="F58" s="125"/>
      <c r="G58" s="124" t="s">
        <v>1593</v>
      </c>
      <c r="H58" s="124" t="s">
        <v>1594</v>
      </c>
      <c r="I58" s="124"/>
    </row>
    <row r="59" ht="22.5" customHeight="1">
      <c r="A59" s="122" t="b">
        <v>1</v>
      </c>
      <c r="B59" s="126" t="b">
        <v>0</v>
      </c>
      <c r="C59" s="123" t="s">
        <v>1357</v>
      </c>
      <c r="D59" s="124" t="s">
        <v>1596</v>
      </c>
      <c r="E59" s="123" t="s">
        <v>1597</v>
      </c>
      <c r="F59" s="125" t="s">
        <v>1598</v>
      </c>
      <c r="G59" s="124" t="s">
        <v>1599</v>
      </c>
      <c r="H59" s="124" t="s">
        <v>1600</v>
      </c>
      <c r="I59" s="124"/>
    </row>
    <row r="60" ht="22.5" customHeight="1">
      <c r="A60" s="122" t="b">
        <v>1</v>
      </c>
      <c r="B60" s="126" t="b">
        <v>0</v>
      </c>
      <c r="C60" s="123" t="s">
        <v>1602</v>
      </c>
      <c r="D60" s="124" t="s">
        <v>84</v>
      </c>
      <c r="E60" s="123" t="s">
        <v>1597</v>
      </c>
      <c r="F60" s="125">
        <v>1989.0</v>
      </c>
      <c r="G60" s="124" t="s">
        <v>1603</v>
      </c>
      <c r="H60" s="124" t="s">
        <v>1604</v>
      </c>
      <c r="I60" s="124"/>
    </row>
    <row r="61" ht="22.5" customHeight="1">
      <c r="A61" s="122" t="b">
        <v>1</v>
      </c>
      <c r="B61" s="126" t="b">
        <v>0</v>
      </c>
      <c r="C61" s="123" t="s">
        <v>1602</v>
      </c>
      <c r="D61" s="124" t="s">
        <v>1605</v>
      </c>
      <c r="E61" s="123" t="s">
        <v>1597</v>
      </c>
      <c r="F61" s="125">
        <v>2006.0</v>
      </c>
      <c r="G61" s="124" t="s">
        <v>1606</v>
      </c>
      <c r="H61" s="124" t="s">
        <v>1607</v>
      </c>
      <c r="I61" s="124"/>
    </row>
    <row r="62" ht="22.5" customHeight="1">
      <c r="A62" s="122" t="b">
        <v>1</v>
      </c>
      <c r="B62" s="126" t="b">
        <v>0</v>
      </c>
      <c r="C62" s="123" t="s">
        <v>1602</v>
      </c>
      <c r="D62" s="124" t="s">
        <v>1608</v>
      </c>
      <c r="E62" s="123" t="s">
        <v>1597</v>
      </c>
      <c r="F62" s="125">
        <v>2015.0</v>
      </c>
      <c r="G62" s="124" t="s">
        <v>1610</v>
      </c>
      <c r="H62" s="124" t="s">
        <v>1611</v>
      </c>
      <c r="I62" s="124"/>
    </row>
    <row r="63" ht="22.5" customHeight="1">
      <c r="A63" s="122" t="b">
        <v>1</v>
      </c>
      <c r="B63" s="126" t="b">
        <v>0</v>
      </c>
      <c r="C63" s="123" t="s">
        <v>1357</v>
      </c>
      <c r="D63" s="124" t="s">
        <v>360</v>
      </c>
      <c r="E63" s="123" t="s">
        <v>1597</v>
      </c>
      <c r="F63" s="125" t="s">
        <v>1617</v>
      </c>
      <c r="G63" s="124" t="s">
        <v>1619</v>
      </c>
      <c r="H63" s="124" t="s">
        <v>1620</v>
      </c>
      <c r="I63" s="124"/>
    </row>
    <row r="64" ht="22.5" customHeight="1">
      <c r="A64" s="122" t="b">
        <v>1</v>
      </c>
      <c r="B64" s="126" t="b">
        <v>0</v>
      </c>
      <c r="C64" s="123" t="s">
        <v>1332</v>
      </c>
      <c r="D64" s="124" t="s">
        <v>1514</v>
      </c>
      <c r="E64" s="123" t="s">
        <v>1597</v>
      </c>
      <c r="F64" s="125" t="s">
        <v>1623</v>
      </c>
      <c r="G64" s="124" t="s">
        <v>1624</v>
      </c>
      <c r="H64" s="124" t="s">
        <v>1625</v>
      </c>
      <c r="I64" s="124"/>
    </row>
    <row r="65" ht="22.5" customHeight="1">
      <c r="A65" s="122" t="b">
        <v>1</v>
      </c>
      <c r="B65" s="126" t="b">
        <v>0</v>
      </c>
      <c r="C65" s="123" t="s">
        <v>1332</v>
      </c>
      <c r="D65" s="124" t="s">
        <v>473</v>
      </c>
      <c r="E65" s="123" t="s">
        <v>1597</v>
      </c>
      <c r="F65" s="125"/>
      <c r="G65" s="124" t="s">
        <v>1627</v>
      </c>
      <c r="H65" s="124" t="s">
        <v>1628</v>
      </c>
      <c r="I65" s="124"/>
    </row>
    <row r="66" ht="22.5" customHeight="1">
      <c r="A66" s="122" t="b">
        <v>1</v>
      </c>
      <c r="B66" s="126" t="b">
        <v>0</v>
      </c>
      <c r="C66" s="123" t="s">
        <v>1332</v>
      </c>
      <c r="D66" s="124" t="s">
        <v>473</v>
      </c>
      <c r="E66" s="123" t="s">
        <v>1597</v>
      </c>
      <c r="F66" s="125"/>
      <c r="G66" s="124" t="s">
        <v>1629</v>
      </c>
      <c r="H66" s="124" t="s">
        <v>1630</v>
      </c>
      <c r="I66" s="124"/>
    </row>
    <row r="67" ht="22.5" customHeight="1">
      <c r="A67" s="122" t="b">
        <v>1</v>
      </c>
      <c r="B67" s="126" t="b">
        <v>0</v>
      </c>
      <c r="C67" s="123" t="s">
        <v>1357</v>
      </c>
      <c r="D67" s="127" t="s">
        <v>1596</v>
      </c>
      <c r="E67" s="128" t="s">
        <v>1635</v>
      </c>
      <c r="F67" s="124" t="s">
        <v>1636</v>
      </c>
      <c r="G67" s="127" t="s">
        <v>1637</v>
      </c>
      <c r="H67" s="127" t="s">
        <v>1638</v>
      </c>
      <c r="I67" s="127"/>
    </row>
    <row r="68" ht="22.5" customHeight="1">
      <c r="A68" s="122" t="b">
        <v>1</v>
      </c>
      <c r="B68" s="126" t="b">
        <v>0</v>
      </c>
      <c r="C68" s="123" t="s">
        <v>1357</v>
      </c>
      <c r="D68" s="127" t="s">
        <v>1596</v>
      </c>
      <c r="E68" s="128" t="s">
        <v>1635</v>
      </c>
      <c r="F68" s="124" t="s">
        <v>1640</v>
      </c>
      <c r="G68" s="127" t="s">
        <v>1641</v>
      </c>
      <c r="H68" s="127" t="s">
        <v>1642</v>
      </c>
      <c r="I68" s="127"/>
    </row>
    <row r="69" ht="22.5" customHeight="1">
      <c r="A69" s="122" t="b">
        <v>1</v>
      </c>
      <c r="B69" s="126" t="b">
        <v>0</v>
      </c>
      <c r="C69" s="123" t="s">
        <v>1357</v>
      </c>
      <c r="D69" s="127" t="s">
        <v>1644</v>
      </c>
      <c r="E69" s="128" t="s">
        <v>1635</v>
      </c>
      <c r="F69" s="124" t="s">
        <v>1645</v>
      </c>
      <c r="G69" s="127" t="s">
        <v>1646</v>
      </c>
      <c r="H69" s="127" t="s">
        <v>1647</v>
      </c>
      <c r="I69" s="127"/>
    </row>
    <row r="70" ht="22.5" customHeight="1">
      <c r="A70" s="122" t="b">
        <v>1</v>
      </c>
      <c r="B70" s="126" t="b">
        <v>0</v>
      </c>
      <c r="C70" s="123" t="s">
        <v>1357</v>
      </c>
      <c r="D70" s="127" t="s">
        <v>1644</v>
      </c>
      <c r="E70" s="128" t="s">
        <v>1635</v>
      </c>
      <c r="F70" s="124" t="s">
        <v>1648</v>
      </c>
      <c r="G70" s="127" t="s">
        <v>1649</v>
      </c>
      <c r="H70" s="127" t="s">
        <v>1650</v>
      </c>
      <c r="I70" s="127"/>
    </row>
    <row r="71" ht="22.5" customHeight="1">
      <c r="A71" s="118" t="b">
        <v>1</v>
      </c>
      <c r="B71" s="129" t="b">
        <v>0</v>
      </c>
      <c r="C71" s="119" t="s">
        <v>1357</v>
      </c>
      <c r="D71" s="130" t="s">
        <v>1006</v>
      </c>
      <c r="E71" s="131" t="s">
        <v>1635</v>
      </c>
      <c r="F71" s="120" t="s">
        <v>1652</v>
      </c>
      <c r="G71" s="130" t="s">
        <v>1653</v>
      </c>
      <c r="H71" s="130" t="s">
        <v>1654</v>
      </c>
      <c r="I71" s="130"/>
    </row>
    <row r="72" ht="22.5" customHeight="1">
      <c r="A72" s="122" t="b">
        <v>1</v>
      </c>
      <c r="B72" s="126" t="b">
        <v>0</v>
      </c>
      <c r="C72" s="123" t="s">
        <v>1332</v>
      </c>
      <c r="D72" s="127" t="s">
        <v>1657</v>
      </c>
      <c r="E72" s="128" t="s">
        <v>1635</v>
      </c>
      <c r="F72" s="124"/>
      <c r="G72" s="127" t="s">
        <v>1658</v>
      </c>
      <c r="H72" s="127" t="s">
        <v>1660</v>
      </c>
      <c r="I72" s="127"/>
    </row>
    <row r="73" ht="22.5" customHeight="1">
      <c r="A73" s="118" t="b">
        <v>1</v>
      </c>
      <c r="B73" s="129" t="b">
        <v>0</v>
      </c>
      <c r="C73" s="119" t="s">
        <v>1357</v>
      </c>
      <c r="D73" s="130" t="s">
        <v>1661</v>
      </c>
      <c r="E73" s="131" t="s">
        <v>1635</v>
      </c>
      <c r="F73" s="120" t="s">
        <v>1662</v>
      </c>
      <c r="G73" s="130" t="s">
        <v>1663</v>
      </c>
      <c r="H73" s="130" t="s">
        <v>1664</v>
      </c>
      <c r="I73" s="136" t="s">
        <v>1665</v>
      </c>
    </row>
    <row r="74" ht="22.5" customHeight="1">
      <c r="A74" s="122" t="b">
        <v>1</v>
      </c>
      <c r="B74" s="126" t="b">
        <v>0</v>
      </c>
      <c r="C74" s="123" t="s">
        <v>1357</v>
      </c>
      <c r="D74" s="127" t="s">
        <v>1661</v>
      </c>
      <c r="E74" s="128" t="s">
        <v>1635</v>
      </c>
      <c r="F74" s="124" t="s">
        <v>1667</v>
      </c>
      <c r="G74" s="127" t="s">
        <v>1668</v>
      </c>
      <c r="H74" s="127" t="s">
        <v>1669</v>
      </c>
      <c r="I74" s="137" t="s">
        <v>1670</v>
      </c>
    </row>
    <row r="75" ht="22.5" customHeight="1">
      <c r="A75" s="126" t="b">
        <v>0</v>
      </c>
      <c r="B75" s="126" t="b">
        <v>0</v>
      </c>
      <c r="C75" s="123" t="s">
        <v>1332</v>
      </c>
      <c r="D75" s="127"/>
      <c r="E75" s="128" t="s">
        <v>1672</v>
      </c>
      <c r="F75" s="124" t="s">
        <v>1673</v>
      </c>
      <c r="G75" s="127" t="s">
        <v>1674</v>
      </c>
      <c r="H75" s="127"/>
      <c r="I75" s="127"/>
    </row>
    <row r="76" ht="22.5" customHeight="1">
      <c r="A76" s="118" t="b">
        <v>1</v>
      </c>
      <c r="B76" s="129" t="b">
        <v>0</v>
      </c>
      <c r="C76" s="119" t="s">
        <v>1357</v>
      </c>
      <c r="D76" s="130" t="s">
        <v>589</v>
      </c>
      <c r="E76" s="131" t="s">
        <v>1675</v>
      </c>
      <c r="F76" s="120" t="s">
        <v>1677</v>
      </c>
      <c r="G76" s="130" t="s">
        <v>1678</v>
      </c>
      <c r="H76" s="130" t="s">
        <v>1679</v>
      </c>
      <c r="I76" s="130"/>
    </row>
    <row r="77" ht="22.5" customHeight="1">
      <c r="A77" s="122" t="b">
        <v>1</v>
      </c>
      <c r="B77" s="126" t="b">
        <v>0</v>
      </c>
      <c r="C77" s="123" t="s">
        <v>1357</v>
      </c>
      <c r="D77" s="127" t="s">
        <v>1685</v>
      </c>
      <c r="E77" s="128" t="s">
        <v>131</v>
      </c>
      <c r="F77" s="124" t="s">
        <v>1686</v>
      </c>
      <c r="G77" s="127" t="s">
        <v>131</v>
      </c>
      <c r="H77" s="127" t="s">
        <v>1687</v>
      </c>
      <c r="I77" s="127"/>
    </row>
    <row r="78" ht="22.5" customHeight="1">
      <c r="A78" s="122" t="b">
        <v>1</v>
      </c>
      <c r="B78" s="126" t="b">
        <v>0</v>
      </c>
      <c r="C78" s="123" t="s">
        <v>1357</v>
      </c>
      <c r="D78" s="127" t="s">
        <v>1685</v>
      </c>
      <c r="E78" s="128" t="s">
        <v>131</v>
      </c>
      <c r="F78" s="124" t="s">
        <v>1688</v>
      </c>
      <c r="G78" s="127" t="s">
        <v>1689</v>
      </c>
      <c r="H78" s="127" t="s">
        <v>1691</v>
      </c>
      <c r="I78" s="127"/>
    </row>
    <row r="79" ht="22.5" customHeight="1">
      <c r="A79" s="118" t="b">
        <v>1</v>
      </c>
      <c r="B79" s="129" t="b">
        <v>0</v>
      </c>
      <c r="C79" s="119" t="s">
        <v>1357</v>
      </c>
      <c r="D79" s="130" t="s">
        <v>1421</v>
      </c>
      <c r="E79" s="131" t="s">
        <v>1692</v>
      </c>
      <c r="F79" s="120" t="s">
        <v>1693</v>
      </c>
      <c r="G79" s="130" t="s">
        <v>1694</v>
      </c>
      <c r="H79" s="130" t="s">
        <v>1695</v>
      </c>
      <c r="I79" s="130"/>
    </row>
    <row r="80" ht="22.5" customHeight="1">
      <c r="A80" s="122" t="b">
        <v>1</v>
      </c>
      <c r="B80" s="126" t="b">
        <v>0</v>
      </c>
      <c r="C80" s="123" t="s">
        <v>1357</v>
      </c>
      <c r="D80" s="127" t="s">
        <v>1421</v>
      </c>
      <c r="E80" s="128" t="s">
        <v>1692</v>
      </c>
      <c r="F80" s="124" t="s">
        <v>1697</v>
      </c>
      <c r="G80" s="127" t="s">
        <v>1698</v>
      </c>
      <c r="H80" s="127" t="s">
        <v>1699</v>
      </c>
      <c r="I80" s="127"/>
    </row>
    <row r="81" ht="22.5" customHeight="1">
      <c r="A81" s="122" t="b">
        <v>1</v>
      </c>
      <c r="B81" s="126" t="b">
        <v>0</v>
      </c>
      <c r="C81" s="123" t="s">
        <v>1357</v>
      </c>
      <c r="D81" s="127" t="s">
        <v>1608</v>
      </c>
      <c r="E81" s="128" t="s">
        <v>1692</v>
      </c>
      <c r="F81" s="124" t="s">
        <v>1702</v>
      </c>
      <c r="G81" s="127" t="s">
        <v>1704</v>
      </c>
      <c r="H81" s="127" t="s">
        <v>1705</v>
      </c>
      <c r="I81" s="127"/>
    </row>
    <row r="82" ht="22.5" customHeight="1">
      <c r="A82" s="122" t="b">
        <v>1</v>
      </c>
      <c r="B82" s="126" t="b">
        <v>0</v>
      </c>
      <c r="C82" s="123" t="s">
        <v>1357</v>
      </c>
      <c r="D82" s="127" t="s">
        <v>1608</v>
      </c>
      <c r="E82" s="128" t="s">
        <v>1692</v>
      </c>
      <c r="F82" s="124">
        <v>2007.0</v>
      </c>
      <c r="G82" s="127" t="s">
        <v>1708</v>
      </c>
      <c r="H82" s="127" t="s">
        <v>1709</v>
      </c>
      <c r="I82" s="127"/>
    </row>
    <row r="83" ht="22.5" customHeight="1">
      <c r="A83" s="118" t="b">
        <v>1</v>
      </c>
      <c r="B83" s="129" t="b">
        <v>0</v>
      </c>
      <c r="C83" s="119" t="s">
        <v>1357</v>
      </c>
      <c r="D83" s="130" t="s">
        <v>291</v>
      </c>
      <c r="E83" s="131" t="s">
        <v>1692</v>
      </c>
      <c r="F83" s="120" t="s">
        <v>1710</v>
      </c>
      <c r="G83" s="130" t="s">
        <v>588</v>
      </c>
      <c r="H83" s="130" t="s">
        <v>1711</v>
      </c>
      <c r="I83" s="130"/>
    </row>
    <row r="84" ht="22.5" customHeight="1">
      <c r="A84" s="122" t="b">
        <v>1</v>
      </c>
      <c r="B84" s="126" t="b">
        <v>0</v>
      </c>
      <c r="C84" s="123" t="s">
        <v>1357</v>
      </c>
      <c r="D84" s="132"/>
      <c r="E84" s="128" t="s">
        <v>1713</v>
      </c>
      <c r="F84" s="124" t="s">
        <v>1714</v>
      </c>
      <c r="G84" s="127" t="s">
        <v>1715</v>
      </c>
      <c r="H84" s="127" t="s">
        <v>1716</v>
      </c>
      <c r="I84" s="127"/>
    </row>
    <row r="85" ht="22.5" customHeight="1">
      <c r="A85" s="118" t="b">
        <v>1</v>
      </c>
      <c r="B85" s="129" t="b">
        <v>0</v>
      </c>
      <c r="C85" s="119" t="s">
        <v>1357</v>
      </c>
      <c r="D85" s="130" t="s">
        <v>1273</v>
      </c>
      <c r="E85" s="131" t="s">
        <v>1713</v>
      </c>
      <c r="F85" s="120" t="s">
        <v>1717</v>
      </c>
      <c r="G85" s="130" t="s">
        <v>1288</v>
      </c>
      <c r="H85" s="130" t="s">
        <v>1719</v>
      </c>
      <c r="I85" s="130"/>
    </row>
    <row r="86" ht="22.5" customHeight="1">
      <c r="A86" s="122" t="b">
        <v>1</v>
      </c>
      <c r="B86" s="126" t="b">
        <v>0</v>
      </c>
      <c r="C86" s="123" t="s">
        <v>1357</v>
      </c>
      <c r="D86" s="127" t="s">
        <v>1273</v>
      </c>
      <c r="E86" s="128" t="s">
        <v>1713</v>
      </c>
      <c r="F86" s="124">
        <v>1992.0</v>
      </c>
      <c r="G86" s="127" t="s">
        <v>1296</v>
      </c>
      <c r="H86" s="127" t="s">
        <v>1723</v>
      </c>
      <c r="I86" s="127"/>
    </row>
    <row r="87" ht="22.5" customHeight="1">
      <c r="A87" s="122" t="b">
        <v>1</v>
      </c>
      <c r="B87" s="126" t="b">
        <v>0</v>
      </c>
      <c r="C87" s="123" t="s">
        <v>1357</v>
      </c>
      <c r="D87" s="127" t="s">
        <v>1273</v>
      </c>
      <c r="E87" s="128" t="s">
        <v>1713</v>
      </c>
      <c r="F87" s="124">
        <v>1993.0</v>
      </c>
      <c r="G87" s="127" t="s">
        <v>1307</v>
      </c>
      <c r="H87" s="127" t="s">
        <v>1726</v>
      </c>
      <c r="I87" s="127"/>
    </row>
    <row r="88" ht="22.5" customHeight="1">
      <c r="A88" s="122" t="b">
        <v>1</v>
      </c>
      <c r="B88" s="126" t="b">
        <v>0</v>
      </c>
      <c r="C88" s="123" t="s">
        <v>1357</v>
      </c>
      <c r="D88" s="127"/>
      <c r="E88" s="128" t="s">
        <v>1713</v>
      </c>
      <c r="F88" s="124" t="s">
        <v>1728</v>
      </c>
      <c r="G88" s="127" t="s">
        <v>1729</v>
      </c>
      <c r="H88" s="127" t="s">
        <v>1730</v>
      </c>
      <c r="I88" s="127"/>
    </row>
    <row r="89" ht="22.5" customHeight="1">
      <c r="A89" s="122" t="b">
        <v>1</v>
      </c>
      <c r="B89" s="126" t="b">
        <v>0</v>
      </c>
      <c r="C89" s="123" t="s">
        <v>1332</v>
      </c>
      <c r="D89" s="127" t="s">
        <v>1448</v>
      </c>
      <c r="E89" s="128" t="s">
        <v>1731</v>
      </c>
      <c r="F89" s="124" t="s">
        <v>1531</v>
      </c>
      <c r="G89" s="127" t="s">
        <v>1731</v>
      </c>
      <c r="H89" s="127" t="s">
        <v>1732</v>
      </c>
      <c r="I89" s="127"/>
    </row>
    <row r="90" ht="22.5" customHeight="1">
      <c r="A90" s="122" t="b">
        <v>1</v>
      </c>
      <c r="B90" s="126" t="b">
        <v>0</v>
      </c>
      <c r="C90" s="123" t="s">
        <v>1734</v>
      </c>
      <c r="D90" s="127" t="s">
        <v>1735</v>
      </c>
      <c r="E90" s="128" t="s">
        <v>1731</v>
      </c>
      <c r="F90" s="124" t="s">
        <v>1736</v>
      </c>
      <c r="G90" s="127" t="s">
        <v>926</v>
      </c>
      <c r="H90" s="127" t="s">
        <v>1737</v>
      </c>
      <c r="I90" s="127"/>
    </row>
    <row r="91" ht="22.5" customHeight="1">
      <c r="A91" s="122" t="b">
        <v>1</v>
      </c>
      <c r="B91" s="126" t="b">
        <v>0</v>
      </c>
      <c r="C91" s="123" t="s">
        <v>1357</v>
      </c>
      <c r="D91" s="127" t="s">
        <v>1741</v>
      </c>
      <c r="E91" s="128" t="s">
        <v>1742</v>
      </c>
      <c r="F91" s="124" t="s">
        <v>1743</v>
      </c>
      <c r="G91" s="127" t="s">
        <v>1744</v>
      </c>
      <c r="H91" s="127" t="s">
        <v>1745</v>
      </c>
      <c r="I91" s="127"/>
    </row>
    <row r="92" ht="22.5" customHeight="1">
      <c r="A92" s="126" t="b">
        <v>0</v>
      </c>
      <c r="B92" s="126" t="b">
        <v>0</v>
      </c>
      <c r="C92" s="123" t="s">
        <v>1357</v>
      </c>
      <c r="D92" s="127" t="s">
        <v>1748</v>
      </c>
      <c r="E92" s="128" t="s">
        <v>559</v>
      </c>
      <c r="F92" s="124" t="s">
        <v>1749</v>
      </c>
      <c r="G92" s="127" t="s">
        <v>1750</v>
      </c>
      <c r="H92" s="127" t="s">
        <v>1751</v>
      </c>
      <c r="I92" s="127"/>
    </row>
    <row r="93" ht="22.5" customHeight="1">
      <c r="A93" s="122" t="b">
        <v>1</v>
      </c>
      <c r="B93" s="126" t="b">
        <v>0</v>
      </c>
      <c r="C93" s="123" t="s">
        <v>1351</v>
      </c>
      <c r="D93" s="127"/>
      <c r="E93" s="128" t="s">
        <v>559</v>
      </c>
      <c r="F93" s="124"/>
      <c r="G93" s="127" t="s">
        <v>1752</v>
      </c>
      <c r="H93" s="127" t="s">
        <v>1753</v>
      </c>
      <c r="I93" s="127"/>
    </row>
    <row r="94" ht="22.5" customHeight="1">
      <c r="A94" s="122" t="b">
        <v>1</v>
      </c>
      <c r="B94" s="126" t="b">
        <v>0</v>
      </c>
      <c r="C94" s="123" t="s">
        <v>1351</v>
      </c>
      <c r="D94" s="127"/>
      <c r="E94" s="128" t="s">
        <v>559</v>
      </c>
      <c r="F94" s="124"/>
      <c r="G94" s="127" t="s">
        <v>1755</v>
      </c>
      <c r="H94" s="127" t="s">
        <v>1756</v>
      </c>
      <c r="I94" s="127"/>
    </row>
    <row r="95" ht="22.5" customHeight="1">
      <c r="A95" s="122" t="b">
        <v>1</v>
      </c>
      <c r="B95" s="126" t="b">
        <v>0</v>
      </c>
      <c r="C95" s="123" t="s">
        <v>1332</v>
      </c>
      <c r="D95" s="127"/>
      <c r="E95" s="128" t="s">
        <v>559</v>
      </c>
      <c r="F95" s="124"/>
      <c r="G95" s="127" t="s">
        <v>1759</v>
      </c>
      <c r="H95" s="127" t="s">
        <v>1760</v>
      </c>
      <c r="I95" s="127"/>
    </row>
    <row r="96" ht="22.5" customHeight="1">
      <c r="A96" s="126" t="b">
        <v>0</v>
      </c>
      <c r="B96" s="126" t="b">
        <v>0</v>
      </c>
      <c r="C96" s="123" t="s">
        <v>1332</v>
      </c>
      <c r="D96" s="127"/>
      <c r="E96" s="128" t="s">
        <v>559</v>
      </c>
      <c r="F96" s="124"/>
      <c r="G96" s="127" t="s">
        <v>1763</v>
      </c>
      <c r="H96" s="127" t="s">
        <v>1764</v>
      </c>
      <c r="I96" s="127"/>
    </row>
    <row r="97" ht="22.5" customHeight="1">
      <c r="A97" s="122" t="b">
        <v>1</v>
      </c>
      <c r="B97" s="126" t="b">
        <v>0</v>
      </c>
      <c r="C97" s="123" t="s">
        <v>1332</v>
      </c>
      <c r="D97" s="127"/>
      <c r="E97" s="128" t="s">
        <v>559</v>
      </c>
      <c r="F97" s="124"/>
      <c r="G97" s="127" t="s">
        <v>1765</v>
      </c>
      <c r="H97" s="127" t="s">
        <v>1766</v>
      </c>
      <c r="I97" s="127"/>
    </row>
    <row r="98" ht="22.5" customHeight="1">
      <c r="A98" s="118" t="b">
        <v>1</v>
      </c>
      <c r="B98" s="129" t="b">
        <v>0</v>
      </c>
      <c r="C98" s="119" t="s">
        <v>1332</v>
      </c>
      <c r="D98" s="130" t="s">
        <v>1768</v>
      </c>
      <c r="E98" s="131" t="s">
        <v>559</v>
      </c>
      <c r="F98" s="120">
        <v>2007.0</v>
      </c>
      <c r="G98" s="130" t="s">
        <v>1769</v>
      </c>
      <c r="H98" s="130" t="s">
        <v>1770</v>
      </c>
      <c r="I98" s="130"/>
    </row>
    <row r="99" ht="22.5" customHeight="1">
      <c r="A99" s="122" t="b">
        <v>1</v>
      </c>
      <c r="B99" s="126" t="b">
        <v>0</v>
      </c>
      <c r="C99" s="123" t="s">
        <v>1357</v>
      </c>
      <c r="D99" s="127" t="s">
        <v>589</v>
      </c>
      <c r="E99" s="128" t="s">
        <v>559</v>
      </c>
      <c r="F99" s="124" t="s">
        <v>1772</v>
      </c>
      <c r="G99" s="127" t="s">
        <v>1773</v>
      </c>
      <c r="H99" s="127" t="s">
        <v>1774</v>
      </c>
      <c r="I99" s="127"/>
    </row>
    <row r="100" ht="22.5" customHeight="1">
      <c r="A100" s="122" t="b">
        <v>1</v>
      </c>
      <c r="B100" s="126" t="b">
        <v>0</v>
      </c>
      <c r="C100" s="123" t="s">
        <v>1357</v>
      </c>
      <c r="D100" s="127" t="s">
        <v>589</v>
      </c>
      <c r="E100" s="128" t="s">
        <v>559</v>
      </c>
      <c r="F100" s="124" t="s">
        <v>1779</v>
      </c>
      <c r="G100" s="127" t="s">
        <v>1780</v>
      </c>
      <c r="H100" s="127" t="s">
        <v>1781</v>
      </c>
      <c r="I100" s="127"/>
    </row>
    <row r="101" ht="22.5" customHeight="1">
      <c r="A101" s="118" t="b">
        <v>1</v>
      </c>
      <c r="B101" s="129" t="b">
        <v>0</v>
      </c>
      <c r="C101" s="119" t="s">
        <v>1357</v>
      </c>
      <c r="D101" s="130" t="s">
        <v>1685</v>
      </c>
      <c r="E101" s="131" t="s">
        <v>1784</v>
      </c>
      <c r="F101" s="120" t="s">
        <v>1536</v>
      </c>
      <c r="G101" s="130" t="s">
        <v>657</v>
      </c>
      <c r="H101" s="130" t="s">
        <v>1785</v>
      </c>
      <c r="I101" s="130"/>
    </row>
    <row r="102" ht="22.5" customHeight="1">
      <c r="A102" s="122" t="b">
        <v>1</v>
      </c>
      <c r="B102" s="126" t="b">
        <v>0</v>
      </c>
      <c r="C102" s="123" t="s">
        <v>1446</v>
      </c>
      <c r="D102" s="127" t="s">
        <v>1685</v>
      </c>
      <c r="E102" s="128" t="s">
        <v>1784</v>
      </c>
      <c r="F102" s="124" t="s">
        <v>1540</v>
      </c>
      <c r="G102" s="127" t="s">
        <v>1787</v>
      </c>
      <c r="H102" s="127" t="s">
        <v>1788</v>
      </c>
      <c r="I102" s="127"/>
    </row>
    <row r="103" ht="22.5" customHeight="1">
      <c r="A103" s="122" t="b">
        <v>1</v>
      </c>
      <c r="B103" s="126" t="b">
        <v>0</v>
      </c>
      <c r="C103" s="123" t="s">
        <v>1446</v>
      </c>
      <c r="D103" s="127" t="s">
        <v>1685</v>
      </c>
      <c r="E103" s="128" t="s">
        <v>1789</v>
      </c>
      <c r="F103" s="124" t="s">
        <v>1790</v>
      </c>
      <c r="G103" s="127" t="s">
        <v>1791</v>
      </c>
      <c r="H103" s="127" t="s">
        <v>1792</v>
      </c>
      <c r="I103" s="127"/>
    </row>
    <row r="104" ht="22.5" customHeight="1">
      <c r="A104" s="122" t="b">
        <v>1</v>
      </c>
      <c r="B104" s="126" t="b">
        <v>0</v>
      </c>
      <c r="C104" s="123" t="s">
        <v>1446</v>
      </c>
      <c r="D104" s="127" t="s">
        <v>1768</v>
      </c>
      <c r="E104" s="128" t="s">
        <v>1789</v>
      </c>
      <c r="F104" s="124">
        <v>2014.0</v>
      </c>
      <c r="G104" s="127" t="s">
        <v>1797</v>
      </c>
      <c r="H104" s="127" t="s">
        <v>1798</v>
      </c>
      <c r="I104" s="127"/>
    </row>
    <row r="105" ht="22.5" customHeight="1">
      <c r="A105" s="122" t="b">
        <v>1</v>
      </c>
      <c r="B105" s="126" t="b">
        <v>0</v>
      </c>
      <c r="C105" s="123" t="s">
        <v>1446</v>
      </c>
      <c r="D105" s="127" t="s">
        <v>1768</v>
      </c>
      <c r="E105" s="128" t="s">
        <v>1789</v>
      </c>
      <c r="F105" s="124" t="s">
        <v>1736</v>
      </c>
      <c r="G105" s="127" t="s">
        <v>1802</v>
      </c>
      <c r="H105" s="127" t="s">
        <v>1803</v>
      </c>
      <c r="I105" s="127"/>
    </row>
    <row r="106" ht="22.5" customHeight="1">
      <c r="A106" s="122" t="b">
        <v>1</v>
      </c>
      <c r="B106" s="126" t="b">
        <v>0</v>
      </c>
      <c r="C106" s="123" t="s">
        <v>1446</v>
      </c>
      <c r="D106" s="127" t="s">
        <v>1768</v>
      </c>
      <c r="E106" s="128" t="s">
        <v>1789</v>
      </c>
      <c r="F106" s="124">
        <v>2015.0</v>
      </c>
      <c r="G106" s="127" t="s">
        <v>1804</v>
      </c>
      <c r="H106" s="127" t="s">
        <v>1805</v>
      </c>
      <c r="I106" s="127"/>
    </row>
    <row r="107" ht="22.5" customHeight="1">
      <c r="A107" s="122" t="b">
        <v>1</v>
      </c>
      <c r="B107" s="126" t="b">
        <v>0</v>
      </c>
      <c r="C107" s="123" t="s">
        <v>1357</v>
      </c>
      <c r="D107" s="127" t="s">
        <v>473</v>
      </c>
      <c r="E107" s="128" t="s">
        <v>1789</v>
      </c>
      <c r="F107" s="124" t="s">
        <v>1438</v>
      </c>
      <c r="G107" s="127" t="s">
        <v>1807</v>
      </c>
      <c r="H107" s="127" t="s">
        <v>1808</v>
      </c>
      <c r="I107" s="127"/>
    </row>
    <row r="108" ht="22.5" customHeight="1">
      <c r="A108" s="122" t="b">
        <v>1</v>
      </c>
      <c r="B108" s="126" t="b">
        <v>0</v>
      </c>
      <c r="C108" s="123" t="s">
        <v>1357</v>
      </c>
      <c r="D108" s="127" t="s">
        <v>1238</v>
      </c>
      <c r="E108" s="128" t="s">
        <v>1809</v>
      </c>
      <c r="F108" s="124" t="s">
        <v>1736</v>
      </c>
      <c r="G108" s="127" t="s">
        <v>1811</v>
      </c>
      <c r="H108" s="127" t="s">
        <v>1812</v>
      </c>
      <c r="I108" s="127"/>
    </row>
    <row r="109" ht="22.5" customHeight="1">
      <c r="A109" s="122" t="b">
        <v>1</v>
      </c>
      <c r="B109" s="126" t="b">
        <v>0</v>
      </c>
      <c r="C109" s="57" t="s">
        <v>1332</v>
      </c>
      <c r="D109" s="140" t="s">
        <v>97</v>
      </c>
      <c r="E109" s="141" t="s">
        <v>1815</v>
      </c>
      <c r="F109" s="142">
        <v>1994.0</v>
      </c>
      <c r="G109" s="140" t="s">
        <v>1816</v>
      </c>
      <c r="H109" s="140" t="s">
        <v>1817</v>
      </c>
      <c r="I109" s="140"/>
    </row>
    <row r="110" ht="22.5" customHeight="1">
      <c r="A110" s="122" t="b">
        <v>1</v>
      </c>
      <c r="B110" s="126" t="b">
        <v>0</v>
      </c>
      <c r="C110" s="57" t="s">
        <v>1332</v>
      </c>
      <c r="D110" s="140" t="s">
        <v>1820</v>
      </c>
      <c r="E110" s="141" t="s">
        <v>1815</v>
      </c>
      <c r="F110" s="142">
        <v>2003.0</v>
      </c>
      <c r="G110" s="140" t="s">
        <v>1822</v>
      </c>
      <c r="H110" s="140" t="s">
        <v>1823</v>
      </c>
      <c r="I110" s="140"/>
    </row>
    <row r="111" ht="22.5" customHeight="1">
      <c r="A111" s="122" t="b">
        <v>1</v>
      </c>
      <c r="B111" s="126" t="b">
        <v>0</v>
      </c>
      <c r="C111" s="57" t="s">
        <v>1332</v>
      </c>
      <c r="D111" s="140" t="s">
        <v>1006</v>
      </c>
      <c r="E111" s="141" t="s">
        <v>1815</v>
      </c>
      <c r="F111" s="142">
        <v>2019.0</v>
      </c>
      <c r="G111" s="140" t="s">
        <v>1825</v>
      </c>
      <c r="H111" s="140" t="s">
        <v>1826</v>
      </c>
      <c r="I111" s="140"/>
    </row>
    <row r="112" ht="22.5" customHeight="1">
      <c r="A112" s="122" t="b">
        <v>1</v>
      </c>
      <c r="B112" s="126" t="b">
        <v>0</v>
      </c>
      <c r="C112" s="123" t="s">
        <v>1357</v>
      </c>
      <c r="D112" s="127" t="s">
        <v>1830</v>
      </c>
      <c r="E112" s="128" t="s">
        <v>1831</v>
      </c>
      <c r="F112" s="124" t="s">
        <v>1832</v>
      </c>
      <c r="G112" s="127" t="s">
        <v>1833</v>
      </c>
      <c r="H112" s="127" t="s">
        <v>1834</v>
      </c>
      <c r="I112" s="127"/>
    </row>
    <row r="113" ht="22.5" customHeight="1">
      <c r="A113" s="126" t="b">
        <v>0</v>
      </c>
      <c r="B113" s="126" t="b">
        <v>0</v>
      </c>
      <c r="C113" s="123" t="s">
        <v>1357</v>
      </c>
      <c r="D113" s="127" t="s">
        <v>1830</v>
      </c>
      <c r="E113" s="128" t="s">
        <v>1831</v>
      </c>
      <c r="F113" s="124" t="s">
        <v>1576</v>
      </c>
      <c r="G113" s="127" t="s">
        <v>1839</v>
      </c>
      <c r="H113" s="127" t="s">
        <v>1841</v>
      </c>
      <c r="I113" s="127"/>
    </row>
    <row r="114" ht="22.5" customHeight="1">
      <c r="A114" s="122" t="b">
        <v>1</v>
      </c>
      <c r="B114" s="126" t="b">
        <v>0</v>
      </c>
      <c r="C114" s="123" t="s">
        <v>1357</v>
      </c>
      <c r="D114" s="127" t="s">
        <v>110</v>
      </c>
      <c r="E114" s="128" t="s">
        <v>1843</v>
      </c>
      <c r="F114" s="124" t="s">
        <v>1505</v>
      </c>
      <c r="G114" s="127" t="s">
        <v>1844</v>
      </c>
      <c r="H114" s="127" t="s">
        <v>1845</v>
      </c>
      <c r="I114" s="127"/>
    </row>
    <row r="115" ht="22.5" customHeight="1">
      <c r="A115" s="122" t="b">
        <v>1</v>
      </c>
      <c r="B115" s="126" t="b">
        <v>0</v>
      </c>
      <c r="C115" s="123" t="s">
        <v>1357</v>
      </c>
      <c r="D115" s="127" t="s">
        <v>1848</v>
      </c>
      <c r="E115" s="128" t="s">
        <v>472</v>
      </c>
      <c r="F115" s="124">
        <v>1984.0</v>
      </c>
      <c r="G115" s="127" t="s">
        <v>472</v>
      </c>
      <c r="H115" s="127" t="s">
        <v>1849</v>
      </c>
      <c r="I115" s="127"/>
    </row>
    <row r="116" ht="22.5" customHeight="1">
      <c r="A116" s="122" t="b">
        <v>1</v>
      </c>
      <c r="B116" s="126" t="b">
        <v>0</v>
      </c>
      <c r="C116" s="123" t="s">
        <v>1357</v>
      </c>
      <c r="D116" s="127" t="s">
        <v>1848</v>
      </c>
      <c r="E116" s="128" t="s">
        <v>472</v>
      </c>
      <c r="F116" s="124" t="s">
        <v>1851</v>
      </c>
      <c r="G116" s="127" t="s">
        <v>1852</v>
      </c>
      <c r="H116" s="127" t="s">
        <v>1853</v>
      </c>
      <c r="I116" s="127"/>
    </row>
    <row r="117" ht="22.5" customHeight="1">
      <c r="A117" s="122" t="b">
        <v>1</v>
      </c>
      <c r="B117" s="126" t="b">
        <v>0</v>
      </c>
      <c r="C117" s="123" t="s">
        <v>1357</v>
      </c>
      <c r="D117" s="127" t="s">
        <v>1661</v>
      </c>
      <c r="E117" s="128" t="s">
        <v>472</v>
      </c>
      <c r="F117" s="124" t="s">
        <v>1854</v>
      </c>
      <c r="G117" s="127" t="s">
        <v>1855</v>
      </c>
      <c r="H117" s="127" t="s">
        <v>1857</v>
      </c>
      <c r="I117" s="137" t="s">
        <v>1859</v>
      </c>
    </row>
    <row r="118" ht="22.5" customHeight="1">
      <c r="A118" s="122" t="b">
        <v>1</v>
      </c>
      <c r="B118" s="126" t="b">
        <v>0</v>
      </c>
      <c r="C118" s="123" t="s">
        <v>1446</v>
      </c>
      <c r="D118" s="127" t="s">
        <v>1862</v>
      </c>
      <c r="E118" s="128" t="s">
        <v>1863</v>
      </c>
      <c r="F118" s="124"/>
      <c r="G118" s="127" t="s">
        <v>1865</v>
      </c>
      <c r="H118" s="127" t="s">
        <v>1866</v>
      </c>
      <c r="I118" s="127"/>
    </row>
    <row r="119" ht="22.5" customHeight="1">
      <c r="A119" s="122" t="b">
        <v>1</v>
      </c>
      <c r="B119" s="126" t="b">
        <v>0</v>
      </c>
      <c r="C119" s="123" t="s">
        <v>1446</v>
      </c>
      <c r="D119" s="127" t="s">
        <v>1862</v>
      </c>
      <c r="E119" s="128" t="s">
        <v>1863</v>
      </c>
      <c r="F119" s="124"/>
      <c r="G119" s="127" t="s">
        <v>1868</v>
      </c>
      <c r="H119" s="127" t="s">
        <v>1869</v>
      </c>
      <c r="I119" s="127"/>
    </row>
    <row r="120" ht="22.5" customHeight="1">
      <c r="A120" s="122" t="b">
        <v>1</v>
      </c>
      <c r="B120" s="126" t="b">
        <v>0</v>
      </c>
      <c r="C120" s="123" t="s">
        <v>1446</v>
      </c>
      <c r="D120" s="127" t="s">
        <v>1862</v>
      </c>
      <c r="E120" s="128" t="s">
        <v>1863</v>
      </c>
      <c r="F120" s="124"/>
      <c r="G120" s="127" t="s">
        <v>1870</v>
      </c>
      <c r="H120" s="127" t="s">
        <v>1871</v>
      </c>
      <c r="I120" s="127"/>
    </row>
    <row r="121" ht="22.5" customHeight="1">
      <c r="A121" s="122" t="b">
        <v>1</v>
      </c>
      <c r="B121" s="126" t="b">
        <v>0</v>
      </c>
      <c r="C121" s="123" t="s">
        <v>1357</v>
      </c>
      <c r="D121" s="127" t="s">
        <v>45</v>
      </c>
      <c r="E121" s="128" t="s">
        <v>1874</v>
      </c>
      <c r="F121" s="124" t="s">
        <v>1875</v>
      </c>
      <c r="G121" s="127" t="s">
        <v>1876</v>
      </c>
      <c r="H121" s="127" t="s">
        <v>1877</v>
      </c>
      <c r="I121" s="127"/>
    </row>
    <row r="122" ht="22.5" customHeight="1">
      <c r="A122" s="126" t="b">
        <v>0</v>
      </c>
      <c r="B122" s="126" t="b">
        <v>0</v>
      </c>
      <c r="C122" s="123" t="s">
        <v>1357</v>
      </c>
      <c r="D122" s="127" t="s">
        <v>45</v>
      </c>
      <c r="E122" s="128" t="s">
        <v>1874</v>
      </c>
      <c r="F122" s="124" t="s">
        <v>1878</v>
      </c>
      <c r="G122" s="127" t="s">
        <v>1879</v>
      </c>
      <c r="H122" s="127" t="s">
        <v>1880</v>
      </c>
      <c r="I122" s="127"/>
    </row>
    <row r="123" ht="22.5" customHeight="1">
      <c r="A123" s="126" t="b">
        <v>0</v>
      </c>
      <c r="B123" s="126" t="b">
        <v>0</v>
      </c>
      <c r="C123" s="123" t="s">
        <v>1357</v>
      </c>
      <c r="D123" s="127" t="s">
        <v>45</v>
      </c>
      <c r="E123" s="128" t="s">
        <v>1874</v>
      </c>
      <c r="F123" s="124" t="s">
        <v>1885</v>
      </c>
      <c r="G123" s="127" t="s">
        <v>1886</v>
      </c>
      <c r="H123" s="127" t="s">
        <v>1887</v>
      </c>
      <c r="I123" s="127"/>
    </row>
    <row r="124" ht="22.5" customHeight="1">
      <c r="A124" s="122" t="b">
        <v>1</v>
      </c>
      <c r="B124" s="126" t="b">
        <v>0</v>
      </c>
      <c r="C124" s="123" t="s">
        <v>1332</v>
      </c>
      <c r="D124" s="127" t="s">
        <v>1890</v>
      </c>
      <c r="E124" s="128" t="s">
        <v>1874</v>
      </c>
      <c r="F124" s="124">
        <v>1973.0</v>
      </c>
      <c r="G124" s="127" t="s">
        <v>1891</v>
      </c>
      <c r="H124" s="127" t="s">
        <v>1892</v>
      </c>
      <c r="I124" s="127"/>
    </row>
    <row r="125" ht="22.5" customHeight="1">
      <c r="A125" s="122" t="b">
        <v>1</v>
      </c>
      <c r="B125" s="126" t="b">
        <v>0</v>
      </c>
      <c r="C125" s="123" t="s">
        <v>1332</v>
      </c>
      <c r="D125" s="127" t="s">
        <v>1893</v>
      </c>
      <c r="E125" s="128" t="s">
        <v>1874</v>
      </c>
      <c r="F125" s="124">
        <v>1987.0</v>
      </c>
      <c r="G125" s="127" t="s">
        <v>1894</v>
      </c>
      <c r="H125" s="127" t="s">
        <v>1895</v>
      </c>
      <c r="I125" s="127"/>
    </row>
    <row r="126" ht="22.5" customHeight="1">
      <c r="A126" s="122" t="b">
        <v>1</v>
      </c>
      <c r="B126" s="126" t="b">
        <v>0</v>
      </c>
      <c r="C126" s="123" t="s">
        <v>1357</v>
      </c>
      <c r="D126" s="127" t="s">
        <v>1897</v>
      </c>
      <c r="E126" s="128" t="s">
        <v>1874</v>
      </c>
      <c r="F126" s="124" t="s">
        <v>1536</v>
      </c>
      <c r="G126" s="127" t="s">
        <v>1898</v>
      </c>
      <c r="H126" s="127" t="s">
        <v>1899</v>
      </c>
      <c r="I126" s="127" t="s">
        <v>1900</v>
      </c>
    </row>
    <row r="127" ht="22.5" customHeight="1">
      <c r="A127" s="122" t="b">
        <v>1</v>
      </c>
      <c r="B127" s="126" t="b">
        <v>0</v>
      </c>
      <c r="C127" s="123" t="s">
        <v>1357</v>
      </c>
      <c r="D127" s="127" t="s">
        <v>1897</v>
      </c>
      <c r="E127" s="128" t="s">
        <v>1874</v>
      </c>
      <c r="F127" s="124" t="s">
        <v>1394</v>
      </c>
      <c r="G127" s="127" t="s">
        <v>1902</v>
      </c>
      <c r="H127" s="127" t="s">
        <v>1903</v>
      </c>
      <c r="I127" s="127"/>
    </row>
    <row r="128" ht="22.5" customHeight="1">
      <c r="A128" s="122" t="b">
        <v>1</v>
      </c>
      <c r="B128" s="126" t="b">
        <v>0</v>
      </c>
      <c r="C128" s="123" t="s">
        <v>1357</v>
      </c>
      <c r="D128" s="127" t="s">
        <v>1502</v>
      </c>
      <c r="E128" s="128" t="s">
        <v>1874</v>
      </c>
      <c r="F128" s="124" t="s">
        <v>1905</v>
      </c>
      <c r="G128" s="127" t="s">
        <v>1906</v>
      </c>
      <c r="H128" s="127" t="s">
        <v>1907</v>
      </c>
      <c r="I128" s="127"/>
    </row>
    <row r="129" ht="22.5" customHeight="1">
      <c r="A129" s="122" t="b">
        <v>1</v>
      </c>
      <c r="B129" s="126" t="b">
        <v>0</v>
      </c>
      <c r="C129" s="123" t="s">
        <v>1357</v>
      </c>
      <c r="D129" s="127" t="s">
        <v>1685</v>
      </c>
      <c r="E129" s="128" t="s">
        <v>1874</v>
      </c>
      <c r="F129" s="124" t="s">
        <v>1910</v>
      </c>
      <c r="G129" s="127" t="s">
        <v>1911</v>
      </c>
      <c r="H129" s="127" t="s">
        <v>1913</v>
      </c>
      <c r="I129" s="127"/>
    </row>
    <row r="130" ht="22.5" customHeight="1">
      <c r="A130" s="122" t="b">
        <v>1</v>
      </c>
      <c r="B130" s="126" t="b">
        <v>0</v>
      </c>
      <c r="C130" s="123" t="s">
        <v>1446</v>
      </c>
      <c r="D130" s="127" t="s">
        <v>1915</v>
      </c>
      <c r="E130" s="128" t="s">
        <v>1916</v>
      </c>
      <c r="F130" s="124"/>
      <c r="G130" s="127" t="s">
        <v>1918</v>
      </c>
      <c r="H130" s="127" t="s">
        <v>1919</v>
      </c>
      <c r="I130" s="127"/>
    </row>
    <row r="131" ht="22.5" customHeight="1">
      <c r="A131" s="122" t="b">
        <v>1</v>
      </c>
      <c r="B131" s="126" t="b">
        <v>0</v>
      </c>
      <c r="C131" s="123" t="s">
        <v>1446</v>
      </c>
      <c r="D131" s="127" t="s">
        <v>1920</v>
      </c>
      <c r="E131" s="128" t="s">
        <v>1916</v>
      </c>
      <c r="F131" s="124" t="s">
        <v>1922</v>
      </c>
      <c r="G131" s="127" t="s">
        <v>1923</v>
      </c>
      <c r="H131" s="127" t="s">
        <v>1924</v>
      </c>
      <c r="I131" s="127"/>
    </row>
    <row r="132" ht="22.5" customHeight="1">
      <c r="A132" s="122" t="b">
        <v>1</v>
      </c>
      <c r="B132" s="126" t="b">
        <v>0</v>
      </c>
      <c r="C132" s="123" t="s">
        <v>1446</v>
      </c>
      <c r="D132" s="127" t="s">
        <v>1920</v>
      </c>
      <c r="E132" s="128" t="s">
        <v>1916</v>
      </c>
      <c r="F132" s="124"/>
      <c r="G132" s="127" t="s">
        <v>1484</v>
      </c>
      <c r="H132" s="127" t="s">
        <v>1925</v>
      </c>
      <c r="I132" s="127"/>
    </row>
    <row r="133" ht="22.5" customHeight="1">
      <c r="A133" s="122" t="b">
        <v>1</v>
      </c>
      <c r="B133" s="122" t="b">
        <v>0</v>
      </c>
      <c r="C133" s="123" t="s">
        <v>1357</v>
      </c>
      <c r="D133" s="124"/>
      <c r="E133" s="123" t="s">
        <v>44</v>
      </c>
      <c r="F133" s="125" t="s">
        <v>1927</v>
      </c>
      <c r="G133" s="124" t="s">
        <v>1928</v>
      </c>
      <c r="H133" s="124" t="s">
        <v>1929</v>
      </c>
      <c r="I133" s="124"/>
    </row>
    <row r="134" ht="22.5" customHeight="1">
      <c r="A134" s="122" t="b">
        <v>1</v>
      </c>
      <c r="B134" s="122" t="b">
        <v>0</v>
      </c>
      <c r="C134" s="123" t="s">
        <v>1357</v>
      </c>
      <c r="D134" s="124" t="s">
        <v>97</v>
      </c>
      <c r="E134" s="123" t="s">
        <v>44</v>
      </c>
      <c r="F134" s="125" t="s">
        <v>1571</v>
      </c>
      <c r="G134" s="124" t="s">
        <v>1931</v>
      </c>
      <c r="H134" s="124" t="s">
        <v>1932</v>
      </c>
      <c r="I134" s="124"/>
    </row>
    <row r="135" ht="22.5" customHeight="1">
      <c r="A135" s="122" t="b">
        <v>1</v>
      </c>
      <c r="B135" s="122" t="b">
        <v>0</v>
      </c>
      <c r="C135" s="123" t="s">
        <v>1357</v>
      </c>
      <c r="D135" s="124" t="s">
        <v>97</v>
      </c>
      <c r="E135" s="123" t="s">
        <v>44</v>
      </c>
      <c r="F135" s="125" t="s">
        <v>1936</v>
      </c>
      <c r="G135" s="124" t="s">
        <v>1937</v>
      </c>
      <c r="H135" s="124" t="s">
        <v>1938</v>
      </c>
      <c r="I135" s="124"/>
    </row>
    <row r="136" ht="22.5" customHeight="1">
      <c r="A136" s="122" t="b">
        <v>1</v>
      </c>
      <c r="B136" s="122" t="b">
        <v>0</v>
      </c>
      <c r="C136" s="123" t="s">
        <v>1357</v>
      </c>
      <c r="D136" s="124" t="s">
        <v>110</v>
      </c>
      <c r="E136" s="123" t="s">
        <v>44</v>
      </c>
      <c r="F136" s="125" t="s">
        <v>1940</v>
      </c>
      <c r="G136" s="124" t="s">
        <v>1941</v>
      </c>
      <c r="H136" s="124" t="s">
        <v>1942</v>
      </c>
      <c r="I136" s="124"/>
    </row>
    <row r="137" ht="22.5" customHeight="1">
      <c r="A137" s="118" t="b">
        <v>1</v>
      </c>
      <c r="B137" s="118" t="b">
        <v>0</v>
      </c>
      <c r="C137" s="119" t="s">
        <v>1357</v>
      </c>
      <c r="D137" s="120" t="s">
        <v>110</v>
      </c>
      <c r="E137" s="119" t="s">
        <v>44</v>
      </c>
      <c r="F137" s="121" t="s">
        <v>1394</v>
      </c>
      <c r="G137" s="120" t="s">
        <v>1945</v>
      </c>
      <c r="H137" s="120" t="s">
        <v>1946</v>
      </c>
      <c r="I137" s="120"/>
    </row>
    <row r="138" ht="22.5" customHeight="1">
      <c r="A138" s="122" t="b">
        <v>1</v>
      </c>
      <c r="B138" s="122" t="b">
        <v>0</v>
      </c>
      <c r="C138" s="123" t="s">
        <v>1357</v>
      </c>
      <c r="D138" s="124" t="s">
        <v>110</v>
      </c>
      <c r="E138" s="123" t="s">
        <v>44</v>
      </c>
      <c r="F138" s="125" t="s">
        <v>1948</v>
      </c>
      <c r="G138" s="124" t="s">
        <v>1949</v>
      </c>
      <c r="H138" s="124" t="s">
        <v>1950</v>
      </c>
      <c r="I138" s="124"/>
    </row>
    <row r="139" ht="22.5" customHeight="1">
      <c r="A139" s="122" t="b">
        <v>1</v>
      </c>
      <c r="B139" s="122" t="b">
        <v>0</v>
      </c>
      <c r="C139" s="123" t="s">
        <v>1357</v>
      </c>
      <c r="D139" s="124" t="s">
        <v>110</v>
      </c>
      <c r="E139" s="123" t="s">
        <v>44</v>
      </c>
      <c r="F139" s="125"/>
      <c r="G139" s="124" t="s">
        <v>1953</v>
      </c>
      <c r="H139" s="124" t="s">
        <v>1954</v>
      </c>
      <c r="I139" s="124"/>
    </row>
    <row r="140" ht="22.5" customHeight="1">
      <c r="A140" s="122" t="b">
        <v>1</v>
      </c>
      <c r="B140" s="122" t="b">
        <v>0</v>
      </c>
      <c r="C140" s="123" t="s">
        <v>1357</v>
      </c>
      <c r="D140" s="124" t="s">
        <v>110</v>
      </c>
      <c r="E140" s="123" t="s">
        <v>44</v>
      </c>
      <c r="F140" s="125"/>
      <c r="G140" s="124" t="s">
        <v>1959</v>
      </c>
      <c r="H140" s="124" t="s">
        <v>1960</v>
      </c>
      <c r="I140" s="124"/>
    </row>
    <row r="141" ht="22.5" customHeight="1">
      <c r="A141" s="122" t="b">
        <v>1</v>
      </c>
      <c r="B141" s="122" t="b">
        <v>0</v>
      </c>
      <c r="C141" s="123" t="s">
        <v>1357</v>
      </c>
      <c r="D141" s="124" t="s">
        <v>110</v>
      </c>
      <c r="E141" s="123" t="s">
        <v>44</v>
      </c>
      <c r="F141" s="125"/>
      <c r="G141" s="124" t="s">
        <v>1962</v>
      </c>
      <c r="H141" s="124" t="s">
        <v>1963</v>
      </c>
      <c r="I141" s="124"/>
    </row>
    <row r="142" ht="22.5" customHeight="1">
      <c r="A142" s="122" t="b">
        <v>1</v>
      </c>
      <c r="B142" s="122" t="b">
        <v>0</v>
      </c>
      <c r="C142" s="123" t="s">
        <v>1357</v>
      </c>
      <c r="D142" s="124"/>
      <c r="E142" s="123" t="s">
        <v>44</v>
      </c>
      <c r="F142" s="125" t="s">
        <v>1790</v>
      </c>
      <c r="G142" s="124" t="s">
        <v>269</v>
      </c>
      <c r="H142" s="124" t="s">
        <v>1965</v>
      </c>
      <c r="I142" s="124"/>
    </row>
    <row r="143" ht="22.5" customHeight="1">
      <c r="A143" s="122" t="b">
        <v>1</v>
      </c>
      <c r="B143" s="122" t="b">
        <v>0</v>
      </c>
      <c r="C143" s="123" t="s">
        <v>1357</v>
      </c>
      <c r="D143" s="124" t="s">
        <v>1967</v>
      </c>
      <c r="E143" s="123" t="s">
        <v>44</v>
      </c>
      <c r="F143" s="125" t="s">
        <v>1968</v>
      </c>
      <c r="G143" s="124" t="s">
        <v>1969</v>
      </c>
      <c r="H143" s="124" t="s">
        <v>1970</v>
      </c>
      <c r="I143" s="137" t="s">
        <v>1971</v>
      </c>
    </row>
    <row r="144" ht="22.5" customHeight="1">
      <c r="A144" s="122" t="b">
        <v>1</v>
      </c>
      <c r="B144" s="122" t="b">
        <v>0</v>
      </c>
      <c r="C144" s="123" t="s">
        <v>1357</v>
      </c>
      <c r="D144" s="124" t="s">
        <v>1967</v>
      </c>
      <c r="E144" s="123" t="s">
        <v>44</v>
      </c>
      <c r="F144" s="125" t="s">
        <v>1976</v>
      </c>
      <c r="G144" s="124" t="s">
        <v>1977</v>
      </c>
      <c r="H144" s="124" t="s">
        <v>1978</v>
      </c>
      <c r="I144" s="137" t="s">
        <v>1979</v>
      </c>
    </row>
    <row r="145" ht="22.5" customHeight="1">
      <c r="A145" s="122" t="b">
        <v>1</v>
      </c>
      <c r="B145" s="126" t="b">
        <v>0</v>
      </c>
      <c r="C145" s="123" t="s">
        <v>1357</v>
      </c>
      <c r="D145" s="127" t="s">
        <v>1820</v>
      </c>
      <c r="E145" s="128" t="s">
        <v>1982</v>
      </c>
      <c r="F145" s="124" t="s">
        <v>1667</v>
      </c>
      <c r="G145" s="127" t="s">
        <v>1984</v>
      </c>
      <c r="H145" s="127" t="s">
        <v>1985</v>
      </c>
      <c r="I145" s="127"/>
    </row>
    <row r="146" ht="22.5" customHeight="1">
      <c r="A146" s="122" t="b">
        <v>1</v>
      </c>
      <c r="B146" s="126" t="b">
        <v>0</v>
      </c>
      <c r="C146" s="123" t="s">
        <v>1357</v>
      </c>
      <c r="D146" s="127" t="s">
        <v>45</v>
      </c>
      <c r="E146" s="128" t="s">
        <v>561</v>
      </c>
      <c r="F146" s="124" t="s">
        <v>1986</v>
      </c>
      <c r="G146" s="127" t="s">
        <v>1987</v>
      </c>
      <c r="H146" s="127" t="s">
        <v>1988</v>
      </c>
      <c r="I146" s="127"/>
    </row>
    <row r="147" ht="22.5" customHeight="1">
      <c r="A147" s="122" t="b">
        <v>1</v>
      </c>
      <c r="B147" s="126" t="b">
        <v>0</v>
      </c>
      <c r="C147" s="123" t="s">
        <v>1357</v>
      </c>
      <c r="D147" s="127" t="s">
        <v>45</v>
      </c>
      <c r="E147" s="128" t="s">
        <v>561</v>
      </c>
      <c r="F147" s="124" t="s">
        <v>1990</v>
      </c>
      <c r="G147" s="127" t="s">
        <v>1991</v>
      </c>
      <c r="H147" s="127" t="s">
        <v>1992</v>
      </c>
      <c r="I147" s="127"/>
    </row>
    <row r="148" ht="22.5" customHeight="1">
      <c r="A148" s="122" t="b">
        <v>1</v>
      </c>
      <c r="B148" s="126" t="b">
        <v>0</v>
      </c>
      <c r="C148" s="123" t="s">
        <v>1357</v>
      </c>
      <c r="D148" s="127" t="s">
        <v>45</v>
      </c>
      <c r="E148" s="128" t="s">
        <v>561</v>
      </c>
      <c r="F148" s="124" t="s">
        <v>1993</v>
      </c>
      <c r="G148" s="127" t="s">
        <v>1994</v>
      </c>
      <c r="H148" s="127" t="s">
        <v>1995</v>
      </c>
      <c r="I148" s="127"/>
    </row>
    <row r="149" ht="22.5" customHeight="1">
      <c r="A149" s="118" t="b">
        <v>1</v>
      </c>
      <c r="B149" s="129" t="b">
        <v>0</v>
      </c>
      <c r="C149" s="119" t="s">
        <v>1357</v>
      </c>
      <c r="D149" s="130" t="s">
        <v>1999</v>
      </c>
      <c r="E149" s="131" t="s">
        <v>561</v>
      </c>
      <c r="F149" s="120" t="s">
        <v>2000</v>
      </c>
      <c r="G149" s="130" t="s">
        <v>2001</v>
      </c>
      <c r="H149" s="130" t="s">
        <v>2002</v>
      </c>
      <c r="I149" s="130"/>
    </row>
    <row r="150" ht="22.5" customHeight="1">
      <c r="A150" s="122" t="b">
        <v>1</v>
      </c>
      <c r="B150" s="126" t="b">
        <v>0</v>
      </c>
      <c r="C150" s="123" t="s">
        <v>1357</v>
      </c>
      <c r="D150" s="127" t="s">
        <v>2005</v>
      </c>
      <c r="E150" s="128" t="s">
        <v>561</v>
      </c>
      <c r="F150" s="124" t="s">
        <v>2006</v>
      </c>
      <c r="G150" s="127" t="s">
        <v>2007</v>
      </c>
      <c r="H150" s="127" t="s">
        <v>2008</v>
      </c>
      <c r="I150" s="127"/>
    </row>
    <row r="151" ht="22.5" customHeight="1">
      <c r="A151" s="122" t="b">
        <v>1</v>
      </c>
      <c r="B151" s="126" t="b">
        <v>0</v>
      </c>
      <c r="C151" s="123" t="s">
        <v>1357</v>
      </c>
      <c r="D151" s="127" t="s">
        <v>2005</v>
      </c>
      <c r="E151" s="128" t="s">
        <v>561</v>
      </c>
      <c r="F151" s="124" t="s">
        <v>1536</v>
      </c>
      <c r="G151" s="127" t="s">
        <v>2009</v>
      </c>
      <c r="H151" s="127" t="s">
        <v>2010</v>
      </c>
      <c r="I151" s="127"/>
    </row>
    <row r="152" ht="22.5" customHeight="1">
      <c r="A152" s="122" t="b">
        <v>1</v>
      </c>
      <c r="B152" s="126" t="b">
        <v>0</v>
      </c>
      <c r="C152" s="123" t="s">
        <v>1357</v>
      </c>
      <c r="D152" s="127" t="s">
        <v>2013</v>
      </c>
      <c r="E152" s="128" t="s">
        <v>561</v>
      </c>
      <c r="F152" s="124" t="s">
        <v>2014</v>
      </c>
      <c r="G152" s="127" t="s">
        <v>2015</v>
      </c>
      <c r="H152" s="127" t="s">
        <v>2016</v>
      </c>
      <c r="I152" s="127"/>
    </row>
    <row r="153" ht="22.5" customHeight="1">
      <c r="A153" s="122" t="b">
        <v>1</v>
      </c>
      <c r="B153" s="126" t="b">
        <v>0</v>
      </c>
      <c r="C153" s="123" t="s">
        <v>1357</v>
      </c>
      <c r="D153" s="127" t="s">
        <v>1897</v>
      </c>
      <c r="E153" s="128" t="s">
        <v>561</v>
      </c>
      <c r="F153" s="124" t="s">
        <v>1743</v>
      </c>
      <c r="G153" s="127" t="s">
        <v>2018</v>
      </c>
      <c r="H153" s="127" t="s">
        <v>2019</v>
      </c>
      <c r="I153" s="127"/>
    </row>
    <row r="154" ht="22.5" customHeight="1">
      <c r="A154" s="122" t="b">
        <v>1</v>
      </c>
      <c r="B154" s="126" t="b">
        <v>0</v>
      </c>
      <c r="C154" s="123" t="s">
        <v>1357</v>
      </c>
      <c r="D154" s="127" t="s">
        <v>2020</v>
      </c>
      <c r="E154" s="128" t="s">
        <v>561</v>
      </c>
      <c r="F154" s="124" t="s">
        <v>2021</v>
      </c>
      <c r="G154" s="127" t="s">
        <v>2022</v>
      </c>
      <c r="H154" s="127" t="s">
        <v>2024</v>
      </c>
      <c r="I154" s="127"/>
    </row>
    <row r="155" ht="22.5" customHeight="1">
      <c r="A155" s="122" t="b">
        <v>1</v>
      </c>
      <c r="B155" s="126" t="b">
        <v>0</v>
      </c>
      <c r="C155" s="123" t="s">
        <v>1357</v>
      </c>
      <c r="D155" s="127" t="s">
        <v>188</v>
      </c>
      <c r="E155" s="128" t="s">
        <v>561</v>
      </c>
      <c r="F155" s="124" t="s">
        <v>1790</v>
      </c>
      <c r="G155" s="127" t="s">
        <v>2027</v>
      </c>
      <c r="H155" s="127" t="s">
        <v>2028</v>
      </c>
      <c r="I155" s="127"/>
    </row>
    <row r="156" ht="22.5" customHeight="1">
      <c r="A156" s="118" t="b">
        <v>1</v>
      </c>
      <c r="B156" s="129" t="b">
        <v>0</v>
      </c>
      <c r="C156" s="119" t="s">
        <v>1357</v>
      </c>
      <c r="D156" s="130" t="s">
        <v>360</v>
      </c>
      <c r="E156" s="131" t="s">
        <v>561</v>
      </c>
      <c r="F156" s="120" t="s">
        <v>2031</v>
      </c>
      <c r="G156" s="130" t="s">
        <v>2032</v>
      </c>
      <c r="H156" s="130" t="s">
        <v>2033</v>
      </c>
      <c r="I156" s="130"/>
    </row>
    <row r="157" ht="22.5" customHeight="1">
      <c r="A157" s="122" t="b">
        <v>1</v>
      </c>
      <c r="B157" s="126" t="b">
        <v>0</v>
      </c>
      <c r="C157" s="123" t="s">
        <v>1357</v>
      </c>
      <c r="D157" s="127" t="s">
        <v>360</v>
      </c>
      <c r="E157" s="128" t="s">
        <v>561</v>
      </c>
      <c r="F157" s="124" t="s">
        <v>2035</v>
      </c>
      <c r="G157" s="127" t="s">
        <v>2036</v>
      </c>
      <c r="H157" s="127" t="s">
        <v>2038</v>
      </c>
      <c r="I157" s="127"/>
    </row>
    <row r="158" ht="22.5" customHeight="1">
      <c r="A158" s="122" t="b">
        <v>1</v>
      </c>
      <c r="B158" s="126" t="b">
        <v>0</v>
      </c>
      <c r="C158" s="123" t="s">
        <v>1446</v>
      </c>
      <c r="D158" s="127" t="s">
        <v>1768</v>
      </c>
      <c r="E158" s="128" t="s">
        <v>2039</v>
      </c>
      <c r="F158" s="124" t="s">
        <v>1398</v>
      </c>
      <c r="G158" s="127" t="s">
        <v>2041</v>
      </c>
      <c r="H158" s="127" t="s">
        <v>2042</v>
      </c>
      <c r="I158" s="127"/>
    </row>
    <row r="159" ht="22.5" customHeight="1">
      <c r="A159" s="122" t="b">
        <v>1</v>
      </c>
      <c r="B159" s="126" t="b">
        <v>0</v>
      </c>
      <c r="C159" s="123" t="s">
        <v>1357</v>
      </c>
      <c r="D159" s="127" t="s">
        <v>2043</v>
      </c>
      <c r="E159" s="128" t="s">
        <v>2044</v>
      </c>
      <c r="F159" s="124">
        <v>2016.0</v>
      </c>
      <c r="G159" s="127" t="s">
        <v>2046</v>
      </c>
      <c r="H159" s="127" t="s">
        <v>2047</v>
      </c>
      <c r="I159" s="127"/>
    </row>
    <row r="160" ht="22.5" customHeight="1">
      <c r="A160" s="118" t="b">
        <v>1</v>
      </c>
      <c r="B160" s="129" t="b">
        <v>0</v>
      </c>
      <c r="C160" s="119" t="s">
        <v>1357</v>
      </c>
      <c r="D160" s="130" t="s">
        <v>2053</v>
      </c>
      <c r="E160" s="131" t="s">
        <v>606</v>
      </c>
      <c r="F160" s="120" t="s">
        <v>2054</v>
      </c>
      <c r="G160" s="130" t="s">
        <v>2055</v>
      </c>
      <c r="H160" s="130" t="s">
        <v>2056</v>
      </c>
      <c r="I160" s="130"/>
    </row>
    <row r="161" ht="22.5" customHeight="1">
      <c r="A161" s="122" t="b">
        <v>1</v>
      </c>
      <c r="B161" s="126" t="b">
        <v>0</v>
      </c>
      <c r="C161" s="123" t="s">
        <v>1357</v>
      </c>
      <c r="D161" s="127" t="s">
        <v>2053</v>
      </c>
      <c r="E161" s="128" t="s">
        <v>606</v>
      </c>
      <c r="F161" s="124" t="s">
        <v>2058</v>
      </c>
      <c r="G161" s="127" t="s">
        <v>2059</v>
      </c>
      <c r="H161" s="127" t="s">
        <v>2060</v>
      </c>
      <c r="I161" s="127"/>
    </row>
    <row r="162" ht="22.5" customHeight="1">
      <c r="A162" s="122" t="b">
        <v>1</v>
      </c>
      <c r="B162" s="126" t="b">
        <v>0</v>
      </c>
      <c r="C162" s="123" t="s">
        <v>1357</v>
      </c>
      <c r="D162" s="127" t="s">
        <v>2053</v>
      </c>
      <c r="E162" s="128" t="s">
        <v>606</v>
      </c>
      <c r="F162" s="124" t="s">
        <v>2062</v>
      </c>
      <c r="G162" s="127" t="s">
        <v>2063</v>
      </c>
      <c r="H162" s="127" t="s">
        <v>2064</v>
      </c>
      <c r="I162" s="127"/>
    </row>
    <row r="163" ht="22.5" customHeight="1">
      <c r="A163" s="122" t="b">
        <v>1</v>
      </c>
      <c r="B163" s="126" t="b">
        <v>0</v>
      </c>
      <c r="C163" s="123" t="s">
        <v>1357</v>
      </c>
      <c r="D163" s="127" t="s">
        <v>2053</v>
      </c>
      <c r="E163" s="128" t="s">
        <v>606</v>
      </c>
      <c r="F163" s="124" t="s">
        <v>2065</v>
      </c>
      <c r="G163" s="127" t="s">
        <v>2066</v>
      </c>
      <c r="H163" s="127" t="s">
        <v>2067</v>
      </c>
      <c r="I163" s="127"/>
    </row>
    <row r="164" ht="22.5" customHeight="1">
      <c r="A164" s="122" t="b">
        <v>1</v>
      </c>
      <c r="B164" s="126" t="b">
        <v>0</v>
      </c>
      <c r="C164" s="123" t="s">
        <v>1357</v>
      </c>
      <c r="D164" s="127" t="s">
        <v>2053</v>
      </c>
      <c r="E164" s="128" t="s">
        <v>606</v>
      </c>
      <c r="F164" s="124" t="s">
        <v>1525</v>
      </c>
      <c r="G164" s="127" t="s">
        <v>2069</v>
      </c>
      <c r="H164" s="127" t="s">
        <v>2070</v>
      </c>
      <c r="I164" s="127"/>
    </row>
    <row r="165" ht="22.5" customHeight="1">
      <c r="A165" s="126" t="b">
        <v>0</v>
      </c>
      <c r="B165" s="126" t="b">
        <v>0</v>
      </c>
      <c r="C165" s="123" t="s">
        <v>1357</v>
      </c>
      <c r="D165" s="127" t="s">
        <v>2053</v>
      </c>
      <c r="E165" s="128" t="s">
        <v>606</v>
      </c>
      <c r="F165" s="124" t="s">
        <v>2075</v>
      </c>
      <c r="G165" s="127" t="s">
        <v>2076</v>
      </c>
      <c r="H165" s="127" t="s">
        <v>2078</v>
      </c>
      <c r="I165" s="127"/>
    </row>
    <row r="166" ht="22.5" customHeight="1">
      <c r="A166" s="122" t="b">
        <v>1</v>
      </c>
      <c r="B166" s="126" t="b">
        <v>0</v>
      </c>
      <c r="C166" s="123" t="s">
        <v>1357</v>
      </c>
      <c r="D166" s="127" t="s">
        <v>2053</v>
      </c>
      <c r="E166" s="128" t="s">
        <v>606</v>
      </c>
      <c r="F166" s="124" t="s">
        <v>2080</v>
      </c>
      <c r="G166" s="127" t="s">
        <v>2081</v>
      </c>
      <c r="H166" s="127" t="s">
        <v>2082</v>
      </c>
      <c r="I166" s="127"/>
    </row>
    <row r="167" ht="22.5" customHeight="1">
      <c r="A167" s="122" t="b">
        <v>1</v>
      </c>
      <c r="B167" s="126" t="b">
        <v>0</v>
      </c>
      <c r="C167" s="123" t="s">
        <v>1332</v>
      </c>
      <c r="D167" s="127" t="s">
        <v>2053</v>
      </c>
      <c r="E167" s="128" t="s">
        <v>606</v>
      </c>
      <c r="F167" s="124">
        <v>1988.0</v>
      </c>
      <c r="G167" s="127" t="s">
        <v>2084</v>
      </c>
      <c r="H167" s="127" t="s">
        <v>2085</v>
      </c>
      <c r="I167" s="127"/>
    </row>
    <row r="168" ht="22.5" customHeight="1">
      <c r="A168" s="122" t="b">
        <v>1</v>
      </c>
      <c r="B168" s="126" t="b">
        <v>0</v>
      </c>
      <c r="C168" s="123" t="s">
        <v>1332</v>
      </c>
      <c r="D168" s="127" t="s">
        <v>2053</v>
      </c>
      <c r="E168" s="128" t="s">
        <v>606</v>
      </c>
      <c r="F168" s="124" t="s">
        <v>2087</v>
      </c>
      <c r="G168" s="127" t="s">
        <v>2088</v>
      </c>
      <c r="H168" s="127" t="s">
        <v>2089</v>
      </c>
      <c r="I168" s="127"/>
    </row>
    <row r="169" ht="22.5" customHeight="1">
      <c r="A169" s="122" t="b">
        <v>0</v>
      </c>
      <c r="B169" s="126" t="b">
        <v>0</v>
      </c>
      <c r="C169" s="123" t="s">
        <v>1357</v>
      </c>
      <c r="D169" s="127" t="s">
        <v>2053</v>
      </c>
      <c r="E169" s="128" t="s">
        <v>606</v>
      </c>
      <c r="F169" s="124" t="s">
        <v>2090</v>
      </c>
      <c r="G169" s="127" t="s">
        <v>2091</v>
      </c>
      <c r="H169" s="127" t="s">
        <v>2092</v>
      </c>
      <c r="I169" s="127"/>
    </row>
    <row r="170" ht="22.5" customHeight="1">
      <c r="A170" s="122" t="b">
        <v>1</v>
      </c>
      <c r="B170" s="126" t="b">
        <v>0</v>
      </c>
      <c r="C170" s="123" t="s">
        <v>1357</v>
      </c>
      <c r="D170" s="127" t="s">
        <v>2053</v>
      </c>
      <c r="E170" s="128" t="s">
        <v>606</v>
      </c>
      <c r="F170" s="124" t="s">
        <v>2094</v>
      </c>
      <c r="G170" s="127" t="s">
        <v>2095</v>
      </c>
      <c r="H170" s="127" t="s">
        <v>2096</v>
      </c>
      <c r="I170" s="127"/>
    </row>
    <row r="171" ht="22.5" customHeight="1">
      <c r="A171" s="122" t="b">
        <v>1</v>
      </c>
      <c r="B171" s="126" t="b">
        <v>0</v>
      </c>
      <c r="C171" s="123" t="s">
        <v>1357</v>
      </c>
      <c r="D171" s="127" t="s">
        <v>2100</v>
      </c>
      <c r="E171" s="128" t="s">
        <v>606</v>
      </c>
      <c r="F171" s="124">
        <v>1995.0</v>
      </c>
      <c r="G171" s="127" t="s">
        <v>2102</v>
      </c>
      <c r="H171" s="127" t="s">
        <v>2103</v>
      </c>
      <c r="I171" s="127"/>
    </row>
    <row r="172" ht="22.5" customHeight="1">
      <c r="A172" s="122" t="b">
        <v>1</v>
      </c>
      <c r="B172" s="126" t="b">
        <v>0</v>
      </c>
      <c r="C172" s="123" t="s">
        <v>1357</v>
      </c>
      <c r="D172" s="127" t="s">
        <v>2100</v>
      </c>
      <c r="E172" s="128" t="s">
        <v>606</v>
      </c>
      <c r="F172" s="124" t="s">
        <v>2106</v>
      </c>
      <c r="G172" s="127" t="s">
        <v>2107</v>
      </c>
      <c r="H172" s="127" t="s">
        <v>2108</v>
      </c>
      <c r="I172" s="127"/>
    </row>
    <row r="173" ht="22.5" customHeight="1">
      <c r="A173" s="118" t="b">
        <v>1</v>
      </c>
      <c r="B173" s="129" t="b">
        <v>0</v>
      </c>
      <c r="C173" s="119" t="s">
        <v>1357</v>
      </c>
      <c r="D173" s="130" t="s">
        <v>1657</v>
      </c>
      <c r="E173" s="131" t="s">
        <v>606</v>
      </c>
      <c r="F173" s="120" t="s">
        <v>1536</v>
      </c>
      <c r="G173" s="130" t="s">
        <v>2109</v>
      </c>
      <c r="H173" s="130" t="s">
        <v>2110</v>
      </c>
      <c r="I173" s="130" t="s">
        <v>2112</v>
      </c>
    </row>
    <row r="174" ht="22.5" customHeight="1">
      <c r="A174" s="122" t="b">
        <v>1</v>
      </c>
      <c r="B174" s="126" t="b">
        <v>0</v>
      </c>
      <c r="C174" s="123" t="s">
        <v>1357</v>
      </c>
      <c r="D174" s="127" t="s">
        <v>2053</v>
      </c>
      <c r="E174" s="128" t="s">
        <v>606</v>
      </c>
      <c r="F174" s="124"/>
      <c r="G174" s="127" t="s">
        <v>2113</v>
      </c>
      <c r="H174" s="127" t="s">
        <v>2114</v>
      </c>
      <c r="I174" s="127"/>
    </row>
    <row r="175" ht="22.5" customHeight="1">
      <c r="A175" s="126" t="b">
        <v>0</v>
      </c>
      <c r="B175" s="126" t="b">
        <v>0</v>
      </c>
      <c r="C175" s="123" t="s">
        <v>1357</v>
      </c>
      <c r="D175" s="127" t="s">
        <v>2116</v>
      </c>
      <c r="E175" s="128" t="s">
        <v>606</v>
      </c>
      <c r="F175" s="124" t="s">
        <v>2117</v>
      </c>
      <c r="G175" s="127" t="s">
        <v>2118</v>
      </c>
      <c r="H175" s="127" t="s">
        <v>2119</v>
      </c>
      <c r="I175" s="127"/>
    </row>
    <row r="176" ht="22.5" customHeight="1">
      <c r="A176" s="122" t="b">
        <v>1</v>
      </c>
      <c r="B176" s="126" t="b">
        <v>0</v>
      </c>
      <c r="C176" s="123" t="s">
        <v>1357</v>
      </c>
      <c r="D176" s="127" t="s">
        <v>2121</v>
      </c>
      <c r="E176" s="128" t="s">
        <v>606</v>
      </c>
      <c r="F176" s="124" t="s">
        <v>2122</v>
      </c>
      <c r="G176" s="127" t="s">
        <v>2123</v>
      </c>
      <c r="H176" s="127" t="s">
        <v>2125</v>
      </c>
      <c r="I176" s="127"/>
    </row>
    <row r="177" ht="22.5" customHeight="1">
      <c r="A177" s="118" t="b">
        <v>1</v>
      </c>
      <c r="B177" s="129" t="b">
        <v>0</v>
      </c>
      <c r="C177" s="119" t="s">
        <v>1357</v>
      </c>
      <c r="D177" s="130" t="s">
        <v>2128</v>
      </c>
      <c r="E177" s="131" t="s">
        <v>606</v>
      </c>
      <c r="F177" s="120" t="s">
        <v>1576</v>
      </c>
      <c r="G177" s="130" t="s">
        <v>2130</v>
      </c>
      <c r="H177" s="130" t="s">
        <v>2132</v>
      </c>
      <c r="I177" s="130"/>
    </row>
    <row r="178" ht="22.5" customHeight="1">
      <c r="A178" s="122" t="b">
        <v>1</v>
      </c>
      <c r="B178" s="122" t="b">
        <v>0</v>
      </c>
      <c r="C178" s="123" t="s">
        <v>1357</v>
      </c>
      <c r="D178" s="127" t="s">
        <v>2133</v>
      </c>
      <c r="E178" s="128" t="s">
        <v>2134</v>
      </c>
      <c r="F178" s="124" t="s">
        <v>2122</v>
      </c>
      <c r="G178" s="127" t="s">
        <v>2135</v>
      </c>
      <c r="H178" s="127" t="s">
        <v>2136</v>
      </c>
      <c r="I178" s="127"/>
    </row>
    <row r="179" ht="22.5" customHeight="1">
      <c r="A179" s="122" t="b">
        <v>1</v>
      </c>
      <c r="B179" s="126" t="b">
        <v>0</v>
      </c>
      <c r="C179" s="123" t="s">
        <v>1357</v>
      </c>
      <c r="D179" s="127" t="s">
        <v>188</v>
      </c>
      <c r="E179" s="128" t="s">
        <v>2134</v>
      </c>
      <c r="F179" s="124" t="s">
        <v>2139</v>
      </c>
      <c r="G179" s="127" t="s">
        <v>2140</v>
      </c>
      <c r="H179" s="127" t="s">
        <v>2141</v>
      </c>
      <c r="I179" s="127"/>
    </row>
    <row r="180" ht="22.5" customHeight="1">
      <c r="A180" s="122" t="b">
        <v>0</v>
      </c>
      <c r="B180" s="126" t="b">
        <v>0</v>
      </c>
      <c r="C180" s="123"/>
      <c r="D180" s="127"/>
      <c r="E180" s="143"/>
      <c r="F180" s="124"/>
      <c r="G180" s="127"/>
      <c r="H180" s="127"/>
      <c r="I180" s="127"/>
    </row>
    <row r="181" ht="22.5" customHeight="1">
      <c r="A181" s="122" t="b">
        <v>0</v>
      </c>
      <c r="B181" s="126" t="b">
        <v>0</v>
      </c>
      <c r="C181" s="123"/>
      <c r="D181" s="127"/>
      <c r="E181" s="143"/>
      <c r="F181" s="124"/>
      <c r="G181" s="127"/>
      <c r="H181" s="127"/>
      <c r="I181" s="127"/>
    </row>
    <row r="182">
      <c r="A182" s="2"/>
      <c r="B182" s="2"/>
      <c r="C182" s="145"/>
      <c r="D182" s="145"/>
      <c r="E182" s="145"/>
      <c r="F182" s="145"/>
      <c r="G182" s="146"/>
      <c r="H182" s="145"/>
      <c r="I182" s="145"/>
    </row>
    <row r="183">
      <c r="A183" s="4"/>
      <c r="B183" s="4"/>
      <c r="C183" s="147"/>
      <c r="D183" s="147"/>
      <c r="E183" s="148"/>
      <c r="F183" s="148"/>
      <c r="G183" s="147"/>
      <c r="H183" s="147"/>
      <c r="I183" s="147"/>
    </row>
    <row r="184">
      <c r="A184" s="4"/>
      <c r="B184" s="4"/>
      <c r="C184" s="147"/>
      <c r="D184" s="147"/>
      <c r="E184" s="148"/>
      <c r="F184" s="148"/>
      <c r="G184" s="147"/>
      <c r="H184" s="147"/>
      <c r="I184" s="147"/>
    </row>
    <row r="185">
      <c r="A185" s="4"/>
      <c r="B185" s="4"/>
      <c r="C185" s="147"/>
      <c r="D185" s="147"/>
      <c r="E185" s="148"/>
      <c r="F185" s="148"/>
      <c r="G185" s="147"/>
      <c r="H185" s="147"/>
      <c r="I185" s="147"/>
    </row>
    <row r="186">
      <c r="A186" s="4"/>
      <c r="B186" s="4"/>
      <c r="C186" s="147"/>
      <c r="D186" s="147"/>
      <c r="E186" s="148"/>
      <c r="F186" s="148"/>
      <c r="G186" s="147"/>
      <c r="H186" s="147"/>
      <c r="I186" s="147"/>
    </row>
    <row r="187">
      <c r="A187" s="4"/>
      <c r="B187" s="4"/>
      <c r="C187" s="147"/>
      <c r="D187" s="147"/>
      <c r="E187" s="148"/>
      <c r="F187" s="148"/>
      <c r="G187" s="147"/>
      <c r="H187" s="147"/>
      <c r="I187" s="147"/>
    </row>
    <row r="188">
      <c r="A188" s="4"/>
      <c r="B188" s="4"/>
      <c r="C188" s="147"/>
      <c r="D188" s="147"/>
      <c r="E188" s="148"/>
      <c r="F188" s="148"/>
      <c r="G188" s="147"/>
      <c r="H188" s="147"/>
      <c r="I188" s="147"/>
    </row>
    <row r="189">
      <c r="A189" s="4"/>
      <c r="B189" s="4"/>
      <c r="C189" s="147"/>
      <c r="D189" s="147"/>
      <c r="E189" s="148"/>
      <c r="F189" s="148"/>
      <c r="G189" s="147"/>
      <c r="H189" s="147"/>
      <c r="I189" s="147"/>
    </row>
    <row r="190">
      <c r="A190" s="4"/>
      <c r="B190" s="4"/>
      <c r="C190" s="147"/>
      <c r="D190" s="147"/>
      <c r="E190" s="148"/>
      <c r="F190" s="148"/>
      <c r="G190" s="147"/>
      <c r="H190" s="147"/>
      <c r="I190" s="147"/>
    </row>
    <row r="191">
      <c r="A191" s="4"/>
      <c r="B191" s="4"/>
      <c r="C191" s="147"/>
      <c r="D191" s="147"/>
      <c r="E191" s="148"/>
      <c r="F191" s="148"/>
      <c r="G191" s="147"/>
      <c r="H191" s="147"/>
      <c r="I191" s="147"/>
    </row>
    <row r="192">
      <c r="A192" s="4"/>
      <c r="B192" s="4"/>
      <c r="C192" s="147"/>
      <c r="D192" s="147"/>
      <c r="E192" s="148"/>
      <c r="F192" s="148"/>
      <c r="G192" s="147"/>
      <c r="H192" s="147"/>
      <c r="I192" s="147"/>
    </row>
    <row r="193">
      <c r="A193" s="4"/>
      <c r="B193" s="4"/>
      <c r="C193" s="147"/>
      <c r="D193" s="147"/>
      <c r="E193" s="148"/>
      <c r="F193" s="148"/>
      <c r="G193" s="147"/>
      <c r="H193" s="147"/>
      <c r="I193" s="147"/>
    </row>
    <row r="194">
      <c r="A194" s="4"/>
      <c r="B194" s="4"/>
      <c r="C194" s="147"/>
      <c r="D194" s="147"/>
      <c r="E194" s="148"/>
      <c r="F194" s="148"/>
      <c r="G194" s="147"/>
      <c r="H194" s="147"/>
      <c r="I194" s="147"/>
    </row>
    <row r="195">
      <c r="A195" s="4"/>
      <c r="B195" s="4"/>
      <c r="C195" s="147"/>
      <c r="D195" s="147"/>
      <c r="E195" s="148"/>
      <c r="F195" s="148"/>
      <c r="G195" s="147"/>
      <c r="H195" s="147"/>
      <c r="I195" s="147"/>
    </row>
    <row r="196">
      <c r="A196" s="4"/>
      <c r="B196" s="4"/>
      <c r="C196" s="147"/>
      <c r="D196" s="147"/>
      <c r="E196" s="148"/>
      <c r="F196" s="148"/>
      <c r="G196" s="147"/>
      <c r="H196" s="147"/>
      <c r="I196" s="147"/>
    </row>
    <row r="197">
      <c r="A197" s="4"/>
      <c r="B197" s="4"/>
      <c r="C197" s="147"/>
      <c r="D197" s="147"/>
      <c r="E197" s="148"/>
      <c r="F197" s="148"/>
      <c r="G197" s="147"/>
      <c r="H197" s="147"/>
      <c r="I197" s="147"/>
    </row>
    <row r="198">
      <c r="A198" s="4"/>
      <c r="B198" s="4"/>
      <c r="C198" s="147"/>
      <c r="D198" s="147"/>
      <c r="E198" s="148"/>
      <c r="F198" s="148"/>
      <c r="G198" s="147"/>
      <c r="H198" s="147"/>
      <c r="I198" s="147"/>
    </row>
    <row r="199">
      <c r="A199" s="4"/>
      <c r="B199" s="4"/>
      <c r="C199" s="147"/>
      <c r="D199" s="147"/>
      <c r="E199" s="148"/>
      <c r="F199" s="148"/>
      <c r="G199" s="147"/>
      <c r="H199" s="147"/>
      <c r="I199" s="147"/>
    </row>
    <row r="200">
      <c r="A200" s="4"/>
      <c r="B200" s="4"/>
      <c r="C200" s="147"/>
      <c r="D200" s="147"/>
      <c r="E200" s="148"/>
      <c r="F200" s="148"/>
      <c r="G200" s="147"/>
      <c r="H200" s="147"/>
      <c r="I200" s="147"/>
    </row>
    <row r="201">
      <c r="A201" s="4"/>
      <c r="B201" s="4"/>
      <c r="C201" s="147"/>
      <c r="D201" s="147"/>
      <c r="E201" s="148"/>
      <c r="F201" s="148"/>
      <c r="G201" s="147"/>
      <c r="H201" s="147"/>
      <c r="I201" s="147"/>
    </row>
    <row r="202">
      <c r="A202" s="4"/>
      <c r="B202" s="4"/>
      <c r="C202" s="147"/>
      <c r="D202" s="147"/>
      <c r="E202" s="148"/>
      <c r="F202" s="148"/>
      <c r="G202" s="147"/>
      <c r="H202" s="147"/>
      <c r="I202" s="147"/>
    </row>
    <row r="203">
      <c r="A203" s="4"/>
      <c r="B203" s="4"/>
      <c r="C203" s="147"/>
      <c r="D203" s="147"/>
      <c r="E203" s="148"/>
      <c r="F203" s="148"/>
      <c r="G203" s="147"/>
      <c r="H203" s="147"/>
      <c r="I203" s="147"/>
    </row>
    <row r="204">
      <c r="A204" s="4"/>
      <c r="B204" s="4"/>
      <c r="C204" s="147"/>
      <c r="D204" s="147"/>
      <c r="E204" s="148"/>
      <c r="F204" s="148"/>
      <c r="G204" s="147"/>
      <c r="H204" s="147"/>
      <c r="I204" s="147"/>
    </row>
    <row r="205">
      <c r="A205" s="4"/>
      <c r="B205" s="4"/>
      <c r="C205" s="147"/>
      <c r="D205" s="147"/>
      <c r="E205" s="148"/>
      <c r="F205" s="148"/>
      <c r="G205" s="147"/>
      <c r="H205" s="147"/>
      <c r="I205" s="147"/>
    </row>
    <row r="206">
      <c r="A206" s="4"/>
      <c r="B206" s="4"/>
      <c r="C206" s="147"/>
      <c r="D206" s="147"/>
      <c r="E206" s="148"/>
      <c r="F206" s="148"/>
      <c r="G206" s="147"/>
      <c r="H206" s="147"/>
      <c r="I206" s="147"/>
    </row>
    <row r="207">
      <c r="A207" s="4"/>
      <c r="B207" s="4"/>
      <c r="C207" s="147"/>
      <c r="D207" s="147"/>
      <c r="E207" s="148"/>
      <c r="F207" s="148"/>
      <c r="G207" s="147"/>
      <c r="H207" s="147"/>
      <c r="I207" s="147"/>
    </row>
    <row r="208">
      <c r="A208" s="4"/>
      <c r="B208" s="4"/>
      <c r="C208" s="147"/>
      <c r="D208" s="147"/>
      <c r="E208" s="148"/>
      <c r="F208" s="148"/>
      <c r="G208" s="147"/>
      <c r="H208" s="147"/>
      <c r="I208" s="147"/>
    </row>
    <row r="209">
      <c r="A209" s="4"/>
      <c r="B209" s="4"/>
      <c r="C209" s="147"/>
      <c r="D209" s="147"/>
      <c r="E209" s="148"/>
      <c r="F209" s="148"/>
      <c r="G209" s="147"/>
      <c r="H209" s="147"/>
      <c r="I209" s="147"/>
    </row>
    <row r="210">
      <c r="A210" s="4"/>
      <c r="B210" s="4"/>
      <c r="C210" s="147"/>
      <c r="D210" s="147"/>
      <c r="E210" s="148"/>
      <c r="F210" s="148"/>
      <c r="G210" s="147"/>
      <c r="H210" s="147"/>
      <c r="I210" s="147"/>
    </row>
    <row r="211">
      <c r="A211" s="4"/>
      <c r="B211" s="4"/>
      <c r="C211" s="147"/>
      <c r="D211" s="147"/>
      <c r="E211" s="148"/>
      <c r="F211" s="148"/>
      <c r="G211" s="147"/>
      <c r="H211" s="147"/>
      <c r="I211" s="147"/>
    </row>
    <row r="212">
      <c r="A212" s="4"/>
      <c r="B212" s="4"/>
      <c r="C212" s="147"/>
      <c r="D212" s="147"/>
      <c r="E212" s="148"/>
      <c r="F212" s="148"/>
      <c r="G212" s="147"/>
      <c r="H212" s="147"/>
      <c r="I212" s="147"/>
    </row>
    <row r="213">
      <c r="A213" s="4"/>
      <c r="B213" s="4"/>
      <c r="C213" s="147"/>
      <c r="D213" s="147"/>
      <c r="E213" s="148"/>
      <c r="F213" s="148"/>
      <c r="G213" s="147"/>
      <c r="H213" s="147"/>
      <c r="I213" s="147"/>
    </row>
    <row r="214">
      <c r="A214" s="4"/>
      <c r="B214" s="4"/>
      <c r="C214" s="147"/>
      <c r="D214" s="147"/>
      <c r="E214" s="148"/>
      <c r="F214" s="148"/>
      <c r="G214" s="147"/>
      <c r="H214" s="147"/>
      <c r="I214" s="147"/>
    </row>
    <row r="215">
      <c r="A215" s="4"/>
      <c r="B215" s="4"/>
      <c r="C215" s="147"/>
      <c r="D215" s="147"/>
      <c r="E215" s="148"/>
      <c r="F215" s="148"/>
      <c r="G215" s="147"/>
      <c r="H215" s="147"/>
      <c r="I215" s="147"/>
    </row>
    <row r="216">
      <c r="A216" s="4"/>
      <c r="B216" s="4"/>
      <c r="C216" s="147"/>
      <c r="D216" s="147"/>
      <c r="E216" s="148"/>
      <c r="F216" s="148"/>
      <c r="G216" s="147"/>
      <c r="H216" s="147"/>
      <c r="I216" s="147"/>
    </row>
    <row r="217">
      <c r="A217" s="4"/>
      <c r="B217" s="4"/>
      <c r="C217" s="147"/>
      <c r="D217" s="147"/>
      <c r="E217" s="148"/>
      <c r="F217" s="148"/>
      <c r="G217" s="147"/>
      <c r="H217" s="147"/>
      <c r="I217" s="147"/>
    </row>
    <row r="218">
      <c r="A218" s="4"/>
      <c r="B218" s="4"/>
      <c r="C218" s="147"/>
      <c r="D218" s="147"/>
      <c r="E218" s="148"/>
      <c r="F218" s="148"/>
      <c r="G218" s="147"/>
      <c r="H218" s="147"/>
      <c r="I218" s="147"/>
    </row>
    <row r="219">
      <c r="A219" s="4"/>
      <c r="B219" s="4"/>
      <c r="C219" s="147"/>
      <c r="D219" s="147"/>
      <c r="E219" s="148"/>
      <c r="F219" s="148"/>
      <c r="G219" s="147"/>
      <c r="H219" s="147"/>
      <c r="I219" s="147"/>
    </row>
    <row r="220">
      <c r="A220" s="4"/>
      <c r="B220" s="4"/>
      <c r="C220" s="147"/>
      <c r="D220" s="147"/>
      <c r="E220" s="148"/>
      <c r="F220" s="148"/>
      <c r="G220" s="147"/>
      <c r="H220" s="147"/>
      <c r="I220" s="147"/>
    </row>
    <row r="221">
      <c r="A221" s="4"/>
      <c r="B221" s="4"/>
      <c r="C221" s="147"/>
      <c r="D221" s="147"/>
      <c r="E221" s="148"/>
      <c r="F221" s="148"/>
      <c r="G221" s="147"/>
      <c r="H221" s="147"/>
      <c r="I221" s="147"/>
    </row>
    <row r="222">
      <c r="A222" s="4"/>
      <c r="B222" s="4"/>
      <c r="C222" s="147"/>
      <c r="D222" s="147"/>
      <c r="E222" s="148"/>
      <c r="F222" s="148"/>
      <c r="G222" s="147"/>
      <c r="H222" s="147"/>
      <c r="I222" s="147"/>
    </row>
    <row r="223">
      <c r="A223" s="4"/>
      <c r="B223" s="4"/>
      <c r="C223" s="147"/>
      <c r="D223" s="147"/>
      <c r="E223" s="148"/>
      <c r="F223" s="148"/>
      <c r="G223" s="147"/>
      <c r="H223" s="147"/>
      <c r="I223" s="147"/>
    </row>
    <row r="224">
      <c r="A224" s="4"/>
      <c r="B224" s="4"/>
      <c r="C224" s="147"/>
      <c r="D224" s="147"/>
      <c r="E224" s="148"/>
      <c r="F224" s="148"/>
      <c r="G224" s="147"/>
      <c r="H224" s="147"/>
      <c r="I224" s="147"/>
    </row>
    <row r="225">
      <c r="A225" s="4"/>
      <c r="B225" s="4"/>
      <c r="C225" s="147"/>
      <c r="D225" s="147"/>
      <c r="E225" s="148"/>
      <c r="F225" s="148"/>
      <c r="G225" s="147"/>
      <c r="H225" s="147"/>
      <c r="I225" s="147"/>
    </row>
    <row r="226">
      <c r="A226" s="4"/>
      <c r="B226" s="4"/>
      <c r="C226" s="147"/>
      <c r="D226" s="147"/>
      <c r="E226" s="148"/>
      <c r="F226" s="148"/>
      <c r="G226" s="147"/>
      <c r="H226" s="147"/>
      <c r="I226" s="147"/>
    </row>
    <row r="227">
      <c r="A227" s="4"/>
      <c r="B227" s="4"/>
      <c r="C227" s="147"/>
      <c r="D227" s="147"/>
      <c r="E227" s="148"/>
      <c r="F227" s="148"/>
      <c r="G227" s="147"/>
      <c r="H227" s="147"/>
      <c r="I227" s="147"/>
    </row>
    <row r="228">
      <c r="A228" s="4"/>
      <c r="B228" s="4"/>
      <c r="C228" s="147"/>
      <c r="D228" s="147"/>
      <c r="E228" s="148"/>
      <c r="F228" s="148"/>
      <c r="G228" s="147"/>
      <c r="H228" s="147"/>
      <c r="I228" s="147"/>
    </row>
    <row r="229">
      <c r="A229" s="4"/>
      <c r="B229" s="4"/>
      <c r="C229" s="147"/>
      <c r="D229" s="147"/>
      <c r="E229" s="148"/>
      <c r="F229" s="148"/>
      <c r="G229" s="147"/>
      <c r="H229" s="147"/>
      <c r="I229" s="147"/>
    </row>
    <row r="230">
      <c r="A230" s="4"/>
      <c r="B230" s="4"/>
      <c r="C230" s="147"/>
      <c r="D230" s="147"/>
      <c r="E230" s="148"/>
      <c r="F230" s="148"/>
      <c r="G230" s="147"/>
      <c r="H230" s="147"/>
      <c r="I230" s="147"/>
    </row>
    <row r="231">
      <c r="A231" s="4"/>
      <c r="B231" s="4"/>
      <c r="C231" s="147"/>
      <c r="D231" s="147"/>
      <c r="E231" s="148"/>
      <c r="F231" s="148"/>
      <c r="G231" s="147"/>
      <c r="H231" s="147"/>
      <c r="I231" s="147"/>
    </row>
    <row r="232">
      <c r="A232" s="4"/>
      <c r="B232" s="4"/>
      <c r="C232" s="147"/>
      <c r="D232" s="147"/>
      <c r="E232" s="148"/>
      <c r="F232" s="148"/>
      <c r="G232" s="147"/>
      <c r="H232" s="147"/>
      <c r="I232" s="147"/>
    </row>
    <row r="233">
      <c r="A233" s="4"/>
      <c r="B233" s="4"/>
      <c r="C233" s="147"/>
      <c r="D233" s="147"/>
      <c r="E233" s="148"/>
      <c r="F233" s="148"/>
      <c r="G233" s="147"/>
      <c r="H233" s="147"/>
      <c r="I233" s="147"/>
    </row>
    <row r="234">
      <c r="A234" s="4"/>
      <c r="B234" s="4"/>
      <c r="C234" s="147"/>
      <c r="D234" s="147"/>
      <c r="E234" s="148"/>
      <c r="F234" s="148"/>
      <c r="G234" s="147"/>
      <c r="H234" s="147"/>
      <c r="I234" s="147"/>
    </row>
    <row r="235">
      <c r="A235" s="4"/>
      <c r="B235" s="4"/>
      <c r="C235" s="147"/>
      <c r="D235" s="147"/>
      <c r="E235" s="148"/>
      <c r="F235" s="148"/>
      <c r="G235" s="147"/>
      <c r="H235" s="147"/>
      <c r="I235" s="147"/>
    </row>
    <row r="236">
      <c r="A236" s="4"/>
      <c r="B236" s="4"/>
      <c r="C236" s="147"/>
      <c r="D236" s="147"/>
      <c r="E236" s="148"/>
      <c r="F236" s="148"/>
      <c r="G236" s="147"/>
      <c r="H236" s="147"/>
      <c r="I236" s="147"/>
    </row>
    <row r="237">
      <c r="A237" s="4"/>
      <c r="B237" s="4"/>
      <c r="C237" s="147"/>
      <c r="D237" s="147"/>
      <c r="E237" s="148"/>
      <c r="F237" s="148"/>
      <c r="G237" s="147"/>
      <c r="H237" s="147"/>
      <c r="I237" s="147"/>
    </row>
    <row r="238">
      <c r="A238" s="4"/>
      <c r="B238" s="4"/>
      <c r="C238" s="147"/>
      <c r="D238" s="147"/>
      <c r="E238" s="148"/>
      <c r="F238" s="148"/>
      <c r="G238" s="147"/>
      <c r="H238" s="147"/>
      <c r="I238" s="147"/>
    </row>
    <row r="239">
      <c r="A239" s="4"/>
      <c r="B239" s="4"/>
      <c r="C239" s="147"/>
      <c r="D239" s="147"/>
      <c r="E239" s="148"/>
      <c r="F239" s="148"/>
      <c r="G239" s="147"/>
      <c r="H239" s="147"/>
      <c r="I239" s="147"/>
    </row>
    <row r="240">
      <c r="A240" s="4"/>
      <c r="B240" s="4"/>
      <c r="C240" s="147"/>
      <c r="D240" s="147"/>
      <c r="E240" s="148"/>
      <c r="F240" s="148"/>
      <c r="G240" s="147"/>
      <c r="H240" s="147"/>
      <c r="I240" s="147"/>
    </row>
    <row r="241">
      <c r="A241" s="4"/>
      <c r="B241" s="4"/>
      <c r="C241" s="147"/>
      <c r="D241" s="147"/>
      <c r="E241" s="148"/>
      <c r="F241" s="148"/>
      <c r="G241" s="147"/>
      <c r="H241" s="147"/>
      <c r="I241" s="147"/>
    </row>
    <row r="242">
      <c r="A242" s="4"/>
      <c r="B242" s="4"/>
      <c r="C242" s="147"/>
      <c r="D242" s="147"/>
      <c r="E242" s="148"/>
      <c r="F242" s="148"/>
      <c r="G242" s="147"/>
      <c r="H242" s="147"/>
      <c r="I242" s="147"/>
    </row>
    <row r="243">
      <c r="A243" s="4"/>
      <c r="B243" s="4"/>
      <c r="C243" s="147"/>
      <c r="D243" s="147"/>
      <c r="E243" s="148"/>
      <c r="F243" s="148"/>
      <c r="G243" s="147"/>
      <c r="H243" s="147"/>
      <c r="I243" s="147"/>
    </row>
    <row r="244">
      <c r="A244" s="4"/>
      <c r="B244" s="4"/>
      <c r="C244" s="147"/>
      <c r="D244" s="147"/>
      <c r="E244" s="148"/>
      <c r="F244" s="148"/>
      <c r="G244" s="147"/>
      <c r="H244" s="147"/>
      <c r="I244" s="147"/>
    </row>
    <row r="245">
      <c r="A245" s="4"/>
      <c r="B245" s="4"/>
      <c r="C245" s="147"/>
      <c r="D245" s="147"/>
      <c r="E245" s="148"/>
      <c r="F245" s="148"/>
      <c r="G245" s="147"/>
      <c r="H245" s="147"/>
      <c r="I245" s="147"/>
    </row>
    <row r="246">
      <c r="A246" s="4"/>
      <c r="B246" s="4"/>
      <c r="C246" s="147"/>
      <c r="D246" s="147"/>
      <c r="E246" s="148"/>
      <c r="F246" s="148"/>
      <c r="G246" s="147"/>
      <c r="H246" s="147"/>
      <c r="I246" s="147"/>
    </row>
    <row r="247">
      <c r="A247" s="4"/>
      <c r="B247" s="4"/>
      <c r="C247" s="147"/>
      <c r="D247" s="147"/>
      <c r="E247" s="148"/>
      <c r="F247" s="148"/>
      <c r="G247" s="147"/>
      <c r="H247" s="147"/>
      <c r="I247" s="147"/>
    </row>
    <row r="248">
      <c r="A248" s="4"/>
      <c r="B248" s="4"/>
      <c r="C248" s="147"/>
      <c r="D248" s="147"/>
      <c r="E248" s="148"/>
      <c r="F248" s="148"/>
      <c r="G248" s="147"/>
      <c r="H248" s="147"/>
      <c r="I248" s="147"/>
    </row>
    <row r="249">
      <c r="A249" s="4"/>
      <c r="B249" s="4"/>
      <c r="C249" s="147"/>
      <c r="D249" s="147"/>
      <c r="E249" s="148"/>
      <c r="F249" s="148"/>
      <c r="G249" s="147"/>
      <c r="H249" s="147"/>
      <c r="I249" s="147"/>
    </row>
    <row r="250">
      <c r="A250" s="4"/>
      <c r="B250" s="4"/>
      <c r="C250" s="147"/>
      <c r="D250" s="147"/>
      <c r="E250" s="148"/>
      <c r="F250" s="148"/>
      <c r="G250" s="147"/>
      <c r="H250" s="147"/>
      <c r="I250" s="147"/>
    </row>
    <row r="251">
      <c r="A251" s="4"/>
      <c r="B251" s="4"/>
      <c r="C251" s="147"/>
      <c r="D251" s="147"/>
      <c r="E251" s="148"/>
      <c r="F251" s="148"/>
      <c r="G251" s="147"/>
      <c r="H251" s="147"/>
      <c r="I251" s="147"/>
    </row>
    <row r="252">
      <c r="A252" s="4"/>
      <c r="B252" s="4"/>
      <c r="C252" s="147"/>
      <c r="D252" s="147"/>
      <c r="E252" s="148"/>
      <c r="F252" s="148"/>
      <c r="G252" s="147"/>
      <c r="H252" s="147"/>
      <c r="I252" s="147"/>
    </row>
    <row r="253">
      <c r="A253" s="4"/>
      <c r="B253" s="4"/>
      <c r="C253" s="147"/>
      <c r="D253" s="147"/>
      <c r="E253" s="148"/>
      <c r="F253" s="148"/>
      <c r="G253" s="147"/>
      <c r="H253" s="147"/>
      <c r="I253" s="147"/>
    </row>
    <row r="254">
      <c r="A254" s="4"/>
      <c r="B254" s="4"/>
      <c r="C254" s="147"/>
      <c r="D254" s="147"/>
      <c r="E254" s="148"/>
      <c r="F254" s="148"/>
      <c r="G254" s="147"/>
      <c r="H254" s="147"/>
      <c r="I254" s="147"/>
    </row>
    <row r="255">
      <c r="A255" s="4"/>
      <c r="B255" s="4"/>
      <c r="C255" s="147"/>
      <c r="D255" s="147"/>
      <c r="E255" s="148"/>
      <c r="F255" s="148"/>
      <c r="G255" s="147"/>
      <c r="H255" s="147"/>
      <c r="I255" s="147"/>
    </row>
    <row r="256">
      <c r="A256" s="4"/>
      <c r="B256" s="4"/>
      <c r="C256" s="147"/>
      <c r="D256" s="147"/>
      <c r="E256" s="148"/>
      <c r="F256" s="148"/>
      <c r="G256" s="147"/>
      <c r="H256" s="147"/>
      <c r="I256" s="147"/>
    </row>
    <row r="257">
      <c r="A257" s="4"/>
      <c r="B257" s="4"/>
      <c r="C257" s="147"/>
      <c r="D257" s="147"/>
      <c r="E257" s="148"/>
      <c r="F257" s="148"/>
      <c r="G257" s="147"/>
      <c r="H257" s="147"/>
      <c r="I257" s="147"/>
    </row>
    <row r="258">
      <c r="A258" s="4"/>
      <c r="B258" s="4"/>
      <c r="C258" s="147"/>
      <c r="D258" s="147"/>
      <c r="E258" s="148"/>
      <c r="F258" s="148"/>
      <c r="G258" s="147"/>
      <c r="H258" s="147"/>
      <c r="I258" s="147"/>
    </row>
    <row r="259">
      <c r="A259" s="4"/>
      <c r="B259" s="4"/>
      <c r="C259" s="147"/>
      <c r="D259" s="147"/>
      <c r="E259" s="148"/>
      <c r="F259" s="148"/>
      <c r="G259" s="147"/>
      <c r="H259" s="147"/>
      <c r="I259" s="147"/>
    </row>
    <row r="260">
      <c r="A260" s="4"/>
      <c r="B260" s="4"/>
      <c r="C260" s="147"/>
      <c r="D260" s="147"/>
      <c r="E260" s="148"/>
      <c r="F260" s="148"/>
      <c r="G260" s="147"/>
      <c r="H260" s="147"/>
      <c r="I260" s="147"/>
    </row>
    <row r="261">
      <c r="A261" s="4"/>
      <c r="B261" s="4"/>
      <c r="C261" s="147"/>
      <c r="D261" s="147"/>
      <c r="E261" s="148"/>
      <c r="F261" s="148"/>
      <c r="G261" s="147"/>
      <c r="H261" s="147"/>
      <c r="I261" s="147"/>
    </row>
    <row r="262">
      <c r="A262" s="4"/>
      <c r="B262" s="4"/>
      <c r="C262" s="147"/>
      <c r="D262" s="147"/>
      <c r="E262" s="148"/>
      <c r="F262" s="148"/>
      <c r="G262" s="147"/>
      <c r="H262" s="147"/>
      <c r="I262" s="147"/>
    </row>
    <row r="263">
      <c r="A263" s="4"/>
      <c r="B263" s="4"/>
      <c r="C263" s="147"/>
      <c r="D263" s="147"/>
      <c r="E263" s="148"/>
      <c r="F263" s="148"/>
      <c r="G263" s="147"/>
      <c r="H263" s="147"/>
      <c r="I263" s="147"/>
    </row>
    <row r="264">
      <c r="A264" s="4"/>
      <c r="B264" s="4"/>
      <c r="C264" s="147"/>
      <c r="D264" s="147"/>
      <c r="E264" s="148"/>
      <c r="F264" s="148"/>
      <c r="G264" s="147"/>
      <c r="H264" s="147"/>
      <c r="I264" s="147"/>
    </row>
    <row r="265">
      <c r="A265" s="4"/>
      <c r="B265" s="4"/>
      <c r="C265" s="147"/>
      <c r="D265" s="147"/>
      <c r="E265" s="148"/>
      <c r="F265" s="148"/>
      <c r="G265" s="147"/>
      <c r="H265" s="147"/>
      <c r="I265" s="147"/>
    </row>
    <row r="266">
      <c r="A266" s="4"/>
      <c r="B266" s="4"/>
      <c r="C266" s="147"/>
      <c r="D266" s="147"/>
      <c r="E266" s="148"/>
      <c r="F266" s="148"/>
      <c r="G266" s="147"/>
      <c r="H266" s="147"/>
      <c r="I266" s="147"/>
    </row>
    <row r="267">
      <c r="A267" s="4"/>
      <c r="B267" s="4"/>
      <c r="C267" s="147"/>
      <c r="D267" s="147"/>
      <c r="E267" s="148"/>
      <c r="F267" s="148"/>
      <c r="G267" s="147"/>
      <c r="H267" s="147"/>
      <c r="I267" s="147"/>
    </row>
    <row r="268">
      <c r="A268" s="4"/>
      <c r="B268" s="4"/>
      <c r="C268" s="147"/>
      <c r="D268" s="147"/>
      <c r="E268" s="148"/>
      <c r="F268" s="148"/>
      <c r="G268" s="147"/>
      <c r="H268" s="147"/>
      <c r="I268" s="147"/>
    </row>
    <row r="269">
      <c r="A269" s="4"/>
      <c r="B269" s="4"/>
      <c r="C269" s="147"/>
      <c r="D269" s="147"/>
      <c r="E269" s="148"/>
      <c r="F269" s="148"/>
      <c r="G269" s="147"/>
      <c r="H269" s="147"/>
      <c r="I269" s="147"/>
    </row>
    <row r="270">
      <c r="A270" s="4"/>
      <c r="B270" s="4"/>
      <c r="C270" s="147"/>
      <c r="D270" s="147"/>
      <c r="E270" s="148"/>
      <c r="F270" s="148"/>
      <c r="G270" s="147"/>
      <c r="H270" s="147"/>
      <c r="I270" s="147"/>
    </row>
    <row r="271">
      <c r="A271" s="4"/>
      <c r="B271" s="4"/>
      <c r="C271" s="147"/>
      <c r="D271" s="147"/>
      <c r="E271" s="148"/>
      <c r="F271" s="148"/>
      <c r="G271" s="147"/>
      <c r="H271" s="147"/>
      <c r="I271" s="147"/>
    </row>
    <row r="272">
      <c r="A272" s="4"/>
      <c r="B272" s="4"/>
      <c r="C272" s="147"/>
      <c r="D272" s="147"/>
      <c r="E272" s="148"/>
      <c r="F272" s="148"/>
      <c r="G272" s="147"/>
      <c r="H272" s="147"/>
      <c r="I272" s="147"/>
    </row>
    <row r="273">
      <c r="A273" s="4"/>
      <c r="B273" s="4"/>
      <c r="C273" s="147"/>
      <c r="D273" s="147"/>
      <c r="E273" s="148"/>
      <c r="F273" s="148"/>
      <c r="G273" s="147"/>
      <c r="H273" s="147"/>
      <c r="I273" s="147"/>
    </row>
    <row r="274">
      <c r="A274" s="4"/>
      <c r="B274" s="4"/>
      <c r="C274" s="147"/>
      <c r="D274" s="147"/>
      <c r="E274" s="148"/>
      <c r="F274" s="148"/>
      <c r="G274" s="147"/>
      <c r="H274" s="147"/>
      <c r="I274" s="147"/>
    </row>
    <row r="275">
      <c r="A275" s="4"/>
      <c r="B275" s="4"/>
      <c r="C275" s="147"/>
      <c r="D275" s="147"/>
      <c r="E275" s="148"/>
      <c r="F275" s="148"/>
      <c r="G275" s="147"/>
      <c r="H275" s="147"/>
      <c r="I275" s="147"/>
    </row>
    <row r="276">
      <c r="A276" s="4"/>
      <c r="B276" s="4"/>
      <c r="C276" s="147"/>
      <c r="D276" s="147"/>
      <c r="E276" s="148"/>
      <c r="F276" s="148"/>
      <c r="G276" s="147"/>
      <c r="H276" s="147"/>
      <c r="I276" s="147"/>
    </row>
    <row r="277">
      <c r="A277" s="4"/>
      <c r="B277" s="4"/>
      <c r="C277" s="147"/>
      <c r="D277" s="147"/>
      <c r="E277" s="148"/>
      <c r="F277" s="148"/>
      <c r="G277" s="147"/>
      <c r="H277" s="147"/>
      <c r="I277" s="147"/>
    </row>
    <row r="278">
      <c r="A278" s="4"/>
      <c r="B278" s="4"/>
      <c r="C278" s="147"/>
      <c r="D278" s="147"/>
      <c r="E278" s="148"/>
      <c r="F278" s="148"/>
      <c r="G278" s="147"/>
      <c r="H278" s="147"/>
      <c r="I278" s="147"/>
    </row>
    <row r="279">
      <c r="A279" s="4"/>
      <c r="B279" s="4"/>
      <c r="C279" s="147"/>
      <c r="D279" s="147"/>
      <c r="E279" s="148"/>
      <c r="F279" s="148"/>
      <c r="G279" s="147"/>
      <c r="H279" s="147"/>
      <c r="I279" s="147"/>
    </row>
    <row r="280">
      <c r="A280" s="4"/>
      <c r="B280" s="4"/>
      <c r="C280" s="147"/>
      <c r="D280" s="147"/>
      <c r="E280" s="148"/>
      <c r="F280" s="148"/>
      <c r="G280" s="147"/>
      <c r="H280" s="147"/>
      <c r="I280" s="147"/>
    </row>
    <row r="281">
      <c r="A281" s="4"/>
      <c r="B281" s="4"/>
      <c r="C281" s="147"/>
      <c r="D281" s="147"/>
      <c r="E281" s="148"/>
      <c r="F281" s="148"/>
      <c r="G281" s="147"/>
      <c r="H281" s="147"/>
      <c r="I281" s="147"/>
    </row>
    <row r="282">
      <c r="A282" s="4"/>
      <c r="B282" s="4"/>
      <c r="C282" s="147"/>
      <c r="D282" s="147"/>
      <c r="E282" s="148"/>
      <c r="F282" s="148"/>
      <c r="G282" s="147"/>
      <c r="H282" s="147"/>
      <c r="I282" s="147"/>
    </row>
    <row r="283">
      <c r="A283" s="4"/>
      <c r="B283" s="4"/>
      <c r="C283" s="147"/>
      <c r="D283" s="147"/>
      <c r="E283" s="148"/>
      <c r="F283" s="148"/>
      <c r="G283" s="147"/>
      <c r="H283" s="147"/>
      <c r="I283" s="147"/>
    </row>
    <row r="284">
      <c r="A284" s="4"/>
      <c r="B284" s="4"/>
      <c r="C284" s="147"/>
      <c r="D284" s="147"/>
      <c r="E284" s="148"/>
      <c r="F284" s="148"/>
      <c r="G284" s="147"/>
      <c r="H284" s="147"/>
      <c r="I284" s="147"/>
    </row>
    <row r="285">
      <c r="A285" s="4"/>
      <c r="B285" s="4"/>
      <c r="C285" s="147"/>
      <c r="D285" s="147"/>
      <c r="E285" s="148"/>
      <c r="F285" s="148"/>
      <c r="G285" s="147"/>
      <c r="H285" s="147"/>
      <c r="I285" s="147"/>
    </row>
    <row r="286">
      <c r="A286" s="4"/>
      <c r="B286" s="4"/>
      <c r="C286" s="147"/>
      <c r="D286" s="147"/>
      <c r="E286" s="148"/>
      <c r="F286" s="148"/>
      <c r="G286" s="147"/>
      <c r="H286" s="147"/>
      <c r="I286" s="147"/>
    </row>
    <row r="287">
      <c r="A287" s="4"/>
      <c r="B287" s="4"/>
      <c r="C287" s="147"/>
      <c r="D287" s="147"/>
      <c r="E287" s="148"/>
      <c r="F287" s="148"/>
      <c r="G287" s="147"/>
      <c r="H287" s="147"/>
      <c r="I287" s="147"/>
    </row>
    <row r="288">
      <c r="A288" s="4"/>
      <c r="B288" s="4"/>
      <c r="C288" s="147"/>
      <c r="D288" s="147"/>
      <c r="E288" s="148"/>
      <c r="F288" s="148"/>
      <c r="G288" s="147"/>
      <c r="H288" s="147"/>
      <c r="I288" s="147"/>
    </row>
    <row r="289">
      <c r="A289" s="4"/>
      <c r="B289" s="4"/>
      <c r="C289" s="147"/>
      <c r="D289" s="147"/>
      <c r="E289" s="148"/>
      <c r="F289" s="148"/>
      <c r="G289" s="147"/>
      <c r="H289" s="147"/>
      <c r="I289" s="147"/>
    </row>
    <row r="290">
      <c r="A290" s="4"/>
      <c r="B290" s="4"/>
      <c r="C290" s="147"/>
      <c r="D290" s="147"/>
      <c r="E290" s="148"/>
      <c r="F290" s="148"/>
      <c r="G290" s="147"/>
      <c r="H290" s="147"/>
      <c r="I290" s="147"/>
    </row>
    <row r="291">
      <c r="A291" s="4"/>
      <c r="B291" s="4"/>
      <c r="C291" s="147"/>
      <c r="D291" s="147"/>
      <c r="E291" s="148"/>
      <c r="F291" s="148"/>
      <c r="G291" s="147"/>
      <c r="H291" s="147"/>
      <c r="I291" s="147"/>
    </row>
    <row r="292">
      <c r="A292" s="4"/>
      <c r="B292" s="4"/>
      <c r="C292" s="147"/>
      <c r="D292" s="147"/>
      <c r="E292" s="148"/>
      <c r="F292" s="148"/>
      <c r="G292" s="147"/>
      <c r="H292" s="147"/>
      <c r="I292" s="147"/>
    </row>
    <row r="293">
      <c r="A293" s="4"/>
      <c r="B293" s="4"/>
      <c r="C293" s="147"/>
      <c r="D293" s="147"/>
      <c r="E293" s="148"/>
      <c r="F293" s="148"/>
      <c r="G293" s="147"/>
      <c r="H293" s="147"/>
      <c r="I293" s="147"/>
    </row>
    <row r="294">
      <c r="A294" s="4"/>
      <c r="B294" s="4"/>
      <c r="C294" s="147"/>
      <c r="D294" s="147"/>
      <c r="E294" s="148"/>
      <c r="F294" s="148"/>
      <c r="G294" s="147"/>
      <c r="H294" s="147"/>
      <c r="I294" s="147"/>
    </row>
    <row r="295">
      <c r="A295" s="4"/>
      <c r="B295" s="4"/>
      <c r="C295" s="147"/>
      <c r="D295" s="147"/>
      <c r="E295" s="148"/>
      <c r="F295" s="148"/>
      <c r="G295" s="147"/>
      <c r="H295" s="147"/>
      <c r="I295" s="147"/>
    </row>
    <row r="296">
      <c r="A296" s="4"/>
      <c r="B296" s="4"/>
      <c r="C296" s="147"/>
      <c r="D296" s="147"/>
      <c r="E296" s="148"/>
      <c r="F296" s="148"/>
      <c r="G296" s="147"/>
      <c r="H296" s="147"/>
      <c r="I296" s="147"/>
    </row>
    <row r="297">
      <c r="A297" s="4"/>
      <c r="B297" s="4"/>
      <c r="C297" s="147"/>
      <c r="D297" s="147"/>
      <c r="E297" s="148"/>
      <c r="F297" s="148"/>
      <c r="G297" s="147"/>
      <c r="H297" s="147"/>
      <c r="I297" s="147"/>
    </row>
    <row r="298">
      <c r="A298" s="4"/>
      <c r="B298" s="4"/>
      <c r="C298" s="147"/>
      <c r="D298" s="147"/>
      <c r="E298" s="148"/>
      <c r="F298" s="148"/>
      <c r="G298" s="147"/>
      <c r="H298" s="147"/>
      <c r="I298" s="147"/>
    </row>
    <row r="299">
      <c r="A299" s="4"/>
      <c r="B299" s="4"/>
      <c r="C299" s="147"/>
      <c r="D299" s="147"/>
      <c r="E299" s="148"/>
      <c r="F299" s="148"/>
      <c r="G299" s="147"/>
      <c r="H299" s="147"/>
      <c r="I299" s="147"/>
    </row>
    <row r="300">
      <c r="A300" s="4"/>
      <c r="B300" s="4"/>
      <c r="C300" s="147"/>
      <c r="D300" s="147"/>
      <c r="E300" s="148"/>
      <c r="F300" s="148"/>
      <c r="G300" s="147"/>
      <c r="H300" s="147"/>
      <c r="I300" s="147"/>
    </row>
    <row r="301">
      <c r="A301" s="4"/>
      <c r="B301" s="4"/>
      <c r="C301" s="147"/>
      <c r="D301" s="147"/>
      <c r="E301" s="148"/>
      <c r="F301" s="148"/>
      <c r="G301" s="147"/>
      <c r="H301" s="147"/>
      <c r="I301" s="147"/>
    </row>
    <row r="302">
      <c r="A302" s="4"/>
      <c r="B302" s="4"/>
      <c r="C302" s="147"/>
      <c r="D302" s="147"/>
      <c r="E302" s="148"/>
      <c r="F302" s="148"/>
      <c r="G302" s="147"/>
      <c r="H302" s="147"/>
      <c r="I302" s="147"/>
    </row>
    <row r="303">
      <c r="A303" s="4"/>
      <c r="B303" s="4"/>
      <c r="C303" s="147"/>
      <c r="D303" s="147"/>
      <c r="E303" s="148"/>
      <c r="F303" s="148"/>
      <c r="G303" s="147"/>
      <c r="H303" s="147"/>
      <c r="I303" s="147"/>
    </row>
    <row r="304">
      <c r="A304" s="4"/>
      <c r="B304" s="4"/>
      <c r="C304" s="147"/>
      <c r="D304" s="147"/>
      <c r="E304" s="148"/>
      <c r="F304" s="148"/>
      <c r="G304" s="147"/>
      <c r="H304" s="147"/>
      <c r="I304" s="147"/>
    </row>
    <row r="305">
      <c r="A305" s="4"/>
      <c r="B305" s="4"/>
      <c r="C305" s="147"/>
      <c r="D305" s="147"/>
      <c r="E305" s="148"/>
      <c r="F305" s="148"/>
      <c r="G305" s="147"/>
      <c r="H305" s="147"/>
      <c r="I305" s="147"/>
    </row>
    <row r="306">
      <c r="A306" s="4"/>
      <c r="B306" s="4"/>
      <c r="C306" s="147"/>
      <c r="D306" s="147"/>
      <c r="E306" s="148"/>
      <c r="F306" s="148"/>
      <c r="G306" s="147"/>
      <c r="H306" s="147"/>
      <c r="I306" s="147"/>
    </row>
    <row r="307">
      <c r="A307" s="4"/>
      <c r="B307" s="4"/>
      <c r="C307" s="147"/>
      <c r="D307" s="147"/>
      <c r="E307" s="148"/>
      <c r="F307" s="148"/>
      <c r="G307" s="147"/>
      <c r="H307" s="147"/>
      <c r="I307" s="147"/>
    </row>
    <row r="308">
      <c r="A308" s="4"/>
      <c r="B308" s="4"/>
      <c r="C308" s="147"/>
      <c r="D308" s="147"/>
      <c r="E308" s="148"/>
      <c r="F308" s="148"/>
      <c r="G308" s="147"/>
      <c r="H308" s="147"/>
      <c r="I308" s="147"/>
    </row>
    <row r="309">
      <c r="A309" s="4"/>
      <c r="B309" s="4"/>
      <c r="C309" s="147"/>
      <c r="D309" s="147"/>
      <c r="E309" s="148"/>
      <c r="F309" s="148"/>
      <c r="G309" s="147"/>
      <c r="H309" s="147"/>
      <c r="I309" s="147"/>
    </row>
    <row r="310">
      <c r="A310" s="4"/>
      <c r="B310" s="4"/>
      <c r="C310" s="147"/>
      <c r="D310" s="147"/>
      <c r="E310" s="148"/>
      <c r="F310" s="148"/>
      <c r="G310" s="147"/>
      <c r="H310" s="147"/>
      <c r="I310" s="147"/>
    </row>
    <row r="311">
      <c r="A311" s="4"/>
      <c r="B311" s="4"/>
      <c r="C311" s="147"/>
      <c r="D311" s="147"/>
      <c r="E311" s="148"/>
      <c r="F311" s="148"/>
      <c r="G311" s="147"/>
      <c r="H311" s="147"/>
      <c r="I311" s="147"/>
    </row>
    <row r="312">
      <c r="A312" s="4"/>
      <c r="B312" s="4"/>
      <c r="C312" s="147"/>
      <c r="D312" s="147"/>
      <c r="E312" s="148"/>
      <c r="F312" s="148"/>
      <c r="G312" s="147"/>
      <c r="H312" s="147"/>
      <c r="I312" s="147"/>
    </row>
    <row r="313">
      <c r="A313" s="4"/>
      <c r="B313" s="4"/>
      <c r="C313" s="147"/>
      <c r="D313" s="147"/>
      <c r="E313" s="148"/>
      <c r="F313" s="148"/>
      <c r="G313" s="147"/>
      <c r="H313" s="147"/>
      <c r="I313" s="147"/>
    </row>
    <row r="314">
      <c r="A314" s="4"/>
      <c r="B314" s="4"/>
      <c r="C314" s="147"/>
      <c r="D314" s="147"/>
      <c r="E314" s="148"/>
      <c r="F314" s="148"/>
      <c r="G314" s="147"/>
      <c r="H314" s="147"/>
      <c r="I314" s="147"/>
    </row>
    <row r="315">
      <c r="A315" s="4"/>
      <c r="B315" s="4"/>
      <c r="C315" s="147"/>
      <c r="D315" s="147"/>
      <c r="E315" s="148"/>
      <c r="F315" s="148"/>
      <c r="G315" s="147"/>
      <c r="H315" s="147"/>
      <c r="I315" s="147"/>
    </row>
    <row r="316">
      <c r="A316" s="4"/>
      <c r="B316" s="4"/>
      <c r="C316" s="147"/>
      <c r="D316" s="147"/>
      <c r="E316" s="148"/>
      <c r="F316" s="148"/>
      <c r="G316" s="147"/>
      <c r="H316" s="147"/>
      <c r="I316" s="147"/>
    </row>
    <row r="317">
      <c r="A317" s="4"/>
      <c r="B317" s="4"/>
      <c r="C317" s="147"/>
      <c r="D317" s="147"/>
      <c r="E317" s="148"/>
      <c r="F317" s="148"/>
      <c r="G317" s="147"/>
      <c r="H317" s="147"/>
      <c r="I317" s="147"/>
    </row>
    <row r="318">
      <c r="A318" s="4"/>
      <c r="B318" s="4"/>
      <c r="C318" s="147"/>
      <c r="D318" s="147"/>
      <c r="E318" s="148"/>
      <c r="F318" s="148"/>
      <c r="G318" s="147"/>
      <c r="H318" s="147"/>
      <c r="I318" s="147"/>
    </row>
    <row r="319">
      <c r="A319" s="4"/>
      <c r="B319" s="4"/>
      <c r="C319" s="147"/>
      <c r="D319" s="147"/>
      <c r="E319" s="148"/>
      <c r="F319" s="148"/>
      <c r="G319" s="147"/>
      <c r="H319" s="147"/>
      <c r="I319" s="147"/>
    </row>
    <row r="320">
      <c r="A320" s="4"/>
      <c r="B320" s="4"/>
      <c r="C320" s="147"/>
      <c r="D320" s="147"/>
      <c r="E320" s="148"/>
      <c r="F320" s="148"/>
      <c r="G320" s="147"/>
      <c r="H320" s="147"/>
      <c r="I320" s="147"/>
    </row>
    <row r="321">
      <c r="A321" s="4"/>
      <c r="B321" s="4"/>
      <c r="C321" s="147"/>
      <c r="D321" s="147"/>
      <c r="E321" s="148"/>
      <c r="F321" s="148"/>
      <c r="G321" s="147"/>
      <c r="H321" s="147"/>
      <c r="I321" s="147"/>
    </row>
    <row r="322">
      <c r="A322" s="4"/>
      <c r="B322" s="4"/>
      <c r="C322" s="147"/>
      <c r="D322" s="147"/>
      <c r="E322" s="148"/>
      <c r="F322" s="148"/>
      <c r="G322" s="147"/>
      <c r="H322" s="147"/>
      <c r="I322" s="147"/>
    </row>
    <row r="323">
      <c r="A323" s="4"/>
      <c r="B323" s="4"/>
      <c r="C323" s="147"/>
      <c r="D323" s="147"/>
      <c r="E323" s="148"/>
      <c r="F323" s="148"/>
      <c r="G323" s="147"/>
      <c r="H323" s="147"/>
      <c r="I323" s="147"/>
    </row>
    <row r="324">
      <c r="A324" s="4"/>
      <c r="B324" s="4"/>
      <c r="C324" s="147"/>
      <c r="D324" s="147"/>
      <c r="E324" s="148"/>
      <c r="F324" s="148"/>
      <c r="G324" s="147"/>
      <c r="H324" s="147"/>
      <c r="I324" s="147"/>
    </row>
    <row r="325">
      <c r="A325" s="4"/>
      <c r="B325" s="4"/>
      <c r="C325" s="147"/>
      <c r="D325" s="147"/>
      <c r="E325" s="148"/>
      <c r="F325" s="148"/>
      <c r="G325" s="147"/>
      <c r="H325" s="147"/>
      <c r="I325" s="147"/>
    </row>
    <row r="326">
      <c r="A326" s="4"/>
      <c r="B326" s="4"/>
      <c r="C326" s="147"/>
      <c r="D326" s="147"/>
      <c r="E326" s="148"/>
      <c r="F326" s="148"/>
      <c r="G326" s="147"/>
      <c r="H326" s="147"/>
      <c r="I326" s="147"/>
    </row>
    <row r="327">
      <c r="A327" s="4"/>
      <c r="B327" s="4"/>
      <c r="C327" s="147"/>
      <c r="D327" s="147"/>
      <c r="E327" s="148"/>
      <c r="F327" s="148"/>
      <c r="G327" s="147"/>
      <c r="H327" s="147"/>
      <c r="I327" s="147"/>
    </row>
    <row r="328">
      <c r="A328" s="4"/>
      <c r="B328" s="4"/>
      <c r="C328" s="147"/>
      <c r="D328" s="147"/>
      <c r="E328" s="148"/>
      <c r="F328" s="148"/>
      <c r="G328" s="147"/>
      <c r="H328" s="147"/>
      <c r="I328" s="147"/>
    </row>
    <row r="329">
      <c r="A329" s="4"/>
      <c r="B329" s="4"/>
      <c r="C329" s="147"/>
      <c r="D329" s="147"/>
      <c r="E329" s="148"/>
      <c r="F329" s="148"/>
      <c r="G329" s="147"/>
      <c r="H329" s="147"/>
      <c r="I329" s="147"/>
    </row>
    <row r="330">
      <c r="A330" s="4"/>
      <c r="B330" s="4"/>
      <c r="C330" s="147"/>
      <c r="D330" s="147"/>
      <c r="E330" s="148"/>
      <c r="F330" s="148"/>
      <c r="G330" s="147"/>
      <c r="H330" s="147"/>
      <c r="I330" s="147"/>
    </row>
    <row r="331">
      <c r="A331" s="4"/>
      <c r="B331" s="4"/>
      <c r="C331" s="147"/>
      <c r="D331" s="147"/>
      <c r="E331" s="148"/>
      <c r="F331" s="148"/>
      <c r="G331" s="147"/>
      <c r="H331" s="147"/>
      <c r="I331" s="147"/>
    </row>
    <row r="332">
      <c r="A332" s="4"/>
      <c r="B332" s="4"/>
      <c r="C332" s="147"/>
      <c r="D332" s="147"/>
      <c r="E332" s="148"/>
      <c r="F332" s="148"/>
      <c r="G332" s="147"/>
      <c r="H332" s="147"/>
      <c r="I332" s="147"/>
    </row>
    <row r="333">
      <c r="A333" s="4"/>
      <c r="B333" s="4"/>
      <c r="C333" s="147"/>
      <c r="D333" s="147"/>
      <c r="E333" s="148"/>
      <c r="F333" s="148"/>
      <c r="G333" s="147"/>
      <c r="H333" s="147"/>
      <c r="I333" s="147"/>
    </row>
    <row r="334">
      <c r="A334" s="4"/>
      <c r="B334" s="4"/>
      <c r="C334" s="147"/>
      <c r="D334" s="147"/>
      <c r="E334" s="148"/>
      <c r="F334" s="148"/>
      <c r="G334" s="147"/>
      <c r="H334" s="147"/>
      <c r="I334" s="147"/>
    </row>
    <row r="335">
      <c r="A335" s="4"/>
      <c r="B335" s="4"/>
      <c r="C335" s="147"/>
      <c r="D335" s="147"/>
      <c r="E335" s="148"/>
      <c r="F335" s="148"/>
      <c r="G335" s="147"/>
      <c r="H335" s="147"/>
      <c r="I335" s="147"/>
    </row>
    <row r="336">
      <c r="A336" s="4"/>
      <c r="B336" s="4"/>
      <c r="C336" s="147"/>
      <c r="D336" s="147"/>
      <c r="E336" s="148"/>
      <c r="F336" s="148"/>
      <c r="G336" s="147"/>
      <c r="H336" s="147"/>
      <c r="I336" s="147"/>
    </row>
    <row r="337">
      <c r="A337" s="4"/>
      <c r="B337" s="4"/>
      <c r="C337" s="147"/>
      <c r="D337" s="147"/>
      <c r="E337" s="148"/>
      <c r="F337" s="148"/>
      <c r="G337" s="147"/>
      <c r="H337" s="147"/>
      <c r="I337" s="147"/>
    </row>
    <row r="338">
      <c r="A338" s="4"/>
      <c r="B338" s="4"/>
      <c r="C338" s="147"/>
      <c r="D338" s="147"/>
      <c r="E338" s="148"/>
      <c r="F338" s="148"/>
      <c r="G338" s="147"/>
      <c r="H338" s="147"/>
      <c r="I338" s="147"/>
    </row>
    <row r="339">
      <c r="A339" s="4"/>
      <c r="B339" s="4"/>
      <c r="C339" s="147"/>
      <c r="D339" s="147"/>
      <c r="E339" s="148"/>
      <c r="F339" s="148"/>
      <c r="G339" s="147"/>
      <c r="H339" s="147"/>
      <c r="I339" s="147"/>
    </row>
    <row r="340">
      <c r="A340" s="4"/>
      <c r="B340" s="4"/>
      <c r="C340" s="147"/>
      <c r="D340" s="147"/>
      <c r="E340" s="148"/>
      <c r="F340" s="148"/>
      <c r="G340" s="147"/>
      <c r="H340" s="147"/>
      <c r="I340" s="147"/>
    </row>
    <row r="341">
      <c r="A341" s="4"/>
      <c r="B341" s="4"/>
      <c r="C341" s="147"/>
      <c r="D341" s="147"/>
      <c r="E341" s="148"/>
      <c r="F341" s="148"/>
      <c r="G341" s="147"/>
      <c r="H341" s="147"/>
      <c r="I341" s="147"/>
    </row>
    <row r="342">
      <c r="A342" s="4"/>
      <c r="B342" s="4"/>
      <c r="C342" s="147"/>
      <c r="D342" s="147"/>
      <c r="E342" s="148"/>
      <c r="F342" s="148"/>
      <c r="G342" s="147"/>
      <c r="H342" s="147"/>
      <c r="I342" s="147"/>
    </row>
    <row r="343">
      <c r="A343" s="4"/>
      <c r="B343" s="4"/>
      <c r="C343" s="147"/>
      <c r="D343" s="147"/>
      <c r="E343" s="148"/>
      <c r="F343" s="148"/>
      <c r="G343" s="147"/>
      <c r="H343" s="147"/>
      <c r="I343" s="147"/>
    </row>
    <row r="344">
      <c r="A344" s="4"/>
      <c r="B344" s="4"/>
      <c r="C344" s="147"/>
      <c r="D344" s="147"/>
      <c r="E344" s="148"/>
      <c r="F344" s="148"/>
      <c r="G344" s="147"/>
      <c r="H344" s="147"/>
      <c r="I344" s="147"/>
    </row>
    <row r="345">
      <c r="A345" s="4"/>
      <c r="B345" s="4"/>
      <c r="C345" s="147"/>
      <c r="D345" s="147"/>
      <c r="E345" s="148"/>
      <c r="F345" s="148"/>
      <c r="G345" s="147"/>
      <c r="H345" s="147"/>
      <c r="I345" s="147"/>
    </row>
    <row r="346">
      <c r="A346" s="4"/>
      <c r="B346" s="4"/>
      <c r="C346" s="147"/>
      <c r="D346" s="147"/>
      <c r="E346" s="148"/>
      <c r="F346" s="148"/>
      <c r="G346" s="147"/>
      <c r="H346" s="147"/>
      <c r="I346" s="147"/>
    </row>
    <row r="347">
      <c r="A347" s="4"/>
      <c r="B347" s="4"/>
      <c r="C347" s="147"/>
      <c r="D347" s="147"/>
      <c r="E347" s="148"/>
      <c r="F347" s="148"/>
      <c r="G347" s="147"/>
      <c r="H347" s="147"/>
      <c r="I347" s="147"/>
    </row>
    <row r="348">
      <c r="A348" s="4"/>
      <c r="B348" s="4"/>
      <c r="C348" s="147"/>
      <c r="D348" s="147"/>
      <c r="E348" s="148"/>
      <c r="F348" s="148"/>
      <c r="G348" s="147"/>
      <c r="H348" s="147"/>
      <c r="I348" s="147"/>
    </row>
    <row r="349">
      <c r="A349" s="4"/>
      <c r="B349" s="4"/>
      <c r="C349" s="147"/>
      <c r="D349" s="147"/>
      <c r="E349" s="148"/>
      <c r="F349" s="148"/>
      <c r="G349" s="147"/>
      <c r="H349" s="147"/>
      <c r="I349" s="147"/>
    </row>
    <row r="350">
      <c r="A350" s="4"/>
      <c r="B350" s="4"/>
      <c r="C350" s="147"/>
      <c r="D350" s="147"/>
      <c r="E350" s="148"/>
      <c r="F350" s="148"/>
      <c r="G350" s="147"/>
      <c r="H350" s="147"/>
      <c r="I350" s="147"/>
    </row>
    <row r="351">
      <c r="A351" s="4"/>
      <c r="B351" s="4"/>
      <c r="C351" s="147"/>
      <c r="D351" s="147"/>
      <c r="E351" s="148"/>
      <c r="F351" s="148"/>
      <c r="G351" s="147"/>
      <c r="H351" s="147"/>
      <c r="I351" s="147"/>
    </row>
    <row r="352">
      <c r="A352" s="4"/>
      <c r="B352" s="4"/>
      <c r="C352" s="147"/>
      <c r="D352" s="147"/>
      <c r="E352" s="148"/>
      <c r="F352" s="148"/>
      <c r="G352" s="147"/>
      <c r="H352" s="147"/>
      <c r="I352" s="147"/>
    </row>
    <row r="353">
      <c r="A353" s="4"/>
      <c r="B353" s="4"/>
      <c r="C353" s="147"/>
      <c r="D353" s="147"/>
      <c r="E353" s="148"/>
      <c r="F353" s="148"/>
      <c r="G353" s="147"/>
      <c r="H353" s="147"/>
      <c r="I353" s="147"/>
    </row>
    <row r="354">
      <c r="A354" s="4"/>
      <c r="B354" s="4"/>
      <c r="C354" s="147"/>
      <c r="D354" s="147"/>
      <c r="E354" s="148"/>
      <c r="F354" s="148"/>
      <c r="G354" s="147"/>
      <c r="H354" s="147"/>
      <c r="I354" s="147"/>
    </row>
    <row r="355">
      <c r="A355" s="4"/>
      <c r="B355" s="4"/>
      <c r="C355" s="147"/>
      <c r="D355" s="147"/>
      <c r="E355" s="148"/>
      <c r="F355" s="148"/>
      <c r="G355" s="147"/>
      <c r="H355" s="147"/>
      <c r="I355" s="147"/>
    </row>
    <row r="356">
      <c r="A356" s="4"/>
      <c r="B356" s="4"/>
      <c r="C356" s="147"/>
      <c r="D356" s="147"/>
      <c r="E356" s="148"/>
      <c r="F356" s="148"/>
      <c r="G356" s="147"/>
      <c r="H356" s="147"/>
      <c r="I356" s="147"/>
    </row>
    <row r="357">
      <c r="A357" s="4"/>
      <c r="B357" s="4"/>
      <c r="C357" s="147"/>
      <c r="D357" s="147"/>
      <c r="E357" s="148"/>
      <c r="F357" s="148"/>
      <c r="G357" s="147"/>
      <c r="H357" s="147"/>
      <c r="I357" s="147"/>
    </row>
    <row r="358">
      <c r="A358" s="4"/>
      <c r="B358" s="4"/>
      <c r="C358" s="147"/>
      <c r="D358" s="147"/>
      <c r="E358" s="148"/>
      <c r="F358" s="148"/>
      <c r="G358" s="147"/>
      <c r="H358" s="147"/>
      <c r="I358" s="147"/>
    </row>
    <row r="359">
      <c r="A359" s="4"/>
      <c r="B359" s="4"/>
      <c r="C359" s="147"/>
      <c r="D359" s="147"/>
      <c r="E359" s="148"/>
      <c r="F359" s="148"/>
      <c r="G359" s="147"/>
      <c r="H359" s="147"/>
      <c r="I359" s="147"/>
    </row>
    <row r="360">
      <c r="A360" s="4"/>
      <c r="B360" s="4"/>
      <c r="C360" s="147"/>
      <c r="D360" s="147"/>
      <c r="E360" s="148"/>
      <c r="F360" s="148"/>
      <c r="G360" s="147"/>
      <c r="H360" s="147"/>
      <c r="I360" s="147"/>
    </row>
    <row r="361">
      <c r="A361" s="4"/>
      <c r="B361" s="4"/>
      <c r="C361" s="147"/>
      <c r="D361" s="147"/>
      <c r="E361" s="148"/>
      <c r="F361" s="148"/>
      <c r="G361" s="147"/>
      <c r="H361" s="147"/>
      <c r="I361" s="147"/>
    </row>
    <row r="362">
      <c r="A362" s="4"/>
      <c r="B362" s="4"/>
      <c r="C362" s="147"/>
      <c r="D362" s="147"/>
      <c r="E362" s="148"/>
      <c r="F362" s="148"/>
      <c r="G362" s="147"/>
      <c r="H362" s="147"/>
      <c r="I362" s="147"/>
    </row>
    <row r="363">
      <c r="A363" s="4"/>
      <c r="B363" s="4"/>
      <c r="C363" s="147"/>
      <c r="D363" s="147"/>
      <c r="E363" s="148"/>
      <c r="F363" s="148"/>
      <c r="G363" s="147"/>
      <c r="H363" s="147"/>
      <c r="I363" s="147"/>
    </row>
    <row r="364">
      <c r="A364" s="4"/>
      <c r="B364" s="4"/>
      <c r="C364" s="147"/>
      <c r="D364" s="147"/>
      <c r="E364" s="148"/>
      <c r="F364" s="148"/>
      <c r="G364" s="147"/>
      <c r="H364" s="147"/>
      <c r="I364" s="147"/>
    </row>
    <row r="365">
      <c r="A365" s="4"/>
      <c r="B365" s="4"/>
      <c r="C365" s="147"/>
      <c r="D365" s="147"/>
      <c r="E365" s="148"/>
      <c r="F365" s="148"/>
      <c r="G365" s="147"/>
      <c r="H365" s="147"/>
      <c r="I365" s="147"/>
    </row>
    <row r="366">
      <c r="A366" s="4"/>
      <c r="B366" s="4"/>
      <c r="C366" s="147"/>
      <c r="D366" s="147"/>
      <c r="E366" s="148"/>
      <c r="F366" s="148"/>
      <c r="G366" s="147"/>
      <c r="H366" s="147"/>
      <c r="I366" s="147"/>
    </row>
    <row r="367">
      <c r="A367" s="4"/>
      <c r="B367" s="4"/>
      <c r="C367" s="147"/>
      <c r="D367" s="147"/>
      <c r="E367" s="148"/>
      <c r="F367" s="148"/>
      <c r="G367" s="147"/>
      <c r="H367" s="147"/>
      <c r="I367" s="147"/>
    </row>
    <row r="368">
      <c r="A368" s="4"/>
      <c r="B368" s="4"/>
      <c r="C368" s="147"/>
      <c r="D368" s="147"/>
      <c r="E368" s="148"/>
      <c r="F368" s="148"/>
      <c r="G368" s="147"/>
      <c r="H368" s="147"/>
      <c r="I368" s="147"/>
    </row>
    <row r="369">
      <c r="A369" s="4"/>
      <c r="B369" s="4"/>
      <c r="C369" s="147"/>
      <c r="D369" s="147"/>
      <c r="E369" s="148"/>
      <c r="F369" s="148"/>
      <c r="G369" s="147"/>
      <c r="H369" s="147"/>
      <c r="I369" s="147"/>
    </row>
    <row r="370">
      <c r="A370" s="4"/>
      <c r="B370" s="4"/>
      <c r="C370" s="147"/>
      <c r="D370" s="147"/>
      <c r="E370" s="148"/>
      <c r="F370" s="148"/>
      <c r="G370" s="147"/>
      <c r="H370" s="147"/>
      <c r="I370" s="147"/>
    </row>
    <row r="371">
      <c r="A371" s="4"/>
      <c r="B371" s="4"/>
      <c r="C371" s="147"/>
      <c r="D371" s="147"/>
      <c r="E371" s="148"/>
      <c r="F371" s="148"/>
      <c r="G371" s="147"/>
      <c r="H371" s="147"/>
      <c r="I371" s="147"/>
    </row>
    <row r="372">
      <c r="A372" s="4"/>
      <c r="B372" s="4"/>
      <c r="C372" s="147"/>
      <c r="D372" s="147"/>
      <c r="E372" s="148"/>
      <c r="F372" s="148"/>
      <c r="G372" s="147"/>
      <c r="H372" s="147"/>
      <c r="I372" s="147"/>
    </row>
    <row r="373">
      <c r="A373" s="4"/>
      <c r="B373" s="4"/>
      <c r="C373" s="147"/>
      <c r="D373" s="147"/>
      <c r="E373" s="148"/>
      <c r="F373" s="148"/>
      <c r="G373" s="147"/>
      <c r="H373" s="147"/>
      <c r="I373" s="147"/>
    </row>
    <row r="374">
      <c r="A374" s="4"/>
      <c r="B374" s="4"/>
      <c r="C374" s="147"/>
      <c r="D374" s="147"/>
      <c r="E374" s="148"/>
      <c r="F374" s="148"/>
      <c r="G374" s="147"/>
      <c r="H374" s="147"/>
      <c r="I374" s="147"/>
    </row>
    <row r="375">
      <c r="A375" s="4"/>
      <c r="B375" s="4"/>
      <c r="C375" s="147"/>
      <c r="D375" s="147"/>
      <c r="E375" s="148"/>
      <c r="F375" s="148"/>
      <c r="G375" s="147"/>
      <c r="H375" s="147"/>
      <c r="I375" s="147"/>
    </row>
    <row r="376">
      <c r="A376" s="4"/>
      <c r="B376" s="4"/>
      <c r="C376" s="147"/>
      <c r="D376" s="147"/>
      <c r="E376" s="148"/>
      <c r="F376" s="148"/>
      <c r="G376" s="147"/>
      <c r="H376" s="147"/>
      <c r="I376" s="147"/>
    </row>
    <row r="377">
      <c r="A377" s="4"/>
      <c r="B377" s="4"/>
      <c r="C377" s="147"/>
      <c r="D377" s="147"/>
      <c r="E377" s="148"/>
      <c r="F377" s="148"/>
      <c r="G377" s="147"/>
      <c r="H377" s="147"/>
      <c r="I377" s="147"/>
    </row>
    <row r="378">
      <c r="A378" s="4"/>
      <c r="B378" s="4"/>
      <c r="C378" s="147"/>
      <c r="D378" s="147"/>
      <c r="E378" s="148"/>
      <c r="F378" s="148"/>
      <c r="G378" s="147"/>
      <c r="H378" s="147"/>
      <c r="I378" s="147"/>
    </row>
    <row r="379">
      <c r="A379" s="4"/>
      <c r="B379" s="4"/>
      <c r="C379" s="147"/>
      <c r="D379" s="147"/>
      <c r="E379" s="148"/>
      <c r="F379" s="148"/>
      <c r="G379" s="147"/>
      <c r="H379" s="147"/>
      <c r="I379" s="147"/>
    </row>
    <row r="380">
      <c r="A380" s="4"/>
      <c r="B380" s="4"/>
      <c r="C380" s="147"/>
      <c r="D380" s="147"/>
      <c r="E380" s="148"/>
      <c r="F380" s="148"/>
      <c r="G380" s="147"/>
      <c r="H380" s="147"/>
      <c r="I380" s="147"/>
    </row>
    <row r="381">
      <c r="A381" s="4"/>
      <c r="B381" s="4"/>
      <c r="C381" s="147"/>
      <c r="D381" s="147"/>
      <c r="E381" s="148"/>
      <c r="F381" s="148"/>
      <c r="G381" s="147"/>
      <c r="H381" s="147"/>
      <c r="I381" s="147"/>
    </row>
    <row r="382">
      <c r="A382" s="4"/>
      <c r="B382" s="4"/>
      <c r="C382" s="147"/>
      <c r="D382" s="147"/>
      <c r="E382" s="148"/>
      <c r="F382" s="148"/>
      <c r="G382" s="147"/>
      <c r="H382" s="147"/>
      <c r="I382" s="147"/>
    </row>
    <row r="383">
      <c r="A383" s="4"/>
      <c r="B383" s="4"/>
      <c r="C383" s="147"/>
      <c r="D383" s="147"/>
      <c r="E383" s="148"/>
      <c r="F383" s="148"/>
      <c r="G383" s="147"/>
      <c r="H383" s="147"/>
      <c r="I383" s="147"/>
    </row>
    <row r="384">
      <c r="A384" s="4"/>
      <c r="B384" s="4"/>
      <c r="C384" s="147"/>
      <c r="D384" s="147"/>
      <c r="E384" s="148"/>
      <c r="F384" s="148"/>
      <c r="G384" s="147"/>
      <c r="H384" s="147"/>
      <c r="I384" s="147"/>
    </row>
    <row r="385">
      <c r="A385" s="4"/>
      <c r="B385" s="4"/>
      <c r="C385" s="147"/>
      <c r="D385" s="147"/>
      <c r="E385" s="148"/>
      <c r="F385" s="148"/>
      <c r="G385" s="147"/>
      <c r="H385" s="147"/>
      <c r="I385" s="147"/>
    </row>
    <row r="386">
      <c r="A386" s="4"/>
      <c r="B386" s="4"/>
      <c r="C386" s="147"/>
      <c r="D386" s="147"/>
      <c r="E386" s="148"/>
      <c r="F386" s="148"/>
      <c r="G386" s="147"/>
      <c r="H386" s="147"/>
      <c r="I386" s="147"/>
    </row>
    <row r="387">
      <c r="A387" s="4"/>
      <c r="B387" s="4"/>
      <c r="C387" s="147"/>
      <c r="D387" s="147"/>
      <c r="E387" s="148"/>
      <c r="F387" s="148"/>
      <c r="G387" s="147"/>
      <c r="H387" s="147"/>
      <c r="I387" s="147"/>
    </row>
    <row r="388">
      <c r="A388" s="4"/>
      <c r="B388" s="4"/>
      <c r="C388" s="147"/>
      <c r="D388" s="147"/>
      <c r="E388" s="148"/>
      <c r="F388" s="148"/>
      <c r="G388" s="147"/>
      <c r="H388" s="147"/>
      <c r="I388" s="147"/>
    </row>
    <row r="389">
      <c r="A389" s="4"/>
      <c r="B389" s="4"/>
      <c r="C389" s="147"/>
      <c r="D389" s="147"/>
      <c r="E389" s="148"/>
      <c r="F389" s="148"/>
      <c r="G389" s="147"/>
      <c r="H389" s="147"/>
      <c r="I389" s="147"/>
    </row>
    <row r="390">
      <c r="A390" s="4"/>
      <c r="B390" s="4"/>
      <c r="C390" s="147"/>
      <c r="D390" s="147"/>
      <c r="E390" s="148"/>
      <c r="F390" s="148"/>
      <c r="G390" s="147"/>
      <c r="H390" s="147"/>
      <c r="I390" s="147"/>
    </row>
    <row r="391">
      <c r="A391" s="4"/>
      <c r="B391" s="4"/>
      <c r="C391" s="147"/>
      <c r="D391" s="147"/>
      <c r="E391" s="148"/>
      <c r="F391" s="148"/>
      <c r="G391" s="147"/>
      <c r="H391" s="147"/>
      <c r="I391" s="147"/>
    </row>
    <row r="392">
      <c r="A392" s="4"/>
      <c r="B392" s="4"/>
      <c r="C392" s="147"/>
      <c r="D392" s="147"/>
      <c r="E392" s="148"/>
      <c r="F392" s="148"/>
      <c r="G392" s="147"/>
      <c r="H392" s="147"/>
      <c r="I392" s="147"/>
    </row>
    <row r="393">
      <c r="A393" s="4"/>
      <c r="B393" s="4"/>
      <c r="C393" s="147"/>
      <c r="D393" s="147"/>
      <c r="E393" s="148"/>
      <c r="F393" s="148"/>
      <c r="G393" s="147"/>
      <c r="H393" s="147"/>
      <c r="I393" s="147"/>
    </row>
    <row r="394">
      <c r="A394" s="4"/>
      <c r="B394" s="4"/>
      <c r="C394" s="147"/>
      <c r="D394" s="147"/>
      <c r="E394" s="148"/>
      <c r="F394" s="148"/>
      <c r="G394" s="147"/>
      <c r="H394" s="147"/>
      <c r="I394" s="147"/>
    </row>
    <row r="395">
      <c r="A395" s="4"/>
      <c r="B395" s="4"/>
      <c r="C395" s="147"/>
      <c r="D395" s="147"/>
      <c r="E395" s="148"/>
      <c r="F395" s="148"/>
      <c r="G395" s="147"/>
      <c r="H395" s="147"/>
      <c r="I395" s="147"/>
    </row>
    <row r="396">
      <c r="A396" s="4"/>
      <c r="B396" s="4"/>
      <c r="C396" s="147"/>
      <c r="D396" s="147"/>
      <c r="E396" s="148"/>
      <c r="F396" s="148"/>
      <c r="G396" s="147"/>
      <c r="H396" s="147"/>
      <c r="I396" s="147"/>
    </row>
    <row r="397">
      <c r="A397" s="4"/>
      <c r="B397" s="4"/>
      <c r="C397" s="147"/>
      <c r="D397" s="147"/>
      <c r="E397" s="148"/>
      <c r="F397" s="148"/>
      <c r="G397" s="147"/>
      <c r="H397" s="147"/>
      <c r="I397" s="147"/>
    </row>
    <row r="398">
      <c r="A398" s="4"/>
      <c r="B398" s="4"/>
      <c r="C398" s="147"/>
      <c r="D398" s="147"/>
      <c r="E398" s="148"/>
      <c r="F398" s="148"/>
      <c r="G398" s="147"/>
      <c r="H398" s="147"/>
      <c r="I398" s="147"/>
    </row>
    <row r="399">
      <c r="A399" s="4"/>
      <c r="B399" s="4"/>
      <c r="C399" s="147"/>
      <c r="D399" s="147"/>
      <c r="E399" s="148"/>
      <c r="F399" s="148"/>
      <c r="G399" s="147"/>
      <c r="H399" s="147"/>
      <c r="I399" s="147"/>
    </row>
    <row r="400">
      <c r="A400" s="4"/>
      <c r="B400" s="4"/>
      <c r="C400" s="147"/>
      <c r="D400" s="147"/>
      <c r="E400" s="148"/>
      <c r="F400" s="148"/>
      <c r="G400" s="147"/>
      <c r="H400" s="147"/>
      <c r="I400" s="147"/>
    </row>
    <row r="401">
      <c r="A401" s="4"/>
      <c r="B401" s="4"/>
      <c r="C401" s="147"/>
      <c r="D401" s="147"/>
      <c r="E401" s="148"/>
      <c r="F401" s="148"/>
      <c r="G401" s="147"/>
      <c r="H401" s="147"/>
      <c r="I401" s="147"/>
    </row>
    <row r="402">
      <c r="A402" s="4"/>
      <c r="B402" s="4"/>
      <c r="C402" s="147"/>
      <c r="D402" s="147"/>
      <c r="E402" s="148"/>
      <c r="F402" s="148"/>
      <c r="G402" s="147"/>
      <c r="H402" s="147"/>
      <c r="I402" s="147"/>
    </row>
    <row r="403">
      <c r="A403" s="4"/>
      <c r="B403" s="4"/>
      <c r="C403" s="147"/>
      <c r="D403" s="147"/>
      <c r="E403" s="148"/>
      <c r="F403" s="148"/>
      <c r="G403" s="147"/>
      <c r="H403" s="147"/>
      <c r="I403" s="147"/>
    </row>
    <row r="404">
      <c r="A404" s="4"/>
      <c r="B404" s="4"/>
      <c r="C404" s="147"/>
      <c r="D404" s="147"/>
      <c r="E404" s="148"/>
      <c r="F404" s="148"/>
      <c r="G404" s="147"/>
      <c r="H404" s="147"/>
      <c r="I404" s="147"/>
    </row>
    <row r="405">
      <c r="A405" s="4"/>
      <c r="B405" s="4"/>
      <c r="C405" s="147"/>
      <c r="D405" s="147"/>
      <c r="E405" s="148"/>
      <c r="F405" s="148"/>
      <c r="G405" s="147"/>
      <c r="H405" s="147"/>
      <c r="I405" s="147"/>
    </row>
    <row r="406">
      <c r="A406" s="4"/>
      <c r="B406" s="4"/>
      <c r="C406" s="147"/>
      <c r="D406" s="147"/>
      <c r="E406" s="148"/>
      <c r="F406" s="148"/>
      <c r="G406" s="147"/>
      <c r="H406" s="147"/>
      <c r="I406" s="147"/>
    </row>
    <row r="407">
      <c r="A407" s="4"/>
      <c r="B407" s="4"/>
      <c r="C407" s="147"/>
      <c r="D407" s="147"/>
      <c r="E407" s="148"/>
      <c r="F407" s="148"/>
      <c r="G407" s="147"/>
      <c r="H407" s="147"/>
      <c r="I407" s="147"/>
    </row>
    <row r="408">
      <c r="A408" s="4"/>
      <c r="B408" s="4"/>
      <c r="C408" s="147"/>
      <c r="D408" s="147"/>
      <c r="E408" s="148"/>
      <c r="F408" s="148"/>
      <c r="G408" s="147"/>
      <c r="H408" s="147"/>
      <c r="I408" s="147"/>
    </row>
    <row r="409">
      <c r="A409" s="4"/>
      <c r="B409" s="4"/>
      <c r="C409" s="147"/>
      <c r="D409" s="147"/>
      <c r="E409" s="148"/>
      <c r="F409" s="148"/>
      <c r="G409" s="147"/>
      <c r="H409" s="147"/>
      <c r="I409" s="147"/>
    </row>
    <row r="410">
      <c r="A410" s="4"/>
      <c r="B410" s="4"/>
      <c r="C410" s="147"/>
      <c r="D410" s="147"/>
      <c r="E410" s="148"/>
      <c r="F410" s="148"/>
      <c r="G410" s="147"/>
      <c r="H410" s="147"/>
      <c r="I410" s="147"/>
    </row>
    <row r="411">
      <c r="A411" s="4"/>
      <c r="B411" s="4"/>
      <c r="C411" s="147"/>
      <c r="D411" s="147"/>
      <c r="E411" s="148"/>
      <c r="F411" s="148"/>
      <c r="G411" s="147"/>
      <c r="H411" s="147"/>
      <c r="I411" s="147"/>
    </row>
    <row r="412">
      <c r="A412" s="4"/>
      <c r="B412" s="4"/>
      <c r="C412" s="147"/>
      <c r="D412" s="147"/>
      <c r="E412" s="148"/>
      <c r="F412" s="148"/>
      <c r="G412" s="147"/>
      <c r="H412" s="147"/>
      <c r="I412" s="147"/>
    </row>
    <row r="413">
      <c r="A413" s="4"/>
      <c r="B413" s="4"/>
      <c r="C413" s="147"/>
      <c r="D413" s="147"/>
      <c r="E413" s="148"/>
      <c r="F413" s="148"/>
      <c r="G413" s="147"/>
      <c r="H413" s="147"/>
      <c r="I413" s="147"/>
    </row>
    <row r="414">
      <c r="A414" s="4"/>
      <c r="B414" s="4"/>
      <c r="C414" s="147"/>
      <c r="D414" s="147"/>
      <c r="E414" s="148"/>
      <c r="F414" s="148"/>
      <c r="G414" s="147"/>
      <c r="H414" s="147"/>
      <c r="I414" s="147"/>
    </row>
    <row r="415">
      <c r="A415" s="4"/>
      <c r="B415" s="4"/>
      <c r="C415" s="147"/>
      <c r="D415" s="147"/>
      <c r="E415" s="148"/>
      <c r="F415" s="148"/>
      <c r="G415" s="147"/>
      <c r="H415" s="147"/>
      <c r="I415" s="147"/>
    </row>
    <row r="416">
      <c r="A416" s="4"/>
      <c r="B416" s="4"/>
      <c r="C416" s="147"/>
      <c r="D416" s="147"/>
      <c r="E416" s="148"/>
      <c r="F416" s="148"/>
      <c r="G416" s="147"/>
      <c r="H416" s="147"/>
      <c r="I416" s="147"/>
    </row>
    <row r="417">
      <c r="A417" s="4"/>
      <c r="B417" s="4"/>
      <c r="C417" s="147"/>
      <c r="D417" s="147"/>
      <c r="E417" s="148"/>
      <c r="F417" s="148"/>
      <c r="G417" s="147"/>
      <c r="H417" s="147"/>
      <c r="I417" s="147"/>
    </row>
    <row r="418">
      <c r="A418" s="4"/>
      <c r="B418" s="4"/>
      <c r="C418" s="147"/>
      <c r="D418" s="147"/>
      <c r="E418" s="148"/>
      <c r="F418" s="148"/>
      <c r="G418" s="147"/>
      <c r="H418" s="147"/>
      <c r="I418" s="147"/>
    </row>
    <row r="419">
      <c r="A419" s="4"/>
      <c r="B419" s="4"/>
      <c r="C419" s="147"/>
      <c r="D419" s="147"/>
      <c r="E419" s="148"/>
      <c r="F419" s="148"/>
      <c r="G419" s="147"/>
      <c r="H419" s="147"/>
      <c r="I419" s="147"/>
    </row>
    <row r="420">
      <c r="A420" s="4"/>
      <c r="B420" s="4"/>
      <c r="C420" s="147"/>
      <c r="D420" s="147"/>
      <c r="E420" s="148"/>
      <c r="F420" s="148"/>
      <c r="G420" s="147"/>
      <c r="H420" s="147"/>
      <c r="I420" s="147"/>
    </row>
    <row r="421">
      <c r="A421" s="4"/>
      <c r="B421" s="4"/>
      <c r="C421" s="147"/>
      <c r="D421" s="147"/>
      <c r="E421" s="148"/>
      <c r="F421" s="148"/>
      <c r="G421" s="147"/>
      <c r="H421" s="147"/>
      <c r="I421" s="147"/>
    </row>
    <row r="422">
      <c r="A422" s="4"/>
      <c r="B422" s="4"/>
      <c r="C422" s="147"/>
      <c r="D422" s="147"/>
      <c r="E422" s="148"/>
      <c r="F422" s="148"/>
      <c r="G422" s="147"/>
      <c r="H422" s="147"/>
      <c r="I422" s="147"/>
    </row>
    <row r="423">
      <c r="A423" s="4"/>
      <c r="B423" s="4"/>
      <c r="C423" s="147"/>
      <c r="D423" s="147"/>
      <c r="E423" s="148"/>
      <c r="F423" s="148"/>
      <c r="G423" s="147"/>
      <c r="H423" s="147"/>
      <c r="I423" s="147"/>
    </row>
    <row r="424">
      <c r="A424" s="4"/>
      <c r="B424" s="4"/>
      <c r="C424" s="147"/>
      <c r="D424" s="147"/>
      <c r="E424" s="148"/>
      <c r="F424" s="148"/>
      <c r="G424" s="147"/>
      <c r="H424" s="147"/>
      <c r="I424" s="147"/>
    </row>
    <row r="425">
      <c r="A425" s="4"/>
      <c r="B425" s="4"/>
      <c r="C425" s="147"/>
      <c r="D425" s="147"/>
      <c r="E425" s="148"/>
      <c r="F425" s="148"/>
      <c r="G425" s="147"/>
      <c r="H425" s="147"/>
      <c r="I425" s="147"/>
    </row>
    <row r="426">
      <c r="A426" s="4"/>
      <c r="B426" s="4"/>
      <c r="C426" s="147"/>
      <c r="D426" s="147"/>
      <c r="E426" s="148"/>
      <c r="F426" s="148"/>
      <c r="G426" s="147"/>
      <c r="H426" s="147"/>
      <c r="I426" s="147"/>
    </row>
    <row r="427">
      <c r="A427" s="4"/>
      <c r="B427" s="4"/>
      <c r="C427" s="147"/>
      <c r="D427" s="147"/>
      <c r="E427" s="148"/>
      <c r="F427" s="148"/>
      <c r="G427" s="147"/>
      <c r="H427" s="147"/>
      <c r="I427" s="147"/>
    </row>
    <row r="428">
      <c r="A428" s="4"/>
      <c r="B428" s="4"/>
      <c r="C428" s="147"/>
      <c r="D428" s="147"/>
      <c r="E428" s="148"/>
      <c r="F428" s="148"/>
      <c r="G428" s="147"/>
      <c r="H428" s="147"/>
      <c r="I428" s="147"/>
    </row>
    <row r="429">
      <c r="A429" s="4"/>
      <c r="B429" s="4"/>
      <c r="C429" s="147"/>
      <c r="D429" s="147"/>
      <c r="E429" s="148"/>
      <c r="F429" s="148"/>
      <c r="G429" s="147"/>
      <c r="H429" s="147"/>
      <c r="I429" s="147"/>
    </row>
    <row r="430">
      <c r="A430" s="4"/>
      <c r="B430" s="4"/>
      <c r="C430" s="147"/>
      <c r="D430" s="147"/>
      <c r="E430" s="148"/>
      <c r="F430" s="148"/>
      <c r="G430" s="147"/>
      <c r="H430" s="147"/>
      <c r="I430" s="147"/>
    </row>
    <row r="431">
      <c r="A431" s="4"/>
      <c r="B431" s="4"/>
      <c r="C431" s="147"/>
      <c r="D431" s="147"/>
      <c r="E431" s="148"/>
      <c r="F431" s="148"/>
      <c r="G431" s="147"/>
      <c r="H431" s="147"/>
      <c r="I431" s="147"/>
    </row>
    <row r="432">
      <c r="A432" s="4"/>
      <c r="B432" s="4"/>
      <c r="C432" s="147"/>
      <c r="D432" s="147"/>
      <c r="E432" s="148"/>
      <c r="F432" s="148"/>
      <c r="G432" s="147"/>
      <c r="H432" s="147"/>
      <c r="I432" s="147"/>
    </row>
    <row r="433">
      <c r="A433" s="4"/>
      <c r="B433" s="4"/>
      <c r="C433" s="147"/>
      <c r="D433" s="147"/>
      <c r="E433" s="148"/>
      <c r="F433" s="148"/>
      <c r="G433" s="147"/>
      <c r="H433" s="147"/>
      <c r="I433" s="147"/>
    </row>
    <row r="434">
      <c r="A434" s="4"/>
      <c r="B434" s="4"/>
      <c r="C434" s="147"/>
      <c r="D434" s="147"/>
      <c r="E434" s="148"/>
      <c r="F434" s="148"/>
      <c r="G434" s="147"/>
      <c r="H434" s="147"/>
      <c r="I434" s="147"/>
    </row>
    <row r="435">
      <c r="A435" s="4"/>
      <c r="B435" s="4"/>
      <c r="C435" s="147"/>
      <c r="D435" s="147"/>
      <c r="E435" s="148"/>
      <c r="F435" s="148"/>
      <c r="G435" s="147"/>
      <c r="H435" s="147"/>
      <c r="I435" s="147"/>
    </row>
    <row r="436">
      <c r="A436" s="4"/>
      <c r="B436" s="4"/>
      <c r="C436" s="147"/>
      <c r="D436" s="147"/>
      <c r="E436" s="148"/>
      <c r="F436" s="148"/>
      <c r="G436" s="147"/>
      <c r="H436" s="147"/>
      <c r="I436" s="147"/>
    </row>
    <row r="437">
      <c r="A437" s="4"/>
      <c r="B437" s="4"/>
      <c r="C437" s="147"/>
      <c r="D437" s="147"/>
      <c r="E437" s="148"/>
      <c r="F437" s="148"/>
      <c r="G437" s="147"/>
      <c r="H437" s="147"/>
      <c r="I437" s="147"/>
    </row>
    <row r="438">
      <c r="A438" s="4"/>
      <c r="B438" s="4"/>
      <c r="C438" s="147"/>
      <c r="D438" s="147"/>
      <c r="E438" s="148"/>
      <c r="F438" s="148"/>
      <c r="G438" s="147"/>
      <c r="H438" s="147"/>
      <c r="I438" s="147"/>
    </row>
    <row r="439">
      <c r="A439" s="4"/>
      <c r="B439" s="4"/>
      <c r="C439" s="147"/>
      <c r="D439" s="147"/>
      <c r="E439" s="148"/>
      <c r="F439" s="148"/>
      <c r="G439" s="147"/>
      <c r="H439" s="147"/>
      <c r="I439" s="147"/>
    </row>
    <row r="440">
      <c r="A440" s="4"/>
      <c r="B440" s="4"/>
      <c r="C440" s="147"/>
      <c r="D440" s="147"/>
      <c r="E440" s="148"/>
      <c r="F440" s="148"/>
      <c r="G440" s="147"/>
      <c r="H440" s="147"/>
      <c r="I440" s="147"/>
    </row>
    <row r="441">
      <c r="A441" s="4"/>
      <c r="B441" s="4"/>
      <c r="C441" s="147"/>
      <c r="D441" s="147"/>
      <c r="E441" s="148"/>
      <c r="F441" s="148"/>
      <c r="G441" s="147"/>
      <c r="H441" s="147"/>
      <c r="I441" s="147"/>
    </row>
    <row r="442">
      <c r="A442" s="4"/>
      <c r="B442" s="4"/>
      <c r="C442" s="147"/>
      <c r="D442" s="147"/>
      <c r="E442" s="148"/>
      <c r="F442" s="148"/>
      <c r="G442" s="147"/>
      <c r="H442" s="147"/>
      <c r="I442" s="147"/>
    </row>
    <row r="443">
      <c r="A443" s="4"/>
      <c r="B443" s="4"/>
      <c r="C443" s="147"/>
      <c r="D443" s="147"/>
      <c r="E443" s="148"/>
      <c r="F443" s="148"/>
      <c r="G443" s="147"/>
      <c r="H443" s="147"/>
      <c r="I443" s="147"/>
    </row>
    <row r="444">
      <c r="A444" s="4"/>
      <c r="B444" s="4"/>
      <c r="C444" s="147"/>
      <c r="D444" s="147"/>
      <c r="E444" s="148"/>
      <c r="F444" s="148"/>
      <c r="G444" s="147"/>
      <c r="H444" s="147"/>
      <c r="I444" s="147"/>
    </row>
    <row r="445">
      <c r="A445" s="4"/>
      <c r="B445" s="4"/>
      <c r="C445" s="147"/>
      <c r="D445" s="147"/>
      <c r="E445" s="148"/>
      <c r="F445" s="148"/>
      <c r="G445" s="147"/>
      <c r="H445" s="147"/>
      <c r="I445" s="147"/>
    </row>
    <row r="446">
      <c r="A446" s="4"/>
      <c r="B446" s="4"/>
      <c r="C446" s="147"/>
      <c r="D446" s="147"/>
      <c r="E446" s="148"/>
      <c r="F446" s="148"/>
      <c r="G446" s="147"/>
      <c r="H446" s="147"/>
      <c r="I446" s="147"/>
    </row>
    <row r="447">
      <c r="A447" s="4"/>
      <c r="B447" s="4"/>
      <c r="C447" s="147"/>
      <c r="D447" s="147"/>
      <c r="E447" s="148"/>
      <c r="F447" s="148"/>
      <c r="G447" s="147"/>
      <c r="H447" s="147"/>
      <c r="I447" s="147"/>
    </row>
    <row r="448">
      <c r="A448" s="4"/>
      <c r="B448" s="4"/>
      <c r="C448" s="147"/>
      <c r="D448" s="147"/>
      <c r="E448" s="148"/>
      <c r="F448" s="148"/>
      <c r="G448" s="147"/>
      <c r="H448" s="147"/>
      <c r="I448" s="147"/>
    </row>
    <row r="449">
      <c r="A449" s="4"/>
      <c r="B449" s="4"/>
      <c r="C449" s="147"/>
      <c r="D449" s="147"/>
      <c r="E449" s="148"/>
      <c r="F449" s="148"/>
      <c r="G449" s="147"/>
      <c r="H449" s="147"/>
      <c r="I449" s="147"/>
    </row>
    <row r="450">
      <c r="A450" s="4"/>
      <c r="B450" s="4"/>
      <c r="C450" s="147"/>
      <c r="D450" s="147"/>
      <c r="E450" s="148"/>
      <c r="F450" s="148"/>
      <c r="G450" s="147"/>
      <c r="H450" s="147"/>
      <c r="I450" s="147"/>
    </row>
    <row r="451">
      <c r="A451" s="4"/>
      <c r="B451" s="4"/>
      <c r="C451" s="147"/>
      <c r="D451" s="147"/>
      <c r="E451" s="148"/>
      <c r="F451" s="148"/>
      <c r="G451" s="147"/>
      <c r="H451" s="147"/>
      <c r="I451" s="147"/>
    </row>
    <row r="452">
      <c r="A452" s="4"/>
      <c r="B452" s="4"/>
      <c r="C452" s="147"/>
      <c r="D452" s="147"/>
      <c r="E452" s="148"/>
      <c r="F452" s="148"/>
      <c r="G452" s="147"/>
      <c r="H452" s="147"/>
      <c r="I452" s="147"/>
    </row>
    <row r="453">
      <c r="A453" s="4"/>
      <c r="B453" s="4"/>
      <c r="C453" s="147"/>
      <c r="D453" s="147"/>
      <c r="E453" s="148"/>
      <c r="F453" s="148"/>
      <c r="G453" s="147"/>
      <c r="H453" s="147"/>
      <c r="I453" s="147"/>
    </row>
    <row r="454">
      <c r="A454" s="4"/>
      <c r="B454" s="4"/>
      <c r="C454" s="147"/>
      <c r="D454" s="147"/>
      <c r="E454" s="148"/>
      <c r="F454" s="148"/>
      <c r="G454" s="147"/>
      <c r="H454" s="147"/>
      <c r="I454" s="147"/>
    </row>
    <row r="455">
      <c r="A455" s="4"/>
      <c r="B455" s="4"/>
      <c r="C455" s="147"/>
      <c r="D455" s="147"/>
      <c r="E455" s="148"/>
      <c r="F455" s="148"/>
      <c r="G455" s="147"/>
      <c r="H455" s="147"/>
      <c r="I455" s="147"/>
    </row>
    <row r="456">
      <c r="A456" s="4"/>
      <c r="B456" s="4"/>
      <c r="C456" s="147"/>
      <c r="D456" s="147"/>
      <c r="E456" s="148"/>
      <c r="F456" s="148"/>
      <c r="G456" s="147"/>
      <c r="H456" s="147"/>
      <c r="I456" s="147"/>
    </row>
    <row r="457">
      <c r="A457" s="4"/>
      <c r="B457" s="4"/>
      <c r="C457" s="147"/>
      <c r="D457" s="147"/>
      <c r="E457" s="148"/>
      <c r="F457" s="148"/>
      <c r="G457" s="147"/>
      <c r="H457" s="147"/>
      <c r="I457" s="147"/>
    </row>
    <row r="458">
      <c r="A458" s="4"/>
      <c r="B458" s="4"/>
      <c r="C458" s="147"/>
      <c r="D458" s="147"/>
      <c r="E458" s="148"/>
      <c r="F458" s="148"/>
      <c r="G458" s="147"/>
      <c r="H458" s="147"/>
      <c r="I458" s="147"/>
    </row>
    <row r="459">
      <c r="A459" s="4"/>
      <c r="B459" s="4"/>
      <c r="C459" s="147"/>
      <c r="D459" s="147"/>
      <c r="E459" s="148"/>
      <c r="F459" s="148"/>
      <c r="G459" s="147"/>
      <c r="H459" s="147"/>
      <c r="I459" s="147"/>
    </row>
    <row r="460">
      <c r="A460" s="4"/>
      <c r="B460" s="4"/>
      <c r="C460" s="147"/>
      <c r="D460" s="147"/>
      <c r="E460" s="148"/>
      <c r="F460" s="148"/>
      <c r="G460" s="147"/>
      <c r="H460" s="147"/>
      <c r="I460" s="147"/>
    </row>
    <row r="461">
      <c r="A461" s="4"/>
      <c r="B461" s="4"/>
      <c r="C461" s="147"/>
      <c r="D461" s="147"/>
      <c r="E461" s="148"/>
      <c r="F461" s="148"/>
      <c r="G461" s="147"/>
      <c r="H461" s="147"/>
      <c r="I461" s="147"/>
    </row>
    <row r="462">
      <c r="A462" s="4"/>
      <c r="B462" s="4"/>
      <c r="C462" s="147"/>
      <c r="D462" s="147"/>
      <c r="E462" s="148"/>
      <c r="F462" s="148"/>
      <c r="G462" s="147"/>
      <c r="H462" s="147"/>
      <c r="I462" s="147"/>
    </row>
    <row r="463">
      <c r="A463" s="4"/>
      <c r="B463" s="4"/>
      <c r="C463" s="147"/>
      <c r="D463" s="147"/>
      <c r="E463" s="148"/>
      <c r="F463" s="148"/>
      <c r="G463" s="147"/>
      <c r="H463" s="147"/>
      <c r="I463" s="147"/>
    </row>
    <row r="464">
      <c r="A464" s="4"/>
      <c r="B464" s="4"/>
      <c r="C464" s="147"/>
      <c r="D464" s="147"/>
      <c r="E464" s="148"/>
      <c r="F464" s="148"/>
      <c r="G464" s="147"/>
      <c r="H464" s="147"/>
      <c r="I464" s="147"/>
    </row>
    <row r="465">
      <c r="A465" s="4"/>
      <c r="B465" s="4"/>
      <c r="C465" s="147"/>
      <c r="D465" s="147"/>
      <c r="E465" s="148"/>
      <c r="F465" s="148"/>
      <c r="G465" s="147"/>
      <c r="H465" s="147"/>
      <c r="I465" s="147"/>
    </row>
    <row r="466">
      <c r="A466" s="4"/>
      <c r="B466" s="4"/>
      <c r="C466" s="147"/>
      <c r="D466" s="147"/>
      <c r="E466" s="148"/>
      <c r="F466" s="148"/>
      <c r="G466" s="147"/>
      <c r="H466" s="147"/>
      <c r="I466" s="147"/>
    </row>
    <row r="467">
      <c r="A467" s="4"/>
      <c r="B467" s="4"/>
      <c r="C467" s="147"/>
      <c r="D467" s="147"/>
      <c r="E467" s="148"/>
      <c r="F467" s="148"/>
      <c r="G467" s="147"/>
      <c r="H467" s="147"/>
      <c r="I467" s="147"/>
    </row>
    <row r="468">
      <c r="A468" s="4"/>
      <c r="B468" s="4"/>
      <c r="C468" s="147"/>
      <c r="D468" s="147"/>
      <c r="E468" s="148"/>
      <c r="F468" s="148"/>
      <c r="G468" s="147"/>
      <c r="H468" s="147"/>
      <c r="I468" s="147"/>
    </row>
    <row r="469">
      <c r="A469" s="4"/>
      <c r="B469" s="4"/>
      <c r="C469" s="147"/>
      <c r="D469" s="147"/>
      <c r="E469" s="148"/>
      <c r="F469" s="148"/>
      <c r="G469" s="147"/>
      <c r="H469" s="147"/>
      <c r="I469" s="147"/>
    </row>
    <row r="470">
      <c r="A470" s="4"/>
      <c r="B470" s="4"/>
      <c r="C470" s="147"/>
      <c r="D470" s="147"/>
      <c r="E470" s="148"/>
      <c r="F470" s="148"/>
      <c r="G470" s="147"/>
      <c r="H470" s="147"/>
      <c r="I470" s="147"/>
    </row>
    <row r="471">
      <c r="A471" s="4"/>
      <c r="B471" s="4"/>
      <c r="C471" s="147"/>
      <c r="D471" s="147"/>
      <c r="E471" s="148"/>
      <c r="F471" s="148"/>
      <c r="G471" s="147"/>
      <c r="H471" s="147"/>
      <c r="I471" s="147"/>
    </row>
    <row r="472">
      <c r="A472" s="4"/>
      <c r="B472" s="4"/>
      <c r="C472" s="147"/>
      <c r="D472" s="147"/>
      <c r="E472" s="148"/>
      <c r="F472" s="148"/>
      <c r="G472" s="147"/>
      <c r="H472" s="147"/>
      <c r="I472" s="147"/>
    </row>
    <row r="473">
      <c r="A473" s="4"/>
      <c r="B473" s="4"/>
      <c r="C473" s="147"/>
      <c r="D473" s="147"/>
      <c r="E473" s="148"/>
      <c r="F473" s="148"/>
      <c r="G473" s="147"/>
      <c r="H473" s="147"/>
      <c r="I473" s="147"/>
    </row>
    <row r="474">
      <c r="A474" s="4"/>
      <c r="B474" s="4"/>
      <c r="C474" s="147"/>
      <c r="D474" s="147"/>
      <c r="E474" s="148"/>
      <c r="F474" s="148"/>
      <c r="G474" s="147"/>
      <c r="H474" s="147"/>
      <c r="I474" s="147"/>
    </row>
    <row r="475">
      <c r="A475" s="4"/>
      <c r="B475" s="4"/>
      <c r="C475" s="147"/>
      <c r="D475" s="147"/>
      <c r="E475" s="148"/>
      <c r="F475" s="148"/>
      <c r="G475" s="147"/>
      <c r="H475" s="147"/>
      <c r="I475" s="147"/>
    </row>
    <row r="476">
      <c r="A476" s="4"/>
      <c r="B476" s="4"/>
      <c r="C476" s="147"/>
      <c r="D476" s="147"/>
      <c r="E476" s="148"/>
      <c r="F476" s="148"/>
      <c r="G476" s="147"/>
      <c r="H476" s="147"/>
      <c r="I476" s="147"/>
    </row>
    <row r="477">
      <c r="A477" s="4"/>
      <c r="B477" s="4"/>
      <c r="C477" s="147"/>
      <c r="D477" s="147"/>
      <c r="E477" s="148"/>
      <c r="F477" s="148"/>
      <c r="G477" s="147"/>
      <c r="H477" s="147"/>
      <c r="I477" s="147"/>
    </row>
    <row r="478">
      <c r="A478" s="4"/>
      <c r="B478" s="4"/>
      <c r="C478" s="147"/>
      <c r="D478" s="147"/>
      <c r="E478" s="148"/>
      <c r="F478" s="148"/>
      <c r="G478" s="147"/>
      <c r="H478" s="147"/>
      <c r="I478" s="147"/>
    </row>
    <row r="479">
      <c r="A479" s="4"/>
      <c r="B479" s="4"/>
      <c r="C479" s="147"/>
      <c r="D479" s="147"/>
      <c r="E479" s="148"/>
      <c r="F479" s="148"/>
      <c r="G479" s="147"/>
      <c r="H479" s="147"/>
      <c r="I479" s="147"/>
    </row>
    <row r="480">
      <c r="A480" s="4"/>
      <c r="B480" s="4"/>
      <c r="C480" s="147"/>
      <c r="D480" s="147"/>
      <c r="E480" s="148"/>
      <c r="F480" s="148"/>
      <c r="G480" s="147"/>
      <c r="H480" s="147"/>
      <c r="I480" s="147"/>
    </row>
    <row r="481">
      <c r="A481" s="4"/>
      <c r="B481" s="4"/>
      <c r="C481" s="147"/>
      <c r="D481" s="147"/>
      <c r="E481" s="148"/>
      <c r="F481" s="148"/>
      <c r="G481" s="147"/>
      <c r="H481" s="147"/>
      <c r="I481" s="147"/>
    </row>
    <row r="482">
      <c r="A482" s="4"/>
      <c r="B482" s="4"/>
      <c r="C482" s="147"/>
      <c r="D482" s="147"/>
      <c r="E482" s="148"/>
      <c r="F482" s="148"/>
      <c r="G482" s="147"/>
      <c r="H482" s="147"/>
      <c r="I482" s="147"/>
    </row>
    <row r="483">
      <c r="A483" s="4"/>
      <c r="B483" s="4"/>
      <c r="C483" s="147"/>
      <c r="D483" s="147"/>
      <c r="E483" s="148"/>
      <c r="F483" s="148"/>
      <c r="G483" s="147"/>
      <c r="H483" s="147"/>
      <c r="I483" s="147"/>
    </row>
    <row r="484">
      <c r="A484" s="4"/>
      <c r="B484" s="4"/>
      <c r="C484" s="147"/>
      <c r="D484" s="147"/>
      <c r="E484" s="148"/>
      <c r="F484" s="148"/>
      <c r="G484" s="147"/>
      <c r="H484" s="147"/>
      <c r="I484" s="147"/>
    </row>
    <row r="485">
      <c r="A485" s="4"/>
      <c r="B485" s="4"/>
      <c r="C485" s="147"/>
      <c r="D485" s="147"/>
      <c r="E485" s="148"/>
      <c r="F485" s="148"/>
      <c r="G485" s="147"/>
      <c r="H485" s="147"/>
      <c r="I485" s="147"/>
    </row>
    <row r="486">
      <c r="A486" s="4"/>
      <c r="B486" s="4"/>
      <c r="C486" s="147"/>
      <c r="D486" s="147"/>
      <c r="E486" s="148"/>
      <c r="F486" s="148"/>
      <c r="G486" s="147"/>
      <c r="H486" s="147"/>
      <c r="I486" s="147"/>
    </row>
    <row r="487">
      <c r="A487" s="4"/>
      <c r="B487" s="4"/>
      <c r="C487" s="147"/>
      <c r="D487" s="147"/>
      <c r="E487" s="148"/>
      <c r="F487" s="148"/>
      <c r="G487" s="147"/>
      <c r="H487" s="147"/>
      <c r="I487" s="147"/>
    </row>
    <row r="488">
      <c r="A488" s="4"/>
      <c r="B488" s="4"/>
      <c r="C488" s="147"/>
      <c r="D488" s="147"/>
      <c r="E488" s="148"/>
      <c r="F488" s="148"/>
      <c r="G488" s="147"/>
      <c r="H488" s="147"/>
      <c r="I488" s="147"/>
    </row>
    <row r="489">
      <c r="A489" s="4"/>
      <c r="B489" s="4"/>
      <c r="C489" s="147"/>
      <c r="D489" s="147"/>
      <c r="E489" s="148"/>
      <c r="F489" s="148"/>
      <c r="G489" s="147"/>
      <c r="H489" s="147"/>
      <c r="I489" s="147"/>
    </row>
    <row r="490">
      <c r="A490" s="4"/>
      <c r="B490" s="4"/>
      <c r="C490" s="147"/>
      <c r="D490" s="147"/>
      <c r="E490" s="148"/>
      <c r="F490" s="148"/>
      <c r="G490" s="147"/>
      <c r="H490" s="147"/>
      <c r="I490" s="147"/>
    </row>
    <row r="491">
      <c r="A491" s="4"/>
      <c r="B491" s="4"/>
      <c r="C491" s="147"/>
      <c r="D491" s="147"/>
      <c r="E491" s="148"/>
      <c r="F491" s="148"/>
      <c r="G491" s="147"/>
      <c r="H491" s="147"/>
      <c r="I491" s="147"/>
    </row>
    <row r="492">
      <c r="A492" s="4"/>
      <c r="B492" s="4"/>
      <c r="C492" s="147"/>
      <c r="D492" s="147"/>
      <c r="E492" s="148"/>
      <c r="F492" s="148"/>
      <c r="G492" s="147"/>
      <c r="H492" s="147"/>
      <c r="I492" s="147"/>
    </row>
    <row r="493">
      <c r="A493" s="4"/>
      <c r="B493" s="4"/>
      <c r="C493" s="147"/>
      <c r="D493" s="147"/>
      <c r="E493" s="148"/>
      <c r="F493" s="148"/>
      <c r="G493" s="147"/>
      <c r="H493" s="147"/>
      <c r="I493" s="147"/>
    </row>
    <row r="494">
      <c r="A494" s="4"/>
      <c r="B494" s="4"/>
      <c r="C494" s="147"/>
      <c r="D494" s="147"/>
      <c r="E494" s="148"/>
      <c r="F494" s="148"/>
      <c r="G494" s="147"/>
      <c r="H494" s="147"/>
      <c r="I494" s="147"/>
    </row>
    <row r="495">
      <c r="A495" s="4"/>
      <c r="B495" s="4"/>
      <c r="C495" s="147"/>
      <c r="D495" s="147"/>
      <c r="E495" s="148"/>
      <c r="F495" s="148"/>
      <c r="G495" s="147"/>
      <c r="H495" s="147"/>
      <c r="I495" s="147"/>
    </row>
    <row r="496">
      <c r="A496" s="4"/>
      <c r="B496" s="4"/>
      <c r="C496" s="147"/>
      <c r="D496" s="147"/>
      <c r="E496" s="148"/>
      <c r="F496" s="148"/>
      <c r="G496" s="147"/>
      <c r="H496" s="147"/>
      <c r="I496" s="147"/>
    </row>
    <row r="497">
      <c r="A497" s="4"/>
      <c r="B497" s="4"/>
      <c r="C497" s="147"/>
      <c r="D497" s="147"/>
      <c r="E497" s="148"/>
      <c r="F497" s="148"/>
      <c r="G497" s="147"/>
      <c r="H497" s="147"/>
      <c r="I497" s="147"/>
    </row>
    <row r="498">
      <c r="A498" s="4"/>
      <c r="B498" s="4"/>
      <c r="C498" s="147"/>
      <c r="D498" s="147"/>
      <c r="E498" s="148"/>
      <c r="F498" s="148"/>
      <c r="G498" s="147"/>
      <c r="H498" s="147"/>
      <c r="I498" s="147"/>
    </row>
    <row r="499">
      <c r="A499" s="4"/>
      <c r="B499" s="4"/>
      <c r="C499" s="147"/>
      <c r="D499" s="147"/>
      <c r="E499" s="148"/>
      <c r="F499" s="148"/>
      <c r="G499" s="147"/>
      <c r="H499" s="147"/>
      <c r="I499" s="147"/>
    </row>
    <row r="500">
      <c r="A500" s="4"/>
      <c r="B500" s="4"/>
      <c r="C500" s="147"/>
      <c r="D500" s="147"/>
      <c r="E500" s="148"/>
      <c r="F500" s="148"/>
      <c r="G500" s="147"/>
      <c r="H500" s="147"/>
      <c r="I500" s="147"/>
    </row>
    <row r="501">
      <c r="A501" s="4"/>
      <c r="B501" s="4"/>
      <c r="C501" s="147"/>
      <c r="D501" s="147"/>
      <c r="E501" s="148"/>
      <c r="F501" s="148"/>
      <c r="G501" s="147"/>
      <c r="H501" s="147"/>
      <c r="I501" s="147"/>
    </row>
    <row r="502">
      <c r="A502" s="4"/>
      <c r="B502" s="4"/>
      <c r="C502" s="147"/>
      <c r="D502" s="147"/>
      <c r="E502" s="148"/>
      <c r="F502" s="148"/>
      <c r="G502" s="147"/>
      <c r="H502" s="147"/>
      <c r="I502" s="147"/>
    </row>
    <row r="503">
      <c r="A503" s="4"/>
      <c r="B503" s="4"/>
      <c r="C503" s="147"/>
      <c r="D503" s="147"/>
      <c r="E503" s="148"/>
      <c r="F503" s="148"/>
      <c r="G503" s="147"/>
      <c r="H503" s="147"/>
      <c r="I503" s="147"/>
    </row>
    <row r="504">
      <c r="A504" s="4"/>
      <c r="B504" s="4"/>
      <c r="C504" s="147"/>
      <c r="D504" s="147"/>
      <c r="E504" s="148"/>
      <c r="F504" s="148"/>
      <c r="G504" s="147"/>
      <c r="H504" s="147"/>
      <c r="I504" s="147"/>
    </row>
    <row r="505">
      <c r="A505" s="4"/>
      <c r="B505" s="4"/>
      <c r="C505" s="147"/>
      <c r="D505" s="147"/>
      <c r="E505" s="148"/>
      <c r="F505" s="148"/>
      <c r="G505" s="147"/>
      <c r="H505" s="147"/>
      <c r="I505" s="147"/>
    </row>
    <row r="506">
      <c r="A506" s="4"/>
      <c r="B506" s="4"/>
      <c r="C506" s="147"/>
      <c r="D506" s="147"/>
      <c r="E506" s="148"/>
      <c r="F506" s="148"/>
      <c r="G506" s="147"/>
      <c r="H506" s="147"/>
      <c r="I506" s="147"/>
    </row>
    <row r="507">
      <c r="A507" s="4"/>
      <c r="B507" s="4"/>
      <c r="C507" s="147"/>
      <c r="D507" s="147"/>
      <c r="E507" s="148"/>
      <c r="F507" s="148"/>
      <c r="G507" s="147"/>
      <c r="H507" s="147"/>
      <c r="I507" s="147"/>
    </row>
    <row r="508">
      <c r="A508" s="4"/>
      <c r="B508" s="4"/>
      <c r="C508" s="147"/>
      <c r="D508" s="147"/>
      <c r="E508" s="148"/>
      <c r="F508" s="148"/>
      <c r="G508" s="147"/>
      <c r="H508" s="147"/>
      <c r="I508" s="147"/>
    </row>
    <row r="509">
      <c r="A509" s="4"/>
      <c r="B509" s="4"/>
      <c r="C509" s="147"/>
      <c r="D509" s="147"/>
      <c r="E509" s="148"/>
      <c r="F509" s="148"/>
      <c r="G509" s="147"/>
      <c r="H509" s="147"/>
      <c r="I509" s="147"/>
    </row>
    <row r="510">
      <c r="A510" s="4"/>
      <c r="B510" s="4"/>
      <c r="C510" s="147"/>
      <c r="D510" s="147"/>
      <c r="E510" s="148"/>
      <c r="F510" s="148"/>
      <c r="G510" s="147"/>
      <c r="H510" s="147"/>
      <c r="I510" s="147"/>
    </row>
    <row r="511">
      <c r="A511" s="4"/>
      <c r="B511" s="4"/>
      <c r="C511" s="147"/>
      <c r="D511" s="147"/>
      <c r="E511" s="148"/>
      <c r="F511" s="148"/>
      <c r="G511" s="147"/>
      <c r="H511" s="147"/>
      <c r="I511" s="147"/>
    </row>
    <row r="512">
      <c r="A512" s="4"/>
      <c r="B512" s="4"/>
      <c r="C512" s="147"/>
      <c r="D512" s="147"/>
      <c r="E512" s="148"/>
      <c r="F512" s="148"/>
      <c r="G512" s="147"/>
      <c r="H512" s="147"/>
      <c r="I512" s="147"/>
    </row>
    <row r="513">
      <c r="A513" s="4"/>
      <c r="B513" s="4"/>
      <c r="C513" s="147"/>
      <c r="D513" s="147"/>
      <c r="E513" s="148"/>
      <c r="F513" s="148"/>
      <c r="G513" s="147"/>
      <c r="H513" s="147"/>
      <c r="I513" s="147"/>
    </row>
    <row r="514">
      <c r="A514" s="4"/>
      <c r="B514" s="4"/>
      <c r="C514" s="147"/>
      <c r="D514" s="147"/>
      <c r="E514" s="148"/>
      <c r="F514" s="148"/>
      <c r="G514" s="147"/>
      <c r="H514" s="147"/>
      <c r="I514" s="147"/>
    </row>
    <row r="515">
      <c r="A515" s="4"/>
      <c r="B515" s="4"/>
      <c r="C515" s="147"/>
      <c r="D515" s="147"/>
      <c r="E515" s="148"/>
      <c r="F515" s="148"/>
      <c r="G515" s="147"/>
      <c r="H515" s="147"/>
      <c r="I515" s="147"/>
    </row>
    <row r="516">
      <c r="A516" s="4"/>
      <c r="B516" s="4"/>
      <c r="C516" s="147"/>
      <c r="D516" s="147"/>
      <c r="E516" s="148"/>
      <c r="F516" s="148"/>
      <c r="G516" s="147"/>
      <c r="H516" s="147"/>
      <c r="I516" s="147"/>
    </row>
    <row r="517">
      <c r="A517" s="4"/>
      <c r="B517" s="4"/>
      <c r="C517" s="147"/>
      <c r="D517" s="147"/>
      <c r="E517" s="148"/>
      <c r="F517" s="148"/>
      <c r="G517" s="147"/>
      <c r="H517" s="147"/>
      <c r="I517" s="147"/>
    </row>
    <row r="518">
      <c r="A518" s="4"/>
      <c r="B518" s="4"/>
      <c r="C518" s="147"/>
      <c r="D518" s="147"/>
      <c r="E518" s="148"/>
      <c r="F518" s="148"/>
      <c r="G518" s="147"/>
      <c r="H518" s="147"/>
      <c r="I518" s="147"/>
    </row>
    <row r="519">
      <c r="A519" s="4"/>
      <c r="B519" s="4"/>
      <c r="C519" s="147"/>
      <c r="D519" s="147"/>
      <c r="E519" s="148"/>
      <c r="F519" s="148"/>
      <c r="G519" s="147"/>
      <c r="H519" s="147"/>
      <c r="I519" s="147"/>
    </row>
    <row r="520">
      <c r="A520" s="4"/>
      <c r="B520" s="4"/>
      <c r="C520" s="147"/>
      <c r="D520" s="147"/>
      <c r="E520" s="148"/>
      <c r="F520" s="148"/>
      <c r="G520" s="147"/>
      <c r="H520" s="147"/>
      <c r="I520" s="147"/>
    </row>
    <row r="521">
      <c r="A521" s="4"/>
      <c r="B521" s="4"/>
      <c r="C521" s="147"/>
      <c r="D521" s="147"/>
      <c r="E521" s="148"/>
      <c r="F521" s="148"/>
      <c r="G521" s="147"/>
      <c r="H521" s="147"/>
      <c r="I521" s="147"/>
    </row>
    <row r="522">
      <c r="A522" s="4"/>
      <c r="B522" s="4"/>
      <c r="C522" s="147"/>
      <c r="D522" s="147"/>
      <c r="E522" s="148"/>
      <c r="F522" s="148"/>
      <c r="G522" s="147"/>
      <c r="H522" s="147"/>
      <c r="I522" s="147"/>
    </row>
    <row r="523">
      <c r="A523" s="4"/>
      <c r="B523" s="4"/>
      <c r="C523" s="147"/>
      <c r="D523" s="147"/>
      <c r="E523" s="148"/>
      <c r="F523" s="148"/>
      <c r="G523" s="147"/>
      <c r="H523" s="147"/>
      <c r="I523" s="147"/>
    </row>
    <row r="524">
      <c r="A524" s="4"/>
      <c r="B524" s="4"/>
      <c r="C524" s="147"/>
      <c r="D524" s="147"/>
      <c r="E524" s="148"/>
      <c r="F524" s="148"/>
      <c r="G524" s="147"/>
      <c r="H524" s="147"/>
      <c r="I524" s="147"/>
    </row>
    <row r="525">
      <c r="A525" s="4"/>
      <c r="B525" s="4"/>
      <c r="C525" s="147"/>
      <c r="D525" s="147"/>
      <c r="E525" s="148"/>
      <c r="F525" s="148"/>
      <c r="G525" s="147"/>
      <c r="H525" s="147"/>
      <c r="I525" s="147"/>
    </row>
    <row r="526">
      <c r="A526" s="4"/>
      <c r="B526" s="4"/>
      <c r="C526" s="147"/>
      <c r="D526" s="147"/>
      <c r="E526" s="148"/>
      <c r="F526" s="148"/>
      <c r="G526" s="147"/>
      <c r="H526" s="147"/>
      <c r="I526" s="147"/>
    </row>
    <row r="527">
      <c r="A527" s="4"/>
      <c r="B527" s="4"/>
      <c r="C527" s="147"/>
      <c r="D527" s="147"/>
      <c r="E527" s="148"/>
      <c r="F527" s="148"/>
      <c r="G527" s="147"/>
      <c r="H527" s="147"/>
      <c r="I527" s="147"/>
    </row>
    <row r="528">
      <c r="A528" s="4"/>
      <c r="B528" s="4"/>
      <c r="C528" s="147"/>
      <c r="D528" s="147"/>
      <c r="E528" s="148"/>
      <c r="F528" s="148"/>
      <c r="G528" s="147"/>
      <c r="H528" s="147"/>
      <c r="I528" s="147"/>
    </row>
    <row r="529">
      <c r="A529" s="4"/>
      <c r="B529" s="4"/>
      <c r="C529" s="147"/>
      <c r="D529" s="147"/>
      <c r="E529" s="148"/>
      <c r="F529" s="148"/>
      <c r="G529" s="147"/>
      <c r="H529" s="147"/>
      <c r="I529" s="147"/>
    </row>
    <row r="530">
      <c r="A530" s="4"/>
      <c r="B530" s="4"/>
      <c r="C530" s="147"/>
      <c r="D530" s="147"/>
      <c r="E530" s="148"/>
      <c r="F530" s="148"/>
      <c r="G530" s="147"/>
      <c r="H530" s="147"/>
      <c r="I530" s="147"/>
    </row>
    <row r="531">
      <c r="A531" s="4"/>
      <c r="B531" s="4"/>
      <c r="C531" s="147"/>
      <c r="D531" s="147"/>
      <c r="E531" s="148"/>
      <c r="F531" s="148"/>
      <c r="G531" s="147"/>
      <c r="H531" s="147"/>
      <c r="I531" s="147"/>
    </row>
    <row r="532">
      <c r="A532" s="4"/>
      <c r="B532" s="4"/>
      <c r="C532" s="147"/>
      <c r="D532" s="147"/>
      <c r="E532" s="148"/>
      <c r="F532" s="148"/>
      <c r="G532" s="147"/>
      <c r="H532" s="147"/>
      <c r="I532" s="147"/>
    </row>
    <row r="533">
      <c r="A533" s="4"/>
      <c r="B533" s="4"/>
      <c r="C533" s="147"/>
      <c r="D533" s="147"/>
      <c r="E533" s="148"/>
      <c r="F533" s="148"/>
      <c r="G533" s="147"/>
      <c r="H533" s="147"/>
      <c r="I533" s="147"/>
    </row>
    <row r="534">
      <c r="A534" s="4"/>
      <c r="B534" s="4"/>
      <c r="C534" s="147"/>
      <c r="D534" s="147"/>
      <c r="E534" s="148"/>
      <c r="F534" s="148"/>
      <c r="G534" s="147"/>
      <c r="H534" s="147"/>
      <c r="I534" s="147"/>
    </row>
    <row r="535">
      <c r="A535" s="4"/>
      <c r="B535" s="4"/>
      <c r="C535" s="147"/>
      <c r="D535" s="147"/>
      <c r="E535" s="148"/>
      <c r="F535" s="148"/>
      <c r="G535" s="147"/>
      <c r="H535" s="147"/>
      <c r="I535" s="147"/>
    </row>
    <row r="536">
      <c r="A536" s="4"/>
      <c r="B536" s="4"/>
      <c r="C536" s="147"/>
      <c r="D536" s="147"/>
      <c r="E536" s="148"/>
      <c r="F536" s="148"/>
      <c r="G536" s="147"/>
      <c r="H536" s="147"/>
      <c r="I536" s="147"/>
    </row>
    <row r="537">
      <c r="A537" s="4"/>
      <c r="B537" s="4"/>
      <c r="C537" s="147"/>
      <c r="D537" s="147"/>
      <c r="E537" s="148"/>
      <c r="F537" s="148"/>
      <c r="G537" s="147"/>
      <c r="H537" s="147"/>
      <c r="I537" s="147"/>
    </row>
    <row r="538">
      <c r="A538" s="4"/>
      <c r="B538" s="4"/>
      <c r="C538" s="147"/>
      <c r="D538" s="147"/>
      <c r="E538" s="148"/>
      <c r="F538" s="148"/>
      <c r="G538" s="147"/>
      <c r="H538" s="147"/>
      <c r="I538" s="147"/>
    </row>
    <row r="539">
      <c r="A539" s="4"/>
      <c r="B539" s="4"/>
      <c r="C539" s="147"/>
      <c r="D539" s="147"/>
      <c r="E539" s="148"/>
      <c r="F539" s="148"/>
      <c r="G539" s="147"/>
      <c r="H539" s="147"/>
      <c r="I539" s="147"/>
    </row>
    <row r="540">
      <c r="A540" s="4"/>
      <c r="B540" s="4"/>
      <c r="C540" s="147"/>
      <c r="D540" s="147"/>
      <c r="E540" s="148"/>
      <c r="F540" s="148"/>
      <c r="G540" s="147"/>
      <c r="H540" s="147"/>
      <c r="I540" s="147"/>
    </row>
    <row r="541">
      <c r="A541" s="4"/>
      <c r="B541" s="4"/>
      <c r="C541" s="147"/>
      <c r="D541" s="147"/>
      <c r="E541" s="148"/>
      <c r="F541" s="148"/>
      <c r="G541" s="147"/>
      <c r="H541" s="147"/>
      <c r="I541" s="147"/>
    </row>
    <row r="542">
      <c r="A542" s="4"/>
      <c r="B542" s="4"/>
      <c r="C542" s="147"/>
      <c r="D542" s="147"/>
      <c r="E542" s="148"/>
      <c r="F542" s="148"/>
      <c r="G542" s="147"/>
      <c r="H542" s="147"/>
      <c r="I542" s="147"/>
    </row>
    <row r="543">
      <c r="A543" s="4"/>
      <c r="B543" s="4"/>
      <c r="C543" s="147"/>
      <c r="D543" s="147"/>
      <c r="E543" s="148"/>
      <c r="F543" s="148"/>
      <c r="G543" s="147"/>
      <c r="H543" s="147"/>
      <c r="I543" s="147"/>
    </row>
    <row r="544">
      <c r="A544" s="4"/>
      <c r="B544" s="4"/>
      <c r="C544" s="147"/>
      <c r="D544" s="147"/>
      <c r="E544" s="148"/>
      <c r="F544" s="148"/>
      <c r="G544" s="147"/>
      <c r="H544" s="147"/>
      <c r="I544" s="147"/>
    </row>
    <row r="545">
      <c r="A545" s="4"/>
      <c r="B545" s="4"/>
      <c r="C545" s="147"/>
      <c r="D545" s="147"/>
      <c r="E545" s="148"/>
      <c r="F545" s="148"/>
      <c r="G545" s="147"/>
      <c r="H545" s="147"/>
      <c r="I545" s="147"/>
    </row>
    <row r="546">
      <c r="A546" s="4"/>
      <c r="B546" s="4"/>
      <c r="C546" s="147"/>
      <c r="D546" s="147"/>
      <c r="E546" s="148"/>
      <c r="F546" s="148"/>
      <c r="G546" s="147"/>
      <c r="H546" s="147"/>
      <c r="I546" s="147"/>
    </row>
    <row r="547">
      <c r="A547" s="4"/>
      <c r="B547" s="4"/>
      <c r="C547" s="147"/>
      <c r="D547" s="147"/>
      <c r="E547" s="148"/>
      <c r="F547" s="148"/>
      <c r="G547" s="147"/>
      <c r="H547" s="147"/>
      <c r="I547" s="147"/>
    </row>
    <row r="548">
      <c r="A548" s="4"/>
      <c r="B548" s="4"/>
      <c r="C548" s="147"/>
      <c r="D548" s="147"/>
      <c r="E548" s="148"/>
      <c r="F548" s="148"/>
      <c r="G548" s="147"/>
      <c r="H548" s="147"/>
      <c r="I548" s="147"/>
    </row>
    <row r="549">
      <c r="A549" s="4"/>
      <c r="B549" s="4"/>
      <c r="C549" s="147"/>
      <c r="D549" s="147"/>
      <c r="E549" s="148"/>
      <c r="F549" s="148"/>
      <c r="G549" s="147"/>
      <c r="H549" s="147"/>
      <c r="I549" s="147"/>
    </row>
    <row r="550">
      <c r="A550" s="4"/>
      <c r="B550" s="4"/>
      <c r="C550" s="147"/>
      <c r="D550" s="147"/>
      <c r="E550" s="148"/>
      <c r="F550" s="148"/>
      <c r="G550" s="147"/>
      <c r="H550" s="147"/>
      <c r="I550" s="147"/>
    </row>
    <row r="551">
      <c r="A551" s="4"/>
      <c r="B551" s="4"/>
      <c r="C551" s="147"/>
      <c r="D551" s="147"/>
      <c r="E551" s="148"/>
      <c r="F551" s="148"/>
      <c r="G551" s="147"/>
      <c r="H551" s="147"/>
      <c r="I551" s="147"/>
    </row>
    <row r="552">
      <c r="A552" s="4"/>
      <c r="B552" s="4"/>
      <c r="C552" s="147"/>
      <c r="D552" s="147"/>
      <c r="E552" s="148"/>
      <c r="F552" s="148"/>
      <c r="G552" s="147"/>
      <c r="H552" s="147"/>
      <c r="I552" s="147"/>
    </row>
    <row r="553">
      <c r="A553" s="4"/>
      <c r="B553" s="4"/>
      <c r="C553" s="147"/>
      <c r="D553" s="147"/>
      <c r="E553" s="148"/>
      <c r="F553" s="148"/>
      <c r="G553" s="147"/>
      <c r="H553" s="147"/>
      <c r="I553" s="147"/>
    </row>
    <row r="554">
      <c r="A554" s="4"/>
      <c r="B554" s="4"/>
      <c r="C554" s="147"/>
      <c r="D554" s="147"/>
      <c r="E554" s="148"/>
      <c r="F554" s="148"/>
      <c r="G554" s="147"/>
      <c r="H554" s="147"/>
      <c r="I554" s="147"/>
    </row>
    <row r="555">
      <c r="A555" s="4"/>
      <c r="B555" s="4"/>
      <c r="C555" s="147"/>
      <c r="D555" s="147"/>
      <c r="E555" s="148"/>
      <c r="F555" s="148"/>
      <c r="G555" s="147"/>
      <c r="H555" s="147"/>
      <c r="I555" s="147"/>
    </row>
    <row r="556">
      <c r="A556" s="4"/>
      <c r="B556" s="4"/>
      <c r="C556" s="147"/>
      <c r="D556" s="147"/>
      <c r="E556" s="148"/>
      <c r="F556" s="148"/>
      <c r="G556" s="147"/>
      <c r="H556" s="147"/>
      <c r="I556" s="147"/>
    </row>
    <row r="557">
      <c r="A557" s="4"/>
      <c r="B557" s="4"/>
      <c r="C557" s="147"/>
      <c r="D557" s="147"/>
      <c r="E557" s="148"/>
      <c r="F557" s="148"/>
      <c r="G557" s="147"/>
      <c r="H557" s="147"/>
      <c r="I557" s="147"/>
    </row>
    <row r="558">
      <c r="A558" s="4"/>
      <c r="B558" s="4"/>
      <c r="C558" s="147"/>
      <c r="D558" s="147"/>
      <c r="E558" s="148"/>
      <c r="F558" s="148"/>
      <c r="G558" s="147"/>
      <c r="H558" s="147"/>
      <c r="I558" s="147"/>
    </row>
    <row r="559">
      <c r="A559" s="4"/>
      <c r="B559" s="4"/>
      <c r="C559" s="147"/>
      <c r="D559" s="147"/>
      <c r="E559" s="148"/>
      <c r="F559" s="148"/>
      <c r="G559" s="147"/>
      <c r="H559" s="147"/>
      <c r="I559" s="147"/>
    </row>
    <row r="560">
      <c r="A560" s="4"/>
      <c r="B560" s="4"/>
      <c r="C560" s="147"/>
      <c r="D560" s="147"/>
      <c r="E560" s="148"/>
      <c r="F560" s="148"/>
      <c r="G560" s="147"/>
      <c r="H560" s="147"/>
      <c r="I560" s="147"/>
    </row>
    <row r="561">
      <c r="A561" s="4"/>
      <c r="B561" s="4"/>
      <c r="C561" s="147"/>
      <c r="D561" s="147"/>
      <c r="E561" s="148"/>
      <c r="F561" s="148"/>
      <c r="G561" s="147"/>
      <c r="H561" s="147"/>
      <c r="I561" s="147"/>
    </row>
    <row r="562">
      <c r="A562" s="4"/>
      <c r="B562" s="4"/>
      <c r="C562" s="147"/>
      <c r="D562" s="147"/>
      <c r="E562" s="148"/>
      <c r="F562" s="148"/>
      <c r="G562" s="147"/>
      <c r="H562" s="147"/>
      <c r="I562" s="147"/>
    </row>
    <row r="563">
      <c r="A563" s="4"/>
      <c r="B563" s="4"/>
      <c r="C563" s="147"/>
      <c r="D563" s="147"/>
      <c r="E563" s="148"/>
      <c r="F563" s="148"/>
      <c r="G563" s="147"/>
      <c r="H563" s="147"/>
      <c r="I563" s="147"/>
    </row>
    <row r="564">
      <c r="A564" s="4"/>
      <c r="B564" s="4"/>
      <c r="C564" s="147"/>
      <c r="D564" s="147"/>
      <c r="E564" s="148"/>
      <c r="F564" s="148"/>
      <c r="G564" s="147"/>
      <c r="H564" s="147"/>
      <c r="I564" s="147"/>
    </row>
    <row r="565">
      <c r="A565" s="4"/>
      <c r="B565" s="4"/>
      <c r="C565" s="147"/>
      <c r="D565" s="147"/>
      <c r="E565" s="148"/>
      <c r="F565" s="148"/>
      <c r="G565" s="147"/>
      <c r="H565" s="147"/>
      <c r="I565" s="147"/>
    </row>
    <row r="566">
      <c r="A566" s="4"/>
      <c r="B566" s="4"/>
      <c r="C566" s="147"/>
      <c r="D566" s="147"/>
      <c r="E566" s="148"/>
      <c r="F566" s="148"/>
      <c r="G566" s="147"/>
      <c r="H566" s="147"/>
      <c r="I566" s="147"/>
    </row>
    <row r="567">
      <c r="A567" s="4"/>
      <c r="B567" s="4"/>
      <c r="C567" s="147"/>
      <c r="D567" s="147"/>
      <c r="E567" s="148"/>
      <c r="F567" s="148"/>
      <c r="G567" s="147"/>
      <c r="H567" s="147"/>
      <c r="I567" s="147"/>
    </row>
    <row r="568">
      <c r="A568" s="4"/>
      <c r="B568" s="4"/>
      <c r="C568" s="147"/>
      <c r="D568" s="147"/>
      <c r="E568" s="148"/>
      <c r="F568" s="148"/>
      <c r="G568" s="147"/>
      <c r="H568" s="147"/>
      <c r="I568" s="147"/>
    </row>
    <row r="569">
      <c r="A569" s="4"/>
      <c r="B569" s="4"/>
      <c r="C569" s="147"/>
      <c r="D569" s="147"/>
      <c r="E569" s="148"/>
      <c r="F569" s="148"/>
      <c r="G569" s="147"/>
      <c r="H569" s="147"/>
      <c r="I569" s="147"/>
    </row>
    <row r="570">
      <c r="A570" s="4"/>
      <c r="B570" s="4"/>
      <c r="C570" s="147"/>
      <c r="D570" s="147"/>
      <c r="E570" s="148"/>
      <c r="F570" s="148"/>
      <c r="G570" s="147"/>
      <c r="H570" s="147"/>
      <c r="I570" s="147"/>
    </row>
    <row r="571">
      <c r="A571" s="4"/>
      <c r="B571" s="4"/>
      <c r="C571" s="147"/>
      <c r="D571" s="147"/>
      <c r="E571" s="148"/>
      <c r="F571" s="148"/>
      <c r="G571" s="147"/>
      <c r="H571" s="147"/>
      <c r="I571" s="147"/>
    </row>
    <row r="572">
      <c r="A572" s="4"/>
      <c r="B572" s="4"/>
      <c r="C572" s="147"/>
      <c r="D572" s="147"/>
      <c r="E572" s="148"/>
      <c r="F572" s="148"/>
      <c r="G572" s="147"/>
      <c r="H572" s="147"/>
      <c r="I572" s="147"/>
    </row>
    <row r="573">
      <c r="A573" s="4"/>
      <c r="B573" s="4"/>
      <c r="C573" s="147"/>
      <c r="D573" s="147"/>
      <c r="E573" s="148"/>
      <c r="F573" s="148"/>
      <c r="G573" s="147"/>
      <c r="H573" s="147"/>
      <c r="I573" s="147"/>
    </row>
    <row r="574">
      <c r="A574" s="4"/>
      <c r="B574" s="4"/>
      <c r="C574" s="147"/>
      <c r="D574" s="147"/>
      <c r="E574" s="148"/>
      <c r="F574" s="148"/>
      <c r="G574" s="147"/>
      <c r="H574" s="147"/>
      <c r="I574" s="147"/>
    </row>
    <row r="575">
      <c r="A575" s="4"/>
      <c r="B575" s="4"/>
      <c r="C575" s="147"/>
      <c r="D575" s="147"/>
      <c r="E575" s="148"/>
      <c r="F575" s="148"/>
      <c r="G575" s="147"/>
      <c r="H575" s="147"/>
      <c r="I575" s="147"/>
    </row>
    <row r="576">
      <c r="A576" s="4"/>
      <c r="B576" s="4"/>
      <c r="C576" s="147"/>
      <c r="D576" s="147"/>
      <c r="E576" s="148"/>
      <c r="F576" s="148"/>
      <c r="G576" s="147"/>
      <c r="H576" s="147"/>
      <c r="I576" s="147"/>
    </row>
    <row r="577">
      <c r="A577" s="4"/>
      <c r="B577" s="4"/>
      <c r="C577" s="147"/>
      <c r="D577" s="147"/>
      <c r="E577" s="148"/>
      <c r="F577" s="148"/>
      <c r="G577" s="147"/>
      <c r="H577" s="147"/>
      <c r="I577" s="147"/>
    </row>
    <row r="578">
      <c r="A578" s="4"/>
      <c r="B578" s="4"/>
      <c r="C578" s="147"/>
      <c r="D578" s="147"/>
      <c r="E578" s="148"/>
      <c r="F578" s="148"/>
      <c r="G578" s="147"/>
      <c r="H578" s="147"/>
      <c r="I578" s="147"/>
    </row>
    <row r="579">
      <c r="A579" s="4"/>
      <c r="B579" s="4"/>
      <c r="C579" s="147"/>
      <c r="D579" s="147"/>
      <c r="E579" s="148"/>
      <c r="F579" s="148"/>
      <c r="G579" s="147"/>
      <c r="H579" s="147"/>
      <c r="I579" s="147"/>
    </row>
    <row r="580">
      <c r="A580" s="4"/>
      <c r="B580" s="4"/>
      <c r="C580" s="147"/>
      <c r="D580" s="147"/>
      <c r="E580" s="148"/>
      <c r="F580" s="148"/>
      <c r="G580" s="147"/>
      <c r="H580" s="147"/>
      <c r="I580" s="147"/>
    </row>
    <row r="581">
      <c r="A581" s="4"/>
      <c r="B581" s="4"/>
      <c r="C581" s="147"/>
      <c r="D581" s="147"/>
      <c r="E581" s="148"/>
      <c r="F581" s="148"/>
      <c r="G581" s="147"/>
      <c r="H581" s="147"/>
      <c r="I581" s="147"/>
    </row>
    <row r="582">
      <c r="A582" s="4"/>
      <c r="B582" s="4"/>
      <c r="C582" s="147"/>
      <c r="D582" s="147"/>
      <c r="E582" s="148"/>
      <c r="F582" s="148"/>
      <c r="G582" s="147"/>
      <c r="H582" s="147"/>
      <c r="I582" s="147"/>
    </row>
    <row r="583">
      <c r="A583" s="4"/>
      <c r="B583" s="4"/>
      <c r="C583" s="147"/>
      <c r="D583" s="147"/>
      <c r="E583" s="148"/>
      <c r="F583" s="148"/>
      <c r="G583" s="147"/>
      <c r="H583" s="147"/>
      <c r="I583" s="147"/>
    </row>
    <row r="584">
      <c r="A584" s="4"/>
      <c r="B584" s="4"/>
      <c r="C584" s="147"/>
      <c r="D584" s="147"/>
      <c r="E584" s="148"/>
      <c r="F584" s="148"/>
      <c r="G584" s="147"/>
      <c r="H584" s="147"/>
      <c r="I584" s="147"/>
    </row>
    <row r="585">
      <c r="A585" s="4"/>
      <c r="B585" s="4"/>
      <c r="C585" s="147"/>
      <c r="D585" s="147"/>
      <c r="E585" s="148"/>
      <c r="F585" s="148"/>
      <c r="G585" s="147"/>
      <c r="H585" s="147"/>
      <c r="I585" s="147"/>
    </row>
    <row r="586">
      <c r="A586" s="4"/>
      <c r="B586" s="4"/>
      <c r="C586" s="147"/>
      <c r="D586" s="147"/>
      <c r="E586" s="148"/>
      <c r="F586" s="148"/>
      <c r="G586" s="147"/>
      <c r="H586" s="147"/>
      <c r="I586" s="147"/>
    </row>
    <row r="587">
      <c r="A587" s="4"/>
      <c r="B587" s="4"/>
      <c r="C587" s="147"/>
      <c r="D587" s="147"/>
      <c r="E587" s="148"/>
      <c r="F587" s="148"/>
      <c r="G587" s="147"/>
      <c r="H587" s="147"/>
      <c r="I587" s="147"/>
    </row>
    <row r="588">
      <c r="A588" s="4"/>
      <c r="B588" s="4"/>
      <c r="C588" s="147"/>
      <c r="D588" s="147"/>
      <c r="E588" s="148"/>
      <c r="F588" s="148"/>
      <c r="G588" s="147"/>
      <c r="H588" s="147"/>
      <c r="I588" s="147"/>
    </row>
    <row r="589">
      <c r="A589" s="4"/>
      <c r="B589" s="4"/>
      <c r="C589" s="147"/>
      <c r="D589" s="147"/>
      <c r="E589" s="148"/>
      <c r="F589" s="148"/>
      <c r="G589" s="147"/>
      <c r="H589" s="147"/>
      <c r="I589" s="147"/>
    </row>
    <row r="590">
      <c r="A590" s="4"/>
      <c r="B590" s="4"/>
      <c r="C590" s="147"/>
      <c r="D590" s="147"/>
      <c r="E590" s="148"/>
      <c r="F590" s="148"/>
      <c r="G590" s="147"/>
      <c r="H590" s="147"/>
      <c r="I590" s="147"/>
    </row>
    <row r="591">
      <c r="A591" s="4"/>
      <c r="B591" s="4"/>
      <c r="C591" s="147"/>
      <c r="D591" s="147"/>
      <c r="E591" s="148"/>
      <c r="F591" s="148"/>
      <c r="G591" s="147"/>
      <c r="H591" s="147"/>
      <c r="I591" s="147"/>
    </row>
    <row r="592">
      <c r="A592" s="4"/>
      <c r="B592" s="4"/>
      <c r="C592" s="147"/>
      <c r="D592" s="147"/>
      <c r="E592" s="148"/>
      <c r="F592" s="148"/>
      <c r="G592" s="147"/>
      <c r="H592" s="147"/>
      <c r="I592" s="147"/>
    </row>
    <row r="593">
      <c r="A593" s="4"/>
      <c r="B593" s="4"/>
      <c r="C593" s="147"/>
      <c r="D593" s="147"/>
      <c r="E593" s="148"/>
      <c r="F593" s="148"/>
      <c r="G593" s="147"/>
      <c r="H593" s="147"/>
      <c r="I593" s="147"/>
    </row>
    <row r="594">
      <c r="A594" s="4"/>
      <c r="B594" s="4"/>
      <c r="C594" s="147"/>
      <c r="D594" s="147"/>
      <c r="E594" s="148"/>
      <c r="F594" s="148"/>
      <c r="G594" s="147"/>
      <c r="H594" s="147"/>
      <c r="I594" s="147"/>
    </row>
    <row r="595">
      <c r="A595" s="4"/>
      <c r="B595" s="4"/>
      <c r="C595" s="147"/>
      <c r="D595" s="147"/>
      <c r="E595" s="148"/>
      <c r="F595" s="148"/>
      <c r="G595" s="147"/>
      <c r="H595" s="147"/>
      <c r="I595" s="147"/>
    </row>
    <row r="596">
      <c r="A596" s="4"/>
      <c r="B596" s="4"/>
      <c r="C596" s="147"/>
      <c r="D596" s="147"/>
      <c r="E596" s="148"/>
      <c r="F596" s="148"/>
      <c r="G596" s="147"/>
      <c r="H596" s="147"/>
      <c r="I596" s="147"/>
    </row>
    <row r="597">
      <c r="A597" s="4"/>
      <c r="B597" s="4"/>
      <c r="C597" s="147"/>
      <c r="D597" s="147"/>
      <c r="E597" s="148"/>
      <c r="F597" s="148"/>
      <c r="G597" s="147"/>
      <c r="H597" s="147"/>
      <c r="I597" s="147"/>
    </row>
    <row r="598">
      <c r="A598" s="4"/>
      <c r="B598" s="4"/>
      <c r="C598" s="147"/>
      <c r="D598" s="147"/>
      <c r="E598" s="148"/>
      <c r="F598" s="148"/>
      <c r="G598" s="147"/>
      <c r="H598" s="147"/>
      <c r="I598" s="147"/>
    </row>
    <row r="599">
      <c r="A599" s="4"/>
      <c r="B599" s="4"/>
      <c r="C599" s="147"/>
      <c r="D599" s="147"/>
      <c r="E599" s="148"/>
      <c r="F599" s="148"/>
      <c r="G599" s="147"/>
      <c r="H599" s="147"/>
      <c r="I599" s="147"/>
    </row>
    <row r="600">
      <c r="A600" s="4"/>
      <c r="B600" s="4"/>
      <c r="C600" s="147"/>
      <c r="D600" s="147"/>
      <c r="E600" s="148"/>
      <c r="F600" s="148"/>
      <c r="G600" s="147"/>
      <c r="H600" s="147"/>
      <c r="I600" s="147"/>
    </row>
    <row r="601">
      <c r="A601" s="4"/>
      <c r="B601" s="4"/>
      <c r="C601" s="147"/>
      <c r="D601" s="147"/>
      <c r="E601" s="148"/>
      <c r="F601" s="148"/>
      <c r="G601" s="147"/>
      <c r="H601" s="147"/>
      <c r="I601" s="147"/>
    </row>
    <row r="602">
      <c r="A602" s="4"/>
      <c r="B602" s="4"/>
      <c r="C602" s="147"/>
      <c r="D602" s="147"/>
      <c r="E602" s="148"/>
      <c r="F602" s="148"/>
      <c r="G602" s="147"/>
      <c r="H602" s="147"/>
      <c r="I602" s="147"/>
    </row>
    <row r="603">
      <c r="A603" s="4"/>
      <c r="B603" s="4"/>
      <c r="C603" s="147"/>
      <c r="D603" s="147"/>
      <c r="E603" s="148"/>
      <c r="F603" s="148"/>
      <c r="G603" s="147"/>
      <c r="H603" s="147"/>
      <c r="I603" s="147"/>
    </row>
    <row r="604">
      <c r="A604" s="4"/>
      <c r="B604" s="4"/>
      <c r="C604" s="147"/>
      <c r="D604" s="147"/>
      <c r="E604" s="148"/>
      <c r="F604" s="148"/>
      <c r="G604" s="147"/>
      <c r="H604" s="147"/>
      <c r="I604" s="147"/>
    </row>
    <row r="605">
      <c r="A605" s="4"/>
      <c r="B605" s="4"/>
      <c r="C605" s="147"/>
      <c r="D605" s="147"/>
      <c r="E605" s="148"/>
      <c r="F605" s="148"/>
      <c r="G605" s="147"/>
      <c r="H605" s="147"/>
      <c r="I605" s="147"/>
    </row>
    <row r="606">
      <c r="A606" s="4"/>
      <c r="B606" s="4"/>
      <c r="C606" s="147"/>
      <c r="D606" s="147"/>
      <c r="E606" s="148"/>
      <c r="F606" s="148"/>
      <c r="G606" s="147"/>
      <c r="H606" s="147"/>
      <c r="I606" s="147"/>
    </row>
    <row r="607">
      <c r="A607" s="4"/>
      <c r="B607" s="4"/>
      <c r="C607" s="147"/>
      <c r="D607" s="147"/>
      <c r="E607" s="148"/>
      <c r="F607" s="148"/>
      <c r="G607" s="147"/>
      <c r="H607" s="147"/>
      <c r="I607" s="147"/>
    </row>
    <row r="608">
      <c r="A608" s="4"/>
      <c r="B608" s="4"/>
      <c r="C608" s="147"/>
      <c r="D608" s="147"/>
      <c r="E608" s="148"/>
      <c r="F608" s="148"/>
      <c r="G608" s="147"/>
      <c r="H608" s="147"/>
      <c r="I608" s="147"/>
    </row>
    <row r="609">
      <c r="A609" s="4"/>
      <c r="B609" s="4"/>
      <c r="C609" s="147"/>
      <c r="D609" s="147"/>
      <c r="E609" s="148"/>
      <c r="F609" s="148"/>
      <c r="G609" s="147"/>
      <c r="H609" s="147"/>
      <c r="I609" s="147"/>
    </row>
    <row r="610">
      <c r="A610" s="4"/>
      <c r="B610" s="4"/>
      <c r="C610" s="147"/>
      <c r="D610" s="147"/>
      <c r="E610" s="148"/>
      <c r="F610" s="148"/>
      <c r="G610" s="147"/>
      <c r="H610" s="147"/>
      <c r="I610" s="147"/>
    </row>
    <row r="611">
      <c r="A611" s="4"/>
      <c r="B611" s="4"/>
      <c r="C611" s="147"/>
      <c r="D611" s="147"/>
      <c r="E611" s="148"/>
      <c r="F611" s="148"/>
      <c r="G611" s="147"/>
      <c r="H611" s="147"/>
      <c r="I611" s="147"/>
    </row>
    <row r="612">
      <c r="A612" s="4"/>
      <c r="B612" s="4"/>
      <c r="C612" s="147"/>
      <c r="D612" s="147"/>
      <c r="E612" s="148"/>
      <c r="F612" s="148"/>
      <c r="G612" s="147"/>
      <c r="H612" s="147"/>
      <c r="I612" s="147"/>
    </row>
    <row r="613">
      <c r="A613" s="4"/>
      <c r="B613" s="4"/>
      <c r="C613" s="147"/>
      <c r="D613" s="147"/>
      <c r="E613" s="148"/>
      <c r="F613" s="148"/>
      <c r="G613" s="147"/>
      <c r="H613" s="147"/>
      <c r="I613" s="147"/>
    </row>
    <row r="614">
      <c r="A614" s="4"/>
      <c r="B614" s="4"/>
      <c r="C614" s="147"/>
      <c r="D614" s="147"/>
      <c r="E614" s="148"/>
      <c r="F614" s="148"/>
      <c r="G614" s="147"/>
      <c r="H614" s="147"/>
      <c r="I614" s="147"/>
    </row>
    <row r="615">
      <c r="A615" s="4"/>
      <c r="B615" s="4"/>
      <c r="C615" s="147"/>
      <c r="D615" s="147"/>
      <c r="E615" s="148"/>
      <c r="F615" s="148"/>
      <c r="G615" s="147"/>
      <c r="H615" s="147"/>
      <c r="I615" s="147"/>
    </row>
    <row r="616">
      <c r="A616" s="4"/>
      <c r="B616" s="4"/>
      <c r="C616" s="147"/>
      <c r="D616" s="147"/>
      <c r="E616" s="148"/>
      <c r="F616" s="148"/>
      <c r="G616" s="147"/>
      <c r="H616" s="147"/>
      <c r="I616" s="147"/>
    </row>
    <row r="617">
      <c r="A617" s="4"/>
      <c r="B617" s="4"/>
      <c r="C617" s="147"/>
      <c r="D617" s="147"/>
      <c r="E617" s="148"/>
      <c r="F617" s="148"/>
      <c r="G617" s="147"/>
      <c r="H617" s="147"/>
      <c r="I617" s="147"/>
    </row>
    <row r="618">
      <c r="A618" s="4"/>
      <c r="B618" s="4"/>
      <c r="C618" s="147"/>
      <c r="D618" s="147"/>
      <c r="E618" s="148"/>
      <c r="F618" s="148"/>
      <c r="G618" s="147"/>
      <c r="H618" s="147"/>
      <c r="I618" s="147"/>
    </row>
    <row r="619">
      <c r="A619" s="4"/>
      <c r="B619" s="4"/>
      <c r="C619" s="147"/>
      <c r="D619" s="147"/>
      <c r="E619" s="148"/>
      <c r="F619" s="148"/>
      <c r="G619" s="147"/>
      <c r="H619" s="147"/>
      <c r="I619" s="147"/>
    </row>
    <row r="620">
      <c r="A620" s="4"/>
      <c r="B620" s="4"/>
      <c r="C620" s="147"/>
      <c r="D620" s="147"/>
      <c r="E620" s="148"/>
      <c r="F620" s="148"/>
      <c r="G620" s="147"/>
      <c r="H620" s="147"/>
      <c r="I620" s="147"/>
    </row>
    <row r="621">
      <c r="A621" s="4"/>
      <c r="B621" s="4"/>
      <c r="C621" s="147"/>
      <c r="D621" s="147"/>
      <c r="E621" s="148"/>
      <c r="F621" s="148"/>
      <c r="G621" s="147"/>
      <c r="H621" s="147"/>
      <c r="I621" s="147"/>
    </row>
    <row r="622">
      <c r="A622" s="4"/>
      <c r="B622" s="4"/>
      <c r="C622" s="147"/>
      <c r="D622" s="147"/>
      <c r="E622" s="148"/>
      <c r="F622" s="148"/>
      <c r="G622" s="147"/>
      <c r="H622" s="147"/>
      <c r="I622" s="147"/>
    </row>
    <row r="623">
      <c r="A623" s="4"/>
      <c r="B623" s="4"/>
      <c r="C623" s="147"/>
      <c r="D623" s="147"/>
      <c r="E623" s="148"/>
      <c r="F623" s="148"/>
      <c r="G623" s="147"/>
      <c r="H623" s="147"/>
      <c r="I623" s="147"/>
    </row>
    <row r="624">
      <c r="A624" s="4"/>
      <c r="B624" s="4"/>
      <c r="C624" s="147"/>
      <c r="D624" s="147"/>
      <c r="E624" s="148"/>
      <c r="F624" s="148"/>
      <c r="G624" s="147"/>
      <c r="H624" s="147"/>
      <c r="I624" s="147"/>
    </row>
    <row r="625">
      <c r="A625" s="4"/>
      <c r="B625" s="4"/>
      <c r="C625" s="147"/>
      <c r="D625" s="147"/>
      <c r="E625" s="148"/>
      <c r="F625" s="148"/>
      <c r="G625" s="147"/>
      <c r="H625" s="147"/>
      <c r="I625" s="147"/>
    </row>
    <row r="626">
      <c r="A626" s="4"/>
      <c r="B626" s="4"/>
      <c r="C626" s="147"/>
      <c r="D626" s="147"/>
      <c r="E626" s="148"/>
      <c r="F626" s="148"/>
      <c r="G626" s="147"/>
      <c r="H626" s="147"/>
      <c r="I626" s="147"/>
    </row>
    <row r="627">
      <c r="A627" s="4"/>
      <c r="B627" s="4"/>
      <c r="C627" s="147"/>
      <c r="D627" s="147"/>
      <c r="E627" s="148"/>
      <c r="F627" s="148"/>
      <c r="G627" s="147"/>
      <c r="H627" s="147"/>
      <c r="I627" s="147"/>
    </row>
    <row r="628">
      <c r="A628" s="4"/>
      <c r="B628" s="4"/>
      <c r="C628" s="147"/>
      <c r="D628" s="147"/>
      <c r="E628" s="148"/>
      <c r="F628" s="148"/>
      <c r="G628" s="147"/>
      <c r="H628" s="147"/>
      <c r="I628" s="147"/>
    </row>
    <row r="629">
      <c r="A629" s="4"/>
      <c r="B629" s="4"/>
      <c r="C629" s="147"/>
      <c r="D629" s="147"/>
      <c r="E629" s="148"/>
      <c r="F629" s="148"/>
      <c r="G629" s="147"/>
      <c r="H629" s="147"/>
      <c r="I629" s="147"/>
    </row>
    <row r="630">
      <c r="A630" s="4"/>
      <c r="B630" s="4"/>
      <c r="C630" s="147"/>
      <c r="D630" s="147"/>
      <c r="E630" s="148"/>
      <c r="F630" s="148"/>
      <c r="G630" s="147"/>
      <c r="H630" s="147"/>
      <c r="I630" s="147"/>
    </row>
    <row r="631">
      <c r="A631" s="4"/>
      <c r="B631" s="4"/>
      <c r="C631" s="147"/>
      <c r="D631" s="147"/>
      <c r="E631" s="148"/>
      <c r="F631" s="148"/>
      <c r="G631" s="147"/>
      <c r="H631" s="147"/>
      <c r="I631" s="147"/>
    </row>
    <row r="632">
      <c r="A632" s="4"/>
      <c r="B632" s="4"/>
      <c r="C632" s="147"/>
      <c r="D632" s="147"/>
      <c r="E632" s="148"/>
      <c r="F632" s="148"/>
      <c r="G632" s="147"/>
      <c r="H632" s="147"/>
      <c r="I632" s="147"/>
    </row>
    <row r="633">
      <c r="A633" s="4"/>
      <c r="B633" s="4"/>
      <c r="C633" s="147"/>
      <c r="D633" s="147"/>
      <c r="E633" s="148"/>
      <c r="F633" s="148"/>
      <c r="G633" s="147"/>
      <c r="H633" s="147"/>
      <c r="I633" s="147"/>
    </row>
    <row r="634">
      <c r="A634" s="4"/>
      <c r="B634" s="4"/>
      <c r="C634" s="147"/>
      <c r="D634" s="147"/>
      <c r="E634" s="148"/>
      <c r="F634" s="148"/>
      <c r="G634" s="147"/>
      <c r="H634" s="147"/>
      <c r="I634" s="147"/>
    </row>
    <row r="635">
      <c r="A635" s="4"/>
      <c r="B635" s="4"/>
      <c r="C635" s="147"/>
      <c r="D635" s="147"/>
      <c r="E635" s="148"/>
      <c r="F635" s="148"/>
      <c r="G635" s="147"/>
      <c r="H635" s="147"/>
      <c r="I635" s="147"/>
    </row>
    <row r="636">
      <c r="A636" s="4"/>
      <c r="B636" s="4"/>
      <c r="C636" s="147"/>
      <c r="D636" s="147"/>
      <c r="E636" s="148"/>
      <c r="F636" s="148"/>
      <c r="G636" s="147"/>
      <c r="H636" s="147"/>
      <c r="I636" s="147"/>
    </row>
    <row r="637">
      <c r="A637" s="4"/>
      <c r="B637" s="4"/>
      <c r="C637" s="147"/>
      <c r="D637" s="147"/>
      <c r="E637" s="148"/>
      <c r="F637" s="148"/>
      <c r="G637" s="147"/>
      <c r="H637" s="147"/>
      <c r="I637" s="147"/>
    </row>
    <row r="638">
      <c r="A638" s="4"/>
      <c r="B638" s="4"/>
      <c r="C638" s="147"/>
      <c r="D638" s="147"/>
      <c r="E638" s="148"/>
      <c r="F638" s="148"/>
      <c r="G638" s="147"/>
      <c r="H638" s="147"/>
      <c r="I638" s="147"/>
    </row>
    <row r="639">
      <c r="A639" s="4"/>
      <c r="B639" s="4"/>
      <c r="C639" s="147"/>
      <c r="D639" s="147"/>
      <c r="E639" s="148"/>
      <c r="F639" s="148"/>
      <c r="G639" s="147"/>
      <c r="H639" s="147"/>
      <c r="I639" s="147"/>
    </row>
    <row r="640">
      <c r="A640" s="4"/>
      <c r="B640" s="4"/>
      <c r="C640" s="147"/>
      <c r="D640" s="147"/>
      <c r="E640" s="148"/>
      <c r="F640" s="148"/>
      <c r="G640" s="147"/>
      <c r="H640" s="147"/>
      <c r="I640" s="147"/>
    </row>
    <row r="641">
      <c r="A641" s="4"/>
      <c r="B641" s="4"/>
      <c r="C641" s="147"/>
      <c r="D641" s="147"/>
      <c r="E641" s="148"/>
      <c r="F641" s="148"/>
      <c r="G641" s="147"/>
      <c r="H641" s="147"/>
      <c r="I641" s="147"/>
    </row>
    <row r="642">
      <c r="A642" s="4"/>
      <c r="B642" s="4"/>
      <c r="C642" s="147"/>
      <c r="D642" s="147"/>
      <c r="E642" s="148"/>
      <c r="F642" s="148"/>
      <c r="G642" s="147"/>
      <c r="H642" s="147"/>
      <c r="I642" s="147"/>
    </row>
    <row r="643">
      <c r="A643" s="4"/>
      <c r="B643" s="4"/>
      <c r="C643" s="147"/>
      <c r="D643" s="147"/>
      <c r="E643" s="148"/>
      <c r="F643" s="148"/>
      <c r="G643" s="147"/>
      <c r="H643" s="147"/>
      <c r="I643" s="147"/>
    </row>
    <row r="644">
      <c r="A644" s="4"/>
      <c r="B644" s="4"/>
      <c r="C644" s="147"/>
      <c r="D644" s="147"/>
      <c r="E644" s="148"/>
      <c r="F644" s="148"/>
      <c r="G644" s="147"/>
      <c r="H644" s="147"/>
      <c r="I644" s="147"/>
    </row>
    <row r="645">
      <c r="A645" s="4"/>
      <c r="B645" s="4"/>
      <c r="C645" s="147"/>
      <c r="D645" s="147"/>
      <c r="E645" s="148"/>
      <c r="F645" s="148"/>
      <c r="G645" s="147"/>
      <c r="H645" s="147"/>
      <c r="I645" s="147"/>
    </row>
    <row r="646">
      <c r="A646" s="4"/>
      <c r="B646" s="4"/>
      <c r="C646" s="147"/>
      <c r="D646" s="147"/>
      <c r="E646" s="148"/>
      <c r="F646" s="148"/>
      <c r="G646" s="147"/>
      <c r="H646" s="147"/>
      <c r="I646" s="147"/>
    </row>
    <row r="647">
      <c r="A647" s="4"/>
      <c r="B647" s="4"/>
      <c r="C647" s="147"/>
      <c r="D647" s="147"/>
      <c r="E647" s="148"/>
      <c r="F647" s="148"/>
      <c r="G647" s="147"/>
      <c r="H647" s="147"/>
      <c r="I647" s="147"/>
    </row>
    <row r="648">
      <c r="A648" s="4"/>
      <c r="B648" s="4"/>
      <c r="C648" s="147"/>
      <c r="D648" s="147"/>
      <c r="E648" s="148"/>
      <c r="F648" s="148"/>
      <c r="G648" s="147"/>
      <c r="H648" s="147"/>
      <c r="I648" s="147"/>
    </row>
    <row r="649">
      <c r="A649" s="4"/>
      <c r="B649" s="4"/>
      <c r="C649" s="147"/>
      <c r="D649" s="147"/>
      <c r="E649" s="148"/>
      <c r="F649" s="148"/>
      <c r="G649" s="147"/>
      <c r="H649" s="147"/>
      <c r="I649" s="147"/>
    </row>
    <row r="650">
      <c r="A650" s="4"/>
      <c r="B650" s="4"/>
      <c r="C650" s="147"/>
      <c r="D650" s="147"/>
      <c r="E650" s="148"/>
      <c r="F650" s="148"/>
      <c r="G650" s="147"/>
      <c r="H650" s="147"/>
      <c r="I650" s="147"/>
    </row>
    <row r="651">
      <c r="A651" s="4"/>
      <c r="B651" s="4"/>
      <c r="C651" s="147"/>
      <c r="D651" s="147"/>
      <c r="E651" s="148"/>
      <c r="F651" s="148"/>
      <c r="G651" s="147"/>
      <c r="H651" s="147"/>
      <c r="I651" s="147"/>
    </row>
    <row r="652">
      <c r="A652" s="4"/>
      <c r="B652" s="4"/>
      <c r="C652" s="147"/>
      <c r="D652" s="147"/>
      <c r="E652" s="148"/>
      <c r="F652" s="148"/>
      <c r="G652" s="147"/>
      <c r="H652" s="147"/>
      <c r="I652" s="147"/>
    </row>
    <row r="653">
      <c r="A653" s="4"/>
      <c r="B653" s="4"/>
      <c r="C653" s="147"/>
      <c r="D653" s="147"/>
      <c r="E653" s="148"/>
      <c r="F653" s="148"/>
      <c r="G653" s="147"/>
      <c r="H653" s="147"/>
      <c r="I653" s="147"/>
    </row>
    <row r="654">
      <c r="A654" s="4"/>
      <c r="B654" s="4"/>
      <c r="C654" s="147"/>
      <c r="D654" s="147"/>
      <c r="E654" s="148"/>
      <c r="F654" s="148"/>
      <c r="G654" s="147"/>
      <c r="H654" s="147"/>
      <c r="I654" s="147"/>
    </row>
    <row r="655">
      <c r="A655" s="4"/>
      <c r="B655" s="4"/>
      <c r="C655" s="147"/>
      <c r="D655" s="147"/>
      <c r="E655" s="148"/>
      <c r="F655" s="148"/>
      <c r="G655" s="147"/>
      <c r="H655" s="147"/>
      <c r="I655" s="147"/>
    </row>
    <row r="656">
      <c r="A656" s="4"/>
      <c r="B656" s="4"/>
      <c r="C656" s="147"/>
      <c r="D656" s="147"/>
      <c r="E656" s="148"/>
      <c r="F656" s="148"/>
      <c r="G656" s="147"/>
      <c r="H656" s="147"/>
      <c r="I656" s="147"/>
    </row>
    <row r="657">
      <c r="A657" s="4"/>
      <c r="B657" s="4"/>
      <c r="C657" s="147"/>
      <c r="D657" s="147"/>
      <c r="E657" s="148"/>
      <c r="F657" s="148"/>
      <c r="G657" s="147"/>
      <c r="H657" s="147"/>
      <c r="I657" s="147"/>
    </row>
    <row r="658">
      <c r="A658" s="4"/>
      <c r="B658" s="4"/>
      <c r="C658" s="147"/>
      <c r="D658" s="147"/>
      <c r="E658" s="148"/>
      <c r="F658" s="148"/>
      <c r="G658" s="147"/>
      <c r="H658" s="147"/>
      <c r="I658" s="147"/>
    </row>
    <row r="659">
      <c r="A659" s="4"/>
      <c r="B659" s="4"/>
      <c r="C659" s="147"/>
      <c r="D659" s="147"/>
      <c r="E659" s="148"/>
      <c r="F659" s="148"/>
      <c r="G659" s="147"/>
      <c r="H659" s="147"/>
      <c r="I659" s="147"/>
    </row>
    <row r="660">
      <c r="A660" s="4"/>
      <c r="B660" s="4"/>
      <c r="C660" s="147"/>
      <c r="D660" s="147"/>
      <c r="E660" s="148"/>
      <c r="F660" s="148"/>
      <c r="G660" s="147"/>
      <c r="H660" s="147"/>
      <c r="I660" s="147"/>
    </row>
    <row r="661">
      <c r="A661" s="4"/>
      <c r="B661" s="4"/>
      <c r="C661" s="147"/>
      <c r="D661" s="147"/>
      <c r="E661" s="148"/>
      <c r="F661" s="148"/>
      <c r="G661" s="147"/>
      <c r="H661" s="147"/>
      <c r="I661" s="147"/>
    </row>
    <row r="662">
      <c r="A662" s="4"/>
      <c r="B662" s="4"/>
      <c r="C662" s="147"/>
      <c r="D662" s="147"/>
      <c r="E662" s="148"/>
      <c r="F662" s="148"/>
      <c r="G662" s="147"/>
      <c r="H662" s="147"/>
      <c r="I662" s="147"/>
    </row>
    <row r="663">
      <c r="A663" s="4"/>
      <c r="B663" s="4"/>
      <c r="C663" s="147"/>
      <c r="D663" s="147"/>
      <c r="E663" s="148"/>
      <c r="F663" s="148"/>
      <c r="G663" s="147"/>
      <c r="H663" s="147"/>
      <c r="I663" s="147"/>
    </row>
    <row r="664">
      <c r="A664" s="4"/>
      <c r="B664" s="4"/>
      <c r="C664" s="147"/>
      <c r="D664" s="147"/>
      <c r="E664" s="148"/>
      <c r="F664" s="148"/>
      <c r="G664" s="147"/>
      <c r="H664" s="147"/>
      <c r="I664" s="147"/>
    </row>
    <row r="665">
      <c r="A665" s="4"/>
      <c r="B665" s="4"/>
      <c r="C665" s="147"/>
      <c r="D665" s="147"/>
      <c r="E665" s="148"/>
      <c r="F665" s="148"/>
      <c r="G665" s="147"/>
      <c r="H665" s="147"/>
      <c r="I665" s="147"/>
    </row>
    <row r="666">
      <c r="A666" s="4"/>
      <c r="B666" s="4"/>
      <c r="C666" s="147"/>
      <c r="D666" s="147"/>
      <c r="E666" s="148"/>
      <c r="F666" s="148"/>
      <c r="G666" s="147"/>
      <c r="H666" s="147"/>
      <c r="I666" s="147"/>
    </row>
    <row r="667">
      <c r="A667" s="4"/>
      <c r="B667" s="4"/>
      <c r="C667" s="147"/>
      <c r="D667" s="147"/>
      <c r="E667" s="148"/>
      <c r="F667" s="148"/>
      <c r="G667" s="147"/>
      <c r="H667" s="147"/>
      <c r="I667" s="147"/>
    </row>
    <row r="668">
      <c r="A668" s="4"/>
      <c r="B668" s="4"/>
      <c r="C668" s="147"/>
      <c r="D668" s="147"/>
      <c r="E668" s="148"/>
      <c r="F668" s="148"/>
      <c r="G668" s="147"/>
      <c r="H668" s="147"/>
      <c r="I668" s="147"/>
    </row>
    <row r="669">
      <c r="A669" s="4"/>
      <c r="B669" s="4"/>
      <c r="C669" s="147"/>
      <c r="D669" s="147"/>
      <c r="E669" s="148"/>
      <c r="F669" s="148"/>
      <c r="G669" s="147"/>
      <c r="H669" s="147"/>
      <c r="I669" s="147"/>
    </row>
    <row r="670">
      <c r="A670" s="4"/>
      <c r="B670" s="4"/>
      <c r="C670" s="147"/>
      <c r="D670" s="147"/>
      <c r="E670" s="148"/>
      <c r="F670" s="148"/>
      <c r="G670" s="147"/>
      <c r="H670" s="147"/>
      <c r="I670" s="147"/>
    </row>
    <row r="671">
      <c r="A671" s="4"/>
      <c r="B671" s="4"/>
      <c r="C671" s="147"/>
      <c r="D671" s="147"/>
      <c r="E671" s="148"/>
      <c r="F671" s="148"/>
      <c r="G671" s="147"/>
      <c r="H671" s="147"/>
      <c r="I671" s="147"/>
    </row>
    <row r="672">
      <c r="A672" s="4"/>
      <c r="B672" s="4"/>
      <c r="C672" s="147"/>
      <c r="D672" s="147"/>
      <c r="E672" s="148"/>
      <c r="F672" s="148"/>
      <c r="G672" s="147"/>
      <c r="H672" s="147"/>
      <c r="I672" s="147"/>
    </row>
    <row r="673">
      <c r="A673" s="4"/>
      <c r="B673" s="4"/>
      <c r="C673" s="147"/>
      <c r="D673" s="147"/>
      <c r="E673" s="148"/>
      <c r="F673" s="148"/>
      <c r="G673" s="147"/>
      <c r="H673" s="147"/>
      <c r="I673" s="147"/>
    </row>
    <row r="674">
      <c r="A674" s="4"/>
      <c r="B674" s="4"/>
      <c r="C674" s="147"/>
      <c r="D674" s="147"/>
      <c r="E674" s="148"/>
      <c r="F674" s="148"/>
      <c r="G674" s="147"/>
      <c r="H674" s="147"/>
      <c r="I674" s="147"/>
    </row>
    <row r="675">
      <c r="A675" s="4"/>
      <c r="B675" s="4"/>
      <c r="C675" s="147"/>
      <c r="D675" s="147"/>
      <c r="E675" s="148"/>
      <c r="F675" s="148"/>
      <c r="G675" s="147"/>
      <c r="H675" s="147"/>
      <c r="I675" s="147"/>
    </row>
    <row r="676">
      <c r="A676" s="4"/>
      <c r="B676" s="4"/>
      <c r="C676" s="147"/>
      <c r="D676" s="147"/>
      <c r="E676" s="148"/>
      <c r="F676" s="148"/>
      <c r="G676" s="147"/>
      <c r="H676" s="147"/>
      <c r="I676" s="147"/>
    </row>
    <row r="677">
      <c r="A677" s="4"/>
      <c r="B677" s="4"/>
      <c r="C677" s="147"/>
      <c r="D677" s="147"/>
      <c r="E677" s="148"/>
      <c r="F677" s="148"/>
      <c r="G677" s="147"/>
      <c r="H677" s="147"/>
      <c r="I677" s="147"/>
    </row>
    <row r="678">
      <c r="A678" s="4"/>
      <c r="B678" s="4"/>
      <c r="C678" s="147"/>
      <c r="D678" s="147"/>
      <c r="E678" s="148"/>
      <c r="F678" s="148"/>
      <c r="G678" s="147"/>
      <c r="H678" s="147"/>
      <c r="I678" s="147"/>
    </row>
    <row r="679">
      <c r="A679" s="4"/>
      <c r="B679" s="4"/>
      <c r="C679" s="147"/>
      <c r="D679" s="147"/>
      <c r="E679" s="148"/>
      <c r="F679" s="148"/>
      <c r="G679" s="147"/>
      <c r="H679" s="147"/>
      <c r="I679" s="147"/>
    </row>
    <row r="680">
      <c r="A680" s="4"/>
      <c r="B680" s="4"/>
      <c r="C680" s="147"/>
      <c r="D680" s="147"/>
      <c r="E680" s="148"/>
      <c r="F680" s="148"/>
      <c r="G680" s="147"/>
      <c r="H680" s="147"/>
      <c r="I680" s="147"/>
    </row>
    <row r="681">
      <c r="A681" s="4"/>
      <c r="B681" s="4"/>
      <c r="C681" s="147"/>
      <c r="D681" s="147"/>
      <c r="E681" s="148"/>
      <c r="F681" s="148"/>
      <c r="G681" s="147"/>
      <c r="H681" s="147"/>
      <c r="I681" s="147"/>
    </row>
    <row r="682">
      <c r="A682" s="4"/>
      <c r="B682" s="4"/>
      <c r="C682" s="147"/>
      <c r="D682" s="147"/>
      <c r="E682" s="148"/>
      <c r="F682" s="148"/>
      <c r="G682" s="147"/>
      <c r="H682" s="147"/>
      <c r="I682" s="147"/>
    </row>
    <row r="683">
      <c r="A683" s="4"/>
      <c r="B683" s="4"/>
      <c r="C683" s="147"/>
      <c r="D683" s="147"/>
      <c r="E683" s="148"/>
      <c r="F683" s="148"/>
      <c r="G683" s="147"/>
      <c r="H683" s="147"/>
      <c r="I683" s="147"/>
    </row>
    <row r="684">
      <c r="A684" s="4"/>
      <c r="B684" s="4"/>
      <c r="C684" s="147"/>
      <c r="D684" s="147"/>
      <c r="E684" s="148"/>
      <c r="F684" s="148"/>
      <c r="G684" s="147"/>
      <c r="H684" s="147"/>
      <c r="I684" s="147"/>
    </row>
    <row r="685">
      <c r="A685" s="4"/>
      <c r="B685" s="4"/>
      <c r="C685" s="147"/>
      <c r="D685" s="147"/>
      <c r="E685" s="148"/>
      <c r="F685" s="148"/>
      <c r="G685" s="147"/>
      <c r="H685" s="147"/>
      <c r="I685" s="147"/>
    </row>
    <row r="686">
      <c r="A686" s="4"/>
      <c r="B686" s="4"/>
      <c r="C686" s="147"/>
      <c r="D686" s="147"/>
      <c r="E686" s="148"/>
      <c r="F686" s="148"/>
      <c r="G686" s="147"/>
      <c r="H686" s="147"/>
      <c r="I686" s="147"/>
    </row>
    <row r="687">
      <c r="A687" s="4"/>
      <c r="B687" s="4"/>
      <c r="C687" s="147"/>
      <c r="D687" s="147"/>
      <c r="E687" s="148"/>
      <c r="F687" s="148"/>
      <c r="G687" s="147"/>
      <c r="H687" s="147"/>
      <c r="I687" s="147"/>
    </row>
    <row r="688">
      <c r="A688" s="4"/>
      <c r="B688" s="4"/>
      <c r="C688" s="147"/>
      <c r="D688" s="147"/>
      <c r="E688" s="148"/>
      <c r="F688" s="148"/>
      <c r="G688" s="147"/>
      <c r="H688" s="147"/>
      <c r="I688" s="147"/>
    </row>
    <row r="689">
      <c r="A689" s="4"/>
      <c r="B689" s="4"/>
      <c r="C689" s="147"/>
      <c r="D689" s="147"/>
      <c r="E689" s="148"/>
      <c r="F689" s="148"/>
      <c r="G689" s="147"/>
      <c r="H689" s="147"/>
      <c r="I689" s="147"/>
    </row>
    <row r="690">
      <c r="A690" s="4"/>
      <c r="B690" s="4"/>
      <c r="C690" s="147"/>
      <c r="D690" s="147"/>
      <c r="E690" s="148"/>
      <c r="F690" s="148"/>
      <c r="G690" s="147"/>
      <c r="H690" s="147"/>
      <c r="I690" s="147"/>
    </row>
    <row r="691">
      <c r="A691" s="4"/>
      <c r="B691" s="4"/>
      <c r="C691" s="147"/>
      <c r="D691" s="147"/>
      <c r="E691" s="148"/>
      <c r="F691" s="148"/>
      <c r="G691" s="147"/>
      <c r="H691" s="147"/>
      <c r="I691" s="147"/>
    </row>
    <row r="692">
      <c r="A692" s="4"/>
      <c r="B692" s="4"/>
      <c r="C692" s="147"/>
      <c r="D692" s="147"/>
      <c r="E692" s="148"/>
      <c r="F692" s="148"/>
      <c r="G692" s="147"/>
      <c r="H692" s="147"/>
      <c r="I692" s="147"/>
    </row>
    <row r="693">
      <c r="A693" s="4"/>
      <c r="B693" s="4"/>
      <c r="C693" s="147"/>
      <c r="D693" s="147"/>
      <c r="E693" s="148"/>
      <c r="F693" s="148"/>
      <c r="G693" s="147"/>
      <c r="H693" s="147"/>
      <c r="I693" s="147"/>
    </row>
    <row r="694">
      <c r="A694" s="4"/>
      <c r="B694" s="4"/>
      <c r="C694" s="147"/>
      <c r="D694" s="147"/>
      <c r="E694" s="148"/>
      <c r="F694" s="148"/>
      <c r="G694" s="147"/>
      <c r="H694" s="147"/>
      <c r="I694" s="147"/>
    </row>
    <row r="695">
      <c r="A695" s="4"/>
      <c r="B695" s="4"/>
      <c r="C695" s="147"/>
      <c r="D695" s="147"/>
      <c r="E695" s="148"/>
      <c r="F695" s="148"/>
      <c r="G695" s="147"/>
      <c r="H695" s="147"/>
      <c r="I695" s="147"/>
    </row>
    <row r="696">
      <c r="A696" s="4"/>
      <c r="B696" s="4"/>
      <c r="C696" s="147"/>
      <c r="D696" s="147"/>
      <c r="E696" s="148"/>
      <c r="F696" s="148"/>
      <c r="G696" s="147"/>
      <c r="H696" s="147"/>
      <c r="I696" s="147"/>
    </row>
    <row r="697">
      <c r="A697" s="4"/>
      <c r="B697" s="4"/>
      <c r="C697" s="147"/>
      <c r="D697" s="147"/>
      <c r="E697" s="148"/>
      <c r="F697" s="148"/>
      <c r="G697" s="147"/>
      <c r="H697" s="147"/>
      <c r="I697" s="147"/>
    </row>
    <row r="698">
      <c r="A698" s="4"/>
      <c r="B698" s="4"/>
      <c r="C698" s="147"/>
      <c r="D698" s="147"/>
      <c r="E698" s="148"/>
      <c r="F698" s="148"/>
      <c r="G698" s="147"/>
      <c r="H698" s="147"/>
      <c r="I698" s="147"/>
    </row>
    <row r="699">
      <c r="A699" s="4"/>
      <c r="B699" s="4"/>
      <c r="C699" s="147"/>
      <c r="D699" s="147"/>
      <c r="E699" s="148"/>
      <c r="F699" s="148"/>
      <c r="G699" s="147"/>
      <c r="H699" s="147"/>
      <c r="I699" s="147"/>
    </row>
    <row r="700">
      <c r="A700" s="4"/>
      <c r="B700" s="4"/>
      <c r="C700" s="147"/>
      <c r="D700" s="147"/>
      <c r="E700" s="148"/>
      <c r="F700" s="148"/>
      <c r="G700" s="147"/>
      <c r="H700" s="147"/>
      <c r="I700" s="147"/>
    </row>
    <row r="701">
      <c r="A701" s="4"/>
      <c r="B701" s="4"/>
      <c r="C701" s="147"/>
      <c r="D701" s="147"/>
      <c r="E701" s="148"/>
      <c r="F701" s="148"/>
      <c r="G701" s="147"/>
      <c r="H701" s="147"/>
      <c r="I701" s="147"/>
    </row>
    <row r="702">
      <c r="A702" s="4"/>
      <c r="B702" s="4"/>
      <c r="C702" s="147"/>
      <c r="D702" s="147"/>
      <c r="E702" s="148"/>
      <c r="F702" s="148"/>
      <c r="G702" s="147"/>
      <c r="H702" s="147"/>
      <c r="I702" s="147"/>
    </row>
    <row r="703">
      <c r="A703" s="4"/>
      <c r="B703" s="4"/>
      <c r="C703" s="147"/>
      <c r="D703" s="147"/>
      <c r="E703" s="148"/>
      <c r="F703" s="148"/>
      <c r="G703" s="147"/>
      <c r="H703" s="147"/>
      <c r="I703" s="147"/>
    </row>
    <row r="704">
      <c r="A704" s="4"/>
      <c r="B704" s="4"/>
      <c r="C704" s="147"/>
      <c r="D704" s="147"/>
      <c r="E704" s="148"/>
      <c r="F704" s="148"/>
      <c r="G704" s="147"/>
      <c r="H704" s="147"/>
      <c r="I704" s="147"/>
    </row>
    <row r="705">
      <c r="A705" s="4"/>
      <c r="B705" s="4"/>
      <c r="C705" s="147"/>
      <c r="D705" s="147"/>
      <c r="E705" s="148"/>
      <c r="F705" s="148"/>
      <c r="G705" s="147"/>
      <c r="H705" s="147"/>
      <c r="I705" s="147"/>
    </row>
    <row r="706">
      <c r="A706" s="4"/>
      <c r="B706" s="4"/>
      <c r="C706" s="147"/>
      <c r="D706" s="147"/>
      <c r="E706" s="148"/>
      <c r="F706" s="148"/>
      <c r="G706" s="147"/>
      <c r="H706" s="147"/>
      <c r="I706" s="147"/>
    </row>
    <row r="707">
      <c r="A707" s="4"/>
      <c r="B707" s="4"/>
      <c r="C707" s="147"/>
      <c r="D707" s="147"/>
      <c r="E707" s="148"/>
      <c r="F707" s="148"/>
      <c r="G707" s="147"/>
      <c r="H707" s="147"/>
      <c r="I707" s="147"/>
    </row>
    <row r="708">
      <c r="A708" s="4"/>
      <c r="B708" s="4"/>
      <c r="C708" s="147"/>
      <c r="D708" s="147"/>
      <c r="E708" s="148"/>
      <c r="F708" s="148"/>
      <c r="G708" s="147"/>
      <c r="H708" s="147"/>
      <c r="I708" s="147"/>
    </row>
    <row r="709">
      <c r="A709" s="4"/>
      <c r="B709" s="4"/>
      <c r="C709" s="147"/>
      <c r="D709" s="147"/>
      <c r="E709" s="148"/>
      <c r="F709" s="148"/>
      <c r="G709" s="147"/>
      <c r="H709" s="147"/>
      <c r="I709" s="147"/>
    </row>
    <row r="710">
      <c r="A710" s="4"/>
      <c r="B710" s="4"/>
      <c r="C710" s="147"/>
      <c r="D710" s="147"/>
      <c r="E710" s="148"/>
      <c r="F710" s="148"/>
      <c r="G710" s="147"/>
      <c r="H710" s="147"/>
      <c r="I710" s="147"/>
    </row>
    <row r="711">
      <c r="A711" s="4"/>
      <c r="B711" s="4"/>
      <c r="C711" s="147"/>
      <c r="D711" s="147"/>
      <c r="E711" s="148"/>
      <c r="F711" s="148"/>
      <c r="G711" s="147"/>
      <c r="H711" s="147"/>
      <c r="I711" s="147"/>
    </row>
    <row r="712">
      <c r="A712" s="4"/>
      <c r="B712" s="4"/>
      <c r="C712" s="147"/>
      <c r="D712" s="147"/>
      <c r="E712" s="148"/>
      <c r="F712" s="148"/>
      <c r="G712" s="147"/>
      <c r="H712" s="147"/>
      <c r="I712" s="147"/>
    </row>
    <row r="713">
      <c r="A713" s="4"/>
      <c r="B713" s="4"/>
      <c r="C713" s="147"/>
      <c r="D713" s="147"/>
      <c r="E713" s="148"/>
      <c r="F713" s="148"/>
      <c r="G713" s="147"/>
      <c r="H713" s="147"/>
      <c r="I713" s="147"/>
    </row>
    <row r="714">
      <c r="A714" s="4"/>
      <c r="B714" s="4"/>
      <c r="C714" s="147"/>
      <c r="D714" s="147"/>
      <c r="E714" s="148"/>
      <c r="F714" s="148"/>
      <c r="G714" s="147"/>
      <c r="H714" s="147"/>
      <c r="I714" s="147"/>
    </row>
    <row r="715">
      <c r="A715" s="4"/>
      <c r="B715" s="4"/>
      <c r="C715" s="147"/>
      <c r="D715" s="147"/>
      <c r="E715" s="148"/>
      <c r="F715" s="148"/>
      <c r="G715" s="147"/>
      <c r="H715" s="147"/>
      <c r="I715" s="147"/>
    </row>
    <row r="716">
      <c r="A716" s="4"/>
      <c r="B716" s="4"/>
      <c r="C716" s="147"/>
      <c r="D716" s="147"/>
      <c r="E716" s="148"/>
      <c r="F716" s="148"/>
      <c r="G716" s="147"/>
      <c r="H716" s="147"/>
      <c r="I716" s="147"/>
    </row>
    <row r="717">
      <c r="A717" s="4"/>
      <c r="B717" s="4"/>
      <c r="C717" s="147"/>
      <c r="D717" s="147"/>
      <c r="E717" s="148"/>
      <c r="F717" s="148"/>
      <c r="G717" s="147"/>
      <c r="H717" s="147"/>
      <c r="I717" s="147"/>
    </row>
    <row r="718">
      <c r="A718" s="4"/>
      <c r="B718" s="4"/>
      <c r="C718" s="147"/>
      <c r="D718" s="147"/>
      <c r="E718" s="148"/>
      <c r="F718" s="148"/>
      <c r="G718" s="147"/>
      <c r="H718" s="147"/>
      <c r="I718" s="147"/>
    </row>
    <row r="719">
      <c r="A719" s="4"/>
      <c r="B719" s="4"/>
      <c r="C719" s="147"/>
      <c r="D719" s="147"/>
      <c r="E719" s="148"/>
      <c r="F719" s="148"/>
      <c r="G719" s="147"/>
      <c r="H719" s="147"/>
      <c r="I719" s="147"/>
    </row>
    <row r="720">
      <c r="A720" s="4"/>
      <c r="B720" s="4"/>
      <c r="C720" s="147"/>
      <c r="D720" s="147"/>
      <c r="E720" s="148"/>
      <c r="F720" s="148"/>
      <c r="G720" s="147"/>
      <c r="H720" s="147"/>
      <c r="I720" s="147"/>
    </row>
    <row r="721">
      <c r="A721" s="4"/>
      <c r="B721" s="4"/>
      <c r="C721" s="147"/>
      <c r="D721" s="147"/>
      <c r="E721" s="148"/>
      <c r="F721" s="148"/>
      <c r="G721" s="147"/>
      <c r="H721" s="147"/>
      <c r="I721" s="147"/>
    </row>
    <row r="722">
      <c r="A722" s="4"/>
      <c r="B722" s="4"/>
      <c r="C722" s="147"/>
      <c r="D722" s="147"/>
      <c r="E722" s="148"/>
      <c r="F722" s="148"/>
      <c r="G722" s="147"/>
      <c r="H722" s="147"/>
      <c r="I722" s="147"/>
    </row>
    <row r="723">
      <c r="A723" s="4"/>
      <c r="B723" s="4"/>
      <c r="C723" s="147"/>
      <c r="D723" s="147"/>
      <c r="E723" s="148"/>
      <c r="F723" s="148"/>
      <c r="G723" s="147"/>
      <c r="H723" s="147"/>
      <c r="I723" s="147"/>
    </row>
    <row r="724">
      <c r="A724" s="4"/>
      <c r="B724" s="4"/>
      <c r="C724" s="147"/>
      <c r="D724" s="147"/>
      <c r="E724" s="148"/>
      <c r="F724" s="148"/>
      <c r="G724" s="147"/>
      <c r="H724" s="147"/>
      <c r="I724" s="147"/>
    </row>
    <row r="725">
      <c r="A725" s="4"/>
      <c r="B725" s="4"/>
      <c r="C725" s="147"/>
      <c r="D725" s="147"/>
      <c r="E725" s="148"/>
      <c r="F725" s="148"/>
      <c r="G725" s="147"/>
      <c r="H725" s="147"/>
      <c r="I725" s="147"/>
    </row>
    <row r="726">
      <c r="A726" s="4"/>
      <c r="B726" s="4"/>
      <c r="C726" s="147"/>
      <c r="D726" s="147"/>
      <c r="E726" s="148"/>
      <c r="F726" s="148"/>
      <c r="G726" s="147"/>
      <c r="H726" s="147"/>
      <c r="I726" s="147"/>
    </row>
    <row r="727">
      <c r="A727" s="4"/>
      <c r="B727" s="4"/>
      <c r="C727" s="147"/>
      <c r="D727" s="147"/>
      <c r="E727" s="148"/>
      <c r="F727" s="148"/>
      <c r="G727" s="147"/>
      <c r="H727" s="147"/>
      <c r="I727" s="147"/>
    </row>
    <row r="728">
      <c r="A728" s="4"/>
      <c r="B728" s="4"/>
      <c r="C728" s="147"/>
      <c r="D728" s="147"/>
      <c r="E728" s="148"/>
      <c r="F728" s="148"/>
      <c r="G728" s="147"/>
      <c r="H728" s="147"/>
      <c r="I728" s="147"/>
    </row>
    <row r="729">
      <c r="A729" s="4"/>
      <c r="B729" s="4"/>
      <c r="C729" s="147"/>
      <c r="D729" s="147"/>
      <c r="E729" s="148"/>
      <c r="F729" s="148"/>
      <c r="G729" s="147"/>
      <c r="H729" s="147"/>
      <c r="I729" s="147"/>
    </row>
    <row r="730">
      <c r="A730" s="4"/>
      <c r="B730" s="4"/>
      <c r="C730" s="147"/>
      <c r="D730" s="147"/>
      <c r="E730" s="148"/>
      <c r="F730" s="148"/>
      <c r="G730" s="147"/>
      <c r="H730" s="147"/>
      <c r="I730" s="147"/>
    </row>
    <row r="731">
      <c r="A731" s="4"/>
      <c r="B731" s="4"/>
      <c r="C731" s="147"/>
      <c r="D731" s="147"/>
      <c r="E731" s="148"/>
      <c r="F731" s="148"/>
      <c r="G731" s="147"/>
      <c r="H731" s="147"/>
      <c r="I731" s="147"/>
    </row>
    <row r="732">
      <c r="A732" s="4"/>
      <c r="B732" s="4"/>
      <c r="C732" s="147"/>
      <c r="D732" s="147"/>
      <c r="E732" s="148"/>
      <c r="F732" s="148"/>
      <c r="G732" s="147"/>
      <c r="H732" s="147"/>
      <c r="I732" s="147"/>
    </row>
    <row r="733">
      <c r="A733" s="4"/>
      <c r="B733" s="4"/>
      <c r="C733" s="147"/>
      <c r="D733" s="147"/>
      <c r="E733" s="148"/>
      <c r="F733" s="148"/>
      <c r="G733" s="147"/>
      <c r="H733" s="147"/>
      <c r="I733" s="147"/>
    </row>
    <row r="734">
      <c r="A734" s="4"/>
      <c r="B734" s="4"/>
      <c r="C734" s="147"/>
      <c r="D734" s="147"/>
      <c r="E734" s="148"/>
      <c r="F734" s="148"/>
      <c r="G734" s="147"/>
      <c r="H734" s="147"/>
      <c r="I734" s="147"/>
    </row>
    <row r="735">
      <c r="A735" s="4"/>
      <c r="B735" s="4"/>
      <c r="C735" s="147"/>
      <c r="D735" s="147"/>
      <c r="E735" s="148"/>
      <c r="F735" s="148"/>
      <c r="G735" s="147"/>
      <c r="H735" s="147"/>
      <c r="I735" s="147"/>
    </row>
    <row r="736">
      <c r="A736" s="4"/>
      <c r="B736" s="4"/>
      <c r="C736" s="147"/>
      <c r="D736" s="147"/>
      <c r="E736" s="148"/>
      <c r="F736" s="148"/>
      <c r="G736" s="147"/>
      <c r="H736" s="147"/>
      <c r="I736" s="147"/>
    </row>
    <row r="737">
      <c r="A737" s="4"/>
      <c r="B737" s="4"/>
      <c r="C737" s="147"/>
      <c r="D737" s="147"/>
      <c r="E737" s="148"/>
      <c r="F737" s="148"/>
      <c r="G737" s="147"/>
      <c r="H737" s="147"/>
      <c r="I737" s="147"/>
    </row>
    <row r="738">
      <c r="A738" s="4"/>
      <c r="B738" s="4"/>
      <c r="C738" s="147"/>
      <c r="D738" s="147"/>
      <c r="E738" s="148"/>
      <c r="F738" s="148"/>
      <c r="G738" s="147"/>
      <c r="H738" s="147"/>
      <c r="I738" s="147"/>
    </row>
    <row r="739">
      <c r="A739" s="4"/>
      <c r="B739" s="4"/>
      <c r="C739" s="147"/>
      <c r="D739" s="147"/>
      <c r="E739" s="148"/>
      <c r="F739" s="148"/>
      <c r="G739" s="147"/>
      <c r="H739" s="147"/>
      <c r="I739" s="147"/>
    </row>
    <row r="740">
      <c r="A740" s="4"/>
      <c r="B740" s="4"/>
      <c r="C740" s="147"/>
      <c r="D740" s="147"/>
      <c r="E740" s="148"/>
      <c r="F740" s="148"/>
      <c r="G740" s="147"/>
      <c r="H740" s="147"/>
      <c r="I740" s="147"/>
    </row>
    <row r="741">
      <c r="A741" s="4"/>
      <c r="B741" s="4"/>
      <c r="C741" s="147"/>
      <c r="D741" s="147"/>
      <c r="E741" s="148"/>
      <c r="F741" s="148"/>
      <c r="G741" s="147"/>
      <c r="H741" s="147"/>
      <c r="I741" s="147"/>
    </row>
    <row r="742">
      <c r="A742" s="4"/>
      <c r="B742" s="4"/>
      <c r="C742" s="147"/>
      <c r="D742" s="147"/>
      <c r="E742" s="148"/>
      <c r="F742" s="148"/>
      <c r="G742" s="147"/>
      <c r="H742" s="147"/>
      <c r="I742" s="147"/>
    </row>
    <row r="743">
      <c r="A743" s="4"/>
      <c r="B743" s="4"/>
      <c r="C743" s="147"/>
      <c r="D743" s="147"/>
      <c r="E743" s="148"/>
      <c r="F743" s="148"/>
      <c r="G743" s="147"/>
      <c r="H743" s="147"/>
      <c r="I743" s="147"/>
    </row>
    <row r="744">
      <c r="A744" s="4"/>
      <c r="B744" s="4"/>
      <c r="C744" s="147"/>
      <c r="D744" s="147"/>
      <c r="E744" s="148"/>
      <c r="F744" s="148"/>
      <c r="G744" s="147"/>
      <c r="H744" s="147"/>
      <c r="I744" s="147"/>
    </row>
    <row r="745">
      <c r="A745" s="4"/>
      <c r="B745" s="4"/>
      <c r="C745" s="147"/>
      <c r="D745" s="147"/>
      <c r="E745" s="148"/>
      <c r="F745" s="148"/>
      <c r="G745" s="147"/>
      <c r="H745" s="147"/>
      <c r="I745" s="147"/>
    </row>
    <row r="746">
      <c r="A746" s="4"/>
      <c r="B746" s="4"/>
      <c r="C746" s="147"/>
      <c r="D746" s="147"/>
      <c r="E746" s="148"/>
      <c r="F746" s="148"/>
      <c r="G746" s="147"/>
      <c r="H746" s="147"/>
      <c r="I746" s="147"/>
    </row>
    <row r="747">
      <c r="A747" s="4"/>
      <c r="B747" s="4"/>
      <c r="C747" s="147"/>
      <c r="D747" s="147"/>
      <c r="E747" s="148"/>
      <c r="F747" s="148"/>
      <c r="G747" s="147"/>
      <c r="H747" s="147"/>
      <c r="I747" s="147"/>
    </row>
    <row r="748">
      <c r="A748" s="4"/>
      <c r="B748" s="4"/>
      <c r="C748" s="147"/>
      <c r="D748" s="147"/>
      <c r="E748" s="148"/>
      <c r="F748" s="148"/>
      <c r="G748" s="147"/>
      <c r="H748" s="147"/>
      <c r="I748" s="147"/>
    </row>
    <row r="749">
      <c r="A749" s="4"/>
      <c r="B749" s="4"/>
      <c r="C749" s="147"/>
      <c r="D749" s="147"/>
      <c r="E749" s="148"/>
      <c r="F749" s="148"/>
      <c r="G749" s="147"/>
      <c r="H749" s="147"/>
      <c r="I749" s="147"/>
    </row>
    <row r="750">
      <c r="A750" s="4"/>
      <c r="B750" s="4"/>
      <c r="C750" s="147"/>
      <c r="D750" s="147"/>
      <c r="E750" s="148"/>
      <c r="F750" s="148"/>
      <c r="G750" s="147"/>
      <c r="H750" s="147"/>
      <c r="I750" s="147"/>
    </row>
    <row r="751">
      <c r="A751" s="4"/>
      <c r="B751" s="4"/>
      <c r="C751" s="147"/>
      <c r="D751" s="147"/>
      <c r="E751" s="148"/>
      <c r="F751" s="148"/>
      <c r="G751" s="147"/>
      <c r="H751" s="147"/>
      <c r="I751" s="147"/>
    </row>
    <row r="752">
      <c r="A752" s="4"/>
      <c r="B752" s="4"/>
      <c r="C752" s="147"/>
      <c r="D752" s="147"/>
      <c r="E752" s="148"/>
      <c r="F752" s="148"/>
      <c r="G752" s="147"/>
      <c r="H752" s="147"/>
      <c r="I752" s="147"/>
    </row>
    <row r="753">
      <c r="A753" s="4"/>
      <c r="B753" s="4"/>
      <c r="C753" s="147"/>
      <c r="D753" s="147"/>
      <c r="E753" s="148"/>
      <c r="F753" s="148"/>
      <c r="G753" s="147"/>
      <c r="H753" s="147"/>
      <c r="I753" s="147"/>
    </row>
    <row r="754">
      <c r="A754" s="4"/>
      <c r="B754" s="4"/>
      <c r="C754" s="147"/>
      <c r="D754" s="147"/>
      <c r="E754" s="148"/>
      <c r="F754" s="148"/>
      <c r="G754" s="147"/>
      <c r="H754" s="147"/>
      <c r="I754" s="147"/>
    </row>
    <row r="755">
      <c r="A755" s="4"/>
      <c r="B755" s="4"/>
      <c r="C755" s="147"/>
      <c r="D755" s="147"/>
      <c r="E755" s="148"/>
      <c r="F755" s="148"/>
      <c r="G755" s="147"/>
      <c r="H755" s="147"/>
      <c r="I755" s="147"/>
    </row>
    <row r="756">
      <c r="A756" s="4"/>
      <c r="B756" s="4"/>
      <c r="C756" s="147"/>
      <c r="D756" s="147"/>
      <c r="E756" s="148"/>
      <c r="F756" s="148"/>
      <c r="G756" s="147"/>
      <c r="H756" s="147"/>
      <c r="I756" s="147"/>
    </row>
    <row r="757">
      <c r="A757" s="4"/>
      <c r="B757" s="4"/>
      <c r="C757" s="147"/>
      <c r="D757" s="147"/>
      <c r="E757" s="148"/>
      <c r="F757" s="148"/>
      <c r="G757" s="147"/>
      <c r="H757" s="147"/>
      <c r="I757" s="147"/>
    </row>
    <row r="758">
      <c r="A758" s="4"/>
      <c r="B758" s="4"/>
      <c r="C758" s="147"/>
      <c r="D758" s="147"/>
      <c r="E758" s="148"/>
      <c r="F758" s="148"/>
      <c r="G758" s="147"/>
      <c r="H758" s="147"/>
      <c r="I758" s="147"/>
    </row>
    <row r="759">
      <c r="A759" s="4"/>
      <c r="B759" s="4"/>
      <c r="C759" s="147"/>
      <c r="D759" s="147"/>
      <c r="E759" s="148"/>
      <c r="F759" s="148"/>
      <c r="G759" s="147"/>
      <c r="H759" s="147"/>
      <c r="I759" s="147"/>
    </row>
    <row r="760">
      <c r="A760" s="4"/>
      <c r="B760" s="4"/>
      <c r="C760" s="147"/>
      <c r="D760" s="147"/>
      <c r="E760" s="148"/>
      <c r="F760" s="148"/>
      <c r="G760" s="147"/>
      <c r="H760" s="147"/>
      <c r="I760" s="147"/>
    </row>
    <row r="761">
      <c r="A761" s="4"/>
      <c r="B761" s="4"/>
      <c r="C761" s="147"/>
      <c r="D761" s="147"/>
      <c r="E761" s="148"/>
      <c r="F761" s="148"/>
      <c r="G761" s="147"/>
      <c r="H761" s="147"/>
      <c r="I761" s="147"/>
    </row>
    <row r="762">
      <c r="A762" s="4"/>
      <c r="B762" s="4"/>
      <c r="C762" s="147"/>
      <c r="D762" s="147"/>
      <c r="E762" s="148"/>
      <c r="F762" s="148"/>
      <c r="G762" s="147"/>
      <c r="H762" s="147"/>
      <c r="I762" s="147"/>
    </row>
    <row r="763">
      <c r="A763" s="4"/>
      <c r="B763" s="4"/>
      <c r="C763" s="147"/>
      <c r="D763" s="147"/>
      <c r="E763" s="148"/>
      <c r="F763" s="148"/>
      <c r="G763" s="147"/>
      <c r="H763" s="147"/>
      <c r="I763" s="147"/>
    </row>
    <row r="764">
      <c r="A764" s="4"/>
      <c r="B764" s="4"/>
      <c r="C764" s="147"/>
      <c r="D764" s="147"/>
      <c r="E764" s="148"/>
      <c r="F764" s="148"/>
      <c r="G764" s="147"/>
      <c r="H764" s="147"/>
      <c r="I764" s="147"/>
    </row>
    <row r="765">
      <c r="A765" s="4"/>
      <c r="B765" s="4"/>
      <c r="C765" s="147"/>
      <c r="D765" s="147"/>
      <c r="E765" s="148"/>
      <c r="F765" s="148"/>
      <c r="G765" s="147"/>
      <c r="H765" s="147"/>
      <c r="I765" s="147"/>
    </row>
    <row r="766">
      <c r="A766" s="4"/>
      <c r="B766" s="4"/>
      <c r="C766" s="147"/>
      <c r="D766" s="147"/>
      <c r="E766" s="148"/>
      <c r="F766" s="148"/>
      <c r="G766" s="147"/>
      <c r="H766" s="147"/>
      <c r="I766" s="147"/>
    </row>
    <row r="767">
      <c r="A767" s="4"/>
      <c r="B767" s="4"/>
      <c r="C767" s="147"/>
      <c r="D767" s="147"/>
      <c r="E767" s="148"/>
      <c r="F767" s="148"/>
      <c r="G767" s="147"/>
      <c r="H767" s="147"/>
      <c r="I767" s="147"/>
    </row>
    <row r="768">
      <c r="A768" s="4"/>
      <c r="B768" s="4"/>
      <c r="C768" s="147"/>
      <c r="D768" s="147"/>
      <c r="E768" s="148"/>
      <c r="F768" s="148"/>
      <c r="G768" s="147"/>
      <c r="H768" s="147"/>
      <c r="I768" s="147"/>
    </row>
    <row r="769">
      <c r="A769" s="4"/>
      <c r="B769" s="4"/>
      <c r="C769" s="147"/>
      <c r="D769" s="147"/>
      <c r="E769" s="148"/>
      <c r="F769" s="148"/>
      <c r="G769" s="147"/>
      <c r="H769" s="147"/>
      <c r="I769" s="147"/>
    </row>
    <row r="770">
      <c r="A770" s="4"/>
      <c r="B770" s="4"/>
      <c r="C770" s="147"/>
      <c r="D770" s="147"/>
      <c r="E770" s="148"/>
      <c r="F770" s="148"/>
      <c r="G770" s="147"/>
      <c r="H770" s="147"/>
      <c r="I770" s="147"/>
    </row>
    <row r="771">
      <c r="A771" s="4"/>
      <c r="B771" s="4"/>
      <c r="C771" s="147"/>
      <c r="D771" s="147"/>
      <c r="E771" s="148"/>
      <c r="F771" s="148"/>
      <c r="G771" s="147"/>
      <c r="H771" s="147"/>
      <c r="I771" s="147"/>
    </row>
    <row r="772">
      <c r="A772" s="4"/>
      <c r="B772" s="4"/>
      <c r="C772" s="147"/>
      <c r="D772" s="147"/>
      <c r="E772" s="148"/>
      <c r="F772" s="148"/>
      <c r="G772" s="147"/>
      <c r="H772" s="147"/>
      <c r="I772" s="147"/>
    </row>
    <row r="773">
      <c r="A773" s="4"/>
      <c r="B773" s="4"/>
      <c r="C773" s="147"/>
      <c r="D773" s="147"/>
      <c r="E773" s="148"/>
      <c r="F773" s="148"/>
      <c r="G773" s="147"/>
      <c r="H773" s="147"/>
      <c r="I773" s="147"/>
    </row>
    <row r="774">
      <c r="A774" s="4"/>
      <c r="B774" s="4"/>
      <c r="C774" s="147"/>
      <c r="D774" s="147"/>
      <c r="E774" s="148"/>
      <c r="F774" s="148"/>
      <c r="G774" s="147"/>
      <c r="H774" s="147"/>
      <c r="I774" s="147"/>
    </row>
    <row r="775">
      <c r="A775" s="4"/>
      <c r="B775" s="4"/>
      <c r="C775" s="147"/>
      <c r="D775" s="147"/>
      <c r="E775" s="148"/>
      <c r="F775" s="148"/>
      <c r="G775" s="147"/>
      <c r="H775" s="147"/>
      <c r="I775" s="147"/>
    </row>
    <row r="776">
      <c r="A776" s="4"/>
      <c r="B776" s="4"/>
      <c r="C776" s="147"/>
      <c r="D776" s="147"/>
      <c r="E776" s="148"/>
      <c r="F776" s="148"/>
      <c r="G776" s="147"/>
      <c r="H776" s="147"/>
      <c r="I776" s="147"/>
    </row>
    <row r="777">
      <c r="A777" s="4"/>
      <c r="B777" s="4"/>
      <c r="C777" s="147"/>
      <c r="D777" s="147"/>
      <c r="E777" s="148"/>
      <c r="F777" s="148"/>
      <c r="G777" s="147"/>
      <c r="H777" s="147"/>
      <c r="I777" s="147"/>
    </row>
    <row r="778">
      <c r="A778" s="4"/>
      <c r="B778" s="4"/>
      <c r="C778" s="147"/>
      <c r="D778" s="147"/>
      <c r="E778" s="148"/>
      <c r="F778" s="148"/>
      <c r="G778" s="147"/>
      <c r="H778" s="147"/>
      <c r="I778" s="147"/>
    </row>
    <row r="779">
      <c r="A779" s="4"/>
      <c r="B779" s="4"/>
      <c r="C779" s="147"/>
      <c r="D779" s="147"/>
      <c r="E779" s="148"/>
      <c r="F779" s="148"/>
      <c r="G779" s="147"/>
      <c r="H779" s="147"/>
      <c r="I779" s="147"/>
    </row>
    <row r="780">
      <c r="A780" s="4"/>
      <c r="B780" s="4"/>
      <c r="C780" s="147"/>
      <c r="D780" s="147"/>
      <c r="E780" s="148"/>
      <c r="F780" s="148"/>
      <c r="G780" s="147"/>
      <c r="H780" s="147"/>
      <c r="I780" s="147"/>
    </row>
    <row r="781">
      <c r="A781" s="4"/>
      <c r="B781" s="4"/>
      <c r="C781" s="147"/>
      <c r="D781" s="147"/>
      <c r="E781" s="148"/>
      <c r="F781" s="148"/>
      <c r="G781" s="147"/>
      <c r="H781" s="147"/>
      <c r="I781" s="147"/>
    </row>
    <row r="782">
      <c r="A782" s="4"/>
      <c r="B782" s="4"/>
      <c r="C782" s="147"/>
      <c r="D782" s="147"/>
      <c r="E782" s="148"/>
      <c r="F782" s="148"/>
      <c r="G782" s="147"/>
      <c r="H782" s="147"/>
      <c r="I782" s="147"/>
    </row>
    <row r="783">
      <c r="A783" s="4"/>
      <c r="B783" s="4"/>
      <c r="C783" s="147"/>
      <c r="D783" s="147"/>
      <c r="E783" s="148"/>
      <c r="F783" s="148"/>
      <c r="G783" s="147"/>
      <c r="H783" s="147"/>
      <c r="I783" s="147"/>
    </row>
    <row r="784">
      <c r="A784" s="4"/>
      <c r="B784" s="4"/>
      <c r="C784" s="147"/>
      <c r="D784" s="147"/>
      <c r="E784" s="148"/>
      <c r="F784" s="148"/>
      <c r="G784" s="147"/>
      <c r="H784" s="147"/>
      <c r="I784" s="147"/>
    </row>
    <row r="785">
      <c r="A785" s="4"/>
      <c r="B785" s="4"/>
      <c r="C785" s="147"/>
      <c r="D785" s="147"/>
      <c r="E785" s="148"/>
      <c r="F785" s="148"/>
      <c r="G785" s="147"/>
      <c r="H785" s="147"/>
      <c r="I785" s="147"/>
    </row>
    <row r="786">
      <c r="A786" s="4"/>
      <c r="B786" s="4"/>
      <c r="C786" s="147"/>
      <c r="D786" s="147"/>
      <c r="E786" s="148"/>
      <c r="F786" s="148"/>
      <c r="G786" s="147"/>
      <c r="H786" s="147"/>
      <c r="I786" s="147"/>
    </row>
    <row r="787">
      <c r="A787" s="4"/>
      <c r="B787" s="4"/>
      <c r="C787" s="147"/>
      <c r="D787" s="147"/>
      <c r="E787" s="148"/>
      <c r="F787" s="148"/>
      <c r="G787" s="147"/>
      <c r="H787" s="147"/>
      <c r="I787" s="147"/>
    </row>
    <row r="788">
      <c r="A788" s="4"/>
      <c r="B788" s="4"/>
      <c r="C788" s="147"/>
      <c r="D788" s="147"/>
      <c r="E788" s="148"/>
      <c r="F788" s="148"/>
      <c r="G788" s="147"/>
      <c r="H788" s="147"/>
      <c r="I788" s="147"/>
    </row>
    <row r="789">
      <c r="A789" s="4"/>
      <c r="B789" s="4"/>
      <c r="C789" s="147"/>
      <c r="D789" s="147"/>
      <c r="E789" s="148"/>
      <c r="F789" s="148"/>
      <c r="G789" s="147"/>
      <c r="H789" s="147"/>
      <c r="I789" s="147"/>
    </row>
    <row r="790">
      <c r="A790" s="4"/>
      <c r="B790" s="4"/>
      <c r="C790" s="147"/>
      <c r="D790" s="147"/>
      <c r="E790" s="148"/>
      <c r="F790" s="148"/>
      <c r="G790" s="147"/>
      <c r="H790" s="147"/>
      <c r="I790" s="147"/>
    </row>
    <row r="791">
      <c r="A791" s="4"/>
      <c r="B791" s="4"/>
      <c r="C791" s="147"/>
      <c r="D791" s="147"/>
      <c r="E791" s="148"/>
      <c r="F791" s="148"/>
      <c r="G791" s="147"/>
      <c r="H791" s="147"/>
      <c r="I791" s="147"/>
    </row>
    <row r="792">
      <c r="A792" s="4"/>
      <c r="B792" s="4"/>
      <c r="C792" s="147"/>
      <c r="D792" s="147"/>
      <c r="E792" s="148"/>
      <c r="F792" s="148"/>
      <c r="G792" s="147"/>
      <c r="H792" s="147"/>
      <c r="I792" s="147"/>
    </row>
    <row r="793">
      <c r="A793" s="4"/>
      <c r="B793" s="4"/>
      <c r="C793" s="147"/>
      <c r="D793" s="147"/>
      <c r="E793" s="148"/>
      <c r="F793" s="148"/>
      <c r="G793" s="147"/>
      <c r="H793" s="147"/>
      <c r="I793" s="147"/>
    </row>
    <row r="794">
      <c r="A794" s="4"/>
      <c r="B794" s="4"/>
      <c r="C794" s="147"/>
      <c r="D794" s="147"/>
      <c r="E794" s="148"/>
      <c r="F794" s="148"/>
      <c r="G794" s="147"/>
      <c r="H794" s="147"/>
      <c r="I794" s="147"/>
    </row>
    <row r="795">
      <c r="A795" s="4"/>
      <c r="B795" s="4"/>
      <c r="C795" s="147"/>
      <c r="D795" s="147"/>
      <c r="E795" s="148"/>
      <c r="F795" s="148"/>
      <c r="G795" s="147"/>
      <c r="H795" s="147"/>
      <c r="I795" s="147"/>
    </row>
    <row r="796">
      <c r="A796" s="4"/>
      <c r="B796" s="4"/>
      <c r="C796" s="147"/>
      <c r="D796" s="147"/>
      <c r="E796" s="148"/>
      <c r="F796" s="148"/>
      <c r="G796" s="147"/>
      <c r="H796" s="147"/>
      <c r="I796" s="147"/>
    </row>
    <row r="797">
      <c r="A797" s="4"/>
      <c r="B797" s="4"/>
      <c r="C797" s="147"/>
      <c r="D797" s="147"/>
      <c r="E797" s="148"/>
      <c r="F797" s="148"/>
      <c r="G797" s="147"/>
      <c r="H797" s="147"/>
      <c r="I797" s="147"/>
    </row>
    <row r="798">
      <c r="A798" s="4"/>
      <c r="B798" s="4"/>
      <c r="C798" s="147"/>
      <c r="D798" s="147"/>
      <c r="E798" s="148"/>
      <c r="F798" s="148"/>
      <c r="G798" s="147"/>
      <c r="H798" s="147"/>
      <c r="I798" s="147"/>
    </row>
    <row r="799">
      <c r="A799" s="4"/>
      <c r="B799" s="4"/>
      <c r="C799" s="147"/>
      <c r="D799" s="147"/>
      <c r="E799" s="148"/>
      <c r="F799" s="148"/>
      <c r="G799" s="147"/>
      <c r="H799" s="147"/>
      <c r="I799" s="147"/>
    </row>
    <row r="800">
      <c r="A800" s="4"/>
      <c r="B800" s="4"/>
      <c r="C800" s="147"/>
      <c r="D800" s="147"/>
      <c r="E800" s="148"/>
      <c r="F800" s="148"/>
      <c r="G800" s="147"/>
      <c r="H800" s="147"/>
      <c r="I800" s="147"/>
    </row>
    <row r="801">
      <c r="A801" s="4"/>
      <c r="B801" s="4"/>
      <c r="C801" s="147"/>
      <c r="D801" s="147"/>
      <c r="E801" s="148"/>
      <c r="F801" s="148"/>
      <c r="G801" s="147"/>
      <c r="H801" s="147"/>
      <c r="I801" s="147"/>
    </row>
    <row r="802">
      <c r="A802" s="4"/>
      <c r="B802" s="4"/>
      <c r="C802" s="147"/>
      <c r="D802" s="147"/>
      <c r="E802" s="148"/>
      <c r="F802" s="148"/>
      <c r="G802" s="147"/>
      <c r="H802" s="147"/>
      <c r="I802" s="147"/>
    </row>
    <row r="803">
      <c r="A803" s="4"/>
      <c r="B803" s="4"/>
      <c r="C803" s="147"/>
      <c r="D803" s="147"/>
      <c r="E803" s="148"/>
      <c r="F803" s="148"/>
      <c r="G803" s="147"/>
      <c r="H803" s="147"/>
      <c r="I803" s="147"/>
    </row>
    <row r="804">
      <c r="A804" s="4"/>
      <c r="B804" s="4"/>
      <c r="C804" s="147"/>
      <c r="D804" s="147"/>
      <c r="E804" s="148"/>
      <c r="F804" s="148"/>
      <c r="G804" s="147"/>
      <c r="H804" s="147"/>
      <c r="I804" s="147"/>
    </row>
    <row r="805">
      <c r="A805" s="4"/>
      <c r="B805" s="4"/>
      <c r="C805" s="147"/>
      <c r="D805" s="147"/>
      <c r="E805" s="148"/>
      <c r="F805" s="148"/>
      <c r="G805" s="147"/>
      <c r="H805" s="147"/>
      <c r="I805" s="147"/>
    </row>
    <row r="806">
      <c r="A806" s="4"/>
      <c r="B806" s="4"/>
      <c r="C806" s="147"/>
      <c r="D806" s="147"/>
      <c r="E806" s="148"/>
      <c r="F806" s="148"/>
      <c r="G806" s="147"/>
      <c r="H806" s="147"/>
      <c r="I806" s="147"/>
    </row>
    <row r="807">
      <c r="A807" s="4"/>
      <c r="B807" s="4"/>
      <c r="C807" s="147"/>
      <c r="D807" s="147"/>
      <c r="E807" s="148"/>
      <c r="F807" s="148"/>
      <c r="G807" s="147"/>
      <c r="H807" s="147"/>
      <c r="I807" s="147"/>
    </row>
    <row r="808">
      <c r="A808" s="4"/>
      <c r="B808" s="4"/>
      <c r="C808" s="147"/>
      <c r="D808" s="147"/>
      <c r="E808" s="148"/>
      <c r="F808" s="148"/>
      <c r="G808" s="147"/>
      <c r="H808" s="147"/>
      <c r="I808" s="147"/>
    </row>
    <row r="809">
      <c r="A809" s="4"/>
      <c r="B809" s="4"/>
      <c r="C809" s="147"/>
      <c r="D809" s="147"/>
      <c r="E809" s="148"/>
      <c r="F809" s="148"/>
      <c r="G809" s="147"/>
      <c r="H809" s="147"/>
      <c r="I809" s="147"/>
    </row>
    <row r="810">
      <c r="A810" s="4"/>
      <c r="B810" s="4"/>
      <c r="C810" s="147"/>
      <c r="D810" s="147"/>
      <c r="E810" s="148"/>
      <c r="F810" s="148"/>
      <c r="G810" s="147"/>
      <c r="H810" s="147"/>
      <c r="I810" s="147"/>
    </row>
    <row r="811">
      <c r="A811" s="4"/>
      <c r="B811" s="4"/>
      <c r="C811" s="147"/>
      <c r="D811" s="147"/>
      <c r="E811" s="148"/>
      <c r="F811" s="148"/>
      <c r="G811" s="147"/>
      <c r="H811" s="147"/>
      <c r="I811" s="147"/>
    </row>
    <row r="812">
      <c r="A812" s="4"/>
      <c r="B812" s="4"/>
      <c r="C812" s="147"/>
      <c r="D812" s="147"/>
      <c r="E812" s="148"/>
      <c r="F812" s="148"/>
      <c r="G812" s="147"/>
      <c r="H812" s="147"/>
      <c r="I812" s="147"/>
    </row>
    <row r="813">
      <c r="A813" s="4"/>
      <c r="B813" s="4"/>
      <c r="C813" s="147"/>
      <c r="D813" s="147"/>
      <c r="E813" s="148"/>
      <c r="F813" s="148"/>
      <c r="G813" s="147"/>
      <c r="H813" s="147"/>
      <c r="I813" s="147"/>
    </row>
    <row r="814">
      <c r="A814" s="4"/>
      <c r="B814" s="4"/>
      <c r="C814" s="147"/>
      <c r="D814" s="147"/>
      <c r="E814" s="148"/>
      <c r="F814" s="148"/>
      <c r="G814" s="147"/>
      <c r="H814" s="147"/>
      <c r="I814" s="147"/>
    </row>
    <row r="815">
      <c r="A815" s="4"/>
      <c r="B815" s="4"/>
      <c r="C815" s="147"/>
      <c r="D815" s="147"/>
      <c r="E815" s="148"/>
      <c r="F815" s="148"/>
      <c r="G815" s="147"/>
      <c r="H815" s="147"/>
      <c r="I815" s="147"/>
    </row>
    <row r="816">
      <c r="A816" s="4"/>
      <c r="B816" s="4"/>
      <c r="C816" s="147"/>
      <c r="D816" s="147"/>
      <c r="E816" s="148"/>
      <c r="F816" s="148"/>
      <c r="G816" s="147"/>
      <c r="H816" s="147"/>
      <c r="I816" s="147"/>
    </row>
    <row r="817">
      <c r="A817" s="4"/>
      <c r="B817" s="4"/>
      <c r="C817" s="147"/>
      <c r="D817" s="147"/>
      <c r="E817" s="148"/>
      <c r="F817" s="148"/>
      <c r="G817" s="147"/>
      <c r="H817" s="147"/>
      <c r="I817" s="147"/>
    </row>
    <row r="818">
      <c r="A818" s="4"/>
      <c r="B818" s="4"/>
      <c r="C818" s="147"/>
      <c r="D818" s="147"/>
      <c r="E818" s="148"/>
      <c r="F818" s="148"/>
      <c r="G818" s="147"/>
      <c r="H818" s="147"/>
      <c r="I818" s="147"/>
    </row>
    <row r="819">
      <c r="A819" s="4"/>
      <c r="B819" s="4"/>
      <c r="C819" s="147"/>
      <c r="D819" s="147"/>
      <c r="E819" s="148"/>
      <c r="F819" s="148"/>
      <c r="G819" s="147"/>
      <c r="H819" s="147"/>
      <c r="I819" s="147"/>
    </row>
    <row r="820">
      <c r="A820" s="4"/>
      <c r="B820" s="4"/>
      <c r="C820" s="147"/>
      <c r="D820" s="147"/>
      <c r="E820" s="148"/>
      <c r="F820" s="148"/>
      <c r="G820" s="147"/>
      <c r="H820" s="147"/>
      <c r="I820" s="147"/>
    </row>
    <row r="821">
      <c r="A821" s="4"/>
      <c r="B821" s="4"/>
      <c r="C821" s="147"/>
      <c r="D821" s="147"/>
      <c r="E821" s="148"/>
      <c r="F821" s="148"/>
      <c r="G821" s="147"/>
      <c r="H821" s="147"/>
      <c r="I821" s="147"/>
    </row>
    <row r="822">
      <c r="A822" s="4"/>
      <c r="B822" s="4"/>
      <c r="C822" s="147"/>
      <c r="D822" s="147"/>
      <c r="E822" s="148"/>
      <c r="F822" s="148"/>
      <c r="G822" s="147"/>
      <c r="H822" s="147"/>
      <c r="I822" s="147"/>
    </row>
    <row r="823">
      <c r="A823" s="4"/>
      <c r="B823" s="4"/>
      <c r="C823" s="147"/>
      <c r="D823" s="147"/>
      <c r="E823" s="148"/>
      <c r="F823" s="148"/>
      <c r="G823" s="147"/>
      <c r="H823" s="147"/>
      <c r="I823" s="147"/>
    </row>
    <row r="824">
      <c r="A824" s="4"/>
      <c r="B824" s="4"/>
      <c r="C824" s="147"/>
      <c r="D824" s="147"/>
      <c r="E824" s="148"/>
      <c r="F824" s="148"/>
      <c r="G824" s="147"/>
      <c r="H824" s="147"/>
      <c r="I824" s="147"/>
    </row>
    <row r="825">
      <c r="A825" s="4"/>
      <c r="B825" s="4"/>
      <c r="C825" s="147"/>
      <c r="D825" s="147"/>
      <c r="E825" s="148"/>
      <c r="F825" s="148"/>
      <c r="G825" s="147"/>
      <c r="H825" s="147"/>
      <c r="I825" s="147"/>
    </row>
    <row r="826">
      <c r="A826" s="4"/>
      <c r="B826" s="4"/>
      <c r="C826" s="147"/>
      <c r="D826" s="147"/>
      <c r="E826" s="148"/>
      <c r="F826" s="148"/>
      <c r="G826" s="147"/>
      <c r="H826" s="147"/>
      <c r="I826" s="147"/>
    </row>
    <row r="827">
      <c r="A827" s="4"/>
      <c r="B827" s="4"/>
      <c r="C827" s="147"/>
      <c r="D827" s="147"/>
      <c r="E827" s="148"/>
      <c r="F827" s="148"/>
      <c r="G827" s="147"/>
      <c r="H827" s="147"/>
      <c r="I827" s="147"/>
    </row>
    <row r="828">
      <c r="A828" s="4"/>
      <c r="B828" s="4"/>
      <c r="C828" s="147"/>
      <c r="D828" s="147"/>
      <c r="E828" s="148"/>
      <c r="F828" s="148"/>
      <c r="G828" s="147"/>
      <c r="H828" s="147"/>
      <c r="I828" s="147"/>
    </row>
    <row r="829">
      <c r="A829" s="4"/>
      <c r="B829" s="4"/>
      <c r="C829" s="147"/>
      <c r="D829" s="147"/>
      <c r="E829" s="148"/>
      <c r="F829" s="148"/>
      <c r="G829" s="147"/>
      <c r="H829" s="147"/>
      <c r="I829" s="147"/>
    </row>
    <row r="830">
      <c r="A830" s="4"/>
      <c r="B830" s="4"/>
      <c r="C830" s="147"/>
      <c r="D830" s="147"/>
      <c r="E830" s="148"/>
      <c r="F830" s="148"/>
      <c r="G830" s="147"/>
      <c r="H830" s="147"/>
      <c r="I830" s="147"/>
    </row>
    <row r="831">
      <c r="A831" s="4"/>
      <c r="B831" s="4"/>
      <c r="C831" s="147"/>
      <c r="D831" s="147"/>
      <c r="E831" s="148"/>
      <c r="F831" s="148"/>
      <c r="G831" s="147"/>
      <c r="H831" s="147"/>
      <c r="I831" s="147"/>
    </row>
    <row r="832">
      <c r="A832" s="4"/>
      <c r="B832" s="4"/>
      <c r="C832" s="147"/>
      <c r="D832" s="147"/>
      <c r="E832" s="148"/>
      <c r="F832" s="148"/>
      <c r="G832" s="147"/>
      <c r="H832" s="147"/>
      <c r="I832" s="147"/>
    </row>
    <row r="833">
      <c r="A833" s="4"/>
      <c r="B833" s="4"/>
      <c r="C833" s="147"/>
      <c r="D833" s="147"/>
      <c r="E833" s="148"/>
      <c r="F833" s="148"/>
      <c r="G833" s="147"/>
      <c r="H833" s="147"/>
      <c r="I833" s="147"/>
    </row>
    <row r="834">
      <c r="A834" s="4"/>
      <c r="B834" s="4"/>
      <c r="C834" s="147"/>
      <c r="D834" s="147"/>
      <c r="E834" s="148"/>
      <c r="F834" s="148"/>
      <c r="G834" s="147"/>
      <c r="H834" s="147"/>
      <c r="I834" s="147"/>
    </row>
    <row r="835">
      <c r="A835" s="4"/>
      <c r="B835" s="4"/>
      <c r="C835" s="147"/>
      <c r="D835" s="147"/>
      <c r="E835" s="148"/>
      <c r="F835" s="148"/>
      <c r="G835" s="147"/>
      <c r="H835" s="147"/>
      <c r="I835" s="147"/>
    </row>
    <row r="836">
      <c r="A836" s="4"/>
      <c r="B836" s="4"/>
      <c r="C836" s="147"/>
      <c r="D836" s="147"/>
      <c r="E836" s="148"/>
      <c r="F836" s="148"/>
      <c r="G836" s="147"/>
      <c r="H836" s="147"/>
      <c r="I836" s="147"/>
    </row>
    <row r="837">
      <c r="A837" s="4"/>
      <c r="B837" s="4"/>
      <c r="C837" s="147"/>
      <c r="D837" s="147"/>
      <c r="E837" s="148"/>
      <c r="F837" s="148"/>
      <c r="G837" s="147"/>
      <c r="H837" s="147"/>
      <c r="I837" s="147"/>
    </row>
    <row r="838">
      <c r="A838" s="4"/>
      <c r="B838" s="4"/>
      <c r="C838" s="147"/>
      <c r="D838" s="147"/>
      <c r="E838" s="148"/>
      <c r="F838" s="148"/>
      <c r="G838" s="147"/>
      <c r="H838" s="147"/>
      <c r="I838" s="147"/>
    </row>
    <row r="839">
      <c r="A839" s="4"/>
      <c r="B839" s="4"/>
      <c r="C839" s="147"/>
      <c r="D839" s="147"/>
      <c r="E839" s="148"/>
      <c r="F839" s="148"/>
      <c r="G839" s="147"/>
      <c r="H839" s="147"/>
      <c r="I839" s="147"/>
    </row>
    <row r="840">
      <c r="A840" s="4"/>
      <c r="B840" s="4"/>
      <c r="C840" s="147"/>
      <c r="D840" s="147"/>
      <c r="E840" s="148"/>
      <c r="F840" s="148"/>
      <c r="G840" s="147"/>
      <c r="H840" s="147"/>
      <c r="I840" s="147"/>
    </row>
    <row r="841">
      <c r="A841" s="4"/>
      <c r="B841" s="4"/>
      <c r="C841" s="147"/>
      <c r="D841" s="147"/>
      <c r="E841" s="148"/>
      <c r="F841" s="148"/>
      <c r="G841" s="147"/>
      <c r="H841" s="147"/>
      <c r="I841" s="147"/>
    </row>
    <row r="842">
      <c r="A842" s="4"/>
      <c r="B842" s="4"/>
      <c r="C842" s="147"/>
      <c r="D842" s="147"/>
      <c r="E842" s="148"/>
      <c r="F842" s="148"/>
      <c r="G842" s="147"/>
      <c r="H842" s="147"/>
      <c r="I842" s="147"/>
    </row>
    <row r="843">
      <c r="A843" s="4"/>
      <c r="B843" s="4"/>
      <c r="C843" s="147"/>
      <c r="D843" s="147"/>
      <c r="E843" s="148"/>
      <c r="F843" s="148"/>
      <c r="G843" s="147"/>
      <c r="H843" s="147"/>
      <c r="I843" s="147"/>
    </row>
    <row r="844">
      <c r="A844" s="4"/>
      <c r="B844" s="4"/>
      <c r="C844" s="147"/>
      <c r="D844" s="147"/>
      <c r="E844" s="148"/>
      <c r="F844" s="148"/>
      <c r="G844" s="147"/>
      <c r="H844" s="147"/>
      <c r="I844" s="147"/>
    </row>
    <row r="845">
      <c r="A845" s="4"/>
      <c r="B845" s="4"/>
      <c r="C845" s="147"/>
      <c r="D845" s="147"/>
      <c r="E845" s="148"/>
      <c r="F845" s="148"/>
      <c r="G845" s="147"/>
      <c r="H845" s="147"/>
      <c r="I845" s="147"/>
    </row>
    <row r="846">
      <c r="A846" s="4"/>
      <c r="B846" s="4"/>
      <c r="C846" s="147"/>
      <c r="D846" s="147"/>
      <c r="E846" s="148"/>
      <c r="F846" s="148"/>
      <c r="G846" s="147"/>
      <c r="H846" s="147"/>
      <c r="I846" s="147"/>
    </row>
    <row r="847">
      <c r="A847" s="4"/>
      <c r="B847" s="4"/>
      <c r="C847" s="147"/>
      <c r="D847" s="147"/>
      <c r="E847" s="148"/>
      <c r="F847" s="148"/>
      <c r="G847" s="147"/>
      <c r="H847" s="147"/>
      <c r="I847" s="147"/>
    </row>
    <row r="848">
      <c r="A848" s="4"/>
      <c r="B848" s="4"/>
      <c r="C848" s="147"/>
      <c r="D848" s="147"/>
      <c r="E848" s="148"/>
      <c r="F848" s="148"/>
      <c r="G848" s="147"/>
      <c r="H848" s="147"/>
      <c r="I848" s="147"/>
    </row>
    <row r="849">
      <c r="A849" s="4"/>
      <c r="B849" s="4"/>
      <c r="C849" s="147"/>
      <c r="D849" s="147"/>
      <c r="E849" s="148"/>
      <c r="F849" s="148"/>
      <c r="G849" s="147"/>
      <c r="H849" s="147"/>
      <c r="I849" s="147"/>
    </row>
    <row r="850">
      <c r="A850" s="4"/>
      <c r="B850" s="4"/>
      <c r="C850" s="147"/>
      <c r="D850" s="147"/>
      <c r="E850" s="148"/>
      <c r="F850" s="148"/>
      <c r="G850" s="147"/>
      <c r="H850" s="147"/>
      <c r="I850" s="147"/>
    </row>
    <row r="851">
      <c r="A851" s="4"/>
      <c r="B851" s="4"/>
      <c r="C851" s="147"/>
      <c r="D851" s="147"/>
      <c r="E851" s="148"/>
      <c r="F851" s="148"/>
      <c r="G851" s="147"/>
      <c r="H851" s="147"/>
      <c r="I851" s="147"/>
    </row>
    <row r="852">
      <c r="A852" s="4"/>
      <c r="B852" s="4"/>
      <c r="C852" s="147"/>
      <c r="D852" s="147"/>
      <c r="E852" s="148"/>
      <c r="F852" s="148"/>
      <c r="G852" s="147"/>
      <c r="H852" s="147"/>
      <c r="I852" s="147"/>
    </row>
    <row r="853">
      <c r="A853" s="4"/>
      <c r="B853" s="4"/>
      <c r="C853" s="147"/>
      <c r="D853" s="147"/>
      <c r="E853" s="148"/>
      <c r="F853" s="148"/>
      <c r="G853" s="147"/>
      <c r="H853" s="147"/>
      <c r="I853" s="147"/>
    </row>
    <row r="854">
      <c r="A854" s="4"/>
      <c r="B854" s="4"/>
      <c r="C854" s="147"/>
      <c r="D854" s="147"/>
      <c r="E854" s="148"/>
      <c r="F854" s="148"/>
      <c r="G854" s="147"/>
      <c r="H854" s="147"/>
      <c r="I854" s="147"/>
    </row>
    <row r="855">
      <c r="A855" s="4"/>
      <c r="B855" s="4"/>
      <c r="C855" s="147"/>
      <c r="D855" s="147"/>
      <c r="E855" s="148"/>
      <c r="F855" s="148"/>
      <c r="G855" s="147"/>
      <c r="H855" s="147"/>
      <c r="I855" s="147"/>
    </row>
    <row r="856">
      <c r="A856" s="4"/>
      <c r="B856" s="4"/>
      <c r="C856" s="147"/>
      <c r="D856" s="147"/>
      <c r="E856" s="148"/>
      <c r="F856" s="148"/>
      <c r="G856" s="147"/>
      <c r="H856" s="147"/>
      <c r="I856" s="147"/>
    </row>
    <row r="857">
      <c r="A857" s="4"/>
      <c r="B857" s="4"/>
      <c r="C857" s="147"/>
      <c r="D857" s="147"/>
      <c r="E857" s="148"/>
      <c r="F857" s="148"/>
      <c r="G857" s="147"/>
      <c r="H857" s="147"/>
      <c r="I857" s="147"/>
    </row>
    <row r="858">
      <c r="A858" s="4"/>
      <c r="B858" s="4"/>
      <c r="C858" s="147"/>
      <c r="D858" s="147"/>
      <c r="E858" s="148"/>
      <c r="F858" s="148"/>
      <c r="G858" s="147"/>
      <c r="H858" s="147"/>
      <c r="I858" s="147"/>
    </row>
    <row r="859">
      <c r="A859" s="4"/>
      <c r="B859" s="4"/>
      <c r="C859" s="147"/>
      <c r="D859" s="147"/>
      <c r="E859" s="148"/>
      <c r="F859" s="148"/>
      <c r="G859" s="147"/>
      <c r="H859" s="147"/>
      <c r="I859" s="147"/>
    </row>
    <row r="860">
      <c r="A860" s="4"/>
      <c r="B860" s="4"/>
      <c r="C860" s="147"/>
      <c r="D860" s="147"/>
      <c r="E860" s="148"/>
      <c r="F860" s="148"/>
      <c r="G860" s="147"/>
      <c r="H860" s="147"/>
      <c r="I860" s="147"/>
    </row>
    <row r="861">
      <c r="A861" s="4"/>
      <c r="B861" s="4"/>
      <c r="C861" s="147"/>
      <c r="D861" s="147"/>
      <c r="E861" s="148"/>
      <c r="F861" s="148"/>
      <c r="G861" s="147"/>
      <c r="H861" s="147"/>
      <c r="I861" s="147"/>
    </row>
    <row r="862">
      <c r="A862" s="4"/>
      <c r="B862" s="4"/>
      <c r="C862" s="147"/>
      <c r="D862" s="147"/>
      <c r="E862" s="148"/>
      <c r="F862" s="148"/>
      <c r="G862" s="147"/>
      <c r="H862" s="147"/>
      <c r="I862" s="147"/>
    </row>
    <row r="863">
      <c r="A863" s="4"/>
      <c r="B863" s="4"/>
      <c r="C863" s="147"/>
      <c r="D863" s="147"/>
      <c r="E863" s="148"/>
      <c r="F863" s="148"/>
      <c r="G863" s="147"/>
      <c r="H863" s="147"/>
      <c r="I863" s="147"/>
    </row>
    <row r="864">
      <c r="A864" s="4"/>
      <c r="B864" s="4"/>
      <c r="C864" s="147"/>
      <c r="D864" s="147"/>
      <c r="E864" s="148"/>
      <c r="F864" s="148"/>
      <c r="G864" s="147"/>
      <c r="H864" s="147"/>
      <c r="I864" s="147"/>
    </row>
    <row r="865">
      <c r="A865" s="4"/>
      <c r="B865" s="4"/>
      <c r="C865" s="147"/>
      <c r="D865" s="147"/>
      <c r="E865" s="148"/>
      <c r="F865" s="148"/>
      <c r="G865" s="147"/>
      <c r="H865" s="147"/>
      <c r="I865" s="147"/>
    </row>
    <row r="866">
      <c r="A866" s="4"/>
      <c r="B866" s="4"/>
      <c r="C866" s="147"/>
      <c r="D866" s="147"/>
      <c r="E866" s="148"/>
      <c r="F866" s="148"/>
      <c r="G866" s="147"/>
      <c r="H866" s="147"/>
      <c r="I866" s="147"/>
    </row>
    <row r="867">
      <c r="A867" s="4"/>
      <c r="B867" s="4"/>
      <c r="C867" s="147"/>
      <c r="D867" s="147"/>
      <c r="E867" s="148"/>
      <c r="F867" s="148"/>
      <c r="G867" s="147"/>
      <c r="H867" s="147"/>
      <c r="I867" s="147"/>
    </row>
    <row r="868">
      <c r="A868" s="4"/>
      <c r="B868" s="4"/>
      <c r="C868" s="147"/>
      <c r="D868" s="147"/>
      <c r="E868" s="148"/>
      <c r="F868" s="148"/>
      <c r="G868" s="147"/>
      <c r="H868" s="147"/>
      <c r="I868" s="147"/>
    </row>
    <row r="869">
      <c r="A869" s="4"/>
      <c r="B869" s="4"/>
      <c r="C869" s="147"/>
      <c r="D869" s="147"/>
      <c r="E869" s="148"/>
      <c r="F869" s="148"/>
      <c r="G869" s="147"/>
      <c r="H869" s="147"/>
      <c r="I869" s="147"/>
    </row>
    <row r="870">
      <c r="A870" s="4"/>
      <c r="B870" s="4"/>
      <c r="C870" s="147"/>
      <c r="D870" s="147"/>
      <c r="E870" s="148"/>
      <c r="F870" s="148"/>
      <c r="G870" s="147"/>
      <c r="H870" s="147"/>
      <c r="I870" s="147"/>
    </row>
    <row r="871">
      <c r="A871" s="4"/>
      <c r="B871" s="4"/>
      <c r="C871" s="147"/>
      <c r="D871" s="147"/>
      <c r="E871" s="148"/>
      <c r="F871" s="148"/>
      <c r="G871" s="147"/>
      <c r="H871" s="147"/>
      <c r="I871" s="147"/>
    </row>
    <row r="872">
      <c r="A872" s="4"/>
      <c r="B872" s="4"/>
      <c r="C872" s="147"/>
      <c r="D872" s="147"/>
      <c r="E872" s="148"/>
      <c r="F872" s="148"/>
      <c r="G872" s="147"/>
      <c r="H872" s="147"/>
      <c r="I872" s="147"/>
    </row>
    <row r="873">
      <c r="A873" s="4"/>
      <c r="B873" s="4"/>
      <c r="C873" s="147"/>
      <c r="D873" s="147"/>
      <c r="E873" s="148"/>
      <c r="F873" s="148"/>
      <c r="G873" s="147"/>
      <c r="H873" s="147"/>
      <c r="I873" s="147"/>
    </row>
    <row r="874">
      <c r="A874" s="4"/>
      <c r="B874" s="4"/>
      <c r="C874" s="147"/>
      <c r="D874" s="147"/>
      <c r="E874" s="148"/>
      <c r="F874" s="148"/>
      <c r="G874" s="147"/>
      <c r="H874" s="147"/>
      <c r="I874" s="147"/>
    </row>
    <row r="875">
      <c r="A875" s="4"/>
      <c r="B875" s="4"/>
      <c r="C875" s="147"/>
      <c r="D875" s="147"/>
      <c r="E875" s="148"/>
      <c r="F875" s="148"/>
      <c r="G875" s="147"/>
      <c r="H875" s="147"/>
      <c r="I875" s="147"/>
    </row>
    <row r="876">
      <c r="A876" s="4"/>
      <c r="B876" s="4"/>
      <c r="C876" s="147"/>
      <c r="D876" s="147"/>
      <c r="E876" s="148"/>
      <c r="F876" s="148"/>
      <c r="G876" s="147"/>
      <c r="H876" s="147"/>
      <c r="I876" s="147"/>
    </row>
    <row r="877">
      <c r="A877" s="4"/>
      <c r="B877" s="4"/>
      <c r="C877" s="147"/>
      <c r="D877" s="147"/>
      <c r="E877" s="148"/>
      <c r="F877" s="148"/>
      <c r="G877" s="147"/>
      <c r="H877" s="147"/>
      <c r="I877" s="147"/>
    </row>
    <row r="878">
      <c r="A878" s="4"/>
      <c r="B878" s="4"/>
      <c r="C878" s="147"/>
      <c r="D878" s="147"/>
      <c r="E878" s="148"/>
      <c r="F878" s="148"/>
      <c r="G878" s="147"/>
      <c r="H878" s="147"/>
      <c r="I878" s="147"/>
    </row>
    <row r="879">
      <c r="A879" s="4"/>
      <c r="B879" s="4"/>
      <c r="C879" s="147"/>
      <c r="D879" s="147"/>
      <c r="E879" s="148"/>
      <c r="F879" s="148"/>
      <c r="G879" s="147"/>
      <c r="H879" s="147"/>
      <c r="I879" s="147"/>
    </row>
    <row r="880">
      <c r="A880" s="4"/>
      <c r="B880" s="4"/>
      <c r="C880" s="147"/>
      <c r="D880" s="147"/>
      <c r="E880" s="148"/>
      <c r="F880" s="148"/>
      <c r="G880" s="147"/>
      <c r="H880" s="147"/>
      <c r="I880" s="147"/>
    </row>
    <row r="881">
      <c r="A881" s="4"/>
      <c r="B881" s="4"/>
      <c r="C881" s="147"/>
      <c r="D881" s="147"/>
      <c r="E881" s="148"/>
      <c r="F881" s="148"/>
      <c r="G881" s="147"/>
      <c r="H881" s="147"/>
      <c r="I881" s="147"/>
    </row>
    <row r="882">
      <c r="A882" s="4"/>
      <c r="B882" s="4"/>
      <c r="C882" s="147"/>
      <c r="D882" s="147"/>
      <c r="E882" s="148"/>
      <c r="F882" s="148"/>
      <c r="G882" s="147"/>
      <c r="H882" s="147"/>
      <c r="I882" s="147"/>
    </row>
    <row r="883">
      <c r="A883" s="4"/>
      <c r="B883" s="4"/>
      <c r="C883" s="147"/>
      <c r="D883" s="147"/>
      <c r="E883" s="148"/>
      <c r="F883" s="148"/>
      <c r="G883" s="147"/>
      <c r="H883" s="147"/>
      <c r="I883" s="147"/>
    </row>
    <row r="884">
      <c r="A884" s="4"/>
      <c r="B884" s="4"/>
      <c r="C884" s="147"/>
      <c r="D884" s="147"/>
      <c r="E884" s="148"/>
      <c r="F884" s="148"/>
      <c r="G884" s="147"/>
      <c r="H884" s="147"/>
      <c r="I884" s="147"/>
    </row>
    <row r="885">
      <c r="A885" s="4"/>
      <c r="B885" s="4"/>
      <c r="C885" s="147"/>
      <c r="D885" s="147"/>
      <c r="E885" s="148"/>
      <c r="F885" s="148"/>
      <c r="G885" s="147"/>
      <c r="H885" s="147"/>
      <c r="I885" s="147"/>
    </row>
    <row r="886">
      <c r="A886" s="4"/>
      <c r="B886" s="4"/>
      <c r="C886" s="147"/>
      <c r="D886" s="147"/>
      <c r="E886" s="148"/>
      <c r="F886" s="148"/>
      <c r="G886" s="147"/>
      <c r="H886" s="147"/>
      <c r="I886" s="147"/>
    </row>
    <row r="887">
      <c r="A887" s="4"/>
      <c r="B887" s="4"/>
      <c r="C887" s="147"/>
      <c r="D887" s="147"/>
      <c r="E887" s="148"/>
      <c r="F887" s="148"/>
      <c r="G887" s="147"/>
      <c r="H887" s="147"/>
      <c r="I887" s="147"/>
    </row>
    <row r="888">
      <c r="A888" s="4"/>
      <c r="B888" s="4"/>
      <c r="C888" s="147"/>
      <c r="D888" s="147"/>
      <c r="E888" s="148"/>
      <c r="F888" s="148"/>
      <c r="G888" s="147"/>
      <c r="H888" s="147"/>
      <c r="I888" s="147"/>
    </row>
    <row r="889">
      <c r="A889" s="4"/>
      <c r="B889" s="4"/>
      <c r="C889" s="147"/>
      <c r="D889" s="147"/>
      <c r="E889" s="148"/>
      <c r="F889" s="148"/>
      <c r="G889" s="147"/>
      <c r="H889" s="147"/>
      <c r="I889" s="147"/>
    </row>
    <row r="890">
      <c r="A890" s="4"/>
      <c r="B890" s="4"/>
      <c r="C890" s="147"/>
      <c r="D890" s="147"/>
      <c r="E890" s="148"/>
      <c r="F890" s="148"/>
      <c r="G890" s="147"/>
      <c r="H890" s="147"/>
      <c r="I890" s="147"/>
    </row>
    <row r="891">
      <c r="A891" s="4"/>
      <c r="B891" s="4"/>
      <c r="C891" s="147"/>
      <c r="D891" s="147"/>
      <c r="E891" s="148"/>
      <c r="F891" s="148"/>
      <c r="G891" s="147"/>
      <c r="H891" s="147"/>
      <c r="I891" s="147"/>
    </row>
    <row r="892">
      <c r="A892" s="4"/>
      <c r="B892" s="4"/>
      <c r="C892" s="147"/>
      <c r="D892" s="147"/>
      <c r="E892" s="148"/>
      <c r="F892" s="148"/>
      <c r="G892" s="147"/>
      <c r="H892" s="147"/>
      <c r="I892" s="147"/>
    </row>
    <row r="893">
      <c r="A893" s="4"/>
      <c r="B893" s="4"/>
      <c r="C893" s="147"/>
      <c r="D893" s="147"/>
      <c r="E893" s="148"/>
      <c r="F893" s="148"/>
      <c r="G893" s="147"/>
      <c r="H893" s="147"/>
      <c r="I893" s="147"/>
    </row>
    <row r="894">
      <c r="A894" s="4"/>
      <c r="B894" s="4"/>
      <c r="C894" s="147"/>
      <c r="D894" s="147"/>
      <c r="E894" s="148"/>
      <c r="F894" s="148"/>
      <c r="G894" s="147"/>
      <c r="H894" s="147"/>
      <c r="I894" s="147"/>
    </row>
    <row r="895">
      <c r="A895" s="4"/>
      <c r="B895" s="4"/>
      <c r="C895" s="147"/>
      <c r="D895" s="147"/>
      <c r="E895" s="148"/>
      <c r="F895" s="148"/>
      <c r="G895" s="147"/>
      <c r="H895" s="147"/>
      <c r="I895" s="147"/>
    </row>
    <row r="896">
      <c r="A896" s="4"/>
      <c r="B896" s="4"/>
      <c r="C896" s="147"/>
      <c r="D896" s="147"/>
      <c r="E896" s="148"/>
      <c r="F896" s="148"/>
      <c r="G896" s="147"/>
      <c r="H896" s="147"/>
      <c r="I896" s="147"/>
    </row>
    <row r="897">
      <c r="A897" s="4"/>
      <c r="B897" s="4"/>
      <c r="C897" s="147"/>
      <c r="D897" s="147"/>
      <c r="E897" s="148"/>
      <c r="F897" s="148"/>
      <c r="G897" s="147"/>
      <c r="H897" s="147"/>
      <c r="I897" s="147"/>
    </row>
    <row r="898">
      <c r="A898" s="4"/>
      <c r="B898" s="4"/>
      <c r="C898" s="147"/>
      <c r="D898" s="147"/>
      <c r="E898" s="148"/>
      <c r="F898" s="148"/>
      <c r="G898" s="147"/>
      <c r="H898" s="147"/>
      <c r="I898" s="147"/>
    </row>
    <row r="899">
      <c r="A899" s="4"/>
      <c r="B899" s="4"/>
      <c r="C899" s="147"/>
      <c r="D899" s="147"/>
      <c r="E899" s="148"/>
      <c r="F899" s="148"/>
      <c r="G899" s="147"/>
      <c r="H899" s="147"/>
      <c r="I899" s="147"/>
    </row>
    <row r="900">
      <c r="A900" s="4"/>
      <c r="B900" s="4"/>
      <c r="C900" s="147"/>
      <c r="D900" s="147"/>
      <c r="E900" s="148"/>
      <c r="F900" s="148"/>
      <c r="G900" s="147"/>
      <c r="H900" s="147"/>
      <c r="I900" s="147"/>
    </row>
    <row r="901">
      <c r="A901" s="4"/>
      <c r="B901" s="4"/>
      <c r="C901" s="147"/>
      <c r="D901" s="147"/>
      <c r="E901" s="148"/>
      <c r="F901" s="148"/>
      <c r="G901" s="147"/>
      <c r="H901" s="147"/>
      <c r="I901" s="147"/>
    </row>
    <row r="902">
      <c r="A902" s="4"/>
      <c r="B902" s="4"/>
      <c r="C902" s="147"/>
      <c r="D902" s="147"/>
      <c r="E902" s="148"/>
      <c r="F902" s="148"/>
      <c r="G902" s="147"/>
      <c r="H902" s="147"/>
      <c r="I902" s="147"/>
    </row>
    <row r="903">
      <c r="A903" s="4"/>
      <c r="B903" s="4"/>
      <c r="C903" s="147"/>
      <c r="D903" s="147"/>
      <c r="E903" s="148"/>
      <c r="F903" s="148"/>
      <c r="G903" s="147"/>
      <c r="H903" s="147"/>
      <c r="I903" s="147"/>
    </row>
    <row r="904">
      <c r="A904" s="4"/>
      <c r="B904" s="4"/>
      <c r="C904" s="147"/>
      <c r="D904" s="147"/>
      <c r="E904" s="148"/>
      <c r="F904" s="148"/>
      <c r="G904" s="147"/>
      <c r="H904" s="147"/>
      <c r="I904" s="147"/>
    </row>
    <row r="905">
      <c r="A905" s="4"/>
      <c r="B905" s="4"/>
      <c r="C905" s="147"/>
      <c r="D905" s="147"/>
      <c r="E905" s="148"/>
      <c r="F905" s="148"/>
      <c r="G905" s="147"/>
      <c r="H905" s="147"/>
      <c r="I905" s="147"/>
    </row>
    <row r="906">
      <c r="A906" s="4"/>
      <c r="B906" s="4"/>
      <c r="C906" s="147"/>
      <c r="D906" s="147"/>
      <c r="E906" s="148"/>
      <c r="F906" s="148"/>
      <c r="G906" s="147"/>
      <c r="H906" s="147"/>
      <c r="I906" s="147"/>
    </row>
    <row r="907">
      <c r="A907" s="4"/>
      <c r="B907" s="4"/>
      <c r="C907" s="147"/>
      <c r="D907" s="147"/>
      <c r="E907" s="148"/>
      <c r="F907" s="148"/>
      <c r="G907" s="147"/>
      <c r="H907" s="147"/>
      <c r="I907" s="147"/>
    </row>
    <row r="908">
      <c r="A908" s="4"/>
      <c r="B908" s="4"/>
      <c r="C908" s="147"/>
      <c r="D908" s="147"/>
      <c r="E908" s="148"/>
      <c r="F908" s="148"/>
      <c r="G908" s="147"/>
      <c r="H908" s="147"/>
      <c r="I908" s="147"/>
    </row>
    <row r="909">
      <c r="A909" s="4"/>
      <c r="B909" s="4"/>
      <c r="C909" s="147"/>
      <c r="D909" s="147"/>
      <c r="E909" s="148"/>
      <c r="F909" s="148"/>
      <c r="G909" s="147"/>
      <c r="H909" s="147"/>
      <c r="I909" s="147"/>
    </row>
    <row r="910">
      <c r="A910" s="4"/>
      <c r="B910" s="4"/>
      <c r="C910" s="147"/>
      <c r="D910" s="147"/>
      <c r="E910" s="148"/>
      <c r="F910" s="148"/>
      <c r="G910" s="147"/>
      <c r="H910" s="147"/>
      <c r="I910" s="147"/>
    </row>
    <row r="911">
      <c r="A911" s="4"/>
      <c r="B911" s="4"/>
      <c r="C911" s="147"/>
      <c r="D911" s="147"/>
      <c r="E911" s="148"/>
      <c r="F911" s="148"/>
      <c r="G911" s="147"/>
      <c r="H911" s="147"/>
      <c r="I911" s="147"/>
    </row>
    <row r="912">
      <c r="A912" s="4"/>
      <c r="B912" s="4"/>
      <c r="C912" s="147"/>
      <c r="D912" s="147"/>
      <c r="E912" s="148"/>
      <c r="F912" s="148"/>
      <c r="G912" s="147"/>
      <c r="H912" s="147"/>
      <c r="I912" s="147"/>
    </row>
    <row r="913">
      <c r="A913" s="4"/>
      <c r="B913" s="4"/>
      <c r="C913" s="147"/>
      <c r="D913" s="147"/>
      <c r="E913" s="148"/>
      <c r="F913" s="148"/>
      <c r="G913" s="147"/>
      <c r="H913" s="147"/>
      <c r="I913" s="147"/>
    </row>
    <row r="914">
      <c r="A914" s="4"/>
      <c r="B914" s="4"/>
      <c r="C914" s="147"/>
      <c r="D914" s="147"/>
      <c r="E914" s="148"/>
      <c r="F914" s="148"/>
      <c r="G914" s="147"/>
      <c r="H914" s="147"/>
      <c r="I914" s="147"/>
    </row>
    <row r="915">
      <c r="A915" s="4"/>
      <c r="B915" s="4"/>
      <c r="C915" s="147"/>
      <c r="D915" s="147"/>
      <c r="E915" s="148"/>
      <c r="F915" s="148"/>
      <c r="G915" s="147"/>
      <c r="H915" s="147"/>
      <c r="I915" s="147"/>
    </row>
    <row r="916">
      <c r="A916" s="4"/>
      <c r="B916" s="4"/>
      <c r="C916" s="147"/>
      <c r="D916" s="147"/>
      <c r="E916" s="148"/>
      <c r="F916" s="148"/>
      <c r="G916" s="147"/>
      <c r="H916" s="147"/>
      <c r="I916" s="147"/>
    </row>
    <row r="917">
      <c r="A917" s="4"/>
      <c r="B917" s="4"/>
      <c r="C917" s="147"/>
      <c r="D917" s="147"/>
      <c r="E917" s="148"/>
      <c r="F917" s="148"/>
      <c r="G917" s="147"/>
      <c r="H917" s="147"/>
      <c r="I917" s="147"/>
    </row>
    <row r="918">
      <c r="A918" s="4"/>
      <c r="B918" s="4"/>
      <c r="C918" s="147"/>
      <c r="D918" s="147"/>
      <c r="E918" s="148"/>
      <c r="F918" s="148"/>
      <c r="G918" s="147"/>
      <c r="H918" s="147"/>
      <c r="I918" s="147"/>
    </row>
    <row r="919">
      <c r="A919" s="4"/>
      <c r="B919" s="4"/>
      <c r="C919" s="147"/>
      <c r="D919" s="147"/>
      <c r="E919" s="148"/>
      <c r="F919" s="148"/>
      <c r="G919" s="147"/>
      <c r="H919" s="147"/>
      <c r="I919" s="147"/>
    </row>
    <row r="920">
      <c r="A920" s="4"/>
      <c r="B920" s="4"/>
      <c r="C920" s="147"/>
      <c r="D920" s="147"/>
      <c r="E920" s="148"/>
      <c r="F920" s="148"/>
      <c r="G920" s="147"/>
      <c r="H920" s="147"/>
      <c r="I920" s="147"/>
    </row>
    <row r="921">
      <c r="A921" s="4"/>
      <c r="B921" s="4"/>
      <c r="C921" s="147"/>
      <c r="D921" s="147"/>
      <c r="E921" s="148"/>
      <c r="F921" s="148"/>
      <c r="G921" s="147"/>
      <c r="H921" s="147"/>
      <c r="I921" s="147"/>
    </row>
    <row r="922">
      <c r="A922" s="4"/>
      <c r="B922" s="4"/>
      <c r="C922" s="147"/>
      <c r="D922" s="147"/>
      <c r="E922" s="148"/>
      <c r="F922" s="148"/>
      <c r="G922" s="147"/>
      <c r="H922" s="147"/>
      <c r="I922" s="147"/>
    </row>
    <row r="923">
      <c r="A923" s="4"/>
      <c r="B923" s="4"/>
      <c r="C923" s="147"/>
      <c r="D923" s="147"/>
      <c r="E923" s="148"/>
      <c r="F923" s="148"/>
      <c r="G923" s="147"/>
      <c r="H923" s="147"/>
      <c r="I923" s="147"/>
    </row>
    <row r="924">
      <c r="A924" s="4"/>
      <c r="B924" s="4"/>
      <c r="C924" s="147"/>
      <c r="D924" s="147"/>
      <c r="E924" s="148"/>
      <c r="F924" s="148"/>
      <c r="G924" s="147"/>
      <c r="H924" s="147"/>
      <c r="I924" s="147"/>
    </row>
    <row r="925">
      <c r="A925" s="4"/>
      <c r="B925" s="4"/>
      <c r="C925" s="147"/>
      <c r="D925" s="147"/>
      <c r="E925" s="148"/>
      <c r="F925" s="148"/>
      <c r="G925" s="147"/>
      <c r="H925" s="147"/>
      <c r="I925" s="147"/>
    </row>
    <row r="926">
      <c r="A926" s="4"/>
      <c r="B926" s="4"/>
      <c r="C926" s="147"/>
      <c r="D926" s="147"/>
      <c r="E926" s="148"/>
      <c r="F926" s="148"/>
      <c r="G926" s="147"/>
      <c r="H926" s="147"/>
      <c r="I926" s="147"/>
    </row>
    <row r="927">
      <c r="A927" s="4"/>
      <c r="B927" s="4"/>
      <c r="C927" s="147"/>
      <c r="D927" s="147"/>
      <c r="E927" s="148"/>
      <c r="F927" s="148"/>
      <c r="G927" s="147"/>
      <c r="H927" s="147"/>
      <c r="I927" s="147"/>
    </row>
    <row r="928">
      <c r="A928" s="4"/>
      <c r="B928" s="4"/>
      <c r="C928" s="147"/>
      <c r="D928" s="147"/>
      <c r="E928" s="148"/>
      <c r="F928" s="148"/>
      <c r="G928" s="147"/>
      <c r="H928" s="147"/>
      <c r="I928" s="147"/>
    </row>
    <row r="929">
      <c r="A929" s="4"/>
      <c r="B929" s="4"/>
      <c r="C929" s="147"/>
      <c r="D929" s="147"/>
      <c r="E929" s="148"/>
      <c r="F929" s="148"/>
      <c r="G929" s="147"/>
      <c r="H929" s="147"/>
      <c r="I929" s="147"/>
    </row>
    <row r="930">
      <c r="A930" s="4"/>
      <c r="B930" s="4"/>
      <c r="C930" s="147"/>
      <c r="D930" s="147"/>
      <c r="E930" s="148"/>
      <c r="F930" s="148"/>
      <c r="G930" s="147"/>
      <c r="H930" s="147"/>
      <c r="I930" s="147"/>
    </row>
    <row r="931">
      <c r="A931" s="4"/>
      <c r="B931" s="4"/>
      <c r="C931" s="147"/>
      <c r="D931" s="147"/>
      <c r="E931" s="148"/>
      <c r="F931" s="148"/>
      <c r="G931" s="147"/>
      <c r="H931" s="147"/>
      <c r="I931" s="147"/>
    </row>
    <row r="932">
      <c r="A932" s="4"/>
      <c r="B932" s="4"/>
      <c r="C932" s="147"/>
      <c r="D932" s="147"/>
      <c r="E932" s="148"/>
      <c r="F932" s="148"/>
      <c r="G932" s="147"/>
      <c r="H932" s="147"/>
      <c r="I932" s="147"/>
    </row>
    <row r="933">
      <c r="A933" s="4"/>
      <c r="B933" s="4"/>
      <c r="C933" s="147"/>
      <c r="D933" s="147"/>
      <c r="E933" s="148"/>
      <c r="F933" s="148"/>
      <c r="G933" s="147"/>
      <c r="H933" s="147"/>
      <c r="I933" s="147"/>
    </row>
    <row r="934">
      <c r="A934" s="4"/>
      <c r="B934" s="4"/>
      <c r="C934" s="147"/>
      <c r="D934" s="147"/>
      <c r="E934" s="148"/>
      <c r="F934" s="148"/>
      <c r="G934" s="147"/>
      <c r="H934" s="147"/>
      <c r="I934" s="147"/>
    </row>
    <row r="935">
      <c r="A935" s="4"/>
      <c r="B935" s="4"/>
      <c r="C935" s="147"/>
      <c r="D935" s="147"/>
      <c r="E935" s="148"/>
      <c r="F935" s="148"/>
      <c r="G935" s="147"/>
      <c r="H935" s="147"/>
      <c r="I935" s="147"/>
    </row>
    <row r="936">
      <c r="A936" s="4"/>
      <c r="B936" s="4"/>
      <c r="C936" s="147"/>
      <c r="D936" s="147"/>
      <c r="E936" s="148"/>
      <c r="F936" s="148"/>
      <c r="G936" s="147"/>
      <c r="H936" s="147"/>
      <c r="I936" s="147"/>
    </row>
    <row r="937">
      <c r="A937" s="4"/>
      <c r="B937" s="4"/>
      <c r="C937" s="147"/>
      <c r="D937" s="147"/>
      <c r="E937" s="148"/>
      <c r="F937" s="148"/>
      <c r="G937" s="147"/>
      <c r="H937" s="147"/>
      <c r="I937" s="147"/>
    </row>
    <row r="938">
      <c r="A938" s="4"/>
      <c r="B938" s="4"/>
      <c r="C938" s="147"/>
      <c r="D938" s="147"/>
      <c r="E938" s="148"/>
      <c r="F938" s="148"/>
      <c r="G938" s="147"/>
      <c r="H938" s="147"/>
      <c r="I938" s="147"/>
    </row>
    <row r="939">
      <c r="A939" s="4"/>
      <c r="B939" s="4"/>
      <c r="C939" s="147"/>
      <c r="D939" s="147"/>
      <c r="E939" s="148"/>
      <c r="F939" s="148"/>
      <c r="G939" s="147"/>
      <c r="H939" s="147"/>
      <c r="I939" s="147"/>
    </row>
    <row r="940">
      <c r="A940" s="4"/>
      <c r="B940" s="4"/>
      <c r="C940" s="147"/>
      <c r="D940" s="147"/>
      <c r="E940" s="148"/>
      <c r="F940" s="148"/>
      <c r="G940" s="147"/>
      <c r="H940" s="147"/>
      <c r="I940" s="147"/>
    </row>
    <row r="941">
      <c r="A941" s="4"/>
      <c r="B941" s="4"/>
      <c r="C941" s="147"/>
      <c r="D941" s="147"/>
      <c r="E941" s="148"/>
      <c r="F941" s="148"/>
      <c r="G941" s="147"/>
      <c r="H941" s="147"/>
      <c r="I941" s="147"/>
    </row>
    <row r="942">
      <c r="A942" s="4"/>
      <c r="B942" s="4"/>
      <c r="C942" s="147"/>
      <c r="D942" s="147"/>
      <c r="E942" s="148"/>
      <c r="F942" s="148"/>
      <c r="G942" s="147"/>
      <c r="H942" s="147"/>
      <c r="I942" s="147"/>
    </row>
    <row r="943">
      <c r="A943" s="4"/>
      <c r="B943" s="4"/>
      <c r="C943" s="147"/>
      <c r="D943" s="147"/>
      <c r="E943" s="148"/>
      <c r="F943" s="148"/>
      <c r="G943" s="147"/>
      <c r="H943" s="147"/>
      <c r="I943" s="147"/>
    </row>
    <row r="944">
      <c r="A944" s="4"/>
      <c r="B944" s="4"/>
      <c r="C944" s="147"/>
      <c r="D944" s="147"/>
      <c r="E944" s="148"/>
      <c r="F944" s="148"/>
      <c r="G944" s="147"/>
      <c r="H944" s="147"/>
      <c r="I944" s="147"/>
    </row>
    <row r="945">
      <c r="A945" s="4"/>
      <c r="B945" s="4"/>
      <c r="C945" s="147"/>
      <c r="D945" s="147"/>
      <c r="E945" s="148"/>
      <c r="F945" s="148"/>
      <c r="G945" s="147"/>
      <c r="H945" s="147"/>
      <c r="I945" s="147"/>
    </row>
    <row r="946">
      <c r="A946" s="4"/>
      <c r="B946" s="4"/>
      <c r="C946" s="147"/>
      <c r="D946" s="147"/>
      <c r="E946" s="148"/>
      <c r="F946" s="148"/>
      <c r="G946" s="147"/>
      <c r="H946" s="147"/>
      <c r="I946" s="147"/>
    </row>
    <row r="947">
      <c r="A947" s="4"/>
      <c r="B947" s="4"/>
      <c r="C947" s="147"/>
      <c r="D947" s="147"/>
      <c r="E947" s="148"/>
      <c r="F947" s="148"/>
      <c r="G947" s="147"/>
      <c r="H947" s="147"/>
      <c r="I947" s="147"/>
    </row>
    <row r="948">
      <c r="A948" s="4"/>
      <c r="B948" s="4"/>
      <c r="C948" s="147"/>
      <c r="D948" s="147"/>
      <c r="E948" s="148"/>
      <c r="F948" s="148"/>
      <c r="G948" s="147"/>
      <c r="H948" s="147"/>
      <c r="I948" s="147"/>
    </row>
    <row r="949">
      <c r="A949" s="4"/>
      <c r="B949" s="4"/>
      <c r="C949" s="147"/>
      <c r="D949" s="147"/>
      <c r="E949" s="148"/>
      <c r="F949" s="148"/>
      <c r="G949" s="147"/>
      <c r="H949" s="147"/>
      <c r="I949" s="147"/>
    </row>
    <row r="950">
      <c r="A950" s="4"/>
      <c r="B950" s="4"/>
      <c r="C950" s="147"/>
      <c r="D950" s="147"/>
      <c r="E950" s="148"/>
      <c r="F950" s="148"/>
      <c r="G950" s="147"/>
      <c r="H950" s="147"/>
      <c r="I950" s="147"/>
    </row>
    <row r="951">
      <c r="A951" s="4"/>
      <c r="B951" s="4"/>
      <c r="C951" s="147"/>
      <c r="D951" s="147"/>
      <c r="E951" s="148"/>
      <c r="F951" s="148"/>
      <c r="G951" s="147"/>
      <c r="H951" s="147"/>
      <c r="I951" s="147"/>
    </row>
    <row r="952">
      <c r="A952" s="4"/>
      <c r="B952" s="4"/>
      <c r="C952" s="147"/>
      <c r="D952" s="147"/>
      <c r="E952" s="148"/>
      <c r="F952" s="148"/>
      <c r="G952" s="147"/>
      <c r="H952" s="147"/>
      <c r="I952" s="147"/>
    </row>
    <row r="953">
      <c r="A953" s="4"/>
      <c r="B953" s="4"/>
      <c r="C953" s="147"/>
      <c r="D953" s="147"/>
      <c r="E953" s="148"/>
      <c r="F953" s="148"/>
      <c r="G953" s="147"/>
      <c r="H953" s="147"/>
      <c r="I953" s="147"/>
    </row>
    <row r="954">
      <c r="A954" s="4"/>
      <c r="B954" s="4"/>
      <c r="C954" s="147"/>
      <c r="D954" s="147"/>
      <c r="E954" s="148"/>
      <c r="F954" s="148"/>
      <c r="G954" s="147"/>
      <c r="H954" s="147"/>
      <c r="I954" s="147"/>
    </row>
    <row r="955">
      <c r="A955" s="4"/>
      <c r="B955" s="4"/>
      <c r="C955" s="147"/>
      <c r="D955" s="147"/>
      <c r="E955" s="148"/>
      <c r="F955" s="148"/>
      <c r="G955" s="147"/>
      <c r="H955" s="147"/>
      <c r="I955" s="147"/>
    </row>
    <row r="956">
      <c r="A956" s="4"/>
      <c r="B956" s="4"/>
      <c r="C956" s="147"/>
      <c r="D956" s="147"/>
      <c r="E956" s="148"/>
      <c r="F956" s="148"/>
      <c r="G956" s="147"/>
      <c r="H956" s="147"/>
      <c r="I956" s="147"/>
    </row>
    <row r="957">
      <c r="A957" s="4"/>
      <c r="B957" s="4"/>
      <c r="C957" s="147"/>
      <c r="D957" s="147"/>
      <c r="E957" s="148"/>
      <c r="F957" s="148"/>
      <c r="G957" s="147"/>
      <c r="H957" s="147"/>
      <c r="I957" s="147"/>
    </row>
    <row r="958">
      <c r="A958" s="4"/>
      <c r="B958" s="4"/>
      <c r="C958" s="147"/>
      <c r="D958" s="147"/>
      <c r="E958" s="148"/>
      <c r="F958" s="148"/>
      <c r="G958" s="147"/>
      <c r="H958" s="147"/>
      <c r="I958" s="147"/>
    </row>
    <row r="959">
      <c r="A959" s="4"/>
      <c r="B959" s="4"/>
      <c r="C959" s="147"/>
      <c r="D959" s="147"/>
      <c r="E959" s="148"/>
      <c r="F959" s="148"/>
      <c r="G959" s="147"/>
      <c r="H959" s="147"/>
      <c r="I959" s="147"/>
    </row>
    <row r="960">
      <c r="A960" s="4"/>
      <c r="B960" s="4"/>
      <c r="C960" s="147"/>
      <c r="D960" s="147"/>
      <c r="E960" s="148"/>
      <c r="F960" s="148"/>
      <c r="G960" s="147"/>
      <c r="H960" s="147"/>
      <c r="I960" s="147"/>
    </row>
    <row r="961">
      <c r="A961" s="4"/>
      <c r="B961" s="4"/>
      <c r="C961" s="147"/>
      <c r="D961" s="147"/>
      <c r="E961" s="148"/>
      <c r="F961" s="148"/>
      <c r="G961" s="147"/>
      <c r="H961" s="147"/>
      <c r="I961" s="147"/>
    </row>
    <row r="962">
      <c r="A962" s="4"/>
      <c r="B962" s="4"/>
      <c r="C962" s="147"/>
      <c r="D962" s="147"/>
      <c r="E962" s="148"/>
      <c r="F962" s="148"/>
      <c r="G962" s="147"/>
      <c r="H962" s="147"/>
      <c r="I962" s="147"/>
    </row>
    <row r="963">
      <c r="A963" s="4"/>
      <c r="B963" s="4"/>
      <c r="C963" s="147"/>
      <c r="D963" s="147"/>
      <c r="E963" s="148"/>
      <c r="F963" s="148"/>
      <c r="G963" s="147"/>
      <c r="H963" s="147"/>
      <c r="I963" s="147"/>
    </row>
    <row r="964">
      <c r="A964" s="4"/>
      <c r="B964" s="4"/>
      <c r="C964" s="147"/>
      <c r="D964" s="147"/>
      <c r="E964" s="148"/>
      <c r="F964" s="148"/>
      <c r="G964" s="147"/>
      <c r="H964" s="147"/>
      <c r="I964" s="147"/>
    </row>
    <row r="965">
      <c r="A965" s="4"/>
      <c r="B965" s="4"/>
      <c r="C965" s="147"/>
      <c r="D965" s="147"/>
      <c r="E965" s="148"/>
      <c r="F965" s="148"/>
      <c r="G965" s="147"/>
      <c r="H965" s="147"/>
      <c r="I965" s="147"/>
    </row>
    <row r="966">
      <c r="A966" s="4"/>
      <c r="B966" s="4"/>
      <c r="C966" s="147"/>
      <c r="D966" s="147"/>
      <c r="E966" s="148"/>
      <c r="F966" s="148"/>
      <c r="G966" s="147"/>
      <c r="H966" s="147"/>
      <c r="I966" s="147"/>
    </row>
    <row r="967">
      <c r="A967" s="4"/>
      <c r="B967" s="4"/>
      <c r="C967" s="147"/>
      <c r="D967" s="147"/>
      <c r="E967" s="148"/>
      <c r="F967" s="148"/>
      <c r="G967" s="147"/>
      <c r="H967" s="147"/>
      <c r="I967" s="147"/>
    </row>
    <row r="968">
      <c r="A968" s="4"/>
      <c r="B968" s="4"/>
      <c r="C968" s="147"/>
      <c r="D968" s="147"/>
      <c r="E968" s="148"/>
      <c r="F968" s="148"/>
      <c r="G968" s="147"/>
      <c r="H968" s="147"/>
      <c r="I968" s="147"/>
    </row>
    <row r="969">
      <c r="A969" s="4"/>
      <c r="B969" s="4"/>
      <c r="C969" s="147"/>
      <c r="D969" s="147"/>
      <c r="E969" s="148"/>
      <c r="F969" s="148"/>
      <c r="G969" s="147"/>
      <c r="H969" s="147"/>
      <c r="I969" s="147"/>
    </row>
    <row r="970">
      <c r="A970" s="4"/>
      <c r="B970" s="4"/>
      <c r="C970" s="147"/>
      <c r="D970" s="147"/>
      <c r="E970" s="148"/>
      <c r="F970" s="148"/>
      <c r="G970" s="147"/>
      <c r="H970" s="147"/>
      <c r="I970" s="147"/>
    </row>
    <row r="971">
      <c r="A971" s="4"/>
      <c r="B971" s="4"/>
      <c r="C971" s="147"/>
      <c r="D971" s="147"/>
      <c r="E971" s="148"/>
      <c r="F971" s="148"/>
      <c r="G971" s="147"/>
      <c r="H971" s="147"/>
      <c r="I971" s="147"/>
    </row>
    <row r="972">
      <c r="A972" s="4"/>
      <c r="B972" s="4"/>
      <c r="C972" s="147"/>
      <c r="D972" s="147"/>
      <c r="E972" s="148"/>
      <c r="F972" s="148"/>
      <c r="G972" s="147"/>
      <c r="H972" s="147"/>
      <c r="I972" s="147"/>
    </row>
    <row r="973">
      <c r="A973" s="4"/>
      <c r="B973" s="4"/>
      <c r="C973" s="147"/>
      <c r="D973" s="147"/>
      <c r="E973" s="148"/>
      <c r="F973" s="148"/>
      <c r="G973" s="147"/>
      <c r="H973" s="147"/>
      <c r="I973" s="147"/>
    </row>
    <row r="974">
      <c r="A974" s="4"/>
      <c r="B974" s="4"/>
      <c r="C974" s="147"/>
      <c r="D974" s="147"/>
      <c r="E974" s="148"/>
      <c r="F974" s="148"/>
      <c r="G974" s="147"/>
      <c r="H974" s="147"/>
      <c r="I974" s="147"/>
    </row>
    <row r="975">
      <c r="A975" s="4"/>
      <c r="B975" s="4"/>
      <c r="C975" s="147"/>
      <c r="D975" s="147"/>
      <c r="E975" s="148"/>
      <c r="F975" s="148"/>
      <c r="G975" s="147"/>
      <c r="H975" s="147"/>
      <c r="I975" s="147"/>
    </row>
    <row r="976">
      <c r="A976" s="4"/>
      <c r="B976" s="4"/>
      <c r="C976" s="147"/>
      <c r="D976" s="147"/>
      <c r="E976" s="148"/>
      <c r="F976" s="148"/>
      <c r="G976" s="147"/>
      <c r="H976" s="147"/>
      <c r="I976" s="147"/>
    </row>
    <row r="977">
      <c r="A977" s="4"/>
      <c r="B977" s="4"/>
      <c r="C977" s="147"/>
      <c r="D977" s="147"/>
      <c r="E977" s="148"/>
      <c r="F977" s="148"/>
      <c r="G977" s="147"/>
      <c r="H977" s="147"/>
      <c r="I977" s="147"/>
    </row>
    <row r="978">
      <c r="A978" s="4"/>
      <c r="B978" s="4"/>
      <c r="C978" s="147"/>
      <c r="D978" s="147"/>
      <c r="E978" s="148"/>
      <c r="F978" s="148"/>
      <c r="G978" s="147"/>
      <c r="H978" s="147"/>
      <c r="I978" s="147"/>
    </row>
    <row r="979">
      <c r="A979" s="4"/>
      <c r="B979" s="4"/>
      <c r="C979" s="147"/>
      <c r="D979" s="147"/>
      <c r="E979" s="148"/>
      <c r="F979" s="148"/>
      <c r="G979" s="147"/>
      <c r="H979" s="147"/>
      <c r="I979" s="147"/>
    </row>
    <row r="980">
      <c r="A980" s="4"/>
      <c r="B980" s="4"/>
      <c r="C980" s="147"/>
      <c r="D980" s="147"/>
      <c r="E980" s="148"/>
      <c r="F980" s="148"/>
      <c r="G980" s="147"/>
      <c r="H980" s="147"/>
      <c r="I980" s="147"/>
    </row>
    <row r="981">
      <c r="A981" s="4"/>
      <c r="B981" s="4"/>
      <c r="C981" s="147"/>
      <c r="D981" s="147"/>
      <c r="E981" s="148"/>
      <c r="F981" s="148"/>
      <c r="G981" s="147"/>
      <c r="H981" s="147"/>
      <c r="I981" s="147"/>
    </row>
    <row r="982">
      <c r="A982" s="4"/>
      <c r="B982" s="4"/>
      <c r="C982" s="147"/>
      <c r="D982" s="147"/>
      <c r="E982" s="148"/>
      <c r="F982" s="148"/>
      <c r="G982" s="147"/>
      <c r="H982" s="147"/>
      <c r="I982" s="147"/>
    </row>
    <row r="983">
      <c r="A983" s="4"/>
      <c r="B983" s="4"/>
      <c r="C983" s="147"/>
      <c r="D983" s="147"/>
      <c r="E983" s="148"/>
      <c r="F983" s="148"/>
      <c r="G983" s="147"/>
      <c r="H983" s="147"/>
      <c r="I983" s="147"/>
    </row>
    <row r="984">
      <c r="A984" s="4"/>
      <c r="B984" s="4"/>
      <c r="C984" s="147"/>
      <c r="D984" s="147"/>
      <c r="E984" s="148"/>
      <c r="F984" s="148"/>
      <c r="G984" s="147"/>
      <c r="H984" s="147"/>
      <c r="I984" s="147"/>
    </row>
    <row r="985">
      <c r="A985" s="4"/>
      <c r="B985" s="4"/>
      <c r="C985" s="147"/>
      <c r="D985" s="147"/>
      <c r="E985" s="148"/>
      <c r="F985" s="148"/>
      <c r="G985" s="147"/>
      <c r="H985" s="147"/>
      <c r="I985" s="147"/>
    </row>
    <row r="986">
      <c r="A986" s="4"/>
      <c r="B986" s="4"/>
      <c r="C986" s="147"/>
      <c r="D986" s="147"/>
      <c r="E986" s="148"/>
      <c r="F986" s="148"/>
      <c r="G986" s="147"/>
      <c r="H986" s="147"/>
      <c r="I986" s="147"/>
    </row>
    <row r="987">
      <c r="A987" s="4"/>
      <c r="B987" s="4"/>
      <c r="C987" s="147"/>
      <c r="D987" s="147"/>
      <c r="E987" s="148"/>
      <c r="F987" s="148"/>
      <c r="G987" s="147"/>
      <c r="H987" s="147"/>
      <c r="I987" s="147"/>
    </row>
    <row r="988">
      <c r="A988" s="4"/>
      <c r="B988" s="4"/>
      <c r="C988" s="147"/>
      <c r="D988" s="147"/>
      <c r="E988" s="148"/>
      <c r="F988" s="148"/>
      <c r="G988" s="147"/>
      <c r="H988" s="147"/>
      <c r="I988" s="147"/>
    </row>
    <row r="989">
      <c r="A989" s="4"/>
      <c r="B989" s="4"/>
      <c r="C989" s="147"/>
      <c r="D989" s="147"/>
      <c r="E989" s="148"/>
      <c r="F989" s="148"/>
      <c r="G989" s="147"/>
      <c r="H989" s="147"/>
      <c r="I989" s="147"/>
    </row>
    <row r="990">
      <c r="A990" s="4"/>
      <c r="B990" s="4"/>
      <c r="C990" s="147"/>
      <c r="D990" s="147"/>
      <c r="E990" s="148"/>
      <c r="F990" s="148"/>
      <c r="G990" s="147"/>
      <c r="H990" s="147"/>
      <c r="I990" s="147"/>
    </row>
    <row r="991">
      <c r="A991" s="4"/>
      <c r="B991" s="4"/>
      <c r="C991" s="147"/>
      <c r="D991" s="147"/>
      <c r="E991" s="148"/>
      <c r="F991" s="148"/>
      <c r="G991" s="147"/>
      <c r="H991" s="147"/>
      <c r="I991" s="147"/>
    </row>
    <row r="992">
      <c r="A992" s="4"/>
      <c r="B992" s="4"/>
      <c r="C992" s="147"/>
      <c r="D992" s="147"/>
      <c r="E992" s="148"/>
      <c r="F992" s="148"/>
      <c r="G992" s="147"/>
      <c r="H992" s="147"/>
      <c r="I992" s="147"/>
    </row>
    <row r="993">
      <c r="A993" s="4"/>
      <c r="B993" s="4"/>
      <c r="C993" s="147"/>
      <c r="D993" s="147"/>
      <c r="E993" s="148"/>
      <c r="F993" s="148"/>
      <c r="G993" s="147"/>
      <c r="H993" s="147"/>
      <c r="I993" s="147"/>
    </row>
    <row r="994">
      <c r="A994" s="4"/>
      <c r="B994" s="4"/>
      <c r="C994" s="147"/>
      <c r="D994" s="147"/>
      <c r="E994" s="148"/>
      <c r="F994" s="148"/>
      <c r="G994" s="147"/>
      <c r="H994" s="147"/>
      <c r="I994" s="147"/>
    </row>
    <row r="995">
      <c r="A995" s="4"/>
      <c r="B995" s="4"/>
      <c r="C995" s="147"/>
      <c r="D995" s="147"/>
      <c r="E995" s="148"/>
      <c r="F995" s="148"/>
      <c r="G995" s="147"/>
      <c r="H995" s="147"/>
      <c r="I995" s="147"/>
    </row>
    <row r="996">
      <c r="A996" s="4"/>
      <c r="B996" s="4"/>
      <c r="C996" s="147"/>
      <c r="D996" s="147"/>
      <c r="E996" s="148"/>
      <c r="F996" s="148"/>
      <c r="G996" s="147"/>
      <c r="H996" s="147"/>
      <c r="I996" s="147"/>
    </row>
    <row r="997">
      <c r="A997" s="4"/>
      <c r="B997" s="4"/>
      <c r="C997" s="147"/>
      <c r="D997" s="147"/>
      <c r="E997" s="148"/>
      <c r="F997" s="148"/>
      <c r="G997" s="147"/>
      <c r="H997" s="147"/>
      <c r="I997" s="147"/>
    </row>
    <row r="998">
      <c r="A998" s="4"/>
      <c r="B998" s="4"/>
      <c r="C998" s="147"/>
      <c r="D998" s="147"/>
      <c r="E998" s="148"/>
      <c r="F998" s="148"/>
      <c r="G998" s="147"/>
      <c r="H998" s="147"/>
      <c r="I998" s="147"/>
    </row>
    <row r="999">
      <c r="A999" s="4"/>
      <c r="B999" s="4"/>
      <c r="C999" s="147"/>
      <c r="D999" s="147"/>
      <c r="E999" s="148"/>
      <c r="F999" s="148"/>
      <c r="G999" s="147"/>
      <c r="H999" s="147"/>
      <c r="I999" s="147"/>
    </row>
    <row r="1000">
      <c r="A1000" s="4"/>
      <c r="B1000" s="4"/>
      <c r="C1000" s="147"/>
      <c r="D1000" s="147"/>
      <c r="E1000" s="148"/>
      <c r="F1000" s="148"/>
      <c r="G1000" s="147"/>
      <c r="H1000" s="147"/>
      <c r="I1000" s="147"/>
    </row>
    <row r="1001">
      <c r="A1001" s="4"/>
      <c r="B1001" s="4"/>
      <c r="C1001" s="147"/>
      <c r="D1001" s="147"/>
      <c r="E1001" s="148"/>
      <c r="F1001" s="148"/>
      <c r="G1001" s="147"/>
      <c r="H1001" s="147"/>
      <c r="I1001" s="147"/>
    </row>
    <row r="1002">
      <c r="A1002" s="4"/>
      <c r="B1002" s="4"/>
      <c r="C1002" s="147"/>
      <c r="D1002" s="147"/>
      <c r="E1002" s="148"/>
      <c r="F1002" s="148"/>
      <c r="G1002" s="147"/>
      <c r="H1002" s="147"/>
      <c r="I1002" s="147"/>
    </row>
    <row r="1003">
      <c r="A1003" s="4"/>
      <c r="B1003" s="4"/>
      <c r="C1003" s="147"/>
      <c r="D1003" s="147"/>
      <c r="E1003" s="148"/>
      <c r="F1003" s="148"/>
      <c r="G1003" s="147"/>
      <c r="H1003" s="147"/>
      <c r="I1003" s="147"/>
    </row>
    <row r="1004">
      <c r="A1004" s="4"/>
      <c r="B1004" s="4"/>
      <c r="C1004" s="147"/>
      <c r="D1004" s="147"/>
      <c r="E1004" s="148"/>
      <c r="F1004" s="148"/>
      <c r="G1004" s="147"/>
      <c r="H1004" s="147"/>
      <c r="I1004" s="147"/>
    </row>
    <row r="1005">
      <c r="A1005" s="4"/>
      <c r="B1005" s="4"/>
      <c r="C1005" s="147"/>
      <c r="D1005" s="147"/>
      <c r="E1005" s="148"/>
      <c r="F1005" s="148"/>
      <c r="G1005" s="147"/>
      <c r="H1005" s="147"/>
      <c r="I1005" s="147"/>
    </row>
    <row r="1006">
      <c r="A1006" s="4"/>
      <c r="B1006" s="4"/>
      <c r="C1006" s="147"/>
      <c r="D1006" s="147"/>
      <c r="E1006" s="148"/>
      <c r="F1006" s="148"/>
      <c r="G1006" s="147"/>
      <c r="H1006" s="147"/>
      <c r="I1006" s="147"/>
    </row>
    <row r="1007">
      <c r="A1007" s="4"/>
      <c r="B1007" s="4"/>
      <c r="C1007" s="147"/>
      <c r="D1007" s="147"/>
      <c r="E1007" s="148"/>
      <c r="F1007" s="148"/>
      <c r="G1007" s="147"/>
      <c r="H1007" s="147"/>
      <c r="I1007" s="147"/>
    </row>
    <row r="1008">
      <c r="A1008" s="4"/>
      <c r="B1008" s="4"/>
      <c r="C1008" s="147"/>
      <c r="D1008" s="147"/>
      <c r="E1008" s="148"/>
      <c r="F1008" s="148"/>
      <c r="G1008" s="147"/>
      <c r="H1008" s="147"/>
      <c r="I1008" s="147"/>
    </row>
    <row r="1009">
      <c r="A1009" s="4"/>
      <c r="B1009" s="4"/>
      <c r="C1009" s="147"/>
      <c r="D1009" s="147"/>
      <c r="E1009" s="148"/>
      <c r="F1009" s="148"/>
      <c r="G1009" s="147"/>
      <c r="H1009" s="147"/>
      <c r="I1009" s="147"/>
    </row>
    <row r="1010">
      <c r="A1010" s="4"/>
      <c r="B1010" s="4"/>
      <c r="C1010" s="147"/>
      <c r="D1010" s="147"/>
      <c r="E1010" s="148"/>
      <c r="F1010" s="148"/>
      <c r="G1010" s="147"/>
      <c r="H1010" s="147"/>
      <c r="I1010" s="147"/>
    </row>
    <row r="1011">
      <c r="A1011" s="4"/>
      <c r="B1011" s="4"/>
      <c r="C1011" s="147"/>
      <c r="D1011" s="147"/>
      <c r="E1011" s="148"/>
      <c r="F1011" s="148"/>
      <c r="G1011" s="147"/>
      <c r="H1011" s="147"/>
      <c r="I1011" s="147"/>
    </row>
    <row r="1012">
      <c r="A1012" s="4"/>
      <c r="B1012" s="4"/>
      <c r="C1012" s="147"/>
      <c r="D1012" s="147"/>
      <c r="E1012" s="148"/>
      <c r="F1012" s="148"/>
      <c r="G1012" s="147"/>
      <c r="H1012" s="147"/>
      <c r="I1012" s="147"/>
    </row>
    <row r="1013">
      <c r="A1013" s="4"/>
      <c r="B1013" s="4"/>
      <c r="C1013" s="147"/>
      <c r="D1013" s="147"/>
      <c r="E1013" s="148"/>
      <c r="F1013" s="148"/>
      <c r="G1013" s="147"/>
      <c r="H1013" s="147"/>
      <c r="I1013" s="147"/>
    </row>
    <row r="1014">
      <c r="A1014" s="4"/>
      <c r="B1014" s="4"/>
      <c r="C1014" s="147"/>
      <c r="D1014" s="147"/>
      <c r="E1014" s="148"/>
      <c r="F1014" s="148"/>
      <c r="G1014" s="147"/>
      <c r="H1014" s="147"/>
      <c r="I1014" s="147"/>
    </row>
    <row r="1015">
      <c r="A1015" s="4"/>
      <c r="B1015" s="4"/>
      <c r="C1015" s="147"/>
      <c r="D1015" s="147"/>
      <c r="E1015" s="148"/>
      <c r="F1015" s="148"/>
      <c r="G1015" s="147"/>
      <c r="H1015" s="147"/>
      <c r="I1015" s="147"/>
    </row>
    <row r="1016">
      <c r="A1016" s="4"/>
      <c r="B1016" s="4"/>
      <c r="C1016" s="147"/>
      <c r="D1016" s="147"/>
      <c r="E1016" s="148"/>
      <c r="F1016" s="148"/>
      <c r="G1016" s="147"/>
      <c r="H1016" s="147"/>
      <c r="I1016" s="147"/>
    </row>
    <row r="1017">
      <c r="A1017" s="4"/>
      <c r="B1017" s="4"/>
      <c r="C1017" s="147"/>
      <c r="D1017" s="147"/>
      <c r="E1017" s="148"/>
      <c r="F1017" s="148"/>
      <c r="G1017" s="147"/>
      <c r="H1017" s="147"/>
      <c r="I1017" s="147"/>
    </row>
    <row r="1018">
      <c r="A1018" s="4"/>
      <c r="B1018" s="4"/>
      <c r="C1018" s="147"/>
      <c r="D1018" s="147"/>
      <c r="E1018" s="148"/>
      <c r="F1018" s="148"/>
      <c r="G1018" s="147"/>
      <c r="H1018" s="147"/>
      <c r="I1018" s="147"/>
    </row>
    <row r="1019">
      <c r="A1019" s="4"/>
      <c r="B1019" s="4"/>
      <c r="C1019" s="147"/>
      <c r="D1019" s="147"/>
      <c r="E1019" s="148"/>
      <c r="F1019" s="148"/>
      <c r="G1019" s="147"/>
      <c r="H1019" s="147"/>
      <c r="I1019" s="147"/>
    </row>
    <row r="1020">
      <c r="A1020" s="4"/>
      <c r="B1020" s="4"/>
      <c r="C1020" s="147"/>
      <c r="D1020" s="147"/>
      <c r="E1020" s="148"/>
      <c r="F1020" s="148"/>
      <c r="G1020" s="147"/>
      <c r="H1020" s="147"/>
      <c r="I1020" s="147"/>
    </row>
    <row r="1021">
      <c r="A1021" s="4"/>
      <c r="B1021" s="4"/>
      <c r="C1021" s="147"/>
      <c r="D1021" s="147"/>
      <c r="E1021" s="148"/>
      <c r="F1021" s="148"/>
      <c r="G1021" s="147"/>
      <c r="H1021" s="147"/>
      <c r="I1021" s="147"/>
    </row>
    <row r="1022">
      <c r="A1022" s="4"/>
      <c r="B1022" s="4"/>
      <c r="C1022" s="147"/>
      <c r="D1022" s="147"/>
      <c r="E1022" s="148"/>
      <c r="F1022" s="148"/>
      <c r="G1022" s="147"/>
      <c r="H1022" s="147"/>
      <c r="I1022" s="147"/>
    </row>
    <row r="1023">
      <c r="A1023" s="4"/>
      <c r="B1023" s="4"/>
      <c r="C1023" s="147"/>
      <c r="D1023" s="147"/>
      <c r="E1023" s="148"/>
      <c r="F1023" s="148"/>
      <c r="G1023" s="147"/>
      <c r="H1023" s="147"/>
      <c r="I1023" s="147"/>
    </row>
    <row r="1024">
      <c r="A1024" s="4"/>
      <c r="B1024" s="4"/>
      <c r="C1024" s="147"/>
      <c r="D1024" s="147"/>
      <c r="E1024" s="148"/>
      <c r="F1024" s="148"/>
      <c r="G1024" s="147"/>
      <c r="H1024" s="147"/>
      <c r="I1024" s="147"/>
    </row>
    <row r="1025">
      <c r="A1025" s="4"/>
      <c r="B1025" s="4"/>
      <c r="C1025" s="147"/>
      <c r="D1025" s="147"/>
      <c r="E1025" s="148"/>
      <c r="F1025" s="148"/>
      <c r="G1025" s="147"/>
      <c r="H1025" s="147"/>
      <c r="I1025" s="147"/>
    </row>
    <row r="1026">
      <c r="A1026" s="4"/>
      <c r="B1026" s="4"/>
      <c r="C1026" s="147"/>
      <c r="D1026" s="147"/>
      <c r="E1026" s="148"/>
      <c r="F1026" s="148"/>
      <c r="G1026" s="147"/>
      <c r="H1026" s="147"/>
      <c r="I1026" s="147"/>
    </row>
    <row r="1027">
      <c r="A1027" s="4"/>
      <c r="B1027" s="4"/>
      <c r="C1027" s="147"/>
      <c r="D1027" s="147"/>
      <c r="E1027" s="148"/>
      <c r="F1027" s="148"/>
      <c r="G1027" s="147"/>
      <c r="H1027" s="147"/>
      <c r="I1027" s="147"/>
    </row>
    <row r="1028">
      <c r="A1028" s="4"/>
      <c r="B1028" s="4"/>
      <c r="C1028" s="147"/>
      <c r="D1028" s="147"/>
      <c r="E1028" s="148"/>
      <c r="F1028" s="148"/>
      <c r="G1028" s="147"/>
      <c r="H1028" s="147"/>
      <c r="I1028" s="147"/>
    </row>
    <row r="1029">
      <c r="A1029" s="4"/>
      <c r="B1029" s="4"/>
      <c r="C1029" s="147"/>
      <c r="D1029" s="147"/>
      <c r="E1029" s="148"/>
      <c r="F1029" s="148"/>
      <c r="G1029" s="147"/>
      <c r="H1029" s="147"/>
      <c r="I1029" s="147"/>
    </row>
    <row r="1030">
      <c r="A1030" s="4"/>
      <c r="B1030" s="4"/>
      <c r="C1030" s="147"/>
      <c r="D1030" s="147"/>
      <c r="E1030" s="148"/>
      <c r="F1030" s="148"/>
      <c r="G1030" s="147"/>
      <c r="H1030" s="147"/>
      <c r="I1030" s="147"/>
    </row>
    <row r="1031">
      <c r="A1031" s="4"/>
      <c r="B1031" s="4"/>
      <c r="C1031" s="147"/>
      <c r="D1031" s="147"/>
      <c r="E1031" s="148"/>
      <c r="F1031" s="148"/>
      <c r="G1031" s="147"/>
      <c r="H1031" s="147"/>
      <c r="I1031" s="147"/>
    </row>
    <row r="1032">
      <c r="A1032" s="4"/>
      <c r="B1032" s="4"/>
      <c r="C1032" s="147"/>
      <c r="D1032" s="147"/>
      <c r="E1032" s="148"/>
      <c r="F1032" s="148"/>
      <c r="G1032" s="147"/>
      <c r="H1032" s="147"/>
      <c r="I1032" s="147"/>
    </row>
    <row r="1033">
      <c r="A1033" s="4"/>
      <c r="B1033" s="4"/>
      <c r="C1033" s="147"/>
      <c r="D1033" s="147"/>
      <c r="E1033" s="148"/>
      <c r="F1033" s="148"/>
      <c r="G1033" s="147"/>
      <c r="H1033" s="147"/>
      <c r="I1033" s="147"/>
    </row>
    <row r="1034">
      <c r="A1034" s="4"/>
      <c r="B1034" s="4"/>
      <c r="C1034" s="147"/>
      <c r="D1034" s="147"/>
      <c r="E1034" s="148"/>
      <c r="F1034" s="148"/>
      <c r="G1034" s="147"/>
      <c r="H1034" s="147"/>
      <c r="I1034" s="147"/>
    </row>
    <row r="1035">
      <c r="A1035" s="4"/>
      <c r="B1035" s="4"/>
      <c r="C1035" s="147"/>
      <c r="D1035" s="147"/>
      <c r="E1035" s="148"/>
      <c r="F1035" s="148"/>
      <c r="G1035" s="147"/>
      <c r="H1035" s="147"/>
      <c r="I1035" s="147"/>
    </row>
    <row r="1036">
      <c r="A1036" s="4"/>
      <c r="B1036" s="4"/>
      <c r="C1036" s="147"/>
      <c r="D1036" s="147"/>
      <c r="E1036" s="148"/>
      <c r="F1036" s="148"/>
      <c r="G1036" s="147"/>
      <c r="H1036" s="147"/>
      <c r="I1036" s="147"/>
    </row>
    <row r="1037">
      <c r="A1037" s="4"/>
      <c r="B1037" s="4"/>
      <c r="C1037" s="147"/>
      <c r="D1037" s="147"/>
      <c r="E1037" s="148"/>
      <c r="F1037" s="148"/>
      <c r="G1037" s="147"/>
      <c r="H1037" s="147"/>
      <c r="I1037" s="147"/>
    </row>
    <row r="1038">
      <c r="A1038" s="4"/>
      <c r="B1038" s="4"/>
      <c r="C1038" s="147"/>
      <c r="D1038" s="147"/>
      <c r="E1038" s="148"/>
      <c r="F1038" s="148"/>
      <c r="G1038" s="147"/>
      <c r="H1038" s="147"/>
      <c r="I1038" s="147"/>
    </row>
    <row r="1039">
      <c r="A1039" s="4"/>
      <c r="B1039" s="4"/>
      <c r="C1039" s="147"/>
      <c r="D1039" s="147"/>
      <c r="E1039" s="148"/>
      <c r="F1039" s="148"/>
      <c r="G1039" s="147"/>
      <c r="H1039" s="147"/>
      <c r="I1039" s="147"/>
    </row>
    <row r="1040">
      <c r="A1040" s="4"/>
      <c r="B1040" s="4"/>
      <c r="C1040" s="147"/>
      <c r="D1040" s="147"/>
      <c r="E1040" s="148"/>
      <c r="F1040" s="148"/>
      <c r="G1040" s="147"/>
      <c r="H1040" s="147"/>
      <c r="I1040" s="147"/>
    </row>
    <row r="1041">
      <c r="A1041" s="4"/>
      <c r="B1041" s="4"/>
      <c r="C1041" s="147"/>
      <c r="D1041" s="147"/>
      <c r="E1041" s="148"/>
      <c r="F1041" s="148"/>
      <c r="G1041" s="147"/>
      <c r="H1041" s="147"/>
      <c r="I1041" s="147"/>
    </row>
    <row r="1042">
      <c r="A1042" s="4"/>
      <c r="B1042" s="4"/>
      <c r="C1042" s="147"/>
      <c r="D1042" s="147"/>
      <c r="E1042" s="148"/>
      <c r="F1042" s="148"/>
      <c r="G1042" s="147"/>
      <c r="H1042" s="147"/>
      <c r="I1042" s="147"/>
    </row>
    <row r="1043">
      <c r="A1043" s="4"/>
      <c r="B1043" s="4"/>
      <c r="C1043" s="147"/>
      <c r="D1043" s="147"/>
      <c r="E1043" s="148"/>
      <c r="F1043" s="148"/>
      <c r="G1043" s="147"/>
      <c r="H1043" s="147"/>
      <c r="I1043" s="147"/>
    </row>
    <row r="1044">
      <c r="A1044" s="4"/>
      <c r="B1044" s="4"/>
      <c r="C1044" s="147"/>
      <c r="D1044" s="147"/>
      <c r="E1044" s="148"/>
      <c r="F1044" s="148"/>
      <c r="G1044" s="147"/>
      <c r="H1044" s="147"/>
      <c r="I1044" s="147"/>
    </row>
    <row r="1045">
      <c r="A1045" s="4"/>
      <c r="B1045" s="4"/>
      <c r="C1045" s="147"/>
      <c r="D1045" s="147"/>
      <c r="E1045" s="148"/>
      <c r="F1045" s="148"/>
      <c r="G1045" s="147"/>
      <c r="H1045" s="147"/>
      <c r="I1045" s="147"/>
    </row>
    <row r="1046">
      <c r="A1046" s="4"/>
      <c r="B1046" s="4"/>
      <c r="C1046" s="147"/>
      <c r="D1046" s="147"/>
      <c r="E1046" s="148"/>
      <c r="F1046" s="148"/>
      <c r="G1046" s="147"/>
      <c r="H1046" s="147"/>
      <c r="I1046" s="147"/>
    </row>
    <row r="1047">
      <c r="A1047" s="4"/>
      <c r="B1047" s="4"/>
      <c r="C1047" s="147"/>
      <c r="D1047" s="147"/>
      <c r="E1047" s="148"/>
      <c r="F1047" s="148"/>
      <c r="G1047" s="147"/>
      <c r="H1047" s="147"/>
      <c r="I1047" s="147"/>
    </row>
    <row r="1048">
      <c r="A1048" s="4"/>
      <c r="B1048" s="4"/>
      <c r="C1048" s="147"/>
      <c r="D1048" s="147"/>
      <c r="E1048" s="148"/>
      <c r="F1048" s="148"/>
      <c r="G1048" s="147"/>
      <c r="H1048" s="147"/>
      <c r="I1048" s="147"/>
    </row>
    <row r="1049">
      <c r="A1049" s="4"/>
      <c r="B1049" s="4"/>
      <c r="C1049" s="147"/>
      <c r="D1049" s="147"/>
      <c r="E1049" s="148"/>
      <c r="F1049" s="148"/>
      <c r="G1049" s="147"/>
      <c r="H1049" s="147"/>
      <c r="I1049" s="147"/>
    </row>
    <row r="1050">
      <c r="A1050" s="4"/>
      <c r="B1050" s="4"/>
      <c r="C1050" s="147"/>
      <c r="D1050" s="147"/>
      <c r="E1050" s="148"/>
      <c r="F1050" s="148"/>
      <c r="G1050" s="147"/>
      <c r="H1050" s="147"/>
      <c r="I1050" s="147"/>
    </row>
    <row r="1051">
      <c r="A1051" s="4"/>
      <c r="B1051" s="4"/>
      <c r="C1051" s="147"/>
      <c r="D1051" s="147"/>
      <c r="E1051" s="148"/>
      <c r="F1051" s="148"/>
      <c r="G1051" s="147"/>
      <c r="H1051" s="147"/>
      <c r="I1051" s="147"/>
    </row>
    <row r="1052">
      <c r="A1052" s="4"/>
      <c r="B1052" s="4"/>
      <c r="C1052" s="147"/>
      <c r="D1052" s="147"/>
      <c r="E1052" s="148"/>
      <c r="F1052" s="148"/>
      <c r="G1052" s="147"/>
      <c r="H1052" s="147"/>
      <c r="I1052" s="147"/>
    </row>
    <row r="1053">
      <c r="A1053" s="4"/>
      <c r="B1053" s="4"/>
      <c r="C1053" s="147"/>
      <c r="D1053" s="147"/>
      <c r="E1053" s="148"/>
      <c r="F1053" s="148"/>
      <c r="G1053" s="147"/>
      <c r="H1053" s="147"/>
      <c r="I1053" s="147"/>
    </row>
    <row r="1054">
      <c r="A1054" s="4"/>
      <c r="B1054" s="4"/>
      <c r="C1054" s="147"/>
      <c r="D1054" s="147"/>
      <c r="E1054" s="148"/>
      <c r="F1054" s="148"/>
      <c r="G1054" s="147"/>
      <c r="H1054" s="147"/>
      <c r="I1054" s="147"/>
    </row>
    <row r="1055">
      <c r="A1055" s="4"/>
      <c r="B1055" s="4"/>
      <c r="C1055" s="147"/>
      <c r="D1055" s="147"/>
      <c r="E1055" s="148"/>
      <c r="F1055" s="148"/>
      <c r="G1055" s="147"/>
      <c r="H1055" s="147"/>
      <c r="I1055" s="147"/>
    </row>
    <row r="1056">
      <c r="A1056" s="4"/>
      <c r="B1056" s="4"/>
      <c r="C1056" s="147"/>
      <c r="D1056" s="147"/>
      <c r="E1056" s="148"/>
      <c r="F1056" s="148"/>
      <c r="G1056" s="147"/>
      <c r="H1056" s="147"/>
      <c r="I1056" s="147"/>
    </row>
    <row r="1057">
      <c r="A1057" s="4"/>
      <c r="B1057" s="4"/>
      <c r="C1057" s="147"/>
      <c r="D1057" s="147"/>
      <c r="E1057" s="148"/>
      <c r="F1057" s="148"/>
      <c r="G1057" s="147"/>
      <c r="H1057" s="147"/>
      <c r="I1057" s="147"/>
    </row>
    <row r="1058">
      <c r="A1058" s="4"/>
      <c r="B1058" s="4"/>
      <c r="C1058" s="147"/>
      <c r="D1058" s="147"/>
      <c r="E1058" s="148"/>
      <c r="F1058" s="148"/>
      <c r="G1058" s="147"/>
      <c r="H1058" s="147"/>
      <c r="I1058" s="147"/>
    </row>
    <row r="1059">
      <c r="A1059" s="4"/>
      <c r="B1059" s="4"/>
      <c r="C1059" s="147"/>
      <c r="D1059" s="147"/>
      <c r="E1059" s="148"/>
      <c r="F1059" s="148"/>
      <c r="G1059" s="147"/>
      <c r="H1059" s="147"/>
      <c r="I1059" s="147"/>
    </row>
    <row r="1060">
      <c r="A1060" s="4"/>
      <c r="B1060" s="4"/>
      <c r="C1060" s="147"/>
      <c r="D1060" s="147"/>
      <c r="E1060" s="148"/>
      <c r="F1060" s="148"/>
      <c r="G1060" s="147"/>
      <c r="H1060" s="147"/>
      <c r="I1060" s="147"/>
    </row>
    <row r="1061">
      <c r="A1061" s="4"/>
      <c r="B1061" s="4"/>
      <c r="C1061" s="147"/>
      <c r="D1061" s="147"/>
      <c r="E1061" s="148"/>
      <c r="F1061" s="148"/>
      <c r="G1061" s="147"/>
      <c r="H1061" s="147"/>
      <c r="I1061" s="147"/>
    </row>
    <row r="1062">
      <c r="A1062" s="4"/>
      <c r="B1062" s="4"/>
      <c r="C1062" s="147"/>
      <c r="D1062" s="147"/>
      <c r="E1062" s="148"/>
      <c r="F1062" s="148"/>
      <c r="G1062" s="147"/>
      <c r="H1062" s="147"/>
      <c r="I1062" s="147"/>
    </row>
    <row r="1063">
      <c r="A1063" s="4"/>
      <c r="B1063" s="4"/>
      <c r="C1063" s="147"/>
      <c r="D1063" s="147"/>
      <c r="E1063" s="148"/>
      <c r="F1063" s="148"/>
      <c r="G1063" s="147"/>
      <c r="H1063" s="147"/>
      <c r="I1063" s="147"/>
    </row>
    <row r="1064">
      <c r="A1064" s="4"/>
      <c r="B1064" s="4"/>
      <c r="C1064" s="147"/>
      <c r="D1064" s="147"/>
      <c r="E1064" s="148"/>
      <c r="F1064" s="148"/>
      <c r="G1064" s="147"/>
      <c r="H1064" s="147"/>
      <c r="I1064" s="147"/>
    </row>
    <row r="1065">
      <c r="A1065" s="4"/>
      <c r="B1065" s="4"/>
      <c r="C1065" s="147"/>
      <c r="D1065" s="147"/>
      <c r="E1065" s="148"/>
      <c r="F1065" s="148"/>
      <c r="G1065" s="147"/>
      <c r="H1065" s="147"/>
      <c r="I1065" s="147"/>
    </row>
    <row r="1066">
      <c r="A1066" s="4"/>
      <c r="B1066" s="4"/>
      <c r="C1066" s="147"/>
      <c r="D1066" s="147"/>
      <c r="E1066" s="148"/>
      <c r="F1066" s="148"/>
      <c r="G1066" s="147"/>
      <c r="H1066" s="147"/>
      <c r="I1066" s="147"/>
    </row>
    <row r="1067">
      <c r="A1067" s="4"/>
      <c r="B1067" s="4"/>
      <c r="C1067" s="147"/>
      <c r="D1067" s="147"/>
      <c r="E1067" s="148"/>
      <c r="F1067" s="148"/>
      <c r="G1067" s="147"/>
      <c r="H1067" s="147"/>
      <c r="I1067" s="147"/>
    </row>
    <row r="1068">
      <c r="A1068" s="4"/>
      <c r="B1068" s="4"/>
      <c r="C1068" s="147"/>
      <c r="D1068" s="147"/>
      <c r="E1068" s="148"/>
      <c r="F1068" s="148"/>
      <c r="G1068" s="147"/>
      <c r="H1068" s="147"/>
      <c r="I1068" s="147"/>
    </row>
    <row r="1069">
      <c r="A1069" s="4"/>
      <c r="B1069" s="4"/>
      <c r="C1069" s="147"/>
      <c r="D1069" s="147"/>
      <c r="E1069" s="148"/>
      <c r="F1069" s="148"/>
      <c r="G1069" s="147"/>
      <c r="H1069" s="147"/>
      <c r="I1069" s="147"/>
    </row>
    <row r="1070">
      <c r="A1070" s="4"/>
      <c r="B1070" s="4"/>
      <c r="C1070" s="147"/>
      <c r="D1070" s="147"/>
      <c r="E1070" s="148"/>
      <c r="F1070" s="148"/>
      <c r="G1070" s="147"/>
      <c r="H1070" s="147"/>
      <c r="I1070" s="147"/>
    </row>
    <row r="1071">
      <c r="A1071" s="4"/>
      <c r="B1071" s="4"/>
      <c r="C1071" s="147"/>
      <c r="D1071" s="147"/>
      <c r="E1071" s="148"/>
      <c r="F1071" s="148"/>
      <c r="G1071" s="147"/>
      <c r="H1071" s="147"/>
      <c r="I1071" s="147"/>
    </row>
    <row r="1072">
      <c r="A1072" s="4"/>
      <c r="B1072" s="4"/>
      <c r="C1072" s="147"/>
      <c r="D1072" s="147"/>
      <c r="E1072" s="148"/>
      <c r="F1072" s="148"/>
      <c r="G1072" s="147"/>
      <c r="H1072" s="147"/>
      <c r="I1072" s="147"/>
    </row>
    <row r="1073">
      <c r="A1073" s="4"/>
      <c r="B1073" s="4"/>
      <c r="C1073" s="147"/>
      <c r="D1073" s="147"/>
      <c r="E1073" s="148"/>
      <c r="F1073" s="148"/>
      <c r="G1073" s="147"/>
      <c r="H1073" s="147"/>
      <c r="I1073" s="147"/>
    </row>
    <row r="1074">
      <c r="A1074" s="4"/>
      <c r="B1074" s="4"/>
      <c r="C1074" s="147"/>
      <c r="D1074" s="147"/>
      <c r="E1074" s="148"/>
      <c r="F1074" s="148"/>
      <c r="G1074" s="147"/>
      <c r="H1074" s="147"/>
      <c r="I1074" s="147"/>
    </row>
  </sheetData>
  <dataValidations>
    <dataValidation type="list" allowBlank="1" showErrorMessage="1" sqref="C2:C181">
      <formula1>"Collected Edition,Collected Miniseries,Epic Collection,Hardcover,Omnibus,Trade Paperback"</formula1>
    </dataValidation>
    <dataValidation type="list" allowBlank="1" sqref="E2:E181">
      <formula1>"The Avengers,Avengers Disassembled,Black Panther ,Captain America ,Captain Marvel ,Civil War,Cosmic,Daredevil ,Deadpool ,Doctor Doom ,Doctor Strange ,Fantastic Four ,The Eternals,Guardians of the Galaxy ,Hawkeye ,House of M,Incredible Hulk,Infinity ,Inhum"&amp;"ans,Iron Fist,Iron Man,Jessica Jones ,Moon Knight ,Ms. Marvel ,Other,Punisher ,Secret Invasion ,Secret Wars,Shang Chi,Spider-Man ,Thanos,Thor,Thunderbolts,Vision ,X-Men,Young Avengers "</formula1>
    </dataValidation>
  </dataValidations>
  <hyperlinks>
    <hyperlink r:id="rId1" ref="I34"/>
    <hyperlink r:id="rId2" ref="I35"/>
    <hyperlink r:id="rId3" ref="I36"/>
    <hyperlink r:id="rId4" ref="I37"/>
    <hyperlink r:id="rId5" ref="I38"/>
    <hyperlink r:id="rId6" ref="I39"/>
    <hyperlink r:id="rId7" ref="I40"/>
    <hyperlink r:id="rId8" ref="I41"/>
    <hyperlink r:id="rId9" location="lightbox" ref="I73"/>
    <hyperlink r:id="rId10" location="lightbox" ref="I74"/>
    <hyperlink r:id="rId11" location="lightbox" ref="I117"/>
    <hyperlink r:id="rId12" location="lightbox" ref="I143"/>
    <hyperlink r:id="rId13" location="lightbox" ref="I144"/>
  </hyperlinks>
  <drawing r:id="rId14"/>
  <tableParts count="1">
    <tablePart r:id="rId16"/>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63"/>
    <col customWidth="1" min="2" max="2" width="38.13"/>
  </cols>
  <sheetData>
    <row r="1">
      <c r="A1" s="159" t="s">
        <v>572</v>
      </c>
      <c r="B1" s="160"/>
    </row>
    <row r="2">
      <c r="A2" s="160" t="s">
        <v>815</v>
      </c>
      <c r="B2" s="160" t="s">
        <v>814</v>
      </c>
    </row>
    <row r="3">
      <c r="A3" s="161" t="s">
        <v>824</v>
      </c>
      <c r="B3" s="160" t="s">
        <v>823</v>
      </c>
    </row>
    <row r="4">
      <c r="A4" s="160" t="s">
        <v>845</v>
      </c>
      <c r="B4" s="160" t="s">
        <v>842</v>
      </c>
    </row>
    <row r="5">
      <c r="A5" s="160" t="s">
        <v>855</v>
      </c>
      <c r="B5" s="160" t="s">
        <v>848</v>
      </c>
    </row>
    <row r="6">
      <c r="A6" s="160" t="s">
        <v>859</v>
      </c>
      <c r="B6" s="160" t="s">
        <v>856</v>
      </c>
    </row>
    <row r="7">
      <c r="A7" s="160" t="s">
        <v>864</v>
      </c>
      <c r="B7" s="160" t="s">
        <v>863</v>
      </c>
    </row>
    <row r="8">
      <c r="A8" s="160" t="s">
        <v>879</v>
      </c>
      <c r="B8" s="160" t="s">
        <v>878</v>
      </c>
    </row>
    <row r="9">
      <c r="A9" s="160" t="s">
        <v>886</v>
      </c>
      <c r="B9" s="160" t="s">
        <v>2204</v>
      </c>
    </row>
    <row r="10">
      <c r="A10" s="160" t="s">
        <v>884</v>
      </c>
      <c r="B10" s="162" t="s">
        <v>2205</v>
      </c>
    </row>
    <row r="11">
      <c r="A11" s="160" t="s">
        <v>896</v>
      </c>
      <c r="B11" s="160" t="s">
        <v>895</v>
      </c>
    </row>
    <row r="12">
      <c r="A12" s="160" t="s">
        <v>2206</v>
      </c>
      <c r="B12" s="160" t="s">
        <v>2207</v>
      </c>
    </row>
    <row r="13">
      <c r="A13" s="160" t="s">
        <v>2208</v>
      </c>
      <c r="B13" s="160" t="s">
        <v>958</v>
      </c>
    </row>
    <row r="14">
      <c r="A14" s="160" t="s">
        <v>2209</v>
      </c>
      <c r="B14" s="160" t="s">
        <v>923</v>
      </c>
    </row>
    <row r="15">
      <c r="A15" s="160" t="s">
        <v>935</v>
      </c>
      <c r="B15" s="160" t="s">
        <v>934</v>
      </c>
    </row>
    <row r="16">
      <c r="A16" s="160" t="s">
        <v>954</v>
      </c>
      <c r="B16" s="162" t="s">
        <v>2210</v>
      </c>
    </row>
    <row r="17">
      <c r="A17" s="160" t="s">
        <v>972</v>
      </c>
      <c r="B17" s="162" t="s">
        <v>2211</v>
      </c>
    </row>
    <row r="18">
      <c r="A18" s="160" t="s">
        <v>978</v>
      </c>
      <c r="B18" s="160" t="s">
        <v>962</v>
      </c>
    </row>
    <row r="19">
      <c r="A19" s="160" t="s">
        <v>2212</v>
      </c>
      <c r="B19" s="160" t="s">
        <v>2213</v>
      </c>
    </row>
    <row r="20">
      <c r="A20" s="160" t="s">
        <v>2214</v>
      </c>
      <c r="B20" s="160" t="s">
        <v>2215</v>
      </c>
    </row>
    <row r="21">
      <c r="A21" s="160" t="s">
        <v>1005</v>
      </c>
      <c r="B21" s="160" t="s">
        <v>984</v>
      </c>
    </row>
    <row r="22">
      <c r="A22" s="160" t="s">
        <v>2217</v>
      </c>
      <c r="B22" s="160" t="s">
        <v>995</v>
      </c>
    </row>
    <row r="23">
      <c r="A23" s="160" t="s">
        <v>1021</v>
      </c>
      <c r="B23" s="162" t="s">
        <v>2218</v>
      </c>
    </row>
    <row r="24">
      <c r="A24" s="160" t="s">
        <v>2219</v>
      </c>
      <c r="B24" s="162" t="s">
        <v>2220</v>
      </c>
    </row>
    <row r="25">
      <c r="A25" s="160" t="s">
        <v>1055</v>
      </c>
      <c r="B25" s="160" t="s">
        <v>2221</v>
      </c>
    </row>
    <row r="26">
      <c r="A26" s="160" t="s">
        <v>1061</v>
      </c>
      <c r="B26" s="160" t="s">
        <v>2222</v>
      </c>
    </row>
    <row r="27">
      <c r="A27" s="160" t="s">
        <v>1080</v>
      </c>
      <c r="B27" s="162" t="s">
        <v>2223</v>
      </c>
    </row>
    <row r="28">
      <c r="A28" s="160" t="s">
        <v>1088</v>
      </c>
      <c r="B28" s="160" t="s">
        <v>1087</v>
      </c>
    </row>
    <row r="29">
      <c r="A29" s="160" t="s">
        <v>1095</v>
      </c>
      <c r="B29" s="163" t="s">
        <v>2224</v>
      </c>
    </row>
    <row r="30">
      <c r="A30" s="164"/>
      <c r="B30" s="164"/>
    </row>
    <row r="31">
      <c r="A31" s="165" t="s">
        <v>1097</v>
      </c>
      <c r="B31" s="164"/>
    </row>
    <row r="32">
      <c r="A32" s="99" t="s">
        <v>2225</v>
      </c>
      <c r="B32" s="99" t="s">
        <v>2226</v>
      </c>
    </row>
    <row r="33">
      <c r="A33" s="99" t="s">
        <v>2227</v>
      </c>
      <c r="B33" s="99" t="s">
        <v>2228</v>
      </c>
    </row>
    <row r="34">
      <c r="A34" s="99" t="s">
        <v>1115</v>
      </c>
      <c r="B34" s="99" t="s">
        <v>2229</v>
      </c>
    </row>
    <row r="35">
      <c r="A35" s="99" t="s">
        <v>1129</v>
      </c>
      <c r="B35" s="99" t="s">
        <v>2230</v>
      </c>
    </row>
    <row r="36">
      <c r="A36" s="99" t="s">
        <v>1144</v>
      </c>
      <c r="B36" s="99" t="s">
        <v>1136</v>
      </c>
    </row>
    <row r="37">
      <c r="A37" s="164"/>
      <c r="B37" s="164"/>
    </row>
    <row r="38">
      <c r="A38" s="165" t="s">
        <v>1110</v>
      </c>
      <c r="B38" s="164"/>
    </row>
    <row r="39">
      <c r="A39" s="99" t="s">
        <v>1111</v>
      </c>
      <c r="B39" s="99" t="s">
        <v>2231</v>
      </c>
    </row>
    <row r="40">
      <c r="A40" s="99" t="s">
        <v>2232</v>
      </c>
      <c r="B40" s="99" t="s">
        <v>2233</v>
      </c>
    </row>
    <row r="41">
      <c r="A41" s="99" t="s">
        <v>1150</v>
      </c>
      <c r="B41" s="99" t="s">
        <v>2234</v>
      </c>
    </row>
    <row r="42">
      <c r="A42" s="4"/>
    </row>
    <row r="43">
      <c r="A43" s="4"/>
    </row>
    <row r="44">
      <c r="A44" s="165" t="s">
        <v>837</v>
      </c>
      <c r="B44" s="164"/>
    </row>
    <row r="45">
      <c r="A45" s="99" t="s">
        <v>840</v>
      </c>
      <c r="B45" s="99" t="s">
        <v>838</v>
      </c>
    </row>
    <row r="46">
      <c r="A46" s="99" t="s">
        <v>2235</v>
      </c>
      <c r="B46" s="99" t="s">
        <v>899</v>
      </c>
    </row>
    <row r="47">
      <c r="A47" s="99" t="s">
        <v>2236</v>
      </c>
      <c r="B47" s="99" t="s">
        <v>914</v>
      </c>
    </row>
    <row r="48">
      <c r="A48" s="99" t="s">
        <v>2237</v>
      </c>
      <c r="B48" s="99" t="s">
        <v>867</v>
      </c>
    </row>
    <row r="49">
      <c r="A49" s="99" t="s">
        <v>871</v>
      </c>
      <c r="B49" s="99" t="s">
        <v>2239</v>
      </c>
    </row>
    <row r="50">
      <c r="A50" s="99" t="s">
        <v>877</v>
      </c>
      <c r="B50" s="99" t="s">
        <v>875</v>
      </c>
    </row>
    <row r="51">
      <c r="A51" s="99" t="s">
        <v>883</v>
      </c>
      <c r="B51" s="99" t="s">
        <v>880</v>
      </c>
    </row>
    <row r="52">
      <c r="A52" s="99" t="s">
        <v>897</v>
      </c>
      <c r="B52" s="99" t="s">
        <v>878</v>
      </c>
    </row>
    <row r="53">
      <c r="A53" s="99" t="s">
        <v>905</v>
      </c>
      <c r="B53" s="99" t="s">
        <v>904</v>
      </c>
    </row>
    <row r="54">
      <c r="A54" s="99" t="s">
        <v>2240</v>
      </c>
      <c r="B54" s="99" t="s">
        <v>2241</v>
      </c>
    </row>
    <row r="55">
      <c r="A55" s="99" t="s">
        <v>2242</v>
      </c>
      <c r="B55" s="99" t="s">
        <v>987</v>
      </c>
    </row>
    <row r="56">
      <c r="A56" s="99" t="s">
        <v>947</v>
      </c>
      <c r="B56" s="99" t="s">
        <v>2243</v>
      </c>
    </row>
    <row r="57">
      <c r="A57" s="99" t="s">
        <v>948</v>
      </c>
      <c r="B57" s="99" t="s">
        <v>927</v>
      </c>
    </row>
    <row r="58">
      <c r="A58" s="99" t="s">
        <v>959</v>
      </c>
      <c r="B58" s="99" t="s">
        <v>958</v>
      </c>
    </row>
    <row r="59">
      <c r="A59" s="99" t="s">
        <v>967</v>
      </c>
      <c r="B59" s="99" t="s">
        <v>2244</v>
      </c>
    </row>
    <row r="60">
      <c r="A60" s="99" t="s">
        <v>2246</v>
      </c>
      <c r="B60" s="99" t="s">
        <v>968</v>
      </c>
    </row>
    <row r="61">
      <c r="A61" s="99" t="s">
        <v>2247</v>
      </c>
      <c r="B61" s="99" t="s">
        <v>2248</v>
      </c>
    </row>
    <row r="62">
      <c r="A62" s="99" t="s">
        <v>994</v>
      </c>
      <c r="B62" s="99" t="s">
        <v>993</v>
      </c>
    </row>
    <row r="63">
      <c r="A63" s="99" t="s">
        <v>1018</v>
      </c>
      <c r="B63" s="99" t="s">
        <v>1017</v>
      </c>
    </row>
    <row r="64">
      <c r="A64" s="99" t="s">
        <v>1032</v>
      </c>
      <c r="B64" s="99" t="s">
        <v>2250</v>
      </c>
    </row>
    <row r="65">
      <c r="A65" s="164"/>
      <c r="B65" s="164"/>
    </row>
    <row r="66">
      <c r="A66" s="165" t="s">
        <v>1104</v>
      </c>
      <c r="B66" s="164"/>
    </row>
    <row r="67">
      <c r="A67" s="99" t="s">
        <v>1105</v>
      </c>
      <c r="B67" s="99" t="s">
        <v>838</v>
      </c>
    </row>
    <row r="68">
      <c r="A68" s="99" t="s">
        <v>1108</v>
      </c>
      <c r="B68" s="99" t="s">
        <v>899</v>
      </c>
    </row>
    <row r="69">
      <c r="A69" s="99" t="s">
        <v>1133</v>
      </c>
      <c r="B69" s="99" t="s">
        <v>2251</v>
      </c>
    </row>
    <row r="70">
      <c r="A70" s="99" t="s">
        <v>2252</v>
      </c>
      <c r="B70" s="99" t="s">
        <v>2253</v>
      </c>
    </row>
    <row r="71">
      <c r="A71" s="99" t="s">
        <v>1141</v>
      </c>
      <c r="B71" s="99" t="s">
        <v>1140</v>
      </c>
    </row>
    <row r="72">
      <c r="A72" s="4"/>
    </row>
    <row r="73">
      <c r="A73" s="4"/>
    </row>
    <row r="74">
      <c r="A74" s="165" t="s">
        <v>2254</v>
      </c>
      <c r="B74" s="164"/>
    </row>
    <row r="75">
      <c r="A75" s="99" t="s">
        <v>853</v>
      </c>
      <c r="B75" s="99" t="s">
        <v>2255</v>
      </c>
    </row>
    <row r="76">
      <c r="A76" s="99" t="s">
        <v>944</v>
      </c>
      <c r="B76" s="99" t="s">
        <v>2256</v>
      </c>
    </row>
    <row r="77">
      <c r="A77" s="110" t="s">
        <v>946</v>
      </c>
      <c r="B77" s="2" t="s">
        <v>2257</v>
      </c>
    </row>
    <row r="78">
      <c r="A78" s="110" t="s">
        <v>963</v>
      </c>
      <c r="B78" s="2" t="s">
        <v>2258</v>
      </c>
    </row>
    <row r="79">
      <c r="A79" s="99" t="s">
        <v>1014</v>
      </c>
      <c r="B79" s="99" t="s">
        <v>2259</v>
      </c>
    </row>
    <row r="80">
      <c r="A80" s="164"/>
      <c r="B80" s="164"/>
    </row>
    <row r="81">
      <c r="A81" s="165" t="s">
        <v>2260</v>
      </c>
      <c r="B81" s="164"/>
    </row>
    <row r="82">
      <c r="A82" s="99" t="s">
        <v>1100</v>
      </c>
      <c r="B82" s="99" t="s">
        <v>838</v>
      </c>
    </row>
    <row r="83">
      <c r="A83" s="99" t="s">
        <v>1107</v>
      </c>
      <c r="B83" s="99" t="s">
        <v>899</v>
      </c>
    </row>
    <row r="84">
      <c r="A84" s="99" t="s">
        <v>1115</v>
      </c>
      <c r="B84" s="99" t="s">
        <v>2262</v>
      </c>
    </row>
    <row r="85">
      <c r="A85" s="99" t="s">
        <v>2263</v>
      </c>
      <c r="B85" s="161" t="s">
        <v>2264</v>
      </c>
    </row>
    <row r="86">
      <c r="A86" s="99" t="s">
        <v>2265</v>
      </c>
      <c r="B86" s="161" t="s">
        <v>1142</v>
      </c>
    </row>
    <row r="87">
      <c r="A87" s="4"/>
    </row>
    <row r="88">
      <c r="A88" s="165" t="s">
        <v>1163</v>
      </c>
      <c r="B88" s="164"/>
    </row>
    <row r="89">
      <c r="A89" s="99" t="s">
        <v>1164</v>
      </c>
      <c r="B89" s="99" t="s">
        <v>838</v>
      </c>
    </row>
    <row r="90">
      <c r="A90" s="99" t="s">
        <v>2266</v>
      </c>
      <c r="B90" s="99" t="s">
        <v>899</v>
      </c>
    </row>
    <row r="91">
      <c r="A91" s="4"/>
    </row>
    <row r="92">
      <c r="A92" s="4"/>
    </row>
    <row r="93">
      <c r="A93" s="165" t="s">
        <v>860</v>
      </c>
      <c r="B93" s="164"/>
    </row>
    <row r="94">
      <c r="A94" s="110" t="s">
        <v>893</v>
      </c>
      <c r="B94" s="2" t="s">
        <v>838</v>
      </c>
    </row>
    <row r="95">
      <c r="A95" s="110" t="s">
        <v>901</v>
      </c>
      <c r="B95" s="2" t="s">
        <v>899</v>
      </c>
    </row>
    <row r="96">
      <c r="A96" s="110" t="s">
        <v>2268</v>
      </c>
      <c r="B96" s="2" t="s">
        <v>2269</v>
      </c>
    </row>
    <row r="97">
      <c r="A97" s="110" t="s">
        <v>926</v>
      </c>
      <c r="B97" s="2" t="s">
        <v>2270</v>
      </c>
    </row>
    <row r="98">
      <c r="A98" s="110" t="s">
        <v>920</v>
      </c>
      <c r="B98" s="2" t="s">
        <v>919</v>
      </c>
    </row>
    <row r="99">
      <c r="A99" s="110" t="s">
        <v>930</v>
      </c>
      <c r="B99" s="2" t="s">
        <v>928</v>
      </c>
    </row>
    <row r="100">
      <c r="A100" s="110" t="s">
        <v>976</v>
      </c>
      <c r="B100" s="2" t="s">
        <v>975</v>
      </c>
    </row>
    <row r="101">
      <c r="A101" s="110" t="s">
        <v>933</v>
      </c>
      <c r="B101" s="2" t="s">
        <v>2271</v>
      </c>
    </row>
    <row r="102">
      <c r="A102" s="110" t="s">
        <v>2272</v>
      </c>
      <c r="B102" s="2" t="s">
        <v>2273</v>
      </c>
    </row>
    <row r="103">
      <c r="A103" s="110" t="s">
        <v>986</v>
      </c>
      <c r="B103" s="2" t="s">
        <v>885</v>
      </c>
    </row>
    <row r="104">
      <c r="A104" s="110" t="s">
        <v>1016</v>
      </c>
      <c r="B104" s="2" t="s">
        <v>987</v>
      </c>
    </row>
    <row r="105">
      <c r="A105" s="110" t="s">
        <v>952</v>
      </c>
      <c r="B105" s="2" t="s">
        <v>2274</v>
      </c>
    </row>
    <row r="106">
      <c r="A106" s="99"/>
      <c r="B106" s="99"/>
    </row>
    <row r="107">
      <c r="A107" s="99"/>
      <c r="B107" s="99"/>
    </row>
    <row r="108">
      <c r="A108" s="165" t="s">
        <v>2275</v>
      </c>
      <c r="B108" s="164"/>
    </row>
    <row r="109">
      <c r="A109" s="99" t="s">
        <v>819</v>
      </c>
      <c r="B109" s="99" t="s">
        <v>2276</v>
      </c>
    </row>
    <row r="110">
      <c r="A110" s="4"/>
    </row>
    <row r="111">
      <c r="A111" s="165" t="s">
        <v>2277</v>
      </c>
      <c r="B111" s="164"/>
    </row>
    <row r="112">
      <c r="A112" s="166" t="s">
        <v>2277</v>
      </c>
      <c r="B112" s="99" t="s">
        <v>821</v>
      </c>
    </row>
    <row r="113">
      <c r="A113" s="4"/>
    </row>
    <row r="114">
      <c r="A114" s="165" t="s">
        <v>888</v>
      </c>
      <c r="B114" s="164"/>
    </row>
    <row r="115">
      <c r="A115" s="167" t="s">
        <v>888</v>
      </c>
      <c r="B115" s="160" t="s">
        <v>838</v>
      </c>
    </row>
    <row r="116">
      <c r="A116" s="4"/>
    </row>
    <row r="117">
      <c r="A117" s="165" t="s">
        <v>825</v>
      </c>
      <c r="B117" s="164"/>
    </row>
    <row r="118">
      <c r="A118" s="99" t="s">
        <v>2278</v>
      </c>
      <c r="B118" s="99" t="s">
        <v>826</v>
      </c>
    </row>
    <row r="119">
      <c r="A119" s="4"/>
    </row>
    <row r="120">
      <c r="A120" s="165" t="s">
        <v>940</v>
      </c>
    </row>
    <row r="121">
      <c r="A121" s="99" t="s">
        <v>940</v>
      </c>
      <c r="B121" s="99" t="s">
        <v>2279</v>
      </c>
    </row>
    <row r="122">
      <c r="A122" s="4"/>
    </row>
    <row r="123">
      <c r="A123" s="168" t="s">
        <v>2280</v>
      </c>
    </row>
    <row r="124">
      <c r="A124" s="99" t="s">
        <v>866</v>
      </c>
      <c r="B124" s="99" t="s">
        <v>826</v>
      </c>
    </row>
    <row r="125">
      <c r="A125" s="4"/>
    </row>
    <row r="126">
      <c r="A126" s="168" t="s">
        <v>2281</v>
      </c>
    </row>
    <row r="127">
      <c r="A127" s="99" t="s">
        <v>870</v>
      </c>
      <c r="B127" s="99" t="s">
        <v>826</v>
      </c>
    </row>
    <row r="128">
      <c r="A128" s="4"/>
    </row>
    <row r="129">
      <c r="A129" s="168" t="s">
        <v>2283</v>
      </c>
    </row>
    <row r="130">
      <c r="A130" s="99" t="s">
        <v>960</v>
      </c>
      <c r="B130" s="2" t="s">
        <v>838</v>
      </c>
    </row>
    <row r="131">
      <c r="A131" s="4"/>
    </row>
    <row r="132">
      <c r="A132" s="165" t="s">
        <v>921</v>
      </c>
    </row>
    <row r="133">
      <c r="A133" s="99" t="s">
        <v>921</v>
      </c>
      <c r="B133" s="99" t="s">
        <v>2284</v>
      </c>
    </row>
    <row r="134">
      <c r="A134" s="4"/>
    </row>
    <row r="135">
      <c r="A135" s="165" t="s">
        <v>964</v>
      </c>
    </row>
    <row r="136">
      <c r="A136" s="99" t="s">
        <v>964</v>
      </c>
      <c r="B136" s="99" t="s">
        <v>965</v>
      </c>
    </row>
    <row r="137">
      <c r="A137" s="4"/>
    </row>
    <row r="138">
      <c r="A138" s="168" t="s">
        <v>2285</v>
      </c>
    </row>
    <row r="139">
      <c r="A139" s="99" t="s">
        <v>990</v>
      </c>
      <c r="B139" s="99" t="s">
        <v>2286</v>
      </c>
    </row>
    <row r="140">
      <c r="A140" s="4"/>
    </row>
    <row r="141">
      <c r="A141" s="165" t="s">
        <v>1025</v>
      </c>
    </row>
    <row r="142">
      <c r="A142" s="99" t="s">
        <v>1025</v>
      </c>
      <c r="B142" s="99" t="s">
        <v>2287</v>
      </c>
    </row>
    <row r="143">
      <c r="A143" s="4"/>
    </row>
    <row r="144">
      <c r="A144" s="168" t="s">
        <v>997</v>
      </c>
    </row>
    <row r="145">
      <c r="A145" s="110" t="s">
        <v>997</v>
      </c>
      <c r="B145" s="2" t="s">
        <v>2288</v>
      </c>
    </row>
    <row r="146">
      <c r="A146" s="4"/>
    </row>
    <row r="147">
      <c r="A147" s="168" t="s">
        <v>1021</v>
      </c>
    </row>
    <row r="148">
      <c r="A148" s="99" t="s">
        <v>1021</v>
      </c>
      <c r="B148" s="99" t="s">
        <v>2289</v>
      </c>
    </row>
    <row r="149">
      <c r="A149" s="99" t="s">
        <v>2219</v>
      </c>
      <c r="B149" s="99" t="s">
        <v>2290</v>
      </c>
    </row>
    <row r="150">
      <c r="A150" s="4"/>
    </row>
    <row r="151">
      <c r="A151" s="168" t="s">
        <v>2291</v>
      </c>
    </row>
    <row r="152">
      <c r="A152" s="110" t="s">
        <v>1051</v>
      </c>
      <c r="B152" s="99" t="s">
        <v>826</v>
      </c>
    </row>
    <row r="153">
      <c r="A153" s="4"/>
    </row>
    <row r="154">
      <c r="A154" s="165" t="s">
        <v>1054</v>
      </c>
      <c r="B154" s="164"/>
    </row>
    <row r="155">
      <c r="A155" s="99" t="s">
        <v>1057</v>
      </c>
      <c r="B155" s="99" t="s">
        <v>2292</v>
      </c>
    </row>
    <row r="156">
      <c r="A156" s="99" t="s">
        <v>1063</v>
      </c>
      <c r="B156" s="99" t="s">
        <v>2293</v>
      </c>
    </row>
    <row r="157">
      <c r="A157" s="99" t="s">
        <v>1084</v>
      </c>
      <c r="B157" s="99" t="s">
        <v>2294</v>
      </c>
    </row>
    <row r="158">
      <c r="A158" s="110" t="s">
        <v>2295</v>
      </c>
      <c r="B158" s="2" t="s">
        <v>2296</v>
      </c>
    </row>
    <row r="159">
      <c r="A159" s="4"/>
    </row>
    <row r="160">
      <c r="A160" s="168" t="s">
        <v>2297</v>
      </c>
    </row>
    <row r="161">
      <c r="A161" s="99" t="s">
        <v>2297</v>
      </c>
      <c r="B161" s="99" t="s">
        <v>2298</v>
      </c>
    </row>
    <row r="162">
      <c r="A162" s="4"/>
    </row>
    <row r="163">
      <c r="A163" s="165" t="s">
        <v>1049</v>
      </c>
    </row>
    <row r="164">
      <c r="A164" s="99" t="s">
        <v>1053</v>
      </c>
      <c r="B164" s="99" t="s">
        <v>2299</v>
      </c>
    </row>
    <row r="165">
      <c r="A165" s="4"/>
    </row>
    <row r="166">
      <c r="A166" s="165" t="s">
        <v>1070</v>
      </c>
      <c r="B166" s="164"/>
    </row>
    <row r="167">
      <c r="A167" s="99" t="s">
        <v>2300</v>
      </c>
      <c r="B167" s="99" t="s">
        <v>826</v>
      </c>
    </row>
    <row r="168">
      <c r="A168" s="4"/>
    </row>
    <row r="169">
      <c r="A169" s="165" t="s">
        <v>1072</v>
      </c>
      <c r="B169" s="164"/>
    </row>
    <row r="170">
      <c r="A170" s="99" t="s">
        <v>1076</v>
      </c>
      <c r="B170" s="99" t="s">
        <v>821</v>
      </c>
    </row>
    <row r="171">
      <c r="A171" s="164"/>
      <c r="B171" s="164"/>
    </row>
    <row r="172">
      <c r="A172" s="165" t="s">
        <v>996</v>
      </c>
      <c r="B172" s="164"/>
    </row>
    <row r="173">
      <c r="A173" s="99" t="s">
        <v>1071</v>
      </c>
      <c r="B173" s="99" t="s">
        <v>821</v>
      </c>
    </row>
    <row r="174">
      <c r="A174" s="4"/>
    </row>
    <row r="175">
      <c r="A175" s="165" t="s">
        <v>1102</v>
      </c>
    </row>
    <row r="176">
      <c r="A176" s="99" t="s">
        <v>2301</v>
      </c>
      <c r="B176" s="99" t="s">
        <v>2302</v>
      </c>
    </row>
    <row r="177">
      <c r="A177" s="4"/>
    </row>
    <row r="178">
      <c r="A178" s="168" t="s">
        <v>2303</v>
      </c>
    </row>
    <row r="179">
      <c r="A179" s="110" t="s">
        <v>1138</v>
      </c>
      <c r="B179" s="2" t="s">
        <v>821</v>
      </c>
    </row>
    <row r="180">
      <c r="A180" s="4"/>
    </row>
    <row r="181">
      <c r="A181" s="168" t="s">
        <v>2304</v>
      </c>
    </row>
    <row r="182">
      <c r="A182" s="99" t="s">
        <v>1135</v>
      </c>
      <c r="B182" s="99" t="s">
        <v>2305</v>
      </c>
    </row>
    <row r="183">
      <c r="A183" s="4"/>
    </row>
    <row r="184">
      <c r="A184" s="168" t="s">
        <v>2306</v>
      </c>
    </row>
    <row r="185">
      <c r="A185" s="99" t="s">
        <v>2306</v>
      </c>
      <c r="B185" s="99" t="s">
        <v>2307</v>
      </c>
    </row>
    <row r="186">
      <c r="A186" s="4"/>
    </row>
    <row r="187">
      <c r="A187" s="168" t="s">
        <v>1161</v>
      </c>
    </row>
    <row r="188">
      <c r="A188" s="110" t="s">
        <v>1161</v>
      </c>
      <c r="B188" s="2" t="s">
        <v>838</v>
      </c>
    </row>
    <row r="189">
      <c r="A189" s="4"/>
    </row>
    <row r="190">
      <c r="A190" s="168" t="s">
        <v>1171</v>
      </c>
    </row>
    <row r="191">
      <c r="A191" s="110" t="s">
        <v>1171</v>
      </c>
      <c r="B191" s="2" t="s">
        <v>826</v>
      </c>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row r="1001">
      <c r="A1001" s="4"/>
    </row>
    <row r="1002">
      <c r="A1002" s="4"/>
    </row>
    <row r="1003">
      <c r="A1003" s="4"/>
    </row>
    <row r="1004">
      <c r="A1004" s="4"/>
    </row>
    <row r="1005">
      <c r="A1005" s="4"/>
    </row>
    <row r="1006">
      <c r="A1006" s="4"/>
    </row>
    <row r="1007">
      <c r="A1007" s="4"/>
    </row>
    <row r="1008">
      <c r="A1008" s="4"/>
    </row>
    <row r="1009">
      <c r="A1009" s="4"/>
    </row>
    <row r="1010">
      <c r="A1010" s="4"/>
    </row>
    <row r="1011">
      <c r="A1011" s="4"/>
    </row>
    <row r="1012">
      <c r="A1012" s="4"/>
    </row>
    <row r="1013">
      <c r="A1013" s="4"/>
    </row>
    <row r="1014">
      <c r="A1014" s="4"/>
    </row>
    <row r="1015">
      <c r="A1015" s="4"/>
    </row>
    <row r="1016">
      <c r="A1016" s="4"/>
    </row>
    <row r="1017">
      <c r="A1017" s="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 customWidth="1" min="2" max="2" width="32.25"/>
    <col customWidth="1" min="3" max="3" width="6.38"/>
    <col customWidth="1" min="4" max="4" width="39.38"/>
    <col customWidth="1" min="5" max="5" width="6.38"/>
    <col customWidth="1" min="6" max="6" width="29.38"/>
    <col customWidth="1" min="7" max="7" width="6.38"/>
    <col customWidth="1" min="8" max="8" width="33.63"/>
    <col customWidth="1" min="9" max="9" width="6.38"/>
    <col customWidth="1" min="10" max="10" width="33.63"/>
    <col customWidth="1" min="11" max="11" width="6.38"/>
    <col customWidth="1" min="12" max="12" width="38.13"/>
    <col customWidth="1" min="13" max="13" width="6.38"/>
    <col customWidth="1" min="14" max="14" width="51.63"/>
    <col customWidth="1" min="15" max="15" width="6.38"/>
    <col customWidth="1" min="16" max="16" width="36.75"/>
    <col customWidth="1" min="17" max="17" width="6.38"/>
    <col customWidth="1" min="18" max="18" width="27.88"/>
    <col customWidth="1" min="19" max="19" width="6.38"/>
    <col customWidth="1" min="20" max="20" width="34.25"/>
    <col customWidth="1" min="21" max="21" width="6.38"/>
    <col customWidth="1" min="22" max="22" width="39.38"/>
    <col customWidth="1" min="23" max="23" width="6.38"/>
    <col customWidth="1" min="24" max="24" width="39.38"/>
    <col customWidth="1" min="25" max="25" width="6.38"/>
    <col customWidth="1" min="26" max="26" width="39.38"/>
    <col customWidth="1" min="27" max="27" width="6.38"/>
    <col customWidth="1" min="28" max="28" width="39.38"/>
    <col customWidth="1" min="29" max="29" width="6.38"/>
    <col customWidth="1" min="30" max="30" width="51.75"/>
    <col customWidth="1" min="31" max="31" width="6.38"/>
    <col customWidth="1" min="32" max="32" width="24.38"/>
    <col customWidth="1" min="33" max="33" width="6.38"/>
    <col customWidth="1" min="34" max="34" width="33.88"/>
    <col customWidth="1" min="35" max="35" width="6.38"/>
    <col customWidth="1" min="36" max="36" width="42.38"/>
    <col customWidth="1" min="37" max="37" width="6.38"/>
    <col customWidth="1" min="38" max="38" width="32.88"/>
    <col customWidth="1" min="39" max="39" width="6.38"/>
    <col customWidth="1" min="40" max="40" width="22.63"/>
    <col customWidth="1" min="41" max="41" width="6.38"/>
    <col customWidth="1" min="42" max="42" width="29.5"/>
    <col customWidth="1" min="43" max="43" width="6.38"/>
    <col customWidth="1" min="44" max="44" width="26.13"/>
    <col customWidth="1" min="45" max="45" width="6.38"/>
    <col customWidth="1" min="46" max="46" width="30.63"/>
    <col customWidth="1" min="47" max="47" width="6.38"/>
    <col customWidth="1" min="48" max="48" width="30.88"/>
    <col customWidth="1" min="49" max="49" width="6.38"/>
    <col customWidth="1" min="50" max="50" width="28.25"/>
    <col customWidth="1" min="51" max="51" width="6.38"/>
    <col customWidth="1" min="52" max="52" width="21.88"/>
    <col customWidth="1" min="53" max="53" width="6.38"/>
    <col customWidth="1" min="54" max="54" width="33.63"/>
    <col customWidth="1" min="55" max="55" width="6.38"/>
    <col customWidth="1" min="56" max="56" width="26.88"/>
    <col customWidth="1" min="57" max="57" width="6.38"/>
    <col customWidth="1" min="58" max="58" width="28.25"/>
    <col customWidth="1" min="59" max="59" width="6.38"/>
    <col customWidth="1" min="60" max="60" width="28.25"/>
    <col customWidth="1" min="61" max="61" width="6.38"/>
    <col customWidth="1" min="62" max="62" width="28.25"/>
    <col customWidth="1" min="63" max="65" width="17.75"/>
  </cols>
  <sheetData>
    <row r="1">
      <c r="A1" s="81" t="s">
        <v>2324</v>
      </c>
      <c r="C1" s="81" t="s">
        <v>561</v>
      </c>
      <c r="E1" s="81" t="s">
        <v>2325</v>
      </c>
      <c r="G1" s="81" t="s">
        <v>558</v>
      </c>
      <c r="I1" s="81"/>
      <c r="J1" s="81" t="s">
        <v>2326</v>
      </c>
      <c r="K1" s="81" t="s">
        <v>562</v>
      </c>
      <c r="M1" s="82" t="s">
        <v>2328</v>
      </c>
      <c r="O1" s="81" t="s">
        <v>2329</v>
      </c>
      <c r="Q1" s="81" t="s">
        <v>556</v>
      </c>
      <c r="S1" s="81" t="s">
        <v>554</v>
      </c>
      <c r="U1" s="81" t="s">
        <v>2330</v>
      </c>
      <c r="W1" s="81" t="s">
        <v>2331</v>
      </c>
      <c r="Y1" s="81" t="s">
        <v>2332</v>
      </c>
      <c r="AA1" s="81" t="s">
        <v>44</v>
      </c>
      <c r="AC1" s="81" t="s">
        <v>656</v>
      </c>
      <c r="AE1" s="81" t="s">
        <v>606</v>
      </c>
      <c r="AG1" s="81" t="s">
        <v>2333</v>
      </c>
      <c r="AI1" s="81" t="s">
        <v>2072</v>
      </c>
      <c r="AK1" s="81" t="s">
        <v>559</v>
      </c>
      <c r="AM1" s="81" t="s">
        <v>1352</v>
      </c>
      <c r="AO1" s="81" t="s">
        <v>607</v>
      </c>
      <c r="AQ1" s="81" t="s">
        <v>557</v>
      </c>
      <c r="AS1" s="81"/>
      <c r="AT1" s="81" t="s">
        <v>605</v>
      </c>
      <c r="AU1" s="81" t="s">
        <v>2334</v>
      </c>
      <c r="AW1" s="81" t="s">
        <v>2181</v>
      </c>
      <c r="AY1" s="81" t="s">
        <v>1858</v>
      </c>
      <c r="BA1" s="81" t="s">
        <v>2335</v>
      </c>
      <c r="BC1" s="81"/>
      <c r="BD1" s="81" t="s">
        <v>2336</v>
      </c>
      <c r="BE1" s="81" t="s">
        <v>2337</v>
      </c>
      <c r="BG1" s="81" t="s">
        <v>2338</v>
      </c>
      <c r="BI1" s="81" t="s">
        <v>42</v>
      </c>
      <c r="BL1" s="2"/>
      <c r="BM1" s="2"/>
    </row>
    <row r="2">
      <c r="A2" s="169" t="b">
        <v>1</v>
      </c>
      <c r="B2" s="84" t="s">
        <v>2339</v>
      </c>
      <c r="C2" s="83" t="b">
        <v>0</v>
      </c>
      <c r="D2" s="84" t="s">
        <v>566</v>
      </c>
      <c r="E2" s="83" t="b">
        <v>0</v>
      </c>
      <c r="F2" s="84" t="s">
        <v>2341</v>
      </c>
      <c r="G2" s="83" t="b">
        <v>0</v>
      </c>
      <c r="H2" s="84" t="s">
        <v>2342</v>
      </c>
      <c r="I2" s="83" t="b">
        <v>0</v>
      </c>
      <c r="J2" s="84" t="s">
        <v>2343</v>
      </c>
      <c r="K2" s="83" t="b">
        <v>0</v>
      </c>
      <c r="L2" s="84" t="s">
        <v>570</v>
      </c>
      <c r="M2" s="83" t="b">
        <v>0</v>
      </c>
      <c r="N2" s="84" t="s">
        <v>2345</v>
      </c>
      <c r="O2" s="83" t="b">
        <v>0</v>
      </c>
      <c r="P2" s="170" t="s">
        <v>2346</v>
      </c>
      <c r="Q2" s="83" t="b">
        <v>0</v>
      </c>
      <c r="R2" s="84" t="s">
        <v>565</v>
      </c>
      <c r="S2" s="83" t="b">
        <v>0</v>
      </c>
      <c r="T2" s="84" t="s">
        <v>564</v>
      </c>
      <c r="U2" s="169" t="b">
        <v>0</v>
      </c>
      <c r="V2" s="84" t="s">
        <v>2347</v>
      </c>
      <c r="W2" s="83" t="b">
        <v>0</v>
      </c>
      <c r="X2" s="84" t="s">
        <v>2348</v>
      </c>
      <c r="Y2" s="83" t="b">
        <v>0</v>
      </c>
      <c r="Z2" s="84" t="s">
        <v>2349</v>
      </c>
      <c r="AA2" s="83" t="b">
        <v>0</v>
      </c>
      <c r="AB2" s="84" t="s">
        <v>67</v>
      </c>
      <c r="AC2" s="83" t="b">
        <v>0</v>
      </c>
      <c r="AD2" s="84" t="s">
        <v>2350</v>
      </c>
      <c r="AE2" s="83" t="b">
        <v>0</v>
      </c>
      <c r="AF2" s="84" t="s">
        <v>2352</v>
      </c>
      <c r="AG2" s="83" t="b">
        <v>0</v>
      </c>
      <c r="AH2" s="84" t="s">
        <v>2353</v>
      </c>
      <c r="AI2" s="83" t="b">
        <v>0</v>
      </c>
      <c r="AJ2" s="84" t="s">
        <v>570</v>
      </c>
      <c r="AK2" s="83" t="b">
        <v>0</v>
      </c>
      <c r="AL2" s="84" t="s">
        <v>569</v>
      </c>
      <c r="AM2" s="83" t="b">
        <v>0</v>
      </c>
      <c r="AN2" s="84" t="s">
        <v>505</v>
      </c>
      <c r="AO2" s="83" t="b">
        <v>0</v>
      </c>
      <c r="AP2" s="84" t="s">
        <v>2355</v>
      </c>
      <c r="AQ2" s="83" t="b">
        <v>0</v>
      </c>
      <c r="AR2" s="84" t="s">
        <v>566</v>
      </c>
      <c r="AS2" s="83" t="b">
        <v>0</v>
      </c>
      <c r="AT2" s="171" t="s">
        <v>2310</v>
      </c>
      <c r="AU2" s="83" t="b">
        <v>0</v>
      </c>
      <c r="AV2" s="84" t="s">
        <v>2357</v>
      </c>
      <c r="AW2" s="83" t="b">
        <v>0</v>
      </c>
      <c r="AX2" s="84" t="s">
        <v>527</v>
      </c>
      <c r="AY2" s="83" t="b">
        <v>0</v>
      </c>
      <c r="AZ2" s="83"/>
      <c r="BA2" s="83" t="b">
        <v>0</v>
      </c>
      <c r="BB2" s="84" t="s">
        <v>2358</v>
      </c>
      <c r="BC2" s="83" t="b">
        <v>0</v>
      </c>
      <c r="BD2" s="84" t="s">
        <v>2359</v>
      </c>
      <c r="BE2" s="83" t="b">
        <v>0</v>
      </c>
      <c r="BF2" s="172"/>
      <c r="BG2" s="83" t="b">
        <v>0</v>
      </c>
      <c r="BH2" s="172"/>
      <c r="BI2" s="83" t="b">
        <v>0</v>
      </c>
      <c r="BJ2" s="84" t="s">
        <v>1816</v>
      </c>
      <c r="BL2" s="2"/>
      <c r="BM2" s="2"/>
    </row>
    <row r="3">
      <c r="A3" s="2" t="b">
        <v>1</v>
      </c>
      <c r="B3" s="2" t="s">
        <v>57</v>
      </c>
      <c r="C3" s="22" t="b">
        <v>0</v>
      </c>
      <c r="D3" s="2" t="s">
        <v>2361</v>
      </c>
      <c r="E3" s="22" t="b">
        <v>0</v>
      </c>
      <c r="F3" s="2" t="s">
        <v>2362</v>
      </c>
      <c r="G3" s="22" t="b">
        <v>0</v>
      </c>
      <c r="H3" s="2" t="s">
        <v>2363</v>
      </c>
      <c r="I3" s="2" t="b">
        <v>0</v>
      </c>
      <c r="J3" s="2" t="s">
        <v>2364</v>
      </c>
      <c r="K3" s="22" t="b">
        <v>0</v>
      </c>
      <c r="L3" s="2" t="s">
        <v>2365</v>
      </c>
      <c r="M3" s="22" t="b">
        <v>0</v>
      </c>
      <c r="N3" s="2" t="s">
        <v>2366</v>
      </c>
      <c r="O3" s="22" t="b">
        <v>0</v>
      </c>
      <c r="P3" s="2" t="s">
        <v>2367</v>
      </c>
      <c r="Q3" s="22" t="b">
        <v>0</v>
      </c>
      <c r="R3" s="2" t="s">
        <v>2368</v>
      </c>
      <c r="S3" s="22" t="b">
        <v>0</v>
      </c>
      <c r="T3" s="2" t="s">
        <v>2369</v>
      </c>
      <c r="U3" s="2" t="b">
        <v>0</v>
      </c>
      <c r="V3" s="2" t="s">
        <v>2370</v>
      </c>
      <c r="W3" s="22" t="b">
        <v>0</v>
      </c>
      <c r="X3" s="2" t="s">
        <v>2371</v>
      </c>
      <c r="Y3" s="2" t="b">
        <v>0</v>
      </c>
      <c r="Z3" s="2" t="s">
        <v>2372</v>
      </c>
      <c r="AA3" s="22" t="b">
        <v>0</v>
      </c>
      <c r="AB3" s="2" t="s">
        <v>1757</v>
      </c>
      <c r="AC3" s="22" t="b">
        <v>0</v>
      </c>
      <c r="AD3" s="2" t="s">
        <v>2373</v>
      </c>
      <c r="AE3" s="2" t="b">
        <v>0</v>
      </c>
      <c r="AF3" s="2" t="s">
        <v>2374</v>
      </c>
      <c r="AG3" s="2" t="b">
        <v>0</v>
      </c>
      <c r="AH3" s="2" t="s">
        <v>2375</v>
      </c>
      <c r="AI3" s="2" t="b">
        <v>0</v>
      </c>
      <c r="AJ3" s="173" t="s">
        <v>2376</v>
      </c>
      <c r="AK3" s="22" t="b">
        <v>0</v>
      </c>
      <c r="AL3" s="2" t="s">
        <v>2377</v>
      </c>
      <c r="AM3" s="2" t="b">
        <v>0</v>
      </c>
      <c r="AN3" s="2" t="s">
        <v>2378</v>
      </c>
      <c r="AO3" s="2" t="b">
        <v>0</v>
      </c>
      <c r="AP3" s="2" t="s">
        <v>2380</v>
      </c>
      <c r="AQ3" s="2" t="b">
        <v>0</v>
      </c>
      <c r="AR3" s="2" t="s">
        <v>2381</v>
      </c>
      <c r="AS3" s="22" t="b">
        <v>0</v>
      </c>
      <c r="AT3" s="2" t="s">
        <v>2382</v>
      </c>
      <c r="AU3" s="22" t="b">
        <v>0</v>
      </c>
      <c r="AV3" s="2" t="s">
        <v>1754</v>
      </c>
      <c r="AW3" s="22" t="b">
        <v>0</v>
      </c>
      <c r="AX3" s="2" t="s">
        <v>2383</v>
      </c>
      <c r="AY3" s="22" t="b">
        <v>0</v>
      </c>
      <c r="AZ3" s="2" t="s">
        <v>2384</v>
      </c>
      <c r="BA3" s="22" t="b">
        <v>0</v>
      </c>
      <c r="BB3" s="2" t="s">
        <v>2385</v>
      </c>
      <c r="BC3" s="22" t="b">
        <v>0</v>
      </c>
      <c r="BD3" s="2" t="s">
        <v>2386</v>
      </c>
      <c r="BE3" s="22" t="b">
        <v>0</v>
      </c>
      <c r="BF3" s="2" t="s">
        <v>2387</v>
      </c>
      <c r="BG3" s="22" t="b">
        <v>0</v>
      </c>
      <c r="BH3" s="2" t="s">
        <v>2388</v>
      </c>
      <c r="BI3" s="22" t="b">
        <v>0</v>
      </c>
      <c r="BJ3" s="2" t="s">
        <v>2389</v>
      </c>
      <c r="BL3" s="2"/>
      <c r="BM3" s="2"/>
    </row>
    <row r="4">
      <c r="A4" s="2" t="b">
        <v>1</v>
      </c>
      <c r="B4" s="2" t="s">
        <v>61</v>
      </c>
      <c r="C4" s="22" t="b">
        <v>0</v>
      </c>
      <c r="D4" s="173" t="s">
        <v>2390</v>
      </c>
      <c r="E4" s="22" t="b">
        <v>0</v>
      </c>
      <c r="F4" s="2" t="s">
        <v>2391</v>
      </c>
      <c r="G4" s="22" t="b">
        <v>0</v>
      </c>
      <c r="H4" s="2" t="s">
        <v>2392</v>
      </c>
      <c r="I4" s="2" t="b">
        <v>0</v>
      </c>
      <c r="J4" s="2" t="s">
        <v>2393</v>
      </c>
      <c r="K4" s="22" t="b">
        <v>0</v>
      </c>
      <c r="L4" s="2" t="s">
        <v>2394</v>
      </c>
      <c r="M4" s="22" t="b">
        <v>0</v>
      </c>
      <c r="N4" s="2" t="s">
        <v>2395</v>
      </c>
      <c r="O4" s="22" t="b">
        <v>0</v>
      </c>
      <c r="P4" s="2" t="s">
        <v>2396</v>
      </c>
      <c r="Q4" s="22" t="b">
        <v>0</v>
      </c>
      <c r="R4" s="2" t="s">
        <v>2397</v>
      </c>
      <c r="S4" s="22" t="b">
        <v>0</v>
      </c>
      <c r="T4" s="2" t="s">
        <v>1747</v>
      </c>
      <c r="U4" s="2" t="b">
        <v>0</v>
      </c>
      <c r="V4" s="2" t="s">
        <v>2398</v>
      </c>
      <c r="W4" s="2" t="b">
        <v>0</v>
      </c>
      <c r="X4" s="2" t="s">
        <v>2399</v>
      </c>
      <c r="Y4" s="2" t="b">
        <v>0</v>
      </c>
      <c r="Z4" s="2" t="s">
        <v>2400</v>
      </c>
      <c r="AA4" s="22" t="b">
        <v>0</v>
      </c>
      <c r="AB4" s="2" t="s">
        <v>1767</v>
      </c>
      <c r="AC4" s="22" t="b">
        <v>0</v>
      </c>
      <c r="AD4" s="2" t="s">
        <v>2401</v>
      </c>
      <c r="AE4" s="2" t="b">
        <v>0</v>
      </c>
      <c r="AF4" s="2" t="s">
        <v>2402</v>
      </c>
      <c r="AG4" s="22" t="b">
        <v>0</v>
      </c>
      <c r="AH4" s="2" t="s">
        <v>2403</v>
      </c>
      <c r="AI4" s="2" t="b">
        <v>0</v>
      </c>
      <c r="AJ4" s="173" t="s">
        <v>2404</v>
      </c>
      <c r="AK4" s="22" t="b">
        <v>0</v>
      </c>
      <c r="AL4" s="2" t="s">
        <v>2405</v>
      </c>
      <c r="AM4" s="2" t="b">
        <v>0</v>
      </c>
      <c r="AN4" s="2" t="s">
        <v>2406</v>
      </c>
      <c r="AO4" s="2" t="b">
        <v>0</v>
      </c>
      <c r="AP4" s="2" t="s">
        <v>2407</v>
      </c>
      <c r="AQ4" s="2" t="b">
        <v>0</v>
      </c>
      <c r="AR4" s="2" t="s">
        <v>2408</v>
      </c>
      <c r="AS4" s="22" t="b">
        <v>0</v>
      </c>
      <c r="AT4" s="2" t="s">
        <v>2410</v>
      </c>
      <c r="AU4" s="22" t="b">
        <v>0</v>
      </c>
      <c r="AV4" s="2" t="s">
        <v>2411</v>
      </c>
      <c r="AW4" s="22" t="b">
        <v>0</v>
      </c>
      <c r="AX4" s="2" t="s">
        <v>2412</v>
      </c>
      <c r="AY4" s="22" t="b">
        <v>0</v>
      </c>
      <c r="AZ4" s="2" t="s">
        <v>2413</v>
      </c>
      <c r="BA4" s="22" t="b">
        <v>0</v>
      </c>
      <c r="BB4" s="2" t="s">
        <v>2414</v>
      </c>
      <c r="BC4" s="22" t="b">
        <v>0</v>
      </c>
      <c r="BD4" s="2" t="s">
        <v>2415</v>
      </c>
      <c r="BF4" s="2" t="s">
        <v>2416</v>
      </c>
      <c r="BH4" s="2" t="s">
        <v>2417</v>
      </c>
      <c r="BI4" s="22" t="b">
        <v>0</v>
      </c>
      <c r="BJ4" s="2" t="s">
        <v>2418</v>
      </c>
      <c r="BK4" s="2" t="s">
        <v>2420</v>
      </c>
    </row>
    <row r="5">
      <c r="A5" s="2" t="b">
        <v>1</v>
      </c>
      <c r="B5" s="2" t="s">
        <v>65</v>
      </c>
      <c r="C5" s="22" t="b">
        <v>0</v>
      </c>
      <c r="D5" s="2" t="s">
        <v>2421</v>
      </c>
      <c r="E5" s="22" t="b">
        <v>0</v>
      </c>
      <c r="F5" s="2" t="s">
        <v>2422</v>
      </c>
      <c r="G5" s="22" t="b">
        <v>0</v>
      </c>
      <c r="H5" s="2" t="s">
        <v>2423</v>
      </c>
      <c r="I5" s="2" t="b">
        <v>0</v>
      </c>
      <c r="J5" s="2" t="s">
        <v>2424</v>
      </c>
      <c r="K5" s="22" t="b">
        <v>0</v>
      </c>
      <c r="L5" s="2" t="s">
        <v>2425</v>
      </c>
      <c r="M5" s="22" t="b">
        <v>0</v>
      </c>
      <c r="N5" s="2" t="s">
        <v>2426</v>
      </c>
      <c r="O5" s="22" t="b">
        <v>0</v>
      </c>
      <c r="P5" s="2" t="s">
        <v>2427</v>
      </c>
      <c r="Q5" s="22" t="b">
        <v>0</v>
      </c>
      <c r="R5" s="2" t="s">
        <v>2428</v>
      </c>
      <c r="S5" s="22" t="b">
        <v>0</v>
      </c>
      <c r="T5" s="2" t="s">
        <v>2429</v>
      </c>
      <c r="U5" s="2" t="b">
        <v>0</v>
      </c>
      <c r="V5" s="2" t="s">
        <v>2430</v>
      </c>
      <c r="W5" s="22" t="b">
        <v>0</v>
      </c>
      <c r="X5" s="2" t="s">
        <v>2431</v>
      </c>
      <c r="Y5" s="2" t="b">
        <v>0</v>
      </c>
      <c r="Z5" s="2" t="s">
        <v>2432</v>
      </c>
      <c r="AA5" s="22" t="b">
        <v>0</v>
      </c>
      <c r="AB5" s="2" t="s">
        <v>1771</v>
      </c>
      <c r="AC5" s="22" t="b">
        <v>0</v>
      </c>
      <c r="AD5" s="2" t="s">
        <v>2433</v>
      </c>
      <c r="AE5" s="2" t="b">
        <v>0</v>
      </c>
      <c r="AF5" s="2" t="s">
        <v>2434</v>
      </c>
      <c r="AG5" s="22" t="b">
        <v>0</v>
      </c>
      <c r="AH5" s="2" t="s">
        <v>2435</v>
      </c>
      <c r="AI5" s="2" t="b">
        <v>0</v>
      </c>
      <c r="AJ5" s="173" t="s">
        <v>2436</v>
      </c>
      <c r="AK5" s="22" t="b">
        <v>0</v>
      </c>
      <c r="AL5" s="2" t="s">
        <v>2437</v>
      </c>
      <c r="AM5" s="2" t="b">
        <v>0</v>
      </c>
      <c r="AN5" s="2" t="s">
        <v>2438</v>
      </c>
      <c r="AO5" s="2" t="b">
        <v>0</v>
      </c>
      <c r="AP5" s="2" t="s">
        <v>2439</v>
      </c>
      <c r="AQ5" s="2" t="b">
        <v>0</v>
      </c>
      <c r="AR5" s="2" t="s">
        <v>2440</v>
      </c>
      <c r="AS5" s="22" t="b">
        <v>0</v>
      </c>
      <c r="AT5" s="2" t="s">
        <v>2441</v>
      </c>
      <c r="AU5" s="22" t="b">
        <v>0</v>
      </c>
      <c r="AV5" s="2" t="s">
        <v>2442</v>
      </c>
      <c r="AW5" s="22" t="b">
        <v>0</v>
      </c>
      <c r="AX5" s="2" t="s">
        <v>2443</v>
      </c>
      <c r="AY5" s="22" t="b">
        <v>0</v>
      </c>
      <c r="AZ5" s="2" t="s">
        <v>2444</v>
      </c>
      <c r="BA5" s="22" t="b">
        <v>0</v>
      </c>
      <c r="BB5" s="2" t="s">
        <v>2445</v>
      </c>
      <c r="BC5" s="22" t="b">
        <v>0</v>
      </c>
      <c r="BD5" s="2" t="s">
        <v>2446</v>
      </c>
      <c r="BF5" s="2" t="s">
        <v>2447</v>
      </c>
      <c r="BH5" s="2" t="s">
        <v>2448</v>
      </c>
      <c r="BI5" s="22" t="b">
        <v>0</v>
      </c>
      <c r="BJ5" s="2" t="s">
        <v>2449</v>
      </c>
    </row>
    <row r="6">
      <c r="A6" s="2" t="b">
        <v>1</v>
      </c>
      <c r="B6" s="2" t="s">
        <v>71</v>
      </c>
      <c r="C6" s="22" t="b">
        <v>0</v>
      </c>
      <c r="D6" s="173" t="s">
        <v>2450</v>
      </c>
      <c r="E6" s="22" t="b">
        <v>0</v>
      </c>
      <c r="F6" s="2" t="s">
        <v>2451</v>
      </c>
      <c r="G6" s="22" t="b">
        <v>0</v>
      </c>
      <c r="H6" s="2" t="s">
        <v>2452</v>
      </c>
      <c r="I6" s="2" t="b">
        <v>0</v>
      </c>
      <c r="J6" s="2" t="s">
        <v>2453</v>
      </c>
      <c r="K6" s="22" t="b">
        <v>0</v>
      </c>
      <c r="L6" s="2" t="s">
        <v>2454</v>
      </c>
      <c r="M6" s="22" t="b">
        <v>0</v>
      </c>
      <c r="N6" s="2" t="s">
        <v>2456</v>
      </c>
      <c r="O6" s="22" t="b">
        <v>0</v>
      </c>
      <c r="P6" s="2" t="s">
        <v>2457</v>
      </c>
      <c r="Q6" s="22" t="b">
        <v>0</v>
      </c>
      <c r="R6" s="2" t="s">
        <v>2458</v>
      </c>
      <c r="S6" s="22" t="b">
        <v>0</v>
      </c>
      <c r="T6" s="2" t="s">
        <v>2459</v>
      </c>
      <c r="U6" s="2" t="b">
        <v>0</v>
      </c>
      <c r="V6" s="2" t="s">
        <v>2460</v>
      </c>
      <c r="W6" s="22" t="b">
        <v>0</v>
      </c>
      <c r="X6" s="2" t="s">
        <v>2461</v>
      </c>
      <c r="Y6" s="2" t="b">
        <v>0</v>
      </c>
      <c r="Z6" s="2" t="s">
        <v>2462</v>
      </c>
      <c r="AA6" s="22" t="b">
        <v>0</v>
      </c>
      <c r="AB6" s="2" t="s">
        <v>1782</v>
      </c>
      <c r="AC6" s="22" t="b">
        <v>0</v>
      </c>
      <c r="AD6" s="2" t="s">
        <v>2463</v>
      </c>
      <c r="AE6" s="2" t="b">
        <v>0</v>
      </c>
      <c r="AF6" s="2" t="s">
        <v>2464</v>
      </c>
      <c r="AG6" s="22" t="b">
        <v>0</v>
      </c>
      <c r="AH6" s="2" t="s">
        <v>2465</v>
      </c>
      <c r="AI6" s="2" t="b">
        <v>0</v>
      </c>
      <c r="AJ6" s="2" t="s">
        <v>2466</v>
      </c>
      <c r="AK6" s="22" t="b">
        <v>0</v>
      </c>
      <c r="AL6" s="2" t="s">
        <v>2467</v>
      </c>
      <c r="AM6" s="2" t="b">
        <v>0</v>
      </c>
      <c r="AN6" s="2" t="s">
        <v>2468</v>
      </c>
      <c r="AO6" s="2" t="b">
        <v>0</v>
      </c>
      <c r="AP6" s="2" t="s">
        <v>2469</v>
      </c>
      <c r="AQ6" s="2" t="b">
        <v>0</v>
      </c>
      <c r="AR6" s="2" t="s">
        <v>2470</v>
      </c>
      <c r="AS6" s="22" t="b">
        <v>0</v>
      </c>
      <c r="AT6" s="2" t="s">
        <v>2471</v>
      </c>
      <c r="AU6" s="22" t="b">
        <v>0</v>
      </c>
      <c r="AV6" s="2" t="s">
        <v>1786</v>
      </c>
      <c r="AW6" s="22" t="b">
        <v>0</v>
      </c>
      <c r="AX6" s="2" t="s">
        <v>2472</v>
      </c>
      <c r="AY6" s="22" t="b">
        <v>0</v>
      </c>
      <c r="AZ6" s="2" t="s">
        <v>2473</v>
      </c>
      <c r="BA6" s="22" t="b">
        <v>0</v>
      </c>
      <c r="BB6" s="2" t="s">
        <v>2474</v>
      </c>
      <c r="BC6" s="22" t="b">
        <v>0</v>
      </c>
      <c r="BD6" s="2" t="s">
        <v>2475</v>
      </c>
      <c r="BF6" s="2" t="s">
        <v>2476</v>
      </c>
      <c r="BH6" s="2" t="s">
        <v>2477</v>
      </c>
      <c r="BI6" s="22" t="b">
        <v>0</v>
      </c>
      <c r="BJ6" s="2" t="s">
        <v>2478</v>
      </c>
      <c r="BK6" s="2" t="s">
        <v>2479</v>
      </c>
      <c r="BL6" s="2"/>
      <c r="BM6" s="2"/>
    </row>
    <row r="7">
      <c r="A7" s="2" t="b">
        <v>1</v>
      </c>
      <c r="B7" s="2" t="s">
        <v>75</v>
      </c>
      <c r="C7" s="22" t="b">
        <v>0</v>
      </c>
      <c r="D7" s="173" t="s">
        <v>2480</v>
      </c>
      <c r="E7" s="22" t="b">
        <v>0</v>
      </c>
      <c r="F7" s="2" t="s">
        <v>2481</v>
      </c>
      <c r="G7" s="22" t="b">
        <v>0</v>
      </c>
      <c r="H7" s="2" t="s">
        <v>2482</v>
      </c>
      <c r="I7" s="2" t="b">
        <v>0</v>
      </c>
      <c r="J7" s="2" t="s">
        <v>2483</v>
      </c>
      <c r="K7" s="22" t="b">
        <v>0</v>
      </c>
      <c r="L7" s="2" t="s">
        <v>2485</v>
      </c>
      <c r="M7" s="22" t="b">
        <v>0</v>
      </c>
      <c r="N7" s="2" t="s">
        <v>2486</v>
      </c>
      <c r="O7" s="22" t="b">
        <v>0</v>
      </c>
      <c r="P7" s="2" t="s">
        <v>2487</v>
      </c>
      <c r="Q7" s="22" t="b">
        <v>0</v>
      </c>
      <c r="R7" s="2" t="s">
        <v>2488</v>
      </c>
      <c r="S7" s="22" t="b">
        <v>0</v>
      </c>
      <c r="T7" s="2" t="s">
        <v>2489</v>
      </c>
      <c r="U7" s="2" t="b">
        <v>0</v>
      </c>
      <c r="V7" s="2" t="s">
        <v>2490</v>
      </c>
      <c r="W7" s="22" t="b">
        <v>0</v>
      </c>
      <c r="X7" s="174" t="s">
        <v>2491</v>
      </c>
      <c r="Y7" s="2" t="b">
        <v>0</v>
      </c>
      <c r="Z7" s="2" t="s">
        <v>2492</v>
      </c>
      <c r="AA7" s="22" t="b">
        <v>0</v>
      </c>
      <c r="AB7" s="2" t="s">
        <v>1786</v>
      </c>
      <c r="AC7" s="22" t="b">
        <v>0</v>
      </c>
      <c r="AD7" s="2" t="s">
        <v>2494</v>
      </c>
      <c r="AE7" s="2" t="b">
        <v>0</v>
      </c>
      <c r="AF7" s="2" t="s">
        <v>2495</v>
      </c>
      <c r="AG7" s="22" t="b">
        <v>0</v>
      </c>
      <c r="AH7" s="2" t="s">
        <v>2496</v>
      </c>
      <c r="AI7" s="2" t="b">
        <v>0</v>
      </c>
      <c r="AJ7" s="173" t="s">
        <v>2498</v>
      </c>
      <c r="AK7" s="22" t="b">
        <v>0</v>
      </c>
      <c r="AL7" s="2" t="s">
        <v>2499</v>
      </c>
      <c r="AM7" s="2" t="b">
        <v>0</v>
      </c>
      <c r="AN7" s="2" t="s">
        <v>2500</v>
      </c>
      <c r="AO7" s="2" t="b">
        <v>0</v>
      </c>
      <c r="AP7" s="2" t="s">
        <v>2501</v>
      </c>
      <c r="AQ7" s="2" t="b">
        <v>0</v>
      </c>
      <c r="AR7" s="2" t="s">
        <v>2384</v>
      </c>
      <c r="AS7" s="22" t="b">
        <v>0</v>
      </c>
      <c r="AT7" s="2" t="s">
        <v>2502</v>
      </c>
      <c r="AU7" s="22" t="b">
        <v>0</v>
      </c>
      <c r="AV7" s="2" t="s">
        <v>2503</v>
      </c>
      <c r="AW7" s="22" t="b">
        <v>0</v>
      </c>
      <c r="AX7" s="2" t="s">
        <v>2504</v>
      </c>
      <c r="AY7" s="22" t="b">
        <v>0</v>
      </c>
      <c r="AZ7" s="2" t="s">
        <v>2505</v>
      </c>
      <c r="BA7" s="22" t="b">
        <v>0</v>
      </c>
      <c r="BB7" s="2" t="s">
        <v>2506</v>
      </c>
      <c r="BC7" s="22" t="b">
        <v>0</v>
      </c>
      <c r="BD7" s="2" t="s">
        <v>2507</v>
      </c>
      <c r="BF7" s="2" t="s">
        <v>2508</v>
      </c>
      <c r="BH7" s="2" t="s">
        <v>2509</v>
      </c>
      <c r="BI7" s="83" t="b">
        <v>0</v>
      </c>
      <c r="BJ7" s="84" t="s">
        <v>2511</v>
      </c>
      <c r="BL7" s="2"/>
      <c r="BM7" s="2"/>
    </row>
    <row r="8">
      <c r="A8" s="2" t="b">
        <v>1</v>
      </c>
      <c r="B8" s="2" t="s">
        <v>77</v>
      </c>
      <c r="C8" s="22" t="b">
        <v>0</v>
      </c>
      <c r="D8" s="173" t="s">
        <v>2512</v>
      </c>
      <c r="E8" s="22" t="b">
        <v>0</v>
      </c>
      <c r="F8" s="2" t="s">
        <v>2513</v>
      </c>
      <c r="G8" s="22" t="b">
        <v>0</v>
      </c>
      <c r="H8" s="2" t="s">
        <v>2514</v>
      </c>
      <c r="I8" s="2" t="b">
        <v>0</v>
      </c>
      <c r="J8" s="2" t="s">
        <v>2515</v>
      </c>
      <c r="K8" s="22" t="b">
        <v>0</v>
      </c>
      <c r="L8" s="2" t="s">
        <v>2516</v>
      </c>
      <c r="M8" s="83" t="b">
        <v>0</v>
      </c>
      <c r="N8" s="84" t="s">
        <v>697</v>
      </c>
      <c r="O8" s="22" t="b">
        <v>0</v>
      </c>
      <c r="P8" s="2" t="s">
        <v>2517</v>
      </c>
      <c r="Q8" s="22" t="b">
        <v>0</v>
      </c>
      <c r="R8" s="2" t="s">
        <v>2518</v>
      </c>
      <c r="S8" s="22" t="b">
        <v>0</v>
      </c>
      <c r="T8" s="2" t="s">
        <v>2519</v>
      </c>
      <c r="U8" s="2" t="b">
        <v>0</v>
      </c>
      <c r="V8" s="2" t="s">
        <v>2520</v>
      </c>
      <c r="W8" s="175" t="b">
        <v>0</v>
      </c>
      <c r="X8" s="88" t="s">
        <v>120</v>
      </c>
      <c r="Y8" s="2" t="b">
        <v>0</v>
      </c>
      <c r="Z8" s="2" t="s">
        <v>2521</v>
      </c>
      <c r="AA8" s="22" t="b">
        <v>0</v>
      </c>
      <c r="AB8" s="2" t="s">
        <v>1793</v>
      </c>
      <c r="AC8" s="22" t="b">
        <v>0</v>
      </c>
      <c r="AD8" s="2" t="s">
        <v>2523</v>
      </c>
      <c r="AE8" s="2" t="b">
        <v>0</v>
      </c>
      <c r="AF8" s="2" t="s">
        <v>2524</v>
      </c>
      <c r="AG8" s="22" t="b">
        <v>0</v>
      </c>
      <c r="AH8" s="2" t="s">
        <v>2525</v>
      </c>
      <c r="AI8" s="2" t="b">
        <v>0</v>
      </c>
      <c r="AJ8" s="173" t="s">
        <v>2526</v>
      </c>
      <c r="AK8" s="22" t="b">
        <v>0</v>
      </c>
      <c r="AL8" s="2" t="s">
        <v>2527</v>
      </c>
      <c r="AM8" s="2" t="b">
        <v>0</v>
      </c>
      <c r="AN8" s="2" t="s">
        <v>2528</v>
      </c>
      <c r="AO8" s="2" t="b">
        <v>0</v>
      </c>
      <c r="AP8" s="2" t="s">
        <v>2529</v>
      </c>
      <c r="AQ8" s="2" t="b">
        <v>0</v>
      </c>
      <c r="AR8" s="2" t="s">
        <v>2413</v>
      </c>
      <c r="AS8" s="22" t="b">
        <v>0</v>
      </c>
      <c r="AT8" s="2" t="s">
        <v>2530</v>
      </c>
      <c r="AU8" s="22" t="b">
        <v>0</v>
      </c>
      <c r="AV8" s="2" t="s">
        <v>2531</v>
      </c>
      <c r="AW8" s="22" t="b">
        <v>0</v>
      </c>
      <c r="AX8" s="2" t="s">
        <v>2532</v>
      </c>
      <c r="AY8" s="22" t="b">
        <v>0</v>
      </c>
      <c r="AZ8" s="2" t="s">
        <v>2533</v>
      </c>
      <c r="BA8" s="22" t="b">
        <v>0</v>
      </c>
      <c r="BB8" s="2" t="s">
        <v>2534</v>
      </c>
      <c r="BC8" s="22" t="b">
        <v>0</v>
      </c>
      <c r="BD8" s="2" t="s">
        <v>2535</v>
      </c>
      <c r="BF8" s="2" t="s">
        <v>2536</v>
      </c>
      <c r="BH8" s="2" t="s">
        <v>2537</v>
      </c>
      <c r="BI8" s="22" t="b">
        <v>0</v>
      </c>
      <c r="BJ8" s="2" t="s">
        <v>2538</v>
      </c>
      <c r="BK8" s="2" t="s">
        <v>2123</v>
      </c>
      <c r="BL8" s="2"/>
      <c r="BM8" s="2"/>
    </row>
    <row r="9">
      <c r="A9" s="2" t="b">
        <v>1</v>
      </c>
      <c r="B9" s="2" t="s">
        <v>81</v>
      </c>
      <c r="C9" s="22" t="b">
        <v>0</v>
      </c>
      <c r="D9" s="173" t="s">
        <v>2539</v>
      </c>
      <c r="E9" s="22" t="b">
        <v>0</v>
      </c>
      <c r="F9" s="2" t="s">
        <v>2540</v>
      </c>
      <c r="G9" s="83" t="b">
        <v>0</v>
      </c>
      <c r="H9" s="84" t="s">
        <v>1421</v>
      </c>
      <c r="I9" s="2" t="b">
        <v>0</v>
      </c>
      <c r="J9" s="2" t="s">
        <v>2541</v>
      </c>
      <c r="K9" s="22" t="b">
        <v>0</v>
      </c>
      <c r="L9" s="2" t="s">
        <v>2542</v>
      </c>
      <c r="M9" s="22" t="b">
        <v>0</v>
      </c>
      <c r="N9" s="2" t="s">
        <v>2543</v>
      </c>
      <c r="O9" s="22" t="b">
        <v>0</v>
      </c>
      <c r="P9" s="2" t="s">
        <v>2544</v>
      </c>
      <c r="Q9" s="22" t="b">
        <v>0</v>
      </c>
      <c r="R9" s="2" t="s">
        <v>2545</v>
      </c>
      <c r="S9" s="22" t="b">
        <v>0</v>
      </c>
      <c r="T9" s="2" t="s">
        <v>2546</v>
      </c>
      <c r="U9" s="2" t="b">
        <v>0</v>
      </c>
      <c r="V9" s="2" t="s">
        <v>2547</v>
      </c>
      <c r="W9" s="22" t="b">
        <v>0</v>
      </c>
      <c r="X9" s="2" t="s">
        <v>2548</v>
      </c>
      <c r="Y9" s="2" t="b">
        <v>0</v>
      </c>
      <c r="Z9" s="2" t="s">
        <v>2549</v>
      </c>
      <c r="AA9" s="22" t="b">
        <v>0</v>
      </c>
      <c r="AB9" s="2" t="s">
        <v>1801</v>
      </c>
      <c r="AC9" s="22" t="b">
        <v>0</v>
      </c>
      <c r="AD9" s="2" t="s">
        <v>2550</v>
      </c>
      <c r="AE9" s="2" t="b">
        <v>0</v>
      </c>
      <c r="AF9" s="2" t="s">
        <v>2551</v>
      </c>
      <c r="AG9" s="22" t="b">
        <v>0</v>
      </c>
      <c r="AH9" s="2" t="s">
        <v>2552</v>
      </c>
      <c r="AI9" s="2" t="b">
        <v>0</v>
      </c>
      <c r="AJ9" s="173" t="s">
        <v>2553</v>
      </c>
      <c r="AK9" s="22" t="b">
        <v>0</v>
      </c>
      <c r="AL9" s="2" t="s">
        <v>2554</v>
      </c>
      <c r="AM9" s="2" t="b">
        <v>0</v>
      </c>
      <c r="AN9" s="2" t="s">
        <v>2555</v>
      </c>
      <c r="AO9" s="2" t="b">
        <v>0</v>
      </c>
      <c r="AP9" s="2" t="s">
        <v>2556</v>
      </c>
      <c r="AQ9" s="2" t="b">
        <v>0</v>
      </c>
      <c r="AR9" s="173" t="s">
        <v>2557</v>
      </c>
      <c r="AS9" s="22" t="b">
        <v>0</v>
      </c>
      <c r="AT9" s="2" t="s">
        <v>2558</v>
      </c>
      <c r="AU9" s="22" t="b">
        <v>0</v>
      </c>
      <c r="AV9" s="2" t="s">
        <v>2559</v>
      </c>
      <c r="AW9" s="22" t="b">
        <v>0</v>
      </c>
      <c r="AX9" s="2" t="s">
        <v>2560</v>
      </c>
      <c r="AY9" s="22" t="b">
        <v>0</v>
      </c>
      <c r="AZ9" s="2" t="s">
        <v>2561</v>
      </c>
      <c r="BA9" s="22" t="b">
        <v>0</v>
      </c>
      <c r="BB9" s="2" t="s">
        <v>2563</v>
      </c>
      <c r="BC9" s="22" t="b">
        <v>0</v>
      </c>
      <c r="BD9" s="2" t="s">
        <v>2564</v>
      </c>
      <c r="BF9" s="2" t="s">
        <v>2565</v>
      </c>
      <c r="BH9" s="2" t="s">
        <v>2566</v>
      </c>
      <c r="BI9" s="22" t="b">
        <v>0</v>
      </c>
      <c r="BJ9" s="2" t="s">
        <v>2567</v>
      </c>
      <c r="BL9" s="2"/>
      <c r="BM9" s="2"/>
    </row>
    <row r="10">
      <c r="A10" s="2" t="b">
        <v>1</v>
      </c>
      <c r="B10" s="2" t="s">
        <v>87</v>
      </c>
      <c r="C10" s="22" t="b">
        <v>0</v>
      </c>
      <c r="D10" s="173" t="s">
        <v>2568</v>
      </c>
      <c r="E10" s="22" t="b">
        <v>0</v>
      </c>
      <c r="F10" s="2" t="s">
        <v>2569</v>
      </c>
      <c r="G10" s="22" t="b">
        <v>0</v>
      </c>
      <c r="H10" s="2" t="s">
        <v>2570</v>
      </c>
      <c r="I10" s="2" t="b">
        <v>0</v>
      </c>
      <c r="J10" s="2" t="s">
        <v>2571</v>
      </c>
      <c r="K10" s="22" t="b">
        <v>0</v>
      </c>
      <c r="L10" s="2" t="s">
        <v>2572</v>
      </c>
      <c r="M10" s="22" t="b">
        <v>0</v>
      </c>
      <c r="N10" s="2" t="s">
        <v>2573</v>
      </c>
      <c r="O10" s="22" t="b">
        <v>0</v>
      </c>
      <c r="P10" s="2" t="s">
        <v>2574</v>
      </c>
      <c r="Q10" s="22" t="b">
        <v>0</v>
      </c>
      <c r="R10" s="2" t="s">
        <v>2575</v>
      </c>
      <c r="S10" s="22" t="b">
        <v>0</v>
      </c>
      <c r="T10" s="2" t="s">
        <v>2576</v>
      </c>
      <c r="U10" s="2" t="b">
        <v>0</v>
      </c>
      <c r="V10" s="2" t="s">
        <v>2577</v>
      </c>
      <c r="W10" s="22" t="b">
        <v>0</v>
      </c>
      <c r="X10" s="2" t="s">
        <v>2578</v>
      </c>
      <c r="Y10" s="2" t="b">
        <v>0</v>
      </c>
      <c r="Z10" s="2" t="s">
        <v>2579</v>
      </c>
      <c r="AA10" s="22" t="b">
        <v>0</v>
      </c>
      <c r="AB10" s="2" t="s">
        <v>1806</v>
      </c>
      <c r="AC10" s="22" t="b">
        <v>0</v>
      </c>
      <c r="AD10" s="2" t="s">
        <v>2580</v>
      </c>
      <c r="AE10" s="2" t="b">
        <v>0</v>
      </c>
      <c r="AF10" s="2" t="s">
        <v>2581</v>
      </c>
      <c r="AG10" s="22" t="b">
        <v>0</v>
      </c>
      <c r="AH10" s="2" t="s">
        <v>2582</v>
      </c>
      <c r="AI10" s="2" t="b">
        <v>0</v>
      </c>
      <c r="AJ10" s="173" t="s">
        <v>2583</v>
      </c>
      <c r="AK10" s="22" t="b">
        <v>0</v>
      </c>
      <c r="AL10" s="2" t="s">
        <v>2584</v>
      </c>
      <c r="AM10" s="2" t="b">
        <v>0</v>
      </c>
      <c r="AN10" s="2" t="s">
        <v>2585</v>
      </c>
      <c r="AO10" s="2" t="b">
        <v>0</v>
      </c>
      <c r="AP10" s="2" t="s">
        <v>2586</v>
      </c>
      <c r="AQ10" s="2" t="b">
        <v>0</v>
      </c>
      <c r="AR10" s="2" t="s">
        <v>2587</v>
      </c>
      <c r="AS10" s="22" t="b">
        <v>0</v>
      </c>
      <c r="AT10" s="2" t="s">
        <v>2588</v>
      </c>
      <c r="AU10" s="22" t="b">
        <v>0</v>
      </c>
      <c r="AV10" s="2" t="s">
        <v>2589</v>
      </c>
      <c r="AW10" s="22" t="b">
        <v>0</v>
      </c>
      <c r="AX10" s="2" t="s">
        <v>2590</v>
      </c>
      <c r="AY10" s="22" t="b">
        <v>0</v>
      </c>
      <c r="AZ10" s="2" t="s">
        <v>2591</v>
      </c>
      <c r="BA10" s="22" t="b">
        <v>0</v>
      </c>
      <c r="BB10" s="2" t="s">
        <v>2592</v>
      </c>
      <c r="BC10" s="22" t="b">
        <v>0</v>
      </c>
      <c r="BD10" s="2" t="s">
        <v>2593</v>
      </c>
      <c r="BF10" s="2" t="s">
        <v>2594</v>
      </c>
      <c r="BH10" s="2" t="s">
        <v>2595</v>
      </c>
      <c r="BI10" s="22" t="b">
        <v>0</v>
      </c>
      <c r="BJ10" s="2" t="s">
        <v>2596</v>
      </c>
      <c r="BK10" s="2" t="s">
        <v>2597</v>
      </c>
      <c r="BL10" s="2"/>
      <c r="BM10" s="2"/>
    </row>
    <row r="11">
      <c r="A11" s="2" t="b">
        <v>1</v>
      </c>
      <c r="B11" s="2" t="s">
        <v>90</v>
      </c>
      <c r="C11" s="22" t="b">
        <v>0</v>
      </c>
      <c r="D11" s="173" t="s">
        <v>2598</v>
      </c>
      <c r="E11" s="22" t="b">
        <v>0</v>
      </c>
      <c r="F11" s="2" t="s">
        <v>2599</v>
      </c>
      <c r="G11" s="22" t="b">
        <v>0</v>
      </c>
      <c r="H11" s="2" t="s">
        <v>2600</v>
      </c>
      <c r="I11" s="2" t="b">
        <v>0</v>
      </c>
      <c r="J11" s="2" t="s">
        <v>2601</v>
      </c>
      <c r="K11" s="22" t="b">
        <v>0</v>
      </c>
      <c r="L11" s="2" t="s">
        <v>2602</v>
      </c>
      <c r="M11" s="22" t="b">
        <v>0</v>
      </c>
      <c r="N11" s="2" t="s">
        <v>2603</v>
      </c>
      <c r="O11" s="22" t="b">
        <v>0</v>
      </c>
      <c r="P11" s="2" t="s">
        <v>2604</v>
      </c>
      <c r="Q11" s="22" t="b">
        <v>0</v>
      </c>
      <c r="R11" s="2" t="s">
        <v>2605</v>
      </c>
      <c r="S11" s="22" t="b">
        <v>0</v>
      </c>
      <c r="T11" s="2" t="s">
        <v>2606</v>
      </c>
      <c r="U11" s="2" t="b">
        <v>0</v>
      </c>
      <c r="V11" s="2" t="s">
        <v>2607</v>
      </c>
      <c r="W11" s="22" t="b">
        <v>0</v>
      </c>
      <c r="X11" s="2" t="s">
        <v>2608</v>
      </c>
      <c r="Y11" s="2" t="b">
        <v>0</v>
      </c>
      <c r="Z11" s="2" t="s">
        <v>2609</v>
      </c>
      <c r="AA11" s="22" t="b">
        <v>0</v>
      </c>
      <c r="AB11" s="2" t="s">
        <v>1810</v>
      </c>
      <c r="AC11" s="22" t="b">
        <v>0</v>
      </c>
      <c r="AD11" s="2" t="s">
        <v>2610</v>
      </c>
      <c r="AE11" s="2" t="b">
        <v>0</v>
      </c>
      <c r="AF11" s="2" t="s">
        <v>2611</v>
      </c>
      <c r="AG11" s="22" t="b">
        <v>0</v>
      </c>
      <c r="AH11" s="2" t="s">
        <v>2612</v>
      </c>
      <c r="AI11" s="2" t="b">
        <v>0</v>
      </c>
      <c r="AJ11" s="173" t="s">
        <v>2613</v>
      </c>
      <c r="AK11" s="22" t="b">
        <v>0</v>
      </c>
      <c r="AL11" s="2" t="s">
        <v>2614</v>
      </c>
      <c r="AM11" s="2" t="b">
        <v>0</v>
      </c>
      <c r="AN11" s="2" t="s">
        <v>2615</v>
      </c>
      <c r="AO11" s="2" t="b">
        <v>0</v>
      </c>
      <c r="AP11" s="2" t="s">
        <v>2616</v>
      </c>
      <c r="AQ11" s="2" t="b">
        <v>0</v>
      </c>
      <c r="AR11" s="173" t="s">
        <v>2617</v>
      </c>
      <c r="AS11" s="22" t="b">
        <v>0</v>
      </c>
      <c r="AT11" s="2" t="s">
        <v>2618</v>
      </c>
      <c r="AU11" s="22" t="b">
        <v>0</v>
      </c>
      <c r="AV11" s="2" t="s">
        <v>2619</v>
      </c>
      <c r="AW11" s="22" t="b">
        <v>0</v>
      </c>
      <c r="AX11" s="2" t="s">
        <v>2620</v>
      </c>
      <c r="AY11" s="22" t="b">
        <v>0</v>
      </c>
      <c r="AZ11" s="2" t="s">
        <v>2621</v>
      </c>
      <c r="BA11" s="22" t="b">
        <v>0</v>
      </c>
      <c r="BB11" s="2" t="s">
        <v>2622</v>
      </c>
      <c r="BC11" s="22" t="b">
        <v>0</v>
      </c>
      <c r="BD11" s="2" t="s">
        <v>2623</v>
      </c>
      <c r="BF11" s="2" t="s">
        <v>2624</v>
      </c>
      <c r="BH11" s="2" t="s">
        <v>2625</v>
      </c>
      <c r="BI11" s="22" t="b">
        <v>0</v>
      </c>
      <c r="BJ11" s="2" t="s">
        <v>2626</v>
      </c>
    </row>
    <row r="12">
      <c r="A12" s="2" t="b">
        <v>1</v>
      </c>
      <c r="B12" s="2" t="s">
        <v>93</v>
      </c>
      <c r="C12" s="22" t="b">
        <v>0</v>
      </c>
      <c r="D12" s="173" t="s">
        <v>2627</v>
      </c>
      <c r="E12" s="22" t="b">
        <v>0</v>
      </c>
      <c r="F12" s="2" t="s">
        <v>2629</v>
      </c>
      <c r="G12" s="22" t="b">
        <v>0</v>
      </c>
      <c r="H12" s="2" t="s">
        <v>2630</v>
      </c>
      <c r="I12" s="2" t="b">
        <v>0</v>
      </c>
      <c r="J12" s="2" t="s">
        <v>2631</v>
      </c>
      <c r="K12" s="22" t="b">
        <v>0</v>
      </c>
      <c r="L12" s="2" t="s">
        <v>2632</v>
      </c>
      <c r="M12" s="22" t="b">
        <v>0</v>
      </c>
      <c r="N12" s="2" t="s">
        <v>2633</v>
      </c>
      <c r="O12" s="22" t="b">
        <v>0</v>
      </c>
      <c r="P12" s="2" t="s">
        <v>2634</v>
      </c>
      <c r="Q12" s="22" t="b">
        <v>0</v>
      </c>
      <c r="R12" s="2" t="s">
        <v>2635</v>
      </c>
      <c r="S12" s="22" t="b">
        <v>0</v>
      </c>
      <c r="T12" s="2" t="s">
        <v>2636</v>
      </c>
      <c r="U12" s="2" t="b">
        <v>0</v>
      </c>
      <c r="V12" s="2" t="s">
        <v>2637</v>
      </c>
      <c r="W12" s="22" t="b">
        <v>0</v>
      </c>
      <c r="X12" s="2" t="s">
        <v>2638</v>
      </c>
      <c r="Y12" s="2" t="b">
        <v>0</v>
      </c>
      <c r="Z12" s="2" t="s">
        <v>2639</v>
      </c>
      <c r="AA12" s="83" t="b">
        <v>0</v>
      </c>
      <c r="AB12" s="84" t="s">
        <v>84</v>
      </c>
      <c r="AC12" s="22" t="b">
        <v>0</v>
      </c>
      <c r="AD12" s="2" t="s">
        <v>2640</v>
      </c>
      <c r="AE12" s="2" t="b">
        <v>0</v>
      </c>
      <c r="AF12" s="2" t="s">
        <v>2641</v>
      </c>
      <c r="AG12" s="22" t="b">
        <v>0</v>
      </c>
      <c r="AH12" s="2" t="s">
        <v>2642</v>
      </c>
      <c r="AI12" s="2" t="b">
        <v>0</v>
      </c>
      <c r="AJ12" s="173" t="s">
        <v>2643</v>
      </c>
      <c r="AK12" s="22" t="b">
        <v>0</v>
      </c>
      <c r="AL12" s="2" t="s">
        <v>2644</v>
      </c>
      <c r="AM12" s="2" t="b">
        <v>0</v>
      </c>
      <c r="AN12" s="2" t="s">
        <v>2645</v>
      </c>
      <c r="AO12" s="2" t="b">
        <v>0</v>
      </c>
      <c r="AP12" s="2" t="s">
        <v>2646</v>
      </c>
      <c r="AQ12" s="2" t="b">
        <v>0</v>
      </c>
      <c r="AR12" s="2" t="s">
        <v>2647</v>
      </c>
      <c r="AS12" s="22" t="b">
        <v>0</v>
      </c>
      <c r="AT12" s="2" t="s">
        <v>2648</v>
      </c>
      <c r="AU12" s="22" t="b">
        <v>0</v>
      </c>
      <c r="AV12" s="2" t="s">
        <v>2649</v>
      </c>
      <c r="AW12" s="22" t="b">
        <v>0</v>
      </c>
      <c r="AX12" s="2" t="s">
        <v>2650</v>
      </c>
      <c r="AY12" s="22" t="b">
        <v>0</v>
      </c>
      <c r="AZ12" s="2" t="s">
        <v>2651</v>
      </c>
      <c r="BA12" s="22" t="b">
        <v>0</v>
      </c>
      <c r="BB12" s="2" t="s">
        <v>2652</v>
      </c>
      <c r="BC12" s="22" t="b">
        <v>0</v>
      </c>
      <c r="BD12" s="2" t="s">
        <v>2653</v>
      </c>
      <c r="BF12" s="2" t="s">
        <v>2654</v>
      </c>
      <c r="BH12" s="2" t="s">
        <v>2655</v>
      </c>
      <c r="BI12" s="22" t="b">
        <v>0</v>
      </c>
      <c r="BJ12" s="2" t="s">
        <v>2656</v>
      </c>
    </row>
    <row r="13">
      <c r="A13" s="2" t="b">
        <v>1</v>
      </c>
      <c r="B13" s="2" t="s">
        <v>95</v>
      </c>
      <c r="C13" s="22" t="b">
        <v>0</v>
      </c>
      <c r="D13" s="173" t="s">
        <v>2657</v>
      </c>
      <c r="E13" s="22" t="b">
        <v>0</v>
      </c>
      <c r="F13" s="2" t="s">
        <v>2658</v>
      </c>
      <c r="G13" s="22" t="b">
        <v>0</v>
      </c>
      <c r="H13" s="2" t="s">
        <v>2659</v>
      </c>
      <c r="I13" s="2" t="b">
        <v>0</v>
      </c>
      <c r="J13" s="2" t="s">
        <v>2660</v>
      </c>
      <c r="K13" s="22" t="b">
        <v>0</v>
      </c>
      <c r="L13" s="2" t="s">
        <v>2661</v>
      </c>
      <c r="M13" s="22" t="b">
        <v>0</v>
      </c>
      <c r="N13" s="2" t="s">
        <v>2662</v>
      </c>
      <c r="O13" s="22" t="b">
        <v>0</v>
      </c>
      <c r="P13" s="2" t="s">
        <v>2663</v>
      </c>
      <c r="Q13" s="22" t="b">
        <v>0</v>
      </c>
      <c r="R13" s="2" t="s">
        <v>2664</v>
      </c>
      <c r="S13" s="22" t="b">
        <v>0</v>
      </c>
      <c r="T13" s="2" t="s">
        <v>2665</v>
      </c>
      <c r="U13" s="2" t="b">
        <v>0</v>
      </c>
      <c r="V13" s="2" t="s">
        <v>2666</v>
      </c>
      <c r="W13" s="22" t="b">
        <v>0</v>
      </c>
      <c r="X13" s="2" t="s">
        <v>2667</v>
      </c>
      <c r="Y13" s="2" t="b">
        <v>0</v>
      </c>
      <c r="Z13" s="2" t="s">
        <v>2668</v>
      </c>
      <c r="AA13" s="22" t="b">
        <v>0</v>
      </c>
      <c r="AB13" s="2" t="s">
        <v>1904</v>
      </c>
      <c r="AC13" s="22" t="b">
        <v>0</v>
      </c>
      <c r="AD13" s="2" t="s">
        <v>2669</v>
      </c>
      <c r="AE13" s="2" t="b">
        <v>0</v>
      </c>
      <c r="AF13" s="2" t="s">
        <v>2670</v>
      </c>
      <c r="AG13" s="22" t="b">
        <v>0</v>
      </c>
      <c r="AH13" s="2" t="s">
        <v>2671</v>
      </c>
      <c r="AI13" s="2" t="b">
        <v>0</v>
      </c>
      <c r="AJ13" s="173" t="s">
        <v>2672</v>
      </c>
      <c r="AK13" s="22" t="b">
        <v>0</v>
      </c>
      <c r="AL13" s="2" t="s">
        <v>2673</v>
      </c>
      <c r="AM13" s="2" t="b">
        <v>0</v>
      </c>
      <c r="AN13" s="2" t="s">
        <v>2674</v>
      </c>
      <c r="AO13" s="2" t="b">
        <v>0</v>
      </c>
      <c r="AP13" s="2" t="s">
        <v>2675</v>
      </c>
      <c r="AQ13" s="2" t="b">
        <v>0</v>
      </c>
      <c r="AR13" s="173" t="s">
        <v>2676</v>
      </c>
      <c r="AS13" s="22" t="b">
        <v>0</v>
      </c>
      <c r="AT13" s="2" t="s">
        <v>2678</v>
      </c>
      <c r="AU13" s="22" t="b">
        <v>0</v>
      </c>
      <c r="AV13" s="2" t="s">
        <v>2679</v>
      </c>
      <c r="AW13" s="22" t="b">
        <v>0</v>
      </c>
      <c r="AX13" s="2" t="s">
        <v>2680</v>
      </c>
      <c r="AY13" s="22" t="b">
        <v>0</v>
      </c>
      <c r="AZ13" s="2" t="s">
        <v>2681</v>
      </c>
      <c r="BA13" s="22" t="b">
        <v>0</v>
      </c>
      <c r="BB13" s="2" t="s">
        <v>2682</v>
      </c>
      <c r="BC13" s="22" t="b">
        <v>0</v>
      </c>
      <c r="BD13" s="2" t="s">
        <v>2683</v>
      </c>
      <c r="BF13" s="2" t="s">
        <v>2684</v>
      </c>
      <c r="BH13" s="2" t="s">
        <v>2685</v>
      </c>
      <c r="BI13" s="22" t="b">
        <v>0</v>
      </c>
      <c r="BJ13" s="2" t="s">
        <v>2686</v>
      </c>
    </row>
    <row r="14">
      <c r="A14" s="2" t="b">
        <v>1</v>
      </c>
      <c r="B14" s="2" t="s">
        <v>100</v>
      </c>
      <c r="C14" s="22" t="b">
        <v>0</v>
      </c>
      <c r="D14" s="173" t="s">
        <v>2688</v>
      </c>
      <c r="E14" s="22" t="b">
        <v>0</v>
      </c>
      <c r="F14" s="2" t="s">
        <v>2689</v>
      </c>
      <c r="G14" s="22" t="b">
        <v>0</v>
      </c>
      <c r="H14" s="2" t="s">
        <v>2690</v>
      </c>
      <c r="I14" s="2" t="b">
        <v>0</v>
      </c>
      <c r="J14" s="2" t="s">
        <v>2691</v>
      </c>
      <c r="K14" s="22" t="b">
        <v>0</v>
      </c>
      <c r="L14" s="2" t="s">
        <v>2692</v>
      </c>
      <c r="M14" s="22" t="b">
        <v>0</v>
      </c>
      <c r="N14" s="2" t="s">
        <v>2693</v>
      </c>
      <c r="O14" s="22" t="b">
        <v>0</v>
      </c>
      <c r="P14" s="2" t="s">
        <v>2694</v>
      </c>
      <c r="Q14" s="22" t="b">
        <v>0</v>
      </c>
      <c r="R14" s="2" t="s">
        <v>2695</v>
      </c>
      <c r="S14" s="22" t="b">
        <v>0</v>
      </c>
      <c r="T14" s="2" t="s">
        <v>2697</v>
      </c>
      <c r="U14" s="22" t="b">
        <v>0</v>
      </c>
      <c r="V14" s="2" t="s">
        <v>2698</v>
      </c>
      <c r="W14" s="22" t="b">
        <v>0</v>
      </c>
      <c r="X14" s="2" t="s">
        <v>2699</v>
      </c>
      <c r="Y14" s="2" t="b">
        <v>0</v>
      </c>
      <c r="Z14" s="2" t="s">
        <v>2700</v>
      </c>
      <c r="AA14" s="22" t="b">
        <v>0</v>
      </c>
      <c r="AB14" s="2" t="s">
        <v>1914</v>
      </c>
      <c r="AC14" s="22" t="b">
        <v>0</v>
      </c>
      <c r="AD14" s="2" t="s">
        <v>2701</v>
      </c>
      <c r="AE14" s="2" t="b">
        <v>0</v>
      </c>
      <c r="AF14" s="2" t="s">
        <v>2702</v>
      </c>
      <c r="AG14" s="22" t="b">
        <v>0</v>
      </c>
      <c r="AH14" s="2" t="s">
        <v>2703</v>
      </c>
      <c r="AI14" s="2" t="b">
        <v>0</v>
      </c>
      <c r="AJ14" s="173" t="s">
        <v>2704</v>
      </c>
      <c r="AK14" s="22" t="b">
        <v>0</v>
      </c>
      <c r="AL14" s="2" t="s">
        <v>2705</v>
      </c>
      <c r="AM14" s="2" t="b">
        <v>0</v>
      </c>
      <c r="AN14" s="2" t="s">
        <v>2706</v>
      </c>
      <c r="AO14" s="2" t="b">
        <v>0</v>
      </c>
      <c r="AP14" s="2" t="s">
        <v>2707</v>
      </c>
      <c r="AQ14" s="2" t="b">
        <v>0</v>
      </c>
      <c r="AR14" s="173" t="s">
        <v>2708</v>
      </c>
      <c r="AS14" s="22" t="b">
        <v>0</v>
      </c>
      <c r="AT14" s="2" t="s">
        <v>2709</v>
      </c>
      <c r="AU14" s="22" t="b">
        <v>0</v>
      </c>
      <c r="AV14" s="2" t="s">
        <v>2710</v>
      </c>
      <c r="AW14" s="22" t="b">
        <v>0</v>
      </c>
      <c r="AX14" s="2" t="s">
        <v>2711</v>
      </c>
      <c r="AY14" s="22" t="b">
        <v>0</v>
      </c>
      <c r="AZ14" s="2" t="s">
        <v>2712</v>
      </c>
      <c r="BA14" s="22" t="b">
        <v>0</v>
      </c>
      <c r="BB14" s="2" t="s">
        <v>2713</v>
      </c>
      <c r="BC14" s="22" t="b">
        <v>0</v>
      </c>
      <c r="BD14" s="2" t="s">
        <v>2715</v>
      </c>
      <c r="BF14" s="2" t="s">
        <v>2716</v>
      </c>
      <c r="BH14" s="2" t="s">
        <v>2717</v>
      </c>
      <c r="BI14" s="83" t="b">
        <v>0</v>
      </c>
      <c r="BJ14" s="84" t="s">
        <v>1822</v>
      </c>
    </row>
    <row r="15">
      <c r="A15" s="2" t="b">
        <v>1</v>
      </c>
      <c r="B15" s="2" t="s">
        <v>104</v>
      </c>
      <c r="C15" s="22" t="b">
        <v>0</v>
      </c>
      <c r="D15" s="173" t="s">
        <v>2718</v>
      </c>
      <c r="E15" s="22" t="b">
        <v>0</v>
      </c>
      <c r="F15" s="2" t="s">
        <v>2719</v>
      </c>
      <c r="G15" s="22" t="b">
        <v>0</v>
      </c>
      <c r="H15" s="2" t="s">
        <v>2720</v>
      </c>
      <c r="I15" s="2" t="b">
        <v>0</v>
      </c>
      <c r="J15" s="2" t="s">
        <v>2721</v>
      </c>
      <c r="K15" s="22" t="b">
        <v>0</v>
      </c>
      <c r="L15" s="2" t="s">
        <v>2722</v>
      </c>
      <c r="M15" s="22" t="b">
        <v>0</v>
      </c>
      <c r="N15" s="2" t="s">
        <v>2723</v>
      </c>
      <c r="O15" s="22" t="b">
        <v>0</v>
      </c>
      <c r="P15" s="2" t="s">
        <v>2724</v>
      </c>
      <c r="Q15" s="22" t="b">
        <v>0</v>
      </c>
      <c r="R15" s="2" t="s">
        <v>2725</v>
      </c>
      <c r="S15" s="22" t="b">
        <v>0</v>
      </c>
      <c r="T15" s="2" t="s">
        <v>2726</v>
      </c>
      <c r="U15" s="22" t="b">
        <v>0</v>
      </c>
      <c r="V15" s="2" t="s">
        <v>2727</v>
      </c>
      <c r="W15" s="22" t="b">
        <v>0</v>
      </c>
      <c r="X15" s="2" t="s">
        <v>2728</v>
      </c>
      <c r="Y15" s="2" t="b">
        <v>0</v>
      </c>
      <c r="Z15" s="2" t="s">
        <v>2729</v>
      </c>
      <c r="AA15" s="22" t="b">
        <v>0</v>
      </c>
      <c r="AB15" s="2" t="s">
        <v>1921</v>
      </c>
      <c r="AC15" s="22" t="b">
        <v>0</v>
      </c>
      <c r="AD15" s="2" t="s">
        <v>2730</v>
      </c>
      <c r="AE15" s="2" t="b">
        <v>0</v>
      </c>
      <c r="AF15" s="2" t="s">
        <v>2731</v>
      </c>
      <c r="AG15" s="83" t="b">
        <v>0</v>
      </c>
      <c r="AH15" s="84" t="s">
        <v>2732</v>
      </c>
      <c r="AI15" s="2" t="b">
        <v>0</v>
      </c>
      <c r="AJ15" s="173" t="s">
        <v>2733</v>
      </c>
      <c r="AK15" s="22" t="b">
        <v>0</v>
      </c>
      <c r="AL15" s="2" t="s">
        <v>2734</v>
      </c>
      <c r="AM15" s="2" t="b">
        <v>0</v>
      </c>
      <c r="AN15" s="2" t="s">
        <v>2735</v>
      </c>
      <c r="AO15" s="2" t="b">
        <v>0</v>
      </c>
      <c r="AP15" s="2" t="s">
        <v>2736</v>
      </c>
      <c r="AQ15" s="2" t="b">
        <v>0</v>
      </c>
      <c r="AR15" s="173" t="s">
        <v>2737</v>
      </c>
      <c r="AS15" s="176" t="s">
        <v>1273</v>
      </c>
      <c r="AU15" s="22" t="b">
        <v>0</v>
      </c>
      <c r="AV15" s="2" t="s">
        <v>2739</v>
      </c>
      <c r="AW15" s="22" t="b">
        <v>0</v>
      </c>
      <c r="AX15" s="2" t="s">
        <v>2740</v>
      </c>
      <c r="AY15" s="22" t="b">
        <v>0</v>
      </c>
      <c r="AZ15" s="2" t="s">
        <v>2741</v>
      </c>
      <c r="BA15" s="22" t="b">
        <v>0</v>
      </c>
      <c r="BB15" s="2" t="s">
        <v>2742</v>
      </c>
      <c r="BC15" s="22" t="b">
        <v>0</v>
      </c>
      <c r="BD15" s="2" t="s">
        <v>2743</v>
      </c>
      <c r="BF15" s="2" t="s">
        <v>2744</v>
      </c>
      <c r="BH15" s="2" t="s">
        <v>2745</v>
      </c>
      <c r="BI15" s="22" t="b">
        <v>0</v>
      </c>
      <c r="BJ15" s="2" t="s">
        <v>2746</v>
      </c>
    </row>
    <row r="16">
      <c r="A16" s="2" t="b">
        <v>1</v>
      </c>
      <c r="B16" s="2" t="s">
        <v>105</v>
      </c>
      <c r="C16" s="22" t="b">
        <v>0</v>
      </c>
      <c r="D16" s="173" t="s">
        <v>2747</v>
      </c>
      <c r="E16" s="22" t="b">
        <v>0</v>
      </c>
      <c r="F16" s="2" t="s">
        <v>2748</v>
      </c>
      <c r="G16" s="22" t="b">
        <v>0</v>
      </c>
      <c r="H16" s="2" t="s">
        <v>2750</v>
      </c>
      <c r="I16" s="2" t="b">
        <v>0</v>
      </c>
      <c r="J16" s="2" t="s">
        <v>2751</v>
      </c>
      <c r="K16" s="22" t="b">
        <v>0</v>
      </c>
      <c r="L16" s="2" t="s">
        <v>2752</v>
      </c>
      <c r="M16" s="22" t="b">
        <v>0</v>
      </c>
      <c r="N16" s="2" t="s">
        <v>2753</v>
      </c>
      <c r="O16" s="22" t="b">
        <v>0</v>
      </c>
      <c r="P16" s="2" t="s">
        <v>2754</v>
      </c>
      <c r="Q16" s="22" t="b">
        <v>0</v>
      </c>
      <c r="R16" s="2" t="s">
        <v>2755</v>
      </c>
      <c r="S16" s="22" t="b">
        <v>0</v>
      </c>
      <c r="T16" s="2" t="s">
        <v>2756</v>
      </c>
      <c r="U16" s="22" t="b">
        <v>0</v>
      </c>
      <c r="V16" s="2" t="s">
        <v>2757</v>
      </c>
      <c r="W16" s="22" t="b">
        <v>0</v>
      </c>
      <c r="X16" s="2" t="s">
        <v>2758</v>
      </c>
      <c r="Y16" s="2" t="b">
        <v>0</v>
      </c>
      <c r="Z16" s="2" t="s">
        <v>2759</v>
      </c>
      <c r="AA16" s="22" t="b">
        <v>0</v>
      </c>
      <c r="AB16" s="2" t="s">
        <v>1926</v>
      </c>
      <c r="AC16" s="22" t="b">
        <v>0</v>
      </c>
      <c r="AD16" s="2" t="s">
        <v>2760</v>
      </c>
      <c r="AE16" s="2" t="b">
        <v>0</v>
      </c>
      <c r="AF16" s="2" t="s">
        <v>2761</v>
      </c>
      <c r="AG16" s="22" t="b">
        <v>0</v>
      </c>
      <c r="AH16" s="2" t="s">
        <v>2762</v>
      </c>
      <c r="AI16" s="2" t="b">
        <v>0</v>
      </c>
      <c r="AJ16" s="173" t="s">
        <v>2763</v>
      </c>
      <c r="AK16" s="22" t="b">
        <v>0</v>
      </c>
      <c r="AL16" s="2" t="s">
        <v>2764</v>
      </c>
      <c r="AM16" s="2" t="b">
        <v>0</v>
      </c>
      <c r="AN16" s="2" t="s">
        <v>2765</v>
      </c>
      <c r="AO16" s="2" t="b">
        <v>0</v>
      </c>
      <c r="AP16" s="2" t="s">
        <v>2766</v>
      </c>
      <c r="AQ16" s="2" t="b">
        <v>0</v>
      </c>
      <c r="AR16" s="173" t="s">
        <v>2767</v>
      </c>
      <c r="AS16" s="83" t="b">
        <v>0</v>
      </c>
      <c r="AT16" s="84" t="s">
        <v>2768</v>
      </c>
      <c r="AU16" s="22" t="b">
        <v>0</v>
      </c>
      <c r="AV16" s="2" t="s">
        <v>2769</v>
      </c>
      <c r="AW16" s="22" t="b">
        <v>0</v>
      </c>
      <c r="AX16" s="2" t="s">
        <v>2770</v>
      </c>
      <c r="AY16" s="22" t="b">
        <v>0</v>
      </c>
      <c r="AZ16" s="2" t="s">
        <v>2771</v>
      </c>
      <c r="BA16" s="22" t="b">
        <v>0</v>
      </c>
      <c r="BB16" s="2" t="s">
        <v>2772</v>
      </c>
      <c r="BC16" s="22" t="b">
        <v>0</v>
      </c>
      <c r="BD16" s="2" t="s">
        <v>2773</v>
      </c>
      <c r="BF16" s="2" t="s">
        <v>2774</v>
      </c>
      <c r="BH16" s="2" t="s">
        <v>2775</v>
      </c>
      <c r="BI16" s="22" t="b">
        <v>0</v>
      </c>
      <c r="BJ16" s="2" t="s">
        <v>2776</v>
      </c>
      <c r="BL16" s="2"/>
      <c r="BM16" s="2"/>
    </row>
    <row r="17">
      <c r="A17" s="2" t="b">
        <v>1</v>
      </c>
      <c r="B17" s="2" t="s">
        <v>107</v>
      </c>
      <c r="C17" s="22" t="b">
        <v>0</v>
      </c>
      <c r="D17" s="2" t="s">
        <v>2777</v>
      </c>
      <c r="E17" s="22" t="b">
        <v>0</v>
      </c>
      <c r="F17" s="2" t="s">
        <v>2778</v>
      </c>
      <c r="G17" s="22" t="b">
        <v>0</v>
      </c>
      <c r="H17" s="2" t="s">
        <v>2779</v>
      </c>
      <c r="I17" s="2" t="b">
        <v>0</v>
      </c>
      <c r="J17" s="2" t="s">
        <v>2780</v>
      </c>
      <c r="K17" s="22" t="b">
        <v>0</v>
      </c>
      <c r="L17" s="2" t="s">
        <v>2781</v>
      </c>
      <c r="M17" s="22" t="b">
        <v>0</v>
      </c>
      <c r="N17" s="2" t="s">
        <v>2782</v>
      </c>
      <c r="O17" s="22" t="b">
        <v>0</v>
      </c>
      <c r="P17" s="2" t="s">
        <v>2783</v>
      </c>
      <c r="Q17" s="22" t="b">
        <v>0</v>
      </c>
      <c r="R17" s="2" t="s">
        <v>2784</v>
      </c>
      <c r="S17" s="22" t="b">
        <v>0</v>
      </c>
      <c r="T17" s="2" t="s">
        <v>2785</v>
      </c>
      <c r="U17" s="22" t="b">
        <v>0</v>
      </c>
      <c r="V17" s="2" t="s">
        <v>2786</v>
      </c>
      <c r="W17" s="22" t="b">
        <v>0</v>
      </c>
      <c r="X17" s="2" t="s">
        <v>2787</v>
      </c>
      <c r="Y17" s="2" t="b">
        <v>0</v>
      </c>
      <c r="Z17" s="2" t="s">
        <v>2788</v>
      </c>
      <c r="AA17" s="22" t="b">
        <v>0</v>
      </c>
      <c r="AB17" s="2" t="s">
        <v>1930</v>
      </c>
      <c r="AC17" s="22" t="b">
        <v>0</v>
      </c>
      <c r="AD17" s="2" t="s">
        <v>2789</v>
      </c>
      <c r="AE17" s="2" t="b">
        <v>0</v>
      </c>
      <c r="AF17" s="2" t="s">
        <v>2790</v>
      </c>
      <c r="AG17" s="22" t="b">
        <v>0</v>
      </c>
      <c r="AH17" s="2" t="s">
        <v>2792</v>
      </c>
      <c r="AI17" s="2" t="b">
        <v>0</v>
      </c>
      <c r="AJ17" s="2" t="s">
        <v>2793</v>
      </c>
      <c r="AK17" s="22" t="b">
        <v>0</v>
      </c>
      <c r="AL17" s="2" t="s">
        <v>2794</v>
      </c>
      <c r="AM17" s="2" t="b">
        <v>0</v>
      </c>
      <c r="AN17" s="2" t="s">
        <v>2795</v>
      </c>
      <c r="AO17" s="2" t="b">
        <v>0</v>
      </c>
      <c r="AP17" s="2" t="s">
        <v>2796</v>
      </c>
      <c r="AQ17" s="2" t="b">
        <v>0</v>
      </c>
      <c r="AR17" s="173" t="s">
        <v>2797</v>
      </c>
      <c r="AS17" s="22" t="b">
        <v>0</v>
      </c>
      <c r="AT17" s="174" t="s">
        <v>2798</v>
      </c>
      <c r="AU17" s="22" t="b">
        <v>0</v>
      </c>
      <c r="AV17" s="2" t="s">
        <v>2799</v>
      </c>
      <c r="AW17" s="22" t="b">
        <v>0</v>
      </c>
      <c r="AX17" s="2" t="s">
        <v>2800</v>
      </c>
      <c r="AY17" s="22" t="b">
        <v>0</v>
      </c>
      <c r="AZ17" s="2" t="s">
        <v>2801</v>
      </c>
      <c r="BA17" s="22" t="b">
        <v>0</v>
      </c>
      <c r="BB17" s="2" t="s">
        <v>2802</v>
      </c>
      <c r="BC17" s="22" t="b">
        <v>0</v>
      </c>
      <c r="BD17" s="2" t="s">
        <v>2803</v>
      </c>
      <c r="BF17" s="2" t="s">
        <v>2804</v>
      </c>
      <c r="BH17" s="2" t="s">
        <v>2805</v>
      </c>
      <c r="BI17" s="22" t="b">
        <v>0</v>
      </c>
      <c r="BJ17" s="2" t="s">
        <v>2806</v>
      </c>
      <c r="BL17" s="2"/>
      <c r="BM17" s="2"/>
    </row>
    <row r="18">
      <c r="A18" s="2" t="b">
        <v>1</v>
      </c>
      <c r="B18" s="2" t="s">
        <v>111</v>
      </c>
      <c r="C18" s="22" t="b">
        <v>0</v>
      </c>
      <c r="D18" s="2" t="s">
        <v>2807</v>
      </c>
      <c r="E18" s="22" t="b">
        <v>0</v>
      </c>
      <c r="F18" s="2" t="s">
        <v>2808</v>
      </c>
      <c r="G18" s="22" t="b">
        <v>0</v>
      </c>
      <c r="H18" s="2" t="s">
        <v>2809</v>
      </c>
      <c r="I18" s="2" t="b">
        <v>0</v>
      </c>
      <c r="J18" s="2" t="s">
        <v>2810</v>
      </c>
      <c r="K18" s="22" t="b">
        <v>0</v>
      </c>
      <c r="L18" s="2" t="s">
        <v>2811</v>
      </c>
      <c r="M18" s="22" t="b">
        <v>0</v>
      </c>
      <c r="N18" s="2" t="s">
        <v>2812</v>
      </c>
      <c r="O18" s="22" t="b">
        <v>0</v>
      </c>
      <c r="P18" s="2" t="s">
        <v>2813</v>
      </c>
      <c r="Q18" s="22" t="b">
        <v>0</v>
      </c>
      <c r="R18" s="2" t="s">
        <v>2814</v>
      </c>
      <c r="S18" s="22" t="b">
        <v>0</v>
      </c>
      <c r="T18" s="2" t="s">
        <v>2815</v>
      </c>
      <c r="U18" s="169" t="b">
        <v>0</v>
      </c>
      <c r="V18" s="84" t="s">
        <v>2816</v>
      </c>
      <c r="W18" s="22" t="b">
        <v>0</v>
      </c>
      <c r="X18" s="2" t="s">
        <v>2817</v>
      </c>
      <c r="Y18" s="2" t="b">
        <v>0</v>
      </c>
      <c r="Z18" s="2" t="s">
        <v>2818</v>
      </c>
      <c r="AA18" s="22" t="b">
        <v>0</v>
      </c>
      <c r="AB18" s="2" t="s">
        <v>1935</v>
      </c>
      <c r="AC18" s="22" t="b">
        <v>0</v>
      </c>
      <c r="AD18" s="2" t="s">
        <v>2819</v>
      </c>
      <c r="AE18" s="2" t="b">
        <v>0</v>
      </c>
      <c r="AF18" s="2" t="s">
        <v>2820</v>
      </c>
      <c r="AG18" s="22" t="b">
        <v>0</v>
      </c>
      <c r="AH18" s="2" t="s">
        <v>2821</v>
      </c>
      <c r="AI18" s="2" t="b">
        <v>0</v>
      </c>
      <c r="AJ18" s="2" t="s">
        <v>2822</v>
      </c>
      <c r="AK18" s="22" t="b">
        <v>0</v>
      </c>
      <c r="AL18" s="2" t="s">
        <v>2823</v>
      </c>
      <c r="AM18" s="2" t="b">
        <v>0</v>
      </c>
      <c r="AN18" s="2" t="s">
        <v>2824</v>
      </c>
      <c r="AO18" s="2" t="b">
        <v>0</v>
      </c>
      <c r="AP18" s="2" t="s">
        <v>2825</v>
      </c>
      <c r="AQ18" s="2" t="b">
        <v>0</v>
      </c>
      <c r="AR18" s="2" t="s">
        <v>2473</v>
      </c>
      <c r="AS18" s="22" t="b">
        <v>0</v>
      </c>
      <c r="AT18" s="174" t="s">
        <v>2826</v>
      </c>
      <c r="AU18" s="22" t="b">
        <v>0</v>
      </c>
      <c r="AV18" s="2" t="s">
        <v>2827</v>
      </c>
      <c r="AW18" s="22" t="b">
        <v>0</v>
      </c>
      <c r="AX18" s="2" t="s">
        <v>2828</v>
      </c>
      <c r="AY18" s="22" t="b">
        <v>0</v>
      </c>
      <c r="AZ18" s="2" t="s">
        <v>2829</v>
      </c>
      <c r="BA18" s="22" t="b">
        <v>0</v>
      </c>
      <c r="BB18" s="2" t="s">
        <v>2830</v>
      </c>
      <c r="BC18" s="22" t="b">
        <v>0</v>
      </c>
      <c r="BD18" s="2" t="s">
        <v>2831</v>
      </c>
      <c r="BF18" s="2" t="s">
        <v>2832</v>
      </c>
      <c r="BH18" s="2" t="s">
        <v>2833</v>
      </c>
      <c r="BI18" s="22" t="b">
        <v>0</v>
      </c>
      <c r="BJ18" s="2" t="s">
        <v>2834</v>
      </c>
      <c r="BL18" s="2"/>
      <c r="BM18" s="2"/>
    </row>
    <row r="19">
      <c r="A19" s="2" t="b">
        <v>1</v>
      </c>
      <c r="B19" s="2" t="s">
        <v>114</v>
      </c>
      <c r="C19" s="22" t="b">
        <v>0</v>
      </c>
      <c r="D19" s="2" t="s">
        <v>2835</v>
      </c>
      <c r="E19" s="22" t="b">
        <v>0</v>
      </c>
      <c r="F19" s="2" t="s">
        <v>2836</v>
      </c>
      <c r="G19" s="22" t="b">
        <v>0</v>
      </c>
      <c r="H19" s="2" t="s">
        <v>2837</v>
      </c>
      <c r="I19" s="2" t="b">
        <v>0</v>
      </c>
      <c r="J19" s="2" t="s">
        <v>2838</v>
      </c>
      <c r="K19" s="2" t="b">
        <v>0</v>
      </c>
      <c r="L19" s="2" t="s">
        <v>2839</v>
      </c>
      <c r="M19" s="22" t="b">
        <v>0</v>
      </c>
      <c r="N19" s="2" t="s">
        <v>2840</v>
      </c>
      <c r="O19" s="22" t="b">
        <v>0</v>
      </c>
      <c r="P19" s="2" t="s">
        <v>2841</v>
      </c>
      <c r="Q19" s="22" t="b">
        <v>0</v>
      </c>
      <c r="R19" s="2" t="s">
        <v>2842</v>
      </c>
      <c r="S19" s="22" t="b">
        <v>0</v>
      </c>
      <c r="T19" s="2" t="s">
        <v>2843</v>
      </c>
      <c r="U19" s="22" t="b">
        <v>0</v>
      </c>
      <c r="V19" s="2" t="s">
        <v>2844</v>
      </c>
      <c r="W19" s="22" t="b">
        <v>0</v>
      </c>
      <c r="X19" s="2" t="s">
        <v>2845</v>
      </c>
      <c r="Y19" s="2" t="b">
        <v>0</v>
      </c>
      <c r="Z19" s="2" t="s">
        <v>2846</v>
      </c>
      <c r="AA19" s="22" t="b">
        <v>0</v>
      </c>
      <c r="AB19" s="2" t="s">
        <v>1951</v>
      </c>
      <c r="AC19" s="22" t="b">
        <v>0</v>
      </c>
      <c r="AD19" s="2" t="s">
        <v>2847</v>
      </c>
      <c r="AE19" s="2" t="b">
        <v>0</v>
      </c>
      <c r="AF19" s="2" t="s">
        <v>2849</v>
      </c>
      <c r="AG19" s="22" t="b">
        <v>0</v>
      </c>
      <c r="AH19" s="2" t="s">
        <v>2850</v>
      </c>
      <c r="AI19" s="2" t="b">
        <v>0</v>
      </c>
      <c r="AJ19" s="2" t="s">
        <v>2851</v>
      </c>
      <c r="AK19" s="22" t="b">
        <v>0</v>
      </c>
      <c r="AL19" s="2" t="s">
        <v>2852</v>
      </c>
      <c r="AM19" s="2" t="b">
        <v>0</v>
      </c>
      <c r="AN19" s="2" t="s">
        <v>2853</v>
      </c>
      <c r="AO19" s="2" t="b">
        <v>0</v>
      </c>
      <c r="AP19" s="2" t="s">
        <v>2854</v>
      </c>
      <c r="AQ19" s="2" t="b">
        <v>0</v>
      </c>
      <c r="AR19" s="2" t="s">
        <v>2505</v>
      </c>
      <c r="AS19" s="22" t="b">
        <v>0</v>
      </c>
      <c r="AT19" s="174" t="s">
        <v>2855</v>
      </c>
      <c r="AU19" s="22" t="b">
        <v>0</v>
      </c>
      <c r="AV19" s="2" t="s">
        <v>2856</v>
      </c>
      <c r="AW19" s="22" t="b">
        <v>0</v>
      </c>
      <c r="AX19" s="2" t="s">
        <v>2857</v>
      </c>
      <c r="AY19" s="22" t="b">
        <v>0</v>
      </c>
      <c r="AZ19" s="2" t="s">
        <v>2858</v>
      </c>
      <c r="BA19" s="22" t="b">
        <v>0</v>
      </c>
      <c r="BB19" s="2" t="s">
        <v>2859</v>
      </c>
      <c r="BC19" s="22" t="b">
        <v>0</v>
      </c>
      <c r="BD19" s="2" t="s">
        <v>2860</v>
      </c>
      <c r="BF19" s="2" t="s">
        <v>2861</v>
      </c>
      <c r="BH19" s="2" t="s">
        <v>2862</v>
      </c>
      <c r="BI19" s="22" t="b">
        <v>0</v>
      </c>
      <c r="BJ19" s="2" t="s">
        <v>2863</v>
      </c>
      <c r="BL19" s="2"/>
      <c r="BM19" s="2"/>
    </row>
    <row r="20">
      <c r="A20" s="2" t="b">
        <v>1</v>
      </c>
      <c r="B20" s="2" t="s">
        <v>115</v>
      </c>
      <c r="C20" s="22" t="b">
        <v>0</v>
      </c>
      <c r="D20" s="2" t="s">
        <v>2864</v>
      </c>
      <c r="E20" s="22" t="b">
        <v>0</v>
      </c>
      <c r="F20" s="2" t="s">
        <v>2865</v>
      </c>
      <c r="G20" s="22" t="b">
        <v>0</v>
      </c>
      <c r="H20" s="2" t="s">
        <v>2866</v>
      </c>
      <c r="I20" s="2" t="b">
        <v>0</v>
      </c>
      <c r="J20" s="2" t="s">
        <v>2867</v>
      </c>
      <c r="K20" s="2" t="b">
        <v>0</v>
      </c>
      <c r="L20" s="2" t="s">
        <v>2868</v>
      </c>
      <c r="M20" s="22" t="b">
        <v>0</v>
      </c>
      <c r="N20" s="2" t="s">
        <v>2869</v>
      </c>
      <c r="O20" s="22" t="b">
        <v>0</v>
      </c>
      <c r="P20" s="2" t="s">
        <v>2870</v>
      </c>
      <c r="Q20" s="22" t="b">
        <v>0</v>
      </c>
      <c r="R20" s="2" t="s">
        <v>2871</v>
      </c>
      <c r="S20" s="83" t="b">
        <v>0</v>
      </c>
      <c r="T20" s="84" t="s">
        <v>1153</v>
      </c>
      <c r="U20" s="22" t="b">
        <v>0</v>
      </c>
      <c r="V20" s="2" t="s">
        <v>2872</v>
      </c>
      <c r="W20" s="22" t="b">
        <v>0</v>
      </c>
      <c r="X20" s="2" t="s">
        <v>2873</v>
      </c>
      <c r="Y20" s="2" t="b">
        <v>0</v>
      </c>
      <c r="Z20" s="2" t="s">
        <v>2874</v>
      </c>
      <c r="AA20" s="22" t="b">
        <v>0</v>
      </c>
      <c r="AB20" s="2" t="s">
        <v>1957</v>
      </c>
      <c r="AC20" s="22" t="b">
        <v>0</v>
      </c>
      <c r="AD20" s="2" t="s">
        <v>2875</v>
      </c>
      <c r="AE20" s="2" t="b">
        <v>0</v>
      </c>
      <c r="AF20" s="2" t="s">
        <v>2876</v>
      </c>
      <c r="AG20" s="22" t="b">
        <v>0</v>
      </c>
      <c r="AH20" s="2" t="s">
        <v>2877</v>
      </c>
      <c r="AI20" s="2" t="b">
        <v>0</v>
      </c>
      <c r="AJ20" s="2" t="s">
        <v>2878</v>
      </c>
      <c r="AK20" s="22" t="b">
        <v>0</v>
      </c>
      <c r="AL20" s="2" t="s">
        <v>2879</v>
      </c>
      <c r="AM20" s="2" t="b">
        <v>0</v>
      </c>
      <c r="AN20" s="2" t="s">
        <v>2880</v>
      </c>
      <c r="AO20" s="2" t="b">
        <v>0</v>
      </c>
      <c r="AP20" s="2" t="s">
        <v>2881</v>
      </c>
      <c r="AQ20" s="2" t="b">
        <v>0</v>
      </c>
      <c r="AR20" s="2" t="s">
        <v>2882</v>
      </c>
      <c r="AS20" s="22" t="b">
        <v>0</v>
      </c>
      <c r="AT20" s="174" t="s">
        <v>2883</v>
      </c>
      <c r="AU20" s="22" t="b">
        <v>0</v>
      </c>
      <c r="AV20" s="2" t="s">
        <v>2884</v>
      </c>
      <c r="AW20" s="22" t="b">
        <v>0</v>
      </c>
      <c r="AX20" s="2" t="s">
        <v>2885</v>
      </c>
      <c r="AY20" s="22" t="b">
        <v>0</v>
      </c>
      <c r="AZ20" s="2" t="s">
        <v>2886</v>
      </c>
      <c r="BA20" s="22" t="b">
        <v>0</v>
      </c>
      <c r="BB20" s="2" t="s">
        <v>2887</v>
      </c>
      <c r="BC20" s="22" t="b">
        <v>0</v>
      </c>
      <c r="BD20" s="2" t="s">
        <v>2888</v>
      </c>
      <c r="BF20" s="2" t="s">
        <v>2889</v>
      </c>
      <c r="BH20" s="2" t="s">
        <v>2890</v>
      </c>
      <c r="BI20" s="22" t="b">
        <v>0</v>
      </c>
      <c r="BJ20" s="2" t="s">
        <v>2891</v>
      </c>
      <c r="BL20" s="2"/>
      <c r="BM20" s="2"/>
    </row>
    <row r="21">
      <c r="A21" s="2" t="b">
        <v>1</v>
      </c>
      <c r="B21" s="2" t="s">
        <v>118</v>
      </c>
      <c r="C21" s="22" t="b">
        <v>0</v>
      </c>
      <c r="D21" s="2" t="s">
        <v>2892</v>
      </c>
      <c r="E21" s="22" t="b">
        <v>0</v>
      </c>
      <c r="F21" s="2" t="s">
        <v>2893</v>
      </c>
      <c r="G21" s="22" t="b">
        <v>0</v>
      </c>
      <c r="H21" s="2" t="s">
        <v>2894</v>
      </c>
      <c r="I21" s="2" t="b">
        <v>0</v>
      </c>
      <c r="J21" s="2" t="s">
        <v>2896</v>
      </c>
      <c r="K21" s="22" t="b">
        <v>0</v>
      </c>
      <c r="L21" s="2" t="s">
        <v>2897</v>
      </c>
      <c r="M21" s="22" t="b">
        <v>0</v>
      </c>
      <c r="N21" s="2" t="s">
        <v>2898</v>
      </c>
      <c r="O21" s="22" t="b">
        <v>0</v>
      </c>
      <c r="P21" s="2" t="s">
        <v>2899</v>
      </c>
      <c r="Q21" s="22" t="b">
        <v>0</v>
      </c>
      <c r="R21" s="2" t="s">
        <v>2900</v>
      </c>
      <c r="S21" s="22" t="b">
        <v>0</v>
      </c>
      <c r="T21" s="2" t="s">
        <v>2901</v>
      </c>
      <c r="U21" s="22" t="b">
        <v>0</v>
      </c>
      <c r="V21" s="2" t="s">
        <v>2902</v>
      </c>
      <c r="W21" s="22" t="b">
        <v>0</v>
      </c>
      <c r="X21" s="2" t="s">
        <v>2903</v>
      </c>
      <c r="Y21" s="2" t="b">
        <v>0</v>
      </c>
      <c r="Z21" s="2" t="s">
        <v>2904</v>
      </c>
      <c r="AA21" s="22" t="b">
        <v>0</v>
      </c>
      <c r="AB21" s="2" t="s">
        <v>1961</v>
      </c>
      <c r="AC21" s="22" t="b">
        <v>0</v>
      </c>
      <c r="AD21" s="2" t="s">
        <v>2905</v>
      </c>
      <c r="AE21" s="2" t="b">
        <v>0</v>
      </c>
      <c r="AF21" s="2" t="s">
        <v>2906</v>
      </c>
      <c r="AG21" s="22" t="b">
        <v>0</v>
      </c>
      <c r="AH21" s="2" t="s">
        <v>2907</v>
      </c>
      <c r="AI21" s="2" t="b">
        <v>0</v>
      </c>
      <c r="AJ21" s="2" t="s">
        <v>2908</v>
      </c>
      <c r="AK21" s="22" t="b">
        <v>0</v>
      </c>
      <c r="AL21" s="2" t="s">
        <v>2910</v>
      </c>
      <c r="AM21" s="83" t="b">
        <v>0</v>
      </c>
      <c r="AN21" s="84" t="s">
        <v>527</v>
      </c>
      <c r="AO21" s="2" t="b">
        <v>0</v>
      </c>
      <c r="AP21" s="2" t="s">
        <v>2911</v>
      </c>
      <c r="AQ21" s="2" t="b">
        <v>0</v>
      </c>
      <c r="AR21" s="2" t="s">
        <v>2912</v>
      </c>
      <c r="AS21" s="22" t="b">
        <v>0</v>
      </c>
      <c r="AT21" s="174" t="s">
        <v>2913</v>
      </c>
      <c r="AU21" s="83" t="b">
        <v>0</v>
      </c>
      <c r="AV21" s="84" t="s">
        <v>2914</v>
      </c>
      <c r="AW21" s="22" t="b">
        <v>0</v>
      </c>
      <c r="AX21" s="2" t="s">
        <v>2915</v>
      </c>
      <c r="AY21" s="22" t="b">
        <v>0</v>
      </c>
      <c r="AZ21" s="2" t="s">
        <v>2916</v>
      </c>
      <c r="BA21" s="22" t="b">
        <v>0</v>
      </c>
      <c r="BB21" s="2" t="s">
        <v>2918</v>
      </c>
      <c r="BC21" s="22" t="b">
        <v>0</v>
      </c>
      <c r="BD21" s="2" t="s">
        <v>2919</v>
      </c>
      <c r="BF21" s="2" t="s">
        <v>2920</v>
      </c>
      <c r="BH21" s="2" t="s">
        <v>2921</v>
      </c>
      <c r="BI21" s="22" t="b">
        <v>0</v>
      </c>
      <c r="BJ21" s="2" t="s">
        <v>2922</v>
      </c>
      <c r="BL21" s="2"/>
      <c r="BM21" s="2"/>
    </row>
    <row r="22">
      <c r="A22" s="2" t="b">
        <v>1</v>
      </c>
      <c r="B22" s="2" t="s">
        <v>122</v>
      </c>
      <c r="C22" s="22" t="b">
        <v>0</v>
      </c>
      <c r="D22" s="2" t="s">
        <v>2924</v>
      </c>
      <c r="E22" s="22" t="b">
        <v>0</v>
      </c>
      <c r="F22" s="2" t="s">
        <v>2925</v>
      </c>
      <c r="G22" s="22" t="b">
        <v>0</v>
      </c>
      <c r="H22" s="2" t="s">
        <v>2926</v>
      </c>
      <c r="I22" s="2" t="b">
        <v>0</v>
      </c>
      <c r="J22" s="2" t="s">
        <v>2927</v>
      </c>
      <c r="K22" s="22" t="b">
        <v>0</v>
      </c>
      <c r="L22" s="2" t="s">
        <v>2928</v>
      </c>
      <c r="M22" s="22" t="b">
        <v>0</v>
      </c>
      <c r="N22" s="2" t="s">
        <v>2929</v>
      </c>
      <c r="O22" s="22" t="b">
        <v>0</v>
      </c>
      <c r="P22" s="2" t="s">
        <v>2930</v>
      </c>
      <c r="Q22" s="22" t="b">
        <v>0</v>
      </c>
      <c r="R22" s="2" t="s">
        <v>2931</v>
      </c>
      <c r="S22" s="22" t="b">
        <v>0</v>
      </c>
      <c r="T22" s="2" t="s">
        <v>2932</v>
      </c>
      <c r="U22" s="22" t="b">
        <v>0</v>
      </c>
      <c r="V22" s="2" t="s">
        <v>2933</v>
      </c>
      <c r="W22" s="22" t="b">
        <v>0</v>
      </c>
      <c r="X22" s="2" t="s">
        <v>2934</v>
      </c>
      <c r="Y22" s="2" t="b">
        <v>0</v>
      </c>
      <c r="Z22" s="2" t="s">
        <v>2935</v>
      </c>
      <c r="AA22" s="22" t="b">
        <v>0</v>
      </c>
      <c r="AB22" s="2" t="s">
        <v>1964</v>
      </c>
      <c r="AC22" s="22" t="b">
        <v>0</v>
      </c>
      <c r="AD22" s="2" t="s">
        <v>2936</v>
      </c>
      <c r="AE22" s="2" t="b">
        <v>0</v>
      </c>
      <c r="AF22" s="2" t="s">
        <v>2937</v>
      </c>
      <c r="AG22" s="22" t="b">
        <v>0</v>
      </c>
      <c r="AH22" s="2" t="s">
        <v>2938</v>
      </c>
      <c r="AI22" s="2" t="b">
        <v>0</v>
      </c>
      <c r="AJ22" s="2" t="s">
        <v>2939</v>
      </c>
      <c r="AK22" s="22" t="b">
        <v>0</v>
      </c>
      <c r="AL22" s="2" t="s">
        <v>2940</v>
      </c>
      <c r="AM22" s="2" t="b">
        <v>0</v>
      </c>
      <c r="AN22" s="2" t="s">
        <v>2941</v>
      </c>
      <c r="AO22" s="2" t="b">
        <v>0</v>
      </c>
      <c r="AP22" s="2" t="s">
        <v>2942</v>
      </c>
      <c r="AQ22" s="2" t="b">
        <v>0</v>
      </c>
      <c r="AR22" s="2" t="s">
        <v>2944</v>
      </c>
      <c r="AS22" s="22" t="b">
        <v>0</v>
      </c>
      <c r="AT22" s="174" t="s">
        <v>2945</v>
      </c>
      <c r="AU22" s="22" t="b">
        <v>0</v>
      </c>
      <c r="AV22" s="2" t="s">
        <v>2946</v>
      </c>
      <c r="AW22" s="169" t="b">
        <v>0</v>
      </c>
      <c r="AX22" s="84" t="s">
        <v>1820</v>
      </c>
      <c r="AY22" s="22" t="b">
        <v>0</v>
      </c>
      <c r="AZ22" s="2" t="s">
        <v>2947</v>
      </c>
      <c r="BA22" s="22" t="b">
        <v>0</v>
      </c>
      <c r="BB22" s="2" t="s">
        <v>2948</v>
      </c>
      <c r="BC22" s="22" t="b">
        <v>0</v>
      </c>
      <c r="BD22" s="2" t="s">
        <v>2949</v>
      </c>
      <c r="BF22" s="2" t="s">
        <v>2950</v>
      </c>
      <c r="BH22" s="2" t="s">
        <v>2951</v>
      </c>
      <c r="BI22" s="22" t="b">
        <v>0</v>
      </c>
      <c r="BJ22" s="2" t="s">
        <v>2953</v>
      </c>
      <c r="BL22" s="2"/>
      <c r="BM22" s="2"/>
    </row>
    <row r="23">
      <c r="A23" s="2" t="b">
        <v>1</v>
      </c>
      <c r="B23" s="2" t="s">
        <v>125</v>
      </c>
      <c r="C23" s="22" t="b">
        <v>0</v>
      </c>
      <c r="D23" s="2" t="s">
        <v>2954</v>
      </c>
      <c r="E23" s="22" t="b">
        <v>0</v>
      </c>
      <c r="F23" s="2" t="s">
        <v>2955</v>
      </c>
      <c r="G23" s="22" t="b">
        <v>0</v>
      </c>
      <c r="H23" s="2" t="s">
        <v>2956</v>
      </c>
      <c r="I23" s="2" t="b">
        <v>0</v>
      </c>
      <c r="J23" s="2" t="s">
        <v>2957</v>
      </c>
      <c r="K23" s="22" t="b">
        <v>0</v>
      </c>
      <c r="L23" s="2" t="s">
        <v>2958</v>
      </c>
      <c r="M23" s="22" t="b">
        <v>0</v>
      </c>
      <c r="N23" s="2" t="s">
        <v>2959</v>
      </c>
      <c r="O23" s="22" t="b">
        <v>0</v>
      </c>
      <c r="P23" s="2" t="s">
        <v>2960</v>
      </c>
      <c r="Q23" s="22" t="b">
        <v>0</v>
      </c>
      <c r="R23" s="2" t="s">
        <v>2961</v>
      </c>
      <c r="S23" s="22" t="b">
        <v>0</v>
      </c>
      <c r="T23" s="2" t="s">
        <v>2962</v>
      </c>
      <c r="U23" s="22" t="b">
        <v>0</v>
      </c>
      <c r="V23" s="2" t="s">
        <v>2963</v>
      </c>
      <c r="W23" s="22" t="b">
        <v>0</v>
      </c>
      <c r="X23" s="2" t="s">
        <v>2964</v>
      </c>
      <c r="Y23" s="2" t="b">
        <v>0</v>
      </c>
      <c r="Z23" s="2" t="s">
        <v>2965</v>
      </c>
      <c r="AA23" s="22" t="b">
        <v>0</v>
      </c>
      <c r="AB23" s="2" t="s">
        <v>1966</v>
      </c>
      <c r="AC23" s="22" t="b">
        <v>0</v>
      </c>
      <c r="AD23" s="2" t="s">
        <v>2966</v>
      </c>
      <c r="AE23" s="2" t="b">
        <v>0</v>
      </c>
      <c r="AF23" s="2" t="s">
        <v>2967</v>
      </c>
      <c r="AG23" s="22" t="b">
        <v>0</v>
      </c>
      <c r="AH23" s="2" t="s">
        <v>2968</v>
      </c>
      <c r="AI23" s="2" t="b">
        <v>0</v>
      </c>
      <c r="AJ23" s="2" t="s">
        <v>2969</v>
      </c>
      <c r="AK23" s="22" t="b">
        <v>0</v>
      </c>
      <c r="AL23" s="2" t="s">
        <v>2970</v>
      </c>
      <c r="AM23" s="2" t="b">
        <v>0</v>
      </c>
      <c r="AN23" s="2" t="s">
        <v>2971</v>
      </c>
      <c r="AO23" s="2" t="b">
        <v>0</v>
      </c>
      <c r="AP23" s="2" t="s">
        <v>2972</v>
      </c>
      <c r="AQ23" s="2" t="b">
        <v>0</v>
      </c>
      <c r="AR23" s="173" t="s">
        <v>2973</v>
      </c>
      <c r="AS23" s="22" t="b">
        <v>0</v>
      </c>
      <c r="AT23" s="174" t="s">
        <v>2974</v>
      </c>
      <c r="AU23" s="22" t="b">
        <v>0</v>
      </c>
      <c r="AV23" s="2" t="s">
        <v>2975</v>
      </c>
      <c r="AW23" s="22" t="b">
        <v>0</v>
      </c>
      <c r="AX23" s="2" t="s">
        <v>2976</v>
      </c>
      <c r="AY23" s="22" t="b">
        <v>0</v>
      </c>
      <c r="AZ23" s="2" t="s">
        <v>2977</v>
      </c>
      <c r="BA23" s="22" t="b">
        <v>0</v>
      </c>
      <c r="BB23" s="2" t="s">
        <v>2978</v>
      </c>
      <c r="BC23" s="22" t="b">
        <v>0</v>
      </c>
      <c r="BD23" s="2" t="s">
        <v>2979</v>
      </c>
      <c r="BF23" s="2" t="s">
        <v>2980</v>
      </c>
      <c r="BH23" s="2" t="s">
        <v>2981</v>
      </c>
      <c r="BI23" s="83" t="b">
        <v>0</v>
      </c>
      <c r="BJ23" s="84" t="s">
        <v>1497</v>
      </c>
    </row>
    <row r="24">
      <c r="A24" s="2" t="b">
        <v>1</v>
      </c>
      <c r="B24" s="2" t="s">
        <v>127</v>
      </c>
      <c r="C24" s="22" t="b">
        <v>0</v>
      </c>
      <c r="D24" s="2" t="s">
        <v>2982</v>
      </c>
      <c r="E24" s="22" t="b">
        <v>0</v>
      </c>
      <c r="F24" s="2" t="s">
        <v>2983</v>
      </c>
      <c r="G24" s="22" t="b">
        <v>0</v>
      </c>
      <c r="H24" s="2" t="s">
        <v>2984</v>
      </c>
      <c r="I24" s="2" t="b">
        <v>0</v>
      </c>
      <c r="J24" s="2" t="s">
        <v>2985</v>
      </c>
      <c r="K24" s="22" t="b">
        <v>0</v>
      </c>
      <c r="L24" s="2" t="s">
        <v>2986</v>
      </c>
      <c r="M24" s="22" t="b">
        <v>0</v>
      </c>
      <c r="N24" s="2" t="s">
        <v>2988</v>
      </c>
      <c r="O24" s="22" t="b">
        <v>0</v>
      </c>
      <c r="P24" s="2" t="s">
        <v>2989</v>
      </c>
      <c r="Q24" s="22" t="b">
        <v>0</v>
      </c>
      <c r="R24" s="2" t="s">
        <v>2990</v>
      </c>
      <c r="S24" s="22" t="b">
        <v>0</v>
      </c>
      <c r="T24" s="2" t="s">
        <v>2991</v>
      </c>
      <c r="U24" s="22" t="b">
        <v>0</v>
      </c>
      <c r="V24" s="2" t="s">
        <v>2992</v>
      </c>
      <c r="W24" s="22" t="b">
        <v>0</v>
      </c>
      <c r="X24" s="2" t="s">
        <v>2993</v>
      </c>
      <c r="Y24" s="2" t="b">
        <v>0</v>
      </c>
      <c r="Z24" s="2" t="s">
        <v>2994</v>
      </c>
      <c r="AA24" s="22" t="b">
        <v>0</v>
      </c>
      <c r="AB24" s="2" t="s">
        <v>1974</v>
      </c>
      <c r="AC24" s="22" t="b">
        <v>0</v>
      </c>
      <c r="AD24" s="2" t="s">
        <v>2995</v>
      </c>
      <c r="AE24" s="2" t="b">
        <v>0</v>
      </c>
      <c r="AF24" s="2" t="s">
        <v>2996</v>
      </c>
      <c r="AG24" s="22" t="b">
        <v>0</v>
      </c>
      <c r="AH24" s="2" t="s">
        <v>2997</v>
      </c>
      <c r="AI24" s="2" t="b">
        <v>0</v>
      </c>
      <c r="AJ24" s="2" t="s">
        <v>2998</v>
      </c>
      <c r="AK24" s="22" t="b">
        <v>0</v>
      </c>
      <c r="AL24" s="2" t="s">
        <v>2999</v>
      </c>
      <c r="AM24" s="2" t="b">
        <v>0</v>
      </c>
      <c r="AN24" s="2" t="s">
        <v>3000</v>
      </c>
      <c r="AO24" s="2" t="b">
        <v>0</v>
      </c>
      <c r="AP24" s="2" t="s">
        <v>3001</v>
      </c>
      <c r="AQ24" s="2" t="b">
        <v>0</v>
      </c>
      <c r="AR24" s="173" t="s">
        <v>3002</v>
      </c>
      <c r="AS24" s="22" t="b">
        <v>0</v>
      </c>
      <c r="AT24" s="174" t="s">
        <v>3003</v>
      </c>
      <c r="AU24" s="22" t="b">
        <v>0</v>
      </c>
      <c r="AV24" s="2" t="s">
        <v>3004</v>
      </c>
      <c r="AW24" s="22" t="b">
        <v>0</v>
      </c>
      <c r="AX24" s="2" t="s">
        <v>3005</v>
      </c>
      <c r="AY24" s="22" t="b">
        <v>0</v>
      </c>
      <c r="AZ24" s="2" t="s">
        <v>3006</v>
      </c>
      <c r="BA24" s="22" t="b">
        <v>0</v>
      </c>
      <c r="BB24" s="2" t="s">
        <v>3007</v>
      </c>
      <c r="BC24" s="22" t="b">
        <v>0</v>
      </c>
      <c r="BD24" s="2" t="s">
        <v>3008</v>
      </c>
      <c r="BF24" s="2" t="s">
        <v>3009</v>
      </c>
      <c r="BH24" s="2" t="s">
        <v>3010</v>
      </c>
      <c r="BI24" s="22" t="b">
        <v>0</v>
      </c>
      <c r="BJ24" s="2" t="s">
        <v>3011</v>
      </c>
      <c r="BL24" s="2"/>
      <c r="BM24" s="2"/>
    </row>
    <row r="25">
      <c r="A25" s="2" t="b">
        <v>1</v>
      </c>
      <c r="B25" s="2" t="s">
        <v>130</v>
      </c>
      <c r="C25" s="22" t="b">
        <v>0</v>
      </c>
      <c r="D25" s="2" t="s">
        <v>3012</v>
      </c>
      <c r="E25" s="83" t="b">
        <v>0</v>
      </c>
      <c r="F25" s="84" t="s">
        <v>3013</v>
      </c>
      <c r="G25" s="22" t="b">
        <v>0</v>
      </c>
      <c r="H25" s="2" t="s">
        <v>3014</v>
      </c>
      <c r="I25" s="2" t="b">
        <v>0</v>
      </c>
      <c r="J25" s="2" t="s">
        <v>3015</v>
      </c>
      <c r="K25" s="22" t="b">
        <v>0</v>
      </c>
      <c r="L25" s="2" t="s">
        <v>3016</v>
      </c>
      <c r="M25" s="22" t="b">
        <v>0</v>
      </c>
      <c r="N25" s="2" t="s">
        <v>3017</v>
      </c>
      <c r="O25" s="22" t="b">
        <v>0</v>
      </c>
      <c r="P25" s="2" t="s">
        <v>3018</v>
      </c>
      <c r="Q25" s="22" t="b">
        <v>0</v>
      </c>
      <c r="R25" s="2" t="s">
        <v>3019</v>
      </c>
      <c r="S25" s="22" t="b">
        <v>0</v>
      </c>
      <c r="T25" s="2" t="s">
        <v>3020</v>
      </c>
      <c r="U25" s="22" t="b">
        <v>0</v>
      </c>
      <c r="V25" s="2" t="s">
        <v>3021</v>
      </c>
      <c r="W25" s="22" t="b">
        <v>0</v>
      </c>
      <c r="X25" s="2" t="s">
        <v>3022</v>
      </c>
      <c r="Y25" s="2" t="b">
        <v>0</v>
      </c>
      <c r="Z25" s="2" t="s">
        <v>3023</v>
      </c>
      <c r="AA25" s="22" t="b">
        <v>0</v>
      </c>
      <c r="AB25" s="2" t="s">
        <v>2011</v>
      </c>
      <c r="AC25" s="22" t="b">
        <v>0</v>
      </c>
      <c r="AD25" s="2" t="s">
        <v>3024</v>
      </c>
      <c r="AE25" s="2" t="b">
        <v>0</v>
      </c>
      <c r="AF25" s="2" t="s">
        <v>3025</v>
      </c>
      <c r="AG25" s="22" t="b">
        <v>0</v>
      </c>
      <c r="AH25" s="2" t="s">
        <v>3026</v>
      </c>
      <c r="AI25" s="2" t="b">
        <v>0</v>
      </c>
      <c r="AJ25" s="2" t="s">
        <v>3027</v>
      </c>
      <c r="AK25" s="22" t="b">
        <v>0</v>
      </c>
      <c r="AL25" s="2" t="s">
        <v>3028</v>
      </c>
      <c r="AM25" s="2" t="b">
        <v>0</v>
      </c>
      <c r="AN25" s="2" t="s">
        <v>3029</v>
      </c>
      <c r="AO25" s="2" t="b">
        <v>0</v>
      </c>
      <c r="AP25" s="2" t="s">
        <v>3030</v>
      </c>
      <c r="AQ25" s="2" t="b">
        <v>0</v>
      </c>
      <c r="AR25" s="173" t="s">
        <v>3032</v>
      </c>
      <c r="AS25" s="22" t="b">
        <v>0</v>
      </c>
      <c r="AT25" s="174" t="s">
        <v>3033</v>
      </c>
      <c r="AU25" s="22" t="b">
        <v>0</v>
      </c>
      <c r="AV25" s="2" t="s">
        <v>3034</v>
      </c>
      <c r="AW25" s="22" t="b">
        <v>0</v>
      </c>
      <c r="AX25" s="2" t="s">
        <v>3035</v>
      </c>
      <c r="AY25" s="22" t="b">
        <v>0</v>
      </c>
      <c r="AZ25" s="2" t="s">
        <v>3036</v>
      </c>
      <c r="BA25" s="22" t="b">
        <v>0</v>
      </c>
      <c r="BB25" s="2" t="s">
        <v>3037</v>
      </c>
      <c r="BC25" s="22" t="b">
        <v>0</v>
      </c>
      <c r="BD25" s="2" t="s">
        <v>3038</v>
      </c>
      <c r="BF25" s="2" t="s">
        <v>3039</v>
      </c>
      <c r="BH25" s="2" t="s">
        <v>3040</v>
      </c>
      <c r="BI25" s="22" t="b">
        <v>0</v>
      </c>
      <c r="BJ25" s="2" t="s">
        <v>3041</v>
      </c>
      <c r="BL25" s="2"/>
      <c r="BM25" s="2"/>
    </row>
    <row r="26">
      <c r="A26" s="2" t="b">
        <v>1</v>
      </c>
      <c r="B26" s="2" t="s">
        <v>133</v>
      </c>
      <c r="C26" s="22" t="b">
        <v>0</v>
      </c>
      <c r="D26" s="2" t="s">
        <v>3042</v>
      </c>
      <c r="E26" s="22" t="b">
        <v>0</v>
      </c>
      <c r="F26" s="2" t="s">
        <v>3043</v>
      </c>
      <c r="G26" s="22" t="b">
        <v>0</v>
      </c>
      <c r="H26" s="2" t="s">
        <v>3044</v>
      </c>
      <c r="I26" s="2" t="b">
        <v>0</v>
      </c>
      <c r="J26" s="2" t="s">
        <v>3045</v>
      </c>
      <c r="K26" s="22" t="b">
        <v>0</v>
      </c>
      <c r="L26" s="2" t="s">
        <v>3046</v>
      </c>
      <c r="M26" s="22" t="b">
        <v>0</v>
      </c>
      <c r="N26" s="2" t="s">
        <v>3047</v>
      </c>
      <c r="O26" s="22" t="b">
        <v>0</v>
      </c>
      <c r="P26" s="2" t="s">
        <v>3048</v>
      </c>
      <c r="Q26" s="22" t="b">
        <v>0</v>
      </c>
      <c r="R26" s="2" t="s">
        <v>3049</v>
      </c>
      <c r="S26" s="22" t="b">
        <v>0</v>
      </c>
      <c r="T26" s="2" t="s">
        <v>3050</v>
      </c>
      <c r="U26" s="22" t="b">
        <v>0</v>
      </c>
      <c r="V26" s="2" t="s">
        <v>3051</v>
      </c>
      <c r="W26" s="22" t="b">
        <v>0</v>
      </c>
      <c r="X26" s="2" t="s">
        <v>3052</v>
      </c>
      <c r="Y26" s="2" t="b">
        <v>0</v>
      </c>
      <c r="Z26" s="2" t="s">
        <v>3053</v>
      </c>
      <c r="AA26" s="22" t="b">
        <v>0</v>
      </c>
      <c r="AB26" s="2" t="s">
        <v>2017</v>
      </c>
      <c r="AC26" s="22" t="b">
        <v>0</v>
      </c>
      <c r="AD26" s="2" t="s">
        <v>3054</v>
      </c>
      <c r="AE26" s="2" t="b">
        <v>0</v>
      </c>
      <c r="AF26" s="2" t="s">
        <v>3055</v>
      </c>
      <c r="AG26" s="22" t="b">
        <v>0</v>
      </c>
      <c r="AH26" s="2" t="s">
        <v>3056</v>
      </c>
      <c r="AI26" s="2" t="b">
        <v>0</v>
      </c>
      <c r="AJ26" s="2" t="s">
        <v>3057</v>
      </c>
      <c r="AK26" s="22" t="b">
        <v>0</v>
      </c>
      <c r="AL26" s="2" t="s">
        <v>3058</v>
      </c>
      <c r="AM26" s="2" t="b">
        <v>0</v>
      </c>
      <c r="AN26" s="2" t="s">
        <v>3059</v>
      </c>
      <c r="AO26" s="2" t="b">
        <v>0</v>
      </c>
      <c r="AP26" s="2" t="s">
        <v>3060</v>
      </c>
      <c r="AQ26" s="2" t="b">
        <v>0</v>
      </c>
      <c r="AR26" s="2" t="s">
        <v>2533</v>
      </c>
      <c r="AS26" s="22" t="b">
        <v>0</v>
      </c>
      <c r="AT26" s="174" t="s">
        <v>3061</v>
      </c>
      <c r="AU26" s="22" t="b">
        <v>0</v>
      </c>
      <c r="AV26" s="2" t="s">
        <v>3062</v>
      </c>
      <c r="AW26" s="22" t="b">
        <v>0</v>
      </c>
      <c r="AX26" s="2" t="s">
        <v>3063</v>
      </c>
      <c r="AY26" s="22" t="b">
        <v>0</v>
      </c>
      <c r="AZ26" s="2" t="s">
        <v>3064</v>
      </c>
      <c r="BA26" s="22" t="b">
        <v>0</v>
      </c>
      <c r="BB26" s="2" t="s">
        <v>3065</v>
      </c>
      <c r="BC26" s="22" t="b">
        <v>0</v>
      </c>
      <c r="BD26" s="2" t="s">
        <v>3066</v>
      </c>
      <c r="BF26" s="2" t="s">
        <v>3067</v>
      </c>
      <c r="BH26" s="2" t="s">
        <v>3068</v>
      </c>
      <c r="BI26" s="22" t="b">
        <v>0</v>
      </c>
      <c r="BJ26" s="2" t="s">
        <v>3069</v>
      </c>
    </row>
    <row r="27">
      <c r="A27" s="2" t="b">
        <v>1</v>
      </c>
      <c r="B27" s="2" t="s">
        <v>138</v>
      </c>
      <c r="C27" s="22" t="b">
        <v>0</v>
      </c>
      <c r="D27" s="173" t="s">
        <v>3070</v>
      </c>
      <c r="E27" s="22" t="b">
        <v>0</v>
      </c>
      <c r="F27" s="2" t="s">
        <v>3071</v>
      </c>
      <c r="G27" s="22" t="b">
        <v>0</v>
      </c>
      <c r="H27" s="2" t="s">
        <v>3072</v>
      </c>
      <c r="I27" s="2" t="b">
        <v>0</v>
      </c>
      <c r="J27" s="2" t="s">
        <v>3074</v>
      </c>
      <c r="K27" s="22" t="b">
        <v>0</v>
      </c>
      <c r="L27" s="2" t="s">
        <v>3075</v>
      </c>
      <c r="M27" s="22" t="b">
        <v>0</v>
      </c>
      <c r="N27" s="2" t="s">
        <v>3076</v>
      </c>
      <c r="O27" s="22" t="b">
        <v>0</v>
      </c>
      <c r="P27" s="2" t="s">
        <v>3077</v>
      </c>
      <c r="Q27" s="22" t="b">
        <v>0</v>
      </c>
      <c r="R27" s="2" t="s">
        <v>3078</v>
      </c>
      <c r="S27" s="22" t="b">
        <v>0</v>
      </c>
      <c r="T27" s="2" t="s">
        <v>3079</v>
      </c>
      <c r="U27" s="22" t="b">
        <v>0</v>
      </c>
      <c r="V27" s="2" t="s">
        <v>3080</v>
      </c>
      <c r="W27" s="22" t="b">
        <v>0</v>
      </c>
      <c r="X27" s="2" t="s">
        <v>3081</v>
      </c>
      <c r="Y27" s="2" t="b">
        <v>0</v>
      </c>
      <c r="Z27" s="2" t="s">
        <v>3082</v>
      </c>
      <c r="AA27" s="22" t="b">
        <v>0</v>
      </c>
      <c r="AB27" s="2" t="s">
        <v>2023</v>
      </c>
      <c r="AC27" s="22" t="b">
        <v>0</v>
      </c>
      <c r="AD27" s="2" t="s">
        <v>3083</v>
      </c>
      <c r="AE27" s="2" t="b">
        <v>0</v>
      </c>
      <c r="AF27" s="2" t="s">
        <v>3084</v>
      </c>
      <c r="AG27" s="22" t="b">
        <v>0</v>
      </c>
      <c r="AH27" s="2" t="s">
        <v>3085</v>
      </c>
      <c r="AI27" s="2" t="b">
        <v>0</v>
      </c>
      <c r="AJ27" s="2" t="s">
        <v>3086</v>
      </c>
      <c r="AK27" s="22" t="b">
        <v>0</v>
      </c>
      <c r="AL27" s="2" t="s">
        <v>3088</v>
      </c>
      <c r="AM27" s="2" t="b">
        <v>0</v>
      </c>
      <c r="AN27" s="2" t="s">
        <v>3090</v>
      </c>
      <c r="AO27" s="2" t="b">
        <v>0</v>
      </c>
      <c r="AP27" s="2" t="s">
        <v>3091</v>
      </c>
      <c r="AQ27" s="2" t="b">
        <v>0</v>
      </c>
      <c r="AR27" s="173" t="s">
        <v>3093</v>
      </c>
      <c r="AS27" s="22" t="b">
        <v>0</v>
      </c>
      <c r="AT27" s="174" t="s">
        <v>3094</v>
      </c>
      <c r="AU27" s="22" t="b">
        <v>0</v>
      </c>
      <c r="AV27" s="2" t="s">
        <v>3095</v>
      </c>
      <c r="AW27" s="22" t="b">
        <v>0</v>
      </c>
      <c r="AX27" s="2" t="s">
        <v>3096</v>
      </c>
      <c r="AY27" s="22" t="b">
        <v>0</v>
      </c>
      <c r="AZ27" s="2" t="s">
        <v>3097</v>
      </c>
      <c r="BA27" s="22" t="b">
        <v>0</v>
      </c>
      <c r="BB27" s="2" t="s">
        <v>3098</v>
      </c>
      <c r="BC27" s="22" t="b">
        <v>0</v>
      </c>
      <c r="BD27" s="2" t="s">
        <v>3099</v>
      </c>
      <c r="BF27" s="2" t="s">
        <v>3100</v>
      </c>
      <c r="BH27" s="2" t="s">
        <v>3101</v>
      </c>
      <c r="BI27" s="22" t="b">
        <v>0</v>
      </c>
      <c r="BJ27" s="2" t="s">
        <v>3102</v>
      </c>
    </row>
    <row r="28">
      <c r="A28" s="2" t="b">
        <v>1</v>
      </c>
      <c r="B28" s="2" t="s">
        <v>140</v>
      </c>
      <c r="C28" s="22" t="b">
        <v>0</v>
      </c>
      <c r="D28" s="173" t="s">
        <v>3103</v>
      </c>
      <c r="E28" s="22" t="b">
        <v>0</v>
      </c>
      <c r="F28" s="2" t="s">
        <v>3104</v>
      </c>
      <c r="G28" s="22" t="b">
        <v>0</v>
      </c>
      <c r="H28" s="2" t="s">
        <v>3105</v>
      </c>
      <c r="I28" s="2" t="b">
        <v>0</v>
      </c>
      <c r="J28" s="2" t="s">
        <v>3106</v>
      </c>
      <c r="K28" s="22" t="b">
        <v>0</v>
      </c>
      <c r="L28" s="2" t="s">
        <v>3107</v>
      </c>
      <c r="M28" s="22" t="b">
        <v>0</v>
      </c>
      <c r="N28" s="2" t="s">
        <v>3108</v>
      </c>
      <c r="O28" s="22" t="b">
        <v>0</v>
      </c>
      <c r="P28" s="2" t="s">
        <v>3109</v>
      </c>
      <c r="Q28" s="22" t="b">
        <v>0</v>
      </c>
      <c r="R28" s="2" t="s">
        <v>3110</v>
      </c>
      <c r="S28" s="83" t="b">
        <v>0</v>
      </c>
      <c r="T28" s="84" t="s">
        <v>780</v>
      </c>
      <c r="U28" s="22" t="b">
        <v>0</v>
      </c>
      <c r="V28" s="2" t="s">
        <v>3111</v>
      </c>
      <c r="W28" s="22" t="b">
        <v>0</v>
      </c>
      <c r="X28" s="2" t="s">
        <v>3112</v>
      </c>
      <c r="Y28" s="2" t="b">
        <v>0</v>
      </c>
      <c r="Z28" s="2" t="s">
        <v>3113</v>
      </c>
      <c r="AA28" s="22" t="b">
        <v>0</v>
      </c>
      <c r="AB28" s="2" t="s">
        <v>2030</v>
      </c>
      <c r="AC28" s="22" t="b">
        <v>0</v>
      </c>
      <c r="AD28" s="2" t="s">
        <v>3114</v>
      </c>
      <c r="AE28" s="2" t="b">
        <v>0</v>
      </c>
      <c r="AF28" s="2" t="s">
        <v>3115</v>
      </c>
      <c r="AG28" s="22" t="b">
        <v>0</v>
      </c>
      <c r="AH28" s="2" t="s">
        <v>3117</v>
      </c>
      <c r="AI28" s="2" t="b">
        <v>0</v>
      </c>
      <c r="AJ28" s="2" t="s">
        <v>3118</v>
      </c>
      <c r="AK28" s="22" t="b">
        <v>0</v>
      </c>
      <c r="AL28" s="2" t="s">
        <v>3119</v>
      </c>
      <c r="AM28" s="2" t="b">
        <v>0</v>
      </c>
      <c r="AN28" s="2" t="s">
        <v>3120</v>
      </c>
      <c r="AO28" s="2" t="b">
        <v>0</v>
      </c>
      <c r="AP28" s="2" t="s">
        <v>3121</v>
      </c>
      <c r="AQ28" s="2" t="b">
        <v>0</v>
      </c>
      <c r="AR28" s="2" t="s">
        <v>3122</v>
      </c>
      <c r="AS28" s="22" t="b">
        <v>0</v>
      </c>
      <c r="AT28" s="174" t="s">
        <v>3123</v>
      </c>
      <c r="AU28" s="22" t="b">
        <v>0</v>
      </c>
      <c r="AV28" s="2" t="s">
        <v>3124</v>
      </c>
      <c r="AW28" s="22" t="b">
        <v>0</v>
      </c>
      <c r="AX28" s="2" t="s">
        <v>3125</v>
      </c>
      <c r="AY28" s="22" t="b">
        <v>0</v>
      </c>
      <c r="AZ28" s="2" t="s">
        <v>3126</v>
      </c>
      <c r="BA28" s="22" t="b">
        <v>0</v>
      </c>
      <c r="BB28" s="2" t="s">
        <v>3127</v>
      </c>
      <c r="BC28" s="22" t="b">
        <v>0</v>
      </c>
      <c r="BD28" s="2" t="s">
        <v>3128</v>
      </c>
      <c r="BF28" s="2" t="s">
        <v>3129</v>
      </c>
      <c r="BH28" s="2" t="s">
        <v>3130</v>
      </c>
      <c r="BI28" s="22" t="b">
        <v>0</v>
      </c>
      <c r="BJ28" s="2" t="s">
        <v>3131</v>
      </c>
    </row>
    <row r="29">
      <c r="A29" s="2" t="b">
        <v>1</v>
      </c>
      <c r="B29" s="2" t="s">
        <v>142</v>
      </c>
      <c r="C29" s="22" t="b">
        <v>0</v>
      </c>
      <c r="D29" s="173" t="s">
        <v>3132</v>
      </c>
      <c r="E29" s="22" t="b">
        <v>0</v>
      </c>
      <c r="F29" s="2" t="s">
        <v>3134</v>
      </c>
      <c r="G29" s="22" t="b">
        <v>0</v>
      </c>
      <c r="H29" s="2" t="s">
        <v>3135</v>
      </c>
      <c r="I29" s="2" t="b">
        <v>0</v>
      </c>
      <c r="J29" s="2" t="s">
        <v>3136</v>
      </c>
      <c r="K29" s="22" t="b">
        <v>0</v>
      </c>
      <c r="L29" s="2" t="s">
        <v>3137</v>
      </c>
      <c r="M29" s="22" t="b">
        <v>0</v>
      </c>
      <c r="N29" s="2" t="s">
        <v>3138</v>
      </c>
      <c r="O29" s="22" t="b">
        <v>0</v>
      </c>
      <c r="P29" s="2" t="s">
        <v>3139</v>
      </c>
      <c r="Q29" s="22" t="b">
        <v>0</v>
      </c>
      <c r="R29" s="2" t="s">
        <v>3140</v>
      </c>
      <c r="S29" s="22" t="b">
        <v>0</v>
      </c>
      <c r="T29" s="2" t="s">
        <v>3141</v>
      </c>
      <c r="U29" s="22" t="b">
        <v>0</v>
      </c>
      <c r="V29" s="2" t="s">
        <v>3142</v>
      </c>
      <c r="W29" s="22" t="b">
        <v>0</v>
      </c>
      <c r="X29" s="174" t="s">
        <v>3143</v>
      </c>
      <c r="Y29" s="2" t="b">
        <v>0</v>
      </c>
      <c r="Z29" s="2" t="s">
        <v>3144</v>
      </c>
      <c r="AA29" s="22" t="b">
        <v>0</v>
      </c>
      <c r="AB29" s="2" t="s">
        <v>2111</v>
      </c>
      <c r="AC29" s="22" t="b">
        <v>0</v>
      </c>
      <c r="AD29" s="2" t="s">
        <v>3145</v>
      </c>
      <c r="AE29" s="2" t="b">
        <v>0</v>
      </c>
      <c r="AF29" s="2" t="s">
        <v>3146</v>
      </c>
      <c r="AG29" s="22" t="b">
        <v>0</v>
      </c>
      <c r="AH29" s="2" t="s">
        <v>3147</v>
      </c>
      <c r="AI29" s="2" t="b">
        <v>0</v>
      </c>
      <c r="AJ29" s="2" t="s">
        <v>3148</v>
      </c>
      <c r="AK29" s="22" t="b">
        <v>0</v>
      </c>
      <c r="AL29" s="2" t="s">
        <v>3149</v>
      </c>
      <c r="AM29" s="2" t="b">
        <v>0</v>
      </c>
      <c r="AN29" s="2" t="s">
        <v>3150</v>
      </c>
      <c r="AO29" s="2" t="b">
        <v>0</v>
      </c>
      <c r="AP29" s="2" t="s">
        <v>3151</v>
      </c>
      <c r="AQ29" s="2" t="b">
        <v>0</v>
      </c>
      <c r="AR29" s="2" t="s">
        <v>3152</v>
      </c>
      <c r="AS29" s="22" t="b">
        <v>0</v>
      </c>
      <c r="AT29" s="174" t="s">
        <v>3153</v>
      </c>
      <c r="AU29" s="22" t="b">
        <v>0</v>
      </c>
      <c r="AV29" s="2" t="s">
        <v>3154</v>
      </c>
      <c r="AW29" s="22" t="b">
        <v>0</v>
      </c>
      <c r="AX29" s="2" t="s">
        <v>3155</v>
      </c>
      <c r="AY29" s="22" t="b">
        <v>0</v>
      </c>
      <c r="AZ29" s="2" t="s">
        <v>3156</v>
      </c>
      <c r="BA29" s="22" t="b">
        <v>0</v>
      </c>
      <c r="BB29" s="2" t="s">
        <v>3157</v>
      </c>
      <c r="BC29" s="22" t="b">
        <v>0</v>
      </c>
      <c r="BD29" s="2" t="s">
        <v>3158</v>
      </c>
      <c r="BF29" s="2" t="s">
        <v>3159</v>
      </c>
      <c r="BH29" s="2" t="s">
        <v>3160</v>
      </c>
      <c r="BI29" s="22" t="b">
        <v>0</v>
      </c>
      <c r="BJ29" s="2" t="s">
        <v>3161</v>
      </c>
    </row>
    <row r="30">
      <c r="A30" s="2" t="b">
        <v>1</v>
      </c>
      <c r="B30" s="2" t="s">
        <v>156</v>
      </c>
      <c r="C30" s="22" t="b">
        <v>0</v>
      </c>
      <c r="D30" s="173" t="s">
        <v>3162</v>
      </c>
      <c r="E30" s="22" t="b">
        <v>0</v>
      </c>
      <c r="F30" s="2" t="s">
        <v>3163</v>
      </c>
      <c r="G30" s="22" t="b">
        <v>0</v>
      </c>
      <c r="H30" s="2" t="s">
        <v>3164</v>
      </c>
      <c r="I30" s="2" t="b">
        <v>0</v>
      </c>
      <c r="J30" s="2" t="s">
        <v>3165</v>
      </c>
      <c r="K30" s="22" t="b">
        <v>0</v>
      </c>
      <c r="L30" s="2" t="s">
        <v>3166</v>
      </c>
      <c r="M30" s="22" t="b">
        <v>0</v>
      </c>
      <c r="N30" s="2" t="s">
        <v>3167</v>
      </c>
      <c r="O30" s="22" t="b">
        <v>0</v>
      </c>
      <c r="P30" s="2" t="s">
        <v>3168</v>
      </c>
      <c r="Q30" s="22" t="b">
        <v>0</v>
      </c>
      <c r="R30" s="2" t="s">
        <v>3169</v>
      </c>
      <c r="S30" s="22" t="b">
        <v>0</v>
      </c>
      <c r="T30" s="2" t="s">
        <v>3170</v>
      </c>
      <c r="U30" s="22" t="b">
        <v>0</v>
      </c>
      <c r="V30" s="2" t="s">
        <v>3171</v>
      </c>
      <c r="W30" s="22" t="b">
        <v>0</v>
      </c>
      <c r="X30" s="174" t="s">
        <v>3172</v>
      </c>
      <c r="Y30" s="2" t="b">
        <v>0</v>
      </c>
      <c r="Z30" s="2" t="s">
        <v>3173</v>
      </c>
      <c r="AA30" s="22" t="b">
        <v>0</v>
      </c>
      <c r="AB30" s="2" t="s">
        <v>2115</v>
      </c>
      <c r="AC30" s="22" t="b">
        <v>0</v>
      </c>
      <c r="AD30" s="2" t="s">
        <v>3174</v>
      </c>
      <c r="AE30" s="2" t="b">
        <v>0</v>
      </c>
      <c r="AF30" s="2" t="s">
        <v>3175</v>
      </c>
      <c r="AG30" s="22" t="b">
        <v>0</v>
      </c>
      <c r="AH30" s="2" t="s">
        <v>3176</v>
      </c>
      <c r="AI30" s="2" t="b">
        <v>0</v>
      </c>
      <c r="AJ30" s="2" t="s">
        <v>3177</v>
      </c>
      <c r="AK30" s="22" t="b">
        <v>0</v>
      </c>
      <c r="AL30" s="2" t="s">
        <v>3178</v>
      </c>
      <c r="AM30" s="2" t="b">
        <v>0</v>
      </c>
      <c r="AN30" s="2" t="s">
        <v>3179</v>
      </c>
      <c r="AO30" s="2" t="b">
        <v>0</v>
      </c>
      <c r="AP30" s="2" t="s">
        <v>3180</v>
      </c>
      <c r="AQ30" s="2" t="b">
        <v>0</v>
      </c>
      <c r="AR30" s="173" t="s">
        <v>3181</v>
      </c>
      <c r="AS30" s="83" t="b">
        <v>0</v>
      </c>
      <c r="AT30" s="84" t="s">
        <v>1272</v>
      </c>
      <c r="AU30" s="22" t="b">
        <v>0</v>
      </c>
      <c r="AV30" s="2" t="s">
        <v>3182</v>
      </c>
      <c r="AW30" s="169" t="b">
        <v>0</v>
      </c>
      <c r="AX30" s="88" t="s">
        <v>188</v>
      </c>
      <c r="AY30" s="22" t="b">
        <v>0</v>
      </c>
      <c r="AZ30" s="2" t="s">
        <v>3184</v>
      </c>
      <c r="BA30" s="22" t="b">
        <v>0</v>
      </c>
      <c r="BB30" s="2" t="s">
        <v>3185</v>
      </c>
      <c r="BC30" s="22" t="b">
        <v>0</v>
      </c>
      <c r="BD30" s="2" t="s">
        <v>3186</v>
      </c>
      <c r="BF30" s="2" t="s">
        <v>3187</v>
      </c>
      <c r="BH30" s="2" t="s">
        <v>3188</v>
      </c>
      <c r="BI30" s="22" t="b">
        <v>0</v>
      </c>
      <c r="BJ30" s="2" t="s">
        <v>3189</v>
      </c>
    </row>
    <row r="31">
      <c r="A31" s="2" t="b">
        <v>1</v>
      </c>
      <c r="B31" s="2" t="s">
        <v>158</v>
      </c>
      <c r="C31" s="22" t="b">
        <v>0</v>
      </c>
      <c r="D31" s="173" t="s">
        <v>3190</v>
      </c>
      <c r="E31" s="22" t="b">
        <v>0</v>
      </c>
      <c r="F31" s="2" t="s">
        <v>3191</v>
      </c>
      <c r="G31" s="22" t="b">
        <v>0</v>
      </c>
      <c r="H31" s="173" t="s">
        <v>3193</v>
      </c>
      <c r="I31" s="2" t="b">
        <v>0</v>
      </c>
      <c r="J31" s="2" t="s">
        <v>3194</v>
      </c>
      <c r="K31" s="22" t="b">
        <v>0</v>
      </c>
      <c r="L31" s="2" t="s">
        <v>3195</v>
      </c>
      <c r="M31" s="22" t="b">
        <v>0</v>
      </c>
      <c r="N31" s="2" t="s">
        <v>3196</v>
      </c>
      <c r="O31" s="22" t="b">
        <v>0</v>
      </c>
      <c r="P31" s="2" t="s">
        <v>3197</v>
      </c>
      <c r="Q31" s="22" t="b">
        <v>0</v>
      </c>
      <c r="R31" s="2" t="s">
        <v>3198</v>
      </c>
      <c r="S31" s="22" t="b">
        <v>0</v>
      </c>
      <c r="T31" s="2" t="s">
        <v>3199</v>
      </c>
      <c r="U31" s="22" t="b">
        <v>0</v>
      </c>
      <c r="V31" s="2" t="s">
        <v>3200</v>
      </c>
      <c r="W31" s="22" t="b">
        <v>0</v>
      </c>
      <c r="X31" s="174" t="s">
        <v>3201</v>
      </c>
      <c r="Y31" s="2" t="b">
        <v>0</v>
      </c>
      <c r="Z31" s="2" t="s">
        <v>1655</v>
      </c>
      <c r="AA31" s="22" t="b">
        <v>0</v>
      </c>
      <c r="AB31" s="2" t="s">
        <v>2120</v>
      </c>
      <c r="AC31" s="22" t="b">
        <v>0</v>
      </c>
      <c r="AD31" s="2" t="s">
        <v>3202</v>
      </c>
      <c r="AE31" s="2" t="b">
        <v>0</v>
      </c>
      <c r="AF31" s="2" t="s">
        <v>3203</v>
      </c>
      <c r="AG31" s="22" t="b">
        <v>0</v>
      </c>
      <c r="AH31" s="2" t="s">
        <v>3204</v>
      </c>
      <c r="AI31" s="2" t="b">
        <v>0</v>
      </c>
      <c r="AJ31" s="2" t="s">
        <v>3205</v>
      </c>
      <c r="AK31" s="22" t="b">
        <v>0</v>
      </c>
      <c r="AL31" s="2" t="s">
        <v>3206</v>
      </c>
      <c r="AM31" s="2" t="b">
        <v>0</v>
      </c>
      <c r="AN31" s="2" t="s">
        <v>3207</v>
      </c>
      <c r="AO31" s="2" t="b">
        <v>0</v>
      </c>
      <c r="AP31" s="2" t="s">
        <v>3208</v>
      </c>
      <c r="AQ31" s="2" t="b">
        <v>0</v>
      </c>
      <c r="AR31" s="173" t="s">
        <v>3209</v>
      </c>
      <c r="AS31" s="2" t="b">
        <v>0</v>
      </c>
      <c r="AT31" s="2" t="s">
        <v>3210</v>
      </c>
      <c r="AU31" s="22" t="b">
        <v>0</v>
      </c>
      <c r="AV31" s="2" t="s">
        <v>3211</v>
      </c>
      <c r="AW31" s="22" t="b">
        <v>0</v>
      </c>
      <c r="AX31" s="2" t="s">
        <v>3212</v>
      </c>
      <c r="AY31" s="22" t="b">
        <v>0</v>
      </c>
      <c r="AZ31" s="2" t="s">
        <v>3213</v>
      </c>
      <c r="BA31" s="22" t="b">
        <v>0</v>
      </c>
      <c r="BB31" s="2" t="s">
        <v>3214</v>
      </c>
      <c r="BC31" s="22" t="b">
        <v>0</v>
      </c>
      <c r="BD31" s="2" t="s">
        <v>3215</v>
      </c>
      <c r="BF31" s="2" t="s">
        <v>3216</v>
      </c>
      <c r="BH31" s="2" t="s">
        <v>3217</v>
      </c>
      <c r="BI31" s="22" t="b">
        <v>0</v>
      </c>
      <c r="BJ31" s="2" t="s">
        <v>3218</v>
      </c>
    </row>
    <row r="32">
      <c r="A32" s="2" t="b">
        <v>1</v>
      </c>
      <c r="B32" s="2" t="s">
        <v>160</v>
      </c>
      <c r="C32" s="22" t="b">
        <v>0</v>
      </c>
      <c r="D32" s="2" t="s">
        <v>3219</v>
      </c>
      <c r="E32" s="22" t="b">
        <v>0</v>
      </c>
      <c r="F32" s="2" t="s">
        <v>3220</v>
      </c>
      <c r="G32" s="22" t="b">
        <v>0</v>
      </c>
      <c r="H32" s="2" t="s">
        <v>3221</v>
      </c>
      <c r="I32" s="2" t="b">
        <v>0</v>
      </c>
      <c r="J32" s="2" t="s">
        <v>3222</v>
      </c>
      <c r="K32" s="22" t="b">
        <v>0</v>
      </c>
      <c r="L32" s="2" t="s">
        <v>3223</v>
      </c>
      <c r="M32" s="22" t="b">
        <v>0</v>
      </c>
      <c r="N32" s="2" t="s">
        <v>3224</v>
      </c>
      <c r="O32" s="22" t="b">
        <v>0</v>
      </c>
      <c r="P32" s="2" t="s">
        <v>3225</v>
      </c>
      <c r="Q32" s="22" t="b">
        <v>0</v>
      </c>
      <c r="R32" s="2" t="s">
        <v>3226</v>
      </c>
      <c r="S32" s="22" t="b">
        <v>0</v>
      </c>
      <c r="T32" s="2" t="s">
        <v>3227</v>
      </c>
      <c r="U32" s="22" t="b">
        <v>0</v>
      </c>
      <c r="V32" s="2" t="s">
        <v>3228</v>
      </c>
      <c r="W32" s="22" t="b">
        <v>0</v>
      </c>
      <c r="X32" s="174" t="s">
        <v>3229</v>
      </c>
      <c r="Y32" s="2" t="b">
        <v>0</v>
      </c>
      <c r="Z32" s="2" t="s">
        <v>1666</v>
      </c>
      <c r="AA32" s="22" t="b">
        <v>0</v>
      </c>
      <c r="AB32" s="2" t="s">
        <v>2129</v>
      </c>
      <c r="AC32" s="22" t="b">
        <v>0</v>
      </c>
      <c r="AD32" s="2" t="s">
        <v>3230</v>
      </c>
      <c r="AE32" s="2" t="b">
        <v>0</v>
      </c>
      <c r="AF32" s="2" t="s">
        <v>3231</v>
      </c>
      <c r="AG32" s="22" t="b">
        <v>0</v>
      </c>
      <c r="AH32" s="2" t="s">
        <v>3232</v>
      </c>
      <c r="AI32" s="2" t="b">
        <v>0</v>
      </c>
      <c r="AJ32" s="2" t="s">
        <v>3233</v>
      </c>
      <c r="AK32" s="22" t="b">
        <v>0</v>
      </c>
      <c r="AL32" s="2" t="s">
        <v>3234</v>
      </c>
      <c r="AM32" s="2" t="b">
        <v>0</v>
      </c>
      <c r="AN32" s="2" t="s">
        <v>3235</v>
      </c>
      <c r="AO32" s="2" t="b">
        <v>0</v>
      </c>
      <c r="AP32" s="2" t="s">
        <v>3236</v>
      </c>
      <c r="AQ32" s="2" t="b">
        <v>0</v>
      </c>
      <c r="AR32" s="173" t="s">
        <v>3237</v>
      </c>
      <c r="AS32" s="2" t="b">
        <v>0</v>
      </c>
      <c r="AT32" s="2" t="s">
        <v>3238</v>
      </c>
      <c r="AU32" s="22" t="b">
        <v>0</v>
      </c>
      <c r="AV32" s="2" t="s">
        <v>3239</v>
      </c>
      <c r="AW32" s="22" t="b">
        <v>0</v>
      </c>
      <c r="AX32" s="2" t="s">
        <v>3240</v>
      </c>
      <c r="AY32" s="22" t="b">
        <v>0</v>
      </c>
      <c r="AZ32" s="2" t="s">
        <v>3241</v>
      </c>
      <c r="BA32" s="22" t="b">
        <v>0</v>
      </c>
      <c r="BB32" s="2" t="s">
        <v>3242</v>
      </c>
      <c r="BC32" s="22" t="b">
        <v>0</v>
      </c>
      <c r="BD32" s="2" t="s">
        <v>3243</v>
      </c>
      <c r="BF32" s="2" t="s">
        <v>3244</v>
      </c>
      <c r="BH32" s="2" t="s">
        <v>3245</v>
      </c>
      <c r="BI32" s="22" t="b">
        <v>0</v>
      </c>
      <c r="BJ32" s="2" t="s">
        <v>3247</v>
      </c>
    </row>
    <row r="33">
      <c r="A33" s="2" t="b">
        <v>1</v>
      </c>
      <c r="B33" s="2" t="s">
        <v>166</v>
      </c>
      <c r="C33" s="22" t="b">
        <v>0</v>
      </c>
      <c r="D33" s="173" t="s">
        <v>3248</v>
      </c>
      <c r="E33" s="22" t="b">
        <v>0</v>
      </c>
      <c r="F33" s="2" t="s">
        <v>3249</v>
      </c>
      <c r="G33" s="22" t="b">
        <v>0</v>
      </c>
      <c r="H33" s="2" t="s">
        <v>3250</v>
      </c>
      <c r="I33" s="2" t="b">
        <v>0</v>
      </c>
      <c r="J33" s="2" t="s">
        <v>3251</v>
      </c>
      <c r="K33" s="2" t="b">
        <v>0</v>
      </c>
      <c r="L33" s="2" t="s">
        <v>1821</v>
      </c>
      <c r="M33" s="22" t="b">
        <v>0</v>
      </c>
      <c r="N33" s="2" t="s">
        <v>3252</v>
      </c>
      <c r="O33" s="22" t="b">
        <v>0</v>
      </c>
      <c r="P33" s="2" t="s">
        <v>3253</v>
      </c>
      <c r="Q33" s="22" t="b">
        <v>0</v>
      </c>
      <c r="R33" s="2" t="s">
        <v>3254</v>
      </c>
      <c r="S33" s="22" t="b">
        <v>0</v>
      </c>
      <c r="T33" s="2" t="s">
        <v>3255</v>
      </c>
      <c r="U33" s="22" t="b">
        <v>0</v>
      </c>
      <c r="V33" s="2" t="s">
        <v>3256</v>
      </c>
      <c r="W33" s="22" t="b">
        <v>0</v>
      </c>
      <c r="X33" s="174" t="s">
        <v>3257</v>
      </c>
      <c r="Y33" s="83" t="b">
        <v>0</v>
      </c>
      <c r="Z33" s="84" t="s">
        <v>3258</v>
      </c>
      <c r="AA33" s="22" t="b">
        <v>0</v>
      </c>
      <c r="AB33" s="2" t="s">
        <v>2137</v>
      </c>
      <c r="AC33" s="22" t="b">
        <v>0</v>
      </c>
      <c r="AD33" s="2" t="s">
        <v>3259</v>
      </c>
      <c r="AE33" s="2" t="b">
        <v>0</v>
      </c>
      <c r="AF33" s="2" t="s">
        <v>3260</v>
      </c>
      <c r="AG33" s="22" t="b">
        <v>0</v>
      </c>
      <c r="AH33" s="2" t="s">
        <v>3261</v>
      </c>
      <c r="AI33" s="2" t="b">
        <v>0</v>
      </c>
      <c r="AJ33" s="2" t="s">
        <v>3262</v>
      </c>
      <c r="AK33" s="22" t="b">
        <v>0</v>
      </c>
      <c r="AL33" s="2" t="s">
        <v>3263</v>
      </c>
      <c r="AM33" s="2" t="b">
        <v>0</v>
      </c>
      <c r="AN33" s="2" t="s">
        <v>3264</v>
      </c>
      <c r="AO33" s="2" t="b">
        <v>0</v>
      </c>
      <c r="AP33" s="2" t="s">
        <v>3265</v>
      </c>
      <c r="AQ33" s="2" t="b">
        <v>0</v>
      </c>
      <c r="AR33" s="173" t="s">
        <v>3266</v>
      </c>
      <c r="AS33" s="2" t="b">
        <v>0</v>
      </c>
      <c r="AT33" s="2" t="s">
        <v>3267</v>
      </c>
      <c r="AU33" s="22" t="b">
        <v>0</v>
      </c>
      <c r="AV33" s="2" t="s">
        <v>3268</v>
      </c>
      <c r="AW33" s="22" t="b">
        <v>0</v>
      </c>
      <c r="AX33" s="2" t="s">
        <v>3269</v>
      </c>
      <c r="AY33" s="22" t="b">
        <v>0</v>
      </c>
      <c r="AZ33" s="2" t="s">
        <v>3270</v>
      </c>
      <c r="BA33" s="22" t="b">
        <v>0</v>
      </c>
      <c r="BB33" s="2" t="s">
        <v>3271</v>
      </c>
      <c r="BC33" s="22" t="b">
        <v>0</v>
      </c>
      <c r="BD33" s="2" t="s">
        <v>3272</v>
      </c>
      <c r="BF33" s="2" t="s">
        <v>3273</v>
      </c>
      <c r="BH33" s="2" t="s">
        <v>3274</v>
      </c>
      <c r="BI33" s="22" t="b">
        <v>0</v>
      </c>
      <c r="BJ33" s="2" t="s">
        <v>3275</v>
      </c>
    </row>
    <row r="34">
      <c r="A34" s="169" t="b">
        <v>1</v>
      </c>
      <c r="B34" s="84" t="s">
        <v>3276</v>
      </c>
      <c r="C34" s="22" t="b">
        <v>0</v>
      </c>
      <c r="D34" s="2" t="s">
        <v>3277</v>
      </c>
      <c r="E34" s="22" t="b">
        <v>0</v>
      </c>
      <c r="F34" s="2" t="s">
        <v>3278</v>
      </c>
      <c r="G34" s="22" t="b">
        <v>0</v>
      </c>
      <c r="H34" s="2" t="s">
        <v>3279</v>
      </c>
      <c r="I34" s="2" t="b">
        <v>0</v>
      </c>
      <c r="J34" s="2" t="s">
        <v>3280</v>
      </c>
      <c r="K34" s="22" t="b">
        <v>0</v>
      </c>
      <c r="L34" s="2" t="s">
        <v>3281</v>
      </c>
      <c r="M34" s="22" t="b">
        <v>0</v>
      </c>
      <c r="N34" s="2" t="s">
        <v>3282</v>
      </c>
      <c r="O34" s="22" t="b">
        <v>0</v>
      </c>
      <c r="P34" s="2" t="s">
        <v>3283</v>
      </c>
      <c r="Q34" s="22" t="b">
        <v>0</v>
      </c>
      <c r="R34" s="2" t="s">
        <v>3284</v>
      </c>
      <c r="S34" s="22" t="b">
        <v>0</v>
      </c>
      <c r="T34" s="2" t="s">
        <v>3289</v>
      </c>
      <c r="U34" s="22" t="b">
        <v>0</v>
      </c>
      <c r="V34" s="2" t="s">
        <v>3291</v>
      </c>
      <c r="W34" s="22" t="b">
        <v>0</v>
      </c>
      <c r="X34" s="174" t="s">
        <v>3292</v>
      </c>
      <c r="Y34" s="2" t="b">
        <v>0</v>
      </c>
      <c r="Z34" s="2" t="s">
        <v>3293</v>
      </c>
      <c r="AA34" s="22" t="b">
        <v>0</v>
      </c>
      <c r="AB34" s="2" t="s">
        <v>2142</v>
      </c>
      <c r="AC34" s="22" t="b">
        <v>0</v>
      </c>
      <c r="AD34" s="2" t="s">
        <v>3294</v>
      </c>
      <c r="AE34" s="2" t="b">
        <v>0</v>
      </c>
      <c r="AF34" s="2" t="s">
        <v>3295</v>
      </c>
      <c r="AG34" s="22" t="b">
        <v>0</v>
      </c>
      <c r="AH34" s="2" t="s">
        <v>3296</v>
      </c>
      <c r="AI34" s="2" t="b">
        <v>0</v>
      </c>
      <c r="AJ34" s="2" t="s">
        <v>3297</v>
      </c>
      <c r="AK34" s="22" t="b">
        <v>0</v>
      </c>
      <c r="AL34" s="2" t="s">
        <v>3298</v>
      </c>
      <c r="AM34" s="2" t="b">
        <v>0</v>
      </c>
      <c r="AN34" s="2" t="s">
        <v>3299</v>
      </c>
      <c r="AO34" s="2" t="b">
        <v>0</v>
      </c>
      <c r="AP34" s="2" t="s">
        <v>3300</v>
      </c>
      <c r="AQ34" s="2" t="b">
        <v>0</v>
      </c>
      <c r="AR34" s="2" t="s">
        <v>2561</v>
      </c>
      <c r="AS34" s="2" t="b">
        <v>0</v>
      </c>
      <c r="AT34" s="2" t="s">
        <v>3301</v>
      </c>
      <c r="AU34" s="22" t="b">
        <v>0</v>
      </c>
      <c r="AV34" s="2" t="s">
        <v>3302</v>
      </c>
      <c r="AW34" s="22" t="b">
        <v>0</v>
      </c>
      <c r="AX34" s="2" t="s">
        <v>3303</v>
      </c>
      <c r="AY34" s="22" t="b">
        <v>0</v>
      </c>
      <c r="AZ34" s="2" t="s">
        <v>3304</v>
      </c>
      <c r="BA34" s="22" t="b">
        <v>0</v>
      </c>
      <c r="BB34" s="2" t="s">
        <v>3305</v>
      </c>
      <c r="BC34" s="22" t="b">
        <v>0</v>
      </c>
      <c r="BD34" s="2" t="s">
        <v>3306</v>
      </c>
      <c r="BF34" s="2" t="s">
        <v>3307</v>
      </c>
      <c r="BH34" s="2" t="s">
        <v>3308</v>
      </c>
      <c r="BI34" s="22" t="b">
        <v>0</v>
      </c>
      <c r="BJ34" s="2" t="s">
        <v>3309</v>
      </c>
    </row>
    <row r="35">
      <c r="A35" s="2" t="b">
        <v>1</v>
      </c>
      <c r="B35" s="2" t="s">
        <v>168</v>
      </c>
      <c r="C35" s="22" t="b">
        <v>0</v>
      </c>
      <c r="D35" s="2" t="s">
        <v>3310</v>
      </c>
      <c r="E35" s="22" t="b">
        <v>0</v>
      </c>
      <c r="F35" s="2" t="s">
        <v>3311</v>
      </c>
      <c r="G35" s="22" t="b">
        <v>0</v>
      </c>
      <c r="H35" s="2" t="s">
        <v>3313</v>
      </c>
      <c r="I35" s="2" t="b">
        <v>0</v>
      </c>
      <c r="J35" s="2" t="s">
        <v>3314</v>
      </c>
      <c r="K35" s="22" t="b">
        <v>0</v>
      </c>
      <c r="L35" s="2" t="s">
        <v>3315</v>
      </c>
      <c r="M35" s="22" t="b">
        <v>0</v>
      </c>
      <c r="N35" s="2" t="s">
        <v>3316</v>
      </c>
      <c r="O35" s="22" t="b">
        <v>0</v>
      </c>
      <c r="P35" s="2" t="s">
        <v>3317</v>
      </c>
      <c r="Q35" s="22" t="b">
        <v>0</v>
      </c>
      <c r="R35" s="2" t="s">
        <v>3318</v>
      </c>
      <c r="S35" s="22" t="b">
        <v>0</v>
      </c>
      <c r="T35" s="2" t="s">
        <v>3319</v>
      </c>
      <c r="U35" s="22" t="b">
        <v>0</v>
      </c>
      <c r="V35" s="2" t="s">
        <v>3320</v>
      </c>
      <c r="W35" s="22" t="b">
        <v>0</v>
      </c>
      <c r="X35" s="174" t="s">
        <v>3321</v>
      </c>
      <c r="Y35" s="2" t="b">
        <v>0</v>
      </c>
      <c r="Z35" s="2" t="s">
        <v>3322</v>
      </c>
      <c r="AA35" s="22" t="b">
        <v>0</v>
      </c>
      <c r="AB35" s="2" t="s">
        <v>2154</v>
      </c>
      <c r="AC35" s="22" t="b">
        <v>0</v>
      </c>
      <c r="AD35" s="2" t="s">
        <v>3323</v>
      </c>
      <c r="AE35" s="2" t="b">
        <v>0</v>
      </c>
      <c r="AF35" s="2" t="s">
        <v>3324</v>
      </c>
      <c r="AG35" s="22" t="b">
        <v>0</v>
      </c>
      <c r="AH35" s="2" t="s">
        <v>3326</v>
      </c>
      <c r="AI35" s="2" t="b">
        <v>0</v>
      </c>
      <c r="AJ35" s="2" t="s">
        <v>3327</v>
      </c>
      <c r="AK35" s="22" t="b">
        <v>0</v>
      </c>
      <c r="AL35" s="2" t="s">
        <v>3328</v>
      </c>
      <c r="AM35" s="2" t="b">
        <v>0</v>
      </c>
      <c r="AN35" s="2" t="s">
        <v>3329</v>
      </c>
      <c r="AO35" s="2" t="b">
        <v>0</v>
      </c>
      <c r="AP35" s="2" t="s">
        <v>3330</v>
      </c>
      <c r="AQ35" s="2" t="b">
        <v>0</v>
      </c>
      <c r="AR35" s="173" t="s">
        <v>3331</v>
      </c>
      <c r="AS35" s="2" t="b">
        <v>0</v>
      </c>
      <c r="AT35" s="2" t="s">
        <v>3332</v>
      </c>
      <c r="AU35" s="22" t="b">
        <v>0</v>
      </c>
      <c r="AV35" s="2" t="s">
        <v>3333</v>
      </c>
      <c r="AW35" s="22" t="b">
        <v>0</v>
      </c>
      <c r="AX35" s="2" t="s">
        <v>3334</v>
      </c>
      <c r="AY35" s="22" t="b">
        <v>0</v>
      </c>
      <c r="AZ35" s="2" t="s">
        <v>3335</v>
      </c>
      <c r="BA35" s="22" t="b">
        <v>0</v>
      </c>
      <c r="BB35" s="2" t="s">
        <v>3336</v>
      </c>
      <c r="BC35" s="22" t="b">
        <v>0</v>
      </c>
      <c r="BD35" s="2" t="s">
        <v>3337</v>
      </c>
      <c r="BF35" s="2" t="s">
        <v>3338</v>
      </c>
      <c r="BH35" s="2" t="s">
        <v>3339</v>
      </c>
      <c r="BI35" s="22" t="b">
        <v>0</v>
      </c>
      <c r="BJ35" s="2" t="s">
        <v>3340</v>
      </c>
    </row>
    <row r="36">
      <c r="A36" s="2" t="b">
        <v>1</v>
      </c>
      <c r="B36" s="2" t="s">
        <v>172</v>
      </c>
      <c r="C36" s="22" t="b">
        <v>0</v>
      </c>
      <c r="D36" s="173" t="s">
        <v>3341</v>
      </c>
      <c r="E36" s="22" t="b">
        <v>0</v>
      </c>
      <c r="F36" s="2" t="s">
        <v>3342</v>
      </c>
      <c r="G36" s="22" t="b">
        <v>0</v>
      </c>
      <c r="H36" s="2" t="s">
        <v>3343</v>
      </c>
      <c r="I36" s="2" t="b">
        <v>0</v>
      </c>
      <c r="J36" s="2" t="s">
        <v>3344</v>
      </c>
      <c r="K36" s="22" t="b">
        <v>0</v>
      </c>
      <c r="L36" s="2" t="s">
        <v>3345</v>
      </c>
      <c r="M36" s="22" t="b">
        <v>0</v>
      </c>
      <c r="N36" s="2" t="s">
        <v>3346</v>
      </c>
      <c r="O36" s="22" t="b">
        <v>0</v>
      </c>
      <c r="P36" s="2" t="s">
        <v>3347</v>
      </c>
      <c r="Q36" s="22" t="b">
        <v>0</v>
      </c>
      <c r="R36" s="2" t="s">
        <v>3348</v>
      </c>
      <c r="S36" s="22" t="b">
        <v>0</v>
      </c>
      <c r="T36" s="2" t="s">
        <v>3349</v>
      </c>
      <c r="U36" s="22" t="b">
        <v>0</v>
      </c>
      <c r="V36" s="2" t="s">
        <v>3350</v>
      </c>
      <c r="W36" s="22" t="b">
        <v>0</v>
      </c>
      <c r="X36" s="174" t="s">
        <v>3351</v>
      </c>
      <c r="Y36" s="2" t="b">
        <v>0</v>
      </c>
      <c r="Z36" s="2" t="s">
        <v>3352</v>
      </c>
      <c r="AA36" s="22" t="b">
        <v>0</v>
      </c>
      <c r="AB36" s="2" t="s">
        <v>2155</v>
      </c>
      <c r="AC36" s="22" t="b">
        <v>0</v>
      </c>
      <c r="AD36" s="2" t="s">
        <v>3353</v>
      </c>
      <c r="AE36" s="2" t="b">
        <v>0</v>
      </c>
      <c r="AF36" s="2" t="s">
        <v>3354</v>
      </c>
      <c r="AG36" s="22" t="b">
        <v>0</v>
      </c>
      <c r="AH36" s="2" t="s">
        <v>3355</v>
      </c>
      <c r="AI36" s="2" t="b">
        <v>0</v>
      </c>
      <c r="AJ36" s="2" t="s">
        <v>3356</v>
      </c>
      <c r="AK36" s="22" t="b">
        <v>0</v>
      </c>
      <c r="AL36" s="2" t="s">
        <v>3357</v>
      </c>
      <c r="AM36" s="2" t="b">
        <v>0</v>
      </c>
      <c r="AN36" s="2" t="s">
        <v>3358</v>
      </c>
      <c r="AO36" s="2" t="b">
        <v>0</v>
      </c>
      <c r="AP36" s="2" t="s">
        <v>3359</v>
      </c>
      <c r="AQ36" s="2" t="b">
        <v>0</v>
      </c>
      <c r="AR36" s="173" t="s">
        <v>3360</v>
      </c>
      <c r="AS36" s="2" t="b">
        <v>0</v>
      </c>
      <c r="AT36" s="2" t="s">
        <v>3361</v>
      </c>
      <c r="AU36" s="22" t="b">
        <v>0</v>
      </c>
      <c r="AV36" s="2" t="s">
        <v>3362</v>
      </c>
      <c r="AW36" s="22" t="b">
        <v>0</v>
      </c>
      <c r="AX36" s="2" t="s">
        <v>3363</v>
      </c>
      <c r="AY36" s="22" t="b">
        <v>0</v>
      </c>
      <c r="AZ36" s="2" t="s">
        <v>3364</v>
      </c>
      <c r="BA36" s="22" t="b">
        <v>0</v>
      </c>
      <c r="BB36" s="2" t="s">
        <v>3365</v>
      </c>
      <c r="BC36" s="22" t="b">
        <v>0</v>
      </c>
      <c r="BD36" s="2" t="s">
        <v>3366</v>
      </c>
      <c r="BF36" s="2" t="s">
        <v>3367</v>
      </c>
      <c r="BH36" s="2" t="s">
        <v>3368</v>
      </c>
      <c r="BI36" s="22" t="b">
        <v>0</v>
      </c>
      <c r="BJ36" s="2" t="s">
        <v>3369</v>
      </c>
    </row>
    <row r="37">
      <c r="A37" s="2" t="b">
        <v>1</v>
      </c>
      <c r="B37" s="2" t="s">
        <v>178</v>
      </c>
      <c r="C37" s="22" t="b">
        <v>0</v>
      </c>
      <c r="D37" s="173" t="s">
        <v>3370</v>
      </c>
      <c r="E37" s="22" t="b">
        <v>0</v>
      </c>
      <c r="F37" s="2" t="s">
        <v>3371</v>
      </c>
      <c r="G37" s="22" t="b">
        <v>0</v>
      </c>
      <c r="H37" s="2" t="s">
        <v>3372</v>
      </c>
      <c r="I37" s="2" t="b">
        <v>0</v>
      </c>
      <c r="J37" s="2" t="s">
        <v>3374</v>
      </c>
      <c r="K37" s="22" t="b">
        <v>0</v>
      </c>
      <c r="L37" s="2" t="s">
        <v>3375</v>
      </c>
      <c r="M37" s="22" t="b">
        <v>0</v>
      </c>
      <c r="N37" s="2" t="s">
        <v>3376</v>
      </c>
      <c r="O37" s="22" t="b">
        <v>0</v>
      </c>
      <c r="P37" s="2" t="s">
        <v>3377</v>
      </c>
      <c r="Q37" s="22" t="b">
        <v>0</v>
      </c>
      <c r="R37" s="2" t="s">
        <v>3378</v>
      </c>
      <c r="S37" s="22" t="b">
        <v>0</v>
      </c>
      <c r="T37" s="2" t="s">
        <v>3379</v>
      </c>
      <c r="U37" s="22" t="b">
        <v>0</v>
      </c>
      <c r="V37" s="2" t="s">
        <v>3380</v>
      </c>
      <c r="W37" s="22" t="b">
        <v>0</v>
      </c>
      <c r="X37" s="174" t="s">
        <v>3381</v>
      </c>
      <c r="Y37" s="2" t="b">
        <v>0</v>
      </c>
      <c r="Z37" s="2" t="s">
        <v>3382</v>
      </c>
      <c r="AA37" s="22" t="b">
        <v>0</v>
      </c>
      <c r="AB37" s="2" t="s">
        <v>2156</v>
      </c>
      <c r="AC37" s="22" t="b">
        <v>0</v>
      </c>
      <c r="AD37" s="2" t="s">
        <v>3384</v>
      </c>
      <c r="AE37" s="2" t="b">
        <v>0</v>
      </c>
      <c r="AF37" s="2" t="s">
        <v>3385</v>
      </c>
      <c r="AG37" s="22" t="b">
        <v>0</v>
      </c>
      <c r="AH37" s="2" t="s">
        <v>3386</v>
      </c>
      <c r="AI37" s="2" t="b">
        <v>0</v>
      </c>
      <c r="AJ37" s="2" t="s">
        <v>3387</v>
      </c>
      <c r="AK37" s="22" t="b">
        <v>0</v>
      </c>
      <c r="AL37" s="2" t="s">
        <v>3388</v>
      </c>
      <c r="AM37" s="2" t="b">
        <v>0</v>
      </c>
      <c r="AN37" s="2" t="s">
        <v>3389</v>
      </c>
      <c r="AO37" s="2" t="b">
        <v>0</v>
      </c>
      <c r="AP37" s="2" t="s">
        <v>3390</v>
      </c>
      <c r="AQ37" s="2" t="b">
        <v>0</v>
      </c>
      <c r="AR37" s="173" t="s">
        <v>3391</v>
      </c>
      <c r="AS37" s="2" t="b">
        <v>0</v>
      </c>
      <c r="AT37" s="2" t="s">
        <v>3392</v>
      </c>
      <c r="AU37" s="22" t="b">
        <v>0</v>
      </c>
      <c r="AV37" s="2" t="s">
        <v>3393</v>
      </c>
      <c r="AW37" s="22" t="b">
        <v>0</v>
      </c>
      <c r="AX37" s="2" t="s">
        <v>3394</v>
      </c>
      <c r="AY37" s="22" t="b">
        <v>0</v>
      </c>
      <c r="AZ37" s="2" t="s">
        <v>3395</v>
      </c>
      <c r="BA37" s="22" t="b">
        <v>0</v>
      </c>
      <c r="BB37" s="2" t="s">
        <v>3396</v>
      </c>
      <c r="BC37" s="22" t="b">
        <v>0</v>
      </c>
      <c r="BD37" s="2" t="s">
        <v>3397</v>
      </c>
      <c r="BF37" s="2" t="s">
        <v>3398</v>
      </c>
      <c r="BH37" s="2" t="s">
        <v>3399</v>
      </c>
      <c r="BI37" s="22" t="b">
        <v>0</v>
      </c>
      <c r="BJ37" s="2" t="s">
        <v>3400</v>
      </c>
    </row>
    <row r="38">
      <c r="A38" s="2" t="b">
        <v>1</v>
      </c>
      <c r="B38" s="2" t="s">
        <v>180</v>
      </c>
      <c r="C38" s="22" t="b">
        <v>0</v>
      </c>
      <c r="D38" s="173" t="s">
        <v>3401</v>
      </c>
      <c r="E38" s="22" t="b">
        <v>0</v>
      </c>
      <c r="F38" s="2" t="s">
        <v>3402</v>
      </c>
      <c r="G38" s="22" t="b">
        <v>0</v>
      </c>
      <c r="H38" s="2" t="s">
        <v>3403</v>
      </c>
      <c r="I38" s="2" t="b">
        <v>0</v>
      </c>
      <c r="J38" s="2" t="s">
        <v>3404</v>
      </c>
      <c r="K38" s="22" t="b">
        <v>0</v>
      </c>
      <c r="L38" s="2" t="s">
        <v>3405</v>
      </c>
      <c r="M38" s="22" t="b">
        <v>0</v>
      </c>
      <c r="N38" s="2" t="s">
        <v>3406</v>
      </c>
      <c r="O38" s="22" t="b">
        <v>0</v>
      </c>
      <c r="P38" s="2" t="s">
        <v>3407</v>
      </c>
      <c r="Q38" s="22" t="b">
        <v>0</v>
      </c>
      <c r="R38" s="2" t="s">
        <v>3408</v>
      </c>
      <c r="S38" s="22" t="b">
        <v>0</v>
      </c>
      <c r="T38" s="2" t="s">
        <v>3409</v>
      </c>
      <c r="U38" s="22" t="b">
        <v>0</v>
      </c>
      <c r="V38" s="2" t="s">
        <v>3410</v>
      </c>
      <c r="W38" s="22" t="b">
        <v>0</v>
      </c>
      <c r="X38" s="174" t="s">
        <v>3411</v>
      </c>
      <c r="Y38" s="2" t="b">
        <v>0</v>
      </c>
      <c r="Z38" s="2" t="s">
        <v>3412</v>
      </c>
      <c r="AA38" s="22" t="b">
        <v>0</v>
      </c>
      <c r="AB38" s="2" t="s">
        <v>2158</v>
      </c>
      <c r="AC38" s="22" t="b">
        <v>0</v>
      </c>
      <c r="AD38" s="2" t="s">
        <v>3413</v>
      </c>
      <c r="AE38" s="2" t="b">
        <v>0</v>
      </c>
      <c r="AF38" s="2" t="s">
        <v>3414</v>
      </c>
      <c r="AG38" s="22" t="b">
        <v>0</v>
      </c>
      <c r="AH38" s="2" t="s">
        <v>3415</v>
      </c>
      <c r="AI38" s="2" t="b">
        <v>0</v>
      </c>
      <c r="AJ38" s="2" t="s">
        <v>3416</v>
      </c>
      <c r="AK38" s="22" t="b">
        <v>0</v>
      </c>
      <c r="AL38" s="2" t="s">
        <v>3417</v>
      </c>
      <c r="AM38" s="2" t="b">
        <v>0</v>
      </c>
      <c r="AN38" s="2" t="s">
        <v>3418</v>
      </c>
      <c r="AO38" s="2" t="b">
        <v>0</v>
      </c>
      <c r="AP38" s="2" t="s">
        <v>3419</v>
      </c>
      <c r="AQ38" s="2" t="b">
        <v>0</v>
      </c>
      <c r="AR38" s="173" t="s">
        <v>3421</v>
      </c>
      <c r="AS38" s="2" t="b">
        <v>0</v>
      </c>
      <c r="AT38" s="2" t="s">
        <v>3422</v>
      </c>
      <c r="AU38" s="83" t="b">
        <v>0</v>
      </c>
      <c r="AV38" s="84" t="s">
        <v>3423</v>
      </c>
      <c r="AW38" s="22" t="b">
        <v>0</v>
      </c>
      <c r="AX38" s="2" t="s">
        <v>3424</v>
      </c>
      <c r="AY38" s="22" t="b">
        <v>0</v>
      </c>
      <c r="AZ38" s="2" t="s">
        <v>3425</v>
      </c>
      <c r="BA38" s="22" t="b">
        <v>0</v>
      </c>
      <c r="BB38" s="2" t="s">
        <v>3426</v>
      </c>
      <c r="BC38" s="22" t="b">
        <v>0</v>
      </c>
      <c r="BD38" s="2" t="s">
        <v>3427</v>
      </c>
      <c r="BF38" s="2" t="s">
        <v>3428</v>
      </c>
      <c r="BH38" s="2" t="s">
        <v>3429</v>
      </c>
      <c r="BI38" s="22" t="b">
        <v>0</v>
      </c>
      <c r="BJ38" s="2" t="s">
        <v>3430</v>
      </c>
    </row>
    <row r="39">
      <c r="A39" s="2" t="b">
        <v>1</v>
      </c>
      <c r="B39" s="2" t="s">
        <v>183</v>
      </c>
      <c r="C39" s="22" t="b">
        <v>0</v>
      </c>
      <c r="D39" s="173" t="s">
        <v>3432</v>
      </c>
      <c r="E39" s="22" t="b">
        <v>0</v>
      </c>
      <c r="F39" s="2" t="s">
        <v>3433</v>
      </c>
      <c r="G39" s="22" t="b">
        <v>0</v>
      </c>
      <c r="H39" s="173" t="s">
        <v>3434</v>
      </c>
      <c r="I39" s="2" t="b">
        <v>0</v>
      </c>
      <c r="J39" s="2" t="s">
        <v>3435</v>
      </c>
      <c r="K39" s="22" t="b">
        <v>0</v>
      </c>
      <c r="L39" s="2" t="s">
        <v>3436</v>
      </c>
      <c r="M39" s="22" t="b">
        <v>0</v>
      </c>
      <c r="N39" s="2" t="s">
        <v>3437</v>
      </c>
      <c r="O39" s="22" t="b">
        <v>0</v>
      </c>
      <c r="P39" s="2" t="s">
        <v>3438</v>
      </c>
      <c r="Q39" s="22" t="b">
        <v>0</v>
      </c>
      <c r="R39" s="2" t="s">
        <v>3440</v>
      </c>
      <c r="S39" s="22" t="b">
        <v>0</v>
      </c>
      <c r="T39" s="2" t="s">
        <v>3441</v>
      </c>
      <c r="U39" s="22" t="b">
        <v>0</v>
      </c>
      <c r="V39" s="2" t="s">
        <v>3442</v>
      </c>
      <c r="W39" s="22" t="b">
        <v>0</v>
      </c>
      <c r="X39" s="174" t="s">
        <v>3443</v>
      </c>
      <c r="Y39" s="2" t="b">
        <v>0</v>
      </c>
      <c r="Z39" s="2" t="s">
        <v>3444</v>
      </c>
      <c r="AA39" s="22" t="b">
        <v>0</v>
      </c>
      <c r="AB39" s="2" t="s">
        <v>2161</v>
      </c>
      <c r="AC39" s="22" t="b">
        <v>0</v>
      </c>
      <c r="AD39" s="2" t="s">
        <v>3445</v>
      </c>
      <c r="AE39" s="2" t="b">
        <v>0</v>
      </c>
      <c r="AF39" s="2" t="s">
        <v>3446</v>
      </c>
      <c r="AG39" s="22" t="b">
        <v>0</v>
      </c>
      <c r="AH39" s="2" t="s">
        <v>3447</v>
      </c>
      <c r="AI39" s="83" t="b">
        <v>0</v>
      </c>
      <c r="AJ39" s="84" t="s">
        <v>84</v>
      </c>
      <c r="AK39" s="22" t="b">
        <v>0</v>
      </c>
      <c r="AL39" s="2" t="s">
        <v>3449</v>
      </c>
      <c r="AM39" s="2" t="b">
        <v>0</v>
      </c>
      <c r="AN39" s="2" t="s">
        <v>3450</v>
      </c>
      <c r="AO39" s="2" t="b">
        <v>0</v>
      </c>
      <c r="AP39" s="2" t="s">
        <v>3451</v>
      </c>
      <c r="AQ39" s="2" t="b">
        <v>0</v>
      </c>
      <c r="AR39" s="173" t="s">
        <v>3452</v>
      </c>
      <c r="AS39" s="2" t="b">
        <v>0</v>
      </c>
      <c r="AT39" s="2" t="s">
        <v>3454</v>
      </c>
      <c r="AU39" s="22" t="b">
        <v>0</v>
      </c>
      <c r="AV39" s="2" t="s">
        <v>3455</v>
      </c>
      <c r="AW39" s="22" t="b">
        <v>0</v>
      </c>
      <c r="AX39" s="2" t="s">
        <v>3456</v>
      </c>
      <c r="AY39" s="22" t="b">
        <v>0</v>
      </c>
      <c r="AZ39" s="2" t="s">
        <v>1908</v>
      </c>
      <c r="BA39" s="22" t="b">
        <v>0</v>
      </c>
      <c r="BB39" s="2" t="s">
        <v>3457</v>
      </c>
      <c r="BC39" s="22" t="b">
        <v>0</v>
      </c>
      <c r="BD39" s="2" t="s">
        <v>3458</v>
      </c>
      <c r="BF39" s="2" t="s">
        <v>3459</v>
      </c>
      <c r="BH39" s="2" t="s">
        <v>3460</v>
      </c>
      <c r="BI39" s="83" t="b">
        <v>0</v>
      </c>
      <c r="BJ39" s="84" t="s">
        <v>3461</v>
      </c>
    </row>
    <row r="40">
      <c r="A40" s="2" t="b">
        <v>1</v>
      </c>
      <c r="B40" s="2" t="s">
        <v>189</v>
      </c>
      <c r="C40" s="22" t="b">
        <v>0</v>
      </c>
      <c r="D40" s="173" t="s">
        <v>3462</v>
      </c>
      <c r="E40" s="22" t="b">
        <v>0</v>
      </c>
      <c r="F40" s="2" t="s">
        <v>3463</v>
      </c>
      <c r="G40" s="22" t="b">
        <v>0</v>
      </c>
      <c r="H40" s="2" t="s">
        <v>3464</v>
      </c>
      <c r="I40" s="2" t="b">
        <v>0</v>
      </c>
      <c r="J40" s="2" t="s">
        <v>3465</v>
      </c>
      <c r="K40" s="22" t="b">
        <v>0</v>
      </c>
      <c r="L40" s="2" t="s">
        <v>3466</v>
      </c>
      <c r="M40" s="22" t="b">
        <v>0</v>
      </c>
      <c r="N40" s="2" t="s">
        <v>3467</v>
      </c>
      <c r="O40" s="22" t="b">
        <v>0</v>
      </c>
      <c r="P40" s="2" t="s">
        <v>3468</v>
      </c>
      <c r="Q40" s="22" t="b">
        <v>0</v>
      </c>
      <c r="R40" s="2" t="s">
        <v>3469</v>
      </c>
      <c r="S40" s="22" t="b">
        <v>0</v>
      </c>
      <c r="T40" s="2" t="s">
        <v>3471</v>
      </c>
      <c r="U40" s="169" t="b">
        <v>0</v>
      </c>
      <c r="V40" s="84" t="s">
        <v>3472</v>
      </c>
      <c r="W40" s="22" t="b">
        <v>0</v>
      </c>
      <c r="X40" s="174" t="s">
        <v>3473</v>
      </c>
      <c r="Y40" s="2" t="b">
        <v>0</v>
      </c>
      <c r="Z40" s="173" t="s">
        <v>3474</v>
      </c>
      <c r="AA40" s="22" t="b">
        <v>0</v>
      </c>
      <c r="AB40" s="2" t="s">
        <v>2162</v>
      </c>
      <c r="AC40" s="22" t="b">
        <v>0</v>
      </c>
      <c r="AD40" s="2" t="s">
        <v>3475</v>
      </c>
      <c r="AE40" s="2" t="b">
        <v>0</v>
      </c>
      <c r="AF40" s="2" t="s">
        <v>3476</v>
      </c>
      <c r="AG40" s="22" t="b">
        <v>0</v>
      </c>
      <c r="AH40" s="2" t="s">
        <v>3477</v>
      </c>
      <c r="AI40" s="2" t="b">
        <v>0</v>
      </c>
      <c r="AJ40" s="2" t="s">
        <v>3478</v>
      </c>
      <c r="AK40" s="22" t="b">
        <v>0</v>
      </c>
      <c r="AL40" s="2" t="s">
        <v>3480</v>
      </c>
      <c r="AM40" s="83" t="b">
        <v>0</v>
      </c>
      <c r="AN40" s="84" t="s">
        <v>563</v>
      </c>
      <c r="AO40" s="2" t="b">
        <v>0</v>
      </c>
      <c r="AP40" s="2" t="s">
        <v>3481</v>
      </c>
      <c r="AQ40" s="2" t="b">
        <v>0</v>
      </c>
      <c r="AR40" s="173" t="s">
        <v>3482</v>
      </c>
      <c r="AS40" s="2" t="b">
        <v>0</v>
      </c>
      <c r="AT40" s="2" t="s">
        <v>3483</v>
      </c>
      <c r="AU40" s="22" t="b">
        <v>0</v>
      </c>
      <c r="AV40" s="2" t="s">
        <v>3484</v>
      </c>
      <c r="AW40" s="22" t="b">
        <v>0</v>
      </c>
      <c r="AX40" s="2" t="s">
        <v>3485</v>
      </c>
      <c r="AY40" s="22" t="b">
        <v>0</v>
      </c>
      <c r="AZ40" s="2" t="s">
        <v>3486</v>
      </c>
      <c r="BA40" s="22" t="b">
        <v>0</v>
      </c>
      <c r="BB40" s="2" t="s">
        <v>3487</v>
      </c>
      <c r="BC40" s="22" t="b">
        <v>0</v>
      </c>
      <c r="BD40" s="2" t="s">
        <v>3488</v>
      </c>
      <c r="BF40" s="2" t="s">
        <v>3489</v>
      </c>
      <c r="BH40" s="2" t="s">
        <v>3490</v>
      </c>
      <c r="BI40" s="22" t="b">
        <v>0</v>
      </c>
      <c r="BJ40" s="2" t="s">
        <v>3491</v>
      </c>
    </row>
    <row r="41">
      <c r="A41" s="2" t="b">
        <v>1</v>
      </c>
      <c r="B41" s="2" t="s">
        <v>3492</v>
      </c>
      <c r="C41" s="22" t="b">
        <v>0</v>
      </c>
      <c r="D41" s="173" t="s">
        <v>3493</v>
      </c>
      <c r="E41" s="22" t="b">
        <v>0</v>
      </c>
      <c r="F41" s="2" t="s">
        <v>3494</v>
      </c>
      <c r="G41" s="22" t="b">
        <v>0</v>
      </c>
      <c r="H41" s="2" t="s">
        <v>3495</v>
      </c>
      <c r="I41" s="2" t="b">
        <v>0</v>
      </c>
      <c r="J41" s="2" t="s">
        <v>3496</v>
      </c>
      <c r="K41" s="22" t="b">
        <v>0</v>
      </c>
      <c r="L41" s="2" t="s">
        <v>3497</v>
      </c>
      <c r="M41" s="22" t="b">
        <v>0</v>
      </c>
      <c r="N41" s="2" t="s">
        <v>3498</v>
      </c>
      <c r="O41" s="22" t="b">
        <v>0</v>
      </c>
      <c r="P41" s="2" t="s">
        <v>3499</v>
      </c>
      <c r="Q41" s="22" t="b">
        <v>0</v>
      </c>
      <c r="R41" s="2" t="s">
        <v>3500</v>
      </c>
      <c r="S41" s="22" t="b">
        <v>0</v>
      </c>
      <c r="T41" s="2" t="s">
        <v>3501</v>
      </c>
      <c r="U41" s="22" t="b">
        <v>0</v>
      </c>
      <c r="V41" s="2" t="s">
        <v>3502</v>
      </c>
      <c r="W41" s="22" t="b">
        <v>0</v>
      </c>
      <c r="X41" s="174" t="s">
        <v>3503</v>
      </c>
      <c r="Y41" s="2" t="b">
        <v>0</v>
      </c>
      <c r="Z41" s="173" t="s">
        <v>3504</v>
      </c>
      <c r="AA41" s="22" t="b">
        <v>0</v>
      </c>
      <c r="AB41" s="2" t="s">
        <v>2163</v>
      </c>
      <c r="AC41" s="22" t="b">
        <v>0</v>
      </c>
      <c r="AD41" s="2" t="s">
        <v>3505</v>
      </c>
      <c r="AE41" s="2" t="b">
        <v>0</v>
      </c>
      <c r="AF41" s="2" t="s">
        <v>3506</v>
      </c>
      <c r="AG41" s="22" t="b">
        <v>0</v>
      </c>
      <c r="AH41" s="2" t="s">
        <v>3507</v>
      </c>
      <c r="AI41" s="2" t="b">
        <v>0</v>
      </c>
      <c r="AJ41" s="2" t="s">
        <v>3508</v>
      </c>
      <c r="AK41" s="22" t="b">
        <v>0</v>
      </c>
      <c r="AL41" s="2" t="s">
        <v>3509</v>
      </c>
      <c r="AM41" s="2" t="b">
        <v>0</v>
      </c>
      <c r="AN41" s="2" t="s">
        <v>3510</v>
      </c>
      <c r="AO41" s="2" t="b">
        <v>0</v>
      </c>
      <c r="AP41" s="2" t="s">
        <v>3511</v>
      </c>
      <c r="AQ41" s="2" t="b">
        <v>0</v>
      </c>
      <c r="AR41" s="173" t="s">
        <v>3512</v>
      </c>
      <c r="AS41" s="2" t="b">
        <v>0</v>
      </c>
      <c r="AT41" s="2" t="s">
        <v>3513</v>
      </c>
      <c r="AU41" s="22" t="b">
        <v>0</v>
      </c>
      <c r="AV41" s="2" t="s">
        <v>3514</v>
      </c>
      <c r="AW41" s="22" t="b">
        <v>0</v>
      </c>
      <c r="AX41" s="2" t="s">
        <v>3515</v>
      </c>
      <c r="AY41" s="22" t="b">
        <v>0</v>
      </c>
      <c r="AZ41" s="2" t="s">
        <v>1933</v>
      </c>
      <c r="BA41" s="22" t="b">
        <v>0</v>
      </c>
      <c r="BB41" s="2" t="s">
        <v>3516</v>
      </c>
      <c r="BC41" s="22" t="b">
        <v>0</v>
      </c>
      <c r="BD41" s="2" t="s">
        <v>3517</v>
      </c>
      <c r="BF41" s="2" t="s">
        <v>3518</v>
      </c>
      <c r="BH41" s="2" t="s">
        <v>3520</v>
      </c>
      <c r="BI41" s="22" t="b">
        <v>0</v>
      </c>
      <c r="BJ41" s="2" t="s">
        <v>3521</v>
      </c>
    </row>
    <row r="42">
      <c r="A42" s="2" t="b">
        <v>1</v>
      </c>
      <c r="B42" s="2" t="s">
        <v>3522</v>
      </c>
      <c r="C42" s="22" t="b">
        <v>0</v>
      </c>
      <c r="D42" s="173" t="s">
        <v>3523</v>
      </c>
      <c r="E42" s="22" t="b">
        <v>0</v>
      </c>
      <c r="F42" s="2" t="s">
        <v>3524</v>
      </c>
      <c r="G42" s="22" t="b">
        <v>0</v>
      </c>
      <c r="H42" s="173" t="s">
        <v>3525</v>
      </c>
      <c r="I42" s="2" t="b">
        <v>0</v>
      </c>
      <c r="J42" s="2" t="s">
        <v>3526</v>
      </c>
      <c r="K42" s="22" t="b">
        <v>0</v>
      </c>
      <c r="L42" s="2" t="s">
        <v>3527</v>
      </c>
      <c r="M42" s="22" t="b">
        <v>0</v>
      </c>
      <c r="N42" s="2" t="s">
        <v>3528</v>
      </c>
      <c r="O42" s="22" t="b">
        <v>0</v>
      </c>
      <c r="P42" s="2" t="s">
        <v>3529</v>
      </c>
      <c r="Q42" s="22" t="b">
        <v>0</v>
      </c>
      <c r="R42" s="2" t="s">
        <v>3530</v>
      </c>
      <c r="S42" s="22" t="b">
        <v>0</v>
      </c>
      <c r="T42" s="2" t="s">
        <v>3531</v>
      </c>
      <c r="U42" s="22" t="b">
        <v>0</v>
      </c>
      <c r="V42" s="2" t="s">
        <v>3532</v>
      </c>
      <c r="W42" s="22" t="b">
        <v>0</v>
      </c>
      <c r="X42" s="174" t="s">
        <v>3533</v>
      </c>
      <c r="Y42" s="2" t="b">
        <v>0</v>
      </c>
      <c r="Z42" s="173" t="s">
        <v>3534</v>
      </c>
      <c r="AA42" s="22" t="b">
        <v>0</v>
      </c>
      <c r="AB42" s="2" t="s">
        <v>2167</v>
      </c>
      <c r="AC42" s="22" t="b">
        <v>0</v>
      </c>
      <c r="AD42" s="2" t="s">
        <v>3535</v>
      </c>
      <c r="AE42" s="2" t="b">
        <v>0</v>
      </c>
      <c r="AF42" s="2" t="s">
        <v>3536</v>
      </c>
      <c r="AG42" s="22" t="b">
        <v>0</v>
      </c>
      <c r="AH42" s="2" t="s">
        <v>3537</v>
      </c>
      <c r="AI42" s="2" t="b">
        <v>0</v>
      </c>
      <c r="AJ42" s="2" t="s">
        <v>3538</v>
      </c>
      <c r="AK42" s="22" t="b">
        <v>0</v>
      </c>
      <c r="AL42" s="2" t="s">
        <v>3539</v>
      </c>
      <c r="AM42" s="2" t="b">
        <v>0</v>
      </c>
      <c r="AN42" s="2" t="s">
        <v>3540</v>
      </c>
      <c r="AO42" s="2" t="b">
        <v>0</v>
      </c>
      <c r="AP42" s="2" t="s">
        <v>3541</v>
      </c>
      <c r="AQ42" s="2" t="b">
        <v>0</v>
      </c>
      <c r="AR42" s="173" t="s">
        <v>3542</v>
      </c>
      <c r="AS42" s="2" t="b">
        <v>0</v>
      </c>
      <c r="AT42" s="2" t="s">
        <v>3543</v>
      </c>
      <c r="AU42" s="22" t="b">
        <v>0</v>
      </c>
      <c r="AV42" s="2" t="s">
        <v>3544</v>
      </c>
      <c r="AW42" s="22" t="b">
        <v>0</v>
      </c>
      <c r="AX42" s="2" t="s">
        <v>3545</v>
      </c>
      <c r="AY42" s="22" t="b">
        <v>0</v>
      </c>
      <c r="AZ42" s="2" t="s">
        <v>3546</v>
      </c>
      <c r="BA42" s="22" t="b">
        <v>0</v>
      </c>
      <c r="BB42" s="2" t="s">
        <v>3547</v>
      </c>
      <c r="BC42" s="22" t="b">
        <v>0</v>
      </c>
      <c r="BD42" s="2" t="s">
        <v>3548</v>
      </c>
      <c r="BF42" s="2" t="s">
        <v>3549</v>
      </c>
      <c r="BH42" s="2" t="s">
        <v>3550</v>
      </c>
      <c r="BI42" s="22" t="b">
        <v>0</v>
      </c>
      <c r="BJ42" s="2" t="s">
        <v>3551</v>
      </c>
    </row>
    <row r="43">
      <c r="A43" s="2" t="b">
        <v>1</v>
      </c>
      <c r="B43" s="2" t="s">
        <v>3552</v>
      </c>
      <c r="C43" s="22" t="b">
        <v>0</v>
      </c>
      <c r="D43" s="173" t="s">
        <v>3553</v>
      </c>
      <c r="E43" s="22" t="b">
        <v>0</v>
      </c>
      <c r="F43" s="2" t="s">
        <v>3554</v>
      </c>
      <c r="G43" s="22" t="b">
        <v>0</v>
      </c>
      <c r="H43" s="2" t="s">
        <v>3555</v>
      </c>
      <c r="I43" s="2" t="b">
        <v>0</v>
      </c>
      <c r="J43" s="2" t="s">
        <v>3556</v>
      </c>
      <c r="K43" s="22" t="b">
        <v>0</v>
      </c>
      <c r="L43" s="2" t="s">
        <v>3557</v>
      </c>
      <c r="M43" s="22" t="b">
        <v>0</v>
      </c>
      <c r="N43" s="2" t="s">
        <v>3558</v>
      </c>
      <c r="O43" s="22" t="b">
        <v>0</v>
      </c>
      <c r="P43" s="2" t="s">
        <v>3559</v>
      </c>
      <c r="Q43" s="22" t="b">
        <v>0</v>
      </c>
      <c r="R43" s="2" t="s">
        <v>3560</v>
      </c>
      <c r="S43" s="22" t="b">
        <v>0</v>
      </c>
      <c r="T43" s="2" t="s">
        <v>3562</v>
      </c>
      <c r="U43" s="22" t="b">
        <v>0</v>
      </c>
      <c r="V43" s="2" t="s">
        <v>3563</v>
      </c>
      <c r="W43" s="22" t="b">
        <v>0</v>
      </c>
      <c r="X43" s="174" t="s">
        <v>3564</v>
      </c>
      <c r="Y43" s="2" t="b">
        <v>0</v>
      </c>
      <c r="Z43" s="173" t="s">
        <v>3565</v>
      </c>
      <c r="AA43" s="22" t="b">
        <v>0</v>
      </c>
      <c r="AB43" s="2" t="s">
        <v>2169</v>
      </c>
      <c r="AC43" s="22" t="b">
        <v>0</v>
      </c>
      <c r="AD43" s="2" t="s">
        <v>3566</v>
      </c>
      <c r="AE43" s="2" t="b">
        <v>0</v>
      </c>
      <c r="AF43" s="2" t="s">
        <v>3567</v>
      </c>
      <c r="AG43" s="22" t="b">
        <v>0</v>
      </c>
      <c r="AH43" s="2" t="s">
        <v>3568</v>
      </c>
      <c r="AI43" s="2" t="b">
        <v>0</v>
      </c>
      <c r="AJ43" s="2" t="s">
        <v>3569</v>
      </c>
      <c r="AK43" s="22" t="b">
        <v>0</v>
      </c>
      <c r="AL43" s="2" t="s">
        <v>3570</v>
      </c>
      <c r="AM43" s="2" t="b">
        <v>0</v>
      </c>
      <c r="AN43" s="2" t="s">
        <v>3571</v>
      </c>
      <c r="AO43" s="2" t="b">
        <v>0</v>
      </c>
      <c r="AP43" s="2" t="s">
        <v>3572</v>
      </c>
      <c r="AQ43" s="2" t="b">
        <v>0</v>
      </c>
      <c r="AR43" s="2" t="s">
        <v>2591</v>
      </c>
      <c r="AS43" s="2" t="b">
        <v>0</v>
      </c>
      <c r="AT43" s="2" t="s">
        <v>3573</v>
      </c>
      <c r="AU43" s="22" t="b">
        <v>0</v>
      </c>
      <c r="AV43" s="2" t="s">
        <v>3574</v>
      </c>
      <c r="AW43" s="22" t="b">
        <v>0</v>
      </c>
      <c r="AX43" s="2" t="s">
        <v>3575</v>
      </c>
      <c r="AY43" s="22" t="b">
        <v>0</v>
      </c>
      <c r="AZ43" s="2" t="s">
        <v>3576</v>
      </c>
      <c r="BA43" s="22" t="b">
        <v>0</v>
      </c>
      <c r="BB43" s="2" t="s">
        <v>3577</v>
      </c>
      <c r="BC43" s="22" t="b">
        <v>0</v>
      </c>
      <c r="BD43" s="2" t="s">
        <v>3578</v>
      </c>
      <c r="BF43" s="2" t="s">
        <v>3579</v>
      </c>
      <c r="BH43" s="2" t="s">
        <v>3580</v>
      </c>
      <c r="BI43" s="22" t="b">
        <v>0</v>
      </c>
      <c r="BJ43" s="2" t="s">
        <v>3581</v>
      </c>
    </row>
    <row r="44">
      <c r="A44" s="2" t="b">
        <v>1</v>
      </c>
      <c r="B44" s="2" t="s">
        <v>3582</v>
      </c>
      <c r="C44" s="22" t="b">
        <v>0</v>
      </c>
      <c r="D44" s="173" t="s">
        <v>3583</v>
      </c>
      <c r="E44" s="22" t="b">
        <v>0</v>
      </c>
      <c r="F44" s="2" t="s">
        <v>3584</v>
      </c>
      <c r="G44" s="22" t="b">
        <v>0</v>
      </c>
      <c r="H44" s="2" t="s">
        <v>3585</v>
      </c>
      <c r="I44" s="83" t="b">
        <v>0</v>
      </c>
      <c r="J44" s="84" t="s">
        <v>3586</v>
      </c>
      <c r="K44" s="83" t="b">
        <v>0</v>
      </c>
      <c r="L44" s="84" t="s">
        <v>3587</v>
      </c>
      <c r="M44" s="22" t="b">
        <v>0</v>
      </c>
      <c r="N44" s="2" t="s">
        <v>3588</v>
      </c>
      <c r="O44" s="22" t="b">
        <v>0</v>
      </c>
      <c r="P44" s="2" t="s">
        <v>3589</v>
      </c>
      <c r="Q44" s="22" t="b">
        <v>0</v>
      </c>
      <c r="R44" s="2" t="s">
        <v>3590</v>
      </c>
      <c r="S44" s="22" t="b">
        <v>0</v>
      </c>
      <c r="T44" s="2" t="s">
        <v>3591</v>
      </c>
      <c r="U44" s="22" t="b">
        <v>0</v>
      </c>
      <c r="V44" s="2" t="s">
        <v>3592</v>
      </c>
      <c r="W44" s="22" t="b">
        <v>0</v>
      </c>
      <c r="X44" s="174" t="s">
        <v>3593</v>
      </c>
      <c r="Y44" s="2" t="b">
        <v>0</v>
      </c>
      <c r="Z44" s="173" t="s">
        <v>3594</v>
      </c>
      <c r="AA44" s="22" t="b">
        <v>0</v>
      </c>
      <c r="AB44" s="2" t="s">
        <v>2170</v>
      </c>
      <c r="AC44" s="22" t="b">
        <v>0</v>
      </c>
      <c r="AD44" s="2" t="s">
        <v>3595</v>
      </c>
      <c r="AE44" s="2" t="b">
        <v>0</v>
      </c>
      <c r="AF44" s="2" t="s">
        <v>3596</v>
      </c>
      <c r="AG44" s="22" t="b">
        <v>0</v>
      </c>
      <c r="AH44" s="2" t="s">
        <v>3597</v>
      </c>
      <c r="AI44" s="2" t="b">
        <v>0</v>
      </c>
      <c r="AJ44" s="2" t="s">
        <v>3598</v>
      </c>
      <c r="AK44" s="22" t="b">
        <v>0</v>
      </c>
      <c r="AL44" s="2" t="s">
        <v>3599</v>
      </c>
      <c r="AM44" s="2" t="b">
        <v>0</v>
      </c>
      <c r="AN44" s="2" t="s">
        <v>3600</v>
      </c>
      <c r="AO44" s="2" t="b">
        <v>0</v>
      </c>
      <c r="AP44" s="2" t="s">
        <v>3601</v>
      </c>
      <c r="AQ44" s="2" t="b">
        <v>0</v>
      </c>
      <c r="AR44" s="2" t="s">
        <v>2621</v>
      </c>
      <c r="AS44" s="2" t="b">
        <v>0</v>
      </c>
      <c r="AT44" s="2" t="s">
        <v>3602</v>
      </c>
      <c r="AU44" s="83" t="b">
        <v>0</v>
      </c>
      <c r="AV44" s="84" t="s">
        <v>3603</v>
      </c>
      <c r="AW44" s="22" t="b">
        <v>0</v>
      </c>
      <c r="AX44" s="2" t="s">
        <v>3604</v>
      </c>
      <c r="AY44" s="22" t="b">
        <v>0</v>
      </c>
      <c r="AZ44" s="2" t="s">
        <v>3605</v>
      </c>
      <c r="BA44" s="22" t="b">
        <v>0</v>
      </c>
      <c r="BB44" s="2" t="s">
        <v>3606</v>
      </c>
      <c r="BC44" s="22" t="b">
        <v>0</v>
      </c>
      <c r="BD44" s="2" t="s">
        <v>3607</v>
      </c>
      <c r="BF44" s="2" t="s">
        <v>3608</v>
      </c>
      <c r="BH44" s="2" t="s">
        <v>3609</v>
      </c>
      <c r="BI44" s="22" t="b">
        <v>0</v>
      </c>
      <c r="BJ44" s="2" t="s">
        <v>3610</v>
      </c>
    </row>
    <row r="45">
      <c r="A45" s="2" t="b">
        <v>1</v>
      </c>
      <c r="B45" s="2" t="s">
        <v>3612</v>
      </c>
      <c r="C45" s="22" t="b">
        <v>0</v>
      </c>
      <c r="D45" s="173" t="s">
        <v>3613</v>
      </c>
      <c r="E45" s="22" t="b">
        <v>0</v>
      </c>
      <c r="F45" s="2" t="s">
        <v>3614</v>
      </c>
      <c r="G45" s="22" t="b">
        <v>0</v>
      </c>
      <c r="H45" s="2" t="s">
        <v>3615</v>
      </c>
      <c r="I45" s="2" t="b">
        <v>0</v>
      </c>
      <c r="J45" s="2" t="s">
        <v>3617</v>
      </c>
      <c r="K45" s="22" t="b">
        <v>0</v>
      </c>
      <c r="L45" s="2" t="s">
        <v>3618</v>
      </c>
      <c r="M45" s="22" t="b">
        <v>0</v>
      </c>
      <c r="N45" s="2" t="s">
        <v>3619</v>
      </c>
      <c r="O45" s="22" t="b">
        <v>0</v>
      </c>
      <c r="P45" s="2" t="s">
        <v>3620</v>
      </c>
      <c r="Q45" s="22" t="b">
        <v>0</v>
      </c>
      <c r="R45" s="2" t="s">
        <v>3621</v>
      </c>
      <c r="S45" s="22" t="b">
        <v>0</v>
      </c>
      <c r="T45" s="2" t="s">
        <v>3622</v>
      </c>
      <c r="U45" s="22" t="b">
        <v>0</v>
      </c>
      <c r="V45" s="2" t="s">
        <v>3623</v>
      </c>
      <c r="W45" s="22" t="b">
        <v>0</v>
      </c>
      <c r="X45" s="2" t="s">
        <v>3625</v>
      </c>
      <c r="Y45" s="2" t="b">
        <v>0</v>
      </c>
      <c r="Z45" s="2" t="s">
        <v>3626</v>
      </c>
      <c r="AA45" s="22" t="b">
        <v>0</v>
      </c>
      <c r="AB45" s="2" t="s">
        <v>2171</v>
      </c>
      <c r="AC45" s="22" t="b">
        <v>0</v>
      </c>
      <c r="AD45" s="2" t="s">
        <v>3627</v>
      </c>
      <c r="AE45" s="83" t="b">
        <v>0</v>
      </c>
      <c r="AF45" s="84" t="s">
        <v>3628</v>
      </c>
      <c r="AG45" s="22" t="b">
        <v>0</v>
      </c>
      <c r="AH45" s="2" t="s">
        <v>3629</v>
      </c>
      <c r="AI45" s="2" t="b">
        <v>0</v>
      </c>
      <c r="AJ45" s="2" t="s">
        <v>3630</v>
      </c>
      <c r="AK45" s="83" t="b">
        <v>0</v>
      </c>
      <c r="AL45" s="84" t="s">
        <v>3631</v>
      </c>
      <c r="AM45" s="2" t="b">
        <v>0</v>
      </c>
      <c r="AN45" s="2" t="s">
        <v>3632</v>
      </c>
      <c r="AO45" s="83" t="b">
        <v>0</v>
      </c>
      <c r="AP45" s="84" t="s">
        <v>3633</v>
      </c>
      <c r="AQ45" s="2" t="b">
        <v>0</v>
      </c>
      <c r="AR45" s="173" t="s">
        <v>3634</v>
      </c>
      <c r="AS45" s="2" t="b">
        <v>0</v>
      </c>
      <c r="AT45" s="2" t="s">
        <v>3635</v>
      </c>
      <c r="AU45" s="22" t="b">
        <v>0</v>
      </c>
      <c r="AV45" s="2" t="s">
        <v>3636</v>
      </c>
      <c r="AW45" s="22" t="b">
        <v>0</v>
      </c>
      <c r="AX45" s="2" t="s">
        <v>3637</v>
      </c>
      <c r="AY45" s="22" t="b">
        <v>0</v>
      </c>
      <c r="AZ45" s="2" t="s">
        <v>3638</v>
      </c>
      <c r="BA45" s="22" t="b">
        <v>0</v>
      </c>
      <c r="BB45" s="2" t="s">
        <v>3639</v>
      </c>
      <c r="BC45" s="22" t="b">
        <v>0</v>
      </c>
      <c r="BD45" s="2" t="s">
        <v>3640</v>
      </c>
      <c r="BF45" s="2" t="s">
        <v>3641</v>
      </c>
      <c r="BH45" s="2" t="s">
        <v>3642</v>
      </c>
      <c r="BI45" s="22" t="b">
        <v>0</v>
      </c>
      <c r="BJ45" s="2" t="s">
        <v>3643</v>
      </c>
    </row>
    <row r="46">
      <c r="A46" s="2" t="b">
        <v>1</v>
      </c>
      <c r="B46" s="2" t="s">
        <v>3645</v>
      </c>
      <c r="C46" s="22" t="b">
        <v>0</v>
      </c>
      <c r="D46" s="2" t="s">
        <v>2393</v>
      </c>
      <c r="E46" s="22" t="b">
        <v>0</v>
      </c>
      <c r="F46" s="2" t="s">
        <v>3646</v>
      </c>
      <c r="G46" s="22" t="b">
        <v>0</v>
      </c>
      <c r="H46" s="2" t="s">
        <v>3647</v>
      </c>
      <c r="I46" s="2" t="b">
        <v>0</v>
      </c>
      <c r="J46" s="2" t="s">
        <v>3648</v>
      </c>
      <c r="K46" s="22" t="b">
        <v>0</v>
      </c>
      <c r="L46" s="2" t="s">
        <v>3649</v>
      </c>
      <c r="M46" s="22" t="b">
        <v>0</v>
      </c>
      <c r="N46" s="2" t="s">
        <v>3650</v>
      </c>
      <c r="O46" s="22" t="b">
        <v>0</v>
      </c>
      <c r="P46" s="2" t="s">
        <v>3651</v>
      </c>
      <c r="Q46" s="22" t="b">
        <v>0</v>
      </c>
      <c r="R46" s="2" t="s">
        <v>3652</v>
      </c>
      <c r="S46" s="22" t="b">
        <v>0</v>
      </c>
      <c r="T46" s="2" t="s">
        <v>3653</v>
      </c>
      <c r="U46" s="22" t="b">
        <v>0</v>
      </c>
      <c r="V46" s="2" t="s">
        <v>3654</v>
      </c>
      <c r="W46" s="22" t="b">
        <v>0</v>
      </c>
      <c r="X46" s="2" t="s">
        <v>3655</v>
      </c>
      <c r="Y46" s="2" t="b">
        <v>0</v>
      </c>
      <c r="Z46" s="2" t="s">
        <v>3656</v>
      </c>
      <c r="AA46" s="22" t="b">
        <v>0</v>
      </c>
      <c r="AB46" s="2" t="s">
        <v>2177</v>
      </c>
      <c r="AC46" s="22" t="b">
        <v>0</v>
      </c>
      <c r="AD46" s="2" t="s">
        <v>3657</v>
      </c>
      <c r="AE46" s="2" t="b">
        <v>0</v>
      </c>
      <c r="AF46" s="2" t="s">
        <v>3658</v>
      </c>
      <c r="AG46" s="22" t="b">
        <v>0</v>
      </c>
      <c r="AH46" s="2" t="s">
        <v>3659</v>
      </c>
      <c r="AI46" s="2" t="b">
        <v>0</v>
      </c>
      <c r="AJ46" s="2" t="s">
        <v>3660</v>
      </c>
      <c r="AK46" s="22" t="b">
        <v>0</v>
      </c>
      <c r="AL46" s="2" t="s">
        <v>3661</v>
      </c>
      <c r="AM46" s="2" t="b">
        <v>0</v>
      </c>
      <c r="AN46" s="2" t="s">
        <v>3662</v>
      </c>
      <c r="AO46" s="2" t="b">
        <v>0</v>
      </c>
      <c r="AP46" s="2" t="s">
        <v>3663</v>
      </c>
      <c r="AQ46" s="2" t="b">
        <v>0</v>
      </c>
      <c r="AR46" s="173" t="s">
        <v>3664</v>
      </c>
      <c r="AS46" s="2" t="b">
        <v>0</v>
      </c>
      <c r="AT46" s="2" t="s">
        <v>3665</v>
      </c>
      <c r="AU46" s="22" t="b">
        <v>0</v>
      </c>
      <c r="AV46" s="2" t="s">
        <v>3666</v>
      </c>
      <c r="AW46" s="22" t="b">
        <v>0</v>
      </c>
      <c r="AX46" s="2" t="s">
        <v>3667</v>
      </c>
      <c r="AY46" s="22" t="b">
        <v>0</v>
      </c>
      <c r="AZ46" s="2" t="s">
        <v>3668</v>
      </c>
      <c r="BA46" s="22" t="b">
        <v>0</v>
      </c>
      <c r="BB46" s="2" t="s">
        <v>3669</v>
      </c>
      <c r="BC46" s="22" t="b">
        <v>0</v>
      </c>
      <c r="BD46" s="2" t="s">
        <v>3670</v>
      </c>
      <c r="BF46" s="2" t="s">
        <v>3671</v>
      </c>
      <c r="BH46" s="2" t="s">
        <v>3569</v>
      </c>
      <c r="BI46" s="22" t="b">
        <v>0</v>
      </c>
      <c r="BJ46" s="2" t="s">
        <v>3672</v>
      </c>
    </row>
    <row r="47">
      <c r="A47" s="2" t="b">
        <v>1</v>
      </c>
      <c r="B47" s="2" t="s">
        <v>3673</v>
      </c>
      <c r="C47" s="22" t="b">
        <v>0</v>
      </c>
      <c r="D47" s="2" t="s">
        <v>2424</v>
      </c>
      <c r="E47" s="22" t="b">
        <v>0</v>
      </c>
      <c r="F47" s="2" t="s">
        <v>3674</v>
      </c>
      <c r="G47" s="22" t="b">
        <v>0</v>
      </c>
      <c r="H47" s="2" t="s">
        <v>3675</v>
      </c>
      <c r="I47" s="2" t="b">
        <v>0</v>
      </c>
      <c r="J47" s="2" t="s">
        <v>3676</v>
      </c>
      <c r="K47" s="22" t="b">
        <v>0</v>
      </c>
      <c r="L47" s="2" t="s">
        <v>3677</v>
      </c>
      <c r="M47" s="22" t="b">
        <v>0</v>
      </c>
      <c r="N47" s="2" t="s">
        <v>3678</v>
      </c>
      <c r="O47" s="22" t="b">
        <v>0</v>
      </c>
      <c r="P47" s="2" t="s">
        <v>3679</v>
      </c>
      <c r="Q47" s="22" t="b">
        <v>0</v>
      </c>
      <c r="R47" s="2" t="s">
        <v>3680</v>
      </c>
      <c r="S47" s="22" t="b">
        <v>0</v>
      </c>
      <c r="T47" s="2" t="s">
        <v>3682</v>
      </c>
      <c r="U47" s="22" t="b">
        <v>0</v>
      </c>
      <c r="V47" s="2" t="s">
        <v>3683</v>
      </c>
      <c r="W47" s="22" t="b">
        <v>0</v>
      </c>
      <c r="X47" s="2" t="s">
        <v>3684</v>
      </c>
      <c r="Y47" s="2" t="b">
        <v>0</v>
      </c>
      <c r="Z47" s="2" t="s">
        <v>3685</v>
      </c>
      <c r="AA47" s="22" t="b">
        <v>0</v>
      </c>
      <c r="AB47" s="2" t="s">
        <v>2179</v>
      </c>
      <c r="AC47" s="22" t="b">
        <v>0</v>
      </c>
      <c r="AD47" s="2" t="s">
        <v>3686</v>
      </c>
      <c r="AE47" s="2" t="b">
        <v>0</v>
      </c>
      <c r="AF47" s="2" t="s">
        <v>3687</v>
      </c>
      <c r="AG47" s="22" t="b">
        <v>0</v>
      </c>
      <c r="AH47" s="2" t="s">
        <v>3688</v>
      </c>
      <c r="AI47" s="2" t="b">
        <v>0</v>
      </c>
      <c r="AJ47" s="2" t="s">
        <v>3689</v>
      </c>
      <c r="AK47" s="22" t="b">
        <v>0</v>
      </c>
      <c r="AL47" s="2" t="s">
        <v>3690</v>
      </c>
      <c r="AM47" s="2" t="b">
        <v>0</v>
      </c>
      <c r="AN47" s="2" t="s">
        <v>3691</v>
      </c>
      <c r="AO47" s="2" t="b">
        <v>0</v>
      </c>
      <c r="AP47" s="2" t="s">
        <v>3692</v>
      </c>
      <c r="AQ47" s="2" t="b">
        <v>0</v>
      </c>
      <c r="AR47" s="173" t="s">
        <v>3693</v>
      </c>
      <c r="AS47" s="2" t="b">
        <v>0</v>
      </c>
      <c r="AT47" s="2" t="s">
        <v>3694</v>
      </c>
      <c r="AU47" s="22" t="b">
        <v>0</v>
      </c>
      <c r="AV47" s="2" t="s">
        <v>3695</v>
      </c>
      <c r="AW47" s="22" t="b">
        <v>0</v>
      </c>
      <c r="AX47" s="2" t="s">
        <v>3696</v>
      </c>
      <c r="AY47" s="22" t="b">
        <v>0</v>
      </c>
      <c r="AZ47" s="2" t="s">
        <v>3697</v>
      </c>
      <c r="BA47" s="22" t="b">
        <v>0</v>
      </c>
      <c r="BB47" s="2" t="s">
        <v>3698</v>
      </c>
      <c r="BC47" s="22" t="b">
        <v>0</v>
      </c>
      <c r="BD47" s="2" t="s">
        <v>3699</v>
      </c>
      <c r="BF47" s="2" t="s">
        <v>3700</v>
      </c>
      <c r="BH47" s="2" t="s">
        <v>3701</v>
      </c>
      <c r="BI47" s="22" t="b">
        <v>0</v>
      </c>
      <c r="BJ47" s="2" t="s">
        <v>3702</v>
      </c>
    </row>
    <row r="48">
      <c r="A48" s="2" t="b">
        <v>1</v>
      </c>
      <c r="B48" s="2" t="s">
        <v>3703</v>
      </c>
      <c r="C48" s="22" t="b">
        <v>0</v>
      </c>
      <c r="D48" s="2" t="s">
        <v>2453</v>
      </c>
      <c r="E48" s="22" t="b">
        <v>0</v>
      </c>
      <c r="F48" s="2" t="s">
        <v>3704</v>
      </c>
      <c r="G48" s="22" t="b">
        <v>0</v>
      </c>
      <c r="H48" s="2" t="s">
        <v>3705</v>
      </c>
      <c r="I48" s="2" t="b">
        <v>0</v>
      </c>
      <c r="J48" s="2" t="s">
        <v>3706</v>
      </c>
      <c r="K48" s="22" t="b">
        <v>0</v>
      </c>
      <c r="L48" s="2" t="s">
        <v>3707</v>
      </c>
      <c r="M48" s="22" t="b">
        <v>0</v>
      </c>
      <c r="N48" s="2" t="s">
        <v>3708</v>
      </c>
      <c r="O48" s="22" t="b">
        <v>0</v>
      </c>
      <c r="P48" s="2" t="s">
        <v>3709</v>
      </c>
      <c r="Q48" s="22" t="b">
        <v>0</v>
      </c>
      <c r="R48" s="2" t="s">
        <v>3710</v>
      </c>
      <c r="S48" s="22" t="b">
        <v>0</v>
      </c>
      <c r="T48" s="2" t="s">
        <v>3711</v>
      </c>
      <c r="U48" s="22" t="b">
        <v>0</v>
      </c>
      <c r="V48" s="2" t="s">
        <v>3712</v>
      </c>
      <c r="W48" s="22" t="b">
        <v>0</v>
      </c>
      <c r="X48" s="2" t="s">
        <v>3713</v>
      </c>
      <c r="Y48" s="2" t="b">
        <v>0</v>
      </c>
      <c r="Z48" s="2" t="s">
        <v>3714</v>
      </c>
      <c r="AA48" s="22" t="b">
        <v>0</v>
      </c>
      <c r="AB48" s="2" t="s">
        <v>2322</v>
      </c>
      <c r="AC48" s="22" t="b">
        <v>0</v>
      </c>
      <c r="AD48" s="2" t="s">
        <v>3715</v>
      </c>
      <c r="AE48" s="2" t="b">
        <v>0</v>
      </c>
      <c r="AF48" s="2" t="s">
        <v>3716</v>
      </c>
      <c r="AG48" s="22" t="b">
        <v>0</v>
      </c>
      <c r="AH48" s="2" t="s">
        <v>3717</v>
      </c>
      <c r="AI48" s="2" t="b">
        <v>0</v>
      </c>
      <c r="AJ48" s="2" t="s">
        <v>3718</v>
      </c>
      <c r="AK48" s="22" t="b">
        <v>0</v>
      </c>
      <c r="AL48" s="2" t="s">
        <v>3719</v>
      </c>
      <c r="AM48" s="2" t="b">
        <v>0</v>
      </c>
      <c r="AN48" s="2" t="s">
        <v>3720</v>
      </c>
      <c r="AO48" s="2" t="b">
        <v>0</v>
      </c>
      <c r="AP48" s="2" t="s">
        <v>3721</v>
      </c>
      <c r="AQ48" s="2" t="b">
        <v>0</v>
      </c>
      <c r="AR48" s="2" t="s">
        <v>3722</v>
      </c>
      <c r="AS48" s="2" t="b">
        <v>0</v>
      </c>
      <c r="AT48" s="2" t="s">
        <v>3723</v>
      </c>
      <c r="AU48" s="22" t="b">
        <v>0</v>
      </c>
      <c r="AV48" s="2" t="s">
        <v>3725</v>
      </c>
      <c r="AY48" s="22" t="b">
        <v>0</v>
      </c>
      <c r="AZ48" s="2" t="s">
        <v>3726</v>
      </c>
      <c r="BA48" s="22" t="b">
        <v>0</v>
      </c>
      <c r="BB48" s="2" t="s">
        <v>3727</v>
      </c>
      <c r="BC48" s="22" t="b">
        <v>0</v>
      </c>
      <c r="BD48" s="2" t="s">
        <v>3728</v>
      </c>
      <c r="BF48" s="2" t="s">
        <v>3729</v>
      </c>
      <c r="BH48" s="2" t="s">
        <v>3730</v>
      </c>
      <c r="BI48" s="22" t="b">
        <v>0</v>
      </c>
      <c r="BJ48" s="2" t="s">
        <v>3731</v>
      </c>
    </row>
    <row r="49">
      <c r="A49" s="2" t="b">
        <v>1</v>
      </c>
      <c r="B49" s="2" t="s">
        <v>3732</v>
      </c>
      <c r="C49" s="22" t="b">
        <v>0</v>
      </c>
      <c r="D49" s="2" t="s">
        <v>2483</v>
      </c>
      <c r="E49" s="22" t="b">
        <v>0</v>
      </c>
      <c r="F49" s="2" t="s">
        <v>3733</v>
      </c>
      <c r="G49" s="22" t="b">
        <v>0</v>
      </c>
      <c r="H49" s="2" t="s">
        <v>3734</v>
      </c>
      <c r="I49" s="2" t="b">
        <v>0</v>
      </c>
      <c r="J49" s="2" t="s">
        <v>3735</v>
      </c>
      <c r="K49" s="22" t="b">
        <v>0</v>
      </c>
      <c r="L49" s="2" t="s">
        <v>3737</v>
      </c>
      <c r="M49" s="22" t="b">
        <v>0</v>
      </c>
      <c r="N49" s="2" t="s">
        <v>3738</v>
      </c>
      <c r="O49" s="22" t="b">
        <v>0</v>
      </c>
      <c r="P49" s="2" t="s">
        <v>3739</v>
      </c>
      <c r="Q49" s="22" t="b">
        <v>0</v>
      </c>
      <c r="R49" s="2" t="s">
        <v>3740</v>
      </c>
      <c r="S49" s="22" t="b">
        <v>0</v>
      </c>
      <c r="T49" s="2" t="s">
        <v>3741</v>
      </c>
      <c r="U49" s="22" t="b">
        <v>0</v>
      </c>
      <c r="V49" s="2" t="s">
        <v>3742</v>
      </c>
      <c r="W49" s="22" t="b">
        <v>0</v>
      </c>
      <c r="X49" s="174" t="s">
        <v>3743</v>
      </c>
      <c r="Y49" s="2" t="b">
        <v>0</v>
      </c>
      <c r="Z49" s="2" t="s">
        <v>3744</v>
      </c>
      <c r="AA49" s="22" t="b">
        <v>0</v>
      </c>
      <c r="AB49" s="2" t="s">
        <v>2327</v>
      </c>
      <c r="AC49" s="22" t="b">
        <v>0</v>
      </c>
      <c r="AD49" s="2" t="s">
        <v>3745</v>
      </c>
      <c r="AE49" s="2" t="b">
        <v>0</v>
      </c>
      <c r="AF49" s="2" t="s">
        <v>3746</v>
      </c>
      <c r="AG49" s="22" t="b">
        <v>0</v>
      </c>
      <c r="AH49" s="2" t="s">
        <v>3747</v>
      </c>
      <c r="AI49" s="2" t="b">
        <v>0</v>
      </c>
      <c r="AJ49" s="2" t="s">
        <v>3748</v>
      </c>
      <c r="AK49" s="22" t="b">
        <v>0</v>
      </c>
      <c r="AL49" s="2" t="s">
        <v>3749</v>
      </c>
      <c r="AM49" s="2" t="b">
        <v>0</v>
      </c>
      <c r="AN49" s="2" t="s">
        <v>3750</v>
      </c>
      <c r="AO49" s="2" t="b">
        <v>0</v>
      </c>
      <c r="AP49" s="2" t="s">
        <v>3751</v>
      </c>
      <c r="AQ49" s="2" t="b">
        <v>0</v>
      </c>
      <c r="AR49" s="2" t="s">
        <v>3752</v>
      </c>
      <c r="AS49" s="2" t="b">
        <v>0</v>
      </c>
      <c r="AT49" s="2" t="s">
        <v>3753</v>
      </c>
      <c r="AU49" s="22" t="b">
        <v>0</v>
      </c>
      <c r="AV49" s="2" t="s">
        <v>3754</v>
      </c>
      <c r="AY49" s="22" t="b">
        <v>0</v>
      </c>
      <c r="AZ49" s="2" t="s">
        <v>3755</v>
      </c>
      <c r="BA49" s="22" t="b">
        <v>0</v>
      </c>
      <c r="BB49" s="2" t="s">
        <v>3756</v>
      </c>
      <c r="BC49" s="22" t="b">
        <v>0</v>
      </c>
      <c r="BD49" s="2" t="s">
        <v>3757</v>
      </c>
      <c r="BF49" s="2" t="s">
        <v>3758</v>
      </c>
      <c r="BH49" s="2" t="s">
        <v>3759</v>
      </c>
      <c r="BI49" s="22" t="b">
        <v>0</v>
      </c>
      <c r="BJ49" s="2" t="s">
        <v>3760</v>
      </c>
    </row>
    <row r="50">
      <c r="A50" s="2" t="b">
        <v>1</v>
      </c>
      <c r="B50" s="2" t="s">
        <v>3761</v>
      </c>
      <c r="C50" s="22" t="b">
        <v>0</v>
      </c>
      <c r="D50" s="2" t="s">
        <v>2515</v>
      </c>
      <c r="E50" s="22" t="b">
        <v>0</v>
      </c>
      <c r="F50" s="2" t="s">
        <v>3762</v>
      </c>
      <c r="G50" s="22" t="b">
        <v>0</v>
      </c>
      <c r="H50" s="2" t="s">
        <v>3764</v>
      </c>
      <c r="I50" s="2" t="b">
        <v>0</v>
      </c>
      <c r="J50" s="2" t="s">
        <v>3765</v>
      </c>
      <c r="K50" s="22" t="b">
        <v>0</v>
      </c>
      <c r="L50" s="2" t="s">
        <v>3766</v>
      </c>
      <c r="M50" s="22" t="b">
        <v>0</v>
      </c>
      <c r="N50" s="2" t="s">
        <v>3767</v>
      </c>
      <c r="O50" s="22" t="b">
        <v>0</v>
      </c>
      <c r="P50" s="2" t="s">
        <v>3768</v>
      </c>
      <c r="Q50" s="83" t="b">
        <v>0</v>
      </c>
      <c r="R50" s="84" t="s">
        <v>3769</v>
      </c>
      <c r="S50" s="22" t="b">
        <v>0</v>
      </c>
      <c r="T50" s="2" t="s">
        <v>3771</v>
      </c>
      <c r="U50" s="22" t="b">
        <v>0</v>
      </c>
      <c r="V50" s="2" t="s">
        <v>3772</v>
      </c>
      <c r="W50" s="22" t="b">
        <v>0</v>
      </c>
      <c r="X50" s="174" t="s">
        <v>3773</v>
      </c>
      <c r="Y50" s="2" t="b">
        <v>0</v>
      </c>
      <c r="Z50" s="2" t="s">
        <v>3774</v>
      </c>
      <c r="AA50" s="22" t="b">
        <v>0</v>
      </c>
      <c r="AB50" s="2" t="s">
        <v>2379</v>
      </c>
      <c r="AC50" s="169" t="b">
        <v>0</v>
      </c>
      <c r="AD50" s="84" t="s">
        <v>3777</v>
      </c>
      <c r="AE50" s="2" t="b">
        <v>0</v>
      </c>
      <c r="AF50" s="2" t="s">
        <v>3778</v>
      </c>
      <c r="AG50" s="22" t="b">
        <v>0</v>
      </c>
      <c r="AH50" s="2" t="s">
        <v>3779</v>
      </c>
      <c r="AI50" s="2" t="b">
        <v>0</v>
      </c>
      <c r="AJ50" s="2" t="s">
        <v>3780</v>
      </c>
      <c r="AK50" s="22" t="b">
        <v>0</v>
      </c>
      <c r="AL50" s="2" t="s">
        <v>3781</v>
      </c>
      <c r="AM50" s="2" t="b">
        <v>0</v>
      </c>
      <c r="AN50" s="2" t="s">
        <v>3782</v>
      </c>
      <c r="AO50" s="2" t="b">
        <v>0</v>
      </c>
      <c r="AP50" s="2" t="s">
        <v>3783</v>
      </c>
      <c r="AQ50" s="2" t="b">
        <v>0</v>
      </c>
      <c r="AR50" s="2" t="s">
        <v>3784</v>
      </c>
      <c r="AS50" s="2" t="b">
        <v>0</v>
      </c>
      <c r="AT50" s="2" t="s">
        <v>3785</v>
      </c>
      <c r="AU50" s="22" t="b">
        <v>0</v>
      </c>
      <c r="AV50" s="2" t="s">
        <v>3786</v>
      </c>
      <c r="AY50" s="22" t="b">
        <v>0</v>
      </c>
      <c r="AZ50" s="2" t="s">
        <v>3787</v>
      </c>
      <c r="BA50" s="22" t="b">
        <v>0</v>
      </c>
      <c r="BB50" s="2" t="s">
        <v>3789</v>
      </c>
      <c r="BC50" s="22" t="b">
        <v>0</v>
      </c>
      <c r="BD50" s="2" t="s">
        <v>3790</v>
      </c>
      <c r="BF50" s="2" t="s">
        <v>3791</v>
      </c>
      <c r="BH50" s="2" t="s">
        <v>3792</v>
      </c>
      <c r="BI50" s="22" t="b">
        <v>0</v>
      </c>
      <c r="BJ50" s="2" t="s">
        <v>3793</v>
      </c>
    </row>
    <row r="51">
      <c r="A51" s="2" t="b">
        <v>1</v>
      </c>
      <c r="B51" s="2" t="s">
        <v>3794</v>
      </c>
      <c r="C51" s="22" t="b">
        <v>0</v>
      </c>
      <c r="D51" s="173" t="s">
        <v>3795</v>
      </c>
      <c r="E51" s="22" t="b">
        <v>0</v>
      </c>
      <c r="F51" s="2" t="s">
        <v>3796</v>
      </c>
      <c r="G51" s="22" t="b">
        <v>0</v>
      </c>
      <c r="H51" s="2" t="s">
        <v>3797</v>
      </c>
      <c r="I51" s="2" t="b">
        <v>0</v>
      </c>
      <c r="J51" s="2" t="s">
        <v>3798</v>
      </c>
      <c r="K51" s="22" t="b">
        <v>0</v>
      </c>
      <c r="L51" s="2" t="s">
        <v>3799</v>
      </c>
      <c r="M51" s="83" t="b">
        <v>0</v>
      </c>
      <c r="N51" s="84" t="s">
        <v>3800</v>
      </c>
      <c r="O51" s="22" t="b">
        <v>0</v>
      </c>
      <c r="P51" s="2" t="s">
        <v>3801</v>
      </c>
      <c r="Q51" s="22" t="b">
        <v>0</v>
      </c>
      <c r="R51" s="2" t="s">
        <v>3802</v>
      </c>
      <c r="S51" s="22" t="b">
        <v>0</v>
      </c>
      <c r="T51" s="2" t="s">
        <v>3803</v>
      </c>
      <c r="U51" s="22" t="b">
        <v>0</v>
      </c>
      <c r="V51" s="2" t="s">
        <v>3804</v>
      </c>
      <c r="W51" s="175" t="b">
        <v>0</v>
      </c>
      <c r="X51" s="88" t="s">
        <v>131</v>
      </c>
      <c r="Y51" s="2" t="b">
        <v>0</v>
      </c>
      <c r="Z51" s="2" t="s">
        <v>3806</v>
      </c>
      <c r="AA51" s="22" t="b">
        <v>0</v>
      </c>
      <c r="AB51" s="2" t="s">
        <v>2409</v>
      </c>
      <c r="AC51" s="22" t="b">
        <v>0</v>
      </c>
      <c r="AD51" s="2" t="s">
        <v>3807</v>
      </c>
      <c r="AE51" s="2" t="b">
        <v>0</v>
      </c>
      <c r="AF51" s="2" t="s">
        <v>3808</v>
      </c>
      <c r="AG51" s="22" t="b">
        <v>0</v>
      </c>
      <c r="AH51" s="2" t="s">
        <v>3809</v>
      </c>
      <c r="AI51" s="2" t="b">
        <v>0</v>
      </c>
      <c r="AJ51" s="2" t="s">
        <v>3810</v>
      </c>
      <c r="AK51" s="22" t="b">
        <v>0</v>
      </c>
      <c r="AL51" s="2" t="s">
        <v>3811</v>
      </c>
      <c r="AM51" s="2" t="b">
        <v>0</v>
      </c>
      <c r="AN51" s="2" t="s">
        <v>3812</v>
      </c>
      <c r="AO51" s="2" t="b">
        <v>0</v>
      </c>
      <c r="AP51" s="2" t="s">
        <v>3813</v>
      </c>
      <c r="AQ51" s="2" t="b">
        <v>0</v>
      </c>
      <c r="AR51" s="2" t="s">
        <v>3814</v>
      </c>
      <c r="AS51" s="2" t="b">
        <v>0</v>
      </c>
      <c r="AT51" s="2" t="s">
        <v>3815</v>
      </c>
      <c r="AU51" s="22" t="b">
        <v>0</v>
      </c>
      <c r="AV51" s="2" t="s">
        <v>3816</v>
      </c>
      <c r="AY51" s="22" t="b">
        <v>0</v>
      </c>
      <c r="AZ51" s="2" t="s">
        <v>3817</v>
      </c>
      <c r="BA51" s="22" t="b">
        <v>0</v>
      </c>
      <c r="BB51" s="2" t="s">
        <v>3818</v>
      </c>
      <c r="BC51" s="22" t="b">
        <v>0</v>
      </c>
      <c r="BD51" s="2" t="s">
        <v>3819</v>
      </c>
      <c r="BF51" s="2" t="s">
        <v>3820</v>
      </c>
      <c r="BH51" s="2" t="s">
        <v>3821</v>
      </c>
      <c r="BI51" s="22" t="b">
        <v>0</v>
      </c>
      <c r="BJ51" s="2" t="s">
        <v>3822</v>
      </c>
    </row>
    <row r="52">
      <c r="A52" s="2" t="b">
        <v>1</v>
      </c>
      <c r="B52" s="2" t="s">
        <v>3823</v>
      </c>
      <c r="C52" s="22" t="b">
        <v>0</v>
      </c>
      <c r="D52" s="2" t="s">
        <v>3824</v>
      </c>
      <c r="E52" s="22" t="b">
        <v>0</v>
      </c>
      <c r="F52" s="2" t="s">
        <v>3825</v>
      </c>
      <c r="G52" s="22" t="b">
        <v>0</v>
      </c>
      <c r="H52" s="2" t="s">
        <v>3826</v>
      </c>
      <c r="I52" s="2" t="b">
        <v>0</v>
      </c>
      <c r="J52" s="2" t="s">
        <v>3827</v>
      </c>
      <c r="K52" s="22" t="b">
        <v>0</v>
      </c>
      <c r="L52" s="2" t="s">
        <v>3828</v>
      </c>
      <c r="M52" s="22" t="b">
        <v>0</v>
      </c>
      <c r="N52" s="2" t="s">
        <v>2898</v>
      </c>
      <c r="O52" s="22" t="b">
        <v>0</v>
      </c>
      <c r="P52" s="2" t="s">
        <v>3830</v>
      </c>
      <c r="Q52" s="22" t="b">
        <v>0</v>
      </c>
      <c r="R52" s="2" t="s">
        <v>3831</v>
      </c>
      <c r="S52" s="22" t="b">
        <v>0</v>
      </c>
      <c r="T52" s="2" t="s">
        <v>3832</v>
      </c>
      <c r="U52" s="22" t="b">
        <v>0</v>
      </c>
      <c r="V52" s="2" t="s">
        <v>3833</v>
      </c>
      <c r="W52" s="22" t="b">
        <v>0</v>
      </c>
      <c r="X52" s="174" t="s">
        <v>3834</v>
      </c>
      <c r="Y52" s="2" t="b">
        <v>0</v>
      </c>
      <c r="Z52" s="2" t="s">
        <v>3835</v>
      </c>
      <c r="AA52" s="22" t="b">
        <v>0</v>
      </c>
      <c r="AB52" s="2" t="s">
        <v>2455</v>
      </c>
      <c r="AC52" s="22" t="b">
        <v>0</v>
      </c>
      <c r="AD52" s="2" t="s">
        <v>3836</v>
      </c>
      <c r="AE52" s="2" t="b">
        <v>0</v>
      </c>
      <c r="AF52" s="2" t="s">
        <v>3837</v>
      </c>
      <c r="AG52" s="22" t="b">
        <v>0</v>
      </c>
      <c r="AH52" s="2" t="s">
        <v>3838</v>
      </c>
      <c r="AI52" s="2" t="b">
        <v>0</v>
      </c>
      <c r="AJ52" s="2" t="s">
        <v>3839</v>
      </c>
      <c r="AK52" s="22" t="b">
        <v>0</v>
      </c>
      <c r="AL52" s="2" t="s">
        <v>3840</v>
      </c>
      <c r="AM52" s="2" t="b">
        <v>0</v>
      </c>
      <c r="AN52" s="2" t="s">
        <v>3841</v>
      </c>
      <c r="AO52" s="2" t="b">
        <v>0</v>
      </c>
      <c r="AP52" s="2" t="s">
        <v>3842</v>
      </c>
      <c r="AQ52" s="2" t="b">
        <v>0</v>
      </c>
      <c r="AR52" s="2" t="s">
        <v>3843</v>
      </c>
      <c r="AS52" s="2" t="b">
        <v>0</v>
      </c>
      <c r="AT52" s="2" t="s">
        <v>3844</v>
      </c>
      <c r="AU52" s="22" t="b">
        <v>0</v>
      </c>
      <c r="AV52" s="2" t="s">
        <v>3845</v>
      </c>
      <c r="AY52" s="22" t="b">
        <v>0</v>
      </c>
      <c r="AZ52" s="2" t="s">
        <v>3846</v>
      </c>
      <c r="BA52" s="22" t="b">
        <v>0</v>
      </c>
      <c r="BB52" s="2" t="s">
        <v>3847</v>
      </c>
      <c r="BC52" s="22" t="b">
        <v>0</v>
      </c>
      <c r="BD52" s="2" t="s">
        <v>3848</v>
      </c>
      <c r="BF52" s="2" t="s">
        <v>3849</v>
      </c>
      <c r="BH52" s="2" t="s">
        <v>3850</v>
      </c>
      <c r="BI52" s="22" t="b">
        <v>0</v>
      </c>
      <c r="BJ52" s="2" t="s">
        <v>3851</v>
      </c>
    </row>
    <row r="53">
      <c r="A53" s="2" t="b">
        <v>1</v>
      </c>
      <c r="B53" s="2" t="s">
        <v>3852</v>
      </c>
      <c r="C53" s="22" t="b">
        <v>0</v>
      </c>
      <c r="D53" s="2" t="s">
        <v>3853</v>
      </c>
      <c r="E53" s="22" t="b">
        <v>0</v>
      </c>
      <c r="F53" s="2" t="s">
        <v>3854</v>
      </c>
      <c r="G53" s="22" t="b">
        <v>0</v>
      </c>
      <c r="H53" s="2" t="s">
        <v>3855</v>
      </c>
      <c r="I53" s="2" t="b">
        <v>0</v>
      </c>
      <c r="J53" s="2" t="s">
        <v>3856</v>
      </c>
      <c r="K53" s="22" t="b">
        <v>0</v>
      </c>
      <c r="L53" s="2" t="s">
        <v>3857</v>
      </c>
      <c r="M53" s="22" t="b">
        <v>0</v>
      </c>
      <c r="N53" s="2" t="s">
        <v>3858</v>
      </c>
      <c r="O53" s="22" t="b">
        <v>0</v>
      </c>
      <c r="P53" s="2" t="s">
        <v>3859</v>
      </c>
      <c r="Q53" s="22" t="b">
        <v>0</v>
      </c>
      <c r="R53" s="2" t="s">
        <v>3860</v>
      </c>
      <c r="S53" s="22" t="b">
        <v>0</v>
      </c>
      <c r="T53" s="2" t="s">
        <v>3861</v>
      </c>
      <c r="U53" s="169" t="b">
        <v>0</v>
      </c>
      <c r="V53" s="84" t="s">
        <v>3862</v>
      </c>
      <c r="W53" s="22" t="b">
        <v>0</v>
      </c>
      <c r="X53" s="174" t="s">
        <v>3863</v>
      </c>
      <c r="Y53" s="2" t="b">
        <v>0</v>
      </c>
      <c r="Z53" s="2" t="s">
        <v>3864</v>
      </c>
      <c r="AA53" s="22" t="b">
        <v>0</v>
      </c>
      <c r="AB53" s="2" t="s">
        <v>2510</v>
      </c>
      <c r="AC53" s="22" t="b">
        <v>0</v>
      </c>
      <c r="AD53" s="2" t="s">
        <v>3865</v>
      </c>
      <c r="AE53" s="2" t="b">
        <v>0</v>
      </c>
      <c r="AF53" s="2" t="s">
        <v>3866</v>
      </c>
      <c r="AG53" s="22" t="b">
        <v>0</v>
      </c>
      <c r="AH53" s="2" t="s">
        <v>3867</v>
      </c>
      <c r="AI53" s="2" t="b">
        <v>0</v>
      </c>
      <c r="AJ53" s="2" t="s">
        <v>3868</v>
      </c>
      <c r="AK53" s="22" t="b">
        <v>0</v>
      </c>
      <c r="AL53" s="2" t="s">
        <v>3869</v>
      </c>
      <c r="AM53" s="2" t="b">
        <v>0</v>
      </c>
      <c r="AN53" s="2" t="s">
        <v>3870</v>
      </c>
      <c r="AO53" s="2" t="b">
        <v>0</v>
      </c>
      <c r="AP53" s="2" t="s">
        <v>3871</v>
      </c>
      <c r="AQ53" s="2" t="b">
        <v>0</v>
      </c>
      <c r="AR53" s="2" t="s">
        <v>3872</v>
      </c>
      <c r="AS53" s="2" t="b">
        <v>0</v>
      </c>
      <c r="AT53" s="2" t="s">
        <v>3873</v>
      </c>
      <c r="AU53" s="22" t="b">
        <v>0</v>
      </c>
      <c r="AV53" s="2" t="s">
        <v>3874</v>
      </c>
      <c r="AY53" s="22" t="b">
        <v>0</v>
      </c>
      <c r="AZ53" s="2" t="s">
        <v>3875</v>
      </c>
      <c r="BA53" s="22" t="b">
        <v>0</v>
      </c>
      <c r="BB53" s="2" t="s">
        <v>3876</v>
      </c>
      <c r="BC53" s="22" t="b">
        <v>0</v>
      </c>
      <c r="BD53" s="2" t="s">
        <v>3877</v>
      </c>
      <c r="BH53" s="2" t="s">
        <v>3878</v>
      </c>
      <c r="BI53" s="22" t="b">
        <v>0</v>
      </c>
      <c r="BJ53" s="2" t="s">
        <v>3879</v>
      </c>
    </row>
    <row r="54">
      <c r="A54" s="2" t="b">
        <v>1</v>
      </c>
      <c r="B54" s="2" t="s">
        <v>3881</v>
      </c>
      <c r="C54" s="22" t="b">
        <v>0</v>
      </c>
      <c r="D54" s="2" t="s">
        <v>3882</v>
      </c>
      <c r="E54" s="22" t="b">
        <v>0</v>
      </c>
      <c r="F54" s="2" t="s">
        <v>3883</v>
      </c>
      <c r="G54" s="22" t="b">
        <v>0</v>
      </c>
      <c r="H54" s="2" t="s">
        <v>3884</v>
      </c>
      <c r="I54" s="2" t="b">
        <v>0</v>
      </c>
      <c r="J54" s="2" t="s">
        <v>3420</v>
      </c>
      <c r="K54" s="22" t="b">
        <v>0</v>
      </c>
      <c r="L54" s="2" t="s">
        <v>3885</v>
      </c>
      <c r="M54" s="22" t="b">
        <v>0</v>
      </c>
      <c r="N54" s="2" t="s">
        <v>3886</v>
      </c>
      <c r="O54" s="22" t="b">
        <v>0</v>
      </c>
      <c r="P54" s="2" t="s">
        <v>3887</v>
      </c>
      <c r="Q54" s="22" t="b">
        <v>0</v>
      </c>
      <c r="R54" s="2" t="s">
        <v>3888</v>
      </c>
      <c r="S54" s="22" t="b">
        <v>0</v>
      </c>
      <c r="T54" s="2" t="s">
        <v>3889</v>
      </c>
      <c r="U54" s="22" t="b">
        <v>0</v>
      </c>
      <c r="V54" s="2" t="s">
        <v>3890</v>
      </c>
      <c r="W54" s="22" t="b">
        <v>0</v>
      </c>
      <c r="X54" s="174" t="s">
        <v>3891</v>
      </c>
      <c r="Y54" s="2" t="b">
        <v>0</v>
      </c>
      <c r="Z54" s="2" t="s">
        <v>3892</v>
      </c>
      <c r="AA54" s="22" t="b">
        <v>0</v>
      </c>
      <c r="AB54" s="2" t="s">
        <v>2562</v>
      </c>
      <c r="AC54" s="22" t="b">
        <v>0</v>
      </c>
      <c r="AD54" s="2" t="s">
        <v>3893</v>
      </c>
      <c r="AE54" s="2" t="b">
        <v>0</v>
      </c>
      <c r="AF54" s="2" t="s">
        <v>3894</v>
      </c>
      <c r="AG54" s="22" t="b">
        <v>0</v>
      </c>
      <c r="AH54" s="2" t="s">
        <v>3895</v>
      </c>
      <c r="AI54" s="2" t="b">
        <v>0</v>
      </c>
      <c r="AJ54" s="2" t="s">
        <v>3896</v>
      </c>
      <c r="AK54" s="22" t="b">
        <v>0</v>
      </c>
      <c r="AL54" s="2" t="s">
        <v>3897</v>
      </c>
      <c r="AM54" s="2" t="b">
        <v>0</v>
      </c>
      <c r="AN54" s="2" t="s">
        <v>3898</v>
      </c>
      <c r="AO54" s="2" t="b">
        <v>0</v>
      </c>
      <c r="AP54" s="2" t="s">
        <v>3899</v>
      </c>
      <c r="AQ54" s="2" t="b">
        <v>0</v>
      </c>
      <c r="AR54" s="2" t="s">
        <v>3900</v>
      </c>
      <c r="AS54" s="2" t="b">
        <v>0</v>
      </c>
      <c r="AT54" s="2" t="s">
        <v>3901</v>
      </c>
      <c r="AU54" s="22" t="b">
        <v>0</v>
      </c>
      <c r="AV54" s="2" t="s">
        <v>3902</v>
      </c>
      <c r="AY54" s="22" t="b">
        <v>0</v>
      </c>
      <c r="AZ54" s="2" t="s">
        <v>3903</v>
      </c>
      <c r="BA54" s="22" t="b">
        <v>0</v>
      </c>
      <c r="BB54" s="2" t="s">
        <v>3904</v>
      </c>
      <c r="BC54" s="22" t="b">
        <v>0</v>
      </c>
      <c r="BD54" s="2" t="s">
        <v>3905</v>
      </c>
      <c r="BH54" s="2" t="s">
        <v>3906</v>
      </c>
      <c r="BI54" s="22" t="b">
        <v>0</v>
      </c>
      <c r="BJ54" s="2" t="s">
        <v>3907</v>
      </c>
    </row>
    <row r="55">
      <c r="A55" s="2" t="b">
        <v>1</v>
      </c>
      <c r="B55" s="2" t="s">
        <v>3908</v>
      </c>
      <c r="C55" s="22" t="b">
        <v>0</v>
      </c>
      <c r="D55" s="2" t="s">
        <v>3909</v>
      </c>
      <c r="E55" s="22" t="b">
        <v>0</v>
      </c>
      <c r="F55" s="2" t="s">
        <v>3910</v>
      </c>
      <c r="G55" s="22" t="b">
        <v>0</v>
      </c>
      <c r="H55" s="2" t="s">
        <v>3911</v>
      </c>
      <c r="I55" s="2" t="b">
        <v>0</v>
      </c>
      <c r="J55" s="2" t="s">
        <v>3470</v>
      </c>
      <c r="K55" s="22" t="b">
        <v>0</v>
      </c>
      <c r="L55" s="2" t="s">
        <v>3912</v>
      </c>
      <c r="M55" s="22" t="b">
        <v>0</v>
      </c>
      <c r="N55" s="2" t="s">
        <v>3913</v>
      </c>
      <c r="O55" s="22" t="b">
        <v>0</v>
      </c>
      <c r="P55" s="2" t="s">
        <v>3914</v>
      </c>
      <c r="Q55" s="22" t="b">
        <v>0</v>
      </c>
      <c r="R55" s="2" t="s">
        <v>3915</v>
      </c>
      <c r="S55" s="22" t="b">
        <v>0</v>
      </c>
      <c r="T55" s="2" t="s">
        <v>3916</v>
      </c>
      <c r="U55" s="22" t="b">
        <v>0</v>
      </c>
      <c r="V55" s="2" t="s">
        <v>3917</v>
      </c>
      <c r="W55" s="22" t="b">
        <v>0</v>
      </c>
      <c r="X55" s="174" t="s">
        <v>3918</v>
      </c>
      <c r="Y55" s="2" t="b">
        <v>0</v>
      </c>
      <c r="Z55" s="2" t="s">
        <v>3919</v>
      </c>
      <c r="AA55" s="22" t="b">
        <v>0</v>
      </c>
      <c r="AB55" s="2" t="s">
        <v>2628</v>
      </c>
      <c r="AC55" s="22" t="b">
        <v>0</v>
      </c>
      <c r="AD55" s="2" t="s">
        <v>3920</v>
      </c>
      <c r="AE55" s="2" t="b">
        <v>0</v>
      </c>
      <c r="AF55" s="2" t="s">
        <v>3921</v>
      </c>
      <c r="AG55" s="22" t="b">
        <v>0</v>
      </c>
      <c r="AH55" s="2" t="s">
        <v>3922</v>
      </c>
      <c r="AI55" s="2" t="b">
        <v>0</v>
      </c>
      <c r="AJ55" s="2" t="s">
        <v>3923</v>
      </c>
      <c r="AK55" s="22" t="b">
        <v>0</v>
      </c>
      <c r="AL55" s="2" t="s">
        <v>3924</v>
      </c>
      <c r="AM55" s="2" t="b">
        <v>0</v>
      </c>
      <c r="AN55" s="2" t="s">
        <v>3925</v>
      </c>
      <c r="AO55" s="2" t="b">
        <v>0</v>
      </c>
      <c r="AP55" s="2" t="s">
        <v>3926</v>
      </c>
      <c r="AQ55" s="2" t="b">
        <v>0</v>
      </c>
      <c r="AR55" s="2" t="s">
        <v>3927</v>
      </c>
      <c r="AS55" s="2" t="b">
        <v>0</v>
      </c>
      <c r="AT55" s="2" t="s">
        <v>3929</v>
      </c>
      <c r="AU55" s="22" t="b">
        <v>0</v>
      </c>
      <c r="AV55" s="2" t="s">
        <v>3930</v>
      </c>
      <c r="AY55" s="22" t="b">
        <v>0</v>
      </c>
      <c r="AZ55" s="2" t="s">
        <v>3931</v>
      </c>
      <c r="BA55" s="22" t="b">
        <v>0</v>
      </c>
      <c r="BB55" s="2" t="s">
        <v>3932</v>
      </c>
      <c r="BC55" s="22" t="b">
        <v>0</v>
      </c>
      <c r="BD55" s="2" t="s">
        <v>3933</v>
      </c>
      <c r="BH55" s="2" t="s">
        <v>3934</v>
      </c>
      <c r="BI55" s="22" t="b">
        <v>0</v>
      </c>
      <c r="BJ55" s="2" t="s">
        <v>3935</v>
      </c>
    </row>
    <row r="56">
      <c r="A56" s="2" t="b">
        <v>1</v>
      </c>
      <c r="B56" s="2" t="s">
        <v>3936</v>
      </c>
      <c r="C56" s="22" t="b">
        <v>0</v>
      </c>
      <c r="D56" s="173" t="s">
        <v>3937</v>
      </c>
      <c r="E56" s="22" t="b">
        <v>0</v>
      </c>
      <c r="F56" s="2" t="s">
        <v>3938</v>
      </c>
      <c r="G56" s="22" t="b">
        <v>0</v>
      </c>
      <c r="H56" s="2" t="s">
        <v>3939</v>
      </c>
      <c r="I56" s="2" t="b">
        <v>0</v>
      </c>
      <c r="J56" s="2" t="s">
        <v>3519</v>
      </c>
      <c r="K56" s="22" t="b">
        <v>0</v>
      </c>
      <c r="L56" s="2" t="s">
        <v>3940</v>
      </c>
      <c r="M56" s="22" t="b">
        <v>0</v>
      </c>
      <c r="N56" s="2" t="s">
        <v>3941</v>
      </c>
      <c r="O56" s="22" t="b">
        <v>0</v>
      </c>
      <c r="P56" s="2" t="s">
        <v>3942</v>
      </c>
      <c r="Q56" s="22" t="b">
        <v>0</v>
      </c>
      <c r="R56" s="2" t="s">
        <v>3943</v>
      </c>
      <c r="S56" s="22" t="b">
        <v>0</v>
      </c>
      <c r="T56" s="2" t="s">
        <v>3944</v>
      </c>
      <c r="U56" s="22" t="b">
        <v>0</v>
      </c>
      <c r="V56" s="2" t="s">
        <v>3945</v>
      </c>
      <c r="W56" s="22" t="b">
        <v>0</v>
      </c>
      <c r="X56" s="174" t="s">
        <v>3946</v>
      </c>
      <c r="Y56" s="2" t="b">
        <v>0</v>
      </c>
      <c r="Z56" s="2" t="s">
        <v>3947</v>
      </c>
      <c r="AA56" s="22" t="b">
        <v>0</v>
      </c>
      <c r="AB56" s="2" t="s">
        <v>2677</v>
      </c>
      <c r="AC56" s="22" t="b">
        <v>0</v>
      </c>
      <c r="AD56" s="2" t="s">
        <v>3948</v>
      </c>
      <c r="AE56" s="2" t="b">
        <v>0</v>
      </c>
      <c r="AF56" s="2" t="s">
        <v>3949</v>
      </c>
      <c r="AG56" s="22" t="b">
        <v>0</v>
      </c>
      <c r="AH56" s="2" t="s">
        <v>3950</v>
      </c>
      <c r="AI56" s="2" t="b">
        <v>0</v>
      </c>
      <c r="AJ56" s="2" t="s">
        <v>3951</v>
      </c>
      <c r="AK56" s="22" t="b">
        <v>0</v>
      </c>
      <c r="AL56" s="2" t="s">
        <v>3952</v>
      </c>
      <c r="AM56" s="2" t="b">
        <v>0</v>
      </c>
      <c r="AN56" s="2" t="s">
        <v>3953</v>
      </c>
      <c r="AO56" s="2" t="b">
        <v>0</v>
      </c>
      <c r="AP56" s="2" t="s">
        <v>3954</v>
      </c>
      <c r="AQ56" s="2" t="b">
        <v>0</v>
      </c>
      <c r="AR56" s="2" t="s">
        <v>3955</v>
      </c>
      <c r="AS56" s="2" t="b">
        <v>0</v>
      </c>
      <c r="AT56" s="2" t="s">
        <v>3956</v>
      </c>
      <c r="AU56" s="22" t="b">
        <v>0</v>
      </c>
      <c r="AV56" s="2" t="s">
        <v>3957</v>
      </c>
      <c r="AY56" s="22" t="b">
        <v>0</v>
      </c>
      <c r="AZ56" s="2" t="s">
        <v>3958</v>
      </c>
      <c r="BA56" s="22" t="b">
        <v>0</v>
      </c>
      <c r="BB56" s="2" t="s">
        <v>3960</v>
      </c>
      <c r="BC56" s="22" t="b">
        <v>0</v>
      </c>
      <c r="BD56" s="2" t="s">
        <v>3961</v>
      </c>
      <c r="BH56" s="2" t="s">
        <v>3962</v>
      </c>
      <c r="BI56" s="22" t="b">
        <v>0</v>
      </c>
      <c r="BJ56" s="2" t="s">
        <v>3963</v>
      </c>
    </row>
    <row r="57">
      <c r="A57" s="2" t="b">
        <v>1</v>
      </c>
      <c r="B57" s="2" t="s">
        <v>3964</v>
      </c>
      <c r="C57" s="22" t="b">
        <v>0</v>
      </c>
      <c r="D57" s="173" t="s">
        <v>3965</v>
      </c>
      <c r="E57" s="22" t="b">
        <v>0</v>
      </c>
      <c r="F57" s="2" t="s">
        <v>3966</v>
      </c>
      <c r="G57" s="22" t="b">
        <v>0</v>
      </c>
      <c r="H57" s="2" t="s">
        <v>3967</v>
      </c>
      <c r="I57" s="2" t="b">
        <v>0</v>
      </c>
      <c r="J57" s="2" t="s">
        <v>3561</v>
      </c>
      <c r="K57" s="22" t="b">
        <v>0</v>
      </c>
      <c r="L57" s="2" t="s">
        <v>3969</v>
      </c>
      <c r="M57" s="22" t="b">
        <v>0</v>
      </c>
      <c r="N57" s="2" t="s">
        <v>3970</v>
      </c>
      <c r="O57" s="22" t="b">
        <v>0</v>
      </c>
      <c r="P57" s="2" t="s">
        <v>3971</v>
      </c>
      <c r="Q57" s="22" t="b">
        <v>0</v>
      </c>
      <c r="R57" s="2" t="s">
        <v>3972</v>
      </c>
      <c r="S57" s="22" t="b">
        <v>0</v>
      </c>
      <c r="T57" s="2" t="s">
        <v>3974</v>
      </c>
      <c r="U57" s="22" t="b">
        <v>0</v>
      </c>
      <c r="V57" s="2" t="s">
        <v>3975</v>
      </c>
      <c r="W57" s="22" t="b">
        <v>0</v>
      </c>
      <c r="X57" s="174" t="s">
        <v>3976</v>
      </c>
      <c r="Y57" s="83" t="b">
        <v>0</v>
      </c>
      <c r="Z57" s="84" t="s">
        <v>2254</v>
      </c>
      <c r="AA57" s="22" t="b">
        <v>0</v>
      </c>
      <c r="AB57" s="2" t="s">
        <v>2738</v>
      </c>
      <c r="AC57" s="22" t="b">
        <v>0</v>
      </c>
      <c r="AD57" s="2" t="s">
        <v>3977</v>
      </c>
      <c r="AE57" s="2" t="b">
        <v>0</v>
      </c>
      <c r="AF57" s="2" t="s">
        <v>3979</v>
      </c>
      <c r="AG57" s="22" t="b">
        <v>0</v>
      </c>
      <c r="AH57" s="2" t="s">
        <v>3980</v>
      </c>
      <c r="AI57" s="2" t="b">
        <v>0</v>
      </c>
      <c r="AJ57" s="2" t="s">
        <v>3981</v>
      </c>
      <c r="AK57" s="22" t="b">
        <v>0</v>
      </c>
      <c r="AL57" s="2" t="s">
        <v>3982</v>
      </c>
      <c r="AM57" s="2" t="b">
        <v>0</v>
      </c>
      <c r="AN57" s="2" t="s">
        <v>3983</v>
      </c>
      <c r="AO57" s="2" t="b">
        <v>0</v>
      </c>
      <c r="AP57" s="2" t="s">
        <v>3984</v>
      </c>
      <c r="AQ57" s="2" t="b">
        <v>0</v>
      </c>
      <c r="AR57" s="2" t="s">
        <v>3985</v>
      </c>
      <c r="AS57" s="2" t="b">
        <v>0</v>
      </c>
      <c r="AT57" s="2" t="s">
        <v>3986</v>
      </c>
      <c r="AU57" s="22" t="b">
        <v>0</v>
      </c>
      <c r="AV57" s="2" t="s">
        <v>3987</v>
      </c>
      <c r="AY57" s="22" t="b">
        <v>0</v>
      </c>
      <c r="AZ57" s="2" t="s">
        <v>3988</v>
      </c>
      <c r="BA57" s="22" t="b">
        <v>0</v>
      </c>
      <c r="BB57" s="2" t="s">
        <v>3989</v>
      </c>
      <c r="BC57" s="22" t="b">
        <v>0</v>
      </c>
      <c r="BD57" s="2" t="s">
        <v>3991</v>
      </c>
      <c r="BH57" s="2" t="s">
        <v>3992</v>
      </c>
      <c r="BI57" s="22" t="b">
        <v>0</v>
      </c>
      <c r="BJ57" s="2" t="s">
        <v>3993</v>
      </c>
    </row>
    <row r="58">
      <c r="A58" s="2" t="b">
        <v>1</v>
      </c>
      <c r="B58" s="2" t="s">
        <v>3994</v>
      </c>
      <c r="C58" s="22" t="b">
        <v>0</v>
      </c>
      <c r="D58" s="173" t="s">
        <v>3995</v>
      </c>
      <c r="E58" s="83" t="b">
        <v>0</v>
      </c>
      <c r="F58" s="84" t="s">
        <v>3996</v>
      </c>
      <c r="G58" s="22" t="b">
        <v>0</v>
      </c>
      <c r="H58" s="2" t="s">
        <v>3997</v>
      </c>
      <c r="I58" s="2" t="b">
        <v>0</v>
      </c>
      <c r="J58" s="2" t="s">
        <v>3616</v>
      </c>
      <c r="K58" s="22" t="b">
        <v>0</v>
      </c>
      <c r="L58" s="2" t="s">
        <v>3999</v>
      </c>
      <c r="M58" s="22" t="b">
        <v>0</v>
      </c>
      <c r="N58" s="2" t="s">
        <v>4000</v>
      </c>
      <c r="O58" s="22" t="b">
        <v>0</v>
      </c>
      <c r="P58" s="2" t="s">
        <v>4001</v>
      </c>
      <c r="Q58" s="22" t="b">
        <v>0</v>
      </c>
      <c r="R58" s="2" t="s">
        <v>4002</v>
      </c>
      <c r="S58" s="22" t="b">
        <v>0</v>
      </c>
      <c r="T58" s="2" t="s">
        <v>4003</v>
      </c>
      <c r="U58" s="22" t="b">
        <v>0</v>
      </c>
      <c r="V58" s="2" t="s">
        <v>4004</v>
      </c>
      <c r="W58" s="22" t="b">
        <v>0</v>
      </c>
      <c r="X58" s="174" t="s">
        <v>4005</v>
      </c>
      <c r="Y58" s="2" t="b">
        <v>0</v>
      </c>
      <c r="Z58" s="2" t="s">
        <v>4006</v>
      </c>
      <c r="AA58" s="22" t="b">
        <v>0</v>
      </c>
      <c r="AB58" s="2" t="s">
        <v>2791</v>
      </c>
      <c r="AC58" s="22" t="b">
        <v>0</v>
      </c>
      <c r="AD58" s="2" t="s">
        <v>4007</v>
      </c>
      <c r="AE58" s="2" t="b">
        <v>0</v>
      </c>
      <c r="AF58" s="2" t="s">
        <v>4008</v>
      </c>
      <c r="AG58" s="22" t="b">
        <v>0</v>
      </c>
      <c r="AH58" s="2" t="s">
        <v>4009</v>
      </c>
      <c r="AI58" s="2" t="b">
        <v>0</v>
      </c>
      <c r="AJ58" s="2" t="s">
        <v>4010</v>
      </c>
      <c r="AK58" s="22" t="b">
        <v>0</v>
      </c>
      <c r="AL58" s="2" t="s">
        <v>4011</v>
      </c>
      <c r="AM58" s="2" t="b">
        <v>0</v>
      </c>
      <c r="AN58" s="2" t="s">
        <v>4012</v>
      </c>
      <c r="AO58" s="2" t="b">
        <v>0</v>
      </c>
      <c r="AP58" s="2" t="s">
        <v>4013</v>
      </c>
      <c r="AQ58" s="2" t="b">
        <v>0</v>
      </c>
      <c r="AR58" s="2" t="s">
        <v>4014</v>
      </c>
      <c r="AS58" s="2" t="b">
        <v>0</v>
      </c>
      <c r="AT58" s="2" t="s">
        <v>4015</v>
      </c>
      <c r="AU58" s="22" t="b">
        <v>0</v>
      </c>
      <c r="AV58" s="2" t="s">
        <v>4016</v>
      </c>
      <c r="AY58" s="22" t="b">
        <v>0</v>
      </c>
      <c r="AZ58" s="2" t="s">
        <v>4017</v>
      </c>
      <c r="BA58" s="22" t="b">
        <v>0</v>
      </c>
      <c r="BB58" s="2" t="s">
        <v>4018</v>
      </c>
      <c r="BC58" s="22" t="b">
        <v>0</v>
      </c>
      <c r="BD58" s="2" t="s">
        <v>4019</v>
      </c>
      <c r="BH58" s="2" t="s">
        <v>4020</v>
      </c>
      <c r="BI58" s="83" t="b">
        <v>0</v>
      </c>
      <c r="BJ58" s="84" t="s">
        <v>1223</v>
      </c>
    </row>
    <row r="59">
      <c r="A59" s="2" t="b">
        <v>1</v>
      </c>
      <c r="B59" s="2" t="s">
        <v>4021</v>
      </c>
      <c r="C59" s="22" t="b">
        <v>0</v>
      </c>
      <c r="D59" s="173" t="s">
        <v>4022</v>
      </c>
      <c r="E59" s="22" t="b">
        <v>0</v>
      </c>
      <c r="F59" s="2" t="s">
        <v>4023</v>
      </c>
      <c r="G59" s="22" t="b">
        <v>0</v>
      </c>
      <c r="H59" s="2" t="s">
        <v>4024</v>
      </c>
      <c r="I59" s="83" t="b">
        <v>0</v>
      </c>
      <c r="J59" s="84"/>
      <c r="K59" s="22" t="b">
        <v>0</v>
      </c>
      <c r="L59" s="2" t="s">
        <v>4026</v>
      </c>
      <c r="M59" s="22" t="b">
        <v>0</v>
      </c>
      <c r="N59" s="2" t="s">
        <v>4027</v>
      </c>
      <c r="O59" s="22" t="b">
        <v>0</v>
      </c>
      <c r="P59" s="2" t="s">
        <v>4028</v>
      </c>
      <c r="Q59" s="83" t="b">
        <v>0</v>
      </c>
      <c r="R59" s="84" t="s">
        <v>4029</v>
      </c>
      <c r="S59" s="22" t="b">
        <v>0</v>
      </c>
      <c r="T59" s="2" t="s">
        <v>4030</v>
      </c>
      <c r="U59" s="22" t="b">
        <v>0</v>
      </c>
      <c r="V59" s="2" t="s">
        <v>4031</v>
      </c>
      <c r="W59" s="22" t="b">
        <v>0</v>
      </c>
      <c r="X59" s="174" t="s">
        <v>4032</v>
      </c>
      <c r="Y59" s="2" t="b">
        <v>0</v>
      </c>
      <c r="Z59" s="2" t="s">
        <v>4033</v>
      </c>
      <c r="AA59" s="22" t="b">
        <v>0</v>
      </c>
      <c r="AB59" s="2" t="s">
        <v>2848</v>
      </c>
      <c r="AC59" s="22" t="b">
        <v>0</v>
      </c>
      <c r="AD59" s="2" t="s">
        <v>4034</v>
      </c>
      <c r="AE59" s="2" t="b">
        <v>0</v>
      </c>
      <c r="AF59" s="2" t="s">
        <v>4035</v>
      </c>
      <c r="AG59" s="22" t="b">
        <v>0</v>
      </c>
      <c r="AH59" s="2" t="s">
        <v>4036</v>
      </c>
      <c r="AI59" s="2" t="b">
        <v>0</v>
      </c>
      <c r="AJ59" s="2" t="s">
        <v>4037</v>
      </c>
      <c r="AK59" s="22" t="b">
        <v>0</v>
      </c>
      <c r="AL59" s="2" t="s">
        <v>4038</v>
      </c>
      <c r="AM59" s="2" t="b">
        <v>0</v>
      </c>
      <c r="AN59" s="2" t="s">
        <v>4039</v>
      </c>
      <c r="AO59" s="83" t="b">
        <v>0</v>
      </c>
      <c r="AP59" s="84" t="s">
        <v>1768</v>
      </c>
      <c r="AQ59" s="2" t="b">
        <v>0</v>
      </c>
      <c r="AR59" s="2" t="s">
        <v>4040</v>
      </c>
      <c r="AS59" s="2" t="b">
        <v>0</v>
      </c>
      <c r="AT59" s="2" t="s">
        <v>4041</v>
      </c>
      <c r="AU59" s="83" t="b">
        <v>0</v>
      </c>
      <c r="AV59" s="84" t="s">
        <v>4042</v>
      </c>
      <c r="AY59" s="22" t="b">
        <v>0</v>
      </c>
      <c r="AZ59" s="2" t="s">
        <v>4043</v>
      </c>
      <c r="BA59" s="22" t="b">
        <v>0</v>
      </c>
      <c r="BB59" s="2" t="s">
        <v>4044</v>
      </c>
      <c r="BC59" s="22" t="b">
        <v>0</v>
      </c>
      <c r="BD59" s="2" t="s">
        <v>4045</v>
      </c>
      <c r="BH59" s="2" t="s">
        <v>4046</v>
      </c>
      <c r="BI59" s="22" t="b">
        <v>0</v>
      </c>
      <c r="BJ59" s="2" t="s">
        <v>4047</v>
      </c>
    </row>
    <row r="60">
      <c r="A60" s="83" t="b">
        <v>0</v>
      </c>
      <c r="B60" s="84" t="s">
        <v>4048</v>
      </c>
      <c r="C60" s="22" t="b">
        <v>0</v>
      </c>
      <c r="D60" s="173" t="s">
        <v>4049</v>
      </c>
      <c r="E60" s="22" t="b">
        <v>0</v>
      </c>
      <c r="F60" s="2" t="s">
        <v>3143</v>
      </c>
      <c r="G60" s="22" t="b">
        <v>0</v>
      </c>
      <c r="H60" s="2" t="s">
        <v>4050</v>
      </c>
      <c r="I60" s="2" t="b">
        <v>0</v>
      </c>
      <c r="J60" s="2" t="s">
        <v>4051</v>
      </c>
      <c r="K60" s="22" t="b">
        <v>0</v>
      </c>
      <c r="L60" s="2" t="s">
        <v>4052</v>
      </c>
      <c r="M60" s="22" t="b">
        <v>0</v>
      </c>
      <c r="N60" s="2" t="s">
        <v>4053</v>
      </c>
      <c r="O60" s="22" t="b">
        <v>0</v>
      </c>
      <c r="P60" s="2" t="s">
        <v>4054</v>
      </c>
      <c r="Q60" s="22" t="b">
        <v>0</v>
      </c>
      <c r="R60" s="2" t="s">
        <v>4056</v>
      </c>
      <c r="S60" s="22" t="b">
        <v>0</v>
      </c>
      <c r="T60" s="2" t="s">
        <v>4057</v>
      </c>
      <c r="U60" s="22" t="b">
        <v>0</v>
      </c>
      <c r="V60" s="2" t="s">
        <v>4058</v>
      </c>
      <c r="W60" s="22" t="b">
        <v>0</v>
      </c>
      <c r="X60" s="2" t="s">
        <v>4059</v>
      </c>
      <c r="Y60" s="2" t="b">
        <v>0</v>
      </c>
      <c r="Z60" s="2" t="s">
        <v>4060</v>
      </c>
      <c r="AA60" s="22" t="b">
        <v>0</v>
      </c>
      <c r="AB60" s="2" t="s">
        <v>2895</v>
      </c>
      <c r="AC60" s="22" t="b">
        <v>0</v>
      </c>
      <c r="AD60" s="2" t="s">
        <v>4061</v>
      </c>
      <c r="AE60" s="2" t="b">
        <v>0</v>
      </c>
      <c r="AF60" s="2" t="s">
        <v>4062</v>
      </c>
      <c r="AG60" s="22" t="b">
        <v>0</v>
      </c>
      <c r="AH60" s="2" t="s">
        <v>4063</v>
      </c>
      <c r="AI60" s="2" t="b">
        <v>0</v>
      </c>
      <c r="AJ60" s="2" t="s">
        <v>4064</v>
      </c>
      <c r="AK60" s="22" t="b">
        <v>0</v>
      </c>
      <c r="AL60" s="2" t="s">
        <v>4065</v>
      </c>
      <c r="AM60" s="2" t="b">
        <v>0</v>
      </c>
      <c r="AN60" s="2" t="s">
        <v>4066</v>
      </c>
      <c r="AO60" s="2" t="b">
        <v>0</v>
      </c>
      <c r="AP60" s="2" t="s">
        <v>4067</v>
      </c>
      <c r="AQ60" s="2" t="b">
        <v>0</v>
      </c>
      <c r="AR60" s="2" t="s">
        <v>4068</v>
      </c>
      <c r="AS60" s="2" t="b">
        <v>0</v>
      </c>
      <c r="AT60" s="2" t="s">
        <v>4069</v>
      </c>
      <c r="AU60" s="83" t="b">
        <v>0</v>
      </c>
      <c r="AV60" s="84" t="s">
        <v>131</v>
      </c>
      <c r="AY60" s="22" t="b">
        <v>0</v>
      </c>
      <c r="AZ60" s="2" t="s">
        <v>4070</v>
      </c>
      <c r="BA60" s="22" t="b">
        <v>0</v>
      </c>
      <c r="BB60" s="2" t="s">
        <v>4071</v>
      </c>
      <c r="BC60" s="22" t="b">
        <v>0</v>
      </c>
      <c r="BD60" s="2" t="s">
        <v>4072</v>
      </c>
      <c r="BH60" s="2" t="s">
        <v>4073</v>
      </c>
      <c r="BI60" s="22" t="b">
        <v>0</v>
      </c>
      <c r="BJ60" s="2" t="s">
        <v>4074</v>
      </c>
    </row>
    <row r="61">
      <c r="A61" s="22" t="b">
        <v>0</v>
      </c>
      <c r="B61" s="2" t="s">
        <v>4075</v>
      </c>
      <c r="C61" s="22" t="b">
        <v>0</v>
      </c>
      <c r="D61" s="173" t="s">
        <v>4076</v>
      </c>
      <c r="E61" s="22" t="b">
        <v>0</v>
      </c>
      <c r="F61" s="2" t="s">
        <v>3172</v>
      </c>
      <c r="G61" s="22" t="b">
        <v>0</v>
      </c>
      <c r="H61" s="2" t="s">
        <v>4077</v>
      </c>
      <c r="I61" s="2" t="b">
        <v>0</v>
      </c>
      <c r="J61" s="2" t="s">
        <v>4078</v>
      </c>
      <c r="K61" s="22" t="b">
        <v>0</v>
      </c>
      <c r="L61" s="2" t="s">
        <v>4079</v>
      </c>
      <c r="M61" s="22" t="b">
        <v>0</v>
      </c>
      <c r="N61" s="2" t="s">
        <v>4080</v>
      </c>
      <c r="O61" s="22" t="b">
        <v>0</v>
      </c>
      <c r="P61" s="2" t="s">
        <v>4081</v>
      </c>
      <c r="Q61" s="22" t="b">
        <v>0</v>
      </c>
      <c r="R61" s="2" t="s">
        <v>4082</v>
      </c>
      <c r="S61" s="22" t="b">
        <v>0</v>
      </c>
      <c r="T61" s="2" t="s">
        <v>4083</v>
      </c>
      <c r="U61" s="22" t="b">
        <v>0</v>
      </c>
      <c r="V61" s="2" t="s">
        <v>4084</v>
      </c>
      <c r="W61" s="22" t="b">
        <v>0</v>
      </c>
      <c r="X61" s="2" t="s">
        <v>4085</v>
      </c>
      <c r="Y61" s="2" t="b">
        <v>0</v>
      </c>
      <c r="Z61" s="2" t="s">
        <v>4086</v>
      </c>
      <c r="AA61" s="22" t="b">
        <v>0</v>
      </c>
      <c r="AB61" s="2" t="s">
        <v>2943</v>
      </c>
      <c r="AC61" s="22" t="b">
        <v>0</v>
      </c>
      <c r="AD61" s="2" t="s">
        <v>4087</v>
      </c>
      <c r="AE61" s="2" t="b">
        <v>0</v>
      </c>
      <c r="AF61" s="2" t="s">
        <v>4088</v>
      </c>
      <c r="AG61" s="22" t="b">
        <v>0</v>
      </c>
      <c r="AH61" s="2" t="s">
        <v>4089</v>
      </c>
      <c r="AI61" s="2" t="b">
        <v>0</v>
      </c>
      <c r="AJ61" s="2" t="s">
        <v>4091</v>
      </c>
      <c r="AK61" s="22" t="b">
        <v>0</v>
      </c>
      <c r="AL61" s="2" t="s">
        <v>4092</v>
      </c>
      <c r="AM61" s="2" t="b">
        <v>0</v>
      </c>
      <c r="AN61" s="2" t="s">
        <v>4093</v>
      </c>
      <c r="AO61" s="2" t="b">
        <v>0</v>
      </c>
      <c r="AP61" s="2" t="s">
        <v>4094</v>
      </c>
      <c r="AQ61" s="2" t="b">
        <v>0</v>
      </c>
      <c r="AR61" s="2" t="s">
        <v>4095</v>
      </c>
      <c r="AS61" s="2" t="b">
        <v>0</v>
      </c>
      <c r="AT61" s="2" t="s">
        <v>4096</v>
      </c>
      <c r="AU61" s="83" t="b">
        <v>0</v>
      </c>
      <c r="AV61" s="88" t="s">
        <v>4097</v>
      </c>
      <c r="AY61" s="22" t="b">
        <v>0</v>
      </c>
      <c r="AZ61" s="2" t="s">
        <v>4099</v>
      </c>
      <c r="BA61" s="22" t="b">
        <v>0</v>
      </c>
      <c r="BB61" s="2" t="s">
        <v>4100</v>
      </c>
      <c r="BC61" s="22" t="b">
        <v>0</v>
      </c>
      <c r="BD61" s="2" t="s">
        <v>4101</v>
      </c>
      <c r="BH61" s="2" t="s">
        <v>4102</v>
      </c>
      <c r="BI61" s="22" t="b">
        <v>0</v>
      </c>
      <c r="BJ61" s="2" t="s">
        <v>4103</v>
      </c>
    </row>
    <row r="62">
      <c r="A62" s="22" t="b">
        <v>0</v>
      </c>
      <c r="B62" s="2" t="s">
        <v>4104</v>
      </c>
      <c r="C62" s="22" t="b">
        <v>0</v>
      </c>
      <c r="D62" s="173" t="s">
        <v>4105</v>
      </c>
      <c r="E62" s="22" t="b">
        <v>0</v>
      </c>
      <c r="F62" s="2" t="s">
        <v>3201</v>
      </c>
      <c r="G62" s="22" t="b">
        <v>0</v>
      </c>
      <c r="H62" s="2" t="s">
        <v>4106</v>
      </c>
      <c r="I62" s="2" t="b">
        <v>0</v>
      </c>
      <c r="J62" s="2" t="s">
        <v>4107</v>
      </c>
      <c r="K62" s="22" t="b">
        <v>0</v>
      </c>
      <c r="L62" s="2" t="s">
        <v>4108</v>
      </c>
      <c r="M62" s="22" t="b">
        <v>0</v>
      </c>
      <c r="N62" s="2" t="s">
        <v>4109</v>
      </c>
      <c r="O62" s="22" t="b">
        <v>0</v>
      </c>
      <c r="P62" s="2" t="s">
        <v>4110</v>
      </c>
      <c r="Q62" s="22" t="b">
        <v>0</v>
      </c>
      <c r="R62" s="2" t="s">
        <v>4111</v>
      </c>
      <c r="S62" s="22" t="b">
        <v>0</v>
      </c>
      <c r="T62" s="2" t="s">
        <v>4112</v>
      </c>
      <c r="U62" s="22" t="b">
        <v>0</v>
      </c>
      <c r="V62" s="2" t="s">
        <v>4113</v>
      </c>
      <c r="W62" s="22" t="b">
        <v>0</v>
      </c>
      <c r="X62" s="2" t="s">
        <v>4114</v>
      </c>
      <c r="Y62" s="2" t="b">
        <v>0</v>
      </c>
      <c r="Z62" s="2" t="s">
        <v>4115</v>
      </c>
      <c r="AA62" s="22" t="b">
        <v>0</v>
      </c>
      <c r="AB62" s="2" t="s">
        <v>2987</v>
      </c>
      <c r="AC62" s="22" t="b">
        <v>0</v>
      </c>
      <c r="AD62" s="2" t="s">
        <v>4116</v>
      </c>
      <c r="AE62" s="2" t="b">
        <v>0</v>
      </c>
      <c r="AF62" s="2" t="s">
        <v>4117</v>
      </c>
      <c r="AG62" s="22" t="b">
        <v>0</v>
      </c>
      <c r="AH62" s="2" t="s">
        <v>4118</v>
      </c>
      <c r="AI62" s="2" t="b">
        <v>0</v>
      </c>
      <c r="AJ62" s="2" t="s">
        <v>4119</v>
      </c>
      <c r="AK62" s="22" t="b">
        <v>0</v>
      </c>
      <c r="AL62" s="2" t="s">
        <v>4120</v>
      </c>
      <c r="AM62" s="2" t="b">
        <v>0</v>
      </c>
      <c r="AN62" s="2" t="s">
        <v>4121</v>
      </c>
      <c r="AO62" s="2" t="b">
        <v>0</v>
      </c>
      <c r="AP62" s="2" t="s">
        <v>4122</v>
      </c>
      <c r="AQ62" s="2" t="b">
        <v>0</v>
      </c>
      <c r="AR62" s="2" t="s">
        <v>4124</v>
      </c>
      <c r="AS62" s="2" t="b">
        <v>0</v>
      </c>
      <c r="AT62" s="2" t="s">
        <v>4125</v>
      </c>
      <c r="AU62" s="83" t="b">
        <v>0</v>
      </c>
      <c r="AV62" s="88" t="s">
        <v>4126</v>
      </c>
      <c r="AY62" s="22" t="b">
        <v>0</v>
      </c>
      <c r="AZ62" s="2" t="s">
        <v>4127</v>
      </c>
      <c r="BA62" s="22" t="b">
        <v>0</v>
      </c>
      <c r="BB62" s="2" t="s">
        <v>4129</v>
      </c>
      <c r="BC62" s="22" t="b">
        <v>0</v>
      </c>
      <c r="BD62" s="2" t="s">
        <v>4130</v>
      </c>
      <c r="BH62" s="2" t="s">
        <v>4131</v>
      </c>
      <c r="BI62" s="22" t="b">
        <v>0</v>
      </c>
      <c r="BJ62" s="2" t="s">
        <v>4132</v>
      </c>
    </row>
    <row r="63">
      <c r="A63" s="22" t="b">
        <v>0</v>
      </c>
      <c r="B63" s="2" t="s">
        <v>4134</v>
      </c>
      <c r="C63" s="22" t="b">
        <v>0</v>
      </c>
      <c r="D63" s="173" t="s">
        <v>4135</v>
      </c>
      <c r="E63" s="22" t="b">
        <v>0</v>
      </c>
      <c r="F63" s="2" t="s">
        <v>3229</v>
      </c>
      <c r="G63" s="22" t="b">
        <v>0</v>
      </c>
      <c r="H63" s="2" t="s">
        <v>4138</v>
      </c>
      <c r="I63" s="2" t="b">
        <v>0</v>
      </c>
      <c r="J63" s="2" t="s">
        <v>4139</v>
      </c>
      <c r="K63" s="22" t="b">
        <v>0</v>
      </c>
      <c r="L63" s="2" t="s">
        <v>4140</v>
      </c>
      <c r="M63" s="22" t="b">
        <v>0</v>
      </c>
      <c r="N63" s="2" t="s">
        <v>4141</v>
      </c>
      <c r="O63" s="22" t="b">
        <v>0</v>
      </c>
      <c r="P63" s="2" t="s">
        <v>4142</v>
      </c>
      <c r="Q63" s="22" t="b">
        <v>0</v>
      </c>
      <c r="R63" s="2" t="s">
        <v>4143</v>
      </c>
      <c r="S63" s="83" t="b">
        <v>0</v>
      </c>
      <c r="T63" s="84" t="s">
        <v>4144</v>
      </c>
      <c r="U63" s="22" t="b">
        <v>0</v>
      </c>
      <c r="V63" s="2" t="s">
        <v>4145</v>
      </c>
      <c r="W63" s="22" t="b">
        <v>0</v>
      </c>
      <c r="X63" s="2" t="s">
        <v>4147</v>
      </c>
      <c r="Y63" s="2" t="b">
        <v>0</v>
      </c>
      <c r="Z63" s="2" t="s">
        <v>4148</v>
      </c>
      <c r="AA63" s="22" t="b">
        <v>0</v>
      </c>
      <c r="AB63" s="2" t="s">
        <v>3031</v>
      </c>
      <c r="AC63" s="22" t="b">
        <v>0</v>
      </c>
      <c r="AD63" s="2" t="s">
        <v>4149</v>
      </c>
      <c r="AE63" s="2" t="b">
        <v>0</v>
      </c>
      <c r="AF63" s="2" t="s">
        <v>4150</v>
      </c>
      <c r="AG63" s="22" t="b">
        <v>0</v>
      </c>
      <c r="AH63" s="2" t="s">
        <v>4151</v>
      </c>
      <c r="AI63" s="2" t="b">
        <v>0</v>
      </c>
      <c r="AJ63" s="2" t="s">
        <v>4152</v>
      </c>
      <c r="AK63" s="22" t="b">
        <v>0</v>
      </c>
      <c r="AL63" s="2" t="s">
        <v>4153</v>
      </c>
      <c r="AM63" s="2" t="b">
        <v>0</v>
      </c>
      <c r="AN63" s="2" t="s">
        <v>4154</v>
      </c>
      <c r="AO63" s="2" t="b">
        <v>0</v>
      </c>
      <c r="AP63" s="2" t="s">
        <v>4155</v>
      </c>
      <c r="AQ63" s="2" t="b">
        <v>0</v>
      </c>
      <c r="AR63" s="2" t="s">
        <v>2651</v>
      </c>
      <c r="AS63" s="2" t="b">
        <v>0</v>
      </c>
      <c r="AT63" s="2" t="s">
        <v>4156</v>
      </c>
      <c r="AU63" s="22" t="b">
        <v>0</v>
      </c>
      <c r="AV63" s="2" t="s">
        <v>3143</v>
      </c>
      <c r="AY63" s="22" t="b">
        <v>0</v>
      </c>
      <c r="AZ63" s="2" t="s">
        <v>4158</v>
      </c>
      <c r="BA63" s="22" t="b">
        <v>0</v>
      </c>
      <c r="BB63" s="2" t="s">
        <v>4159</v>
      </c>
      <c r="BC63" s="22" t="b">
        <v>0</v>
      </c>
      <c r="BD63" s="2" t="s">
        <v>4160</v>
      </c>
      <c r="BH63" s="2" t="s">
        <v>4161</v>
      </c>
      <c r="BI63" s="22" t="b">
        <v>0</v>
      </c>
      <c r="BJ63" s="2" t="s">
        <v>4162</v>
      </c>
    </row>
    <row r="64">
      <c r="A64" s="22" t="b">
        <v>0</v>
      </c>
      <c r="B64" s="2" t="s">
        <v>4163</v>
      </c>
      <c r="C64" s="22" t="b">
        <v>0</v>
      </c>
      <c r="D64" s="173" t="s">
        <v>4164</v>
      </c>
      <c r="E64" s="22" t="b">
        <v>0</v>
      </c>
      <c r="F64" s="2" t="s">
        <v>3257</v>
      </c>
      <c r="G64" s="22" t="b">
        <v>0</v>
      </c>
      <c r="H64" s="2" t="s">
        <v>4165</v>
      </c>
      <c r="I64" s="2" t="b">
        <v>0</v>
      </c>
      <c r="J64" s="2" t="s">
        <v>4166</v>
      </c>
      <c r="K64" s="22" t="b">
        <v>0</v>
      </c>
      <c r="L64" s="2" t="s">
        <v>4167</v>
      </c>
      <c r="M64" s="22" t="b">
        <v>0</v>
      </c>
      <c r="N64" s="2" t="s">
        <v>4168</v>
      </c>
      <c r="O64" s="22" t="b">
        <v>0</v>
      </c>
      <c r="P64" s="2" t="s">
        <v>4169</v>
      </c>
      <c r="Q64" s="22" t="b">
        <v>0</v>
      </c>
      <c r="R64" s="2" t="s">
        <v>4170</v>
      </c>
      <c r="S64" s="22" t="b">
        <v>0</v>
      </c>
      <c r="T64" s="2" t="s">
        <v>4171</v>
      </c>
      <c r="U64" s="22" t="b">
        <v>0</v>
      </c>
      <c r="V64" s="2" t="s">
        <v>4172</v>
      </c>
      <c r="W64" s="22" t="b">
        <v>0</v>
      </c>
      <c r="X64" s="2" t="s">
        <v>4173</v>
      </c>
      <c r="Y64" s="2" t="b">
        <v>0</v>
      </c>
      <c r="Z64" s="2" t="s">
        <v>4174</v>
      </c>
      <c r="AA64" s="22" t="b">
        <v>0</v>
      </c>
      <c r="AB64" s="2" t="s">
        <v>3286</v>
      </c>
      <c r="AC64" s="22" t="b">
        <v>0</v>
      </c>
      <c r="AD64" s="2" t="s">
        <v>4175</v>
      </c>
      <c r="AE64" s="2" t="b">
        <v>0</v>
      </c>
      <c r="AF64" s="2" t="s">
        <v>4176</v>
      </c>
      <c r="AG64" s="22" t="b">
        <v>0</v>
      </c>
      <c r="AH64" s="2" t="s">
        <v>4177</v>
      </c>
      <c r="AI64" s="2" t="b">
        <v>0</v>
      </c>
      <c r="AJ64" s="2" t="s">
        <v>4178</v>
      </c>
      <c r="AK64" s="22" t="b">
        <v>0</v>
      </c>
      <c r="AL64" s="2" t="s">
        <v>4179</v>
      </c>
      <c r="AM64" s="2" t="b">
        <v>0</v>
      </c>
      <c r="AN64" s="2" t="s">
        <v>4181</v>
      </c>
      <c r="AO64" s="2" t="b">
        <v>0</v>
      </c>
      <c r="AP64" s="2" t="s">
        <v>4182</v>
      </c>
      <c r="AQ64" s="2" t="b">
        <v>0</v>
      </c>
      <c r="AR64" s="2" t="s">
        <v>2681</v>
      </c>
      <c r="AS64" s="2" t="b">
        <v>0</v>
      </c>
      <c r="AT64" s="2" t="s">
        <v>612</v>
      </c>
      <c r="AU64" s="22" t="b">
        <v>0</v>
      </c>
      <c r="AV64" s="2" t="s">
        <v>3172</v>
      </c>
      <c r="AY64" s="22" t="b">
        <v>0</v>
      </c>
      <c r="AZ64" s="2" t="s">
        <v>4183</v>
      </c>
      <c r="BA64" s="22" t="b">
        <v>0</v>
      </c>
      <c r="BB64" s="2" t="s">
        <v>4184</v>
      </c>
      <c r="BC64" s="22" t="b">
        <v>0</v>
      </c>
      <c r="BD64" s="2" t="s">
        <v>4185</v>
      </c>
      <c r="BH64" s="2" t="s">
        <v>4186</v>
      </c>
      <c r="BI64" s="22" t="b">
        <v>0</v>
      </c>
      <c r="BJ64" s="2" t="s">
        <v>4187</v>
      </c>
    </row>
    <row r="65">
      <c r="A65" s="22" t="b">
        <v>0</v>
      </c>
      <c r="B65" s="2" t="s">
        <v>4188</v>
      </c>
      <c r="C65" s="22" t="b">
        <v>0</v>
      </c>
      <c r="D65" s="173" t="s">
        <v>4189</v>
      </c>
      <c r="E65" s="22" t="b">
        <v>0</v>
      </c>
      <c r="F65" s="2" t="s">
        <v>3292</v>
      </c>
      <c r="G65" s="22" t="b">
        <v>0</v>
      </c>
      <c r="H65" s="2" t="s">
        <v>4190</v>
      </c>
      <c r="I65" s="2" t="b">
        <v>0</v>
      </c>
      <c r="J65" s="2" t="s">
        <v>4191</v>
      </c>
      <c r="K65" s="22" t="b">
        <v>0</v>
      </c>
      <c r="L65" s="2" t="s">
        <v>4192</v>
      </c>
      <c r="M65" s="22" t="b">
        <v>0</v>
      </c>
      <c r="N65" s="2" t="s">
        <v>4193</v>
      </c>
      <c r="O65" s="22" t="b">
        <v>0</v>
      </c>
      <c r="P65" s="2" t="s">
        <v>4194</v>
      </c>
      <c r="Q65" s="22" t="b">
        <v>0</v>
      </c>
      <c r="R65" s="2" t="s">
        <v>4195</v>
      </c>
      <c r="S65" s="22" t="b">
        <v>0</v>
      </c>
      <c r="T65" s="2" t="s">
        <v>4196</v>
      </c>
      <c r="U65" s="22" t="b">
        <v>0</v>
      </c>
      <c r="V65" s="2" t="s">
        <v>4197</v>
      </c>
      <c r="W65" s="22" t="b">
        <v>0</v>
      </c>
      <c r="X65" s="2" t="s">
        <v>4198</v>
      </c>
      <c r="Y65" s="2" t="b">
        <v>0</v>
      </c>
      <c r="Z65" s="2" t="s">
        <v>4199</v>
      </c>
      <c r="AA65" s="22" t="b">
        <v>0</v>
      </c>
      <c r="AB65" s="2" t="s">
        <v>3325</v>
      </c>
      <c r="AC65" s="22" t="b">
        <v>0</v>
      </c>
      <c r="AD65" s="2" t="s">
        <v>4200</v>
      </c>
      <c r="AE65" s="2" t="b">
        <v>0</v>
      </c>
      <c r="AF65" s="2" t="s">
        <v>4201</v>
      </c>
      <c r="AG65" s="22" t="b">
        <v>0</v>
      </c>
      <c r="AH65" s="2" t="s">
        <v>4202</v>
      </c>
      <c r="AI65" s="2" t="b">
        <v>0</v>
      </c>
      <c r="AJ65" s="2" t="s">
        <v>4203</v>
      </c>
      <c r="AK65" s="22" t="b">
        <v>0</v>
      </c>
      <c r="AL65" s="2" t="s">
        <v>4204</v>
      </c>
      <c r="AM65" s="2" t="b">
        <v>0</v>
      </c>
      <c r="AN65" s="2" t="s">
        <v>4205</v>
      </c>
      <c r="AO65" s="2" t="b">
        <v>0</v>
      </c>
      <c r="AP65" s="2" t="s">
        <v>4206</v>
      </c>
      <c r="AQ65" s="2" t="b">
        <v>0</v>
      </c>
      <c r="AR65" s="2" t="s">
        <v>2712</v>
      </c>
      <c r="AS65" s="83" t="b">
        <v>0</v>
      </c>
      <c r="AT65" s="84" t="s">
        <v>427</v>
      </c>
      <c r="AU65" s="22" t="b">
        <v>0</v>
      </c>
      <c r="AV65" s="2" t="s">
        <v>3201</v>
      </c>
      <c r="AY65" s="22" t="b">
        <v>0</v>
      </c>
      <c r="AZ65" s="2" t="s">
        <v>4207</v>
      </c>
      <c r="BA65" s="22" t="b">
        <v>0</v>
      </c>
      <c r="BB65" s="2" t="s">
        <v>4208</v>
      </c>
      <c r="BC65" s="22" t="b">
        <v>0</v>
      </c>
      <c r="BD65" s="2" t="s">
        <v>4209</v>
      </c>
      <c r="BH65" s="2" t="s">
        <v>4210</v>
      </c>
      <c r="BI65" s="22" t="b">
        <v>0</v>
      </c>
      <c r="BJ65" s="2" t="s">
        <v>4211</v>
      </c>
    </row>
    <row r="66">
      <c r="A66" s="22" t="b">
        <v>0</v>
      </c>
      <c r="B66" s="2" t="s">
        <v>4212</v>
      </c>
      <c r="C66" s="22" t="b">
        <v>0</v>
      </c>
      <c r="D66" s="173" t="s">
        <v>4213</v>
      </c>
      <c r="E66" s="22" t="b">
        <v>0</v>
      </c>
      <c r="F66" s="2" t="s">
        <v>3743</v>
      </c>
      <c r="G66" s="22" t="b">
        <v>0</v>
      </c>
      <c r="H66" s="2" t="s">
        <v>4214</v>
      </c>
      <c r="I66" s="2" t="b">
        <v>0</v>
      </c>
      <c r="J66" s="2" t="s">
        <v>4215</v>
      </c>
      <c r="K66" s="22" t="b">
        <v>0</v>
      </c>
      <c r="L66" s="2" t="s">
        <v>4216</v>
      </c>
      <c r="M66" s="22" t="b">
        <v>0</v>
      </c>
      <c r="N66" s="2" t="s">
        <v>4217</v>
      </c>
      <c r="O66" s="22" t="b">
        <v>0</v>
      </c>
      <c r="P66" s="2" t="s">
        <v>4218</v>
      </c>
      <c r="Q66" s="22" t="b">
        <v>0</v>
      </c>
      <c r="R66" s="2" t="s">
        <v>4219</v>
      </c>
      <c r="S66" s="22" t="b">
        <v>0</v>
      </c>
      <c r="T66" s="2" t="s">
        <v>4220</v>
      </c>
      <c r="U66" s="22" t="b">
        <v>0</v>
      </c>
      <c r="V66" s="2" t="s">
        <v>4221</v>
      </c>
      <c r="W66" s="22" t="b">
        <v>0</v>
      </c>
      <c r="X66" s="2" t="s">
        <v>4222</v>
      </c>
      <c r="Y66" s="2" t="b">
        <v>0</v>
      </c>
      <c r="Z66" s="2" t="s">
        <v>4223</v>
      </c>
      <c r="AA66" s="22" t="b">
        <v>0</v>
      </c>
      <c r="AB66" s="2" t="s">
        <v>3373</v>
      </c>
      <c r="AC66" s="22" t="b">
        <v>0</v>
      </c>
      <c r="AD66" s="2" t="s">
        <v>4224</v>
      </c>
      <c r="AE66" s="2" t="b">
        <v>0</v>
      </c>
      <c r="AF66" s="2" t="s">
        <v>4225</v>
      </c>
      <c r="AG66" s="22" t="b">
        <v>0</v>
      </c>
      <c r="AH66" s="2" t="s">
        <v>4226</v>
      </c>
      <c r="AI66" s="2" t="b">
        <v>0</v>
      </c>
      <c r="AJ66" s="2" t="s">
        <v>4227</v>
      </c>
      <c r="AK66" s="22" t="b">
        <v>0</v>
      </c>
      <c r="AL66" s="2" t="s">
        <v>4228</v>
      </c>
      <c r="AM66" s="2" t="b">
        <v>0</v>
      </c>
      <c r="AN66" s="2" t="s">
        <v>4230</v>
      </c>
      <c r="AO66" s="83" t="b">
        <v>0</v>
      </c>
      <c r="AP66" s="84" t="s">
        <v>4231</v>
      </c>
      <c r="AQ66" s="2" t="b">
        <v>0</v>
      </c>
      <c r="AR66" s="2" t="s">
        <v>2741</v>
      </c>
      <c r="AS66" s="2" t="b">
        <v>0</v>
      </c>
      <c r="AT66" s="2" t="s">
        <v>4232</v>
      </c>
      <c r="AU66" s="22" t="b">
        <v>0</v>
      </c>
      <c r="AV66" s="2" t="s">
        <v>3229</v>
      </c>
      <c r="AY66" s="22" t="b">
        <v>0</v>
      </c>
      <c r="AZ66" s="2" t="s">
        <v>4233</v>
      </c>
      <c r="BA66" s="22" t="b">
        <v>0</v>
      </c>
      <c r="BB66" s="2" t="s">
        <v>4234</v>
      </c>
      <c r="BC66" s="22" t="b">
        <v>0</v>
      </c>
      <c r="BD66" s="2" t="s">
        <v>4235</v>
      </c>
      <c r="BH66" s="2" t="s">
        <v>4236</v>
      </c>
      <c r="BI66" s="22" t="b">
        <v>0</v>
      </c>
      <c r="BJ66" s="2" t="s">
        <v>4237</v>
      </c>
    </row>
    <row r="67">
      <c r="A67" s="22" t="b">
        <v>0</v>
      </c>
      <c r="B67" s="2" t="s">
        <v>4238</v>
      </c>
      <c r="C67" s="22" t="b">
        <v>0</v>
      </c>
      <c r="D67" s="173" t="s">
        <v>4239</v>
      </c>
      <c r="E67" s="22" t="b">
        <v>0</v>
      </c>
      <c r="F67" s="2" t="s">
        <v>3773</v>
      </c>
      <c r="G67" s="22" t="b">
        <v>0</v>
      </c>
      <c r="H67" s="2" t="s">
        <v>4240</v>
      </c>
      <c r="I67" s="2" t="b">
        <v>0</v>
      </c>
      <c r="J67" s="2" t="s">
        <v>4241</v>
      </c>
      <c r="K67" s="22" t="b">
        <v>0</v>
      </c>
      <c r="L67" s="2" t="s">
        <v>4242</v>
      </c>
      <c r="M67" s="22" t="b">
        <v>0</v>
      </c>
      <c r="N67" s="2" t="s">
        <v>4243</v>
      </c>
      <c r="O67" s="22" t="b">
        <v>0</v>
      </c>
      <c r="P67" s="2" t="s">
        <v>4244</v>
      </c>
      <c r="Q67" s="83" t="b">
        <v>0</v>
      </c>
      <c r="R67" s="84" t="s">
        <v>110</v>
      </c>
      <c r="S67" s="22" t="b">
        <v>0</v>
      </c>
      <c r="T67" s="2" t="s">
        <v>4245</v>
      </c>
      <c r="U67" s="22" t="b">
        <v>0</v>
      </c>
      <c r="V67" s="2" t="s">
        <v>4246</v>
      </c>
      <c r="W67" s="22" t="b">
        <v>0</v>
      </c>
      <c r="X67" s="2" t="s">
        <v>4247</v>
      </c>
      <c r="Y67" s="2" t="b">
        <v>0</v>
      </c>
      <c r="Z67" s="2" t="s">
        <v>4248</v>
      </c>
      <c r="AA67" s="22" t="b">
        <v>0</v>
      </c>
      <c r="AB67" s="2" t="s">
        <v>3420</v>
      </c>
      <c r="AC67" s="22" t="b">
        <v>0</v>
      </c>
      <c r="AD67" s="2" t="s">
        <v>4249</v>
      </c>
      <c r="AE67" s="2" t="b">
        <v>0</v>
      </c>
      <c r="AF67" s="2" t="s">
        <v>4250</v>
      </c>
      <c r="AG67" s="22" t="b">
        <v>0</v>
      </c>
      <c r="AH67" s="2" t="s">
        <v>4251</v>
      </c>
      <c r="AI67" s="2" t="b">
        <v>0</v>
      </c>
      <c r="AJ67" s="2" t="s">
        <v>4252</v>
      </c>
      <c r="AK67" s="22" t="b">
        <v>0</v>
      </c>
      <c r="AL67" s="2" t="s">
        <v>4253</v>
      </c>
      <c r="AM67" s="2" t="b">
        <v>0</v>
      </c>
      <c r="AN67" s="2" t="s">
        <v>4254</v>
      </c>
      <c r="AO67" s="2" t="b">
        <v>0</v>
      </c>
      <c r="AP67" s="2" t="s">
        <v>4255</v>
      </c>
      <c r="AQ67" s="2" t="b">
        <v>0</v>
      </c>
      <c r="AR67" s="2" t="s">
        <v>4256</v>
      </c>
      <c r="AS67" s="22" t="b">
        <v>0</v>
      </c>
      <c r="AT67" s="2" t="s">
        <v>4257</v>
      </c>
      <c r="AU67" s="22" t="b">
        <v>0</v>
      </c>
      <c r="AV67" s="2" t="s">
        <v>3257</v>
      </c>
      <c r="AY67" s="22" t="b">
        <v>0</v>
      </c>
      <c r="AZ67" s="2" t="s">
        <v>4258</v>
      </c>
      <c r="BA67" s="22" t="b">
        <v>0</v>
      </c>
      <c r="BB67" s="2" t="s">
        <v>4259</v>
      </c>
      <c r="BC67" s="22" t="b">
        <v>0</v>
      </c>
      <c r="BD67" s="2" t="s">
        <v>4260</v>
      </c>
      <c r="BH67" s="2" t="s">
        <v>4261</v>
      </c>
      <c r="BI67" s="22" t="b">
        <v>0</v>
      </c>
      <c r="BJ67" s="2" t="s">
        <v>4262</v>
      </c>
    </row>
    <row r="68">
      <c r="A68" s="22" t="b">
        <v>0</v>
      </c>
      <c r="B68" s="2" t="s">
        <v>490</v>
      </c>
      <c r="C68" s="22" t="b">
        <v>0</v>
      </c>
      <c r="D68" s="173" t="s">
        <v>4263</v>
      </c>
      <c r="E68" s="22" t="b">
        <v>0</v>
      </c>
      <c r="F68" s="2" t="s">
        <v>4264</v>
      </c>
      <c r="G68" s="22" t="b">
        <v>0</v>
      </c>
      <c r="H68" s="2" t="s">
        <v>4265</v>
      </c>
      <c r="I68" s="2" t="b">
        <v>0</v>
      </c>
      <c r="J68" s="2" t="s">
        <v>4266</v>
      </c>
      <c r="K68" s="22" t="b">
        <v>0</v>
      </c>
      <c r="L68" s="2" t="s">
        <v>4267</v>
      </c>
      <c r="M68" s="22" t="b">
        <v>0</v>
      </c>
      <c r="N68" s="2" t="s">
        <v>4268</v>
      </c>
      <c r="O68" s="22" t="b">
        <v>0</v>
      </c>
      <c r="P68" s="2" t="s">
        <v>4269</v>
      </c>
      <c r="Q68" s="22" t="b">
        <v>0</v>
      </c>
      <c r="R68" s="2" t="s">
        <v>4270</v>
      </c>
      <c r="S68" s="22" t="b">
        <v>0</v>
      </c>
      <c r="T68" s="2" t="s">
        <v>4271</v>
      </c>
      <c r="U68" s="22" t="b">
        <v>0</v>
      </c>
      <c r="V68" s="2" t="s">
        <v>4272</v>
      </c>
      <c r="W68" s="22" t="b">
        <v>0</v>
      </c>
      <c r="X68" s="2" t="s">
        <v>4273</v>
      </c>
      <c r="Y68" s="2" t="b">
        <v>0</v>
      </c>
      <c r="Z68" s="2" t="s">
        <v>4274</v>
      </c>
      <c r="AA68" s="22" t="b">
        <v>0</v>
      </c>
      <c r="AB68" s="2" t="s">
        <v>3470</v>
      </c>
      <c r="AC68" s="22" t="b">
        <v>0</v>
      </c>
      <c r="AD68" s="2" t="s">
        <v>4276</v>
      </c>
      <c r="AE68" s="2" t="b">
        <v>0</v>
      </c>
      <c r="AF68" s="2" t="s">
        <v>4278</v>
      </c>
      <c r="AG68" s="22" t="b">
        <v>0</v>
      </c>
      <c r="AH68" s="2" t="s">
        <v>4279</v>
      </c>
      <c r="AI68" s="2" t="b">
        <v>0</v>
      </c>
      <c r="AJ68" s="2" t="s">
        <v>4280</v>
      </c>
      <c r="AK68" s="22" t="b">
        <v>0</v>
      </c>
      <c r="AL68" s="2" t="s">
        <v>4281</v>
      </c>
      <c r="AM68" s="2" t="b">
        <v>0</v>
      </c>
      <c r="AN68" s="2" t="s">
        <v>4282</v>
      </c>
      <c r="AO68" s="2" t="b">
        <v>0</v>
      </c>
      <c r="AP68" s="2" t="s">
        <v>4284</v>
      </c>
      <c r="AQ68" s="2" t="b">
        <v>0</v>
      </c>
      <c r="AR68" s="2" t="s">
        <v>4285</v>
      </c>
      <c r="AS68" s="22" t="b">
        <v>0</v>
      </c>
      <c r="AT68" s="2" t="s">
        <v>4286</v>
      </c>
      <c r="AU68" s="22" t="b">
        <v>0</v>
      </c>
      <c r="AV68" s="2" t="s">
        <v>3292</v>
      </c>
      <c r="AY68" s="22" t="b">
        <v>0</v>
      </c>
      <c r="AZ68" s="2" t="s">
        <v>4288</v>
      </c>
      <c r="BA68" s="22" t="b">
        <v>0</v>
      </c>
      <c r="BB68" s="2" t="s">
        <v>4289</v>
      </c>
      <c r="BC68" s="22" t="b">
        <v>0</v>
      </c>
      <c r="BD68" s="2" t="s">
        <v>4290</v>
      </c>
      <c r="BH68" s="2" t="s">
        <v>4291</v>
      </c>
      <c r="BI68" s="22" t="b">
        <v>0</v>
      </c>
      <c r="BJ68" s="2" t="s">
        <v>4292</v>
      </c>
    </row>
    <row r="69">
      <c r="A69" s="22" t="b">
        <v>0</v>
      </c>
      <c r="B69" s="2" t="s">
        <v>492</v>
      </c>
      <c r="C69" s="22" t="b">
        <v>0</v>
      </c>
      <c r="D69" s="173" t="s">
        <v>4293</v>
      </c>
      <c r="E69" s="22" t="b">
        <v>0</v>
      </c>
      <c r="F69" s="2" t="s">
        <v>4294</v>
      </c>
      <c r="G69" s="22" t="b">
        <v>0</v>
      </c>
      <c r="H69" s="2" t="s">
        <v>4295</v>
      </c>
      <c r="I69" s="2" t="b">
        <v>0</v>
      </c>
      <c r="J69" s="2" t="s">
        <v>4296</v>
      </c>
      <c r="K69" s="22" t="b">
        <v>0</v>
      </c>
      <c r="L69" s="2" t="s">
        <v>4297</v>
      </c>
      <c r="M69" s="22" t="b">
        <v>0</v>
      </c>
      <c r="N69" s="2" t="s">
        <v>4298</v>
      </c>
      <c r="O69" s="22" t="b">
        <v>0</v>
      </c>
      <c r="P69" s="2" t="s">
        <v>4299</v>
      </c>
      <c r="Q69" s="22" t="b">
        <v>0</v>
      </c>
      <c r="R69" s="2" t="s">
        <v>4300</v>
      </c>
      <c r="S69" s="22" t="b">
        <v>0</v>
      </c>
      <c r="T69" s="2" t="s">
        <v>4301</v>
      </c>
      <c r="U69" s="22" t="b">
        <v>0</v>
      </c>
      <c r="V69" s="2" t="s">
        <v>4302</v>
      </c>
      <c r="W69" s="22" t="b">
        <v>0</v>
      </c>
      <c r="X69" s="2" t="s">
        <v>4303</v>
      </c>
      <c r="Y69" s="2" t="b">
        <v>0</v>
      </c>
      <c r="Z69" s="2" t="s">
        <v>4304</v>
      </c>
      <c r="AA69" s="22" t="b">
        <v>0</v>
      </c>
      <c r="AB69" s="2" t="s">
        <v>3519</v>
      </c>
      <c r="AC69" s="22" t="b">
        <v>0</v>
      </c>
      <c r="AD69" s="2" t="s">
        <v>4306</v>
      </c>
      <c r="AE69" s="2" t="b">
        <v>0</v>
      </c>
      <c r="AF69" s="2" t="s">
        <v>4307</v>
      </c>
      <c r="AG69" s="22" t="b">
        <v>0</v>
      </c>
      <c r="AH69" s="2" t="s">
        <v>4308</v>
      </c>
      <c r="AI69" s="2" t="b">
        <v>0</v>
      </c>
      <c r="AJ69" s="2" t="s">
        <v>4309</v>
      </c>
      <c r="AK69" s="22" t="b">
        <v>0</v>
      </c>
      <c r="AL69" s="2" t="s">
        <v>4310</v>
      </c>
      <c r="AM69" s="2" t="b">
        <v>0</v>
      </c>
      <c r="AN69" s="2" t="s">
        <v>4311</v>
      </c>
      <c r="AO69" s="2" t="b">
        <v>0</v>
      </c>
      <c r="AP69" s="2" t="s">
        <v>4312</v>
      </c>
      <c r="AQ69" s="2" t="b">
        <v>0</v>
      </c>
      <c r="AR69" s="2" t="s">
        <v>4313</v>
      </c>
      <c r="AS69" s="22" t="b">
        <v>0</v>
      </c>
      <c r="AT69" s="2" t="s">
        <v>4314</v>
      </c>
      <c r="AU69" s="22" t="b">
        <v>0</v>
      </c>
      <c r="AV69" s="2" t="s">
        <v>3743</v>
      </c>
      <c r="AY69" s="22" t="b">
        <v>0</v>
      </c>
      <c r="AZ69" s="2" t="s">
        <v>4315</v>
      </c>
      <c r="BA69" s="22" t="b">
        <v>0</v>
      </c>
      <c r="BB69" s="2" t="s">
        <v>4316</v>
      </c>
      <c r="BC69" s="22" t="b">
        <v>0</v>
      </c>
      <c r="BD69" s="2" t="s">
        <v>4318</v>
      </c>
      <c r="BH69" s="2" t="s">
        <v>4319</v>
      </c>
      <c r="BI69" s="22" t="b">
        <v>0</v>
      </c>
      <c r="BJ69" s="2" t="s">
        <v>4320</v>
      </c>
    </row>
    <row r="70">
      <c r="A70" s="22" t="b">
        <v>0</v>
      </c>
      <c r="B70" s="2" t="s">
        <v>496</v>
      </c>
      <c r="C70" s="22" t="b">
        <v>0</v>
      </c>
      <c r="D70" s="173" t="s">
        <v>4321</v>
      </c>
      <c r="E70" s="22" t="b">
        <v>0</v>
      </c>
      <c r="F70" s="2" t="s">
        <v>4322</v>
      </c>
      <c r="G70" s="22" t="b">
        <v>0</v>
      </c>
      <c r="H70" s="2" t="s">
        <v>4323</v>
      </c>
      <c r="I70" s="2" t="b">
        <v>0</v>
      </c>
      <c r="J70" s="2" t="s">
        <v>4324</v>
      </c>
      <c r="K70" s="22" t="b">
        <v>0</v>
      </c>
      <c r="L70" s="2" t="s">
        <v>4325</v>
      </c>
      <c r="M70" s="22" t="b">
        <v>0</v>
      </c>
      <c r="N70" s="2" t="s">
        <v>4326</v>
      </c>
      <c r="O70" s="22" t="b">
        <v>0</v>
      </c>
      <c r="P70" s="2" t="s">
        <v>4327</v>
      </c>
      <c r="Q70" s="22" t="b">
        <v>0</v>
      </c>
      <c r="R70" s="2" t="s">
        <v>4328</v>
      </c>
      <c r="S70" s="22" t="b">
        <v>0</v>
      </c>
      <c r="T70" s="2" t="s">
        <v>4329</v>
      </c>
      <c r="U70" s="22" t="b">
        <v>0</v>
      </c>
      <c r="V70" s="2" t="s">
        <v>4330</v>
      </c>
      <c r="W70" s="22" t="b">
        <v>0</v>
      </c>
      <c r="X70" s="2" t="s">
        <v>4331</v>
      </c>
      <c r="Y70" s="2" t="b">
        <v>0</v>
      </c>
      <c r="Z70" s="2" t="s">
        <v>4332</v>
      </c>
      <c r="AA70" s="22" t="b">
        <v>0</v>
      </c>
      <c r="AB70" s="2" t="s">
        <v>3561</v>
      </c>
      <c r="AC70" s="22" t="b">
        <v>0</v>
      </c>
      <c r="AD70" s="2" t="s">
        <v>4333</v>
      </c>
      <c r="AE70" s="2" t="b">
        <v>0</v>
      </c>
      <c r="AF70" s="2" t="s">
        <v>4334</v>
      </c>
      <c r="AG70" s="22" t="b">
        <v>0</v>
      </c>
      <c r="AH70" s="2" t="s">
        <v>4335</v>
      </c>
      <c r="AI70" s="2" t="b">
        <v>0</v>
      </c>
      <c r="AJ70" s="2" t="s">
        <v>4336</v>
      </c>
      <c r="AK70" s="22" t="b">
        <v>0</v>
      </c>
      <c r="AL70" s="2" t="s">
        <v>4337</v>
      </c>
      <c r="AM70" s="2" t="b">
        <v>0</v>
      </c>
      <c r="AN70" s="2" t="s">
        <v>4338</v>
      </c>
      <c r="AO70" s="2" t="b">
        <v>0</v>
      </c>
      <c r="AP70" s="2" t="s">
        <v>4339</v>
      </c>
      <c r="AQ70" s="2" t="b">
        <v>0</v>
      </c>
      <c r="AR70" s="2" t="s">
        <v>4340</v>
      </c>
      <c r="AS70" s="22" t="b">
        <v>0</v>
      </c>
      <c r="AT70" s="2" t="s">
        <v>4341</v>
      </c>
      <c r="AU70" s="22" t="b">
        <v>0</v>
      </c>
      <c r="AV70" s="2" t="s">
        <v>3773</v>
      </c>
      <c r="AY70" s="22" t="b">
        <v>0</v>
      </c>
      <c r="AZ70" s="2" t="s">
        <v>4342</v>
      </c>
      <c r="BA70" s="22" t="b">
        <v>0</v>
      </c>
      <c r="BB70" s="2" t="s">
        <v>4343</v>
      </c>
      <c r="BC70" s="22" t="b">
        <v>0</v>
      </c>
      <c r="BD70" s="2" t="s">
        <v>4344</v>
      </c>
      <c r="BH70" s="2" t="s">
        <v>4345</v>
      </c>
      <c r="BI70" s="22" t="b">
        <v>0</v>
      </c>
      <c r="BJ70" s="2" t="s">
        <v>4346</v>
      </c>
    </row>
    <row r="71">
      <c r="A71" s="22" t="b">
        <v>0</v>
      </c>
      <c r="B71" s="2" t="s">
        <v>500</v>
      </c>
      <c r="C71" s="22" t="b">
        <v>0</v>
      </c>
      <c r="D71" s="173" t="s">
        <v>4347</v>
      </c>
      <c r="E71" s="22" t="b">
        <v>0</v>
      </c>
      <c r="F71" s="2" t="s">
        <v>4348</v>
      </c>
      <c r="G71" s="22" t="b">
        <v>0</v>
      </c>
      <c r="H71" s="2" t="s">
        <v>4349</v>
      </c>
      <c r="I71" s="2" t="b">
        <v>0</v>
      </c>
      <c r="J71" s="2" t="s">
        <v>4350</v>
      </c>
      <c r="K71" s="22" t="b">
        <v>0</v>
      </c>
      <c r="L71" s="2" t="s">
        <v>4351</v>
      </c>
      <c r="M71" s="22" t="b">
        <v>0</v>
      </c>
      <c r="N71" s="2" t="s">
        <v>4352</v>
      </c>
      <c r="O71" s="22" t="b">
        <v>0</v>
      </c>
      <c r="P71" s="2" t="s">
        <v>4353</v>
      </c>
      <c r="Q71" s="22" t="b">
        <v>0</v>
      </c>
      <c r="R71" s="2" t="s">
        <v>4354</v>
      </c>
      <c r="S71" s="22" t="b">
        <v>0</v>
      </c>
      <c r="T71" s="2" t="s">
        <v>4355</v>
      </c>
      <c r="U71" s="22" t="b">
        <v>0</v>
      </c>
      <c r="V71" s="2" t="s">
        <v>4356</v>
      </c>
      <c r="W71" s="22" t="b">
        <v>0</v>
      </c>
      <c r="X71" s="2" t="s">
        <v>4357</v>
      </c>
      <c r="Y71" s="2" t="b">
        <v>0</v>
      </c>
      <c r="Z71" s="2" t="s">
        <v>4359</v>
      </c>
      <c r="AA71" s="22" t="b">
        <v>0</v>
      </c>
      <c r="AB71" s="2" t="s">
        <v>3616</v>
      </c>
      <c r="AC71" s="22" t="b">
        <v>0</v>
      </c>
      <c r="AD71" s="2" t="s">
        <v>4360</v>
      </c>
      <c r="AE71" s="2" t="b">
        <v>0</v>
      </c>
      <c r="AF71" s="2" t="s">
        <v>4361</v>
      </c>
      <c r="AG71" s="22" t="b">
        <v>0</v>
      </c>
      <c r="AH71" s="2" t="s">
        <v>4362</v>
      </c>
      <c r="AI71" s="2" t="b">
        <v>0</v>
      </c>
      <c r="AJ71" s="2" t="s">
        <v>4363</v>
      </c>
      <c r="AK71" s="22" t="b">
        <v>0</v>
      </c>
      <c r="AL71" s="2" t="s">
        <v>4364</v>
      </c>
      <c r="AM71" s="2" t="b">
        <v>0</v>
      </c>
      <c r="AN71" s="2" t="s">
        <v>4365</v>
      </c>
      <c r="AO71" s="2" t="b">
        <v>0</v>
      </c>
      <c r="AP71" s="2" t="s">
        <v>4366</v>
      </c>
      <c r="AQ71" s="2" t="b">
        <v>0</v>
      </c>
      <c r="AR71" s="2" t="s">
        <v>4367</v>
      </c>
      <c r="AS71" s="22" t="b">
        <v>0</v>
      </c>
      <c r="AT71" s="2" t="s">
        <v>4368</v>
      </c>
      <c r="AU71" s="22" t="b">
        <v>0</v>
      </c>
      <c r="AV71" s="2" t="s">
        <v>4264</v>
      </c>
      <c r="AY71" s="22" t="b">
        <v>0</v>
      </c>
      <c r="AZ71" s="2" t="s">
        <v>4369</v>
      </c>
      <c r="BA71" s="22" t="b">
        <v>0</v>
      </c>
      <c r="BB71" s="2" t="s">
        <v>4370</v>
      </c>
      <c r="BC71" s="22" t="b">
        <v>0</v>
      </c>
      <c r="BD71" s="2" t="s">
        <v>4371</v>
      </c>
      <c r="BH71" s="2" t="s">
        <v>4372</v>
      </c>
      <c r="BI71" s="22" t="b">
        <v>0</v>
      </c>
      <c r="BJ71" s="2" t="s">
        <v>4373</v>
      </c>
    </row>
    <row r="72">
      <c r="A72" s="22" t="b">
        <v>0</v>
      </c>
      <c r="B72" s="2" t="s">
        <v>4374</v>
      </c>
      <c r="C72" s="22" t="b">
        <v>0</v>
      </c>
      <c r="D72" s="173" t="s">
        <v>4375</v>
      </c>
      <c r="E72" s="22" t="b">
        <v>0</v>
      </c>
      <c r="F72" s="2" t="s">
        <v>4376</v>
      </c>
      <c r="G72" s="22" t="b">
        <v>0</v>
      </c>
      <c r="H72" s="2" t="s">
        <v>4377</v>
      </c>
      <c r="I72" s="2" t="b">
        <v>0</v>
      </c>
      <c r="J72" s="2" t="s">
        <v>4378</v>
      </c>
      <c r="K72" s="22" t="b">
        <v>0</v>
      </c>
      <c r="L72" s="2" t="s">
        <v>4379</v>
      </c>
      <c r="M72" s="22" t="b">
        <v>0</v>
      </c>
      <c r="N72" s="2" t="s">
        <v>4380</v>
      </c>
      <c r="O72" s="22" t="b">
        <v>0</v>
      </c>
      <c r="P72" s="2" t="s">
        <v>4381</v>
      </c>
      <c r="Q72" s="22" t="b">
        <v>0</v>
      </c>
      <c r="R72" s="2" t="s">
        <v>4382</v>
      </c>
      <c r="S72" s="22" t="b">
        <v>0</v>
      </c>
      <c r="T72" s="2" t="s">
        <v>4383</v>
      </c>
      <c r="U72" s="22" t="b">
        <v>0</v>
      </c>
      <c r="V72" s="2" t="s">
        <v>3870</v>
      </c>
      <c r="W72" s="22" t="b">
        <v>0</v>
      </c>
      <c r="X72" s="2" t="s">
        <v>4384</v>
      </c>
      <c r="Y72" s="2" t="b">
        <v>0</v>
      </c>
      <c r="Z72" s="2" t="s">
        <v>4385</v>
      </c>
      <c r="AA72" s="83" t="b">
        <v>0</v>
      </c>
      <c r="AB72" s="84" t="s">
        <v>360</v>
      </c>
      <c r="AC72" s="22" t="b">
        <v>0</v>
      </c>
      <c r="AD72" s="2" t="s">
        <v>4386</v>
      </c>
      <c r="AE72" s="83" t="b">
        <v>0</v>
      </c>
      <c r="AF72" s="84" t="s">
        <v>4387</v>
      </c>
      <c r="AG72" s="22" t="b">
        <v>0</v>
      </c>
      <c r="AH72" s="2" t="s">
        <v>4388</v>
      </c>
      <c r="AI72" s="2" t="b">
        <v>0</v>
      </c>
      <c r="AJ72" s="2" t="s">
        <v>4389</v>
      </c>
      <c r="AK72" s="22" t="b">
        <v>0</v>
      </c>
      <c r="AL72" s="2" t="s">
        <v>4390</v>
      </c>
      <c r="AM72" s="2" t="b">
        <v>0</v>
      </c>
      <c r="AN72" s="2" t="s">
        <v>4391</v>
      </c>
      <c r="AO72" s="2" t="b">
        <v>0</v>
      </c>
      <c r="AP72" s="2" t="s">
        <v>4392</v>
      </c>
      <c r="AQ72" s="2" t="b">
        <v>0</v>
      </c>
      <c r="AR72" s="2" t="s">
        <v>4393</v>
      </c>
      <c r="AS72" s="22" t="b">
        <v>0</v>
      </c>
      <c r="AT72" s="2" t="s">
        <v>4394</v>
      </c>
      <c r="AU72" s="22" t="b">
        <v>0</v>
      </c>
      <c r="AV72" s="2" t="s">
        <v>4294</v>
      </c>
      <c r="AY72" s="22" t="b">
        <v>0</v>
      </c>
      <c r="AZ72" s="2" t="s">
        <v>4396</v>
      </c>
      <c r="BA72" s="22" t="b">
        <v>0</v>
      </c>
      <c r="BB72" s="2" t="s">
        <v>4397</v>
      </c>
      <c r="BC72" s="22" t="b">
        <v>0</v>
      </c>
      <c r="BD72" s="2" t="s">
        <v>4398</v>
      </c>
      <c r="BH72" s="2" t="s">
        <v>4399</v>
      </c>
      <c r="BI72" s="22" t="b">
        <v>0</v>
      </c>
      <c r="BJ72" s="2" t="s">
        <v>4400</v>
      </c>
    </row>
    <row r="73">
      <c r="A73" s="22" t="b">
        <v>0</v>
      </c>
      <c r="B73" s="2" t="s">
        <v>4401</v>
      </c>
      <c r="C73" s="22" t="b">
        <v>0</v>
      </c>
      <c r="D73" s="173" t="s">
        <v>4403</v>
      </c>
      <c r="E73" s="22" t="b">
        <v>0</v>
      </c>
      <c r="F73" s="2" t="s">
        <v>4405</v>
      </c>
      <c r="G73" s="22" t="b">
        <v>0</v>
      </c>
      <c r="H73" s="2" t="s">
        <v>4406</v>
      </c>
      <c r="I73" s="2" t="b">
        <v>0</v>
      </c>
      <c r="J73" s="2" t="s">
        <v>4407</v>
      </c>
      <c r="K73" s="22" t="b">
        <v>0</v>
      </c>
      <c r="L73" s="2" t="s">
        <v>4409</v>
      </c>
      <c r="M73" s="22" t="b">
        <v>0</v>
      </c>
      <c r="N73" s="2" t="s">
        <v>4410</v>
      </c>
      <c r="O73" s="22" t="b">
        <v>0</v>
      </c>
      <c r="P73" s="2" t="s">
        <v>4411</v>
      </c>
      <c r="Q73" s="22" t="b">
        <v>0</v>
      </c>
      <c r="R73" s="2" t="s">
        <v>4412</v>
      </c>
      <c r="S73" s="83" t="b">
        <v>0</v>
      </c>
      <c r="T73" s="84" t="s">
        <v>828</v>
      </c>
      <c r="U73" s="22" t="b">
        <v>0</v>
      </c>
      <c r="V73" s="2" t="s">
        <v>4413</v>
      </c>
      <c r="W73" s="83" t="b">
        <v>0</v>
      </c>
      <c r="X73" s="84" t="s">
        <v>147</v>
      </c>
      <c r="Y73" s="2" t="b">
        <v>0</v>
      </c>
      <c r="Z73" s="2" t="s">
        <v>4414</v>
      </c>
      <c r="AA73" s="22" t="b">
        <v>0</v>
      </c>
      <c r="AB73" s="2" t="s">
        <v>4415</v>
      </c>
      <c r="AC73" s="22" t="b">
        <v>0</v>
      </c>
      <c r="AD73" s="2" t="s">
        <v>4416</v>
      </c>
      <c r="AE73" s="2" t="b">
        <v>0</v>
      </c>
      <c r="AF73" s="2" t="s">
        <v>4417</v>
      </c>
      <c r="AG73" s="22" t="b">
        <v>0</v>
      </c>
      <c r="AH73" s="2" t="s">
        <v>4418</v>
      </c>
      <c r="AI73" s="2" t="b">
        <v>0</v>
      </c>
      <c r="AJ73" s="2" t="s">
        <v>4419</v>
      </c>
      <c r="AK73" s="22" t="b">
        <v>0</v>
      </c>
      <c r="AL73" s="2" t="s">
        <v>4420</v>
      </c>
      <c r="AM73" s="2" t="b">
        <v>0</v>
      </c>
      <c r="AN73" s="2" t="s">
        <v>4421</v>
      </c>
      <c r="AO73" s="2" t="b">
        <v>0</v>
      </c>
      <c r="AP73" s="2" t="s">
        <v>4422</v>
      </c>
      <c r="AQ73" s="2" t="b">
        <v>0</v>
      </c>
      <c r="AR73" s="2" t="s">
        <v>4423</v>
      </c>
      <c r="AS73" s="22" t="b">
        <v>0</v>
      </c>
      <c r="AT73" s="2" t="s">
        <v>4424</v>
      </c>
      <c r="AU73" s="22" t="b">
        <v>0</v>
      </c>
      <c r="AV73" s="2" t="s">
        <v>4322</v>
      </c>
      <c r="AY73" s="22" t="b">
        <v>0</v>
      </c>
      <c r="AZ73" s="2" t="s">
        <v>4425</v>
      </c>
      <c r="BA73" s="22" t="b">
        <v>0</v>
      </c>
      <c r="BB73" s="2" t="s">
        <v>4426</v>
      </c>
      <c r="BC73" s="22" t="b">
        <v>0</v>
      </c>
      <c r="BD73" s="2" t="s">
        <v>4428</v>
      </c>
      <c r="BH73" s="2" t="s">
        <v>4429</v>
      </c>
      <c r="BI73" s="22" t="b">
        <v>0</v>
      </c>
      <c r="BJ73" s="2" t="s">
        <v>4430</v>
      </c>
    </row>
    <row r="74">
      <c r="A74" s="83" t="b">
        <v>0</v>
      </c>
      <c r="B74" s="84" t="s">
        <v>4431</v>
      </c>
      <c r="C74" s="22" t="b">
        <v>0</v>
      </c>
      <c r="D74" s="2" t="s">
        <v>4432</v>
      </c>
      <c r="E74" s="22" t="b">
        <v>0</v>
      </c>
      <c r="F74" s="2" t="s">
        <v>4433</v>
      </c>
      <c r="G74" s="22" t="b">
        <v>0</v>
      </c>
      <c r="H74" s="2" t="s">
        <v>4434</v>
      </c>
      <c r="I74" s="83" t="b">
        <v>0</v>
      </c>
      <c r="J74" s="84" t="s">
        <v>4435</v>
      </c>
      <c r="K74" s="22" t="b">
        <v>0</v>
      </c>
      <c r="L74" s="2" t="s">
        <v>4436</v>
      </c>
      <c r="M74" s="22" t="b">
        <v>0</v>
      </c>
      <c r="N74" s="2" t="s">
        <v>4437</v>
      </c>
      <c r="O74" s="22" t="b">
        <v>0</v>
      </c>
      <c r="P74" s="2" t="s">
        <v>4438</v>
      </c>
      <c r="Q74" s="22" t="b">
        <v>0</v>
      </c>
      <c r="R74" s="2" t="s">
        <v>4440</v>
      </c>
      <c r="S74" s="22" t="b">
        <v>0</v>
      </c>
      <c r="T74" s="2" t="s">
        <v>4441</v>
      </c>
      <c r="U74" s="22" t="b">
        <v>0</v>
      </c>
      <c r="V74" s="2" t="s">
        <v>4442</v>
      </c>
      <c r="W74" s="22" t="b">
        <v>0</v>
      </c>
      <c r="X74" s="2" t="s">
        <v>4443</v>
      </c>
      <c r="Y74" s="2" t="b">
        <v>0</v>
      </c>
      <c r="Z74" s="2" t="s">
        <v>4444</v>
      </c>
      <c r="AA74" s="22" t="b">
        <v>0</v>
      </c>
      <c r="AB74" s="2" t="s">
        <v>4445</v>
      </c>
      <c r="AC74" s="22" t="b">
        <v>0</v>
      </c>
      <c r="AD74" s="2" t="s">
        <v>4446</v>
      </c>
      <c r="AE74" s="2" t="b">
        <v>0</v>
      </c>
      <c r="AF74" s="2" t="s">
        <v>4447</v>
      </c>
      <c r="AG74" s="22" t="b">
        <v>0</v>
      </c>
      <c r="AH74" s="2" t="s">
        <v>4448</v>
      </c>
      <c r="AI74" s="2" t="b">
        <v>0</v>
      </c>
      <c r="AJ74" s="2" t="s">
        <v>4449</v>
      </c>
      <c r="AK74" s="22" t="b">
        <v>0</v>
      </c>
      <c r="AL74" s="2" t="s">
        <v>4450</v>
      </c>
      <c r="AM74" s="2" t="b">
        <v>0</v>
      </c>
      <c r="AN74" s="2" t="s">
        <v>4451</v>
      </c>
      <c r="AO74" s="2" t="b">
        <v>0</v>
      </c>
      <c r="AP74" s="2" t="s">
        <v>4452</v>
      </c>
      <c r="AQ74" s="2" t="b">
        <v>0</v>
      </c>
      <c r="AR74" s="173" t="s">
        <v>4453</v>
      </c>
      <c r="AS74" s="2" t="b">
        <v>0</v>
      </c>
      <c r="AT74" s="2" t="s">
        <v>4454</v>
      </c>
      <c r="AU74" s="22" t="b">
        <v>0</v>
      </c>
      <c r="AV74" s="2" t="s">
        <v>4348</v>
      </c>
      <c r="AY74" s="22" t="b">
        <v>0</v>
      </c>
      <c r="AZ74" s="2" t="s">
        <v>4455</v>
      </c>
      <c r="BA74" s="22" t="b">
        <v>0</v>
      </c>
      <c r="BB74" s="2" t="s">
        <v>4456</v>
      </c>
      <c r="BC74" s="22" t="b">
        <v>0</v>
      </c>
      <c r="BD74" s="2" t="s">
        <v>4457</v>
      </c>
      <c r="BH74" s="2" t="s">
        <v>4458</v>
      </c>
      <c r="BI74" s="22" t="b">
        <v>0</v>
      </c>
      <c r="BJ74" s="2" t="s">
        <v>4459</v>
      </c>
    </row>
    <row r="75">
      <c r="A75" s="22" t="b">
        <v>0</v>
      </c>
      <c r="B75" s="2" t="s">
        <v>4460</v>
      </c>
      <c r="C75" s="22" t="b">
        <v>0</v>
      </c>
      <c r="D75" s="2" t="s">
        <v>4461</v>
      </c>
      <c r="E75" s="83" t="b">
        <v>0</v>
      </c>
      <c r="F75" s="84" t="s">
        <v>4462</v>
      </c>
      <c r="G75" s="22" t="b">
        <v>0</v>
      </c>
      <c r="H75" s="2" t="s">
        <v>4463</v>
      </c>
      <c r="I75" s="2" t="b">
        <v>0</v>
      </c>
      <c r="J75" s="2" t="s">
        <v>4464</v>
      </c>
      <c r="K75" s="22" t="b">
        <v>0</v>
      </c>
      <c r="L75" s="2" t="s">
        <v>4465</v>
      </c>
      <c r="M75" s="22" t="b">
        <v>0</v>
      </c>
      <c r="N75" s="2" t="s">
        <v>4466</v>
      </c>
      <c r="O75" s="22" t="b">
        <v>0</v>
      </c>
      <c r="P75" s="2" t="s">
        <v>4467</v>
      </c>
      <c r="Q75" s="22" t="b">
        <v>0</v>
      </c>
      <c r="R75" s="2" t="s">
        <v>4468</v>
      </c>
      <c r="S75" s="22" t="b">
        <v>0</v>
      </c>
      <c r="T75" s="2" t="s">
        <v>4469</v>
      </c>
      <c r="U75" s="22" t="b">
        <v>0</v>
      </c>
      <c r="V75" s="2" t="s">
        <v>4470</v>
      </c>
      <c r="W75" s="22" t="b">
        <v>0</v>
      </c>
      <c r="X75" s="2" t="s">
        <v>4471</v>
      </c>
      <c r="Y75" s="2" t="b">
        <v>0</v>
      </c>
      <c r="Z75" s="2" t="s">
        <v>4472</v>
      </c>
      <c r="AA75" s="22" t="b">
        <v>0</v>
      </c>
      <c r="AB75" s="2" t="s">
        <v>4473</v>
      </c>
      <c r="AC75" s="22" t="b">
        <v>0</v>
      </c>
      <c r="AD75" s="2" t="s">
        <v>4474</v>
      </c>
      <c r="AE75" s="2" t="b">
        <v>0</v>
      </c>
      <c r="AF75" s="2" t="s">
        <v>4475</v>
      </c>
      <c r="AG75" s="22" t="b">
        <v>0</v>
      </c>
      <c r="AH75" s="2" t="s">
        <v>4476</v>
      </c>
      <c r="AI75" s="2" t="b">
        <v>0</v>
      </c>
      <c r="AJ75" s="2" t="s">
        <v>4477</v>
      </c>
      <c r="AK75" s="22" t="b">
        <v>0</v>
      </c>
      <c r="AL75" s="2" t="s">
        <v>4478</v>
      </c>
      <c r="AM75" s="2" t="b">
        <v>0</v>
      </c>
      <c r="AN75" s="2" t="s">
        <v>4479</v>
      </c>
      <c r="AO75" s="2" t="b">
        <v>0</v>
      </c>
      <c r="AP75" s="2" t="s">
        <v>4481</v>
      </c>
      <c r="AQ75" s="2" t="b">
        <v>0</v>
      </c>
      <c r="AR75" s="173" t="s">
        <v>4482</v>
      </c>
      <c r="AS75" s="2" t="b">
        <v>0</v>
      </c>
      <c r="AT75" s="2" t="s">
        <v>4483</v>
      </c>
      <c r="AU75" s="22" t="b">
        <v>0</v>
      </c>
      <c r="AV75" s="2" t="s">
        <v>4484</v>
      </c>
      <c r="AY75" s="22" t="b">
        <v>0</v>
      </c>
      <c r="AZ75" s="2" t="s">
        <v>4485</v>
      </c>
      <c r="BA75" s="22" t="b">
        <v>0</v>
      </c>
      <c r="BB75" s="2" t="s">
        <v>4486</v>
      </c>
      <c r="BC75" s="22" t="b">
        <v>0</v>
      </c>
      <c r="BD75" s="2" t="s">
        <v>4487</v>
      </c>
      <c r="BH75" s="2" t="s">
        <v>4488</v>
      </c>
      <c r="BI75" s="22" t="b">
        <v>0</v>
      </c>
      <c r="BJ75" s="2" t="s">
        <v>4489</v>
      </c>
    </row>
    <row r="76">
      <c r="A76" s="22" t="b">
        <v>0</v>
      </c>
      <c r="B76" s="2" t="s">
        <v>4490</v>
      </c>
      <c r="C76" s="22" t="b">
        <v>0</v>
      </c>
      <c r="D76" s="2" t="s">
        <v>4491</v>
      </c>
      <c r="E76" s="22" t="b">
        <v>0</v>
      </c>
      <c r="F76" s="2" t="s">
        <v>4492</v>
      </c>
      <c r="G76" s="22" t="b">
        <v>0</v>
      </c>
      <c r="H76" s="2" t="s">
        <v>4493</v>
      </c>
      <c r="I76" s="2" t="b">
        <v>0</v>
      </c>
      <c r="J76" s="2" t="s">
        <v>4494</v>
      </c>
      <c r="K76" s="22" t="b">
        <v>0</v>
      </c>
      <c r="L76" s="2" t="s">
        <v>4495</v>
      </c>
      <c r="M76" s="22" t="b">
        <v>0</v>
      </c>
      <c r="N76" s="2" t="s">
        <v>4496</v>
      </c>
      <c r="O76" s="22" t="b">
        <v>0</v>
      </c>
      <c r="P76" s="2" t="s">
        <v>4497</v>
      </c>
      <c r="Q76" s="22" t="b">
        <v>0</v>
      </c>
      <c r="R76" s="2" t="s">
        <v>4498</v>
      </c>
      <c r="S76" s="22" t="b">
        <v>0</v>
      </c>
      <c r="T76" s="2" t="s">
        <v>4499</v>
      </c>
      <c r="U76" s="22" t="b">
        <v>0</v>
      </c>
      <c r="V76" s="2" t="s">
        <v>3898</v>
      </c>
      <c r="W76" s="22" t="b">
        <v>0</v>
      </c>
      <c r="X76" s="2" t="s">
        <v>1290</v>
      </c>
      <c r="Y76" s="2" t="b">
        <v>0</v>
      </c>
      <c r="Z76" s="2" t="s">
        <v>4500</v>
      </c>
      <c r="AA76" s="22" t="b">
        <v>0</v>
      </c>
      <c r="AB76" s="2" t="s">
        <v>4501</v>
      </c>
      <c r="AC76" s="22" t="b">
        <v>0</v>
      </c>
      <c r="AD76" s="2" t="s">
        <v>4502</v>
      </c>
      <c r="AE76" s="2" t="b">
        <v>0</v>
      </c>
      <c r="AF76" s="2" t="s">
        <v>4503</v>
      </c>
      <c r="AG76" s="22" t="b">
        <v>0</v>
      </c>
      <c r="AH76" s="2" t="s">
        <v>4504</v>
      </c>
      <c r="AI76" s="2" t="b">
        <v>0</v>
      </c>
      <c r="AJ76" s="2" t="s">
        <v>4505</v>
      </c>
      <c r="AK76" s="22" t="b">
        <v>0</v>
      </c>
      <c r="AL76" s="2" t="s">
        <v>4506</v>
      </c>
      <c r="AM76" s="2" t="b">
        <v>0</v>
      </c>
      <c r="AN76" s="2" t="s">
        <v>4507</v>
      </c>
      <c r="AO76" s="2" t="b">
        <v>0</v>
      </c>
      <c r="AP76" s="2" t="s">
        <v>4508</v>
      </c>
      <c r="AQ76" s="2" t="b">
        <v>0</v>
      </c>
      <c r="AR76" s="173" t="s">
        <v>4509</v>
      </c>
      <c r="AS76" s="22" t="b">
        <v>0</v>
      </c>
      <c r="AT76" s="2" t="s">
        <v>4510</v>
      </c>
      <c r="AU76" s="22" t="b">
        <v>0</v>
      </c>
      <c r="AV76" s="2" t="s">
        <v>4511</v>
      </c>
      <c r="AY76" s="22" t="b">
        <v>0</v>
      </c>
      <c r="AZ76" s="2" t="s">
        <v>4512</v>
      </c>
      <c r="BA76" s="22" t="b">
        <v>0</v>
      </c>
      <c r="BB76" s="2" t="s">
        <v>4513</v>
      </c>
      <c r="BC76" s="22" t="b">
        <v>0</v>
      </c>
      <c r="BD76" s="2" t="s">
        <v>4514</v>
      </c>
      <c r="BH76" s="2" t="s">
        <v>4515</v>
      </c>
      <c r="BI76" s="83" t="b">
        <v>0</v>
      </c>
      <c r="BJ76" s="84" t="s">
        <v>4516</v>
      </c>
    </row>
    <row r="77">
      <c r="A77" s="22" t="b">
        <v>0</v>
      </c>
      <c r="B77" s="2" t="s">
        <v>4517</v>
      </c>
      <c r="C77" s="22" t="b">
        <v>0</v>
      </c>
      <c r="D77" s="2" t="s">
        <v>4518</v>
      </c>
      <c r="E77" s="22" t="b">
        <v>0</v>
      </c>
      <c r="F77" s="2" t="s">
        <v>3322</v>
      </c>
      <c r="G77" s="22" t="b">
        <v>0</v>
      </c>
      <c r="H77" s="2" t="s">
        <v>4519</v>
      </c>
      <c r="I77" s="2" t="b">
        <v>0</v>
      </c>
      <c r="J77" s="2" t="s">
        <v>4521</v>
      </c>
      <c r="K77" s="22" t="b">
        <v>0</v>
      </c>
      <c r="L77" s="2" t="s">
        <v>4522</v>
      </c>
      <c r="M77" s="22" t="b">
        <v>0</v>
      </c>
      <c r="N77" s="2" t="s">
        <v>4523</v>
      </c>
      <c r="O77" s="22" t="b">
        <v>0</v>
      </c>
      <c r="P77" s="2" t="s">
        <v>4524</v>
      </c>
      <c r="Q77" s="22" t="b">
        <v>0</v>
      </c>
      <c r="R77" s="2" t="s">
        <v>4525</v>
      </c>
      <c r="S77" s="22" t="b">
        <v>0</v>
      </c>
      <c r="T77" s="2" t="s">
        <v>4526</v>
      </c>
      <c r="U77" s="22" t="b">
        <v>0</v>
      </c>
      <c r="V77" s="2" t="s">
        <v>3925</v>
      </c>
      <c r="W77" s="22" t="b">
        <v>0</v>
      </c>
      <c r="X77" s="2" t="s">
        <v>1292</v>
      </c>
      <c r="Y77" s="2" t="b">
        <v>0</v>
      </c>
      <c r="Z77" s="2" t="s">
        <v>4527</v>
      </c>
      <c r="AA77" s="22" t="b">
        <v>0</v>
      </c>
      <c r="AB77" s="2" t="s">
        <v>4528</v>
      </c>
      <c r="AC77" s="22" t="b">
        <v>0</v>
      </c>
      <c r="AD77" s="2" t="s">
        <v>4529</v>
      </c>
      <c r="AE77" s="2" t="b">
        <v>0</v>
      </c>
      <c r="AF77" s="2" t="s">
        <v>4530</v>
      </c>
      <c r="AG77" s="22" t="b">
        <v>0</v>
      </c>
      <c r="AH77" s="2" t="s">
        <v>4531</v>
      </c>
      <c r="AI77" s="2" t="b">
        <v>0</v>
      </c>
      <c r="AJ77" s="2" t="s">
        <v>4532</v>
      </c>
      <c r="AK77" s="22" t="b">
        <v>0</v>
      </c>
      <c r="AL77" s="2" t="s">
        <v>4533</v>
      </c>
      <c r="AM77" s="2" t="b">
        <v>0</v>
      </c>
      <c r="AN77" s="2" t="s">
        <v>4534</v>
      </c>
      <c r="AO77" s="2" t="b">
        <v>0</v>
      </c>
      <c r="AP77" s="2" t="s">
        <v>4535</v>
      </c>
      <c r="AQ77" s="2" t="b">
        <v>0</v>
      </c>
      <c r="AR77" s="173" t="s">
        <v>4536</v>
      </c>
      <c r="AS77" s="22" t="b">
        <v>0</v>
      </c>
      <c r="AT77" s="2" t="s">
        <v>4537</v>
      </c>
      <c r="AU77" s="22" t="b">
        <v>0</v>
      </c>
      <c r="AV77" s="2" t="s">
        <v>4538</v>
      </c>
      <c r="AY77" s="22" t="b">
        <v>0</v>
      </c>
      <c r="AZ77" s="2" t="s">
        <v>4540</v>
      </c>
      <c r="BA77" s="22" t="b">
        <v>0</v>
      </c>
      <c r="BB77" s="2" t="s">
        <v>4541</v>
      </c>
      <c r="BC77" s="22" t="b">
        <v>0</v>
      </c>
      <c r="BD77" s="2" t="s">
        <v>4542</v>
      </c>
      <c r="BH77" s="2" t="s">
        <v>4543</v>
      </c>
      <c r="BI77" s="22" t="b">
        <v>0</v>
      </c>
      <c r="BJ77" s="2" t="s">
        <v>4544</v>
      </c>
    </row>
    <row r="78">
      <c r="A78" s="22" t="b">
        <v>0</v>
      </c>
      <c r="B78" s="2" t="s">
        <v>4545</v>
      </c>
      <c r="C78" s="22" t="b">
        <v>0</v>
      </c>
      <c r="D78" s="2" t="s">
        <v>4547</v>
      </c>
      <c r="E78" s="22" t="b">
        <v>0</v>
      </c>
      <c r="F78" s="2" t="s">
        <v>3352</v>
      </c>
      <c r="G78" s="22" t="b">
        <v>0</v>
      </c>
      <c r="H78" s="2" t="s">
        <v>4548</v>
      </c>
      <c r="I78" s="2" t="b">
        <v>0</v>
      </c>
      <c r="J78" s="2" t="s">
        <v>4550</v>
      </c>
      <c r="K78" s="22" t="b">
        <v>0</v>
      </c>
      <c r="L78" s="2" t="s">
        <v>4551</v>
      </c>
      <c r="M78" s="22" t="b">
        <v>0</v>
      </c>
      <c r="N78" s="2" t="s">
        <v>4552</v>
      </c>
      <c r="O78" s="22" t="b">
        <v>0</v>
      </c>
      <c r="P78" s="2" t="s">
        <v>4553</v>
      </c>
      <c r="Q78" s="22" t="b">
        <v>0</v>
      </c>
      <c r="R78" s="2" t="s">
        <v>4554</v>
      </c>
      <c r="S78" s="22" t="b">
        <v>0</v>
      </c>
      <c r="T78" s="2" t="s">
        <v>4556</v>
      </c>
      <c r="U78" s="22" t="b">
        <v>0</v>
      </c>
      <c r="V78" s="2" t="s">
        <v>3953</v>
      </c>
      <c r="W78" s="22" t="b">
        <v>0</v>
      </c>
      <c r="X78" s="2" t="s">
        <v>1295</v>
      </c>
      <c r="Y78" s="2" t="b">
        <v>0</v>
      </c>
      <c r="Z78" s="2" t="s">
        <v>4557</v>
      </c>
      <c r="AA78" s="22" t="b">
        <v>0</v>
      </c>
      <c r="AB78" s="2" t="s">
        <v>4558</v>
      </c>
      <c r="AC78" s="22" t="b">
        <v>0</v>
      </c>
      <c r="AD78" s="2" t="s">
        <v>4559</v>
      </c>
      <c r="AE78" s="2" t="b">
        <v>0</v>
      </c>
      <c r="AF78" s="2" t="s">
        <v>4560</v>
      </c>
      <c r="AG78" s="22" t="b">
        <v>0</v>
      </c>
      <c r="AH78" s="2" t="s">
        <v>4561</v>
      </c>
      <c r="AI78" s="83" t="b">
        <v>0</v>
      </c>
      <c r="AJ78" s="84" t="s">
        <v>360</v>
      </c>
      <c r="AK78" s="22" t="b">
        <v>0</v>
      </c>
      <c r="AL78" s="2" t="s">
        <v>4562</v>
      </c>
      <c r="AM78" s="2" t="b">
        <v>0</v>
      </c>
      <c r="AN78" s="2" t="s">
        <v>4563</v>
      </c>
      <c r="AO78" s="2" t="b">
        <v>0</v>
      </c>
      <c r="AP78" s="2" t="s">
        <v>4564</v>
      </c>
      <c r="AQ78" s="2" t="b">
        <v>0</v>
      </c>
      <c r="AR78" s="173" t="s">
        <v>4565</v>
      </c>
      <c r="AS78" s="22" t="b">
        <v>0</v>
      </c>
      <c r="AT78" s="2" t="s">
        <v>4567</v>
      </c>
      <c r="AU78" s="22" t="b">
        <v>0</v>
      </c>
      <c r="AV78" s="2" t="s">
        <v>4568</v>
      </c>
      <c r="AY78" s="22" t="b">
        <v>0</v>
      </c>
      <c r="AZ78" s="2" t="s">
        <v>4569</v>
      </c>
      <c r="BA78" s="22" t="b">
        <v>0</v>
      </c>
      <c r="BB78" s="2" t="s">
        <v>4570</v>
      </c>
      <c r="BC78" s="22" t="b">
        <v>0</v>
      </c>
      <c r="BD78" s="2" t="s">
        <v>4571</v>
      </c>
      <c r="BH78" s="2" t="s">
        <v>4572</v>
      </c>
      <c r="BI78" s="22" t="b">
        <v>0</v>
      </c>
      <c r="BJ78" s="2" t="s">
        <v>4573</v>
      </c>
    </row>
    <row r="79">
      <c r="A79" s="22" t="b">
        <v>0</v>
      </c>
      <c r="B79" s="2" t="s">
        <v>4574</v>
      </c>
      <c r="C79" s="22" t="b">
        <v>0</v>
      </c>
      <c r="D79" s="2" t="s">
        <v>4575</v>
      </c>
      <c r="E79" s="22" t="b">
        <v>0</v>
      </c>
      <c r="F79" s="2" t="s">
        <v>3382</v>
      </c>
      <c r="G79" s="22" t="b">
        <v>0</v>
      </c>
      <c r="H79" s="2" t="s">
        <v>4576</v>
      </c>
      <c r="I79" s="2" t="b">
        <v>0</v>
      </c>
      <c r="J79" s="2" t="s">
        <v>4577</v>
      </c>
      <c r="K79" s="22" t="b">
        <v>0</v>
      </c>
      <c r="L79" s="2" t="s">
        <v>4578</v>
      </c>
      <c r="M79" s="22" t="b">
        <v>0</v>
      </c>
      <c r="N79" s="2" t="s">
        <v>4579</v>
      </c>
      <c r="O79" s="22" t="b">
        <v>0</v>
      </c>
      <c r="P79" s="2" t="s">
        <v>4580</v>
      </c>
      <c r="Q79" s="22" t="b">
        <v>0</v>
      </c>
      <c r="R79" s="2" t="s">
        <v>4581</v>
      </c>
      <c r="S79" s="22" t="b">
        <v>0</v>
      </c>
      <c r="T79" s="2" t="s">
        <v>4582</v>
      </c>
      <c r="U79" s="22" t="b">
        <v>0</v>
      </c>
      <c r="V79" s="2" t="s">
        <v>4583</v>
      </c>
      <c r="W79" s="22" t="b">
        <v>0</v>
      </c>
      <c r="X79" s="2" t="s">
        <v>4584</v>
      </c>
      <c r="Y79" s="2" t="b">
        <v>0</v>
      </c>
      <c r="Z79" s="2" t="s">
        <v>4585</v>
      </c>
      <c r="AA79" s="22" t="b">
        <v>0</v>
      </c>
      <c r="AB79" s="2" t="s">
        <v>4586</v>
      </c>
      <c r="AC79" s="22" t="b">
        <v>0</v>
      </c>
      <c r="AD79" s="2" t="s">
        <v>4587</v>
      </c>
      <c r="AE79" s="2" t="b">
        <v>0</v>
      </c>
      <c r="AF79" s="2" t="s">
        <v>4588</v>
      </c>
      <c r="AG79" s="22" t="b">
        <v>0</v>
      </c>
      <c r="AH79" s="2" t="s">
        <v>4589</v>
      </c>
      <c r="AI79" s="2" t="b">
        <v>0</v>
      </c>
      <c r="AJ79" s="174" t="s">
        <v>4591</v>
      </c>
      <c r="AK79" s="22" t="b">
        <v>0</v>
      </c>
      <c r="AL79" s="2" t="s">
        <v>4592</v>
      </c>
      <c r="AM79" s="2" t="b">
        <v>0</v>
      </c>
      <c r="AN79" s="2" t="s">
        <v>4593</v>
      </c>
      <c r="AO79" s="2" t="b">
        <v>0</v>
      </c>
      <c r="AP79" s="2" t="s">
        <v>4594</v>
      </c>
      <c r="AQ79" s="2" t="b">
        <v>0</v>
      </c>
      <c r="AR79" s="2" t="s">
        <v>4595</v>
      </c>
      <c r="AS79" s="22" t="b">
        <v>0</v>
      </c>
      <c r="AT79" s="2" t="s">
        <v>4596</v>
      </c>
      <c r="AU79" s="22" t="b">
        <v>0</v>
      </c>
      <c r="AV79" s="2" t="s">
        <v>4598</v>
      </c>
      <c r="AY79" s="22" t="b">
        <v>0</v>
      </c>
      <c r="AZ79" s="2" t="s">
        <v>4599</v>
      </c>
      <c r="BA79" s="22" t="b">
        <v>0</v>
      </c>
      <c r="BB79" s="2" t="s">
        <v>4600</v>
      </c>
      <c r="BC79" s="22" t="b">
        <v>0</v>
      </c>
      <c r="BD79" s="2" t="s">
        <v>4601</v>
      </c>
      <c r="BH79" s="2" t="s">
        <v>4602</v>
      </c>
      <c r="BI79" s="22" t="b">
        <v>0</v>
      </c>
      <c r="BJ79" s="2" t="s">
        <v>4603</v>
      </c>
    </row>
    <row r="80">
      <c r="A80" s="22" t="b">
        <v>0</v>
      </c>
      <c r="B80" s="2" t="s">
        <v>4606</v>
      </c>
      <c r="C80" s="22" t="b">
        <v>0</v>
      </c>
      <c r="D80" s="2" t="s">
        <v>4608</v>
      </c>
      <c r="E80" s="22" t="b">
        <v>0</v>
      </c>
      <c r="F80" s="2" t="s">
        <v>3412</v>
      </c>
      <c r="G80" s="22" t="b">
        <v>0</v>
      </c>
      <c r="H80" s="173" t="s">
        <v>4612</v>
      </c>
      <c r="I80" s="2" t="b">
        <v>0</v>
      </c>
      <c r="J80" s="2" t="s">
        <v>4613</v>
      </c>
      <c r="K80" s="22" t="b">
        <v>0</v>
      </c>
      <c r="L80" s="2" t="s">
        <v>4615</v>
      </c>
      <c r="M80" s="22" t="b">
        <v>0</v>
      </c>
      <c r="N80" s="2" t="s">
        <v>4617</v>
      </c>
      <c r="O80" s="22" t="b">
        <v>0</v>
      </c>
      <c r="P80" s="2" t="s">
        <v>4620</v>
      </c>
      <c r="Q80" s="22" t="b">
        <v>0</v>
      </c>
      <c r="R80" s="2" t="s">
        <v>4621</v>
      </c>
      <c r="S80" s="22" t="b">
        <v>0</v>
      </c>
      <c r="T80" s="2" t="s">
        <v>4623</v>
      </c>
      <c r="U80" s="22" t="b">
        <v>0</v>
      </c>
      <c r="V80" s="2" t="s">
        <v>4624</v>
      </c>
      <c r="W80" s="22" t="b">
        <v>0</v>
      </c>
      <c r="X80" s="2" t="s">
        <v>4625</v>
      </c>
      <c r="Y80" s="2" t="b">
        <v>0</v>
      </c>
      <c r="Z80" s="2" t="s">
        <v>4627</v>
      </c>
      <c r="AA80" s="22" t="b">
        <v>0</v>
      </c>
      <c r="AB80" s="2" t="s">
        <v>4628</v>
      </c>
      <c r="AC80" s="22" t="b">
        <v>0</v>
      </c>
      <c r="AD80" s="2" t="s">
        <v>4631</v>
      </c>
      <c r="AE80" s="2" t="b">
        <v>0</v>
      </c>
      <c r="AF80" s="2" t="s">
        <v>4632</v>
      </c>
      <c r="AG80" s="22" t="b">
        <v>0</v>
      </c>
      <c r="AH80" s="2" t="s">
        <v>4633</v>
      </c>
      <c r="AI80" s="2" t="b">
        <v>0</v>
      </c>
      <c r="AJ80" s="2" t="s">
        <v>4634</v>
      </c>
      <c r="AK80" s="22" t="b">
        <v>0</v>
      </c>
      <c r="AL80" s="2" t="s">
        <v>4636</v>
      </c>
      <c r="AM80" s="2" t="b">
        <v>0</v>
      </c>
      <c r="AN80" s="2" t="s">
        <v>4638</v>
      </c>
      <c r="AO80" s="2" t="b">
        <v>0</v>
      </c>
      <c r="AP80" s="2" t="s">
        <v>4640</v>
      </c>
      <c r="AQ80" s="2" t="b">
        <v>0</v>
      </c>
      <c r="AR80" s="173" t="s">
        <v>4642</v>
      </c>
      <c r="AS80" s="22" t="b">
        <v>0</v>
      </c>
      <c r="AT80" s="2" t="s">
        <v>4643</v>
      </c>
      <c r="AU80" s="22" t="b">
        <v>0</v>
      </c>
      <c r="AV80" s="2" t="s">
        <v>4645</v>
      </c>
      <c r="BA80" s="22" t="b">
        <v>0</v>
      </c>
      <c r="BB80" s="2" t="s">
        <v>4646</v>
      </c>
      <c r="BC80" s="22" t="b">
        <v>0</v>
      </c>
      <c r="BD80" s="2" t="s">
        <v>4647</v>
      </c>
      <c r="BH80" s="2" t="s">
        <v>4648</v>
      </c>
      <c r="BI80" s="22" t="b">
        <v>0</v>
      </c>
      <c r="BJ80" s="2" t="s">
        <v>4649</v>
      </c>
    </row>
    <row r="81">
      <c r="A81" s="22" t="b">
        <v>0</v>
      </c>
      <c r="B81" s="2" t="s">
        <v>4651</v>
      </c>
      <c r="C81" s="22" t="b">
        <v>0</v>
      </c>
      <c r="D81" s="2" t="s">
        <v>4652</v>
      </c>
      <c r="E81" s="22" t="b">
        <v>0</v>
      </c>
      <c r="F81" s="2" t="s">
        <v>3444</v>
      </c>
      <c r="G81" s="22" t="b">
        <v>0</v>
      </c>
      <c r="H81" s="2" t="s">
        <v>4653</v>
      </c>
      <c r="I81" s="2" t="b">
        <v>0</v>
      </c>
      <c r="J81" s="2" t="s">
        <v>4654</v>
      </c>
      <c r="K81" s="22" t="b">
        <v>0</v>
      </c>
      <c r="L81" s="2" t="s">
        <v>4655</v>
      </c>
      <c r="M81" s="22" t="b">
        <v>0</v>
      </c>
      <c r="N81" s="2" t="s">
        <v>4656</v>
      </c>
      <c r="O81" s="22" t="b">
        <v>0</v>
      </c>
      <c r="P81" s="2" t="s">
        <v>4657</v>
      </c>
      <c r="Q81" s="22" t="b">
        <v>0</v>
      </c>
      <c r="R81" s="2" t="s">
        <v>4658</v>
      </c>
      <c r="S81" s="22" t="b">
        <v>0</v>
      </c>
      <c r="T81" s="2" t="s">
        <v>4659</v>
      </c>
      <c r="U81" s="22" t="b">
        <v>0</v>
      </c>
      <c r="V81" s="2" t="s">
        <v>4660</v>
      </c>
      <c r="W81" s="22" t="b">
        <v>0</v>
      </c>
      <c r="X81" s="2" t="s">
        <v>4661</v>
      </c>
      <c r="Y81" s="2" t="b">
        <v>0</v>
      </c>
      <c r="Z81" s="2" t="s">
        <v>4662</v>
      </c>
      <c r="AA81" s="22" t="b">
        <v>0</v>
      </c>
      <c r="AB81" s="2" t="s">
        <v>4663</v>
      </c>
      <c r="AC81" s="22" t="b">
        <v>0</v>
      </c>
      <c r="AD81" s="2" t="s">
        <v>4664</v>
      </c>
      <c r="AE81" s="2" t="b">
        <v>0</v>
      </c>
      <c r="AF81" s="2" t="s">
        <v>4665</v>
      </c>
      <c r="AG81" s="22" t="b">
        <v>0</v>
      </c>
      <c r="AH81" s="2" t="s">
        <v>4666</v>
      </c>
      <c r="AI81" s="2" t="b">
        <v>0</v>
      </c>
      <c r="AJ81" s="2" t="s">
        <v>4667</v>
      </c>
      <c r="AK81" s="22" t="b">
        <v>0</v>
      </c>
      <c r="AL81" s="2" t="s">
        <v>4668</v>
      </c>
      <c r="AM81" s="2" t="b">
        <v>0</v>
      </c>
      <c r="AN81" s="2" t="s">
        <v>4669</v>
      </c>
      <c r="AO81" s="83" t="b">
        <v>0</v>
      </c>
      <c r="AP81" s="84" t="s">
        <v>4670</v>
      </c>
      <c r="AQ81" s="2" t="b">
        <v>0</v>
      </c>
      <c r="AR81" s="2" t="s">
        <v>4671</v>
      </c>
      <c r="AS81" s="22" t="b">
        <v>0</v>
      </c>
      <c r="AT81" s="2" t="s">
        <v>4672</v>
      </c>
      <c r="AU81" s="22" t="b">
        <v>0</v>
      </c>
      <c r="AV81" s="2" t="s">
        <v>4673</v>
      </c>
      <c r="BA81" s="22" t="b">
        <v>0</v>
      </c>
      <c r="BB81" s="2" t="s">
        <v>4674</v>
      </c>
      <c r="BC81" s="22" t="b">
        <v>0</v>
      </c>
      <c r="BD81" s="2" t="s">
        <v>4675</v>
      </c>
      <c r="BH81" s="2" t="s">
        <v>4676</v>
      </c>
      <c r="BI81" s="22" t="b">
        <v>0</v>
      </c>
      <c r="BJ81" s="2" t="s">
        <v>4677</v>
      </c>
    </row>
    <row r="82">
      <c r="A82" s="22" t="b">
        <v>0</v>
      </c>
      <c r="B82" s="2" t="s">
        <v>4678</v>
      </c>
      <c r="C82" s="22" t="b">
        <v>0</v>
      </c>
      <c r="D82" s="2" t="s">
        <v>4679</v>
      </c>
      <c r="E82" s="22" t="b">
        <v>0</v>
      </c>
      <c r="F82" s="173" t="s">
        <v>4680</v>
      </c>
      <c r="G82" s="22" t="b">
        <v>0</v>
      </c>
      <c r="H82" s="2" t="s">
        <v>4681</v>
      </c>
      <c r="I82" s="2" t="b">
        <v>0</v>
      </c>
      <c r="J82" s="2" t="s">
        <v>4682</v>
      </c>
      <c r="K82" s="22" t="b">
        <v>0</v>
      </c>
      <c r="L82" s="2" t="s">
        <v>4683</v>
      </c>
      <c r="M82" s="22" t="b">
        <v>0</v>
      </c>
      <c r="N82" s="2" t="s">
        <v>4685</v>
      </c>
      <c r="O82" s="22" t="b">
        <v>0</v>
      </c>
      <c r="P82" s="2" t="s">
        <v>4686</v>
      </c>
      <c r="Q82" s="22" t="b">
        <v>0</v>
      </c>
      <c r="R82" s="2" t="s">
        <v>2831</v>
      </c>
      <c r="S82" s="22" t="b">
        <v>0</v>
      </c>
      <c r="T82" s="2" t="s">
        <v>4687</v>
      </c>
      <c r="U82" s="22" t="b">
        <v>0</v>
      </c>
      <c r="V82" s="2" t="s">
        <v>3983</v>
      </c>
      <c r="W82" s="22" t="b">
        <v>0</v>
      </c>
      <c r="X82" s="2" t="s">
        <v>4688</v>
      </c>
      <c r="Y82" s="2" t="b">
        <v>0</v>
      </c>
      <c r="Z82" s="2" t="s">
        <v>4689</v>
      </c>
      <c r="AA82" s="22" t="b">
        <v>0</v>
      </c>
      <c r="AB82" s="2" t="s">
        <v>4691</v>
      </c>
      <c r="AC82" s="22" t="b">
        <v>0</v>
      </c>
      <c r="AD82" s="2" t="s">
        <v>4693</v>
      </c>
      <c r="AE82" s="2" t="b">
        <v>0</v>
      </c>
      <c r="AF82" s="2" t="s">
        <v>4694</v>
      </c>
      <c r="AG82" s="22" t="b">
        <v>0</v>
      </c>
      <c r="AH82" s="2" t="s">
        <v>4695</v>
      </c>
      <c r="AI82" s="2" t="b">
        <v>0</v>
      </c>
      <c r="AJ82" s="2" t="s">
        <v>4696</v>
      </c>
      <c r="AK82" s="22" t="b">
        <v>0</v>
      </c>
      <c r="AL82" s="2" t="s">
        <v>4697</v>
      </c>
      <c r="AM82" s="2" t="b">
        <v>0</v>
      </c>
      <c r="AN82" s="2" t="s">
        <v>4698</v>
      </c>
      <c r="AO82" s="2" t="b">
        <v>0</v>
      </c>
      <c r="AP82" s="2" t="s">
        <v>4699</v>
      </c>
      <c r="AQ82" s="2" t="b">
        <v>0</v>
      </c>
      <c r="AR82" s="2" t="s">
        <v>4700</v>
      </c>
      <c r="AS82" s="22" t="b">
        <v>0</v>
      </c>
      <c r="AT82" s="2" t="s">
        <v>4702</v>
      </c>
      <c r="AU82" s="22" t="b">
        <v>0</v>
      </c>
      <c r="AV82" s="2" t="s">
        <v>4703</v>
      </c>
      <c r="BA82" s="22" t="b">
        <v>0</v>
      </c>
      <c r="BB82" s="2" t="s">
        <v>4704</v>
      </c>
      <c r="BC82" s="22" t="b">
        <v>0</v>
      </c>
      <c r="BD82" s="2" t="s">
        <v>4705</v>
      </c>
      <c r="BH82" s="2" t="s">
        <v>4706</v>
      </c>
      <c r="BI82" s="22" t="b">
        <v>0</v>
      </c>
      <c r="BJ82" s="2" t="s">
        <v>4707</v>
      </c>
    </row>
    <row r="83">
      <c r="A83" s="22" t="b">
        <v>0</v>
      </c>
      <c r="B83" s="2" t="s">
        <v>4708</v>
      </c>
      <c r="C83" s="22" t="b">
        <v>0</v>
      </c>
      <c r="D83" s="2" t="s">
        <v>4709</v>
      </c>
      <c r="E83" s="22" t="b">
        <v>0</v>
      </c>
      <c r="F83" s="173" t="s">
        <v>4710</v>
      </c>
      <c r="G83" s="22" t="b">
        <v>0</v>
      </c>
      <c r="H83" s="2" t="s">
        <v>4712</v>
      </c>
      <c r="I83" s="2" t="b">
        <v>0</v>
      </c>
      <c r="J83" s="2" t="s">
        <v>4713</v>
      </c>
      <c r="K83" s="22" t="b">
        <v>0</v>
      </c>
      <c r="L83" s="2" t="s">
        <v>4714</v>
      </c>
      <c r="M83" s="22" t="b">
        <v>0</v>
      </c>
      <c r="N83" s="2" t="s">
        <v>4715</v>
      </c>
      <c r="O83" s="22" t="b">
        <v>0</v>
      </c>
      <c r="P83" s="2" t="s">
        <v>4716</v>
      </c>
      <c r="Q83" s="22" t="b">
        <v>0</v>
      </c>
      <c r="R83" s="2" t="s">
        <v>4717</v>
      </c>
      <c r="S83" s="22" t="b">
        <v>0</v>
      </c>
      <c r="T83" s="2" t="s">
        <v>4718</v>
      </c>
      <c r="U83" s="22" t="b">
        <v>0</v>
      </c>
      <c r="V83" s="2" t="s">
        <v>4719</v>
      </c>
      <c r="W83" s="22" t="b">
        <v>0</v>
      </c>
      <c r="X83" s="2" t="s">
        <v>4720</v>
      </c>
      <c r="Y83" s="2" t="b">
        <v>0</v>
      </c>
      <c r="Z83" s="2" t="s">
        <v>4721</v>
      </c>
      <c r="AA83" s="22" t="b">
        <v>0</v>
      </c>
      <c r="AB83" s="2" t="s">
        <v>4722</v>
      </c>
      <c r="AC83" s="22" t="b">
        <v>0</v>
      </c>
      <c r="AD83" s="2" t="s">
        <v>4723</v>
      </c>
      <c r="AE83" s="2" t="b">
        <v>0</v>
      </c>
      <c r="AF83" s="2" t="s">
        <v>4724</v>
      </c>
      <c r="AG83" s="22" t="b">
        <v>0</v>
      </c>
      <c r="AH83" s="2" t="s">
        <v>4725</v>
      </c>
      <c r="AI83" s="2" t="b">
        <v>0</v>
      </c>
      <c r="AJ83" s="2" t="s">
        <v>4726</v>
      </c>
      <c r="AK83" s="22" t="b">
        <v>0</v>
      </c>
      <c r="AL83" s="2" t="s">
        <v>4727</v>
      </c>
      <c r="AM83" s="2" t="b">
        <v>0</v>
      </c>
      <c r="AN83" s="2" t="s">
        <v>4728</v>
      </c>
      <c r="AO83" s="2" t="b">
        <v>0</v>
      </c>
      <c r="AP83" s="2" t="s">
        <v>4729</v>
      </c>
      <c r="AQ83" s="2" t="b">
        <v>0</v>
      </c>
      <c r="AR83" s="2" t="s">
        <v>4730</v>
      </c>
      <c r="AS83" s="22" t="b">
        <v>0</v>
      </c>
      <c r="AT83" s="2" t="s">
        <v>4731</v>
      </c>
      <c r="AU83" s="22" t="b">
        <v>0</v>
      </c>
      <c r="AV83" s="2" t="s">
        <v>4732</v>
      </c>
      <c r="BA83" s="22" t="b">
        <v>0</v>
      </c>
      <c r="BB83" s="2" t="s">
        <v>4733</v>
      </c>
      <c r="BC83" s="83" t="b">
        <v>0</v>
      </c>
      <c r="BD83" s="84" t="s">
        <v>4734</v>
      </c>
      <c r="BH83" s="2" t="s">
        <v>4735</v>
      </c>
      <c r="BI83" s="22" t="b">
        <v>0</v>
      </c>
      <c r="BJ83" s="2" t="s">
        <v>4737</v>
      </c>
    </row>
    <row r="84">
      <c r="A84" s="22" t="b">
        <v>0</v>
      </c>
      <c r="B84" s="2" t="s">
        <v>4738</v>
      </c>
      <c r="C84" s="22" t="b">
        <v>0</v>
      </c>
      <c r="D84" s="2" t="s">
        <v>4739</v>
      </c>
      <c r="E84" s="22" t="b">
        <v>0</v>
      </c>
      <c r="F84" s="173" t="s">
        <v>4740</v>
      </c>
      <c r="G84" s="22" t="b">
        <v>0</v>
      </c>
      <c r="H84" s="2" t="s">
        <v>4741</v>
      </c>
      <c r="I84" s="2" t="b">
        <v>0</v>
      </c>
      <c r="J84" s="2" t="s">
        <v>4742</v>
      </c>
      <c r="K84" s="22" t="b">
        <v>0</v>
      </c>
      <c r="L84" s="2" t="s">
        <v>4743</v>
      </c>
      <c r="M84" s="22" t="b">
        <v>0</v>
      </c>
      <c r="N84" s="2" t="s">
        <v>4744</v>
      </c>
      <c r="O84" s="22" t="b">
        <v>0</v>
      </c>
      <c r="P84" s="2" t="s">
        <v>4745</v>
      </c>
      <c r="Q84" s="22" t="b">
        <v>0</v>
      </c>
      <c r="R84" s="2" t="s">
        <v>4746</v>
      </c>
      <c r="S84" s="22" t="b">
        <v>0</v>
      </c>
      <c r="T84" s="2" t="s">
        <v>4747</v>
      </c>
      <c r="U84" s="22" t="b">
        <v>0</v>
      </c>
      <c r="V84" s="2" t="s">
        <v>4748</v>
      </c>
      <c r="W84" s="22" t="b">
        <v>0</v>
      </c>
      <c r="X84" s="2" t="s">
        <v>4749</v>
      </c>
      <c r="Y84" s="2" t="b">
        <v>0</v>
      </c>
      <c r="Z84" s="2" t="s">
        <v>4750</v>
      </c>
      <c r="AA84" s="22" t="b">
        <v>0</v>
      </c>
      <c r="AB84" s="2" t="s">
        <v>4751</v>
      </c>
      <c r="AC84" s="22" t="b">
        <v>0</v>
      </c>
      <c r="AD84" s="2" t="s">
        <v>4752</v>
      </c>
      <c r="AE84" s="2" t="b">
        <v>0</v>
      </c>
      <c r="AF84" s="2" t="s">
        <v>4753</v>
      </c>
      <c r="AG84" s="22" t="b">
        <v>0</v>
      </c>
      <c r="AH84" s="2" t="s">
        <v>4754</v>
      </c>
      <c r="AI84" s="2" t="b">
        <v>0</v>
      </c>
      <c r="AJ84" s="2" t="s">
        <v>4755</v>
      </c>
      <c r="AK84" s="22" t="b">
        <v>0</v>
      </c>
      <c r="AL84" s="2" t="s">
        <v>4756</v>
      </c>
      <c r="AM84" s="2" t="b">
        <v>0</v>
      </c>
      <c r="AN84" s="2" t="s">
        <v>4757</v>
      </c>
      <c r="AO84" s="2" t="b">
        <v>0</v>
      </c>
      <c r="AP84" s="2" t="s">
        <v>4758</v>
      </c>
      <c r="AQ84" s="2" t="b">
        <v>0</v>
      </c>
      <c r="AR84" s="2" t="s">
        <v>4759</v>
      </c>
      <c r="AS84" s="22" t="b">
        <v>0</v>
      </c>
      <c r="AT84" s="2" t="s">
        <v>4760</v>
      </c>
      <c r="AU84" s="22" t="b">
        <v>0</v>
      </c>
      <c r="AV84" s="2" t="s">
        <v>4761</v>
      </c>
      <c r="BA84" s="22" t="b">
        <v>0</v>
      </c>
      <c r="BB84" s="2" t="s">
        <v>4762</v>
      </c>
      <c r="BC84" s="22" t="b">
        <v>0</v>
      </c>
      <c r="BD84" s="2" t="s">
        <v>4763</v>
      </c>
      <c r="BH84" s="2" t="s">
        <v>4764</v>
      </c>
      <c r="BI84" s="22" t="b">
        <v>0</v>
      </c>
      <c r="BJ84" s="2" t="s">
        <v>4765</v>
      </c>
    </row>
    <row r="85">
      <c r="A85" s="22" t="b">
        <v>0</v>
      </c>
      <c r="B85" s="2" t="s">
        <v>4766</v>
      </c>
      <c r="C85" s="22" t="b">
        <v>0</v>
      </c>
      <c r="D85" s="2" t="s">
        <v>4767</v>
      </c>
      <c r="E85" s="22" t="b">
        <v>0</v>
      </c>
      <c r="F85" s="173" t="s">
        <v>4768</v>
      </c>
      <c r="G85" s="22" t="b">
        <v>0</v>
      </c>
      <c r="H85" s="2" t="s">
        <v>4769</v>
      </c>
      <c r="I85" s="2" t="b">
        <v>0</v>
      </c>
      <c r="J85" s="2" t="s">
        <v>4770</v>
      </c>
      <c r="K85" s="22" t="b">
        <v>0</v>
      </c>
      <c r="L85" s="2" t="s">
        <v>4771</v>
      </c>
      <c r="M85" s="22" t="b">
        <v>0</v>
      </c>
      <c r="N85" s="2" t="s">
        <v>4772</v>
      </c>
      <c r="O85" s="22" t="b">
        <v>0</v>
      </c>
      <c r="P85" s="2" t="s">
        <v>4773</v>
      </c>
      <c r="Q85" s="22" t="b">
        <v>0</v>
      </c>
      <c r="R85" s="2" t="s">
        <v>4774</v>
      </c>
      <c r="S85" s="22" t="b">
        <v>0</v>
      </c>
      <c r="T85" s="2" t="s">
        <v>4775</v>
      </c>
      <c r="U85" s="22" t="b">
        <v>0</v>
      </c>
      <c r="V85" s="2" t="s">
        <v>4776</v>
      </c>
      <c r="W85" s="22" t="b">
        <v>0</v>
      </c>
      <c r="X85" s="2" t="s">
        <v>4777</v>
      </c>
      <c r="Y85" s="2" t="b">
        <v>0</v>
      </c>
      <c r="Z85" s="2" t="s">
        <v>4778</v>
      </c>
      <c r="AA85" s="22" t="b">
        <v>0</v>
      </c>
      <c r="AB85" s="2" t="s">
        <v>4779</v>
      </c>
      <c r="AC85" s="22" t="b">
        <v>0</v>
      </c>
      <c r="AD85" s="2" t="s">
        <v>4781</v>
      </c>
      <c r="AE85" s="2" t="b">
        <v>0</v>
      </c>
      <c r="AF85" s="2" t="s">
        <v>4782</v>
      </c>
      <c r="AG85" s="22" t="b">
        <v>0</v>
      </c>
      <c r="AH85" s="2" t="s">
        <v>4783</v>
      </c>
      <c r="AI85" s="2" t="b">
        <v>0</v>
      </c>
      <c r="AJ85" s="2" t="s">
        <v>4784</v>
      </c>
      <c r="AK85" s="22" t="b">
        <v>0</v>
      </c>
      <c r="AL85" s="2" t="s">
        <v>4785</v>
      </c>
      <c r="AM85" s="2" t="b">
        <v>0</v>
      </c>
      <c r="AN85" s="2" t="s">
        <v>4786</v>
      </c>
      <c r="AO85" s="2" t="b">
        <v>0</v>
      </c>
      <c r="AP85" s="2" t="s">
        <v>4787</v>
      </c>
      <c r="AQ85" s="2" t="b">
        <v>0</v>
      </c>
      <c r="AR85" s="173" t="s">
        <v>4788</v>
      </c>
      <c r="AS85" s="22" t="b">
        <v>0</v>
      </c>
      <c r="AT85" s="2" t="s">
        <v>4789</v>
      </c>
      <c r="AU85" s="22" t="b">
        <v>0</v>
      </c>
      <c r="AV85" s="2" t="s">
        <v>4790</v>
      </c>
      <c r="BA85" s="22" t="b">
        <v>0</v>
      </c>
      <c r="BB85" s="2" t="s">
        <v>4791</v>
      </c>
      <c r="BC85" s="22" t="b">
        <v>0</v>
      </c>
      <c r="BD85" s="2" t="s">
        <v>4792</v>
      </c>
      <c r="BH85" s="2" t="s">
        <v>4793</v>
      </c>
      <c r="BI85" s="22" t="b">
        <v>0</v>
      </c>
      <c r="BJ85" s="2" t="s">
        <v>4794</v>
      </c>
    </row>
    <row r="86">
      <c r="A86" s="22" t="b">
        <v>0</v>
      </c>
      <c r="B86" s="2" t="s">
        <v>4795</v>
      </c>
      <c r="C86" s="22" t="b">
        <v>0</v>
      </c>
      <c r="D86" s="2" t="s">
        <v>4796</v>
      </c>
      <c r="E86" s="22" t="b">
        <v>0</v>
      </c>
      <c r="F86" s="173" t="s">
        <v>4797</v>
      </c>
      <c r="G86" s="22" t="b">
        <v>0</v>
      </c>
      <c r="H86" s="2" t="s">
        <v>4798</v>
      </c>
      <c r="I86" s="2" t="b">
        <v>0</v>
      </c>
      <c r="J86" s="2" t="s">
        <v>4799</v>
      </c>
      <c r="K86" s="22" t="b">
        <v>0</v>
      </c>
      <c r="L86" s="2" t="s">
        <v>4800</v>
      </c>
      <c r="M86" s="22" t="b">
        <v>0</v>
      </c>
      <c r="N86" s="2" t="s">
        <v>4801</v>
      </c>
      <c r="O86" s="22" t="b">
        <v>0</v>
      </c>
      <c r="P86" s="2" t="s">
        <v>4802</v>
      </c>
      <c r="Q86" s="22" t="b">
        <v>0</v>
      </c>
      <c r="R86" s="2" t="s">
        <v>4803</v>
      </c>
      <c r="S86" s="22" t="b">
        <v>0</v>
      </c>
      <c r="T86" s="2" t="s">
        <v>4804</v>
      </c>
      <c r="U86" s="22" t="b">
        <v>0</v>
      </c>
      <c r="V86" s="2" t="s">
        <v>4805</v>
      </c>
      <c r="W86" s="22" t="b">
        <v>0</v>
      </c>
      <c r="X86" s="2" t="s">
        <v>4806</v>
      </c>
      <c r="Y86" s="2" t="b">
        <v>0</v>
      </c>
      <c r="Z86" s="2" t="s">
        <v>4807</v>
      </c>
      <c r="AA86" s="22" t="b">
        <v>0</v>
      </c>
      <c r="AB86" s="2" t="s">
        <v>4808</v>
      </c>
      <c r="AC86" s="22" t="b">
        <v>0</v>
      </c>
      <c r="AD86" s="2" t="s">
        <v>4809</v>
      </c>
      <c r="AE86" s="2" t="b">
        <v>0</v>
      </c>
      <c r="AF86" s="2" t="s">
        <v>4810</v>
      </c>
      <c r="AG86" s="22" t="b">
        <v>0</v>
      </c>
      <c r="AH86" s="2" t="s">
        <v>4811</v>
      </c>
      <c r="AI86" s="2" t="b">
        <v>0</v>
      </c>
      <c r="AJ86" s="2" t="s">
        <v>4812</v>
      </c>
      <c r="AK86" s="22" t="b">
        <v>0</v>
      </c>
      <c r="AL86" s="2" t="s">
        <v>4814</v>
      </c>
      <c r="AM86" s="2" t="b">
        <v>0</v>
      </c>
      <c r="AN86" s="2" t="s">
        <v>4815</v>
      </c>
      <c r="AO86" s="2" t="b">
        <v>0</v>
      </c>
      <c r="AP86" s="2" t="s">
        <v>4816</v>
      </c>
      <c r="AQ86" s="2" t="b">
        <v>0</v>
      </c>
      <c r="AR86" s="173" t="s">
        <v>4818</v>
      </c>
      <c r="AS86" s="22" t="b">
        <v>0</v>
      </c>
      <c r="AT86" s="2" t="s">
        <v>4819</v>
      </c>
      <c r="AU86" s="22" t="b">
        <v>0</v>
      </c>
      <c r="AV86" s="2" t="s">
        <v>4820</v>
      </c>
      <c r="BA86" s="22" t="b">
        <v>0</v>
      </c>
      <c r="BB86" s="2" t="s">
        <v>4821</v>
      </c>
      <c r="BC86" s="22" t="b">
        <v>0</v>
      </c>
      <c r="BD86" s="2" t="s">
        <v>4823</v>
      </c>
      <c r="BH86" s="2" t="s">
        <v>4824</v>
      </c>
      <c r="BI86" s="22" t="b">
        <v>0</v>
      </c>
      <c r="BJ86" s="2" t="s">
        <v>4825</v>
      </c>
    </row>
    <row r="87">
      <c r="A87" s="22" t="b">
        <v>0</v>
      </c>
      <c r="B87" s="2" t="s">
        <v>4826</v>
      </c>
      <c r="C87" s="22" t="b">
        <v>0</v>
      </c>
      <c r="D87" s="2" t="s">
        <v>4827</v>
      </c>
      <c r="E87" s="22" t="b">
        <v>0</v>
      </c>
      <c r="F87" s="2" t="s">
        <v>3626</v>
      </c>
      <c r="G87" s="22" t="b">
        <v>0</v>
      </c>
      <c r="H87" s="2" t="s">
        <v>4828</v>
      </c>
      <c r="I87" s="2" t="b">
        <v>0</v>
      </c>
      <c r="J87" s="2" t="s">
        <v>4829</v>
      </c>
      <c r="K87" s="22" t="b">
        <v>0</v>
      </c>
      <c r="L87" s="2" t="s">
        <v>4830</v>
      </c>
      <c r="M87" s="22" t="b">
        <v>0</v>
      </c>
      <c r="N87" s="2" t="s">
        <v>4831</v>
      </c>
      <c r="O87" s="22" t="b">
        <v>0</v>
      </c>
      <c r="P87" s="2" t="s">
        <v>4832</v>
      </c>
      <c r="Q87" s="22" t="b">
        <v>0</v>
      </c>
      <c r="R87" s="2" t="s">
        <v>4833</v>
      </c>
      <c r="S87" s="22" t="b">
        <v>0</v>
      </c>
      <c r="T87" s="2" t="s">
        <v>4834</v>
      </c>
      <c r="U87" s="22" t="b">
        <v>0</v>
      </c>
      <c r="V87" s="2" t="s">
        <v>4835</v>
      </c>
      <c r="W87" s="22" t="b">
        <v>0</v>
      </c>
      <c r="X87" s="2" t="s">
        <v>4836</v>
      </c>
      <c r="Y87" s="2" t="b">
        <v>0</v>
      </c>
      <c r="Z87" s="2" t="s">
        <v>4838</v>
      </c>
      <c r="AA87" s="22" t="b">
        <v>0</v>
      </c>
      <c r="AB87" s="2" t="s">
        <v>4839</v>
      </c>
      <c r="AC87" s="83" t="b">
        <v>0</v>
      </c>
      <c r="AD87" s="84" t="s">
        <v>4840</v>
      </c>
      <c r="AE87" s="2" t="b">
        <v>0</v>
      </c>
      <c r="AF87" s="2" t="s">
        <v>4841</v>
      </c>
      <c r="AG87" s="22" t="b">
        <v>0</v>
      </c>
      <c r="AH87" s="2" t="s">
        <v>4842</v>
      </c>
      <c r="AI87" s="2" t="b">
        <v>0</v>
      </c>
      <c r="AJ87" s="2" t="s">
        <v>4843</v>
      </c>
      <c r="AK87" s="22" t="b">
        <v>0</v>
      </c>
      <c r="AL87" s="2" t="s">
        <v>4844</v>
      </c>
      <c r="AM87" s="2" t="b">
        <v>0</v>
      </c>
      <c r="AN87" s="2" t="s">
        <v>4845</v>
      </c>
      <c r="AO87" s="2" t="b">
        <v>0</v>
      </c>
      <c r="AP87" s="2" t="s">
        <v>4846</v>
      </c>
      <c r="AQ87" s="2" t="b">
        <v>0</v>
      </c>
      <c r="AR87" s="173" t="s">
        <v>4847</v>
      </c>
      <c r="AS87" s="22" t="b">
        <v>0</v>
      </c>
      <c r="AT87" s="2" t="s">
        <v>4848</v>
      </c>
      <c r="AU87" s="22" t="b">
        <v>0</v>
      </c>
      <c r="AV87" s="2" t="s">
        <v>4849</v>
      </c>
      <c r="BA87" s="22" t="b">
        <v>0</v>
      </c>
      <c r="BB87" s="2" t="s">
        <v>4850</v>
      </c>
      <c r="BC87" s="22" t="b">
        <v>0</v>
      </c>
      <c r="BD87" s="2" t="s">
        <v>4851</v>
      </c>
      <c r="BH87" s="2" t="s">
        <v>4852</v>
      </c>
      <c r="BI87" s="22" t="b">
        <v>0</v>
      </c>
      <c r="BJ87" s="2" t="s">
        <v>4853</v>
      </c>
    </row>
    <row r="88">
      <c r="A88" s="22" t="b">
        <v>0</v>
      </c>
      <c r="B88" s="2" t="s">
        <v>4854</v>
      </c>
      <c r="C88" s="22" t="b">
        <v>0</v>
      </c>
      <c r="D88" s="2" t="s">
        <v>4855</v>
      </c>
      <c r="E88" s="22" t="b">
        <v>0</v>
      </c>
      <c r="F88" s="2" t="s">
        <v>3656</v>
      </c>
      <c r="G88" s="22" t="b">
        <v>0</v>
      </c>
      <c r="H88" s="2" t="s">
        <v>4856</v>
      </c>
      <c r="I88" s="2" t="b">
        <v>0</v>
      </c>
      <c r="J88" s="2" t="s">
        <v>4857</v>
      </c>
      <c r="K88" s="22" t="b">
        <v>0</v>
      </c>
      <c r="L88" s="2" t="s">
        <v>4858</v>
      </c>
      <c r="M88" s="22" t="b">
        <v>0</v>
      </c>
      <c r="N88" s="2" t="s">
        <v>4859</v>
      </c>
      <c r="O88" s="22" t="b">
        <v>0</v>
      </c>
      <c r="P88" s="2" t="s">
        <v>4860</v>
      </c>
      <c r="Q88" s="22" t="b">
        <v>0</v>
      </c>
      <c r="R88" s="2" t="s">
        <v>4861</v>
      </c>
      <c r="S88" s="22" t="b">
        <v>0</v>
      </c>
      <c r="T88" s="2" t="s">
        <v>4862</v>
      </c>
      <c r="U88" s="22" t="b">
        <v>0</v>
      </c>
      <c r="V88" s="2" t="s">
        <v>4863</v>
      </c>
      <c r="W88" s="22" t="b">
        <v>0</v>
      </c>
      <c r="X88" s="174" t="s">
        <v>4264</v>
      </c>
      <c r="Y88" s="2" t="b">
        <v>0</v>
      </c>
      <c r="Z88" s="2" t="s">
        <v>4865</v>
      </c>
      <c r="AA88" s="22" t="b">
        <v>0</v>
      </c>
      <c r="AB88" s="2" t="s">
        <v>4866</v>
      </c>
      <c r="AC88" s="22" t="b">
        <v>0</v>
      </c>
      <c r="AD88" s="2" t="s">
        <v>4867</v>
      </c>
      <c r="AE88" s="2" t="b">
        <v>0</v>
      </c>
      <c r="AF88" s="2" t="s">
        <v>4868</v>
      </c>
      <c r="AG88" s="22" t="b">
        <v>0</v>
      </c>
      <c r="AH88" s="2" t="s">
        <v>4869</v>
      </c>
      <c r="AI88" s="2" t="b">
        <v>0</v>
      </c>
      <c r="AJ88" s="2" t="s">
        <v>4870</v>
      </c>
      <c r="AK88" s="22" t="b">
        <v>0</v>
      </c>
      <c r="AL88" s="2" t="s">
        <v>4871</v>
      </c>
      <c r="AM88" s="2" t="b">
        <v>0</v>
      </c>
      <c r="AN88" s="2" t="s">
        <v>4872</v>
      </c>
      <c r="AO88" s="2" t="b">
        <v>0</v>
      </c>
      <c r="AP88" s="2" t="s">
        <v>4873</v>
      </c>
      <c r="AQ88" s="2" t="b">
        <v>0</v>
      </c>
      <c r="AR88" s="2" t="s">
        <v>4874</v>
      </c>
      <c r="AS88" s="22" t="b">
        <v>0</v>
      </c>
      <c r="AT88" s="2" t="s">
        <v>4875</v>
      </c>
      <c r="AU88" s="22" t="b">
        <v>0</v>
      </c>
      <c r="AV88" s="2" t="s">
        <v>4876</v>
      </c>
      <c r="BA88" s="22" t="b">
        <v>0</v>
      </c>
      <c r="BB88" s="2" t="s">
        <v>4877</v>
      </c>
      <c r="BC88" s="22" t="b">
        <v>0</v>
      </c>
      <c r="BD88" s="2" t="s">
        <v>4878</v>
      </c>
      <c r="BH88" s="2" t="s">
        <v>4879</v>
      </c>
      <c r="BI88" s="22" t="b">
        <v>0</v>
      </c>
      <c r="BJ88" s="2" t="s">
        <v>4880</v>
      </c>
    </row>
    <row r="89">
      <c r="A89" s="22" t="b">
        <v>0</v>
      </c>
      <c r="B89" s="2" t="s">
        <v>4881</v>
      </c>
      <c r="C89" s="22" t="b">
        <v>0</v>
      </c>
      <c r="D89" s="2" t="s">
        <v>4882</v>
      </c>
      <c r="E89" s="22" t="b">
        <v>0</v>
      </c>
      <c r="F89" s="2" t="s">
        <v>3685</v>
      </c>
      <c r="G89" s="22" t="b">
        <v>0</v>
      </c>
      <c r="H89" s="2" t="s">
        <v>4883</v>
      </c>
      <c r="I89" s="2" t="b">
        <v>0</v>
      </c>
      <c r="J89" s="2" t="s">
        <v>4884</v>
      </c>
      <c r="K89" s="22" t="b">
        <v>0</v>
      </c>
      <c r="L89" s="2" t="s">
        <v>4885</v>
      </c>
      <c r="M89" s="22" t="b">
        <v>0</v>
      </c>
      <c r="N89" s="2" t="s">
        <v>4886</v>
      </c>
      <c r="O89" s="22" t="b">
        <v>0</v>
      </c>
      <c r="P89" s="2" t="s">
        <v>4887</v>
      </c>
      <c r="Q89" s="22" t="b">
        <v>0</v>
      </c>
      <c r="R89" s="2" t="s">
        <v>4888</v>
      </c>
      <c r="S89" s="22" t="b">
        <v>0</v>
      </c>
      <c r="T89" s="2" t="s">
        <v>4889</v>
      </c>
      <c r="U89" s="22" t="b">
        <v>0</v>
      </c>
      <c r="V89" s="2" t="s">
        <v>4890</v>
      </c>
      <c r="W89" s="22" t="b">
        <v>0</v>
      </c>
      <c r="X89" s="174" t="s">
        <v>4294</v>
      </c>
      <c r="Y89" s="2" t="b">
        <v>0</v>
      </c>
      <c r="Z89" s="2" t="s">
        <v>4891</v>
      </c>
      <c r="AA89" s="22" t="b">
        <v>0</v>
      </c>
      <c r="AB89" s="2" t="s">
        <v>4892</v>
      </c>
      <c r="AC89" s="22" t="b">
        <v>0</v>
      </c>
      <c r="AD89" s="2" t="s">
        <v>4893</v>
      </c>
      <c r="AE89" s="2" t="b">
        <v>0</v>
      </c>
      <c r="AF89" s="2" t="s">
        <v>4894</v>
      </c>
      <c r="AG89" s="22" t="b">
        <v>0</v>
      </c>
      <c r="AH89" s="2" t="s">
        <v>4895</v>
      </c>
      <c r="AI89" s="2" t="b">
        <v>0</v>
      </c>
      <c r="AJ89" s="2" t="s">
        <v>4896</v>
      </c>
      <c r="AK89" s="83" t="b">
        <v>0</v>
      </c>
      <c r="AL89" s="84" t="s">
        <v>578</v>
      </c>
      <c r="AM89" s="2" t="b">
        <v>0</v>
      </c>
      <c r="AN89" s="2" t="s">
        <v>4897</v>
      </c>
      <c r="AO89" s="2" t="b">
        <v>0</v>
      </c>
      <c r="AP89" s="2" t="s">
        <v>4898</v>
      </c>
      <c r="AQ89" s="2" t="b">
        <v>0</v>
      </c>
      <c r="AR89" s="173" t="s">
        <v>4899</v>
      </c>
      <c r="AS89" s="22" t="b">
        <v>0</v>
      </c>
      <c r="AT89" s="2" t="s">
        <v>4900</v>
      </c>
      <c r="AU89" s="22" t="b">
        <v>0</v>
      </c>
      <c r="AV89" s="2" t="s">
        <v>4901</v>
      </c>
      <c r="BA89" s="22" t="b">
        <v>0</v>
      </c>
      <c r="BB89" s="2" t="s">
        <v>4902</v>
      </c>
      <c r="BC89" s="22" t="b">
        <v>0</v>
      </c>
      <c r="BD89" s="2" t="s">
        <v>4903</v>
      </c>
      <c r="BH89" s="2" t="s">
        <v>4904</v>
      </c>
      <c r="BI89" s="22" t="b">
        <v>0</v>
      </c>
      <c r="BJ89" s="2" t="s">
        <v>4905</v>
      </c>
    </row>
    <row r="90">
      <c r="A90" s="22" t="b">
        <v>0</v>
      </c>
      <c r="B90" s="2" t="s">
        <v>4906</v>
      </c>
      <c r="C90" s="83" t="b">
        <v>0</v>
      </c>
      <c r="D90" s="84" t="s">
        <v>2493</v>
      </c>
      <c r="E90" s="22" t="b">
        <v>0</v>
      </c>
      <c r="F90" s="2" t="s">
        <v>3714</v>
      </c>
      <c r="G90" s="22" t="b">
        <v>0</v>
      </c>
      <c r="H90" s="2" t="s">
        <v>4907</v>
      </c>
      <c r="I90" s="2" t="b">
        <v>0</v>
      </c>
      <c r="J90" s="2" t="s">
        <v>4909</v>
      </c>
      <c r="K90" s="22" t="b">
        <v>0</v>
      </c>
      <c r="L90" s="2" t="s">
        <v>4910</v>
      </c>
      <c r="M90" s="22" t="b">
        <v>0</v>
      </c>
      <c r="N90" s="2" t="s">
        <v>4911</v>
      </c>
      <c r="O90" s="22" t="b">
        <v>0</v>
      </c>
      <c r="P90" s="2" t="s">
        <v>4912</v>
      </c>
      <c r="Q90" s="22" t="b">
        <v>0</v>
      </c>
      <c r="R90" s="2" t="s">
        <v>4913</v>
      </c>
      <c r="S90" s="22" t="b">
        <v>0</v>
      </c>
      <c r="T90" s="2" t="s">
        <v>4914</v>
      </c>
      <c r="U90" s="22" t="b">
        <v>0</v>
      </c>
      <c r="V90" s="2" t="s">
        <v>4915</v>
      </c>
      <c r="W90" s="22" t="b">
        <v>0</v>
      </c>
      <c r="X90" s="174" t="s">
        <v>4322</v>
      </c>
      <c r="Y90" s="2" t="b">
        <v>0</v>
      </c>
      <c r="Z90" s="2" t="s">
        <v>4916</v>
      </c>
      <c r="AA90" s="22" t="b">
        <v>0</v>
      </c>
      <c r="AB90" s="2" t="s">
        <v>4917</v>
      </c>
      <c r="AC90" s="22" t="b">
        <v>0</v>
      </c>
      <c r="AD90" s="2" t="s">
        <v>4918</v>
      </c>
      <c r="AE90" s="2" t="b">
        <v>0</v>
      </c>
      <c r="AF90" s="2" t="s">
        <v>4919</v>
      </c>
      <c r="AG90" s="22" t="b">
        <v>0</v>
      </c>
      <c r="AH90" s="2" t="s">
        <v>4920</v>
      </c>
      <c r="AI90" s="2" t="b">
        <v>0</v>
      </c>
      <c r="AJ90" s="2" t="s">
        <v>4921</v>
      </c>
      <c r="AK90" s="22" t="b">
        <v>0</v>
      </c>
      <c r="AL90" s="2" t="s">
        <v>4922</v>
      </c>
      <c r="AM90" s="2" t="b">
        <v>0</v>
      </c>
      <c r="AN90" s="2" t="s">
        <v>4923</v>
      </c>
      <c r="AO90" s="2" t="b">
        <v>0</v>
      </c>
      <c r="AP90" s="2" t="s">
        <v>4924</v>
      </c>
      <c r="AQ90" s="2" t="b">
        <v>0</v>
      </c>
      <c r="AR90" s="173" t="s">
        <v>4925</v>
      </c>
      <c r="AS90" s="22" t="b">
        <v>0</v>
      </c>
      <c r="AT90" s="2" t="s">
        <v>4926</v>
      </c>
      <c r="AU90" s="22" t="b">
        <v>0</v>
      </c>
      <c r="AV90" s="2" t="s">
        <v>4927</v>
      </c>
      <c r="BA90" s="22" t="b">
        <v>0</v>
      </c>
      <c r="BB90" s="2" t="s">
        <v>4928</v>
      </c>
      <c r="BC90" s="22" t="b">
        <v>0</v>
      </c>
      <c r="BD90" s="2" t="s">
        <v>4929</v>
      </c>
      <c r="BH90" s="2" t="s">
        <v>4930</v>
      </c>
      <c r="BI90" s="22" t="b">
        <v>0</v>
      </c>
      <c r="BJ90" s="2" t="s">
        <v>4931</v>
      </c>
    </row>
    <row r="91">
      <c r="A91" s="22" t="b">
        <v>0</v>
      </c>
      <c r="B91" s="2" t="s">
        <v>4932</v>
      </c>
      <c r="C91" s="2" t="b">
        <v>1</v>
      </c>
      <c r="D91" s="2" t="s">
        <v>4933</v>
      </c>
      <c r="E91" s="22" t="b">
        <v>0</v>
      </c>
      <c r="F91" s="2" t="s">
        <v>3744</v>
      </c>
      <c r="G91" s="22" t="b">
        <v>0</v>
      </c>
      <c r="H91" s="173" t="s">
        <v>4934</v>
      </c>
      <c r="I91" s="2" t="b">
        <v>0</v>
      </c>
      <c r="J91" s="2" t="s">
        <v>4935</v>
      </c>
      <c r="K91" s="22" t="b">
        <v>0</v>
      </c>
      <c r="L91" s="2" t="s">
        <v>4936</v>
      </c>
      <c r="M91" s="22" t="b">
        <v>0</v>
      </c>
      <c r="N91" s="2" t="s">
        <v>4937</v>
      </c>
      <c r="O91" s="22" t="b">
        <v>0</v>
      </c>
      <c r="P91" s="2" t="s">
        <v>4938</v>
      </c>
      <c r="Q91" s="22" t="b">
        <v>0</v>
      </c>
      <c r="R91" s="2" t="s">
        <v>4939</v>
      </c>
      <c r="S91" s="22" t="b">
        <v>0</v>
      </c>
      <c r="T91" s="2" t="s">
        <v>4941</v>
      </c>
      <c r="U91" s="22" t="b">
        <v>0</v>
      </c>
      <c r="V91" s="2" t="s">
        <v>4942</v>
      </c>
      <c r="W91" s="22" t="b">
        <v>0</v>
      </c>
      <c r="X91" s="174" t="s">
        <v>4348</v>
      </c>
      <c r="Y91" s="83" t="b">
        <v>0</v>
      </c>
      <c r="Z91" s="84" t="s">
        <v>4944</v>
      </c>
      <c r="AA91" s="22" t="b">
        <v>0</v>
      </c>
      <c r="AB91" s="2" t="s">
        <v>4946</v>
      </c>
      <c r="AC91" s="22" t="b">
        <v>0</v>
      </c>
      <c r="AD91" s="2" t="s">
        <v>4947</v>
      </c>
      <c r="AE91" s="2" t="b">
        <v>0</v>
      </c>
      <c r="AF91" s="2" t="s">
        <v>4948</v>
      </c>
      <c r="AG91" s="22" t="b">
        <v>0</v>
      </c>
      <c r="AH91" s="2" t="s">
        <v>4949</v>
      </c>
      <c r="AI91" s="2" t="b">
        <v>0</v>
      </c>
      <c r="AJ91" s="2" t="s">
        <v>4950</v>
      </c>
      <c r="AK91" s="22" t="b">
        <v>0</v>
      </c>
      <c r="AL91" s="2" t="s">
        <v>4951</v>
      </c>
      <c r="AM91" s="2" t="b">
        <v>0</v>
      </c>
      <c r="AN91" s="2" t="s">
        <v>4952</v>
      </c>
      <c r="AO91" s="2" t="b">
        <v>0</v>
      </c>
      <c r="AP91" s="2" t="s">
        <v>4953</v>
      </c>
      <c r="AQ91" s="2" t="b">
        <v>0</v>
      </c>
      <c r="AR91" s="173" t="s">
        <v>4954</v>
      </c>
      <c r="AS91" s="22" t="b">
        <v>0</v>
      </c>
      <c r="AT91" s="2" t="s">
        <v>4955</v>
      </c>
      <c r="AU91" s="22" t="b">
        <v>0</v>
      </c>
      <c r="AV91" s="2" t="s">
        <v>4956</v>
      </c>
      <c r="BA91" s="22" t="b">
        <v>0</v>
      </c>
      <c r="BB91" s="2" t="s">
        <v>4957</v>
      </c>
      <c r="BC91" s="22" t="b">
        <v>0</v>
      </c>
      <c r="BD91" s="2" t="s">
        <v>4958</v>
      </c>
      <c r="BH91" s="2" t="s">
        <v>4959</v>
      </c>
      <c r="BI91" s="22" t="b">
        <v>0</v>
      </c>
      <c r="BJ91" s="2" t="s">
        <v>4961</v>
      </c>
    </row>
    <row r="92">
      <c r="A92" s="22" t="b">
        <v>0</v>
      </c>
      <c r="B92" s="2" t="s">
        <v>4962</v>
      </c>
      <c r="C92" s="2" t="b">
        <v>1</v>
      </c>
      <c r="D92" s="2" t="s">
        <v>4963</v>
      </c>
      <c r="E92" s="22" t="b">
        <v>0</v>
      </c>
      <c r="F92" s="2" t="s">
        <v>3774</v>
      </c>
      <c r="G92" s="22" t="b">
        <v>0</v>
      </c>
      <c r="H92" s="2" t="s">
        <v>4964</v>
      </c>
      <c r="I92" s="2" t="b">
        <v>0</v>
      </c>
      <c r="J92" s="2" t="s">
        <v>4966</v>
      </c>
      <c r="K92" s="22" t="b">
        <v>0</v>
      </c>
      <c r="L92" s="2" t="s">
        <v>4967</v>
      </c>
      <c r="M92" s="22" t="b">
        <v>0</v>
      </c>
      <c r="N92" s="2" t="s">
        <v>4968</v>
      </c>
      <c r="O92" s="22" t="b">
        <v>0</v>
      </c>
      <c r="P92" s="2" t="s">
        <v>4969</v>
      </c>
      <c r="Q92" s="22" t="b">
        <v>0</v>
      </c>
      <c r="R92" s="2" t="s">
        <v>3038</v>
      </c>
      <c r="S92" s="22" t="b">
        <v>0</v>
      </c>
      <c r="T92" s="2" t="s">
        <v>4970</v>
      </c>
      <c r="U92" s="22" t="b">
        <v>0</v>
      </c>
      <c r="V92" s="2" t="s">
        <v>4971</v>
      </c>
      <c r="W92" s="22" t="b">
        <v>0</v>
      </c>
      <c r="X92" s="174" t="s">
        <v>4972</v>
      </c>
      <c r="Y92" s="22" t="b">
        <v>0</v>
      </c>
      <c r="Z92" s="2" t="s">
        <v>4973</v>
      </c>
      <c r="AA92" s="22" t="b">
        <v>0</v>
      </c>
      <c r="AB92" s="2" t="s">
        <v>4974</v>
      </c>
      <c r="AC92" s="22" t="b">
        <v>0</v>
      </c>
      <c r="AD92" s="2" t="s">
        <v>4975</v>
      </c>
      <c r="AE92" s="2" t="b">
        <v>0</v>
      </c>
      <c r="AF92" s="2" t="s">
        <v>4976</v>
      </c>
      <c r="AG92" s="22" t="b">
        <v>0</v>
      </c>
      <c r="AH92" s="2" t="s">
        <v>4977</v>
      </c>
      <c r="AI92" s="2" t="b">
        <v>0</v>
      </c>
      <c r="AJ92" s="2" t="s">
        <v>4978</v>
      </c>
      <c r="AK92" s="22" t="b">
        <v>0</v>
      </c>
      <c r="AL92" s="2" t="s">
        <v>4979</v>
      </c>
      <c r="AM92" s="2" t="b">
        <v>0</v>
      </c>
      <c r="AN92" s="2" t="s">
        <v>4980</v>
      </c>
      <c r="AO92" s="2" t="b">
        <v>0</v>
      </c>
      <c r="AP92" s="2" t="s">
        <v>4981</v>
      </c>
      <c r="AQ92" s="2" t="b">
        <v>0</v>
      </c>
      <c r="AR92" s="2" t="s">
        <v>2771</v>
      </c>
      <c r="AS92" s="22" t="b">
        <v>0</v>
      </c>
      <c r="AT92" s="2" t="s">
        <v>4982</v>
      </c>
      <c r="AU92" s="22" t="b">
        <v>0</v>
      </c>
      <c r="AV92" s="2" t="s">
        <v>4983</v>
      </c>
      <c r="BA92" s="22" t="b">
        <v>0</v>
      </c>
      <c r="BB92" s="2" t="s">
        <v>4984</v>
      </c>
      <c r="BC92" s="22" t="b">
        <v>0</v>
      </c>
      <c r="BD92" s="2" t="s">
        <v>4985</v>
      </c>
      <c r="BH92" s="2" t="s">
        <v>4986</v>
      </c>
      <c r="BI92" s="22" t="b">
        <v>0</v>
      </c>
      <c r="BJ92" s="2" t="s">
        <v>4987</v>
      </c>
    </row>
    <row r="93">
      <c r="A93" s="22" t="b">
        <v>0</v>
      </c>
      <c r="B93" s="2" t="s">
        <v>4988</v>
      </c>
      <c r="C93" s="2" t="b">
        <v>1</v>
      </c>
      <c r="D93" s="2" t="s">
        <v>4989</v>
      </c>
      <c r="E93" s="22" t="b">
        <v>0</v>
      </c>
      <c r="F93" s="2" t="s">
        <v>3806</v>
      </c>
      <c r="G93" s="22" t="b">
        <v>0</v>
      </c>
      <c r="H93" s="2" t="s">
        <v>4990</v>
      </c>
      <c r="I93" s="2" t="b">
        <v>0</v>
      </c>
      <c r="J93" s="2" t="s">
        <v>4991</v>
      </c>
      <c r="K93" s="22" t="b">
        <v>0</v>
      </c>
      <c r="L93" s="2" t="s">
        <v>4992</v>
      </c>
      <c r="M93" s="22" t="b">
        <v>0</v>
      </c>
      <c r="N93" s="2" t="s">
        <v>4993</v>
      </c>
      <c r="O93" s="22" t="b">
        <v>0</v>
      </c>
      <c r="P93" s="2" t="s">
        <v>4994</v>
      </c>
      <c r="Q93" s="22" t="b">
        <v>0</v>
      </c>
      <c r="R93" s="2" t="s">
        <v>3066</v>
      </c>
      <c r="S93" s="22" t="b">
        <v>0</v>
      </c>
      <c r="T93" s="2" t="s">
        <v>4995</v>
      </c>
      <c r="U93" s="22" t="b">
        <v>0</v>
      </c>
      <c r="V93" s="2" t="s">
        <v>4996</v>
      </c>
      <c r="W93" s="22" t="b">
        <v>0</v>
      </c>
      <c r="X93" s="174" t="s">
        <v>4997</v>
      </c>
      <c r="Y93" s="22" t="b">
        <v>0</v>
      </c>
      <c r="Z93" s="2" t="s">
        <v>4998</v>
      </c>
      <c r="AA93" s="22" t="b">
        <v>0</v>
      </c>
      <c r="AB93" s="2" t="s">
        <v>4999</v>
      </c>
      <c r="AC93" s="22" t="b">
        <v>0</v>
      </c>
      <c r="AD93" s="2" t="s">
        <v>5000</v>
      </c>
      <c r="AE93" s="2" t="b">
        <v>0</v>
      </c>
      <c r="AF93" s="2" t="s">
        <v>5001</v>
      </c>
      <c r="AG93" s="22" t="b">
        <v>0</v>
      </c>
      <c r="AH93" s="2" t="s">
        <v>5002</v>
      </c>
      <c r="AI93" s="2" t="b">
        <v>0</v>
      </c>
      <c r="AJ93" s="2" t="s">
        <v>5003</v>
      </c>
      <c r="AK93" s="22" t="b">
        <v>0</v>
      </c>
      <c r="AL93" s="2" t="s">
        <v>5004</v>
      </c>
      <c r="AM93" s="2" t="b">
        <v>0</v>
      </c>
      <c r="AN93" s="2" t="s">
        <v>5005</v>
      </c>
      <c r="AO93" s="2" t="b">
        <v>0</v>
      </c>
      <c r="AP93" s="2" t="s">
        <v>5006</v>
      </c>
      <c r="AQ93" s="2" t="b">
        <v>0</v>
      </c>
      <c r="AR93" s="2" t="s">
        <v>2801</v>
      </c>
      <c r="AS93" s="22" t="b">
        <v>0</v>
      </c>
      <c r="AT93" s="2" t="s">
        <v>5007</v>
      </c>
      <c r="AU93" s="22" t="b">
        <v>0</v>
      </c>
      <c r="AV93" s="2" t="s">
        <v>5008</v>
      </c>
      <c r="BA93" s="22" t="b">
        <v>0</v>
      </c>
      <c r="BB93" s="2" t="s">
        <v>5009</v>
      </c>
      <c r="BC93" s="22" t="b">
        <v>0</v>
      </c>
      <c r="BD93" s="2" t="s">
        <v>5010</v>
      </c>
      <c r="BH93" s="2" t="s">
        <v>5011</v>
      </c>
      <c r="BI93" s="22" t="b">
        <v>0</v>
      </c>
      <c r="BJ93" s="2" t="s">
        <v>5012</v>
      </c>
    </row>
    <row r="94">
      <c r="A94" s="22" t="b">
        <v>0</v>
      </c>
      <c r="B94" s="2" t="s">
        <v>5013</v>
      </c>
      <c r="C94" s="2" t="b">
        <v>1</v>
      </c>
      <c r="D94" s="2" t="s">
        <v>5014</v>
      </c>
      <c r="E94" s="22" t="b">
        <v>0</v>
      </c>
      <c r="F94" s="2" t="s">
        <v>3835</v>
      </c>
      <c r="G94" s="22" t="b">
        <v>0</v>
      </c>
      <c r="H94" s="2" t="s">
        <v>5015</v>
      </c>
      <c r="I94" s="2" t="b">
        <v>0</v>
      </c>
      <c r="J94" s="2" t="s">
        <v>5016</v>
      </c>
      <c r="K94" s="83" t="b">
        <v>0</v>
      </c>
      <c r="L94" s="84" t="s">
        <v>5018</v>
      </c>
      <c r="M94" s="22" t="b">
        <v>0</v>
      </c>
      <c r="N94" s="2" t="s">
        <v>5019</v>
      </c>
      <c r="O94" s="22" t="b">
        <v>0</v>
      </c>
      <c r="P94" s="2" t="s">
        <v>5020</v>
      </c>
      <c r="Q94" s="22" t="b">
        <v>0</v>
      </c>
      <c r="R94" s="2" t="s">
        <v>3099</v>
      </c>
      <c r="S94" s="22" t="b">
        <v>0</v>
      </c>
      <c r="T94" s="2" t="s">
        <v>5021</v>
      </c>
      <c r="U94" s="22" t="b">
        <v>0</v>
      </c>
      <c r="V94" s="2" t="s">
        <v>5022</v>
      </c>
      <c r="W94" s="22" t="b">
        <v>0</v>
      </c>
      <c r="X94" s="174" t="s">
        <v>5023</v>
      </c>
      <c r="Y94" s="22" t="b">
        <v>0</v>
      </c>
      <c r="Z94" s="2" t="s">
        <v>5024</v>
      </c>
      <c r="AA94" s="22" t="b">
        <v>0</v>
      </c>
      <c r="AB94" s="2" t="s">
        <v>5025</v>
      </c>
      <c r="AC94" s="22" t="b">
        <v>0</v>
      </c>
      <c r="AD94" s="2" t="s">
        <v>5026</v>
      </c>
      <c r="AE94" s="2" t="b">
        <v>0</v>
      </c>
      <c r="AF94" s="2" t="s">
        <v>5027</v>
      </c>
      <c r="AG94" s="22" t="b">
        <v>0</v>
      </c>
      <c r="AH94" s="2" t="s">
        <v>5028</v>
      </c>
      <c r="AI94" s="2" t="b">
        <v>0</v>
      </c>
      <c r="AJ94" s="2" t="s">
        <v>5029</v>
      </c>
      <c r="AK94" s="22" t="b">
        <v>0</v>
      </c>
      <c r="AL94" s="2" t="s">
        <v>5030</v>
      </c>
      <c r="AM94" s="2" t="b">
        <v>0</v>
      </c>
      <c r="AN94" s="2" t="s">
        <v>5031</v>
      </c>
      <c r="AO94" s="2" t="b">
        <v>0</v>
      </c>
      <c r="AP94" s="2" t="s">
        <v>5032</v>
      </c>
      <c r="AQ94" s="2" t="b">
        <v>0</v>
      </c>
      <c r="AR94" s="2" t="s">
        <v>2829</v>
      </c>
      <c r="AS94" s="22" t="b">
        <v>0</v>
      </c>
      <c r="AT94" s="2" t="s">
        <v>5033</v>
      </c>
      <c r="AU94" s="22" t="b">
        <v>0</v>
      </c>
      <c r="AV94" s="2" t="s">
        <v>5034</v>
      </c>
      <c r="BA94" s="22" t="b">
        <v>0</v>
      </c>
      <c r="BB94" s="2" t="s">
        <v>5035</v>
      </c>
      <c r="BC94" s="22" t="b">
        <v>0</v>
      </c>
      <c r="BD94" s="2" t="s">
        <v>5036</v>
      </c>
      <c r="BH94" s="2" t="s">
        <v>5037</v>
      </c>
      <c r="BI94" s="22" t="b">
        <v>0</v>
      </c>
      <c r="BJ94" s="2" t="s">
        <v>5038</v>
      </c>
    </row>
    <row r="95">
      <c r="A95" s="22" t="b">
        <v>0</v>
      </c>
      <c r="B95" s="2" t="s">
        <v>5039</v>
      </c>
      <c r="C95" s="2" t="b">
        <v>1</v>
      </c>
      <c r="D95" s="2" t="s">
        <v>5040</v>
      </c>
      <c r="E95" s="22" t="b">
        <v>0</v>
      </c>
      <c r="F95" s="2" t="s">
        <v>3864</v>
      </c>
      <c r="G95" s="22" t="b">
        <v>0</v>
      </c>
      <c r="H95" s="2" t="s">
        <v>5041</v>
      </c>
      <c r="I95" s="2" t="b">
        <v>0</v>
      </c>
      <c r="J95" s="2" t="s">
        <v>5042</v>
      </c>
      <c r="K95" s="22" t="b">
        <v>0</v>
      </c>
      <c r="L95" s="2" t="s">
        <v>5043</v>
      </c>
      <c r="M95" s="22" t="b">
        <v>0</v>
      </c>
      <c r="N95" s="2" t="s">
        <v>5044</v>
      </c>
      <c r="O95" s="22" t="b">
        <v>0</v>
      </c>
      <c r="P95" s="2" t="s">
        <v>5045</v>
      </c>
      <c r="Q95" s="22" t="b">
        <v>0</v>
      </c>
      <c r="R95" s="2" t="s">
        <v>5046</v>
      </c>
      <c r="S95" s="22" t="b">
        <v>0</v>
      </c>
      <c r="T95" s="2" t="s">
        <v>5047</v>
      </c>
      <c r="U95" s="22" t="b">
        <v>0</v>
      </c>
      <c r="V95" s="2" t="s">
        <v>5048</v>
      </c>
      <c r="W95" s="22" t="b">
        <v>0</v>
      </c>
      <c r="X95" s="174" t="s">
        <v>5049</v>
      </c>
      <c r="Y95" s="22" t="b">
        <v>0</v>
      </c>
      <c r="Z95" s="2" t="s">
        <v>5050</v>
      </c>
      <c r="AA95" s="22" t="b">
        <v>0</v>
      </c>
      <c r="AB95" s="2" t="s">
        <v>5051</v>
      </c>
      <c r="AC95" s="22" t="b">
        <v>0</v>
      </c>
      <c r="AD95" s="2" t="s">
        <v>5052</v>
      </c>
      <c r="AE95" s="2" t="b">
        <v>0</v>
      </c>
      <c r="AF95" s="2" t="s">
        <v>5053</v>
      </c>
      <c r="AG95" s="22" t="b">
        <v>0</v>
      </c>
      <c r="AH95" s="2" t="s">
        <v>5054</v>
      </c>
      <c r="AI95" s="2" t="b">
        <v>0</v>
      </c>
      <c r="AJ95" s="2" t="s">
        <v>5055</v>
      </c>
      <c r="AK95" s="22" t="b">
        <v>0</v>
      </c>
      <c r="AL95" s="2" t="s">
        <v>5056</v>
      </c>
      <c r="AM95" s="2" t="b">
        <v>0</v>
      </c>
      <c r="AN95" s="2" t="s">
        <v>5057</v>
      </c>
      <c r="AO95" s="2" t="b">
        <v>0</v>
      </c>
      <c r="AP95" s="2" t="s">
        <v>5058</v>
      </c>
      <c r="AQ95" s="2" t="b">
        <v>0</v>
      </c>
      <c r="AR95" s="2" t="s">
        <v>2858</v>
      </c>
      <c r="AS95" s="22" t="b">
        <v>0</v>
      </c>
      <c r="AT95" s="2" t="s">
        <v>5060</v>
      </c>
      <c r="AU95" s="22" t="b">
        <v>0</v>
      </c>
      <c r="AV95" s="2" t="s">
        <v>5061</v>
      </c>
      <c r="BA95" s="22" t="b">
        <v>0</v>
      </c>
      <c r="BB95" s="2" t="s">
        <v>5062</v>
      </c>
      <c r="BC95" s="22" t="b">
        <v>0</v>
      </c>
      <c r="BD95" s="2" t="s">
        <v>5063</v>
      </c>
      <c r="BH95" s="2" t="s">
        <v>5064</v>
      </c>
      <c r="BI95" s="22" t="b">
        <v>0</v>
      </c>
      <c r="BJ95" s="2" t="s">
        <v>5065</v>
      </c>
    </row>
    <row r="96">
      <c r="A96" s="22" t="b">
        <v>0</v>
      </c>
      <c r="B96" s="2" t="s">
        <v>5067</v>
      </c>
      <c r="C96" s="2" t="b">
        <v>1</v>
      </c>
      <c r="D96" s="2" t="s">
        <v>5068</v>
      </c>
      <c r="E96" s="22" t="b">
        <v>0</v>
      </c>
      <c r="F96" s="2" t="s">
        <v>3892</v>
      </c>
      <c r="G96" s="22" t="b">
        <v>0</v>
      </c>
      <c r="H96" s="2" t="s">
        <v>5070</v>
      </c>
      <c r="I96" s="2" t="b">
        <v>0</v>
      </c>
      <c r="J96" s="2" t="s">
        <v>5071</v>
      </c>
      <c r="K96" s="22" t="b">
        <v>0</v>
      </c>
      <c r="L96" s="2" t="s">
        <v>5073</v>
      </c>
      <c r="M96" s="22" t="b">
        <v>0</v>
      </c>
      <c r="N96" s="2" t="s">
        <v>5074</v>
      </c>
      <c r="O96" s="22" t="b">
        <v>0</v>
      </c>
      <c r="P96" s="2" t="s">
        <v>5075</v>
      </c>
      <c r="Q96" s="22" t="b">
        <v>0</v>
      </c>
      <c r="R96" s="2" t="s">
        <v>5076</v>
      </c>
      <c r="S96" s="22" t="b">
        <v>0</v>
      </c>
      <c r="T96" s="2" t="s">
        <v>5077</v>
      </c>
      <c r="U96" s="169" t="b">
        <v>0</v>
      </c>
      <c r="V96" s="84" t="s">
        <v>5078</v>
      </c>
      <c r="W96" s="22" t="b">
        <v>0</v>
      </c>
      <c r="X96" s="2" t="s">
        <v>5079</v>
      </c>
      <c r="Y96" s="22" t="b">
        <v>0</v>
      </c>
      <c r="Z96" s="2" t="s">
        <v>5080</v>
      </c>
      <c r="AA96" s="22" t="b">
        <v>0</v>
      </c>
      <c r="AB96" s="2" t="s">
        <v>5081</v>
      </c>
      <c r="AC96" s="22" t="b">
        <v>0</v>
      </c>
      <c r="AD96" s="2" t="s">
        <v>5082</v>
      </c>
      <c r="AE96" s="2" t="b">
        <v>0</v>
      </c>
      <c r="AF96" s="2" t="s">
        <v>5083</v>
      </c>
      <c r="AG96" s="22" t="b">
        <v>0</v>
      </c>
      <c r="AH96" s="2" t="s">
        <v>5084</v>
      </c>
      <c r="AI96" s="2" t="b">
        <v>0</v>
      </c>
      <c r="AJ96" s="2" t="s">
        <v>5085</v>
      </c>
      <c r="AK96" s="22" t="b">
        <v>0</v>
      </c>
      <c r="AL96" s="2" t="s">
        <v>5086</v>
      </c>
      <c r="AM96" s="2" t="b">
        <v>0</v>
      </c>
      <c r="AN96" s="2" t="s">
        <v>5087</v>
      </c>
      <c r="AO96" s="2" t="b">
        <v>0</v>
      </c>
      <c r="AP96" s="2" t="s">
        <v>5088</v>
      </c>
      <c r="AQ96" s="2" t="b">
        <v>0</v>
      </c>
      <c r="AR96" s="173" t="s">
        <v>5089</v>
      </c>
      <c r="AS96" s="22" t="b">
        <v>0</v>
      </c>
      <c r="AT96" s="2" t="s">
        <v>5091</v>
      </c>
      <c r="AU96" s="22" t="b">
        <v>0</v>
      </c>
      <c r="AV96" s="2" t="s">
        <v>5092</v>
      </c>
      <c r="BA96" s="22" t="b">
        <v>0</v>
      </c>
      <c r="BB96" s="2" t="s">
        <v>5093</v>
      </c>
      <c r="BC96" s="22" t="b">
        <v>0</v>
      </c>
      <c r="BD96" s="2" t="s">
        <v>5094</v>
      </c>
      <c r="BI96" s="22" t="b">
        <v>0</v>
      </c>
      <c r="BJ96" s="2" t="s">
        <v>5095</v>
      </c>
    </row>
    <row r="97">
      <c r="A97" s="22" t="b">
        <v>0</v>
      </c>
      <c r="B97" s="2" t="s">
        <v>5096</v>
      </c>
      <c r="C97" s="2" t="b">
        <v>1</v>
      </c>
      <c r="D97" s="2" t="s">
        <v>5097</v>
      </c>
      <c r="E97" s="22" t="b">
        <v>0</v>
      </c>
      <c r="F97" s="2" t="s">
        <v>3919</v>
      </c>
      <c r="G97" s="22" t="b">
        <v>0</v>
      </c>
      <c r="H97" s="2" t="s">
        <v>5098</v>
      </c>
      <c r="I97" s="2" t="b">
        <v>0</v>
      </c>
      <c r="J97" s="2" t="s">
        <v>5099</v>
      </c>
      <c r="K97" s="22" t="b">
        <v>0</v>
      </c>
      <c r="L97" s="2" t="s">
        <v>5101</v>
      </c>
      <c r="M97" s="22" t="b">
        <v>0</v>
      </c>
      <c r="N97" s="2" t="s">
        <v>5102</v>
      </c>
      <c r="O97" s="22" t="b">
        <v>0</v>
      </c>
      <c r="P97" s="2" t="s">
        <v>5103</v>
      </c>
      <c r="Q97" s="22" t="b">
        <v>0</v>
      </c>
      <c r="R97" s="174" t="s">
        <v>5104</v>
      </c>
      <c r="S97" s="22" t="b">
        <v>0</v>
      </c>
      <c r="T97" s="2" t="s">
        <v>5105</v>
      </c>
      <c r="U97" s="22" t="b">
        <v>0</v>
      </c>
      <c r="V97" s="2" t="s">
        <v>5106</v>
      </c>
      <c r="W97" s="22" t="b">
        <v>0</v>
      </c>
      <c r="X97" s="2" t="s">
        <v>5107</v>
      </c>
      <c r="Y97" s="22" t="b">
        <v>0</v>
      </c>
      <c r="Z97" s="2" t="s">
        <v>5108</v>
      </c>
      <c r="AA97" s="22" t="b">
        <v>0</v>
      </c>
      <c r="AB97" s="2" t="s">
        <v>5109</v>
      </c>
      <c r="AC97" s="22" t="b">
        <v>0</v>
      </c>
      <c r="AD97" s="2" t="s">
        <v>5110</v>
      </c>
      <c r="AE97" s="2" t="b">
        <v>0</v>
      </c>
      <c r="AF97" s="2" t="s">
        <v>5111</v>
      </c>
      <c r="AG97" s="22" t="b">
        <v>0</v>
      </c>
      <c r="AH97" s="2" t="s">
        <v>5112</v>
      </c>
      <c r="AI97" s="2" t="b">
        <v>0</v>
      </c>
      <c r="AJ97" s="2" t="s">
        <v>5113</v>
      </c>
      <c r="AK97" s="22" t="b">
        <v>0</v>
      </c>
      <c r="AL97" s="2" t="s">
        <v>5114</v>
      </c>
      <c r="AM97" s="2" t="b">
        <v>0</v>
      </c>
      <c r="AN97" s="2" t="s">
        <v>5115</v>
      </c>
      <c r="AO97" s="2" t="b">
        <v>0</v>
      </c>
      <c r="AP97" s="2" t="s">
        <v>5116</v>
      </c>
      <c r="AQ97" s="2" t="b">
        <v>0</v>
      </c>
      <c r="AR97" s="173" t="s">
        <v>5117</v>
      </c>
      <c r="AS97" s="22" t="b">
        <v>0</v>
      </c>
      <c r="AT97" s="2" t="s">
        <v>5118</v>
      </c>
      <c r="AU97" s="22" t="b">
        <v>0</v>
      </c>
      <c r="AV97" s="2" t="s">
        <v>5119</v>
      </c>
      <c r="BA97" s="83" t="b">
        <v>0</v>
      </c>
      <c r="BB97" s="84" t="s">
        <v>1830</v>
      </c>
      <c r="BC97" s="22" t="b">
        <v>0</v>
      </c>
      <c r="BD97" s="2" t="s">
        <v>5120</v>
      </c>
      <c r="BI97" s="22" t="b">
        <v>0</v>
      </c>
      <c r="BJ97" s="2" t="s">
        <v>5121</v>
      </c>
    </row>
    <row r="98">
      <c r="A98" s="22" t="b">
        <v>0</v>
      </c>
      <c r="B98" s="2" t="s">
        <v>5122</v>
      </c>
      <c r="C98" s="2" t="b">
        <v>1</v>
      </c>
      <c r="D98" s="2" t="s">
        <v>5123</v>
      </c>
      <c r="E98" s="22" t="b">
        <v>0</v>
      </c>
      <c r="F98" s="2" t="s">
        <v>3947</v>
      </c>
      <c r="G98" s="22" t="b">
        <v>0</v>
      </c>
      <c r="H98" s="2" t="s">
        <v>5124</v>
      </c>
      <c r="I98" s="2" t="b">
        <v>0</v>
      </c>
      <c r="J98" s="2" t="s">
        <v>5125</v>
      </c>
      <c r="K98" s="22" t="b">
        <v>0</v>
      </c>
      <c r="L98" s="2" t="s">
        <v>5126</v>
      </c>
      <c r="M98" s="22" t="b">
        <v>0</v>
      </c>
      <c r="N98" s="2" t="s">
        <v>5127</v>
      </c>
      <c r="O98" s="22" t="b">
        <v>0</v>
      </c>
      <c r="P98" s="2" t="s">
        <v>5128</v>
      </c>
      <c r="Q98" s="22" t="b">
        <v>0</v>
      </c>
      <c r="R98" s="174" t="s">
        <v>5129</v>
      </c>
      <c r="S98" s="22" t="b">
        <v>0</v>
      </c>
      <c r="T98" s="2" t="s">
        <v>5130</v>
      </c>
      <c r="U98" s="22" t="b">
        <v>0</v>
      </c>
      <c r="V98" s="2" t="s">
        <v>5131</v>
      </c>
      <c r="W98" s="22" t="b">
        <v>0</v>
      </c>
      <c r="X98" s="2" t="s">
        <v>5132</v>
      </c>
      <c r="Y98" s="22" t="b">
        <v>0</v>
      </c>
      <c r="Z98" s="2" t="s">
        <v>5133</v>
      </c>
      <c r="AA98" s="22" t="b">
        <v>0</v>
      </c>
      <c r="AB98" s="2" t="s">
        <v>5134</v>
      </c>
      <c r="AC98" s="22" t="b">
        <v>0</v>
      </c>
      <c r="AD98" s="2" t="s">
        <v>5135</v>
      </c>
      <c r="AE98" s="2" t="b">
        <v>0</v>
      </c>
      <c r="AF98" s="2" t="s">
        <v>5136</v>
      </c>
      <c r="AG98" s="22" t="b">
        <v>0</v>
      </c>
      <c r="AH98" s="2" t="s">
        <v>5137</v>
      </c>
      <c r="AI98" s="2" t="b">
        <v>0</v>
      </c>
      <c r="AJ98" s="2" t="s">
        <v>5138</v>
      </c>
      <c r="AK98" s="22" t="b">
        <v>0</v>
      </c>
      <c r="AL98" s="2" t="s">
        <v>5139</v>
      </c>
      <c r="AM98" s="2" t="b">
        <v>0</v>
      </c>
      <c r="AN98" s="2" t="s">
        <v>5140</v>
      </c>
      <c r="AO98" s="2" t="b">
        <v>0</v>
      </c>
      <c r="AP98" s="2" t="s">
        <v>5141</v>
      </c>
      <c r="AQ98" s="2" t="b">
        <v>0</v>
      </c>
      <c r="AR98" s="173" t="s">
        <v>5143</v>
      </c>
      <c r="AS98" s="83" t="b">
        <v>0</v>
      </c>
      <c r="AT98" s="84" t="s">
        <v>1296</v>
      </c>
      <c r="AU98" s="22" t="b">
        <v>0</v>
      </c>
      <c r="AV98" s="2" t="s">
        <v>5144</v>
      </c>
      <c r="BA98" s="22" t="b">
        <v>0</v>
      </c>
      <c r="BB98" s="2" t="s">
        <v>5145</v>
      </c>
      <c r="BC98" s="22" t="b">
        <v>0</v>
      </c>
      <c r="BD98" s="2" t="s">
        <v>5146</v>
      </c>
      <c r="BI98" s="22" t="b">
        <v>0</v>
      </c>
      <c r="BJ98" s="2" t="s">
        <v>5147</v>
      </c>
    </row>
    <row r="99">
      <c r="A99" s="22" t="b">
        <v>0</v>
      </c>
      <c r="B99" s="2" t="s">
        <v>5148</v>
      </c>
      <c r="C99" s="22" t="b">
        <v>0</v>
      </c>
      <c r="D99" s="2" t="s">
        <v>5149</v>
      </c>
      <c r="E99" s="175" t="b">
        <v>0</v>
      </c>
      <c r="F99" s="88" t="s">
        <v>5150</v>
      </c>
      <c r="G99" s="22" t="b">
        <v>0</v>
      </c>
      <c r="H99" s="2" t="s">
        <v>5151</v>
      </c>
      <c r="I99" s="2" t="b">
        <v>0</v>
      </c>
      <c r="J99" s="2" t="s">
        <v>5152</v>
      </c>
      <c r="K99" s="22" t="b">
        <v>0</v>
      </c>
      <c r="L99" s="2" t="s">
        <v>5153</v>
      </c>
      <c r="M99" s="22" t="b">
        <v>0</v>
      </c>
      <c r="N99" s="2" t="s">
        <v>5154</v>
      </c>
      <c r="O99" s="22" t="b">
        <v>0</v>
      </c>
      <c r="P99" s="2" t="s">
        <v>5155</v>
      </c>
      <c r="Q99" s="22" t="b">
        <v>0</v>
      </c>
      <c r="R99" s="174" t="s">
        <v>5156</v>
      </c>
      <c r="S99" s="22" t="b">
        <v>0</v>
      </c>
      <c r="T99" s="2" t="s">
        <v>5157</v>
      </c>
      <c r="U99" s="22" t="b">
        <v>0</v>
      </c>
      <c r="V99" s="2" t="s">
        <v>5158</v>
      </c>
      <c r="W99" s="22" t="b">
        <v>0</v>
      </c>
      <c r="X99" s="2" t="s">
        <v>5159</v>
      </c>
      <c r="Y99" s="22" t="b">
        <v>0</v>
      </c>
      <c r="Z99" s="2" t="s">
        <v>5160</v>
      </c>
      <c r="AA99" s="22" t="b">
        <v>0</v>
      </c>
      <c r="AB99" s="2" t="s">
        <v>5161</v>
      </c>
      <c r="AC99" s="22" t="b">
        <v>0</v>
      </c>
      <c r="AD99" s="2" t="s">
        <v>5162</v>
      </c>
      <c r="AE99" s="2" t="b">
        <v>0</v>
      </c>
      <c r="AF99" s="2" t="s">
        <v>5163</v>
      </c>
      <c r="AG99" s="22" t="b">
        <v>0</v>
      </c>
      <c r="AH99" s="2" t="s">
        <v>5164</v>
      </c>
      <c r="AI99" s="2" t="b">
        <v>0</v>
      </c>
      <c r="AJ99" s="2" t="s">
        <v>5165</v>
      </c>
      <c r="AK99" s="22" t="b">
        <v>0</v>
      </c>
      <c r="AL99" s="2" t="s">
        <v>5166</v>
      </c>
      <c r="AM99" s="2" t="b">
        <v>0</v>
      </c>
      <c r="AN99" s="2" t="s">
        <v>5167</v>
      </c>
      <c r="AO99" s="2" t="b">
        <v>0</v>
      </c>
      <c r="AP99" s="2" t="s">
        <v>5168</v>
      </c>
      <c r="AQ99" s="2" t="b">
        <v>0</v>
      </c>
      <c r="AR99" s="173" t="s">
        <v>5169</v>
      </c>
      <c r="AS99" s="22" t="b">
        <v>0</v>
      </c>
      <c r="AT99" s="2" t="s">
        <v>5170</v>
      </c>
      <c r="AU99" s="22" t="b">
        <v>0</v>
      </c>
      <c r="AV99" s="2" t="s">
        <v>5171</v>
      </c>
      <c r="BA99" s="22" t="b">
        <v>0</v>
      </c>
      <c r="BB99" s="2" t="s">
        <v>5172</v>
      </c>
      <c r="BC99" s="22" t="b">
        <v>0</v>
      </c>
      <c r="BD99" s="2" t="s">
        <v>5173</v>
      </c>
      <c r="BI99" s="22" t="b">
        <v>0</v>
      </c>
      <c r="BJ99" s="2" t="s">
        <v>5174</v>
      </c>
    </row>
    <row r="100">
      <c r="A100" s="22" t="b">
        <v>0</v>
      </c>
      <c r="B100" s="2" t="s">
        <v>5175</v>
      </c>
      <c r="C100" s="22" t="b">
        <v>0</v>
      </c>
      <c r="D100" s="2" t="s">
        <v>5176</v>
      </c>
      <c r="E100" s="22" t="b">
        <v>0</v>
      </c>
      <c r="F100" s="2" t="s">
        <v>5177</v>
      </c>
      <c r="G100" s="22" t="b">
        <v>0</v>
      </c>
      <c r="H100" s="2" t="s">
        <v>5178</v>
      </c>
      <c r="I100" s="2" t="b">
        <v>0</v>
      </c>
      <c r="J100" s="2" t="s">
        <v>5179</v>
      </c>
      <c r="K100" s="22" t="b">
        <v>0</v>
      </c>
      <c r="L100" s="2" t="s">
        <v>5180</v>
      </c>
      <c r="M100" s="22" t="b">
        <v>0</v>
      </c>
      <c r="N100" s="2" t="s">
        <v>5181</v>
      </c>
      <c r="O100" s="22" t="b">
        <v>0</v>
      </c>
      <c r="P100" s="2" t="s">
        <v>5182</v>
      </c>
      <c r="Q100" s="22" t="b">
        <v>0</v>
      </c>
      <c r="R100" s="174" t="s">
        <v>5183</v>
      </c>
      <c r="S100" s="22" t="b">
        <v>0</v>
      </c>
      <c r="T100" s="2" t="s">
        <v>5184</v>
      </c>
      <c r="U100" s="22" t="b">
        <v>0</v>
      </c>
      <c r="V100" s="2" t="s">
        <v>5185</v>
      </c>
      <c r="W100" s="22" t="b">
        <v>0</v>
      </c>
      <c r="X100" s="2" t="s">
        <v>5186</v>
      </c>
      <c r="Y100" s="22" t="b">
        <v>0</v>
      </c>
      <c r="Z100" s="2" t="s">
        <v>5187</v>
      </c>
      <c r="AA100" s="22" t="b">
        <v>0</v>
      </c>
      <c r="AB100" s="2" t="s">
        <v>5188</v>
      </c>
      <c r="AC100" s="22" t="b">
        <v>0</v>
      </c>
      <c r="AD100" s="2" t="s">
        <v>5190</v>
      </c>
      <c r="AE100" s="2" t="b">
        <v>0</v>
      </c>
      <c r="AF100" s="2" t="s">
        <v>5191</v>
      </c>
      <c r="AG100" s="22" t="b">
        <v>0</v>
      </c>
      <c r="AH100" s="2" t="s">
        <v>5192</v>
      </c>
      <c r="AI100" s="2" t="b">
        <v>0</v>
      </c>
      <c r="AJ100" s="2" t="s">
        <v>5193</v>
      </c>
      <c r="AK100" s="22" t="b">
        <v>0</v>
      </c>
      <c r="AL100" s="2" t="s">
        <v>5194</v>
      </c>
      <c r="AM100" s="2" t="b">
        <v>0</v>
      </c>
      <c r="AN100" s="2" t="s">
        <v>5195</v>
      </c>
      <c r="AO100" s="2" t="b">
        <v>0</v>
      </c>
      <c r="AP100" s="2" t="s">
        <v>5196</v>
      </c>
      <c r="AQ100" s="2" t="b">
        <v>0</v>
      </c>
      <c r="AR100" s="173" t="s">
        <v>5197</v>
      </c>
      <c r="AS100" s="22" t="b">
        <v>0</v>
      </c>
      <c r="AT100" s="2" t="s">
        <v>5198</v>
      </c>
      <c r="AU100" s="22" t="b">
        <v>0</v>
      </c>
      <c r="AV100" s="2" t="s">
        <v>5199</v>
      </c>
      <c r="BA100" s="22" t="b">
        <v>0</v>
      </c>
      <c r="BB100" s="2" t="s">
        <v>5200</v>
      </c>
      <c r="BC100" s="22" t="b">
        <v>0</v>
      </c>
      <c r="BD100" s="2" t="s">
        <v>5201</v>
      </c>
      <c r="BI100" s="22" t="b">
        <v>0</v>
      </c>
      <c r="BJ100" s="2" t="s">
        <v>5202</v>
      </c>
    </row>
    <row r="101">
      <c r="A101" s="22" t="b">
        <v>0</v>
      </c>
      <c r="B101" s="2" t="s">
        <v>5203</v>
      </c>
      <c r="C101" s="22" t="b">
        <v>0</v>
      </c>
      <c r="D101" s="2" t="s">
        <v>5204</v>
      </c>
      <c r="E101" s="22" t="b">
        <v>0</v>
      </c>
      <c r="F101" s="2" t="s">
        <v>5205</v>
      </c>
      <c r="G101" s="22" t="b">
        <v>0</v>
      </c>
      <c r="H101" s="2" t="s">
        <v>5206</v>
      </c>
      <c r="I101" s="2" t="b">
        <v>0</v>
      </c>
      <c r="J101" s="2" t="s">
        <v>5207</v>
      </c>
      <c r="K101" s="22" t="b">
        <v>0</v>
      </c>
      <c r="L101" s="2" t="s">
        <v>5208</v>
      </c>
      <c r="M101" s="22" t="b">
        <v>0</v>
      </c>
      <c r="N101" s="2" t="s">
        <v>5209</v>
      </c>
      <c r="O101" s="22" t="b">
        <v>0</v>
      </c>
      <c r="P101" s="2" t="s">
        <v>5211</v>
      </c>
      <c r="Q101" s="22" t="b">
        <v>0</v>
      </c>
      <c r="R101" s="174" t="s">
        <v>5213</v>
      </c>
      <c r="S101" s="22" t="b">
        <v>0</v>
      </c>
      <c r="T101" s="2" t="s">
        <v>5214</v>
      </c>
      <c r="U101" s="22" t="b">
        <v>0</v>
      </c>
      <c r="V101" s="2" t="s">
        <v>5215</v>
      </c>
      <c r="W101" s="22" t="b">
        <v>0</v>
      </c>
      <c r="X101" s="2" t="s">
        <v>5216</v>
      </c>
      <c r="Y101" s="22" t="b">
        <v>0</v>
      </c>
      <c r="Z101" s="2" t="s">
        <v>5217</v>
      </c>
      <c r="AA101" s="22" t="b">
        <v>0</v>
      </c>
      <c r="AB101" s="2" t="s">
        <v>5218</v>
      </c>
      <c r="AC101" s="22" t="b">
        <v>0</v>
      </c>
      <c r="AD101" s="2" t="s">
        <v>5219</v>
      </c>
      <c r="AE101" s="2" t="b">
        <v>0</v>
      </c>
      <c r="AF101" s="2" t="s">
        <v>5220</v>
      </c>
      <c r="AG101" s="22" t="b">
        <v>0</v>
      </c>
      <c r="AH101" s="2" t="s">
        <v>5221</v>
      </c>
      <c r="AI101" s="2" t="b">
        <v>0</v>
      </c>
      <c r="AJ101" s="2" t="s">
        <v>5222</v>
      </c>
      <c r="AK101" s="22" t="b">
        <v>0</v>
      </c>
      <c r="AL101" s="2" t="s">
        <v>5224</v>
      </c>
      <c r="AM101" s="2" t="b">
        <v>0</v>
      </c>
      <c r="AN101" s="2" t="s">
        <v>5225</v>
      </c>
      <c r="AO101" s="2" t="b">
        <v>0</v>
      </c>
      <c r="AP101" s="2" t="s">
        <v>5226</v>
      </c>
      <c r="AQ101" s="2" t="b">
        <v>0</v>
      </c>
      <c r="AR101" s="173" t="s">
        <v>5227</v>
      </c>
      <c r="AS101" s="22" t="b">
        <v>0</v>
      </c>
      <c r="AT101" s="2" t="s">
        <v>5228</v>
      </c>
      <c r="AU101" s="22" t="b">
        <v>0</v>
      </c>
      <c r="AV101" s="2" t="s">
        <v>5229</v>
      </c>
      <c r="BA101" s="22" t="b">
        <v>0</v>
      </c>
      <c r="BB101" s="2" t="s">
        <v>5230</v>
      </c>
      <c r="BC101" s="22" t="b">
        <v>0</v>
      </c>
      <c r="BD101" s="2" t="s">
        <v>5232</v>
      </c>
      <c r="BI101" s="22" t="b">
        <v>0</v>
      </c>
      <c r="BJ101" s="2" t="s">
        <v>5233</v>
      </c>
    </row>
    <row r="102">
      <c r="A102" s="22" t="b">
        <v>0</v>
      </c>
      <c r="B102" s="2" t="s">
        <v>5234</v>
      </c>
      <c r="C102" s="22" t="b">
        <v>0</v>
      </c>
      <c r="D102" s="2" t="s">
        <v>5235</v>
      </c>
      <c r="E102" s="22" t="b">
        <v>0</v>
      </c>
      <c r="F102" s="2" t="s">
        <v>5236</v>
      </c>
      <c r="G102" s="22" t="b">
        <v>0</v>
      </c>
      <c r="H102" s="2" t="s">
        <v>5237</v>
      </c>
      <c r="I102" s="2" t="b">
        <v>0</v>
      </c>
      <c r="J102" s="2" t="s">
        <v>5238</v>
      </c>
      <c r="K102" s="83" t="b">
        <v>0</v>
      </c>
      <c r="L102" s="84" t="s">
        <v>2329</v>
      </c>
      <c r="M102" s="22" t="b">
        <v>0</v>
      </c>
      <c r="N102" s="2" t="s">
        <v>5239</v>
      </c>
      <c r="O102" s="22" t="b">
        <v>0</v>
      </c>
      <c r="P102" s="2" t="s">
        <v>5240</v>
      </c>
      <c r="Q102" s="22" t="b">
        <v>0</v>
      </c>
      <c r="R102" s="2" t="s">
        <v>5241</v>
      </c>
      <c r="S102" s="22" t="b">
        <v>0</v>
      </c>
      <c r="T102" s="2" t="s">
        <v>5242</v>
      </c>
      <c r="U102" s="22" t="b">
        <v>0</v>
      </c>
      <c r="V102" s="2" t="s">
        <v>5243</v>
      </c>
      <c r="W102" s="22" t="b">
        <v>0</v>
      </c>
      <c r="X102" s="2" t="s">
        <v>5244</v>
      </c>
      <c r="Y102" s="22" t="b">
        <v>0</v>
      </c>
      <c r="Z102" s="2" t="s">
        <v>5245</v>
      </c>
      <c r="AA102" s="22" t="b">
        <v>0</v>
      </c>
      <c r="AB102" s="2" t="s">
        <v>5246</v>
      </c>
      <c r="AC102" s="22" t="b">
        <v>0</v>
      </c>
      <c r="AD102" s="2" t="s">
        <v>5247</v>
      </c>
      <c r="AE102" s="2" t="b">
        <v>0</v>
      </c>
      <c r="AF102" s="2" t="s">
        <v>5248</v>
      </c>
      <c r="AG102" s="22" t="b">
        <v>0</v>
      </c>
      <c r="AH102" s="2" t="s">
        <v>5249</v>
      </c>
      <c r="AI102" s="83" t="b">
        <v>0</v>
      </c>
      <c r="AJ102" s="84" t="s">
        <v>1006</v>
      </c>
      <c r="AK102" s="22" t="b">
        <v>0</v>
      </c>
      <c r="AL102" s="2" t="s">
        <v>5250</v>
      </c>
      <c r="AM102" s="2" t="b">
        <v>0</v>
      </c>
      <c r="AN102" s="2" t="s">
        <v>5251</v>
      </c>
      <c r="AO102" s="2" t="b">
        <v>0</v>
      </c>
      <c r="AP102" s="2" t="s">
        <v>5252</v>
      </c>
      <c r="AQ102" s="2" t="b">
        <v>0</v>
      </c>
      <c r="AR102" s="173" t="s">
        <v>5253</v>
      </c>
      <c r="AS102" s="22" t="b">
        <v>0</v>
      </c>
      <c r="AT102" s="2" t="s">
        <v>5254</v>
      </c>
      <c r="AU102" s="22" t="b">
        <v>0</v>
      </c>
      <c r="AV102" s="2" t="s">
        <v>5255</v>
      </c>
      <c r="BA102" s="22" t="b">
        <v>0</v>
      </c>
      <c r="BB102" s="2" t="s">
        <v>5256</v>
      </c>
      <c r="BC102" s="22" t="b">
        <v>0</v>
      </c>
      <c r="BD102" s="2" t="s">
        <v>5257</v>
      </c>
      <c r="BI102" s="22" t="b">
        <v>0</v>
      </c>
      <c r="BJ102" s="2" t="s">
        <v>5258</v>
      </c>
    </row>
    <row r="103">
      <c r="A103" s="22" t="b">
        <v>0</v>
      </c>
      <c r="B103" s="2" t="s">
        <v>5259</v>
      </c>
      <c r="C103" s="22" t="b">
        <v>0</v>
      </c>
      <c r="D103" s="2" t="s">
        <v>5260</v>
      </c>
      <c r="E103" s="22" t="b">
        <v>0</v>
      </c>
      <c r="F103" s="2" t="s">
        <v>5261</v>
      </c>
      <c r="G103" s="22" t="b">
        <v>0</v>
      </c>
      <c r="H103" s="2" t="s">
        <v>5262</v>
      </c>
      <c r="I103" s="2" t="b">
        <v>0</v>
      </c>
      <c r="J103" s="2" t="s">
        <v>5263</v>
      </c>
      <c r="K103" s="22" t="b">
        <v>0</v>
      </c>
      <c r="L103" s="2" t="s">
        <v>2367</v>
      </c>
      <c r="M103" s="22" t="b">
        <v>0</v>
      </c>
      <c r="N103" s="2" t="s">
        <v>5264</v>
      </c>
      <c r="O103" s="22" t="b">
        <v>0</v>
      </c>
      <c r="P103" s="2" t="s">
        <v>5265</v>
      </c>
      <c r="Q103" s="22" t="b">
        <v>0</v>
      </c>
      <c r="R103" s="2" t="s">
        <v>5266</v>
      </c>
      <c r="S103" s="180" t="b">
        <v>0</v>
      </c>
      <c r="T103" s="88" t="s">
        <v>909</v>
      </c>
      <c r="U103" s="22" t="b">
        <v>0</v>
      </c>
      <c r="V103" s="2" t="s">
        <v>5268</v>
      </c>
      <c r="W103" s="22" t="b">
        <v>0</v>
      </c>
      <c r="X103" s="174" t="s">
        <v>5269</v>
      </c>
      <c r="Y103" s="22" t="b">
        <v>0</v>
      </c>
      <c r="Z103" s="2" t="s">
        <v>5270</v>
      </c>
      <c r="AA103" s="22" t="b">
        <v>0</v>
      </c>
      <c r="AB103" s="2" t="s">
        <v>5271</v>
      </c>
      <c r="AC103" s="22" t="b">
        <v>0</v>
      </c>
      <c r="AD103" s="2" t="s">
        <v>5272</v>
      </c>
      <c r="AE103" s="2" t="b">
        <v>0</v>
      </c>
      <c r="AF103" s="2" t="s">
        <v>5273</v>
      </c>
      <c r="AG103" s="22" t="b">
        <v>0</v>
      </c>
      <c r="AH103" s="2" t="s">
        <v>5274</v>
      </c>
      <c r="AI103" s="2" t="b">
        <v>0</v>
      </c>
      <c r="AJ103" s="2" t="s">
        <v>5275</v>
      </c>
      <c r="AK103" s="22" t="b">
        <v>0</v>
      </c>
      <c r="AL103" s="2" t="s">
        <v>5276</v>
      </c>
      <c r="AM103" s="2" t="b">
        <v>0</v>
      </c>
      <c r="AN103" s="2" t="s">
        <v>5277</v>
      </c>
      <c r="AO103" s="2" t="b">
        <v>0</v>
      </c>
      <c r="AP103" s="2" t="s">
        <v>5278</v>
      </c>
      <c r="AQ103" s="2" t="b">
        <v>0</v>
      </c>
      <c r="AR103" s="173" t="s">
        <v>5279</v>
      </c>
      <c r="AS103" s="22" t="b">
        <v>0</v>
      </c>
      <c r="AT103" s="2" t="s">
        <v>5280</v>
      </c>
      <c r="AU103" s="22" t="b">
        <v>0</v>
      </c>
      <c r="AV103" s="2" t="s">
        <v>5281</v>
      </c>
      <c r="BA103" s="22" t="b">
        <v>0</v>
      </c>
      <c r="BB103" s="2" t="s">
        <v>5282</v>
      </c>
      <c r="BC103" s="22" t="b">
        <v>0</v>
      </c>
      <c r="BD103" s="2" t="s">
        <v>5283</v>
      </c>
      <c r="BI103" s="22" t="b">
        <v>0</v>
      </c>
      <c r="BJ103" s="2" t="s">
        <v>5284</v>
      </c>
    </row>
    <row r="104">
      <c r="A104" s="22" t="b">
        <v>0</v>
      </c>
      <c r="B104" s="2" t="s">
        <v>5285</v>
      </c>
      <c r="C104" s="22" t="b">
        <v>0</v>
      </c>
      <c r="D104" s="2" t="s">
        <v>5286</v>
      </c>
      <c r="E104" s="22" t="b">
        <v>0</v>
      </c>
      <c r="F104" s="2" t="s">
        <v>5287</v>
      </c>
      <c r="G104" s="22" t="b">
        <v>0</v>
      </c>
      <c r="H104" s="2" t="s">
        <v>5288</v>
      </c>
      <c r="I104" s="2" t="b">
        <v>0</v>
      </c>
      <c r="J104" s="2" t="s">
        <v>5289</v>
      </c>
      <c r="K104" s="22" t="b">
        <v>0</v>
      </c>
      <c r="L104" s="2" t="s">
        <v>2396</v>
      </c>
      <c r="M104" s="22" t="b">
        <v>0</v>
      </c>
      <c r="N104" s="2" t="s">
        <v>5290</v>
      </c>
      <c r="O104" s="22" t="b">
        <v>0</v>
      </c>
      <c r="P104" s="2" t="s">
        <v>5291</v>
      </c>
      <c r="Q104" s="22" t="b">
        <v>0</v>
      </c>
      <c r="R104" s="2" t="s">
        <v>5292</v>
      </c>
      <c r="S104" s="22" t="b">
        <v>0</v>
      </c>
      <c r="T104" s="2" t="s">
        <v>5293</v>
      </c>
      <c r="U104" s="169" t="b">
        <v>0</v>
      </c>
      <c r="V104" s="84" t="s">
        <v>5294</v>
      </c>
      <c r="W104" s="22" t="b">
        <v>0</v>
      </c>
      <c r="X104" s="174" t="s">
        <v>5295</v>
      </c>
      <c r="Y104" s="22" t="b">
        <v>0</v>
      </c>
      <c r="Z104" s="2" t="s">
        <v>5296</v>
      </c>
      <c r="AA104" s="22" t="b">
        <v>0</v>
      </c>
      <c r="AB104" s="2" t="s">
        <v>5297</v>
      </c>
      <c r="AC104" s="22" t="b">
        <v>0</v>
      </c>
      <c r="AD104" s="2" t="s">
        <v>5298</v>
      </c>
      <c r="AE104" s="2" t="b">
        <v>0</v>
      </c>
      <c r="AF104" s="2" t="s">
        <v>5299</v>
      </c>
      <c r="AG104" s="22" t="b">
        <v>0</v>
      </c>
      <c r="AH104" s="2" t="s">
        <v>5300</v>
      </c>
      <c r="AI104" s="2" t="b">
        <v>0</v>
      </c>
      <c r="AJ104" s="2" t="s">
        <v>5301</v>
      </c>
      <c r="AK104" s="22" t="b">
        <v>0</v>
      </c>
      <c r="AL104" s="2" t="s">
        <v>5302</v>
      </c>
      <c r="AM104" s="2" t="b">
        <v>0</v>
      </c>
      <c r="AN104" s="2" t="s">
        <v>5303</v>
      </c>
      <c r="AO104" s="2" t="b">
        <v>0</v>
      </c>
      <c r="AP104" s="2" t="s">
        <v>5304</v>
      </c>
      <c r="AQ104" s="2" t="b">
        <v>0</v>
      </c>
      <c r="AR104" s="173" t="s">
        <v>5305</v>
      </c>
      <c r="AS104" s="22" t="b">
        <v>0</v>
      </c>
      <c r="AT104" s="2" t="s">
        <v>5306</v>
      </c>
      <c r="AU104" s="22" t="b">
        <v>0</v>
      </c>
      <c r="AV104" s="2" t="s">
        <v>5307</v>
      </c>
      <c r="BA104" s="22" t="b">
        <v>0</v>
      </c>
      <c r="BB104" s="2" t="s">
        <v>5308</v>
      </c>
      <c r="BC104" s="22" t="b">
        <v>0</v>
      </c>
      <c r="BD104" s="2" t="s">
        <v>5309</v>
      </c>
      <c r="BI104" s="22" t="b">
        <v>0</v>
      </c>
      <c r="BJ104" s="2" t="s">
        <v>5310</v>
      </c>
    </row>
    <row r="105">
      <c r="A105" s="22" t="b">
        <v>0</v>
      </c>
      <c r="B105" s="2" t="s">
        <v>5311</v>
      </c>
      <c r="C105" s="22" t="b">
        <v>0</v>
      </c>
      <c r="D105" s="2" t="s">
        <v>5312</v>
      </c>
      <c r="E105" s="22" t="b">
        <v>0</v>
      </c>
      <c r="F105" s="2" t="s">
        <v>5313</v>
      </c>
      <c r="G105" s="22" t="b">
        <v>0</v>
      </c>
      <c r="H105" s="173" t="s">
        <v>5314</v>
      </c>
      <c r="I105" s="2" t="b">
        <v>0</v>
      </c>
      <c r="J105" s="2" t="s">
        <v>5315</v>
      </c>
      <c r="K105" s="22" t="b">
        <v>0</v>
      </c>
      <c r="L105" s="2" t="s">
        <v>2427</v>
      </c>
      <c r="M105" s="22" t="b">
        <v>0</v>
      </c>
      <c r="N105" s="2" t="s">
        <v>5316</v>
      </c>
      <c r="O105" s="22" t="b">
        <v>0</v>
      </c>
      <c r="P105" s="2" t="s">
        <v>5317</v>
      </c>
      <c r="Q105" s="22" t="b">
        <v>0</v>
      </c>
      <c r="R105" s="2" t="s">
        <v>5318</v>
      </c>
      <c r="S105" s="22" t="b">
        <v>0</v>
      </c>
      <c r="T105" s="2" t="s">
        <v>5320</v>
      </c>
      <c r="U105" s="22" t="b">
        <v>0</v>
      </c>
      <c r="V105" s="2" t="s">
        <v>5321</v>
      </c>
      <c r="W105" s="22" t="b">
        <v>0</v>
      </c>
      <c r="X105" s="174" t="s">
        <v>5322</v>
      </c>
      <c r="Y105" s="22" t="b">
        <v>0</v>
      </c>
      <c r="Z105" s="2" t="s">
        <v>5323</v>
      </c>
      <c r="AA105" s="22" t="b">
        <v>0</v>
      </c>
      <c r="AB105" s="2" t="s">
        <v>5324</v>
      </c>
      <c r="AC105" s="22" t="b">
        <v>0</v>
      </c>
      <c r="AD105" s="2" t="s">
        <v>5325</v>
      </c>
      <c r="AE105" s="2" t="b">
        <v>0</v>
      </c>
      <c r="AF105" s="2" t="s">
        <v>5326</v>
      </c>
      <c r="AG105" s="22" t="b">
        <v>0</v>
      </c>
      <c r="AH105" s="2" t="s">
        <v>5327</v>
      </c>
      <c r="AI105" s="2" t="b">
        <v>0</v>
      </c>
      <c r="AJ105" s="2" t="s">
        <v>5328</v>
      </c>
      <c r="AK105" s="22" t="b">
        <v>0</v>
      </c>
      <c r="AL105" s="2" t="s">
        <v>5329</v>
      </c>
      <c r="AM105" s="2" t="b">
        <v>0</v>
      </c>
      <c r="AN105" s="2" t="s">
        <v>5330</v>
      </c>
      <c r="AO105" s="2" t="b">
        <v>0</v>
      </c>
      <c r="AP105" s="2" t="s">
        <v>5331</v>
      </c>
      <c r="AQ105" s="2" t="b">
        <v>0</v>
      </c>
      <c r="AR105" s="173" t="s">
        <v>5332</v>
      </c>
      <c r="AS105" s="22" t="b">
        <v>0</v>
      </c>
      <c r="AT105" s="2" t="s">
        <v>5333</v>
      </c>
      <c r="AU105" s="22" t="b">
        <v>0</v>
      </c>
      <c r="AV105" s="2" t="s">
        <v>5334</v>
      </c>
      <c r="BA105" s="22" t="b">
        <v>0</v>
      </c>
      <c r="BB105" s="2" t="s">
        <v>5335</v>
      </c>
      <c r="BC105" s="22" t="b">
        <v>0</v>
      </c>
      <c r="BD105" s="2" t="s">
        <v>5336</v>
      </c>
      <c r="BI105" s="22" t="b">
        <v>0</v>
      </c>
      <c r="BJ105" s="2" t="s">
        <v>5337</v>
      </c>
    </row>
    <row r="106">
      <c r="A106" s="2" t="b">
        <v>0</v>
      </c>
      <c r="B106" s="2" t="s">
        <v>5339</v>
      </c>
      <c r="C106" s="22" t="b">
        <v>0</v>
      </c>
      <c r="D106" s="2" t="s">
        <v>5340</v>
      </c>
      <c r="E106" s="22" t="b">
        <v>0</v>
      </c>
      <c r="F106" s="2" t="s">
        <v>5341</v>
      </c>
      <c r="G106" s="22" t="b">
        <v>0</v>
      </c>
      <c r="H106" s="2" t="s">
        <v>5342</v>
      </c>
      <c r="I106" s="2" t="b">
        <v>0</v>
      </c>
      <c r="J106" s="2" t="s">
        <v>5343</v>
      </c>
      <c r="K106" s="22" t="b">
        <v>0</v>
      </c>
      <c r="L106" s="2" t="s">
        <v>2457</v>
      </c>
      <c r="M106" s="22" t="b">
        <v>0</v>
      </c>
      <c r="N106" s="2" t="s">
        <v>5344</v>
      </c>
      <c r="O106" s="22" t="b">
        <v>0</v>
      </c>
      <c r="P106" s="2" t="s">
        <v>5345</v>
      </c>
      <c r="Q106" s="22" t="b">
        <v>0</v>
      </c>
      <c r="R106" s="2" t="s">
        <v>5346</v>
      </c>
      <c r="S106" s="22" t="b">
        <v>0</v>
      </c>
      <c r="T106" s="2" t="s">
        <v>5347</v>
      </c>
      <c r="U106" s="22" t="b">
        <v>0</v>
      </c>
      <c r="V106" s="2" t="s">
        <v>5349</v>
      </c>
      <c r="W106" s="22" t="b">
        <v>0</v>
      </c>
      <c r="X106" s="174" t="s">
        <v>5350</v>
      </c>
      <c r="Y106" s="22" t="b">
        <v>0</v>
      </c>
      <c r="Z106" s="2" t="s">
        <v>5351</v>
      </c>
      <c r="AA106" s="22" t="b">
        <v>0</v>
      </c>
      <c r="AB106" s="2" t="s">
        <v>5352</v>
      </c>
      <c r="AC106" s="22" t="b">
        <v>0</v>
      </c>
      <c r="AD106" s="2" t="s">
        <v>5353</v>
      </c>
      <c r="AE106" s="2" t="b">
        <v>0</v>
      </c>
      <c r="AF106" s="2" t="s">
        <v>5354</v>
      </c>
      <c r="AG106" s="22" t="b">
        <v>0</v>
      </c>
      <c r="AH106" s="2" t="s">
        <v>5355</v>
      </c>
      <c r="AI106" s="2" t="b">
        <v>0</v>
      </c>
      <c r="AJ106" s="2" t="s">
        <v>5356</v>
      </c>
      <c r="AK106" s="83" t="b">
        <v>0</v>
      </c>
      <c r="AL106" s="84" t="s">
        <v>5357</v>
      </c>
      <c r="AM106" s="2" t="b">
        <v>0</v>
      </c>
      <c r="AN106" s="2" t="s">
        <v>5358</v>
      </c>
      <c r="AO106" s="2" t="b">
        <v>0</v>
      </c>
      <c r="AP106" s="2" t="s">
        <v>5359</v>
      </c>
      <c r="AQ106" s="2" t="b">
        <v>0</v>
      </c>
      <c r="AR106" s="173" t="s">
        <v>5360</v>
      </c>
      <c r="AS106" s="22" t="b">
        <v>0</v>
      </c>
      <c r="AT106" s="2" t="s">
        <v>5361</v>
      </c>
      <c r="AU106" s="22" t="b">
        <v>0</v>
      </c>
      <c r="AV106" s="2" t="s">
        <v>5362</v>
      </c>
      <c r="BA106" s="22" t="b">
        <v>0</v>
      </c>
      <c r="BB106" s="2" t="s">
        <v>5363</v>
      </c>
      <c r="BC106" s="22" t="b">
        <v>0</v>
      </c>
      <c r="BD106" s="2" t="s">
        <v>5364</v>
      </c>
      <c r="BI106" s="22" t="b">
        <v>0</v>
      </c>
      <c r="BJ106" s="2" t="s">
        <v>5366</v>
      </c>
    </row>
    <row r="107">
      <c r="A107" s="22" t="b">
        <v>0</v>
      </c>
      <c r="B107" s="2" t="s">
        <v>5367</v>
      </c>
      <c r="C107" s="22" t="b">
        <v>0</v>
      </c>
      <c r="D107" s="2" t="s">
        <v>5368</v>
      </c>
      <c r="E107" s="22" t="b">
        <v>0</v>
      </c>
      <c r="F107" s="2" t="s">
        <v>4974</v>
      </c>
      <c r="G107" s="22" t="b">
        <v>0</v>
      </c>
      <c r="H107" s="2" t="s">
        <v>5369</v>
      </c>
      <c r="I107" s="2" t="b">
        <v>0</v>
      </c>
      <c r="J107" s="2" t="s">
        <v>5370</v>
      </c>
      <c r="K107" s="22" t="b">
        <v>0</v>
      </c>
      <c r="L107" s="2" t="s">
        <v>2487</v>
      </c>
      <c r="M107" s="22" t="b">
        <v>0</v>
      </c>
      <c r="N107" s="2" t="s">
        <v>5371</v>
      </c>
      <c r="O107" s="22" t="b">
        <v>0</v>
      </c>
      <c r="P107" s="2" t="s">
        <v>5372</v>
      </c>
      <c r="Q107" s="22" t="b">
        <v>0</v>
      </c>
      <c r="R107" s="2" t="s">
        <v>5373</v>
      </c>
      <c r="S107" s="22" t="b">
        <v>0</v>
      </c>
      <c r="T107" s="2" t="s">
        <v>5374</v>
      </c>
      <c r="U107" s="22" t="b">
        <v>0</v>
      </c>
      <c r="V107" s="2" t="s">
        <v>5375</v>
      </c>
      <c r="W107" s="22" t="b">
        <v>0</v>
      </c>
      <c r="X107" s="174" t="s">
        <v>5376</v>
      </c>
      <c r="Y107" s="22" t="b">
        <v>0</v>
      </c>
      <c r="Z107" s="2" t="s">
        <v>5377</v>
      </c>
      <c r="AA107" s="22" t="b">
        <v>0</v>
      </c>
      <c r="AB107" s="2" t="s">
        <v>5378</v>
      </c>
      <c r="AC107" s="22" t="b">
        <v>0</v>
      </c>
      <c r="AD107" s="2" t="s">
        <v>5379</v>
      </c>
      <c r="AE107" s="2" t="b">
        <v>0</v>
      </c>
      <c r="AF107" s="2" t="s">
        <v>5380</v>
      </c>
      <c r="AG107" s="22" t="b">
        <v>0</v>
      </c>
      <c r="AH107" s="2" t="s">
        <v>5381</v>
      </c>
      <c r="AI107" s="2" t="b">
        <v>0</v>
      </c>
      <c r="AJ107" s="2" t="s">
        <v>5382</v>
      </c>
      <c r="AK107" s="22" t="b">
        <v>0</v>
      </c>
      <c r="AL107" s="2" t="s">
        <v>5383</v>
      </c>
      <c r="AM107" s="2" t="b">
        <v>0</v>
      </c>
      <c r="AN107" s="2" t="s">
        <v>5384</v>
      </c>
      <c r="AO107" s="2" t="b">
        <v>0</v>
      </c>
      <c r="AP107" s="2" t="s">
        <v>5385</v>
      </c>
      <c r="AQ107" s="2" t="b">
        <v>0</v>
      </c>
      <c r="AR107" s="173" t="s">
        <v>5386</v>
      </c>
      <c r="AS107" s="22" t="b">
        <v>0</v>
      </c>
      <c r="AT107" s="2" t="s">
        <v>5387</v>
      </c>
      <c r="AU107" s="22" t="b">
        <v>0</v>
      </c>
      <c r="AV107" s="2" t="s">
        <v>5388</v>
      </c>
      <c r="BA107" s="22" t="b">
        <v>0</v>
      </c>
      <c r="BB107" s="2" t="s">
        <v>5389</v>
      </c>
      <c r="BC107" s="22" t="b">
        <v>0</v>
      </c>
      <c r="BD107" s="2" t="s">
        <v>5390</v>
      </c>
      <c r="BI107" s="22" t="b">
        <v>0</v>
      </c>
      <c r="BJ107" s="2" t="s">
        <v>5391</v>
      </c>
    </row>
    <row r="108">
      <c r="A108" s="22" t="b">
        <v>0</v>
      </c>
      <c r="B108" s="2" t="s">
        <v>5392</v>
      </c>
      <c r="C108" s="22" t="b">
        <v>0</v>
      </c>
      <c r="D108" s="2" t="s">
        <v>5393</v>
      </c>
      <c r="E108" s="22" t="b">
        <v>0</v>
      </c>
      <c r="F108" s="2" t="s">
        <v>5394</v>
      </c>
      <c r="G108" s="22" t="b">
        <v>0</v>
      </c>
      <c r="H108" s="2" t="s">
        <v>5395</v>
      </c>
      <c r="I108" s="83" t="b">
        <v>0</v>
      </c>
      <c r="J108" s="84" t="s">
        <v>4684</v>
      </c>
      <c r="K108" s="22" t="b">
        <v>0</v>
      </c>
      <c r="L108" s="2" t="s">
        <v>2517</v>
      </c>
      <c r="M108" s="22" t="b">
        <v>0</v>
      </c>
      <c r="N108" s="2" t="s">
        <v>5396</v>
      </c>
      <c r="O108" s="22" t="b">
        <v>0</v>
      </c>
      <c r="P108" s="2" t="s">
        <v>5397</v>
      </c>
      <c r="Q108" s="22" t="b">
        <v>0</v>
      </c>
      <c r="R108" s="2" t="s">
        <v>5398</v>
      </c>
      <c r="S108" s="22" t="b">
        <v>0</v>
      </c>
      <c r="T108" s="2" t="s">
        <v>5399</v>
      </c>
      <c r="U108" s="22" t="b">
        <v>0</v>
      </c>
      <c r="V108" s="2" t="s">
        <v>5400</v>
      </c>
      <c r="W108" s="22" t="b">
        <v>0</v>
      </c>
      <c r="X108" s="2" t="s">
        <v>5401</v>
      </c>
      <c r="Y108" s="22" t="b">
        <v>0</v>
      </c>
      <c r="Z108" s="2" t="s">
        <v>5402</v>
      </c>
      <c r="AA108" s="22" t="b">
        <v>0</v>
      </c>
      <c r="AB108" s="2" t="s">
        <v>5403</v>
      </c>
      <c r="AC108" s="22" t="b">
        <v>0</v>
      </c>
      <c r="AD108" s="2" t="s">
        <v>5404</v>
      </c>
      <c r="AE108" s="2" t="b">
        <v>0</v>
      </c>
      <c r="AF108" s="2" t="s">
        <v>5405</v>
      </c>
      <c r="AG108" s="22" t="b">
        <v>0</v>
      </c>
      <c r="AH108" s="2" t="s">
        <v>5406</v>
      </c>
      <c r="AI108" s="2" t="b">
        <v>0</v>
      </c>
      <c r="AJ108" s="2" t="s">
        <v>5407</v>
      </c>
      <c r="AK108" s="22" t="b">
        <v>0</v>
      </c>
      <c r="AL108" s="2" t="s">
        <v>5409</v>
      </c>
      <c r="AM108" s="2" t="b">
        <v>0</v>
      </c>
      <c r="AN108" s="2" t="s">
        <v>5410</v>
      </c>
      <c r="AO108" s="2" t="b">
        <v>0</v>
      </c>
      <c r="AP108" s="2" t="s">
        <v>5411</v>
      </c>
      <c r="AQ108" s="2" t="b">
        <v>0</v>
      </c>
      <c r="AR108" s="173" t="s">
        <v>5412</v>
      </c>
      <c r="AS108" s="22" t="b">
        <v>0</v>
      </c>
      <c r="AT108" s="2" t="s">
        <v>5413</v>
      </c>
      <c r="AU108" s="83" t="b">
        <v>0</v>
      </c>
      <c r="AV108" s="88" t="s">
        <v>696</v>
      </c>
      <c r="BA108" s="22" t="b">
        <v>0</v>
      </c>
      <c r="BB108" s="2" t="s">
        <v>5414</v>
      </c>
      <c r="BC108" s="22" t="b">
        <v>0</v>
      </c>
      <c r="BD108" s="2" t="s">
        <v>5415</v>
      </c>
      <c r="BI108" s="83" t="b">
        <v>0</v>
      </c>
      <c r="BJ108" s="84" t="s">
        <v>5416</v>
      </c>
    </row>
    <row r="109">
      <c r="A109" s="22" t="b">
        <v>0</v>
      </c>
      <c r="B109" s="2" t="s">
        <v>5417</v>
      </c>
      <c r="C109" s="22" t="b">
        <v>0</v>
      </c>
      <c r="D109" s="2" t="s">
        <v>5418</v>
      </c>
      <c r="E109" s="22" t="b">
        <v>0</v>
      </c>
      <c r="F109" s="2" t="s">
        <v>4999</v>
      </c>
      <c r="G109" s="22" t="b">
        <v>0</v>
      </c>
      <c r="H109" s="2" t="s">
        <v>5419</v>
      </c>
      <c r="I109" s="2" t="b">
        <v>0</v>
      </c>
      <c r="J109" s="2" t="s">
        <v>5420</v>
      </c>
      <c r="K109" s="22" t="b">
        <v>0</v>
      </c>
      <c r="L109" s="2" t="s">
        <v>2544</v>
      </c>
      <c r="M109" s="22" t="b">
        <v>0</v>
      </c>
      <c r="N109" s="2" t="s">
        <v>5421</v>
      </c>
      <c r="O109" s="22" t="b">
        <v>0</v>
      </c>
      <c r="P109" s="2" t="s">
        <v>5422</v>
      </c>
      <c r="Q109" s="22" t="b">
        <v>0</v>
      </c>
      <c r="R109" s="2" t="s">
        <v>5423</v>
      </c>
      <c r="S109" s="22" t="b">
        <v>0</v>
      </c>
      <c r="T109" s="2" t="s">
        <v>5424</v>
      </c>
      <c r="U109" s="169" t="b">
        <v>0</v>
      </c>
      <c r="V109" s="84" t="s">
        <v>5425</v>
      </c>
      <c r="W109" s="22" t="b">
        <v>0</v>
      </c>
      <c r="X109" s="174" t="s">
        <v>5426</v>
      </c>
      <c r="Y109" s="22" t="b">
        <v>0</v>
      </c>
      <c r="Z109" s="2" t="s">
        <v>5427</v>
      </c>
      <c r="AA109" s="22" t="b">
        <v>0</v>
      </c>
      <c r="AB109" s="2" t="s">
        <v>5428</v>
      </c>
      <c r="AC109" s="22" t="b">
        <v>0</v>
      </c>
      <c r="AD109" s="2" t="s">
        <v>5429</v>
      </c>
      <c r="AE109" s="2" t="b">
        <v>0</v>
      </c>
      <c r="AF109" s="2" t="s">
        <v>5430</v>
      </c>
      <c r="AG109" s="22" t="b">
        <v>0</v>
      </c>
      <c r="AH109" s="2" t="s">
        <v>5431</v>
      </c>
      <c r="AI109" s="2" t="b">
        <v>0</v>
      </c>
      <c r="AJ109" s="2" t="s">
        <v>5432</v>
      </c>
      <c r="AK109" s="22" t="b">
        <v>0</v>
      </c>
      <c r="AL109" s="2" t="s">
        <v>5433</v>
      </c>
      <c r="AM109" s="2" t="b">
        <v>0</v>
      </c>
      <c r="AN109" s="2" t="s">
        <v>5434</v>
      </c>
      <c r="AO109" s="2" t="b">
        <v>0</v>
      </c>
      <c r="AP109" s="2" t="s">
        <v>5435</v>
      </c>
      <c r="AQ109" s="2" t="b">
        <v>0</v>
      </c>
      <c r="AR109" s="173" t="s">
        <v>5436</v>
      </c>
      <c r="AS109" s="22" t="b">
        <v>0</v>
      </c>
      <c r="AT109" s="2" t="s">
        <v>5437</v>
      </c>
      <c r="AU109" s="22" t="b">
        <v>0</v>
      </c>
      <c r="AV109" s="2" t="s">
        <v>5438</v>
      </c>
      <c r="BA109" s="22" t="b">
        <v>0</v>
      </c>
      <c r="BB109" s="2" t="s">
        <v>5439</v>
      </c>
      <c r="BC109" s="22" t="b">
        <v>0</v>
      </c>
      <c r="BD109" s="2" t="s">
        <v>5440</v>
      </c>
      <c r="BI109" s="22" t="b">
        <v>0</v>
      </c>
      <c r="BJ109" s="2" t="s">
        <v>5441</v>
      </c>
    </row>
    <row r="110">
      <c r="A110" s="22" t="b">
        <v>0</v>
      </c>
      <c r="B110" s="2" t="s">
        <v>5442</v>
      </c>
      <c r="C110" s="22" t="b">
        <v>0</v>
      </c>
      <c r="D110" s="2" t="s">
        <v>2957</v>
      </c>
      <c r="E110" s="22" t="b">
        <v>0</v>
      </c>
      <c r="F110" s="2" t="s">
        <v>5444</v>
      </c>
      <c r="G110" s="22" t="b">
        <v>0</v>
      </c>
      <c r="H110" s="2" t="s">
        <v>5445</v>
      </c>
      <c r="I110" s="2" t="b">
        <v>0</v>
      </c>
      <c r="J110" s="2" t="s">
        <v>5446</v>
      </c>
      <c r="K110" s="22" t="b">
        <v>0</v>
      </c>
      <c r="L110" s="2" t="s">
        <v>2574</v>
      </c>
      <c r="M110" s="22" t="b">
        <v>0</v>
      </c>
      <c r="N110" s="2" t="s">
        <v>5447</v>
      </c>
      <c r="O110" s="22" t="b">
        <v>0</v>
      </c>
      <c r="P110" s="2" t="s">
        <v>5448</v>
      </c>
      <c r="Q110" s="22" t="b">
        <v>0</v>
      </c>
      <c r="R110" s="2" t="s">
        <v>5449</v>
      </c>
      <c r="S110" s="22" t="b">
        <v>0</v>
      </c>
      <c r="T110" s="2" t="s">
        <v>5450</v>
      </c>
      <c r="U110" s="22" t="b">
        <v>0</v>
      </c>
      <c r="V110" s="2" t="s">
        <v>5451</v>
      </c>
      <c r="W110" s="22" t="b">
        <v>0</v>
      </c>
      <c r="X110" s="2" t="s">
        <v>5452</v>
      </c>
      <c r="Y110" s="22" t="b">
        <v>0</v>
      </c>
      <c r="Z110" s="2" t="s">
        <v>5453</v>
      </c>
      <c r="AA110" s="22" t="b">
        <v>0</v>
      </c>
      <c r="AB110" s="2" t="s">
        <v>5454</v>
      </c>
      <c r="AC110" s="22" t="b">
        <v>0</v>
      </c>
      <c r="AD110" s="2" t="s">
        <v>5455</v>
      </c>
      <c r="AE110" s="2" t="b">
        <v>0</v>
      </c>
      <c r="AF110" s="2" t="s">
        <v>5456</v>
      </c>
      <c r="AG110" s="22" t="b">
        <v>0</v>
      </c>
      <c r="AH110" s="2" t="s">
        <v>5457</v>
      </c>
      <c r="AI110" s="2" t="b">
        <v>0</v>
      </c>
      <c r="AJ110" s="2" t="s">
        <v>5458</v>
      </c>
      <c r="AK110" s="22" t="b">
        <v>0</v>
      </c>
      <c r="AL110" s="2" t="s">
        <v>5459</v>
      </c>
      <c r="AM110" s="2" t="b">
        <v>0</v>
      </c>
      <c r="AN110" s="2" t="s">
        <v>5460</v>
      </c>
      <c r="AO110" s="2" t="b">
        <v>0</v>
      </c>
      <c r="AP110" s="2" t="s">
        <v>5461</v>
      </c>
      <c r="AQ110" s="83" t="b">
        <v>0</v>
      </c>
      <c r="AR110" s="84" t="s">
        <v>1644</v>
      </c>
      <c r="AS110" s="22" t="b">
        <v>0</v>
      </c>
      <c r="AT110" s="2" t="s">
        <v>5462</v>
      </c>
      <c r="AU110" s="22" t="b">
        <v>0</v>
      </c>
      <c r="AV110" s="2" t="s">
        <v>5463</v>
      </c>
      <c r="BA110" s="83" t="b">
        <v>0</v>
      </c>
      <c r="BB110" s="84" t="s">
        <v>5464</v>
      </c>
      <c r="BC110" s="22" t="b">
        <v>0</v>
      </c>
      <c r="BD110" s="2" t="s">
        <v>5465</v>
      </c>
      <c r="BI110" s="22" t="b">
        <v>0</v>
      </c>
      <c r="BJ110" s="2" t="s">
        <v>5466</v>
      </c>
    </row>
    <row r="111">
      <c r="A111" s="83" t="b">
        <v>0</v>
      </c>
      <c r="B111" s="84" t="s">
        <v>5467</v>
      </c>
      <c r="C111" s="22" t="b">
        <v>0</v>
      </c>
      <c r="D111" s="2" t="s">
        <v>5468</v>
      </c>
      <c r="E111" s="22" t="b">
        <v>0</v>
      </c>
      <c r="F111" s="2" t="s">
        <v>5025</v>
      </c>
      <c r="G111" s="22" t="b">
        <v>0</v>
      </c>
      <c r="H111" s="2" t="s">
        <v>5470</v>
      </c>
      <c r="I111" s="2" t="b">
        <v>0</v>
      </c>
      <c r="J111" s="2" t="s">
        <v>5471</v>
      </c>
      <c r="K111" s="22" t="b">
        <v>0</v>
      </c>
      <c r="L111" s="2" t="s">
        <v>2604</v>
      </c>
      <c r="M111" s="22" t="b">
        <v>0</v>
      </c>
      <c r="N111" s="2" t="s">
        <v>5472</v>
      </c>
      <c r="O111" s="22" t="b">
        <v>0</v>
      </c>
      <c r="P111" s="2" t="s">
        <v>5473</v>
      </c>
      <c r="Q111" s="22" t="b">
        <v>0</v>
      </c>
      <c r="R111" s="2" t="s">
        <v>5474</v>
      </c>
      <c r="S111" s="22" t="b">
        <v>0</v>
      </c>
      <c r="T111" s="2" t="s">
        <v>5475</v>
      </c>
      <c r="U111" s="22" t="b">
        <v>0</v>
      </c>
      <c r="V111" s="2" t="s">
        <v>5476</v>
      </c>
      <c r="W111" s="22" t="b">
        <v>0</v>
      </c>
      <c r="X111" s="2" t="s">
        <v>5477</v>
      </c>
      <c r="Y111" s="22" t="b">
        <v>0</v>
      </c>
      <c r="Z111" s="2" t="s">
        <v>5479</v>
      </c>
      <c r="AA111" s="22" t="b">
        <v>0</v>
      </c>
      <c r="AB111" s="2" t="s">
        <v>5480</v>
      </c>
      <c r="AC111" s="22" t="b">
        <v>0</v>
      </c>
      <c r="AD111" s="2" t="s">
        <v>5481</v>
      </c>
      <c r="AE111" s="2" t="b">
        <v>0</v>
      </c>
      <c r="AF111" s="2" t="s">
        <v>5482</v>
      </c>
      <c r="AG111" s="22" t="b">
        <v>0</v>
      </c>
      <c r="AH111" s="2" t="s">
        <v>5483</v>
      </c>
      <c r="AI111" s="2" t="b">
        <v>0</v>
      </c>
      <c r="AJ111" s="2" t="s">
        <v>5484</v>
      </c>
      <c r="AK111" s="22" t="b">
        <v>0</v>
      </c>
      <c r="AL111" s="2" t="s">
        <v>5485</v>
      </c>
      <c r="AM111" s="2" t="b">
        <v>0</v>
      </c>
      <c r="AN111" s="2" t="s">
        <v>5486</v>
      </c>
      <c r="AO111" s="2" t="b">
        <v>0</v>
      </c>
      <c r="AP111" s="2" t="s">
        <v>5487</v>
      </c>
      <c r="AQ111" s="2" t="b">
        <v>0</v>
      </c>
      <c r="AR111" s="2" t="s">
        <v>5488</v>
      </c>
      <c r="AS111" s="22" t="b">
        <v>0</v>
      </c>
      <c r="AT111" s="2" t="s">
        <v>5489</v>
      </c>
      <c r="AU111" s="22" t="b">
        <v>0</v>
      </c>
      <c r="AV111" s="2" t="s">
        <v>5490</v>
      </c>
      <c r="BA111" s="22" t="b">
        <v>0</v>
      </c>
      <c r="BB111" s="2" t="s">
        <v>5491</v>
      </c>
      <c r="BC111" s="22" t="b">
        <v>0</v>
      </c>
      <c r="BD111" s="2" t="s">
        <v>5492</v>
      </c>
      <c r="BI111" s="22" t="b">
        <v>0</v>
      </c>
      <c r="BJ111" s="2" t="s">
        <v>5493</v>
      </c>
    </row>
    <row r="112">
      <c r="A112" s="22" t="b">
        <v>0</v>
      </c>
      <c r="B112" s="174" t="s">
        <v>5494</v>
      </c>
      <c r="C112" s="22" t="b">
        <v>0</v>
      </c>
      <c r="D112" s="2" t="s">
        <v>5495</v>
      </c>
      <c r="E112" s="22" t="b">
        <v>0</v>
      </c>
      <c r="F112" s="2" t="s">
        <v>5134</v>
      </c>
      <c r="G112" s="22" t="b">
        <v>0</v>
      </c>
      <c r="H112" s="2" t="s">
        <v>5496</v>
      </c>
      <c r="I112" s="2" t="b">
        <v>0</v>
      </c>
      <c r="J112" s="2" t="s">
        <v>5497</v>
      </c>
      <c r="K112" s="22" t="b">
        <v>0</v>
      </c>
      <c r="L112" s="2" t="s">
        <v>2634</v>
      </c>
      <c r="M112" s="22" t="b">
        <v>0</v>
      </c>
      <c r="N112" s="2" t="s">
        <v>5498</v>
      </c>
      <c r="O112" s="22" t="b">
        <v>0</v>
      </c>
      <c r="P112" s="2" t="s">
        <v>5499</v>
      </c>
      <c r="Q112" s="22" t="b">
        <v>0</v>
      </c>
      <c r="R112" s="2" t="s">
        <v>5500</v>
      </c>
      <c r="S112" s="22" t="b">
        <v>0</v>
      </c>
      <c r="T112" s="2" t="s">
        <v>5501</v>
      </c>
      <c r="U112" s="22" t="b">
        <v>0</v>
      </c>
      <c r="V112" s="2" t="s">
        <v>5502</v>
      </c>
      <c r="W112" s="22" t="b">
        <v>0</v>
      </c>
      <c r="X112" s="2" t="s">
        <v>5503</v>
      </c>
      <c r="Y112" s="22" t="b">
        <v>0</v>
      </c>
      <c r="Z112" s="2" t="s">
        <v>5504</v>
      </c>
      <c r="AA112" s="22" t="b">
        <v>0</v>
      </c>
      <c r="AB112" s="2" t="s">
        <v>5505</v>
      </c>
      <c r="AC112" s="22" t="b">
        <v>0</v>
      </c>
      <c r="AD112" s="2" t="s">
        <v>5506</v>
      </c>
      <c r="AE112" s="2" t="b">
        <v>0</v>
      </c>
      <c r="AF112" s="2" t="s">
        <v>5507</v>
      </c>
      <c r="AG112" s="22" t="b">
        <v>0</v>
      </c>
      <c r="AH112" s="2" t="s">
        <v>5508</v>
      </c>
      <c r="AI112" s="2" t="b">
        <v>0</v>
      </c>
      <c r="AJ112" s="2" t="s">
        <v>5509</v>
      </c>
      <c r="AK112" s="22" t="b">
        <v>0</v>
      </c>
      <c r="AL112" s="2" t="s">
        <v>5510</v>
      </c>
      <c r="AM112" s="2" t="b">
        <v>0</v>
      </c>
      <c r="AN112" s="2" t="s">
        <v>5511</v>
      </c>
      <c r="AO112" s="2" t="b">
        <v>0</v>
      </c>
      <c r="AP112" s="2" t="s">
        <v>5512</v>
      </c>
      <c r="AQ112" s="2" t="b">
        <v>0</v>
      </c>
      <c r="AR112" s="2" t="s">
        <v>5513</v>
      </c>
      <c r="AS112" s="22" t="b">
        <v>0</v>
      </c>
      <c r="AT112" s="2" t="s">
        <v>5514</v>
      </c>
      <c r="AU112" s="22" t="b">
        <v>0</v>
      </c>
      <c r="AV112" s="2" t="s">
        <v>5515</v>
      </c>
      <c r="BA112" s="22" t="b">
        <v>0</v>
      </c>
      <c r="BB112" s="2" t="s">
        <v>5516</v>
      </c>
      <c r="BC112" s="22" t="b">
        <v>0</v>
      </c>
      <c r="BD112" s="2" t="s">
        <v>5517</v>
      </c>
      <c r="BI112" s="22" t="b">
        <v>0</v>
      </c>
      <c r="BJ112" s="2" t="s">
        <v>5518</v>
      </c>
    </row>
    <row r="113">
      <c r="A113" s="22" t="b">
        <v>0</v>
      </c>
      <c r="B113" s="174" t="s">
        <v>5519</v>
      </c>
      <c r="C113" s="22" t="b">
        <v>0</v>
      </c>
      <c r="D113" s="2" t="s">
        <v>5520</v>
      </c>
      <c r="E113" s="22" t="b">
        <v>0</v>
      </c>
      <c r="F113" s="2" t="s">
        <v>5188</v>
      </c>
      <c r="G113" s="22" t="b">
        <v>0</v>
      </c>
      <c r="H113" s="2" t="s">
        <v>5521</v>
      </c>
      <c r="I113" s="2" t="b">
        <v>0</v>
      </c>
      <c r="J113" s="2" t="s">
        <v>5522</v>
      </c>
      <c r="K113" s="22" t="b">
        <v>0</v>
      </c>
      <c r="L113" s="2" t="s">
        <v>2663</v>
      </c>
      <c r="M113" s="22" t="b">
        <v>0</v>
      </c>
      <c r="N113" s="2" t="s">
        <v>5523</v>
      </c>
      <c r="O113" s="22" t="b">
        <v>0</v>
      </c>
      <c r="P113" s="2" t="s">
        <v>5524</v>
      </c>
      <c r="Q113" s="22" t="b">
        <v>0</v>
      </c>
      <c r="R113" s="2" t="s">
        <v>5525</v>
      </c>
      <c r="S113" s="22" t="b">
        <v>0</v>
      </c>
      <c r="T113" s="2" t="s">
        <v>5526</v>
      </c>
      <c r="U113" s="22" t="b">
        <v>0</v>
      </c>
      <c r="V113" s="2" t="s">
        <v>5527</v>
      </c>
      <c r="W113" s="22" t="b">
        <v>0</v>
      </c>
      <c r="X113" s="174" t="s">
        <v>5528</v>
      </c>
      <c r="Y113" s="22" t="b">
        <v>0</v>
      </c>
      <c r="Z113" s="2" t="s">
        <v>5529</v>
      </c>
      <c r="AA113" s="22" t="b">
        <v>0</v>
      </c>
      <c r="AB113" s="2" t="s">
        <v>5530</v>
      </c>
      <c r="AC113" s="22" t="b">
        <v>0</v>
      </c>
      <c r="AD113" s="2" t="s">
        <v>5531</v>
      </c>
      <c r="AE113" s="2" t="b">
        <v>0</v>
      </c>
      <c r="AF113" s="2" t="s">
        <v>5532</v>
      </c>
      <c r="AG113" s="22" t="b">
        <v>0</v>
      </c>
      <c r="AH113" s="2" t="s">
        <v>5533</v>
      </c>
      <c r="AI113" s="2" t="b">
        <v>0</v>
      </c>
      <c r="AJ113" s="2" t="s">
        <v>5534</v>
      </c>
      <c r="AK113" s="22" t="b">
        <v>0</v>
      </c>
      <c r="AL113" s="2" t="s">
        <v>5535</v>
      </c>
      <c r="AM113" s="2" t="b">
        <v>0</v>
      </c>
      <c r="AN113" s="2" t="s">
        <v>5536</v>
      </c>
      <c r="AO113" s="2" t="b">
        <v>0</v>
      </c>
      <c r="AP113" s="2" t="s">
        <v>5537</v>
      </c>
      <c r="AQ113" s="2" t="b">
        <v>0</v>
      </c>
      <c r="AR113" s="2" t="s">
        <v>5538</v>
      </c>
      <c r="AS113" s="22" t="b">
        <v>0</v>
      </c>
      <c r="AT113" s="2" t="s">
        <v>5539</v>
      </c>
      <c r="AU113" s="22" t="b">
        <v>0</v>
      </c>
      <c r="AV113" s="2" t="s">
        <v>5540</v>
      </c>
      <c r="BA113" s="22" t="b">
        <v>0</v>
      </c>
      <c r="BB113" s="2" t="s">
        <v>5541</v>
      </c>
      <c r="BC113" s="22" t="b">
        <v>0</v>
      </c>
      <c r="BD113" s="2" t="s">
        <v>5543</v>
      </c>
      <c r="BI113" s="22" t="b">
        <v>0</v>
      </c>
      <c r="BJ113" s="2" t="s">
        <v>5544</v>
      </c>
    </row>
    <row r="114">
      <c r="A114" s="22" t="b">
        <v>0</v>
      </c>
      <c r="B114" s="174" t="s">
        <v>5545</v>
      </c>
      <c r="C114" s="22" t="b">
        <v>0</v>
      </c>
      <c r="D114" s="2" t="s">
        <v>5546</v>
      </c>
      <c r="E114" s="22" t="b">
        <v>0</v>
      </c>
      <c r="F114" s="2" t="s">
        <v>5218</v>
      </c>
      <c r="G114" s="22" t="b">
        <v>0</v>
      </c>
      <c r="H114" s="2" t="s">
        <v>5547</v>
      </c>
      <c r="I114" s="2" t="b">
        <v>0</v>
      </c>
      <c r="J114" s="2" t="s">
        <v>5548</v>
      </c>
      <c r="K114" s="22" t="b">
        <v>0</v>
      </c>
      <c r="L114" s="2" t="s">
        <v>2694</v>
      </c>
      <c r="M114" s="22" t="b">
        <v>0</v>
      </c>
      <c r="N114" s="2" t="s">
        <v>5549</v>
      </c>
      <c r="O114" s="22" t="b">
        <v>0</v>
      </c>
      <c r="P114" s="2" t="s">
        <v>5550</v>
      </c>
      <c r="Q114" s="22" t="b">
        <v>0</v>
      </c>
      <c r="R114" s="2" t="s">
        <v>5551</v>
      </c>
      <c r="S114" s="22" t="b">
        <v>0</v>
      </c>
      <c r="T114" s="2" t="s">
        <v>5552</v>
      </c>
      <c r="U114" s="22" t="b">
        <v>0</v>
      </c>
      <c r="V114" s="2" t="s">
        <v>5553</v>
      </c>
      <c r="W114" s="22" t="b">
        <v>0</v>
      </c>
      <c r="X114" s="2" t="s">
        <v>5554</v>
      </c>
      <c r="Y114" s="22" t="b">
        <v>0</v>
      </c>
      <c r="Z114" s="2" t="s">
        <v>5555</v>
      </c>
      <c r="AA114" s="22" t="b">
        <v>0</v>
      </c>
      <c r="AB114" s="2" t="s">
        <v>5556</v>
      </c>
      <c r="AC114" s="22" t="b">
        <v>0</v>
      </c>
      <c r="AD114" s="2" t="s">
        <v>2540</v>
      </c>
      <c r="AE114" s="2" t="b">
        <v>0</v>
      </c>
      <c r="AF114" s="2" t="s">
        <v>5557</v>
      </c>
      <c r="AG114" s="22" t="b">
        <v>0</v>
      </c>
      <c r="AH114" s="2" t="s">
        <v>5558</v>
      </c>
      <c r="AI114" s="2" t="b">
        <v>0</v>
      </c>
      <c r="AJ114" s="2" t="s">
        <v>5559</v>
      </c>
      <c r="AK114" s="22" t="b">
        <v>0</v>
      </c>
      <c r="AL114" s="2" t="s">
        <v>5560</v>
      </c>
      <c r="AM114" s="2" t="b">
        <v>0</v>
      </c>
      <c r="AN114" s="2" t="s">
        <v>5561</v>
      </c>
      <c r="AO114" s="2" t="b">
        <v>0</v>
      </c>
      <c r="AP114" s="2" t="s">
        <v>5562</v>
      </c>
      <c r="AQ114" s="2" t="b">
        <v>0</v>
      </c>
      <c r="AR114" s="2" t="s">
        <v>5563</v>
      </c>
      <c r="AS114" s="22" t="b">
        <v>0</v>
      </c>
      <c r="AT114" s="2" t="s">
        <v>5564</v>
      </c>
      <c r="AU114" s="22" t="b">
        <v>0</v>
      </c>
      <c r="AV114" s="2" t="s">
        <v>5565</v>
      </c>
      <c r="BA114" s="22" t="b">
        <v>0</v>
      </c>
      <c r="BB114" s="2" t="s">
        <v>5566</v>
      </c>
      <c r="BC114" s="22" t="b">
        <v>0</v>
      </c>
      <c r="BD114" s="2" t="s">
        <v>5567</v>
      </c>
      <c r="BI114" s="22" t="b">
        <v>0</v>
      </c>
      <c r="BJ114" s="2" t="s">
        <v>5568</v>
      </c>
    </row>
    <row r="115">
      <c r="A115" s="22" t="b">
        <v>0</v>
      </c>
      <c r="B115" s="174" t="s">
        <v>5569</v>
      </c>
      <c r="C115" s="22" t="b">
        <v>0</v>
      </c>
      <c r="D115" s="2" t="s">
        <v>5570</v>
      </c>
      <c r="E115" s="22" t="b">
        <v>0</v>
      </c>
      <c r="F115" s="2" t="s">
        <v>5271</v>
      </c>
      <c r="G115" s="22" t="b">
        <v>0</v>
      </c>
      <c r="H115" s="2" t="s">
        <v>5571</v>
      </c>
      <c r="I115" s="2" t="b">
        <v>0</v>
      </c>
      <c r="J115" s="2" t="s">
        <v>5572</v>
      </c>
      <c r="K115" s="22" t="b">
        <v>0</v>
      </c>
      <c r="L115" s="2" t="s">
        <v>2724</v>
      </c>
      <c r="M115" s="22" t="b">
        <v>0</v>
      </c>
      <c r="N115" s="2" t="s">
        <v>5573</v>
      </c>
      <c r="O115" s="22" t="b">
        <v>0</v>
      </c>
      <c r="P115" s="2" t="s">
        <v>5574</v>
      </c>
      <c r="Q115" s="22" t="b">
        <v>0</v>
      </c>
      <c r="R115" s="2" t="s">
        <v>5575</v>
      </c>
      <c r="S115" s="22" t="b">
        <v>0</v>
      </c>
      <c r="T115" s="2" t="s">
        <v>5576</v>
      </c>
      <c r="U115" s="169" t="b">
        <v>0</v>
      </c>
      <c r="V115" s="84" t="s">
        <v>5577</v>
      </c>
      <c r="W115" s="22" t="b">
        <v>0</v>
      </c>
      <c r="X115" s="174" t="s">
        <v>5578</v>
      </c>
      <c r="Y115" s="22" t="b">
        <v>0</v>
      </c>
      <c r="Z115" s="2" t="s">
        <v>5579</v>
      </c>
      <c r="AA115" s="22" t="b">
        <v>0</v>
      </c>
      <c r="AB115" s="2" t="s">
        <v>5580</v>
      </c>
      <c r="AC115" s="22" t="b">
        <v>0</v>
      </c>
      <c r="AD115" s="2" t="s">
        <v>5581</v>
      </c>
      <c r="AE115" s="2" t="b">
        <v>0</v>
      </c>
      <c r="AF115" s="2" t="s">
        <v>5582</v>
      </c>
      <c r="AG115" s="22" t="b">
        <v>0</v>
      </c>
      <c r="AH115" s="2" t="s">
        <v>5583</v>
      </c>
      <c r="AI115" s="2" t="b">
        <v>0</v>
      </c>
      <c r="AJ115" s="2" t="s">
        <v>5585</v>
      </c>
      <c r="AK115" s="22" t="b">
        <v>0</v>
      </c>
      <c r="AL115" s="2" t="s">
        <v>5408</v>
      </c>
      <c r="AM115" s="2" t="b">
        <v>0</v>
      </c>
      <c r="AN115" s="2" t="s">
        <v>5586</v>
      </c>
      <c r="AO115" s="2" t="b">
        <v>0</v>
      </c>
      <c r="AP115" s="2" t="s">
        <v>5587</v>
      </c>
      <c r="AQ115" s="2" t="b">
        <v>0</v>
      </c>
      <c r="AR115" s="2" t="s">
        <v>5588</v>
      </c>
      <c r="AS115" s="22" t="b">
        <v>0</v>
      </c>
      <c r="AT115" s="2" t="s">
        <v>5589</v>
      </c>
      <c r="AU115" s="22" t="b">
        <v>0</v>
      </c>
      <c r="AV115" s="2" t="s">
        <v>5590</v>
      </c>
      <c r="BA115" s="22" t="b">
        <v>0</v>
      </c>
      <c r="BB115" s="2" t="s">
        <v>5591</v>
      </c>
      <c r="BC115" s="22" t="b">
        <v>0</v>
      </c>
      <c r="BD115" s="2" t="s">
        <v>5592</v>
      </c>
      <c r="BI115" s="22" t="b">
        <v>0</v>
      </c>
      <c r="BJ115" s="2" t="s">
        <v>5593</v>
      </c>
    </row>
    <row r="116">
      <c r="A116" s="22" t="b">
        <v>0</v>
      </c>
      <c r="B116" s="174" t="s">
        <v>5594</v>
      </c>
      <c r="C116" s="22" t="b">
        <v>0</v>
      </c>
      <c r="D116" s="2" t="s">
        <v>5595</v>
      </c>
      <c r="E116" s="22" t="b">
        <v>0</v>
      </c>
      <c r="F116" s="2" t="s">
        <v>5596</v>
      </c>
      <c r="G116" s="22" t="b">
        <v>0</v>
      </c>
      <c r="H116" s="2" t="s">
        <v>5597</v>
      </c>
      <c r="I116" s="2" t="b">
        <v>0</v>
      </c>
      <c r="J116" s="2" t="s">
        <v>5598</v>
      </c>
      <c r="K116" s="22" t="b">
        <v>0</v>
      </c>
      <c r="L116" s="2" t="s">
        <v>3317</v>
      </c>
      <c r="M116" s="22" t="b">
        <v>0</v>
      </c>
      <c r="N116" s="2" t="s">
        <v>5599</v>
      </c>
      <c r="O116" s="22" t="b">
        <v>0</v>
      </c>
      <c r="P116" s="2" t="s">
        <v>5600</v>
      </c>
      <c r="Q116" s="22" t="b">
        <v>0</v>
      </c>
      <c r="R116" s="2" t="s">
        <v>5601</v>
      </c>
      <c r="S116" s="22" t="b">
        <v>0</v>
      </c>
      <c r="T116" s="2" t="s">
        <v>5602</v>
      </c>
      <c r="U116" s="22" t="b">
        <v>0</v>
      </c>
      <c r="V116" s="2" t="s">
        <v>5603</v>
      </c>
      <c r="W116" s="22" t="b">
        <v>0</v>
      </c>
      <c r="X116" s="2" t="s">
        <v>5604</v>
      </c>
      <c r="Y116" s="22" t="b">
        <v>0</v>
      </c>
      <c r="Z116" s="2" t="s">
        <v>5605</v>
      </c>
      <c r="AA116" s="22" t="b">
        <v>0</v>
      </c>
      <c r="AB116" s="2" t="s">
        <v>5606</v>
      </c>
      <c r="AC116" s="22" t="b">
        <v>0</v>
      </c>
      <c r="AD116" s="2" t="s">
        <v>5607</v>
      </c>
      <c r="AE116" s="2" t="b">
        <v>0</v>
      </c>
      <c r="AF116" s="2" t="s">
        <v>5608</v>
      </c>
      <c r="AG116" s="22" t="b">
        <v>0</v>
      </c>
      <c r="AH116" s="2" t="s">
        <v>5609</v>
      </c>
      <c r="AI116" s="2" t="b">
        <v>0</v>
      </c>
      <c r="AJ116" s="2" t="s">
        <v>5610</v>
      </c>
      <c r="AK116" s="22" t="b">
        <v>0</v>
      </c>
      <c r="AL116" s="2" t="s">
        <v>3171</v>
      </c>
      <c r="AM116" s="2" t="b">
        <v>0</v>
      </c>
      <c r="AN116" s="2" t="s">
        <v>5611</v>
      </c>
      <c r="AO116" s="2" t="b">
        <v>0</v>
      </c>
      <c r="AP116" s="2" t="s">
        <v>5612</v>
      </c>
      <c r="AQ116" s="2" t="b">
        <v>0</v>
      </c>
      <c r="AR116" s="2" t="s">
        <v>5613</v>
      </c>
      <c r="AS116" s="22" t="b">
        <v>0</v>
      </c>
      <c r="AT116" s="2" t="s">
        <v>5614</v>
      </c>
      <c r="AU116" s="22" t="b">
        <v>0</v>
      </c>
      <c r="AV116" s="2" t="s">
        <v>5616</v>
      </c>
      <c r="BA116" s="22" t="b">
        <v>0</v>
      </c>
      <c r="BB116" s="2" t="s">
        <v>5617</v>
      </c>
      <c r="BC116" s="22" t="b">
        <v>0</v>
      </c>
      <c r="BD116" s="2" t="s">
        <v>5618</v>
      </c>
      <c r="BI116" s="22" t="b">
        <v>0</v>
      </c>
      <c r="BJ116" s="2" t="s">
        <v>5620</v>
      </c>
    </row>
    <row r="117">
      <c r="A117" s="22" t="b">
        <v>0</v>
      </c>
      <c r="B117" s="174" t="s">
        <v>5621</v>
      </c>
      <c r="C117" s="22" t="b">
        <v>0</v>
      </c>
      <c r="D117" s="2" t="s">
        <v>5622</v>
      </c>
      <c r="E117" s="22" t="b">
        <v>0</v>
      </c>
      <c r="F117" s="2" t="s">
        <v>5624</v>
      </c>
      <c r="G117" s="22" t="b">
        <v>0</v>
      </c>
      <c r="H117" s="2" t="s">
        <v>5625</v>
      </c>
      <c r="I117" s="2" t="b">
        <v>0</v>
      </c>
      <c r="J117" s="2" t="s">
        <v>5626</v>
      </c>
      <c r="K117" s="22" t="b">
        <v>0</v>
      </c>
      <c r="L117" s="2" t="s">
        <v>3347</v>
      </c>
      <c r="M117" s="22" t="b">
        <v>0</v>
      </c>
      <c r="N117" s="2" t="s">
        <v>5627</v>
      </c>
      <c r="O117" s="22" t="b">
        <v>0</v>
      </c>
      <c r="P117" s="2" t="s">
        <v>5628</v>
      </c>
      <c r="Q117" s="22" t="b">
        <v>0</v>
      </c>
      <c r="R117" s="2" t="s">
        <v>5629</v>
      </c>
      <c r="S117" s="22" t="b">
        <v>0</v>
      </c>
      <c r="T117" s="2" t="s">
        <v>5630</v>
      </c>
      <c r="U117" s="22" t="b">
        <v>0</v>
      </c>
      <c r="V117" s="2" t="s">
        <v>5631</v>
      </c>
      <c r="W117" s="22" t="b">
        <v>0</v>
      </c>
      <c r="X117" s="174" t="s">
        <v>5632</v>
      </c>
      <c r="Y117" s="22" t="b">
        <v>0</v>
      </c>
      <c r="Z117" s="2" t="s">
        <v>5633</v>
      </c>
      <c r="AA117" s="22" t="b">
        <v>0</v>
      </c>
      <c r="AB117" s="2" t="s">
        <v>5634</v>
      </c>
      <c r="AC117" s="22" t="b">
        <v>0</v>
      </c>
      <c r="AD117" s="2" t="s">
        <v>5635</v>
      </c>
      <c r="AE117" s="2" t="b">
        <v>0</v>
      </c>
      <c r="AF117" s="2" t="s">
        <v>5636</v>
      </c>
      <c r="AG117" s="22" t="b">
        <v>0</v>
      </c>
      <c r="AH117" s="2" t="s">
        <v>5637</v>
      </c>
      <c r="AI117" s="2" t="b">
        <v>0</v>
      </c>
      <c r="AJ117" s="2" t="s">
        <v>5638</v>
      </c>
      <c r="AK117" s="22" t="b">
        <v>0</v>
      </c>
      <c r="AL117" s="2" t="s">
        <v>3080</v>
      </c>
      <c r="AM117" s="2" t="b">
        <v>0</v>
      </c>
      <c r="AN117" s="2" t="s">
        <v>5639</v>
      </c>
      <c r="AO117" s="2" t="b">
        <v>0</v>
      </c>
      <c r="AP117" s="2" t="s">
        <v>5641</v>
      </c>
      <c r="AQ117" s="2" t="b">
        <v>0</v>
      </c>
      <c r="AR117" s="2" t="s">
        <v>5642</v>
      </c>
      <c r="AS117" s="22" t="b">
        <v>0</v>
      </c>
      <c r="AT117" s="2" t="s">
        <v>5643</v>
      </c>
      <c r="AU117" s="22" t="b">
        <v>0</v>
      </c>
      <c r="AV117" s="2" t="s">
        <v>5644</v>
      </c>
      <c r="BA117" s="22" t="b">
        <v>0</v>
      </c>
      <c r="BB117" s="2" t="s">
        <v>5645</v>
      </c>
      <c r="BC117" s="22" t="b">
        <v>0</v>
      </c>
      <c r="BD117" s="2" t="s">
        <v>5646</v>
      </c>
      <c r="BI117" s="22" t="b">
        <v>0</v>
      </c>
      <c r="BJ117" s="2" t="s">
        <v>5647</v>
      </c>
    </row>
    <row r="118">
      <c r="A118" s="83" t="b">
        <v>0</v>
      </c>
      <c r="B118" s="84" t="s">
        <v>5648</v>
      </c>
      <c r="C118" s="22" t="b">
        <v>0</v>
      </c>
      <c r="D118" s="2" t="s">
        <v>5649</v>
      </c>
      <c r="E118" s="22" t="b">
        <v>0</v>
      </c>
      <c r="F118" s="2" t="s">
        <v>5650</v>
      </c>
      <c r="G118" s="22" t="b">
        <v>0</v>
      </c>
      <c r="H118" s="2" t="s">
        <v>5651</v>
      </c>
      <c r="I118" s="2" t="b">
        <v>0</v>
      </c>
      <c r="J118" s="2" t="s">
        <v>5652</v>
      </c>
      <c r="K118" s="22" t="b">
        <v>0</v>
      </c>
      <c r="L118" s="2" t="s">
        <v>3377</v>
      </c>
      <c r="M118" s="22" t="b">
        <v>0</v>
      </c>
      <c r="N118" s="2" t="s">
        <v>5653</v>
      </c>
      <c r="O118" s="22" t="b">
        <v>0</v>
      </c>
      <c r="P118" s="2" t="s">
        <v>5654</v>
      </c>
      <c r="Q118" s="22" t="b">
        <v>0</v>
      </c>
      <c r="R118" s="2" t="s">
        <v>5656</v>
      </c>
      <c r="S118" s="22" t="b">
        <v>0</v>
      </c>
      <c r="T118" s="2" t="s">
        <v>5657</v>
      </c>
      <c r="U118" s="22" t="b">
        <v>0</v>
      </c>
      <c r="V118" s="2" t="s">
        <v>5658</v>
      </c>
      <c r="W118" s="22" t="b">
        <v>0</v>
      </c>
      <c r="X118" s="174" t="s">
        <v>5659</v>
      </c>
      <c r="Y118" s="22" t="b">
        <v>0</v>
      </c>
      <c r="Z118" s="2" t="s">
        <v>5660</v>
      </c>
      <c r="AA118" s="22" t="b">
        <v>0</v>
      </c>
      <c r="AB118" s="2" t="s">
        <v>5661</v>
      </c>
      <c r="AC118" s="83" t="b">
        <v>0</v>
      </c>
      <c r="AD118" s="84" t="s">
        <v>5662</v>
      </c>
      <c r="AE118" s="2" t="b">
        <v>0</v>
      </c>
      <c r="AF118" s="2" t="s">
        <v>5663</v>
      </c>
      <c r="AG118" s="22" t="b">
        <v>0</v>
      </c>
      <c r="AH118" s="2" t="s">
        <v>5664</v>
      </c>
      <c r="AI118" s="2" t="b">
        <v>0</v>
      </c>
      <c r="AJ118" s="2" t="s">
        <v>5665</v>
      </c>
      <c r="AK118" s="22" t="b">
        <v>0</v>
      </c>
      <c r="AL118" s="2" t="s">
        <v>5666</v>
      </c>
      <c r="AM118" s="2" t="b">
        <v>0</v>
      </c>
      <c r="AN118" s="2" t="s">
        <v>5667</v>
      </c>
      <c r="AO118" s="2" t="b">
        <v>0</v>
      </c>
      <c r="AP118" s="2" t="s">
        <v>5668</v>
      </c>
      <c r="AQ118" s="2" t="b">
        <v>0</v>
      </c>
      <c r="AR118" s="2" t="s">
        <v>5669</v>
      </c>
      <c r="AS118" s="22" t="b">
        <v>0</v>
      </c>
      <c r="AT118" s="2" t="s">
        <v>5670</v>
      </c>
      <c r="AU118" s="22" t="b">
        <v>0</v>
      </c>
      <c r="AV118" s="2" t="s">
        <v>5671</v>
      </c>
      <c r="BA118" s="22" t="b">
        <v>0</v>
      </c>
      <c r="BB118" s="2" t="s">
        <v>5672</v>
      </c>
      <c r="BC118" s="22" t="b">
        <v>0</v>
      </c>
      <c r="BD118" s="2" t="s">
        <v>5673</v>
      </c>
      <c r="BI118" s="22" t="b">
        <v>0</v>
      </c>
      <c r="BJ118" s="2" t="s">
        <v>5674</v>
      </c>
    </row>
    <row r="119">
      <c r="A119" s="22" t="b">
        <v>0</v>
      </c>
      <c r="B119" s="174" t="s">
        <v>5675</v>
      </c>
      <c r="C119" s="22" t="b">
        <v>0</v>
      </c>
      <c r="D119" s="2" t="s">
        <v>5676</v>
      </c>
      <c r="E119" s="22" t="b">
        <v>0</v>
      </c>
      <c r="F119" s="2" t="s">
        <v>5677</v>
      </c>
      <c r="G119" s="22" t="b">
        <v>0</v>
      </c>
      <c r="H119" s="2" t="s">
        <v>5678</v>
      </c>
      <c r="I119" s="2" t="b">
        <v>0</v>
      </c>
      <c r="J119" s="2" t="s">
        <v>5679</v>
      </c>
      <c r="K119" s="22" t="b">
        <v>0</v>
      </c>
      <c r="L119" s="2" t="s">
        <v>3407</v>
      </c>
      <c r="M119" s="22" t="b">
        <v>0</v>
      </c>
      <c r="N119" s="2" t="s">
        <v>5680</v>
      </c>
      <c r="O119" s="22" t="b">
        <v>0</v>
      </c>
      <c r="P119" s="2" t="s">
        <v>5681</v>
      </c>
      <c r="Q119" s="22" t="b">
        <v>0</v>
      </c>
      <c r="R119" s="2" t="s">
        <v>5682</v>
      </c>
      <c r="S119" s="22" t="b">
        <v>0</v>
      </c>
      <c r="T119" s="2" t="s">
        <v>5683</v>
      </c>
      <c r="U119" s="22" t="b">
        <v>0</v>
      </c>
      <c r="V119" s="2" t="s">
        <v>5684</v>
      </c>
      <c r="W119" s="22" t="b">
        <v>0</v>
      </c>
      <c r="X119" s="174" t="s">
        <v>5685</v>
      </c>
      <c r="Y119" s="22" t="b">
        <v>0</v>
      </c>
      <c r="Z119" s="2" t="s">
        <v>5686</v>
      </c>
      <c r="AA119" s="22" t="b">
        <v>0</v>
      </c>
      <c r="AB119" s="2" t="s">
        <v>5687</v>
      </c>
      <c r="AC119" s="22" t="b">
        <v>0</v>
      </c>
      <c r="AD119" s="2" t="s">
        <v>5688</v>
      </c>
      <c r="AE119" s="2" t="b">
        <v>0</v>
      </c>
      <c r="AF119" s="2" t="s">
        <v>5689</v>
      </c>
      <c r="AG119" s="22" t="b">
        <v>0</v>
      </c>
      <c r="AH119" s="2" t="s">
        <v>5690</v>
      </c>
      <c r="AI119" s="2" t="b">
        <v>0</v>
      </c>
      <c r="AJ119" s="2" t="s">
        <v>5691</v>
      </c>
      <c r="AK119" s="22" t="b">
        <v>0</v>
      </c>
      <c r="AL119" s="2" t="s">
        <v>5692</v>
      </c>
      <c r="AM119" s="2" t="b">
        <v>0</v>
      </c>
      <c r="AN119" s="2" t="s">
        <v>5693</v>
      </c>
      <c r="AO119" s="2" t="b">
        <v>0</v>
      </c>
      <c r="AP119" s="2" t="s">
        <v>5694</v>
      </c>
      <c r="AQ119" s="2" t="b">
        <v>0</v>
      </c>
      <c r="AR119" s="2" t="s">
        <v>5695</v>
      </c>
      <c r="AS119" s="22" t="b">
        <v>0</v>
      </c>
      <c r="AT119" s="2" t="s">
        <v>5696</v>
      </c>
      <c r="AU119" s="22" t="b">
        <v>0</v>
      </c>
      <c r="AV119" s="2" t="s">
        <v>5697</v>
      </c>
      <c r="BA119" s="22" t="b">
        <v>0</v>
      </c>
      <c r="BB119" s="2" t="s">
        <v>5698</v>
      </c>
      <c r="BC119" s="22" t="b">
        <v>0</v>
      </c>
      <c r="BD119" s="2" t="s">
        <v>5699</v>
      </c>
      <c r="BI119" s="22" t="b">
        <v>0</v>
      </c>
      <c r="BJ119" s="2" t="s">
        <v>5700</v>
      </c>
    </row>
    <row r="120">
      <c r="A120" s="22" t="b">
        <v>0</v>
      </c>
      <c r="B120" s="174" t="s">
        <v>5702</v>
      </c>
      <c r="C120" s="22" t="b">
        <v>0</v>
      </c>
      <c r="D120" s="2" t="s">
        <v>5703</v>
      </c>
      <c r="E120" s="22" t="b">
        <v>0</v>
      </c>
      <c r="F120" s="2" t="s">
        <v>5704</v>
      </c>
      <c r="G120" s="22" t="b">
        <v>0</v>
      </c>
      <c r="H120" s="2" t="s">
        <v>5705</v>
      </c>
      <c r="I120" s="83" t="b">
        <v>0</v>
      </c>
      <c r="J120" s="84" t="s">
        <v>5706</v>
      </c>
      <c r="K120" s="22" t="b">
        <v>0</v>
      </c>
      <c r="L120" s="2" t="s">
        <v>3438</v>
      </c>
      <c r="M120" s="22" t="b">
        <v>0</v>
      </c>
      <c r="N120" s="2" t="s">
        <v>5707</v>
      </c>
      <c r="O120" s="22" t="b">
        <v>0</v>
      </c>
      <c r="P120" s="2" t="s">
        <v>5708</v>
      </c>
      <c r="Q120" s="22" t="b">
        <v>0</v>
      </c>
      <c r="R120" s="2" t="s">
        <v>5709</v>
      </c>
      <c r="S120" s="22" t="b">
        <v>0</v>
      </c>
      <c r="T120" s="2" t="s">
        <v>5710</v>
      </c>
      <c r="U120" s="22" t="b">
        <v>0</v>
      </c>
      <c r="V120" s="2" t="s">
        <v>5711</v>
      </c>
      <c r="W120" s="22" t="b">
        <v>0</v>
      </c>
      <c r="X120" s="174" t="s">
        <v>5712</v>
      </c>
      <c r="Y120" s="22" t="b">
        <v>0</v>
      </c>
      <c r="Z120" s="2" t="s">
        <v>5713</v>
      </c>
      <c r="AA120" s="22" t="b">
        <v>0</v>
      </c>
      <c r="AB120" s="2" t="s">
        <v>5714</v>
      </c>
      <c r="AC120" s="22" t="b">
        <v>0</v>
      </c>
      <c r="AD120" s="2" t="s">
        <v>5715</v>
      </c>
      <c r="AE120" s="2" t="b">
        <v>0</v>
      </c>
      <c r="AF120" s="2" t="s">
        <v>5716</v>
      </c>
      <c r="AG120" s="22" t="b">
        <v>0</v>
      </c>
      <c r="AH120" s="2" t="s">
        <v>5717</v>
      </c>
      <c r="AI120" s="2" t="b">
        <v>0</v>
      </c>
      <c r="AJ120" s="2" t="s">
        <v>5718</v>
      </c>
      <c r="AK120" s="22" t="b">
        <v>0</v>
      </c>
      <c r="AL120" s="2" t="s">
        <v>5719</v>
      </c>
      <c r="AM120" s="2" t="b">
        <v>0</v>
      </c>
      <c r="AN120" s="2" t="s">
        <v>5720</v>
      </c>
      <c r="AO120" s="2" t="b">
        <v>0</v>
      </c>
      <c r="AP120" s="2" t="s">
        <v>5721</v>
      </c>
      <c r="AQ120" s="2" t="b">
        <v>0</v>
      </c>
      <c r="AR120" s="2" t="s">
        <v>5722</v>
      </c>
      <c r="AS120" s="83" t="b">
        <v>0</v>
      </c>
      <c r="AT120" s="84" t="s">
        <v>5723</v>
      </c>
      <c r="AU120" s="22" t="b">
        <v>0</v>
      </c>
      <c r="AV120" s="2" t="s">
        <v>5724</v>
      </c>
      <c r="BA120" s="22" t="b">
        <v>0</v>
      </c>
      <c r="BB120" s="2" t="s">
        <v>5725</v>
      </c>
      <c r="BC120" s="22" t="b">
        <v>0</v>
      </c>
      <c r="BD120" s="2" t="s">
        <v>5726</v>
      </c>
      <c r="BI120" s="22" t="b">
        <v>0</v>
      </c>
      <c r="BJ120" s="2" t="s">
        <v>5727</v>
      </c>
    </row>
    <row r="121">
      <c r="A121" s="22" t="b">
        <v>0</v>
      </c>
      <c r="B121" s="174" t="s">
        <v>5728</v>
      </c>
      <c r="C121" s="22" t="b">
        <v>0</v>
      </c>
      <c r="D121" s="2" t="s">
        <v>5729</v>
      </c>
      <c r="E121" s="22" t="b">
        <v>0</v>
      </c>
      <c r="F121" s="2" t="s">
        <v>5730</v>
      </c>
      <c r="G121" s="22" t="b">
        <v>0</v>
      </c>
      <c r="H121" s="2" t="s">
        <v>5731</v>
      </c>
      <c r="I121" s="2" t="b">
        <v>0</v>
      </c>
      <c r="J121" s="2" t="s">
        <v>5732</v>
      </c>
      <c r="K121" s="22" t="b">
        <v>0</v>
      </c>
      <c r="L121" s="2" t="s">
        <v>3468</v>
      </c>
      <c r="M121" s="83" t="b">
        <v>0</v>
      </c>
      <c r="N121" s="84" t="s">
        <v>5733</v>
      </c>
      <c r="O121" s="22" t="b">
        <v>0</v>
      </c>
      <c r="P121" s="2" t="s">
        <v>5734</v>
      </c>
      <c r="Q121" s="22" t="b">
        <v>0</v>
      </c>
      <c r="R121" s="2" t="s">
        <v>5735</v>
      </c>
      <c r="S121" s="22" t="b">
        <v>0</v>
      </c>
      <c r="T121" s="2" t="s">
        <v>5736</v>
      </c>
      <c r="U121" s="22" t="b">
        <v>0</v>
      </c>
      <c r="V121" s="2" t="s">
        <v>5737</v>
      </c>
      <c r="W121" s="22" t="b">
        <v>0</v>
      </c>
      <c r="X121" s="174" t="s">
        <v>5738</v>
      </c>
      <c r="Y121" s="22" t="b">
        <v>0</v>
      </c>
      <c r="Z121" s="2" t="s">
        <v>5739</v>
      </c>
      <c r="AA121" s="22" t="b">
        <v>0</v>
      </c>
      <c r="AB121" s="2" t="s">
        <v>5740</v>
      </c>
      <c r="AC121" s="22" t="b">
        <v>0</v>
      </c>
      <c r="AD121" s="2" t="s">
        <v>5741</v>
      </c>
      <c r="AE121" s="2" t="b">
        <v>0</v>
      </c>
      <c r="AF121" s="2" t="s">
        <v>5743</v>
      </c>
      <c r="AG121" s="22" t="b">
        <v>0</v>
      </c>
      <c r="AH121" s="2" t="s">
        <v>5744</v>
      </c>
      <c r="AI121" s="2" t="b">
        <v>0</v>
      </c>
      <c r="AJ121" s="2" t="s">
        <v>5746</v>
      </c>
      <c r="AK121" s="22" t="b">
        <v>0</v>
      </c>
      <c r="AL121" s="2" t="s">
        <v>5747</v>
      </c>
      <c r="AM121" s="2" t="b">
        <v>0</v>
      </c>
      <c r="AN121" s="2" t="s">
        <v>5748</v>
      </c>
      <c r="AO121" s="2" t="b">
        <v>0</v>
      </c>
      <c r="AP121" s="2" t="s">
        <v>5749</v>
      </c>
      <c r="AQ121" s="2" t="b">
        <v>0</v>
      </c>
      <c r="AR121" s="2" t="s">
        <v>5750</v>
      </c>
      <c r="AS121" s="22" t="b">
        <v>0</v>
      </c>
      <c r="AT121" s="2" t="s">
        <v>5751</v>
      </c>
      <c r="AU121" s="22" t="b">
        <v>0</v>
      </c>
      <c r="AV121" s="2" t="s">
        <v>5752</v>
      </c>
      <c r="BA121" s="22" t="b">
        <v>0</v>
      </c>
      <c r="BB121" s="2" t="s">
        <v>5753</v>
      </c>
      <c r="BC121" s="22" t="b">
        <v>0</v>
      </c>
      <c r="BD121" s="2" t="s">
        <v>5754</v>
      </c>
      <c r="BI121" s="22" t="b">
        <v>0</v>
      </c>
      <c r="BJ121" s="2" t="s">
        <v>5755</v>
      </c>
    </row>
    <row r="122">
      <c r="A122" s="22" t="b">
        <v>0</v>
      </c>
      <c r="B122" s="174" t="s">
        <v>5756</v>
      </c>
      <c r="C122" s="22" t="b">
        <v>0</v>
      </c>
      <c r="D122" s="2" t="s">
        <v>5757</v>
      </c>
      <c r="G122" s="22" t="b">
        <v>0</v>
      </c>
      <c r="H122" s="2" t="s">
        <v>5758</v>
      </c>
      <c r="I122" s="2" t="b">
        <v>0</v>
      </c>
      <c r="J122" s="2" t="s">
        <v>5759</v>
      </c>
      <c r="K122" s="22" t="b">
        <v>0</v>
      </c>
      <c r="L122" s="2" t="s">
        <v>3499</v>
      </c>
      <c r="M122" s="22" t="b">
        <v>0</v>
      </c>
      <c r="N122" s="2" t="s">
        <v>5760</v>
      </c>
      <c r="O122" s="22" t="b">
        <v>0</v>
      </c>
      <c r="P122" s="2" t="s">
        <v>5761</v>
      </c>
      <c r="Q122" s="22" t="b">
        <v>0</v>
      </c>
      <c r="R122" s="2" t="s">
        <v>5762</v>
      </c>
      <c r="S122" s="22" t="b">
        <v>0</v>
      </c>
      <c r="T122" s="2" t="s">
        <v>5763</v>
      </c>
      <c r="U122" s="22" t="b">
        <v>0</v>
      </c>
      <c r="V122" s="2" t="s">
        <v>5764</v>
      </c>
      <c r="W122" s="22" t="b">
        <v>0</v>
      </c>
      <c r="X122" s="174" t="s">
        <v>5765</v>
      </c>
      <c r="Y122" s="83" t="b">
        <v>0</v>
      </c>
      <c r="Z122" s="84" t="s">
        <v>5766</v>
      </c>
      <c r="AA122" s="22" t="b">
        <v>0</v>
      </c>
      <c r="AB122" s="2" t="s">
        <v>5767</v>
      </c>
      <c r="AC122" s="22" t="b">
        <v>0</v>
      </c>
      <c r="AD122" s="2" t="s">
        <v>5768</v>
      </c>
      <c r="AE122" s="2" t="b">
        <v>0</v>
      </c>
      <c r="AF122" s="2" t="s">
        <v>5769</v>
      </c>
      <c r="AG122" s="83" t="b">
        <v>0</v>
      </c>
      <c r="AH122" s="84" t="s">
        <v>5770</v>
      </c>
      <c r="AI122" s="2" t="b">
        <v>0</v>
      </c>
      <c r="AJ122" s="2" t="s">
        <v>5771</v>
      </c>
      <c r="AK122" s="22" t="b">
        <v>0</v>
      </c>
      <c r="AL122" s="2" t="s">
        <v>5772</v>
      </c>
      <c r="AM122" s="2" t="b">
        <v>0</v>
      </c>
      <c r="AN122" s="2" t="s">
        <v>5773</v>
      </c>
      <c r="AO122" s="2" t="b">
        <v>0</v>
      </c>
      <c r="AP122" s="2" t="s">
        <v>5774</v>
      </c>
      <c r="AQ122" s="2" t="b">
        <v>0</v>
      </c>
      <c r="AR122" s="2" t="s">
        <v>5775</v>
      </c>
      <c r="AS122" s="22" t="b">
        <v>0</v>
      </c>
      <c r="AT122" s="2" t="s">
        <v>5776</v>
      </c>
      <c r="AU122" s="22" t="b">
        <v>0</v>
      </c>
      <c r="AV122" s="2" t="s">
        <v>5777</v>
      </c>
      <c r="BA122" s="22" t="b">
        <v>0</v>
      </c>
      <c r="BB122" s="2" t="s">
        <v>5778</v>
      </c>
      <c r="BC122" s="22" t="b">
        <v>0</v>
      </c>
      <c r="BD122" s="2" t="s">
        <v>5779</v>
      </c>
      <c r="BI122" s="22" t="b">
        <v>0</v>
      </c>
      <c r="BJ122" s="2" t="s">
        <v>5780</v>
      </c>
    </row>
    <row r="123">
      <c r="A123" s="22" t="b">
        <v>0</v>
      </c>
      <c r="B123" s="174" t="s">
        <v>5781</v>
      </c>
      <c r="C123" s="22" t="b">
        <v>0</v>
      </c>
      <c r="D123" s="2" t="s">
        <v>5782</v>
      </c>
      <c r="G123" s="22" t="b">
        <v>0</v>
      </c>
      <c r="H123" s="2" t="s">
        <v>5783</v>
      </c>
      <c r="I123" s="2" t="b">
        <v>0</v>
      </c>
      <c r="J123" s="2" t="s">
        <v>5784</v>
      </c>
      <c r="K123" s="22" t="b">
        <v>0</v>
      </c>
      <c r="L123" s="2" t="s">
        <v>3529</v>
      </c>
      <c r="M123" s="22" t="b">
        <v>0</v>
      </c>
      <c r="N123" s="2" t="s">
        <v>5785</v>
      </c>
      <c r="O123" s="22" t="b">
        <v>0</v>
      </c>
      <c r="P123" s="2" t="s">
        <v>5786</v>
      </c>
      <c r="Q123" s="22" t="b">
        <v>0</v>
      </c>
      <c r="R123" s="2" t="s">
        <v>5787</v>
      </c>
      <c r="S123" s="22" t="b">
        <v>0</v>
      </c>
      <c r="T123" s="2" t="s">
        <v>5788</v>
      </c>
      <c r="U123" s="22" t="b">
        <v>0</v>
      </c>
      <c r="V123" s="2" t="s">
        <v>5789</v>
      </c>
      <c r="W123" s="22" t="b">
        <v>0</v>
      </c>
      <c r="X123" s="2" t="s">
        <v>5790</v>
      </c>
      <c r="Y123" s="22" t="b">
        <v>0</v>
      </c>
      <c r="Z123" s="2" t="s">
        <v>5791</v>
      </c>
      <c r="AA123" s="22" t="b">
        <v>0</v>
      </c>
      <c r="AB123" s="2" t="s">
        <v>5792</v>
      </c>
      <c r="AC123" s="22" t="b">
        <v>0</v>
      </c>
      <c r="AD123" s="2" t="s">
        <v>5794</v>
      </c>
      <c r="AE123" s="2" t="b">
        <v>0</v>
      </c>
      <c r="AF123" s="2" t="s">
        <v>5795</v>
      </c>
      <c r="AG123" s="22" t="b">
        <v>0</v>
      </c>
      <c r="AH123" s="2" t="s">
        <v>5796</v>
      </c>
      <c r="AI123" s="2" t="b">
        <v>0</v>
      </c>
      <c r="AJ123" s="2" t="s">
        <v>5797</v>
      </c>
      <c r="AK123" s="22" t="b">
        <v>0</v>
      </c>
      <c r="AL123" s="2" t="s">
        <v>5798</v>
      </c>
      <c r="AM123" s="2" t="b">
        <v>0</v>
      </c>
      <c r="AN123" s="2" t="s">
        <v>5799</v>
      </c>
      <c r="AO123" s="2" t="b">
        <v>0</v>
      </c>
      <c r="AP123" s="2" t="s">
        <v>5800</v>
      </c>
      <c r="AQ123" s="2" t="b">
        <v>0</v>
      </c>
      <c r="AR123" s="2" t="s">
        <v>5801</v>
      </c>
      <c r="AS123" s="22" t="b">
        <v>0</v>
      </c>
      <c r="AT123" s="2" t="s">
        <v>5802</v>
      </c>
      <c r="AU123" s="22" t="b">
        <v>0</v>
      </c>
      <c r="AV123" s="2" t="s">
        <v>5803</v>
      </c>
      <c r="BA123" s="22" t="b">
        <v>0</v>
      </c>
      <c r="BB123" s="2" t="s">
        <v>5804</v>
      </c>
      <c r="BC123" s="22" t="b">
        <v>0</v>
      </c>
      <c r="BD123" s="2" t="s">
        <v>5805</v>
      </c>
      <c r="BI123" s="22" t="b">
        <v>0</v>
      </c>
      <c r="BJ123" s="2" t="s">
        <v>5806</v>
      </c>
    </row>
    <row r="124">
      <c r="A124" s="22" t="b">
        <v>0</v>
      </c>
      <c r="B124" s="174" t="s">
        <v>5807</v>
      </c>
      <c r="C124" s="22" t="b">
        <v>0</v>
      </c>
      <c r="D124" s="2" t="s">
        <v>5808</v>
      </c>
      <c r="G124" s="22" t="b">
        <v>0</v>
      </c>
      <c r="H124" s="2" t="s">
        <v>5809</v>
      </c>
      <c r="I124" s="2" t="b">
        <v>0</v>
      </c>
      <c r="J124" s="2" t="s">
        <v>5810</v>
      </c>
      <c r="K124" s="22" t="b">
        <v>0</v>
      </c>
      <c r="L124" s="2" t="s">
        <v>3739</v>
      </c>
      <c r="M124" s="22" t="b">
        <v>0</v>
      </c>
      <c r="N124" s="2" t="s">
        <v>5811</v>
      </c>
      <c r="O124" s="22" t="b">
        <v>0</v>
      </c>
      <c r="P124" s="2" t="s">
        <v>5812</v>
      </c>
      <c r="Q124" s="22" t="b">
        <v>0</v>
      </c>
      <c r="R124" s="2" t="s">
        <v>5813</v>
      </c>
      <c r="S124" s="22" t="b">
        <v>0</v>
      </c>
      <c r="T124" s="2" t="s">
        <v>5194</v>
      </c>
      <c r="U124" s="22" t="b">
        <v>0</v>
      </c>
      <c r="V124" s="2" t="s">
        <v>5814</v>
      </c>
      <c r="W124" s="22" t="b">
        <v>0</v>
      </c>
      <c r="X124" s="2" t="s">
        <v>5815</v>
      </c>
      <c r="Y124" s="22" t="b">
        <v>0</v>
      </c>
      <c r="Z124" s="2" t="s">
        <v>5816</v>
      </c>
      <c r="AA124" s="22" t="b">
        <v>0</v>
      </c>
      <c r="AB124" s="2" t="s">
        <v>5817</v>
      </c>
      <c r="AC124" s="22" t="b">
        <v>0</v>
      </c>
      <c r="AD124" s="2" t="s">
        <v>5818</v>
      </c>
      <c r="AE124" s="2" t="b">
        <v>0</v>
      </c>
      <c r="AF124" s="2" t="s">
        <v>5819</v>
      </c>
      <c r="AG124" s="22" t="b">
        <v>0</v>
      </c>
      <c r="AH124" s="2" t="s">
        <v>5820</v>
      </c>
      <c r="AI124" s="83" t="b">
        <v>0</v>
      </c>
      <c r="AJ124" s="84" t="s">
        <v>1514</v>
      </c>
      <c r="AK124" s="22" t="b">
        <v>0</v>
      </c>
      <c r="AL124" s="2" t="s">
        <v>5821</v>
      </c>
      <c r="AM124" s="2" t="b">
        <v>0</v>
      </c>
      <c r="AN124" s="2" t="s">
        <v>5822</v>
      </c>
      <c r="AO124" s="2" t="b">
        <v>0</v>
      </c>
      <c r="AP124" s="2" t="s">
        <v>5823</v>
      </c>
      <c r="AQ124" s="2" t="b">
        <v>0</v>
      </c>
      <c r="AR124" s="2" t="s">
        <v>5824</v>
      </c>
      <c r="AS124" s="22" t="b">
        <v>0</v>
      </c>
      <c r="AT124" s="2" t="s">
        <v>5825</v>
      </c>
      <c r="AU124" s="22" t="b">
        <v>0</v>
      </c>
      <c r="AV124" s="2" t="s">
        <v>5826</v>
      </c>
      <c r="BA124" s="22" t="b">
        <v>0</v>
      </c>
      <c r="BB124" s="2" t="s">
        <v>5827</v>
      </c>
      <c r="BC124" s="22" t="b">
        <v>0</v>
      </c>
      <c r="BD124" s="2" t="s">
        <v>5828</v>
      </c>
      <c r="BI124" s="22" t="b">
        <v>0</v>
      </c>
      <c r="BJ124" s="2" t="s">
        <v>5829</v>
      </c>
    </row>
    <row r="125">
      <c r="A125" s="22" t="b">
        <v>0</v>
      </c>
      <c r="B125" s="174" t="s">
        <v>5830</v>
      </c>
      <c r="C125" s="22" t="b">
        <v>0</v>
      </c>
      <c r="D125" s="2" t="s">
        <v>5831</v>
      </c>
      <c r="G125" s="22" t="b">
        <v>0</v>
      </c>
      <c r="H125" s="2" t="s">
        <v>5832</v>
      </c>
      <c r="I125" s="2" t="b">
        <v>0</v>
      </c>
      <c r="J125" s="2" t="s">
        <v>5833</v>
      </c>
      <c r="K125" s="22" t="b">
        <v>0</v>
      </c>
      <c r="L125" s="2" t="s">
        <v>3768</v>
      </c>
      <c r="M125" s="22" t="b">
        <v>0</v>
      </c>
      <c r="N125" s="2" t="s">
        <v>5834</v>
      </c>
      <c r="O125" s="22" t="b">
        <v>0</v>
      </c>
      <c r="P125" s="2" t="s">
        <v>5835</v>
      </c>
      <c r="Q125" s="22" t="b">
        <v>0</v>
      </c>
      <c r="R125" s="2" t="s">
        <v>5836</v>
      </c>
      <c r="S125" s="22" t="b">
        <v>0</v>
      </c>
      <c r="T125" s="2" t="s">
        <v>5250</v>
      </c>
      <c r="U125" s="22" t="b">
        <v>0</v>
      </c>
      <c r="V125" s="2" t="s">
        <v>5838</v>
      </c>
      <c r="W125" s="22" t="b">
        <v>0</v>
      </c>
      <c r="X125" s="2" t="s">
        <v>5839</v>
      </c>
      <c r="Y125" s="22" t="b">
        <v>0</v>
      </c>
      <c r="Z125" s="2" t="s">
        <v>5840</v>
      </c>
      <c r="AA125" s="22" t="b">
        <v>0</v>
      </c>
      <c r="AB125" s="2" t="s">
        <v>5841</v>
      </c>
      <c r="AC125" s="22" t="b">
        <v>0</v>
      </c>
      <c r="AD125" s="2" t="s">
        <v>5842</v>
      </c>
      <c r="AE125" s="2" t="b">
        <v>0</v>
      </c>
      <c r="AF125" s="2" t="s">
        <v>5843</v>
      </c>
      <c r="AG125" s="22" t="b">
        <v>0</v>
      </c>
      <c r="AH125" s="2" t="s">
        <v>5844</v>
      </c>
      <c r="AI125" s="22" t="b">
        <v>0</v>
      </c>
      <c r="AJ125" s="2" t="s">
        <v>5845</v>
      </c>
      <c r="AK125" s="22" t="b">
        <v>0</v>
      </c>
      <c r="AL125" s="2" t="s">
        <v>5846</v>
      </c>
      <c r="AM125" s="2" t="b">
        <v>0</v>
      </c>
      <c r="AN125" s="2" t="s">
        <v>5847</v>
      </c>
      <c r="AO125" s="2" t="b">
        <v>0</v>
      </c>
      <c r="AP125" s="2" t="s">
        <v>5848</v>
      </c>
      <c r="AQ125" s="2" t="b">
        <v>0</v>
      </c>
      <c r="AR125" s="2" t="s">
        <v>3364</v>
      </c>
      <c r="AS125" s="22" t="b">
        <v>0</v>
      </c>
      <c r="AT125" s="2" t="s">
        <v>5849</v>
      </c>
      <c r="AU125" s="22" t="b">
        <v>0</v>
      </c>
      <c r="AV125" s="2" t="s">
        <v>5850</v>
      </c>
      <c r="BA125" s="22" t="b">
        <v>0</v>
      </c>
      <c r="BB125" s="2" t="s">
        <v>5851</v>
      </c>
      <c r="BC125" s="22" t="b">
        <v>0</v>
      </c>
      <c r="BD125" s="2" t="s">
        <v>5852</v>
      </c>
      <c r="BI125" s="22" t="b">
        <v>0</v>
      </c>
      <c r="BJ125" s="2" t="s">
        <v>5853</v>
      </c>
    </row>
    <row r="126">
      <c r="A126" s="22" t="b">
        <v>0</v>
      </c>
      <c r="B126" s="174" t="s">
        <v>5854</v>
      </c>
      <c r="C126" s="22" t="b">
        <v>0</v>
      </c>
      <c r="D126" s="2" t="s">
        <v>5855</v>
      </c>
      <c r="G126" s="22" t="b">
        <v>0</v>
      </c>
      <c r="H126" s="2" t="s">
        <v>5856</v>
      </c>
      <c r="I126" s="2" t="b">
        <v>0</v>
      </c>
      <c r="J126" s="2" t="s">
        <v>5857</v>
      </c>
      <c r="K126" s="22" t="b">
        <v>0</v>
      </c>
      <c r="L126" s="2" t="s">
        <v>3801</v>
      </c>
      <c r="M126" s="22" t="b">
        <v>0</v>
      </c>
      <c r="N126" s="2" t="s">
        <v>5858</v>
      </c>
      <c r="O126" s="83" t="b">
        <v>0</v>
      </c>
      <c r="P126" s="170" t="s">
        <v>5859</v>
      </c>
      <c r="Q126" s="22" t="b">
        <v>0</v>
      </c>
      <c r="R126" s="2" t="s">
        <v>5860</v>
      </c>
      <c r="S126" s="22" t="b">
        <v>0</v>
      </c>
      <c r="T126" s="2" t="s">
        <v>5862</v>
      </c>
      <c r="U126" s="22" t="b">
        <v>0</v>
      </c>
      <c r="V126" s="2" t="s">
        <v>5863</v>
      </c>
      <c r="W126" s="22" t="b">
        <v>0</v>
      </c>
      <c r="X126" s="2" t="s">
        <v>5864</v>
      </c>
      <c r="Y126" s="22" t="b">
        <v>0</v>
      </c>
      <c r="Z126" s="2" t="s">
        <v>5865</v>
      </c>
      <c r="AA126" s="22" t="b">
        <v>0</v>
      </c>
      <c r="AB126" s="2" t="s">
        <v>5866</v>
      </c>
      <c r="AC126" s="22" t="b">
        <v>0</v>
      </c>
      <c r="AD126" s="2" t="s">
        <v>5867</v>
      </c>
      <c r="AE126" s="2" t="b">
        <v>0</v>
      </c>
      <c r="AF126" s="2" t="s">
        <v>5868</v>
      </c>
      <c r="AG126" s="22" t="b">
        <v>0</v>
      </c>
      <c r="AH126" s="2" t="s">
        <v>5870</v>
      </c>
      <c r="AI126" s="22" t="b">
        <v>0</v>
      </c>
      <c r="AJ126" s="2" t="s">
        <v>5872</v>
      </c>
      <c r="AK126" s="22" t="b">
        <v>0</v>
      </c>
      <c r="AL126" s="2" t="s">
        <v>5874</v>
      </c>
      <c r="AM126" s="2" t="b">
        <v>0</v>
      </c>
      <c r="AN126" s="2" t="s">
        <v>5875</v>
      </c>
      <c r="AO126" s="2" t="b">
        <v>0</v>
      </c>
      <c r="AP126" s="2" t="s">
        <v>5876</v>
      </c>
      <c r="AQ126" s="2" t="b">
        <v>0</v>
      </c>
      <c r="AR126" s="2" t="s">
        <v>3395</v>
      </c>
      <c r="AS126" s="22" t="b">
        <v>0</v>
      </c>
      <c r="AT126" s="2" t="s">
        <v>5877</v>
      </c>
      <c r="AU126" s="22" t="b">
        <v>0</v>
      </c>
      <c r="AV126" s="2" t="s">
        <v>5878</v>
      </c>
      <c r="BA126" s="22" t="b">
        <v>0</v>
      </c>
      <c r="BB126" s="2" t="s">
        <v>5879</v>
      </c>
      <c r="BC126" s="22" t="b">
        <v>0</v>
      </c>
      <c r="BD126" s="2" t="s">
        <v>5880</v>
      </c>
      <c r="BI126" s="22" t="b">
        <v>0</v>
      </c>
      <c r="BJ126" s="2" t="s">
        <v>5881</v>
      </c>
    </row>
    <row r="127">
      <c r="A127" s="22" t="b">
        <v>0</v>
      </c>
      <c r="B127" s="174" t="s">
        <v>5882</v>
      </c>
      <c r="C127" s="22" t="b">
        <v>0</v>
      </c>
      <c r="D127" s="2" t="s">
        <v>5883</v>
      </c>
      <c r="G127" s="22" t="b">
        <v>0</v>
      </c>
      <c r="H127" s="2" t="s">
        <v>5884</v>
      </c>
      <c r="I127" s="2" t="b">
        <v>0</v>
      </c>
      <c r="J127" s="2" t="s">
        <v>5885</v>
      </c>
      <c r="K127" s="22" t="b">
        <v>0</v>
      </c>
      <c r="L127" s="2" t="s">
        <v>3830</v>
      </c>
      <c r="M127" s="22" t="b">
        <v>0</v>
      </c>
      <c r="N127" s="2" t="s">
        <v>5886</v>
      </c>
      <c r="O127" s="22" t="b">
        <v>0</v>
      </c>
      <c r="P127" s="2" t="s">
        <v>5887</v>
      </c>
      <c r="Q127" s="22" t="b">
        <v>0</v>
      </c>
      <c r="R127" s="2" t="s">
        <v>5888</v>
      </c>
      <c r="S127" s="22" t="b">
        <v>0</v>
      </c>
      <c r="T127" s="2" t="s">
        <v>5890</v>
      </c>
      <c r="U127" s="22" t="b">
        <v>0</v>
      </c>
      <c r="V127" s="2" t="s">
        <v>5891</v>
      </c>
      <c r="W127" s="22" t="b">
        <v>0</v>
      </c>
      <c r="X127" s="2" t="s">
        <v>5892</v>
      </c>
      <c r="Y127" s="22" t="b">
        <v>0</v>
      </c>
      <c r="Z127" s="2" t="s">
        <v>5893</v>
      </c>
      <c r="AA127" s="22" t="b">
        <v>0</v>
      </c>
      <c r="AB127" s="2" t="s">
        <v>5894</v>
      </c>
      <c r="AC127" s="22" t="b">
        <v>0</v>
      </c>
      <c r="AD127" s="2" t="s">
        <v>5895</v>
      </c>
      <c r="AE127" s="2" t="b">
        <v>0</v>
      </c>
      <c r="AF127" s="2" t="s">
        <v>5896</v>
      </c>
      <c r="AG127" s="22" t="b">
        <v>0</v>
      </c>
      <c r="AH127" s="2" t="s">
        <v>5897</v>
      </c>
      <c r="AI127" s="22" t="b">
        <v>0</v>
      </c>
      <c r="AJ127" s="2" t="s">
        <v>5898</v>
      </c>
      <c r="AK127" s="22" t="b">
        <v>0</v>
      </c>
      <c r="AL127" s="2" t="s">
        <v>5899</v>
      </c>
      <c r="AM127" s="2" t="b">
        <v>0</v>
      </c>
      <c r="AN127" s="2" t="s">
        <v>5900</v>
      </c>
      <c r="AO127" s="2" t="b">
        <v>0</v>
      </c>
      <c r="AP127" s="2" t="s">
        <v>5902</v>
      </c>
      <c r="AQ127" s="2" t="b">
        <v>0</v>
      </c>
      <c r="AR127" s="2" t="s">
        <v>5903</v>
      </c>
      <c r="AS127" s="22" t="b">
        <v>0</v>
      </c>
      <c r="AT127" s="2" t="s">
        <v>5904</v>
      </c>
      <c r="AU127" s="22" t="b">
        <v>0</v>
      </c>
      <c r="AV127" s="2" t="s">
        <v>5905</v>
      </c>
      <c r="BA127" s="22" t="b">
        <v>0</v>
      </c>
      <c r="BB127" s="2" t="s">
        <v>5906</v>
      </c>
      <c r="BC127" s="22" t="b">
        <v>0</v>
      </c>
      <c r="BD127" s="2" t="s">
        <v>5907</v>
      </c>
      <c r="BI127" s="22" t="b">
        <v>0</v>
      </c>
      <c r="BJ127" s="2" t="s">
        <v>5908</v>
      </c>
    </row>
    <row r="128">
      <c r="A128" s="22" t="b">
        <v>0</v>
      </c>
      <c r="B128" s="174" t="s">
        <v>5909</v>
      </c>
      <c r="C128" s="22" t="b">
        <v>0</v>
      </c>
      <c r="D128" s="2" t="s">
        <v>5910</v>
      </c>
      <c r="G128" s="22" t="b">
        <v>0</v>
      </c>
      <c r="H128" s="2" t="s">
        <v>5911</v>
      </c>
      <c r="I128" s="2" t="b">
        <v>0</v>
      </c>
      <c r="J128" s="2" t="s">
        <v>5912</v>
      </c>
      <c r="K128" s="22" t="b">
        <v>0</v>
      </c>
      <c r="L128" s="2" t="s">
        <v>3859</v>
      </c>
      <c r="M128" s="22" t="b">
        <v>0</v>
      </c>
      <c r="N128" s="2" t="s">
        <v>5913</v>
      </c>
      <c r="O128" s="22" t="b">
        <v>0</v>
      </c>
      <c r="P128" s="2" t="s">
        <v>5914</v>
      </c>
      <c r="Q128" s="83" t="b">
        <v>0</v>
      </c>
      <c r="R128" s="84" t="s">
        <v>573</v>
      </c>
      <c r="S128" s="22" t="b">
        <v>0</v>
      </c>
      <c r="T128" s="2" t="s">
        <v>5915</v>
      </c>
      <c r="U128" s="22" t="b">
        <v>0</v>
      </c>
      <c r="V128" s="2" t="s">
        <v>5916</v>
      </c>
      <c r="W128" s="22" t="b">
        <v>0</v>
      </c>
      <c r="X128" s="174" t="s">
        <v>5917</v>
      </c>
      <c r="Y128" s="22" t="b">
        <v>0</v>
      </c>
      <c r="Z128" s="2" t="s">
        <v>5918</v>
      </c>
      <c r="AA128" s="22" t="b">
        <v>0</v>
      </c>
      <c r="AB128" s="2" t="s">
        <v>5919</v>
      </c>
      <c r="AC128" s="22" t="b">
        <v>0</v>
      </c>
      <c r="AD128" s="2" t="s">
        <v>5920</v>
      </c>
      <c r="AE128" s="2" t="b">
        <v>0</v>
      </c>
      <c r="AF128" s="2" t="s">
        <v>5921</v>
      </c>
      <c r="AG128" s="22" t="b">
        <v>0</v>
      </c>
      <c r="AH128" s="2" t="s">
        <v>5922</v>
      </c>
      <c r="AI128" s="22" t="b">
        <v>0</v>
      </c>
      <c r="AJ128" s="2" t="s">
        <v>5923</v>
      </c>
      <c r="AK128" s="22" t="b">
        <v>0</v>
      </c>
      <c r="AL128" s="2" t="s">
        <v>5924</v>
      </c>
      <c r="AM128" s="2" t="b">
        <v>0</v>
      </c>
      <c r="AN128" s="2" t="s">
        <v>5925</v>
      </c>
      <c r="AO128" s="2" t="b">
        <v>0</v>
      </c>
      <c r="AP128" s="2" t="s">
        <v>5926</v>
      </c>
      <c r="AQ128" s="2" t="b">
        <v>0</v>
      </c>
      <c r="AR128" s="2" t="s">
        <v>5927</v>
      </c>
      <c r="AS128" s="22" t="b">
        <v>0</v>
      </c>
      <c r="AT128" s="2" t="s">
        <v>5928</v>
      </c>
      <c r="AU128" s="22" t="b">
        <v>0</v>
      </c>
      <c r="AV128" s="2" t="s">
        <v>5929</v>
      </c>
      <c r="BA128" s="22" t="b">
        <v>0</v>
      </c>
      <c r="BB128" s="2" t="s">
        <v>5930</v>
      </c>
      <c r="BC128" s="22" t="b">
        <v>0</v>
      </c>
      <c r="BD128" s="2" t="s">
        <v>5931</v>
      </c>
      <c r="BI128" s="22" t="b">
        <v>0</v>
      </c>
      <c r="BJ128" s="2" t="s">
        <v>5620</v>
      </c>
    </row>
    <row r="129">
      <c r="A129" s="22" t="b">
        <v>0</v>
      </c>
      <c r="B129" s="174" t="s">
        <v>5932</v>
      </c>
      <c r="C129" s="22" t="b">
        <v>0</v>
      </c>
      <c r="D129" s="2" t="s">
        <v>5933</v>
      </c>
      <c r="G129" s="22" t="b">
        <v>0</v>
      </c>
      <c r="H129" s="2" t="s">
        <v>5934</v>
      </c>
      <c r="I129" s="2" t="b">
        <v>0</v>
      </c>
      <c r="J129" s="2" t="s">
        <v>5935</v>
      </c>
      <c r="K129" s="22" t="b">
        <v>0</v>
      </c>
      <c r="L129" s="2" t="s">
        <v>3887</v>
      </c>
      <c r="M129" s="22" t="b">
        <v>0</v>
      </c>
      <c r="N129" s="2" t="s">
        <v>5936</v>
      </c>
      <c r="O129" s="22" t="b">
        <v>0</v>
      </c>
      <c r="P129" s="2" t="s">
        <v>5937</v>
      </c>
      <c r="Q129" s="22" t="b">
        <v>0</v>
      </c>
      <c r="R129" s="2" t="s">
        <v>5938</v>
      </c>
      <c r="S129" s="22" t="b">
        <v>0</v>
      </c>
      <c r="T129" s="2" t="s">
        <v>5940</v>
      </c>
      <c r="U129" s="22" t="b">
        <v>0</v>
      </c>
      <c r="V129" s="2" t="s">
        <v>5941</v>
      </c>
      <c r="W129" s="22" t="b">
        <v>0</v>
      </c>
      <c r="X129" s="2" t="s">
        <v>5942</v>
      </c>
      <c r="Y129" s="22" t="b">
        <v>0</v>
      </c>
      <c r="Z129" s="2" t="s">
        <v>5943</v>
      </c>
      <c r="AA129" s="22" t="b">
        <v>0</v>
      </c>
      <c r="AB129" s="2" t="s">
        <v>4699</v>
      </c>
      <c r="AC129" s="22" t="b">
        <v>0</v>
      </c>
      <c r="AD129" s="2" t="s">
        <v>5944</v>
      </c>
      <c r="AE129" s="2" t="b">
        <v>0</v>
      </c>
      <c r="AF129" s="2" t="s">
        <v>5945</v>
      </c>
      <c r="AG129" s="22" t="b">
        <v>0</v>
      </c>
      <c r="AH129" s="2" t="s">
        <v>5946</v>
      </c>
      <c r="AI129" s="22" t="b">
        <v>0</v>
      </c>
      <c r="AJ129" s="2" t="s">
        <v>5947</v>
      </c>
      <c r="AK129" s="22" t="b">
        <v>0</v>
      </c>
      <c r="AL129" s="2" t="s">
        <v>5948</v>
      </c>
      <c r="AM129" s="83" t="b">
        <v>0</v>
      </c>
      <c r="AN129" s="84" t="s">
        <v>638</v>
      </c>
      <c r="AO129" s="2" t="b">
        <v>0</v>
      </c>
      <c r="AP129" s="2" t="s">
        <v>5949</v>
      </c>
      <c r="AQ129" s="2" t="b">
        <v>0</v>
      </c>
      <c r="AR129" s="2" t="s">
        <v>5950</v>
      </c>
      <c r="AS129" s="22" t="b">
        <v>0</v>
      </c>
      <c r="AT129" s="2" t="s">
        <v>5951</v>
      </c>
      <c r="AU129" s="22" t="b">
        <v>0</v>
      </c>
      <c r="AV129" s="2" t="s">
        <v>5952</v>
      </c>
      <c r="BA129" s="22" t="b">
        <v>0</v>
      </c>
      <c r="BB129" s="2" t="s">
        <v>5953</v>
      </c>
      <c r="BC129" s="22" t="b">
        <v>0</v>
      </c>
      <c r="BD129" s="2" t="s">
        <v>5954</v>
      </c>
      <c r="BI129" s="22" t="b">
        <v>0</v>
      </c>
      <c r="BJ129" s="2" t="s">
        <v>5955</v>
      </c>
    </row>
    <row r="130">
      <c r="A130" s="22" t="b">
        <v>0</v>
      </c>
      <c r="B130" s="174" t="s">
        <v>5956</v>
      </c>
      <c r="C130" s="22" t="b">
        <v>0</v>
      </c>
      <c r="D130" s="2" t="s">
        <v>5957</v>
      </c>
      <c r="G130" s="22" t="b">
        <v>0</v>
      </c>
      <c r="H130" s="2" t="s">
        <v>5958</v>
      </c>
      <c r="I130" s="2" t="b">
        <v>0</v>
      </c>
      <c r="J130" s="2" t="s">
        <v>5959</v>
      </c>
      <c r="K130" s="22" t="b">
        <v>0</v>
      </c>
      <c r="L130" s="2" t="s">
        <v>3914</v>
      </c>
      <c r="M130" s="22" t="b">
        <v>0</v>
      </c>
      <c r="N130" s="2" t="s">
        <v>5960</v>
      </c>
      <c r="O130" s="22" t="b">
        <v>0</v>
      </c>
      <c r="P130" s="2" t="s">
        <v>5961</v>
      </c>
      <c r="Q130" s="22" t="b">
        <v>0</v>
      </c>
      <c r="R130" s="2" t="s">
        <v>5962</v>
      </c>
      <c r="S130" s="22" t="b">
        <v>0</v>
      </c>
      <c r="T130" s="2" t="s">
        <v>5963</v>
      </c>
      <c r="U130" s="22" t="b">
        <v>0</v>
      </c>
      <c r="V130" s="2" t="s">
        <v>5964</v>
      </c>
      <c r="W130" s="22" t="b">
        <v>0</v>
      </c>
      <c r="X130" s="174" t="s">
        <v>5965</v>
      </c>
      <c r="Y130" s="22" t="b">
        <v>0</v>
      </c>
      <c r="Z130" s="2" t="s">
        <v>5966</v>
      </c>
      <c r="AA130" s="22" t="b">
        <v>0</v>
      </c>
      <c r="AB130" s="2" t="s">
        <v>5967</v>
      </c>
      <c r="AC130" s="22" t="b">
        <v>0</v>
      </c>
      <c r="AD130" s="2" t="s">
        <v>5968</v>
      </c>
      <c r="AE130" s="2" t="b">
        <v>0</v>
      </c>
      <c r="AF130" s="2" t="s">
        <v>5969</v>
      </c>
      <c r="AG130" s="22" t="b">
        <v>0</v>
      </c>
      <c r="AH130" s="2" t="s">
        <v>5970</v>
      </c>
      <c r="AI130" s="22" t="b">
        <v>0</v>
      </c>
      <c r="AJ130" s="2" t="s">
        <v>5971</v>
      </c>
      <c r="AK130" s="22" t="b">
        <v>0</v>
      </c>
      <c r="AL130" s="2" t="s">
        <v>5972</v>
      </c>
      <c r="AM130" s="2" t="b">
        <v>0</v>
      </c>
      <c r="AN130" s="2" t="s">
        <v>5973</v>
      </c>
      <c r="AO130" s="2" t="b">
        <v>0</v>
      </c>
      <c r="AP130" s="2" t="s">
        <v>5974</v>
      </c>
      <c r="AQ130" s="2" t="b">
        <v>0</v>
      </c>
      <c r="AR130" s="2" t="s">
        <v>5975</v>
      </c>
      <c r="AS130" s="22" t="b">
        <v>0</v>
      </c>
      <c r="AT130" s="2" t="s">
        <v>5976</v>
      </c>
      <c r="AU130" s="22" t="b">
        <v>0</v>
      </c>
      <c r="AV130" s="2" t="s">
        <v>5978</v>
      </c>
      <c r="BA130" s="22" t="b">
        <v>0</v>
      </c>
      <c r="BB130" s="2" t="s">
        <v>5979</v>
      </c>
      <c r="BC130" s="22" t="b">
        <v>0</v>
      </c>
      <c r="BD130" s="2" t="s">
        <v>5980</v>
      </c>
      <c r="BI130" s="22" t="b">
        <v>0</v>
      </c>
      <c r="BJ130" s="2" t="s">
        <v>5981</v>
      </c>
    </row>
    <row r="131">
      <c r="A131" s="83" t="b">
        <v>0</v>
      </c>
      <c r="B131" s="84" t="s">
        <v>2329</v>
      </c>
      <c r="C131" s="22" t="b">
        <v>0</v>
      </c>
      <c r="D131" s="2" t="s">
        <v>5982</v>
      </c>
      <c r="G131" s="22" t="b">
        <v>0</v>
      </c>
      <c r="H131" s="2" t="s">
        <v>5983</v>
      </c>
      <c r="I131" s="2" t="b">
        <v>0</v>
      </c>
      <c r="J131" s="2" t="s">
        <v>5984</v>
      </c>
      <c r="K131" s="22" t="b">
        <v>0</v>
      </c>
      <c r="L131" s="2" t="s">
        <v>3942</v>
      </c>
      <c r="M131" s="22" t="b">
        <v>0</v>
      </c>
      <c r="N131" s="2" t="s">
        <v>5985</v>
      </c>
      <c r="O131" s="22" t="b">
        <v>0</v>
      </c>
      <c r="P131" s="2" t="s">
        <v>5986</v>
      </c>
      <c r="Q131" s="22" t="b">
        <v>0</v>
      </c>
      <c r="R131" s="2" t="s">
        <v>5987</v>
      </c>
      <c r="S131" s="22" t="b">
        <v>0</v>
      </c>
      <c r="T131" s="2" t="s">
        <v>5988</v>
      </c>
      <c r="U131" s="22" t="b">
        <v>0</v>
      </c>
      <c r="V131" s="2" t="s">
        <v>5989</v>
      </c>
      <c r="W131" s="22" t="b">
        <v>0</v>
      </c>
      <c r="X131" s="2" t="s">
        <v>5990</v>
      </c>
      <c r="Y131" s="22" t="b">
        <v>0</v>
      </c>
      <c r="Z131" s="2" t="s">
        <v>5991</v>
      </c>
      <c r="AA131" s="22" t="b">
        <v>0</v>
      </c>
      <c r="AB131" s="2" t="s">
        <v>5992</v>
      </c>
      <c r="AC131" s="22" t="b">
        <v>0</v>
      </c>
      <c r="AD131" s="2" t="s">
        <v>5993</v>
      </c>
      <c r="AE131" s="2" t="b">
        <v>0</v>
      </c>
      <c r="AF131" s="2" t="s">
        <v>5994</v>
      </c>
      <c r="AG131" s="22" t="b">
        <v>0</v>
      </c>
      <c r="AH131" s="2" t="s">
        <v>5995</v>
      </c>
      <c r="AI131" s="22" t="b">
        <v>0</v>
      </c>
      <c r="AJ131" s="2" t="s">
        <v>5996</v>
      </c>
      <c r="AK131" s="22" t="b">
        <v>0</v>
      </c>
      <c r="AL131" s="2" t="s">
        <v>5997</v>
      </c>
      <c r="AM131" s="2" t="b">
        <v>0</v>
      </c>
      <c r="AN131" s="2" t="s">
        <v>5998</v>
      </c>
      <c r="AO131" s="2" t="b">
        <v>0</v>
      </c>
      <c r="AP131" s="2" t="s">
        <v>5999</v>
      </c>
      <c r="AQ131" s="2" t="b">
        <v>0</v>
      </c>
      <c r="AR131" s="2" t="s">
        <v>6000</v>
      </c>
      <c r="AS131" s="22" t="b">
        <v>0</v>
      </c>
      <c r="AT131" s="2" t="s">
        <v>6001</v>
      </c>
      <c r="AU131" s="22" t="b">
        <v>0</v>
      </c>
      <c r="AV131" s="2" t="s">
        <v>6002</v>
      </c>
      <c r="BA131" s="22" t="b">
        <v>0</v>
      </c>
      <c r="BB131" s="2" t="s">
        <v>6003</v>
      </c>
      <c r="BC131" s="22" t="b">
        <v>0</v>
      </c>
      <c r="BD131" s="2" t="s">
        <v>6004</v>
      </c>
      <c r="BI131" s="22" t="b">
        <v>0</v>
      </c>
      <c r="BJ131" s="2" t="s">
        <v>6005</v>
      </c>
    </row>
    <row r="132">
      <c r="A132" s="22" t="b">
        <v>0</v>
      </c>
      <c r="B132" s="2" t="s">
        <v>6006</v>
      </c>
      <c r="C132" s="22" t="b">
        <v>0</v>
      </c>
      <c r="D132" s="2" t="s">
        <v>6007</v>
      </c>
      <c r="G132" s="22" t="b">
        <v>0</v>
      </c>
      <c r="H132" s="2" t="s">
        <v>6008</v>
      </c>
      <c r="I132" s="2" t="b">
        <v>0</v>
      </c>
      <c r="J132" s="2" t="s">
        <v>6009</v>
      </c>
      <c r="K132" s="22" t="b">
        <v>0</v>
      </c>
      <c r="L132" s="2" t="s">
        <v>5422</v>
      </c>
      <c r="M132" s="22" t="b">
        <v>0</v>
      </c>
      <c r="N132" s="2" t="s">
        <v>6010</v>
      </c>
      <c r="O132" s="22" t="b">
        <v>0</v>
      </c>
      <c r="P132" s="2" t="s">
        <v>6011</v>
      </c>
      <c r="Q132" s="22" t="b">
        <v>0</v>
      </c>
      <c r="R132" s="2" t="s">
        <v>6012</v>
      </c>
      <c r="S132" s="22" t="b">
        <v>0</v>
      </c>
      <c r="T132" s="2" t="s">
        <v>6013</v>
      </c>
      <c r="U132" s="22" t="b">
        <v>0</v>
      </c>
      <c r="V132" s="2" t="s">
        <v>6014</v>
      </c>
      <c r="W132" s="22" t="b">
        <v>0</v>
      </c>
      <c r="X132" s="174" t="s">
        <v>6015</v>
      </c>
      <c r="Y132" s="22" t="b">
        <v>0</v>
      </c>
      <c r="Z132" s="2" t="s">
        <v>6017</v>
      </c>
      <c r="AA132" s="22" t="b">
        <v>0</v>
      </c>
      <c r="AB132" s="2" t="s">
        <v>6019</v>
      </c>
      <c r="AC132" s="22" t="b">
        <v>0</v>
      </c>
      <c r="AD132" s="2" t="s">
        <v>6020</v>
      </c>
      <c r="AE132" s="2" t="b">
        <v>0</v>
      </c>
      <c r="AF132" s="2" t="s">
        <v>6021</v>
      </c>
      <c r="AG132" s="22" t="b">
        <v>0</v>
      </c>
      <c r="AH132" s="2" t="s">
        <v>6022</v>
      </c>
      <c r="AI132" s="22" t="b">
        <v>0</v>
      </c>
      <c r="AJ132" s="2" t="s">
        <v>6023</v>
      </c>
      <c r="AK132" s="22" t="b">
        <v>0</v>
      </c>
      <c r="AL132" s="2" t="s">
        <v>6024</v>
      </c>
      <c r="AM132" s="2" t="b">
        <v>0</v>
      </c>
      <c r="AN132" s="2" t="s">
        <v>6025</v>
      </c>
      <c r="AO132" s="2" t="b">
        <v>0</v>
      </c>
      <c r="AP132" s="2" t="s">
        <v>6026</v>
      </c>
      <c r="AQ132" s="2" t="b">
        <v>0</v>
      </c>
      <c r="AR132" s="2" t="s">
        <v>6028</v>
      </c>
      <c r="AS132" s="22" t="b">
        <v>0</v>
      </c>
      <c r="AT132" s="2" t="s">
        <v>6030</v>
      </c>
      <c r="AU132" s="22" t="b">
        <v>0</v>
      </c>
      <c r="AV132" s="2" t="s">
        <v>6032</v>
      </c>
      <c r="BA132" s="22" t="b">
        <v>0</v>
      </c>
      <c r="BB132" s="2" t="s">
        <v>6033</v>
      </c>
      <c r="BC132" s="22" t="b">
        <v>0</v>
      </c>
      <c r="BD132" s="2" t="s">
        <v>6034</v>
      </c>
      <c r="BI132" s="22" t="b">
        <v>0</v>
      </c>
      <c r="BJ132" s="2" t="s">
        <v>6035</v>
      </c>
    </row>
    <row r="133">
      <c r="A133" s="22" t="b">
        <v>0</v>
      </c>
      <c r="B133" s="2" t="s">
        <v>6036</v>
      </c>
      <c r="C133" s="22" t="b">
        <v>0</v>
      </c>
      <c r="D133" s="2" t="s">
        <v>6037</v>
      </c>
      <c r="G133" s="22" t="b">
        <v>0</v>
      </c>
      <c r="H133" s="2" t="s">
        <v>6038</v>
      </c>
      <c r="I133" s="2" t="b">
        <v>0</v>
      </c>
      <c r="J133" s="2" t="s">
        <v>6039</v>
      </c>
      <c r="K133" s="22" t="b">
        <v>0</v>
      </c>
      <c r="L133" s="2" t="s">
        <v>3971</v>
      </c>
      <c r="M133" s="22" t="b">
        <v>0</v>
      </c>
      <c r="N133" s="2" t="s">
        <v>6040</v>
      </c>
      <c r="O133" s="22" t="b">
        <v>0</v>
      </c>
      <c r="P133" s="2" t="s">
        <v>6041</v>
      </c>
      <c r="Q133" s="22" t="b">
        <v>0</v>
      </c>
      <c r="R133" s="2" t="s">
        <v>6042</v>
      </c>
      <c r="S133" s="22" t="b">
        <v>0</v>
      </c>
      <c r="T133" s="2" t="s">
        <v>6043</v>
      </c>
      <c r="U133" s="22" t="b">
        <v>0</v>
      </c>
      <c r="V133" s="2" t="s">
        <v>6044</v>
      </c>
      <c r="W133" s="22" t="b">
        <v>0</v>
      </c>
      <c r="X133" s="2" t="s">
        <v>6045</v>
      </c>
      <c r="Y133" s="22" t="b">
        <v>0</v>
      </c>
      <c r="Z133" s="2" t="s">
        <v>6046</v>
      </c>
      <c r="AA133" s="22" t="b">
        <v>0</v>
      </c>
      <c r="AB133" s="2" t="s">
        <v>6048</v>
      </c>
      <c r="AC133" s="22" t="b">
        <v>0</v>
      </c>
      <c r="AD133" s="2" t="s">
        <v>6050</v>
      </c>
      <c r="AE133" s="83" t="b">
        <v>0</v>
      </c>
      <c r="AF133" s="84" t="s">
        <v>360</v>
      </c>
      <c r="AG133" s="22" t="b">
        <v>0</v>
      </c>
      <c r="AH133" s="2" t="s">
        <v>6051</v>
      </c>
      <c r="AI133" s="22" t="b">
        <v>0</v>
      </c>
      <c r="AJ133" s="2" t="s">
        <v>6052</v>
      </c>
      <c r="AK133" s="22" t="b">
        <v>0</v>
      </c>
      <c r="AL133" s="2" t="s">
        <v>6053</v>
      </c>
      <c r="AM133" s="2" t="b">
        <v>0</v>
      </c>
      <c r="AN133" s="2" t="s">
        <v>6054</v>
      </c>
      <c r="AO133" s="2" t="b">
        <v>0</v>
      </c>
      <c r="AP133" s="2" t="s">
        <v>6055</v>
      </c>
      <c r="AQ133" s="2" t="b">
        <v>0</v>
      </c>
      <c r="AR133" s="2" t="s">
        <v>6056</v>
      </c>
      <c r="AS133" s="22" t="b">
        <v>0</v>
      </c>
      <c r="AT133" s="2" t="s">
        <v>6057</v>
      </c>
      <c r="AU133" s="22" t="b">
        <v>0</v>
      </c>
      <c r="AV133" s="2" t="s">
        <v>6058</v>
      </c>
      <c r="BA133" s="22" t="b">
        <v>0</v>
      </c>
      <c r="BB133" s="2" t="s">
        <v>6059</v>
      </c>
      <c r="BC133" s="22" t="b">
        <v>0</v>
      </c>
      <c r="BD133" s="2" t="s">
        <v>6060</v>
      </c>
      <c r="BI133" s="22" t="b">
        <v>0</v>
      </c>
      <c r="BJ133" s="2" t="s">
        <v>6061</v>
      </c>
    </row>
    <row r="134">
      <c r="A134" s="22" t="b">
        <v>0</v>
      </c>
      <c r="B134" s="2" t="s">
        <v>6063</v>
      </c>
      <c r="C134" s="22" t="b">
        <v>0</v>
      </c>
      <c r="D134" s="2" t="s">
        <v>6064</v>
      </c>
      <c r="G134" s="22" t="b">
        <v>0</v>
      </c>
      <c r="H134" s="2" t="s">
        <v>6065</v>
      </c>
      <c r="I134" s="2" t="b">
        <v>0</v>
      </c>
      <c r="J134" s="2" t="s">
        <v>6066</v>
      </c>
      <c r="K134" s="22" t="b">
        <v>0</v>
      </c>
      <c r="L134" s="2" t="s">
        <v>4001</v>
      </c>
      <c r="M134" s="22" t="b">
        <v>0</v>
      </c>
      <c r="N134" s="2" t="s">
        <v>6067</v>
      </c>
      <c r="O134" s="22" t="b">
        <v>0</v>
      </c>
      <c r="P134" s="2" t="s">
        <v>6068</v>
      </c>
      <c r="Q134" s="22" t="b">
        <v>0</v>
      </c>
      <c r="R134" s="2" t="s">
        <v>6069</v>
      </c>
      <c r="S134" s="22" t="b">
        <v>0</v>
      </c>
      <c r="T134" s="2" t="s">
        <v>6070</v>
      </c>
      <c r="W134" s="22" t="b">
        <v>0</v>
      </c>
      <c r="X134" s="2" t="s">
        <v>6071</v>
      </c>
      <c r="Y134" s="22" t="b">
        <v>0</v>
      </c>
      <c r="Z134" s="2" t="s">
        <v>6072</v>
      </c>
      <c r="AA134" s="22" t="b">
        <v>0</v>
      </c>
      <c r="AB134" s="2" t="s">
        <v>6073</v>
      </c>
      <c r="AC134" s="22" t="b">
        <v>0</v>
      </c>
      <c r="AD134" s="2" t="s">
        <v>6074</v>
      </c>
      <c r="AE134" s="2" t="b">
        <v>0</v>
      </c>
      <c r="AF134" s="2" t="s">
        <v>6075</v>
      </c>
      <c r="AG134" s="22" t="b">
        <v>0</v>
      </c>
      <c r="AH134" s="2" t="s">
        <v>6076</v>
      </c>
      <c r="AI134" s="22" t="b">
        <v>0</v>
      </c>
      <c r="AJ134" s="2" t="s">
        <v>6077</v>
      </c>
      <c r="AK134" s="22" t="b">
        <v>0</v>
      </c>
      <c r="AL134" s="2" t="s">
        <v>6078</v>
      </c>
      <c r="AM134" s="2" t="b">
        <v>0</v>
      </c>
      <c r="AN134" s="2" t="s">
        <v>6079</v>
      </c>
      <c r="AO134" s="2" t="b">
        <v>0</v>
      </c>
      <c r="AP134" s="2" t="s">
        <v>6080</v>
      </c>
      <c r="AQ134" s="2" t="b">
        <v>0</v>
      </c>
      <c r="AR134" s="2" t="s">
        <v>6081</v>
      </c>
      <c r="AS134" s="22" t="b">
        <v>0</v>
      </c>
      <c r="AT134" s="2" t="s">
        <v>6082</v>
      </c>
      <c r="AU134" s="22" t="b">
        <v>0</v>
      </c>
      <c r="AV134" s="2" t="s">
        <v>6083</v>
      </c>
      <c r="BA134" s="22" t="b">
        <v>0</v>
      </c>
      <c r="BB134" s="2" t="s">
        <v>6084</v>
      </c>
      <c r="BC134" s="22" t="b">
        <v>0</v>
      </c>
      <c r="BD134" s="2" t="s">
        <v>6085</v>
      </c>
      <c r="BI134" s="83" t="b">
        <v>0</v>
      </c>
      <c r="BJ134" s="84" t="s">
        <v>6086</v>
      </c>
    </row>
    <row r="135">
      <c r="A135" s="22" t="b">
        <v>0</v>
      </c>
      <c r="B135" s="2" t="s">
        <v>6087</v>
      </c>
      <c r="C135" s="22" t="b">
        <v>0</v>
      </c>
      <c r="D135" s="2" t="s">
        <v>6088</v>
      </c>
      <c r="G135" s="22" t="b">
        <v>0</v>
      </c>
      <c r="H135" s="2" t="s">
        <v>6089</v>
      </c>
      <c r="I135" s="2" t="b">
        <v>0</v>
      </c>
      <c r="J135" s="2" t="s">
        <v>6090</v>
      </c>
      <c r="K135" s="22" t="b">
        <v>0</v>
      </c>
      <c r="L135" s="2" t="s">
        <v>4028</v>
      </c>
      <c r="M135" s="22" t="b">
        <v>0</v>
      </c>
      <c r="N135" s="2" t="s">
        <v>6091</v>
      </c>
      <c r="O135" s="22" t="b">
        <v>0</v>
      </c>
      <c r="P135" s="2" t="s">
        <v>6092</v>
      </c>
      <c r="Q135" s="22" t="b">
        <v>0</v>
      </c>
      <c r="R135" s="2" t="s">
        <v>6093</v>
      </c>
      <c r="S135" s="22" t="b">
        <v>0</v>
      </c>
      <c r="T135" s="2" t="s">
        <v>6094</v>
      </c>
      <c r="W135" s="22" t="b">
        <v>0</v>
      </c>
      <c r="X135" s="2" t="s">
        <v>6095</v>
      </c>
      <c r="Y135" s="22" t="b">
        <v>0</v>
      </c>
      <c r="Z135" s="2" t="s">
        <v>6096</v>
      </c>
      <c r="AA135" s="22" t="b">
        <v>0</v>
      </c>
      <c r="AB135" s="2" t="s">
        <v>6097</v>
      </c>
      <c r="AC135" s="22" t="b">
        <v>0</v>
      </c>
      <c r="AD135" s="2" t="s">
        <v>6098</v>
      </c>
      <c r="AE135" s="2" t="b">
        <v>0</v>
      </c>
      <c r="AF135" s="2" t="s">
        <v>6099</v>
      </c>
      <c r="AG135" s="22" t="b">
        <v>0</v>
      </c>
      <c r="AH135" s="2" t="s">
        <v>6100</v>
      </c>
      <c r="AI135" s="22" t="b">
        <v>0</v>
      </c>
      <c r="AJ135" s="2" t="s">
        <v>6101</v>
      </c>
      <c r="AK135" s="22" t="b">
        <v>0</v>
      </c>
      <c r="AL135" s="2" t="s">
        <v>6102</v>
      </c>
      <c r="AM135" s="2" t="b">
        <v>0</v>
      </c>
      <c r="AN135" s="2" t="s">
        <v>6103</v>
      </c>
      <c r="AO135" s="2" t="b">
        <v>0</v>
      </c>
      <c r="AP135" s="2" t="s">
        <v>6104</v>
      </c>
      <c r="AQ135" s="2" t="b">
        <v>0</v>
      </c>
      <c r="AR135" s="2" t="s">
        <v>1943</v>
      </c>
      <c r="AS135" s="22" t="b">
        <v>0</v>
      </c>
      <c r="AT135" s="2" t="s">
        <v>6106</v>
      </c>
      <c r="AU135" s="22" t="b">
        <v>0</v>
      </c>
      <c r="AV135" s="2" t="s">
        <v>6107</v>
      </c>
      <c r="BA135" s="22" t="b">
        <v>0</v>
      </c>
      <c r="BB135" s="2" t="s">
        <v>6108</v>
      </c>
      <c r="BC135" s="22" t="b">
        <v>0</v>
      </c>
      <c r="BD135" s="2" t="s">
        <v>6109</v>
      </c>
      <c r="BI135" s="22" t="b">
        <v>0</v>
      </c>
      <c r="BJ135" s="2" t="s">
        <v>3293</v>
      </c>
    </row>
    <row r="136">
      <c r="A136" s="22" t="b">
        <v>0</v>
      </c>
      <c r="B136" s="2" t="s">
        <v>684</v>
      </c>
      <c r="C136" s="22" t="b">
        <v>0</v>
      </c>
      <c r="D136" s="2" t="s">
        <v>6110</v>
      </c>
      <c r="G136" s="22" t="b">
        <v>0</v>
      </c>
      <c r="H136" s="173" t="s">
        <v>6111</v>
      </c>
      <c r="I136" s="2" t="b">
        <v>0</v>
      </c>
      <c r="J136" s="2" t="s">
        <v>4166</v>
      </c>
      <c r="K136" s="22" t="b">
        <v>0</v>
      </c>
      <c r="L136" s="2" t="s">
        <v>4054</v>
      </c>
      <c r="M136" s="22" t="b">
        <v>0</v>
      </c>
      <c r="N136" s="2" t="s">
        <v>6112</v>
      </c>
      <c r="O136" s="22" t="b">
        <v>0</v>
      </c>
      <c r="P136" s="2" t="s">
        <v>6113</v>
      </c>
      <c r="Q136" s="22" t="b">
        <v>0</v>
      </c>
      <c r="R136" s="2" t="s">
        <v>6114</v>
      </c>
      <c r="S136" s="22" t="b">
        <v>0</v>
      </c>
      <c r="T136" s="2" t="s">
        <v>6115</v>
      </c>
      <c r="W136" s="22" t="b">
        <v>0</v>
      </c>
      <c r="X136" s="2" t="s">
        <v>6116</v>
      </c>
      <c r="Y136" s="22" t="b">
        <v>0</v>
      </c>
      <c r="Z136" s="2" t="s">
        <v>6117</v>
      </c>
      <c r="AA136" s="22" t="b">
        <v>0</v>
      </c>
      <c r="AB136" s="2" t="s">
        <v>6118</v>
      </c>
      <c r="AC136" s="22" t="b">
        <v>0</v>
      </c>
      <c r="AD136" s="2" t="s">
        <v>6119</v>
      </c>
      <c r="AE136" s="2" t="b">
        <v>0</v>
      </c>
      <c r="AF136" s="2" t="s">
        <v>6120</v>
      </c>
      <c r="AG136" s="22" t="b">
        <v>0</v>
      </c>
      <c r="AH136" s="2" t="s">
        <v>6121</v>
      </c>
      <c r="AI136" s="22" t="b">
        <v>0</v>
      </c>
      <c r="AJ136" s="2" t="s">
        <v>6122</v>
      </c>
      <c r="AK136" s="2" t="b">
        <v>0</v>
      </c>
      <c r="AL136" s="2" t="s">
        <v>6123</v>
      </c>
      <c r="AM136" s="2" t="b">
        <v>0</v>
      </c>
      <c r="AN136" s="2" t="s">
        <v>6124</v>
      </c>
      <c r="AO136" s="2" t="b">
        <v>0</v>
      </c>
      <c r="AP136" s="2" t="s">
        <v>6125</v>
      </c>
      <c r="AQ136" s="2" t="b">
        <v>0</v>
      </c>
      <c r="AR136" s="2" t="s">
        <v>6126</v>
      </c>
      <c r="AS136" s="22" t="b">
        <v>0</v>
      </c>
      <c r="AT136" s="2" t="s">
        <v>6127</v>
      </c>
      <c r="AU136" s="22" t="b">
        <v>0</v>
      </c>
      <c r="AV136" s="2" t="s">
        <v>6128</v>
      </c>
      <c r="BA136" s="22" t="b">
        <v>0</v>
      </c>
      <c r="BB136" s="2" t="s">
        <v>6129</v>
      </c>
      <c r="BC136" s="22" t="b">
        <v>0</v>
      </c>
      <c r="BD136" s="2" t="s">
        <v>6130</v>
      </c>
      <c r="BI136" s="22" t="b">
        <v>0</v>
      </c>
      <c r="BJ136" s="2" t="s">
        <v>6131</v>
      </c>
    </row>
    <row r="137">
      <c r="A137" s="22" t="b">
        <v>0</v>
      </c>
      <c r="B137" s="2" t="s">
        <v>687</v>
      </c>
      <c r="C137" s="22" t="b">
        <v>0</v>
      </c>
      <c r="D137" s="2" t="s">
        <v>6132</v>
      </c>
      <c r="G137" s="22" t="b">
        <v>0</v>
      </c>
      <c r="H137" s="2" t="s">
        <v>6133</v>
      </c>
      <c r="I137" s="2" t="b">
        <v>0</v>
      </c>
      <c r="J137" s="2" t="s">
        <v>4191</v>
      </c>
      <c r="K137" s="22" t="b">
        <v>0</v>
      </c>
      <c r="L137" s="2" t="s">
        <v>4081</v>
      </c>
      <c r="M137" s="22" t="b">
        <v>0</v>
      </c>
      <c r="N137" s="2" t="s">
        <v>6134</v>
      </c>
      <c r="O137" s="22" t="b">
        <v>0</v>
      </c>
      <c r="P137" s="2" t="s">
        <v>6135</v>
      </c>
      <c r="Q137" s="22" t="b">
        <v>0</v>
      </c>
      <c r="R137" s="2" t="s">
        <v>6136</v>
      </c>
      <c r="S137" s="22" t="b">
        <v>0</v>
      </c>
      <c r="T137" s="2" t="s">
        <v>6137</v>
      </c>
      <c r="W137" s="22" t="b">
        <v>0</v>
      </c>
      <c r="X137" s="2" t="s">
        <v>6138</v>
      </c>
      <c r="Y137" s="22" t="b">
        <v>0</v>
      </c>
      <c r="Z137" s="2" t="s">
        <v>6139</v>
      </c>
      <c r="AA137" s="22" t="b">
        <v>0</v>
      </c>
      <c r="AB137" s="2" t="s">
        <v>6140</v>
      </c>
      <c r="AC137" s="22" t="b">
        <v>0</v>
      </c>
      <c r="AD137" s="2" t="s">
        <v>6141</v>
      </c>
      <c r="AE137" s="2" t="b">
        <v>0</v>
      </c>
      <c r="AF137" s="2" t="s">
        <v>6142</v>
      </c>
      <c r="AG137" s="22" t="b">
        <v>0</v>
      </c>
      <c r="AH137" s="2" t="s">
        <v>6143</v>
      </c>
      <c r="AI137" s="22" t="b">
        <v>0</v>
      </c>
      <c r="AJ137" s="2" t="s">
        <v>6144</v>
      </c>
      <c r="AK137" s="2" t="b">
        <v>0</v>
      </c>
      <c r="AL137" s="2" t="s">
        <v>6147</v>
      </c>
      <c r="AM137" s="2" t="b">
        <v>0</v>
      </c>
      <c r="AN137" s="2" t="s">
        <v>6148</v>
      </c>
      <c r="AO137" s="2" t="b">
        <v>0</v>
      </c>
      <c r="AP137" s="2" t="s">
        <v>6149</v>
      </c>
      <c r="AQ137" s="2" t="b">
        <v>0</v>
      </c>
      <c r="AR137" s="2" t="s">
        <v>6150</v>
      </c>
      <c r="AS137" s="22" t="b">
        <v>0</v>
      </c>
      <c r="AT137" s="2" t="s">
        <v>6151</v>
      </c>
      <c r="AU137" s="22" t="b">
        <v>0</v>
      </c>
      <c r="AV137" s="2" t="s">
        <v>6152</v>
      </c>
      <c r="BA137" s="22" t="b">
        <v>0</v>
      </c>
      <c r="BB137" s="2" t="s">
        <v>6153</v>
      </c>
      <c r="BC137" s="22" t="b">
        <v>0</v>
      </c>
      <c r="BD137" s="2" t="s">
        <v>6154</v>
      </c>
      <c r="BI137" s="22" t="b">
        <v>0</v>
      </c>
      <c r="BJ137" s="2" t="s">
        <v>6156</v>
      </c>
    </row>
    <row r="138">
      <c r="A138" s="22" t="b">
        <v>0</v>
      </c>
      <c r="B138" s="2" t="s">
        <v>699</v>
      </c>
      <c r="C138" s="22" t="b">
        <v>0</v>
      </c>
      <c r="D138" s="2" t="s">
        <v>6157</v>
      </c>
      <c r="G138" s="22" t="b">
        <v>0</v>
      </c>
      <c r="H138" s="2" t="s">
        <v>6158</v>
      </c>
      <c r="I138" s="2" t="b">
        <v>0</v>
      </c>
      <c r="J138" s="2" t="s">
        <v>4215</v>
      </c>
      <c r="K138" s="22" t="b">
        <v>0</v>
      </c>
      <c r="L138" s="2" t="s">
        <v>4110</v>
      </c>
      <c r="M138" s="22" t="b">
        <v>0</v>
      </c>
      <c r="N138" s="2" t="s">
        <v>6159</v>
      </c>
      <c r="O138" s="22" t="b">
        <v>0</v>
      </c>
      <c r="P138" s="2" t="s">
        <v>6160</v>
      </c>
      <c r="Q138" s="22" t="b">
        <v>0</v>
      </c>
      <c r="R138" s="2" t="s">
        <v>6161</v>
      </c>
      <c r="S138" s="22" t="b">
        <v>0</v>
      </c>
      <c r="T138" s="2" t="s">
        <v>6162</v>
      </c>
      <c r="W138" s="22" t="b">
        <v>0</v>
      </c>
      <c r="X138" s="2" t="s">
        <v>6163</v>
      </c>
      <c r="Y138" s="22" t="b">
        <v>0</v>
      </c>
      <c r="Z138" s="2" t="s">
        <v>6164</v>
      </c>
      <c r="AA138" s="22" t="b">
        <v>0</v>
      </c>
      <c r="AB138" s="2" t="s">
        <v>6165</v>
      </c>
      <c r="AC138" s="22" t="b">
        <v>0</v>
      </c>
      <c r="AD138" s="2" t="s">
        <v>6166</v>
      </c>
      <c r="AE138" s="2" t="b">
        <v>0</v>
      </c>
      <c r="AF138" s="2" t="s">
        <v>6167</v>
      </c>
      <c r="AG138" s="22" t="b">
        <v>0</v>
      </c>
      <c r="AH138" s="2" t="s">
        <v>6168</v>
      </c>
      <c r="AI138" s="22" t="b">
        <v>0</v>
      </c>
      <c r="AJ138" s="2" t="s">
        <v>6169</v>
      </c>
      <c r="AM138" s="2" t="b">
        <v>0</v>
      </c>
      <c r="AN138" s="2" t="s">
        <v>6170</v>
      </c>
      <c r="AO138" s="2" t="b">
        <v>0</v>
      </c>
      <c r="AP138" s="2" t="s">
        <v>6171</v>
      </c>
      <c r="AQ138" s="2" t="b">
        <v>0</v>
      </c>
      <c r="AR138" s="2" t="s">
        <v>3425</v>
      </c>
      <c r="AS138" s="22" t="b">
        <v>0</v>
      </c>
      <c r="AT138" s="2" t="s">
        <v>6173</v>
      </c>
      <c r="AU138" s="22" t="b">
        <v>0</v>
      </c>
      <c r="AV138" s="2" t="s">
        <v>6174</v>
      </c>
      <c r="BA138" s="22" t="b">
        <v>0</v>
      </c>
      <c r="BB138" s="2" t="s">
        <v>6175</v>
      </c>
      <c r="BC138" s="22" t="b">
        <v>0</v>
      </c>
      <c r="BD138" s="2" t="s">
        <v>6176</v>
      </c>
      <c r="BI138" s="22" t="b">
        <v>0</v>
      </c>
      <c r="BJ138" s="2" t="s">
        <v>6177</v>
      </c>
    </row>
    <row r="139">
      <c r="A139" s="22" t="b">
        <v>0</v>
      </c>
      <c r="B139" s="2" t="s">
        <v>763</v>
      </c>
      <c r="C139" s="22" t="b">
        <v>0</v>
      </c>
      <c r="D139" s="2" t="s">
        <v>6178</v>
      </c>
      <c r="G139" s="22" t="b">
        <v>0</v>
      </c>
      <c r="H139" s="2" t="s">
        <v>6179</v>
      </c>
      <c r="I139" s="2" t="b">
        <v>0</v>
      </c>
      <c r="J139" s="2" t="s">
        <v>4241</v>
      </c>
      <c r="K139" s="22" t="b">
        <v>0</v>
      </c>
      <c r="L139" s="2" t="s">
        <v>4142</v>
      </c>
      <c r="M139" s="22" t="b">
        <v>0</v>
      </c>
      <c r="N139" s="78" t="s">
        <v>6180</v>
      </c>
      <c r="O139" s="22" t="b">
        <v>0</v>
      </c>
      <c r="P139" s="2" t="s">
        <v>6181</v>
      </c>
      <c r="Q139" s="22" t="b">
        <v>0</v>
      </c>
      <c r="R139" s="2" t="s">
        <v>6182</v>
      </c>
      <c r="S139" s="22" t="b">
        <v>0</v>
      </c>
      <c r="T139" s="2" t="s">
        <v>6183</v>
      </c>
      <c r="W139" s="22" t="b">
        <v>0</v>
      </c>
      <c r="X139" s="2" t="s">
        <v>6185</v>
      </c>
      <c r="Y139" s="83" t="b">
        <v>0</v>
      </c>
      <c r="Z139" s="84" t="s">
        <v>6186</v>
      </c>
      <c r="AA139" s="22" t="b">
        <v>0</v>
      </c>
      <c r="AB139" s="2" t="s">
        <v>6187</v>
      </c>
      <c r="AC139" s="22" t="b">
        <v>0</v>
      </c>
      <c r="AD139" s="2" t="s">
        <v>6188</v>
      </c>
      <c r="AE139" s="2" t="b">
        <v>0</v>
      </c>
      <c r="AF139" s="2" t="s">
        <v>6189</v>
      </c>
      <c r="AG139" s="22" t="b">
        <v>0</v>
      </c>
      <c r="AH139" s="2" t="s">
        <v>6190</v>
      </c>
      <c r="AI139" s="83" t="b">
        <v>0</v>
      </c>
      <c r="AJ139" s="84" t="s">
        <v>473</v>
      </c>
      <c r="AK139" s="83" t="b">
        <v>0</v>
      </c>
      <c r="AL139" s="84" t="s">
        <v>1768</v>
      </c>
      <c r="AM139" s="2" t="b">
        <v>0</v>
      </c>
      <c r="AN139" s="2" t="s">
        <v>6191</v>
      </c>
      <c r="AO139" s="2" t="b">
        <v>0</v>
      </c>
      <c r="AP139" s="2" t="s">
        <v>6192</v>
      </c>
      <c r="AQ139" s="2" t="b">
        <v>0</v>
      </c>
      <c r="AR139" s="2" t="s">
        <v>6193</v>
      </c>
      <c r="AS139" s="22" t="b">
        <v>0</v>
      </c>
      <c r="AT139" s="2" t="s">
        <v>6194</v>
      </c>
      <c r="AU139" s="22" t="b">
        <v>0</v>
      </c>
      <c r="AV139" s="2" t="s">
        <v>6195</v>
      </c>
      <c r="BA139" s="22" t="b">
        <v>0</v>
      </c>
      <c r="BB139" s="2" t="s">
        <v>6196</v>
      </c>
      <c r="BC139" s="22" t="b">
        <v>0</v>
      </c>
      <c r="BD139" s="2" t="s">
        <v>6197</v>
      </c>
      <c r="BI139" s="22" t="b">
        <v>0</v>
      </c>
      <c r="BJ139" s="2" t="s">
        <v>6198</v>
      </c>
    </row>
    <row r="140">
      <c r="A140" s="22" t="b">
        <v>0</v>
      </c>
      <c r="B140" s="2" t="s">
        <v>785</v>
      </c>
      <c r="C140" s="22" t="b">
        <v>0</v>
      </c>
      <c r="D140" s="2" t="s">
        <v>6199</v>
      </c>
      <c r="G140" s="22" t="b">
        <v>0</v>
      </c>
      <c r="H140" s="2" t="s">
        <v>6200</v>
      </c>
      <c r="I140" s="2" t="b">
        <v>0</v>
      </c>
      <c r="J140" s="2" t="s">
        <v>4266</v>
      </c>
      <c r="K140" s="22" t="b">
        <v>0</v>
      </c>
      <c r="L140" s="2" t="s">
        <v>4381</v>
      </c>
      <c r="M140" s="22" t="b">
        <v>0</v>
      </c>
      <c r="N140" s="2" t="s">
        <v>6201</v>
      </c>
      <c r="O140" s="22" t="b">
        <v>0</v>
      </c>
      <c r="P140" s="2" t="s">
        <v>6202</v>
      </c>
      <c r="Q140" s="22" t="b">
        <v>0</v>
      </c>
      <c r="R140" s="2" t="s">
        <v>6203</v>
      </c>
      <c r="S140" s="22" t="b">
        <v>0</v>
      </c>
      <c r="T140" s="2" t="s">
        <v>6204</v>
      </c>
      <c r="U140" s="2"/>
      <c r="V140" s="2"/>
      <c r="W140" s="22" t="b">
        <v>0</v>
      </c>
      <c r="X140" s="2" t="s">
        <v>6205</v>
      </c>
      <c r="Y140" s="22" t="b">
        <v>0</v>
      </c>
      <c r="Z140" s="2" t="s">
        <v>6206</v>
      </c>
      <c r="AA140" s="22" t="b">
        <v>0</v>
      </c>
      <c r="AB140" s="2" t="s">
        <v>6207</v>
      </c>
      <c r="AC140" s="22" t="b">
        <v>0</v>
      </c>
      <c r="AD140" s="2" t="s">
        <v>6208</v>
      </c>
      <c r="AE140" s="2" t="b">
        <v>0</v>
      </c>
      <c r="AF140" s="2" t="s">
        <v>6209</v>
      </c>
      <c r="AG140" s="22" t="b">
        <v>0</v>
      </c>
      <c r="AH140" s="2" t="s">
        <v>6210</v>
      </c>
      <c r="AI140" s="2" t="b">
        <v>0</v>
      </c>
      <c r="AJ140" s="174" t="s">
        <v>6211</v>
      </c>
      <c r="AK140" s="22" t="b">
        <v>0</v>
      </c>
      <c r="AL140" s="2" t="s">
        <v>6212</v>
      </c>
      <c r="AM140" s="2" t="b">
        <v>0</v>
      </c>
      <c r="AN140" s="2" t="s">
        <v>6213</v>
      </c>
      <c r="AO140" s="2" t="b">
        <v>0</v>
      </c>
      <c r="AP140" s="2" t="s">
        <v>6214</v>
      </c>
      <c r="AQ140" s="2" t="b">
        <v>0</v>
      </c>
      <c r="AR140" s="2" t="s">
        <v>6215</v>
      </c>
      <c r="AS140" s="22" t="b">
        <v>0</v>
      </c>
      <c r="AT140" s="2" t="s">
        <v>6216</v>
      </c>
      <c r="AU140" s="22" t="b">
        <v>0</v>
      </c>
      <c r="AV140" s="2" t="s">
        <v>6217</v>
      </c>
      <c r="BA140" s="22" t="b">
        <v>0</v>
      </c>
      <c r="BB140" s="2" t="s">
        <v>6218</v>
      </c>
      <c r="BC140" s="22" t="b">
        <v>0</v>
      </c>
      <c r="BD140" s="2" t="s">
        <v>6219</v>
      </c>
      <c r="BI140" s="22" t="b">
        <v>0</v>
      </c>
      <c r="BJ140" s="2" t="s">
        <v>6220</v>
      </c>
    </row>
    <row r="141">
      <c r="A141" s="22" t="b">
        <v>0</v>
      </c>
      <c r="B141" s="2" t="s">
        <v>787</v>
      </c>
      <c r="C141" s="83" t="b">
        <v>0</v>
      </c>
      <c r="D141" s="84" t="s">
        <v>2005</v>
      </c>
      <c r="G141" s="22" t="b">
        <v>0</v>
      </c>
      <c r="H141" s="2" t="s">
        <v>6221</v>
      </c>
      <c r="I141" s="2" t="b">
        <v>0</v>
      </c>
      <c r="J141" s="2" t="s">
        <v>6222</v>
      </c>
      <c r="K141" s="22" t="b">
        <v>0</v>
      </c>
      <c r="L141" s="2" t="s">
        <v>4411</v>
      </c>
      <c r="M141" s="22" t="b">
        <v>0</v>
      </c>
      <c r="N141" s="2" t="s">
        <v>6223</v>
      </c>
      <c r="O141" s="22" t="b">
        <v>0</v>
      </c>
      <c r="P141" s="2" t="s">
        <v>6224</v>
      </c>
      <c r="Q141" s="22" t="b">
        <v>0</v>
      </c>
      <c r="R141" s="2" t="s">
        <v>6225</v>
      </c>
      <c r="S141" s="22" t="b">
        <v>0</v>
      </c>
      <c r="T141" s="2" t="s">
        <v>6227</v>
      </c>
      <c r="U141" s="2"/>
      <c r="V141" s="2"/>
      <c r="W141" s="22" t="b">
        <v>0</v>
      </c>
      <c r="X141" s="2" t="s">
        <v>6228</v>
      </c>
      <c r="Y141" s="22" t="b">
        <v>0</v>
      </c>
      <c r="Z141" s="2" t="s">
        <v>6229</v>
      </c>
      <c r="AA141" s="22" t="b">
        <v>0</v>
      </c>
      <c r="AB141" s="2" t="s">
        <v>6230</v>
      </c>
      <c r="AC141" s="22" t="b">
        <v>0</v>
      </c>
      <c r="AD141" s="2" t="s">
        <v>6231</v>
      </c>
      <c r="AE141" s="2" t="b">
        <v>0</v>
      </c>
      <c r="AF141" s="2" t="s">
        <v>6232</v>
      </c>
      <c r="AG141" s="22" t="b">
        <v>0</v>
      </c>
      <c r="AH141" s="2" t="s">
        <v>6233</v>
      </c>
      <c r="AI141" s="2" t="b">
        <v>0</v>
      </c>
      <c r="AJ141" s="174" t="s">
        <v>6234</v>
      </c>
      <c r="AK141" s="22" t="b">
        <v>0</v>
      </c>
      <c r="AL141" s="2" t="s">
        <v>6235</v>
      </c>
      <c r="AM141" s="2" t="b">
        <v>0</v>
      </c>
      <c r="AN141" s="2" t="s">
        <v>6236</v>
      </c>
      <c r="AO141" s="2" t="b">
        <v>0</v>
      </c>
      <c r="AP141" s="2" t="s">
        <v>6237</v>
      </c>
      <c r="AQ141" s="2" t="b">
        <v>0</v>
      </c>
      <c r="AR141" s="2" t="s">
        <v>6238</v>
      </c>
      <c r="AS141" s="22" t="b">
        <v>0</v>
      </c>
      <c r="AT141" s="2" t="s">
        <v>6239</v>
      </c>
      <c r="AU141" s="22" t="b">
        <v>0</v>
      </c>
      <c r="AV141" s="2" t="s">
        <v>6240</v>
      </c>
      <c r="BA141" s="22" t="b">
        <v>0</v>
      </c>
      <c r="BB141" s="2" t="s">
        <v>6241</v>
      </c>
      <c r="BC141" s="22" t="b">
        <v>0</v>
      </c>
      <c r="BD141" s="2" t="s">
        <v>6242</v>
      </c>
      <c r="BI141" s="22" t="b">
        <v>0</v>
      </c>
      <c r="BJ141" s="2" t="s">
        <v>6243</v>
      </c>
    </row>
    <row r="142">
      <c r="A142" s="22" t="b">
        <v>0</v>
      </c>
      <c r="B142" s="2" t="s">
        <v>6244</v>
      </c>
      <c r="C142" s="22" t="b">
        <v>0</v>
      </c>
      <c r="D142" s="2" t="s">
        <v>6245</v>
      </c>
      <c r="G142" s="22" t="b">
        <v>0</v>
      </c>
      <c r="H142" s="2" t="s">
        <v>6246</v>
      </c>
      <c r="I142" s="2" t="b">
        <v>0</v>
      </c>
      <c r="J142" s="2" t="s">
        <v>6247</v>
      </c>
      <c r="K142" s="22" t="b">
        <v>0</v>
      </c>
      <c r="L142" s="2" t="s">
        <v>4438</v>
      </c>
      <c r="M142" s="22" t="b">
        <v>0</v>
      </c>
      <c r="N142" s="2" t="s">
        <v>6248</v>
      </c>
      <c r="O142" s="22" t="b">
        <v>0</v>
      </c>
      <c r="P142" s="2" t="s">
        <v>6249</v>
      </c>
      <c r="Q142" s="22" t="b">
        <v>0</v>
      </c>
      <c r="R142" s="2" t="s">
        <v>6250</v>
      </c>
      <c r="S142" s="22" t="b">
        <v>0</v>
      </c>
      <c r="T142" s="2" t="s">
        <v>6251</v>
      </c>
      <c r="U142" s="2"/>
      <c r="V142" s="2"/>
      <c r="W142" s="22" t="b">
        <v>0</v>
      </c>
      <c r="X142" s="2" t="s">
        <v>6252</v>
      </c>
      <c r="Y142" s="22" t="b">
        <v>0</v>
      </c>
      <c r="Z142" s="2" t="s">
        <v>6253</v>
      </c>
      <c r="AA142" s="22" t="b">
        <v>0</v>
      </c>
      <c r="AB142" s="2" t="s">
        <v>6254</v>
      </c>
      <c r="AC142" s="22" t="b">
        <v>0</v>
      </c>
      <c r="AD142" s="2" t="s">
        <v>6255</v>
      </c>
      <c r="AE142" s="2" t="b">
        <v>0</v>
      </c>
      <c r="AF142" s="2" t="s">
        <v>6256</v>
      </c>
      <c r="AG142" s="22" t="b">
        <v>0</v>
      </c>
      <c r="AH142" s="2" t="s">
        <v>6257</v>
      </c>
      <c r="AI142" s="2" t="b">
        <v>0</v>
      </c>
      <c r="AJ142" s="174" t="s">
        <v>6258</v>
      </c>
      <c r="AK142" s="22" t="b">
        <v>0</v>
      </c>
      <c r="AL142" s="2" t="s">
        <v>6259</v>
      </c>
      <c r="AM142" s="2" t="b">
        <v>0</v>
      </c>
      <c r="AN142" s="2" t="s">
        <v>6260</v>
      </c>
      <c r="AO142" s="2" t="b">
        <v>0</v>
      </c>
      <c r="AP142" s="2" t="s">
        <v>6261</v>
      </c>
      <c r="AQ142" s="2" t="b">
        <v>0</v>
      </c>
      <c r="AR142" s="2" t="s">
        <v>6262</v>
      </c>
      <c r="AS142" s="22" t="b">
        <v>0</v>
      </c>
      <c r="AT142" s="2" t="s">
        <v>6263</v>
      </c>
      <c r="AU142" s="22" t="b">
        <v>0</v>
      </c>
      <c r="AV142" s="2" t="s">
        <v>6264</v>
      </c>
      <c r="BA142" s="22" t="b">
        <v>0</v>
      </c>
      <c r="BB142" s="2" t="s">
        <v>6265</v>
      </c>
      <c r="BC142" s="22" t="b">
        <v>0</v>
      </c>
      <c r="BD142" s="2" t="s">
        <v>6266</v>
      </c>
      <c r="BI142" s="22" t="b">
        <v>0</v>
      </c>
      <c r="BJ142" s="2" t="s">
        <v>6267</v>
      </c>
    </row>
    <row r="143">
      <c r="A143" s="22" t="b">
        <v>0</v>
      </c>
      <c r="B143" s="2" t="s">
        <v>6268</v>
      </c>
      <c r="C143" s="22" t="b">
        <v>0</v>
      </c>
      <c r="D143" s="2" t="s">
        <v>6269</v>
      </c>
      <c r="G143" s="22" t="b">
        <v>0</v>
      </c>
      <c r="H143" s="2" t="s">
        <v>6270</v>
      </c>
      <c r="I143" s="2" t="b">
        <v>0</v>
      </c>
      <c r="J143" s="2" t="s">
        <v>6271</v>
      </c>
      <c r="K143" s="22" t="b">
        <v>0</v>
      </c>
      <c r="L143" s="2" t="s">
        <v>4467</v>
      </c>
      <c r="M143" s="22" t="b">
        <v>0</v>
      </c>
      <c r="N143" s="2" t="s">
        <v>6272</v>
      </c>
      <c r="O143" s="22" t="b">
        <v>0</v>
      </c>
      <c r="P143" s="2" t="s">
        <v>6273</v>
      </c>
      <c r="Q143" s="22" t="b">
        <v>0</v>
      </c>
      <c r="R143" s="2" t="s">
        <v>6274</v>
      </c>
      <c r="S143" s="22" t="b">
        <v>0</v>
      </c>
      <c r="T143" s="2" t="s">
        <v>6275</v>
      </c>
      <c r="U143" s="2"/>
      <c r="V143" s="2"/>
      <c r="W143" s="22" t="b">
        <v>0</v>
      </c>
      <c r="X143" s="2" t="s">
        <v>6277</v>
      </c>
      <c r="Y143" s="22" t="b">
        <v>0</v>
      </c>
      <c r="Z143" s="2" t="s">
        <v>6278</v>
      </c>
      <c r="AA143" s="22" t="b">
        <v>0</v>
      </c>
      <c r="AB143" s="2" t="s">
        <v>6279</v>
      </c>
      <c r="AC143" s="22" t="b">
        <v>0</v>
      </c>
      <c r="AD143" s="2" t="s">
        <v>6280</v>
      </c>
      <c r="AE143" s="2" t="b">
        <v>0</v>
      </c>
      <c r="AF143" s="2" t="s">
        <v>6281</v>
      </c>
      <c r="AG143" s="22" t="b">
        <v>0</v>
      </c>
      <c r="AH143" s="2" t="s">
        <v>6282</v>
      </c>
      <c r="AI143" s="2" t="b">
        <v>0</v>
      </c>
      <c r="AJ143" s="174" t="s">
        <v>6283</v>
      </c>
      <c r="AK143" s="22" t="b">
        <v>0</v>
      </c>
      <c r="AL143" s="2" t="s">
        <v>6284</v>
      </c>
      <c r="AM143" s="2" t="b">
        <v>0</v>
      </c>
      <c r="AN143" s="2" t="s">
        <v>6285</v>
      </c>
      <c r="AO143" s="2" t="b">
        <v>0</v>
      </c>
      <c r="AP143" s="2" t="s">
        <v>6286</v>
      </c>
      <c r="AQ143" s="2" t="b">
        <v>0</v>
      </c>
      <c r="AR143" s="2" t="s">
        <v>6287</v>
      </c>
      <c r="AS143" s="22" t="b">
        <v>0</v>
      </c>
      <c r="AT143" s="2" t="s">
        <v>6288</v>
      </c>
      <c r="AU143" s="22" t="b">
        <v>0</v>
      </c>
      <c r="AV143" s="2" t="s">
        <v>6289</v>
      </c>
      <c r="BA143" s="22" t="b">
        <v>0</v>
      </c>
      <c r="BB143" s="2" t="s">
        <v>6290</v>
      </c>
      <c r="BC143" s="22" t="b">
        <v>0</v>
      </c>
      <c r="BD143" s="2" t="s">
        <v>6291</v>
      </c>
      <c r="BI143" s="22" t="b">
        <v>0</v>
      </c>
      <c r="BJ143" s="2" t="s">
        <v>6292</v>
      </c>
    </row>
    <row r="144">
      <c r="A144" s="22" t="b">
        <v>0</v>
      </c>
      <c r="B144" s="2" t="s">
        <v>6293</v>
      </c>
      <c r="C144" s="22" t="b">
        <v>0</v>
      </c>
      <c r="D144" s="173" t="s">
        <v>6294</v>
      </c>
      <c r="G144" s="22" t="b">
        <v>0</v>
      </c>
      <c r="H144" s="173" t="s">
        <v>6295</v>
      </c>
      <c r="I144" s="2" t="b">
        <v>0</v>
      </c>
      <c r="J144" s="2" t="s">
        <v>6296</v>
      </c>
      <c r="K144" s="22" t="b">
        <v>0</v>
      </c>
      <c r="L144" s="2" t="s">
        <v>4497</v>
      </c>
      <c r="M144" s="22" t="b">
        <v>0</v>
      </c>
      <c r="N144" s="2" t="s">
        <v>6297</v>
      </c>
      <c r="O144" s="22" t="b">
        <v>0</v>
      </c>
      <c r="P144" s="2" t="s">
        <v>6298</v>
      </c>
      <c r="Q144" s="22" t="b">
        <v>0</v>
      </c>
      <c r="R144" s="2" t="s">
        <v>6299</v>
      </c>
      <c r="S144" s="22" t="b">
        <v>0</v>
      </c>
      <c r="T144" s="2" t="s">
        <v>6300</v>
      </c>
      <c r="U144" s="2"/>
      <c r="V144" s="2"/>
      <c r="W144" s="22" t="b">
        <v>0</v>
      </c>
      <c r="X144" s="174" t="s">
        <v>6301</v>
      </c>
      <c r="Y144" s="22" t="b">
        <v>0</v>
      </c>
      <c r="Z144" s="2" t="s">
        <v>6302</v>
      </c>
      <c r="AA144" s="22" t="b">
        <v>0</v>
      </c>
      <c r="AB144" s="2" t="s">
        <v>6303</v>
      </c>
      <c r="AC144" s="22" t="b">
        <v>0</v>
      </c>
      <c r="AD144" s="2" t="s">
        <v>6304</v>
      </c>
      <c r="AE144" s="2" t="b">
        <v>0</v>
      </c>
      <c r="AF144" s="2" t="s">
        <v>6305</v>
      </c>
      <c r="AG144" s="22" t="b">
        <v>0</v>
      </c>
      <c r="AH144" s="2" t="s">
        <v>6306</v>
      </c>
      <c r="AI144" s="2" t="b">
        <v>0</v>
      </c>
      <c r="AJ144" s="2" t="s">
        <v>6307</v>
      </c>
      <c r="AK144" s="22" t="b">
        <v>0</v>
      </c>
      <c r="AL144" s="2" t="s">
        <v>6308</v>
      </c>
      <c r="AM144" s="2" t="b">
        <v>0</v>
      </c>
      <c r="AN144" s="2" t="s">
        <v>6310</v>
      </c>
      <c r="AO144" s="2" t="b">
        <v>0</v>
      </c>
      <c r="AP144" s="2" t="s">
        <v>6311</v>
      </c>
      <c r="AQ144" s="2" t="b">
        <v>0</v>
      </c>
      <c r="AR144" s="2" t="s">
        <v>6312</v>
      </c>
      <c r="AS144" s="22" t="b">
        <v>0</v>
      </c>
      <c r="AT144" s="2" t="s">
        <v>6313</v>
      </c>
      <c r="AU144" s="22" t="b">
        <v>0</v>
      </c>
      <c r="AV144" s="2" t="s">
        <v>6314</v>
      </c>
      <c r="BA144" s="22" t="b">
        <v>0</v>
      </c>
      <c r="BB144" s="2" t="s">
        <v>6315</v>
      </c>
      <c r="BC144" s="22" t="b">
        <v>0</v>
      </c>
      <c r="BD144" s="2" t="s">
        <v>6316</v>
      </c>
      <c r="BI144" s="22" t="b">
        <v>0</v>
      </c>
      <c r="BJ144" s="2" t="s">
        <v>6317</v>
      </c>
    </row>
    <row r="145">
      <c r="A145" s="22" t="b">
        <v>0</v>
      </c>
      <c r="B145" s="2" t="s">
        <v>6318</v>
      </c>
      <c r="C145" s="22" t="b">
        <v>0</v>
      </c>
      <c r="D145" s="173" t="s">
        <v>6319</v>
      </c>
      <c r="G145" s="22" t="b">
        <v>0</v>
      </c>
      <c r="H145" s="2" t="s">
        <v>6320</v>
      </c>
      <c r="K145" s="22" t="b">
        <v>0</v>
      </c>
      <c r="L145" s="2" t="s">
        <v>4524</v>
      </c>
      <c r="M145" s="22" t="b">
        <v>0</v>
      </c>
      <c r="N145" s="2" t="s">
        <v>6322</v>
      </c>
      <c r="O145" s="22" t="b">
        <v>0</v>
      </c>
      <c r="P145" s="2" t="s">
        <v>6323</v>
      </c>
      <c r="Q145" s="22" t="b">
        <v>0</v>
      </c>
      <c r="R145" s="2" t="s">
        <v>6324</v>
      </c>
      <c r="S145" s="83" t="b">
        <v>0</v>
      </c>
      <c r="T145" s="84" t="s">
        <v>1006</v>
      </c>
      <c r="U145" s="2"/>
      <c r="V145" s="2"/>
      <c r="W145" s="22" t="b">
        <v>0</v>
      </c>
      <c r="X145" s="174" t="s">
        <v>6326</v>
      </c>
      <c r="Y145" s="22" t="b">
        <v>0</v>
      </c>
      <c r="Z145" s="2" t="s">
        <v>6327</v>
      </c>
      <c r="AA145" s="22" t="b">
        <v>0</v>
      </c>
      <c r="AB145" s="2" t="s">
        <v>6328</v>
      </c>
      <c r="AC145" s="22" t="b">
        <v>0</v>
      </c>
      <c r="AD145" s="2" t="s">
        <v>6329</v>
      </c>
      <c r="AE145" s="2" t="b">
        <v>0</v>
      </c>
      <c r="AF145" s="2" t="s">
        <v>6330</v>
      </c>
      <c r="AG145" s="22" t="b">
        <v>0</v>
      </c>
      <c r="AH145" s="2" t="s">
        <v>6331</v>
      </c>
      <c r="AI145" s="2" t="b">
        <v>0</v>
      </c>
      <c r="AJ145" s="2" t="s">
        <v>6332</v>
      </c>
      <c r="AK145" s="22" t="b">
        <v>0</v>
      </c>
      <c r="AL145" s="2" t="s">
        <v>6333</v>
      </c>
      <c r="AM145" s="2" t="b">
        <v>0</v>
      </c>
      <c r="AN145" s="2" t="s">
        <v>6334</v>
      </c>
      <c r="AO145" s="2" t="b">
        <v>0</v>
      </c>
      <c r="AP145" s="2" t="s">
        <v>6335</v>
      </c>
      <c r="AQ145" s="2" t="b">
        <v>0</v>
      </c>
      <c r="AR145" s="2" t="s">
        <v>6336</v>
      </c>
      <c r="AS145" s="22" t="b">
        <v>0</v>
      </c>
      <c r="AT145" s="2" t="s">
        <v>6337</v>
      </c>
      <c r="AU145" s="22" t="b">
        <v>0</v>
      </c>
      <c r="AV145" s="2" t="s">
        <v>6339</v>
      </c>
      <c r="BA145" s="22" t="b">
        <v>0</v>
      </c>
      <c r="BB145" s="2" t="s">
        <v>6340</v>
      </c>
      <c r="BC145" s="22" t="b">
        <v>0</v>
      </c>
      <c r="BD145" s="2" t="s">
        <v>6341</v>
      </c>
      <c r="BI145" s="22" t="b">
        <v>0</v>
      </c>
      <c r="BJ145" s="2" t="s">
        <v>6342</v>
      </c>
    </row>
    <row r="146">
      <c r="A146" s="22" t="b">
        <v>0</v>
      </c>
      <c r="B146" s="2" t="s">
        <v>6343</v>
      </c>
      <c r="C146" s="22" t="b">
        <v>0</v>
      </c>
      <c r="D146" s="173" t="s">
        <v>6344</v>
      </c>
      <c r="G146" s="22" t="b">
        <v>0</v>
      </c>
      <c r="H146" s="2" t="s">
        <v>6345</v>
      </c>
      <c r="K146" s="22" t="b">
        <v>0</v>
      </c>
      <c r="L146" s="2" t="s">
        <v>6224</v>
      </c>
      <c r="M146" s="79"/>
      <c r="N146" s="79"/>
      <c r="O146" s="22" t="b">
        <v>0</v>
      </c>
      <c r="P146" s="2" t="s">
        <v>6346</v>
      </c>
      <c r="Q146" s="22" t="b">
        <v>0</v>
      </c>
      <c r="R146" s="2" t="s">
        <v>6347</v>
      </c>
      <c r="S146" s="22" t="b">
        <v>0</v>
      </c>
      <c r="T146" s="2" t="s">
        <v>6348</v>
      </c>
      <c r="U146" s="2"/>
      <c r="V146" s="2"/>
      <c r="W146" s="22" t="b">
        <v>0</v>
      </c>
      <c r="X146" s="174" t="s">
        <v>6349</v>
      </c>
      <c r="Y146" s="22" t="b">
        <v>0</v>
      </c>
      <c r="Z146" s="2" t="s">
        <v>6350</v>
      </c>
      <c r="AA146" s="22" t="b">
        <v>0</v>
      </c>
      <c r="AB146" s="2" t="s">
        <v>6351</v>
      </c>
      <c r="AC146" s="22" t="b">
        <v>0</v>
      </c>
      <c r="AD146" s="2" t="s">
        <v>6352</v>
      </c>
      <c r="AE146" s="2" t="b">
        <v>0</v>
      </c>
      <c r="AF146" s="2" t="s">
        <v>6353</v>
      </c>
      <c r="AG146" s="83" t="b">
        <v>0</v>
      </c>
      <c r="AH146" s="84" t="s">
        <v>6354</v>
      </c>
      <c r="AI146" s="2" t="b">
        <v>0</v>
      </c>
      <c r="AJ146" s="174" t="s">
        <v>6355</v>
      </c>
      <c r="AK146" s="83" t="b">
        <v>0</v>
      </c>
      <c r="AL146" s="84" t="s">
        <v>589</v>
      </c>
      <c r="AM146" s="2" t="b">
        <v>0</v>
      </c>
      <c r="AN146" s="2" t="s">
        <v>6356</v>
      </c>
      <c r="AO146" s="2" t="b">
        <v>0</v>
      </c>
      <c r="AP146" s="2" t="s">
        <v>6357</v>
      </c>
      <c r="AQ146" s="2" t="b">
        <v>0</v>
      </c>
      <c r="AR146" s="2" t="s">
        <v>6358</v>
      </c>
      <c r="AS146" s="22" t="b">
        <v>0</v>
      </c>
      <c r="AT146" s="2" t="s">
        <v>6359</v>
      </c>
      <c r="AU146" s="22" t="b">
        <v>0</v>
      </c>
      <c r="AV146" s="2" t="s">
        <v>6361</v>
      </c>
      <c r="BA146" s="22" t="b">
        <v>0</v>
      </c>
      <c r="BB146" s="2" t="s">
        <v>6362</v>
      </c>
      <c r="BC146" s="22" t="b">
        <v>0</v>
      </c>
      <c r="BD146" s="2" t="s">
        <v>6363</v>
      </c>
      <c r="BI146" s="22" t="b">
        <v>0</v>
      </c>
      <c r="BJ146" s="2" t="s">
        <v>6364</v>
      </c>
    </row>
    <row r="147">
      <c r="A147" s="22" t="b">
        <v>0</v>
      </c>
      <c r="B147" s="2" t="s">
        <v>6365</v>
      </c>
      <c r="C147" s="22" t="b">
        <v>0</v>
      </c>
      <c r="D147" s="173" t="s">
        <v>6366</v>
      </c>
      <c r="G147" s="22" t="b">
        <v>0</v>
      </c>
      <c r="H147" s="2" t="s">
        <v>6367</v>
      </c>
      <c r="K147" s="22" t="b">
        <v>0</v>
      </c>
      <c r="L147" s="2" t="s">
        <v>4553</v>
      </c>
      <c r="M147" s="79"/>
      <c r="N147" s="79"/>
      <c r="O147" s="22" t="b">
        <v>0</v>
      </c>
      <c r="P147" s="2" t="s">
        <v>6368</v>
      </c>
      <c r="Q147" s="2" t="b">
        <v>0</v>
      </c>
      <c r="R147" s="2" t="s">
        <v>6369</v>
      </c>
      <c r="S147" s="22" t="b">
        <v>0</v>
      </c>
      <c r="T147" s="2" t="s">
        <v>6370</v>
      </c>
      <c r="U147" s="2"/>
      <c r="V147" s="2"/>
      <c r="W147" s="22" t="b">
        <v>0</v>
      </c>
      <c r="X147" s="2" t="s">
        <v>6371</v>
      </c>
      <c r="Y147" s="22" t="b">
        <v>0</v>
      </c>
      <c r="Z147" s="2" t="s">
        <v>6372</v>
      </c>
      <c r="AA147" s="22" t="b">
        <v>0</v>
      </c>
      <c r="AB147" s="2" t="s">
        <v>6373</v>
      </c>
      <c r="AC147" s="22" t="b">
        <v>0</v>
      </c>
      <c r="AD147" s="2" t="s">
        <v>6374</v>
      </c>
      <c r="AE147" s="2" t="b">
        <v>0</v>
      </c>
      <c r="AF147" s="2" t="s">
        <v>6375</v>
      </c>
      <c r="AG147" s="22" t="b">
        <v>0</v>
      </c>
      <c r="AH147" s="2" t="s">
        <v>6376</v>
      </c>
      <c r="AI147" s="2" t="b">
        <v>0</v>
      </c>
      <c r="AJ147" s="174" t="s">
        <v>6377</v>
      </c>
      <c r="AK147" s="22" t="b">
        <v>0</v>
      </c>
      <c r="AL147" s="2" t="s">
        <v>6378</v>
      </c>
      <c r="AM147" s="2" t="b">
        <v>0</v>
      </c>
      <c r="AN147" s="2" t="s">
        <v>6379</v>
      </c>
      <c r="AO147" s="2" t="b">
        <v>0</v>
      </c>
      <c r="AP147" s="2" t="s">
        <v>6380</v>
      </c>
      <c r="AQ147" s="2" t="b">
        <v>0</v>
      </c>
      <c r="AR147" s="2" t="s">
        <v>6381</v>
      </c>
      <c r="AS147" s="22" t="b">
        <v>0</v>
      </c>
      <c r="AT147" s="2" t="s">
        <v>6382</v>
      </c>
      <c r="AU147" s="22" t="b">
        <v>0</v>
      </c>
      <c r="AV147" s="2" t="s">
        <v>6383</v>
      </c>
      <c r="BA147" s="22" t="b">
        <v>0</v>
      </c>
      <c r="BB147" s="2" t="s">
        <v>6384</v>
      </c>
      <c r="BC147" s="22" t="b">
        <v>0</v>
      </c>
      <c r="BD147" s="2" t="s">
        <v>6385</v>
      </c>
      <c r="BI147" s="22" t="b">
        <v>0</v>
      </c>
      <c r="BJ147" s="2" t="s">
        <v>6386</v>
      </c>
    </row>
    <row r="148">
      <c r="A148" s="22" t="b">
        <v>0</v>
      </c>
      <c r="B148" s="2" t="s">
        <v>6387</v>
      </c>
      <c r="C148" s="22" t="b">
        <v>0</v>
      </c>
      <c r="D148" s="173" t="s">
        <v>6388</v>
      </c>
      <c r="G148" s="22" t="b">
        <v>0</v>
      </c>
      <c r="H148" s="2" t="s">
        <v>6389</v>
      </c>
      <c r="K148" s="22" t="b">
        <v>0</v>
      </c>
      <c r="L148" s="2" t="s">
        <v>4860</v>
      </c>
      <c r="M148" s="79"/>
      <c r="N148" s="79"/>
      <c r="O148" s="22" t="b">
        <v>0</v>
      </c>
      <c r="P148" s="2" t="s">
        <v>6390</v>
      </c>
      <c r="Q148" s="2" t="b">
        <v>0</v>
      </c>
      <c r="R148" s="2" t="s">
        <v>6391</v>
      </c>
      <c r="S148" s="22" t="b">
        <v>0</v>
      </c>
      <c r="T148" s="2" t="s">
        <v>6392</v>
      </c>
      <c r="U148" s="2"/>
      <c r="V148" s="2"/>
      <c r="W148" s="22" t="b">
        <v>0</v>
      </c>
      <c r="X148" s="2" t="s">
        <v>6393</v>
      </c>
      <c r="Y148" s="22" t="b">
        <v>0</v>
      </c>
      <c r="Z148" s="2" t="s">
        <v>6395</v>
      </c>
      <c r="AA148" s="22" t="b">
        <v>0</v>
      </c>
      <c r="AB148" s="2" t="s">
        <v>6396</v>
      </c>
      <c r="AC148" s="22" t="b">
        <v>0</v>
      </c>
      <c r="AD148" s="2" t="s">
        <v>6397</v>
      </c>
      <c r="AE148" s="2" t="b">
        <v>0</v>
      </c>
      <c r="AF148" s="2" t="s">
        <v>6398</v>
      </c>
      <c r="AG148" s="22" t="b">
        <v>0</v>
      </c>
      <c r="AH148" s="2" t="s">
        <v>6399</v>
      </c>
      <c r="AI148" s="2" t="b">
        <v>0</v>
      </c>
      <c r="AJ148" s="2" t="s">
        <v>6400</v>
      </c>
      <c r="AK148" s="22" t="b">
        <v>0</v>
      </c>
      <c r="AL148" s="2" t="s">
        <v>6401</v>
      </c>
      <c r="AM148" s="2" t="b">
        <v>0</v>
      </c>
      <c r="AN148" s="2" t="s">
        <v>6402</v>
      </c>
      <c r="AO148" s="2" t="b">
        <v>0</v>
      </c>
      <c r="AP148" s="2" t="s">
        <v>6403</v>
      </c>
      <c r="AQ148" s="2" t="b">
        <v>0</v>
      </c>
      <c r="AR148" s="2" t="s">
        <v>6404</v>
      </c>
      <c r="AS148" s="22" t="b">
        <v>0</v>
      </c>
      <c r="AT148" s="2" t="s">
        <v>6405</v>
      </c>
      <c r="AU148" s="22" t="b">
        <v>0</v>
      </c>
      <c r="AV148" s="2" t="s">
        <v>6406</v>
      </c>
      <c r="BA148" s="22" t="b">
        <v>0</v>
      </c>
      <c r="BB148" s="2" t="s">
        <v>6407</v>
      </c>
      <c r="BC148" s="22" t="b">
        <v>0</v>
      </c>
      <c r="BD148" s="2" t="s">
        <v>6408</v>
      </c>
      <c r="BI148" s="22" t="b">
        <v>0</v>
      </c>
      <c r="BJ148" s="2" t="s">
        <v>6409</v>
      </c>
    </row>
    <row r="149">
      <c r="A149" s="22" t="b">
        <v>0</v>
      </c>
      <c r="B149" s="2" t="s">
        <v>6410</v>
      </c>
      <c r="C149" s="22" t="b">
        <v>0</v>
      </c>
      <c r="D149" s="173" t="s">
        <v>6411</v>
      </c>
      <c r="G149" s="22" t="b">
        <v>0</v>
      </c>
      <c r="H149" s="2" t="s">
        <v>6412</v>
      </c>
      <c r="K149" s="22" t="b">
        <v>0</v>
      </c>
      <c r="L149" s="2" t="s">
        <v>4887</v>
      </c>
      <c r="M149" s="79"/>
      <c r="N149" s="79"/>
      <c r="O149" s="22" t="b">
        <v>0</v>
      </c>
      <c r="P149" s="2" t="s">
        <v>6413</v>
      </c>
      <c r="Q149" s="22" t="b">
        <v>0</v>
      </c>
      <c r="R149" s="2" t="s">
        <v>6414</v>
      </c>
      <c r="S149" s="22" t="b">
        <v>0</v>
      </c>
      <c r="T149" s="2" t="s">
        <v>6415</v>
      </c>
      <c r="U149" s="2"/>
      <c r="V149" s="2"/>
      <c r="W149" s="22" t="b">
        <v>0</v>
      </c>
      <c r="X149" s="2" t="s">
        <v>6416</v>
      </c>
      <c r="Y149" s="22" t="b">
        <v>0</v>
      </c>
      <c r="Z149" s="2" t="s">
        <v>6417</v>
      </c>
      <c r="AA149" s="22" t="b">
        <v>0</v>
      </c>
      <c r="AB149" s="2" t="s">
        <v>6418</v>
      </c>
      <c r="AC149" s="22" t="b">
        <v>0</v>
      </c>
      <c r="AD149" s="2" t="s">
        <v>6419</v>
      </c>
      <c r="AE149" s="2" t="b">
        <v>0</v>
      </c>
      <c r="AF149" s="2" t="s">
        <v>6420</v>
      </c>
      <c r="AG149" s="22" t="b">
        <v>0</v>
      </c>
      <c r="AH149" s="2" t="s">
        <v>6421</v>
      </c>
      <c r="AI149" s="2" t="b">
        <v>0</v>
      </c>
      <c r="AJ149" s="2" t="s">
        <v>6422</v>
      </c>
      <c r="AK149" s="22" t="b">
        <v>0</v>
      </c>
      <c r="AL149" s="2" t="s">
        <v>6423</v>
      </c>
      <c r="AM149" s="2" t="b">
        <v>0</v>
      </c>
      <c r="AN149" s="2" t="s">
        <v>6424</v>
      </c>
      <c r="AO149" s="2" t="b">
        <v>0</v>
      </c>
      <c r="AP149" s="2" t="s">
        <v>6425</v>
      </c>
      <c r="AQ149" s="2" t="b">
        <v>0</v>
      </c>
      <c r="AR149" s="2" t="s">
        <v>6426</v>
      </c>
      <c r="AS149" s="22" t="b">
        <v>0</v>
      </c>
      <c r="AT149" s="2" t="s">
        <v>6427</v>
      </c>
      <c r="AU149" s="22" t="b">
        <v>0</v>
      </c>
      <c r="AV149" s="2" t="s">
        <v>6428</v>
      </c>
      <c r="BA149" s="22" t="b">
        <v>0</v>
      </c>
      <c r="BB149" s="2" t="s">
        <v>6429</v>
      </c>
      <c r="BC149" s="22" t="b">
        <v>0</v>
      </c>
      <c r="BD149" s="2" t="s">
        <v>6430</v>
      </c>
      <c r="BI149" s="22" t="b">
        <v>0</v>
      </c>
      <c r="BJ149" s="2" t="s">
        <v>6431</v>
      </c>
    </row>
    <row r="150">
      <c r="A150" s="22" t="b">
        <v>0</v>
      </c>
      <c r="B150" s="2" t="s">
        <v>6432</v>
      </c>
      <c r="C150" s="22" t="b">
        <v>0</v>
      </c>
      <c r="D150" s="173" t="s">
        <v>6433</v>
      </c>
      <c r="G150" s="22" t="b">
        <v>0</v>
      </c>
      <c r="H150" s="2" t="s">
        <v>6434</v>
      </c>
      <c r="K150" s="22" t="b">
        <v>0</v>
      </c>
      <c r="L150" s="2" t="s">
        <v>4912</v>
      </c>
      <c r="M150" s="79"/>
      <c r="N150" s="79"/>
      <c r="O150" s="22" t="b">
        <v>0</v>
      </c>
      <c r="P150" s="2" t="s">
        <v>6435</v>
      </c>
      <c r="Q150" s="22" t="b">
        <v>0</v>
      </c>
      <c r="R150" s="2" t="s">
        <v>6436</v>
      </c>
      <c r="S150" s="22" t="b">
        <v>0</v>
      </c>
      <c r="T150" s="2" t="s">
        <v>6437</v>
      </c>
      <c r="U150" s="2"/>
      <c r="V150" s="2"/>
      <c r="W150" s="22" t="b">
        <v>0</v>
      </c>
      <c r="X150" s="2" t="s">
        <v>6438</v>
      </c>
      <c r="Y150" s="83" t="b">
        <v>0</v>
      </c>
      <c r="Z150" s="84" t="s">
        <v>605</v>
      </c>
      <c r="AA150" s="22" t="b">
        <v>0</v>
      </c>
      <c r="AB150" s="2" t="s">
        <v>6439</v>
      </c>
      <c r="AC150" s="22" t="b">
        <v>0</v>
      </c>
      <c r="AD150" s="2" t="s">
        <v>6440</v>
      </c>
      <c r="AE150" s="2" t="b">
        <v>0</v>
      </c>
      <c r="AF150" s="2" t="s">
        <v>6441</v>
      </c>
      <c r="AG150" s="22" t="b">
        <v>0</v>
      </c>
      <c r="AH150" s="2" t="s">
        <v>6442</v>
      </c>
      <c r="AI150" s="2" t="b">
        <v>0</v>
      </c>
      <c r="AJ150" s="2" t="s">
        <v>6444</v>
      </c>
      <c r="AK150" s="22" t="b">
        <v>0</v>
      </c>
      <c r="AL150" s="2" t="s">
        <v>6445</v>
      </c>
      <c r="AM150" s="2" t="b">
        <v>0</v>
      </c>
      <c r="AN150" s="2" t="s">
        <v>6446</v>
      </c>
      <c r="AO150" s="2" t="b">
        <v>0</v>
      </c>
      <c r="AP150" s="2" t="s">
        <v>6447</v>
      </c>
      <c r="AQ150" s="2" t="b">
        <v>0</v>
      </c>
      <c r="AR150" s="2" t="s">
        <v>6448</v>
      </c>
      <c r="AS150" s="22" t="b">
        <v>0</v>
      </c>
      <c r="AT150" s="2" t="s">
        <v>6449</v>
      </c>
      <c r="AU150" s="22" t="b">
        <v>0</v>
      </c>
      <c r="AV150" s="2" t="s">
        <v>6450</v>
      </c>
      <c r="BA150" s="22" t="b">
        <v>0</v>
      </c>
      <c r="BB150" s="2" t="s">
        <v>6451</v>
      </c>
      <c r="BC150" s="22" t="b">
        <v>0</v>
      </c>
      <c r="BD150" s="2" t="s">
        <v>6452</v>
      </c>
      <c r="BI150" s="22" t="b">
        <v>0</v>
      </c>
      <c r="BJ150" s="2" t="s">
        <v>6453</v>
      </c>
    </row>
    <row r="151">
      <c r="A151" s="22" t="b">
        <v>0</v>
      </c>
      <c r="B151" s="2" t="s">
        <v>6454</v>
      </c>
      <c r="C151" s="22" t="b">
        <v>0</v>
      </c>
      <c r="D151" s="2" t="s">
        <v>6455</v>
      </c>
      <c r="G151" s="22" t="b">
        <v>0</v>
      </c>
      <c r="H151" s="2" t="s">
        <v>6456</v>
      </c>
      <c r="K151" s="22" t="b">
        <v>0</v>
      </c>
      <c r="L151" s="2" t="s">
        <v>4938</v>
      </c>
      <c r="M151" s="79"/>
      <c r="N151" s="79"/>
      <c r="O151" s="22" t="b">
        <v>0</v>
      </c>
      <c r="P151" s="2" t="s">
        <v>6457</v>
      </c>
      <c r="Q151" s="22" t="b">
        <v>0</v>
      </c>
      <c r="R151" s="2" t="s">
        <v>6458</v>
      </c>
      <c r="S151" s="22" t="b">
        <v>0</v>
      </c>
      <c r="T151" s="2" t="s">
        <v>6459</v>
      </c>
      <c r="U151" s="2"/>
      <c r="V151" s="2"/>
      <c r="W151" s="22" t="b">
        <v>0</v>
      </c>
      <c r="X151" s="2" t="s">
        <v>6460</v>
      </c>
      <c r="Y151" s="22" t="b">
        <v>0</v>
      </c>
      <c r="Z151" s="2" t="s">
        <v>6461</v>
      </c>
      <c r="AA151" s="22" t="b">
        <v>0</v>
      </c>
      <c r="AB151" s="2" t="s">
        <v>6462</v>
      </c>
      <c r="AC151" s="22" t="b">
        <v>0</v>
      </c>
      <c r="AD151" s="2" t="s">
        <v>6463</v>
      </c>
      <c r="AE151" s="2" t="b">
        <v>0</v>
      </c>
      <c r="AF151" s="2" t="s">
        <v>6464</v>
      </c>
      <c r="AG151" s="22" t="b">
        <v>0</v>
      </c>
      <c r="AH151" s="2" t="s">
        <v>6465</v>
      </c>
      <c r="AI151" s="2" t="b">
        <v>0</v>
      </c>
      <c r="AJ151" s="2" t="s">
        <v>6466</v>
      </c>
      <c r="AK151" s="22" t="b">
        <v>0</v>
      </c>
      <c r="AL151" s="2" t="s">
        <v>6467</v>
      </c>
      <c r="AM151" s="2" t="b">
        <v>0</v>
      </c>
      <c r="AN151" s="2" t="s">
        <v>6468</v>
      </c>
      <c r="AO151" s="2" t="b">
        <v>0</v>
      </c>
      <c r="AP151" s="2" t="s">
        <v>6469</v>
      </c>
      <c r="AQ151" s="2" t="b">
        <v>0</v>
      </c>
      <c r="AR151" s="2" t="s">
        <v>6470</v>
      </c>
      <c r="AS151" s="22" t="b">
        <v>0</v>
      </c>
      <c r="AT151" s="2" t="s">
        <v>6471</v>
      </c>
      <c r="AU151" s="22" t="b">
        <v>0</v>
      </c>
      <c r="AV151" s="2" t="s">
        <v>6472</v>
      </c>
      <c r="BA151" s="22" t="b">
        <v>0</v>
      </c>
      <c r="BB151" s="2" t="s">
        <v>6473</v>
      </c>
      <c r="BC151" s="22" t="b">
        <v>0</v>
      </c>
      <c r="BD151" s="2" t="s">
        <v>6474</v>
      </c>
      <c r="BI151" s="22" t="b">
        <v>0</v>
      </c>
      <c r="BJ151" s="2" t="s">
        <v>6475</v>
      </c>
    </row>
    <row r="152">
      <c r="A152" s="22" t="b">
        <v>0</v>
      </c>
      <c r="B152" s="2" t="s">
        <v>6476</v>
      </c>
      <c r="C152" s="22" t="b">
        <v>0</v>
      </c>
      <c r="D152" s="2" t="s">
        <v>6477</v>
      </c>
      <c r="G152" s="22" t="b">
        <v>0</v>
      </c>
      <c r="H152" s="2" t="s">
        <v>4090</v>
      </c>
      <c r="K152" s="22" t="b">
        <v>0</v>
      </c>
      <c r="L152" s="2" t="s">
        <v>4969</v>
      </c>
      <c r="M152" s="79"/>
      <c r="N152" s="79"/>
      <c r="O152" s="22" t="b">
        <v>0</v>
      </c>
      <c r="P152" s="2" t="s">
        <v>6478</v>
      </c>
      <c r="Q152" s="22" t="b">
        <v>0</v>
      </c>
      <c r="R152" s="2" t="s">
        <v>6479</v>
      </c>
      <c r="S152" s="22" t="b">
        <v>0</v>
      </c>
      <c r="T152" s="2" t="s">
        <v>6480</v>
      </c>
      <c r="U152" s="2"/>
      <c r="V152" s="2"/>
      <c r="W152" s="22" t="b">
        <v>0</v>
      </c>
      <c r="X152" s="2" t="s">
        <v>6481</v>
      </c>
      <c r="Y152" s="22" t="b">
        <v>0</v>
      </c>
      <c r="Z152" s="2" t="s">
        <v>6482</v>
      </c>
      <c r="AA152" s="22" t="b">
        <v>0</v>
      </c>
      <c r="AB152" s="2" t="s">
        <v>6483</v>
      </c>
      <c r="AC152" s="22" t="b">
        <v>0</v>
      </c>
      <c r="AD152" s="2" t="s">
        <v>6484</v>
      </c>
      <c r="AE152" s="2" t="b">
        <v>0</v>
      </c>
      <c r="AF152" s="2" t="s">
        <v>6485</v>
      </c>
      <c r="AG152" s="22" t="b">
        <v>0</v>
      </c>
      <c r="AH152" s="2" t="s">
        <v>6486</v>
      </c>
      <c r="AI152" s="2" t="b">
        <v>0</v>
      </c>
      <c r="AJ152" s="2" t="s">
        <v>6487</v>
      </c>
      <c r="AK152" s="22" t="b">
        <v>0</v>
      </c>
      <c r="AL152" s="2" t="s">
        <v>6488</v>
      </c>
      <c r="AM152" s="2" t="b">
        <v>0</v>
      </c>
      <c r="AN152" s="2" t="s">
        <v>6489</v>
      </c>
      <c r="AO152" s="2" t="b">
        <v>0</v>
      </c>
      <c r="AP152" s="2" t="s">
        <v>6490</v>
      </c>
      <c r="AQ152" s="2" t="b">
        <v>0</v>
      </c>
      <c r="AR152" s="2" t="s">
        <v>6492</v>
      </c>
      <c r="AS152" s="22" t="b">
        <v>0</v>
      </c>
      <c r="AT152" s="2" t="s">
        <v>6493</v>
      </c>
      <c r="AU152" s="22" t="b">
        <v>0</v>
      </c>
      <c r="AV152" s="2" t="s">
        <v>6495</v>
      </c>
      <c r="BA152" s="22" t="b">
        <v>0</v>
      </c>
      <c r="BB152" s="2" t="s">
        <v>6496</v>
      </c>
      <c r="BC152" s="22" t="b">
        <v>0</v>
      </c>
      <c r="BD152" s="2" t="s">
        <v>6497</v>
      </c>
      <c r="BI152" s="22" t="b">
        <v>0</v>
      </c>
      <c r="BJ152" s="2" t="s">
        <v>6498</v>
      </c>
    </row>
    <row r="153">
      <c r="A153" s="22" t="b">
        <v>0</v>
      </c>
      <c r="B153" s="2" t="s">
        <v>6499</v>
      </c>
      <c r="C153" s="22" t="b">
        <v>0</v>
      </c>
      <c r="D153" s="2" t="s">
        <v>6500</v>
      </c>
      <c r="G153" s="22" t="b">
        <v>0</v>
      </c>
      <c r="H153" s="2" t="s">
        <v>6501</v>
      </c>
      <c r="K153" s="22" t="b">
        <v>0</v>
      </c>
      <c r="L153" s="2" t="s">
        <v>5448</v>
      </c>
      <c r="M153" s="79"/>
      <c r="N153" s="79"/>
      <c r="O153" s="22" t="b">
        <v>0</v>
      </c>
      <c r="P153" s="2" t="s">
        <v>6502</v>
      </c>
      <c r="Q153" s="22" t="b">
        <v>0</v>
      </c>
      <c r="R153" s="2" t="s">
        <v>6503</v>
      </c>
      <c r="S153" s="22" t="b">
        <v>0</v>
      </c>
      <c r="T153" s="2" t="s">
        <v>6504</v>
      </c>
      <c r="U153" s="2"/>
      <c r="V153" s="2"/>
      <c r="W153" s="22" t="b">
        <v>0</v>
      </c>
      <c r="X153" s="2" t="s">
        <v>6505</v>
      </c>
      <c r="Y153" s="22" t="b">
        <v>0</v>
      </c>
      <c r="Z153" s="2" t="s">
        <v>6506</v>
      </c>
      <c r="AA153" s="22" t="b">
        <v>0</v>
      </c>
      <c r="AB153" s="2" t="s">
        <v>6507</v>
      </c>
      <c r="AC153" s="22" t="b">
        <v>0</v>
      </c>
      <c r="AD153" s="2" t="s">
        <v>6508</v>
      </c>
      <c r="AE153" s="2" t="b">
        <v>0</v>
      </c>
      <c r="AF153" s="2" t="s">
        <v>6509</v>
      </c>
      <c r="AG153" s="22" t="b">
        <v>0</v>
      </c>
      <c r="AH153" s="2" t="s">
        <v>6510</v>
      </c>
      <c r="AI153" s="2" t="b">
        <v>0</v>
      </c>
      <c r="AJ153" s="2" t="s">
        <v>6511</v>
      </c>
      <c r="AK153" s="22" t="b">
        <v>0</v>
      </c>
      <c r="AL153" s="2" t="s">
        <v>6512</v>
      </c>
      <c r="AM153" s="2" t="b">
        <v>0</v>
      </c>
      <c r="AN153" s="2" t="s">
        <v>6513</v>
      </c>
      <c r="AO153" s="2" t="b">
        <v>0</v>
      </c>
      <c r="AP153" s="2" t="s">
        <v>6514</v>
      </c>
      <c r="AQ153" s="2" t="b">
        <v>0</v>
      </c>
      <c r="AR153" s="2" t="s">
        <v>6515</v>
      </c>
      <c r="AS153" s="22" t="b">
        <v>0</v>
      </c>
      <c r="AT153" s="2" t="s">
        <v>6516</v>
      </c>
      <c r="AU153" s="22" t="b">
        <v>0</v>
      </c>
      <c r="AV153" s="2" t="s">
        <v>6517</v>
      </c>
      <c r="BA153" s="22" t="b">
        <v>0</v>
      </c>
      <c r="BB153" s="2" t="s">
        <v>6518</v>
      </c>
      <c r="BC153" s="22" t="b">
        <v>0</v>
      </c>
      <c r="BD153" s="2" t="s">
        <v>6519</v>
      </c>
      <c r="BI153" s="22" t="b">
        <v>0</v>
      </c>
      <c r="BJ153" s="2" t="s">
        <v>6520</v>
      </c>
    </row>
    <row r="154">
      <c r="A154" s="22" t="b">
        <v>0</v>
      </c>
      <c r="B154" s="2" t="s">
        <v>6521</v>
      </c>
      <c r="C154" s="22" t="b">
        <v>0</v>
      </c>
      <c r="D154" s="2" t="s">
        <v>6522</v>
      </c>
      <c r="G154" s="22" t="b">
        <v>0</v>
      </c>
      <c r="H154" s="2" t="s">
        <v>6523</v>
      </c>
      <c r="K154" s="22" t="b">
        <v>0</v>
      </c>
      <c r="L154" s="2" t="s">
        <v>5473</v>
      </c>
      <c r="M154" s="79"/>
      <c r="N154" s="79"/>
      <c r="O154" s="22" t="b">
        <v>0</v>
      </c>
      <c r="P154" s="2" t="s">
        <v>6524</v>
      </c>
      <c r="Q154" s="22" t="b">
        <v>0</v>
      </c>
      <c r="R154" s="2" t="s">
        <v>6525</v>
      </c>
      <c r="S154" s="22" t="b">
        <v>0</v>
      </c>
      <c r="T154" s="2" t="s">
        <v>6526</v>
      </c>
      <c r="U154" s="2"/>
      <c r="V154" s="2"/>
      <c r="W154" s="83" t="b">
        <v>0</v>
      </c>
      <c r="X154" s="84" t="s">
        <v>208</v>
      </c>
      <c r="Y154" s="22" t="b">
        <v>0</v>
      </c>
      <c r="Z154" s="2" t="s">
        <v>6527</v>
      </c>
      <c r="AA154" s="22" t="b">
        <v>0</v>
      </c>
      <c r="AB154" s="2" t="s">
        <v>6528</v>
      </c>
      <c r="AC154" s="22" t="b">
        <v>0</v>
      </c>
      <c r="AD154" s="2" t="s">
        <v>6529</v>
      </c>
      <c r="AE154" s="2" t="b">
        <v>0</v>
      </c>
      <c r="AF154" s="2" t="s">
        <v>6530</v>
      </c>
      <c r="AG154" s="22" t="b">
        <v>0</v>
      </c>
      <c r="AH154" s="2" t="s">
        <v>6531</v>
      </c>
      <c r="AI154" s="2" t="b">
        <v>0</v>
      </c>
      <c r="AJ154" s="2" t="s">
        <v>6532</v>
      </c>
      <c r="AK154" s="22" t="b">
        <v>0</v>
      </c>
      <c r="AL154" s="2" t="s">
        <v>6533</v>
      </c>
      <c r="AM154" s="2" t="b">
        <v>0</v>
      </c>
      <c r="AN154" s="2" t="s">
        <v>6534</v>
      </c>
      <c r="AO154" s="2" t="b">
        <v>0</v>
      </c>
      <c r="AP154" s="2" t="s">
        <v>6535</v>
      </c>
      <c r="AQ154" s="2" t="b">
        <v>0</v>
      </c>
      <c r="AR154" s="2" t="s">
        <v>6536</v>
      </c>
      <c r="AS154" s="22" t="b">
        <v>0</v>
      </c>
      <c r="AT154" s="2" t="s">
        <v>6537</v>
      </c>
      <c r="AU154" s="22" t="b">
        <v>0</v>
      </c>
      <c r="AV154" s="2" t="s">
        <v>6538</v>
      </c>
      <c r="BA154" s="83" t="b">
        <v>0</v>
      </c>
      <c r="BB154" s="84" t="s">
        <v>6539</v>
      </c>
      <c r="BC154" s="22" t="b">
        <v>0</v>
      </c>
      <c r="BD154" s="2" t="s">
        <v>6540</v>
      </c>
      <c r="BI154" s="22" t="b">
        <v>0</v>
      </c>
      <c r="BJ154" s="2" t="s">
        <v>6541</v>
      </c>
    </row>
    <row r="155">
      <c r="A155" s="22" t="b">
        <v>0</v>
      </c>
      <c r="B155" s="2" t="s">
        <v>6543</v>
      </c>
      <c r="C155" s="22" t="b">
        <v>0</v>
      </c>
      <c r="D155" s="2" t="s">
        <v>6544</v>
      </c>
      <c r="G155" s="22" t="b">
        <v>0</v>
      </c>
      <c r="H155" s="2" t="s">
        <v>6545</v>
      </c>
      <c r="K155" s="22" t="b">
        <v>0</v>
      </c>
      <c r="L155" s="2" t="s">
        <v>5499</v>
      </c>
      <c r="M155" s="79"/>
      <c r="N155" s="79"/>
      <c r="O155" s="22" t="b">
        <v>0</v>
      </c>
      <c r="P155" s="2" t="s">
        <v>6546</v>
      </c>
      <c r="Q155" s="22" t="b">
        <v>0</v>
      </c>
      <c r="R155" s="2" t="s">
        <v>6547</v>
      </c>
      <c r="S155" s="22" t="b">
        <v>0</v>
      </c>
      <c r="T155" s="2" t="s">
        <v>6548</v>
      </c>
      <c r="U155" s="2"/>
      <c r="V155" s="2"/>
      <c r="W155" s="22" t="b">
        <v>0</v>
      </c>
      <c r="X155" s="2" t="s">
        <v>6549</v>
      </c>
      <c r="Y155" s="22" t="b">
        <v>0</v>
      </c>
      <c r="Z155" s="2" t="s">
        <v>6550</v>
      </c>
      <c r="AA155" s="22" t="b">
        <v>0</v>
      </c>
      <c r="AB155" s="2" t="s">
        <v>6551</v>
      </c>
      <c r="AC155" s="22" t="b">
        <v>0</v>
      </c>
      <c r="AD155" s="2" t="s">
        <v>6552</v>
      </c>
      <c r="AE155" s="2" t="b">
        <v>0</v>
      </c>
      <c r="AF155" s="2" t="s">
        <v>6553</v>
      </c>
      <c r="AG155" s="22" t="b">
        <v>0</v>
      </c>
      <c r="AH155" s="2" t="s">
        <v>6554</v>
      </c>
      <c r="AI155" s="2" t="b">
        <v>0</v>
      </c>
      <c r="AJ155" s="2" t="s">
        <v>6555</v>
      </c>
      <c r="AK155" s="22" t="b">
        <v>0</v>
      </c>
      <c r="AL155" s="2" t="s">
        <v>6556</v>
      </c>
      <c r="AM155" s="2" t="b">
        <v>0</v>
      </c>
      <c r="AN155" s="2" t="s">
        <v>6557</v>
      </c>
      <c r="AO155" s="2" t="b">
        <v>0</v>
      </c>
      <c r="AP155" s="2" t="s">
        <v>6558</v>
      </c>
      <c r="AQ155" s="2" t="b">
        <v>0</v>
      </c>
      <c r="AR155" s="2" t="s">
        <v>6559</v>
      </c>
      <c r="AS155" s="22" t="b">
        <v>0</v>
      </c>
      <c r="AT155" s="2" t="s">
        <v>6560</v>
      </c>
      <c r="AU155" s="22" t="b">
        <v>0</v>
      </c>
      <c r="AV155" s="2" t="s">
        <v>6561</v>
      </c>
      <c r="BA155" s="22" t="b">
        <v>0</v>
      </c>
      <c r="BB155" s="2" t="s">
        <v>6562</v>
      </c>
      <c r="BC155" s="22" t="b">
        <v>0</v>
      </c>
      <c r="BD155" s="2" t="s">
        <v>6563</v>
      </c>
      <c r="BI155" s="22" t="b">
        <v>0</v>
      </c>
      <c r="BJ155" s="2" t="s">
        <v>6564</v>
      </c>
    </row>
    <row r="156">
      <c r="A156" s="22" t="b">
        <v>0</v>
      </c>
      <c r="B156" s="2" t="s">
        <v>6565</v>
      </c>
      <c r="C156" s="22" t="b">
        <v>0</v>
      </c>
      <c r="D156" s="173" t="s">
        <v>6566</v>
      </c>
      <c r="G156" s="22" t="b">
        <v>0</v>
      </c>
      <c r="H156" s="2" t="s">
        <v>6567</v>
      </c>
      <c r="K156" s="22" t="b">
        <v>0</v>
      </c>
      <c r="L156" s="2" t="s">
        <v>5524</v>
      </c>
      <c r="M156" s="79"/>
      <c r="N156" s="79"/>
      <c r="O156" s="22" t="b">
        <v>0</v>
      </c>
      <c r="P156" s="2" t="s">
        <v>6568</v>
      </c>
      <c r="Q156" s="22" t="b">
        <v>0</v>
      </c>
      <c r="R156" s="2" t="s">
        <v>6569</v>
      </c>
      <c r="S156" s="22" t="b">
        <v>0</v>
      </c>
      <c r="T156" s="2" t="s">
        <v>6570</v>
      </c>
      <c r="U156" s="2"/>
      <c r="V156" s="2"/>
      <c r="W156" s="22" t="b">
        <v>0</v>
      </c>
      <c r="X156" s="2" t="s">
        <v>6571</v>
      </c>
      <c r="Y156" s="22" t="b">
        <v>0</v>
      </c>
      <c r="Z156" s="2" t="s">
        <v>6572</v>
      </c>
      <c r="AA156" s="22" t="b">
        <v>0</v>
      </c>
      <c r="AB156" s="2" t="s">
        <v>6573</v>
      </c>
      <c r="AC156" s="22" t="b">
        <v>0</v>
      </c>
      <c r="AD156" s="2" t="s">
        <v>6574</v>
      </c>
      <c r="AE156" s="2" t="b">
        <v>0</v>
      </c>
      <c r="AF156" s="2" t="s">
        <v>6575</v>
      </c>
      <c r="AG156" s="22" t="b">
        <v>0</v>
      </c>
      <c r="AH156" s="2" t="s">
        <v>6576</v>
      </c>
      <c r="AI156" s="2" t="b">
        <v>0</v>
      </c>
      <c r="AJ156" s="2" t="s">
        <v>6577</v>
      </c>
      <c r="AK156" s="22" t="b">
        <v>0</v>
      </c>
      <c r="AL156" s="2" t="s">
        <v>6578</v>
      </c>
      <c r="AM156" s="2" t="b">
        <v>0</v>
      </c>
      <c r="AN156" s="2" t="s">
        <v>6579</v>
      </c>
      <c r="AO156" s="2" t="b">
        <v>0</v>
      </c>
      <c r="AP156" s="2" t="s">
        <v>6580</v>
      </c>
      <c r="AQ156" s="2" t="b">
        <v>0</v>
      </c>
      <c r="AR156" s="2" t="s">
        <v>6581</v>
      </c>
      <c r="AS156" s="22" t="b">
        <v>0</v>
      </c>
      <c r="AT156" s="2" t="s">
        <v>6582</v>
      </c>
      <c r="BA156" s="22" t="b">
        <v>0</v>
      </c>
      <c r="BB156" s="2" t="s">
        <v>6583</v>
      </c>
      <c r="BC156" s="22" t="b">
        <v>0</v>
      </c>
      <c r="BD156" s="2" t="s">
        <v>6584</v>
      </c>
      <c r="BI156" s="22" t="b">
        <v>0</v>
      </c>
      <c r="BJ156" s="2" t="s">
        <v>6585</v>
      </c>
    </row>
    <row r="157">
      <c r="A157" s="22" t="b">
        <v>0</v>
      </c>
      <c r="B157" s="2" t="s">
        <v>6586</v>
      </c>
      <c r="C157" s="22" t="b">
        <v>0</v>
      </c>
      <c r="D157" s="173" t="s">
        <v>6587</v>
      </c>
      <c r="G157" s="22" t="b">
        <v>0</v>
      </c>
      <c r="H157" s="2" t="s">
        <v>6588</v>
      </c>
      <c r="K157" s="22" t="b">
        <v>0</v>
      </c>
      <c r="L157" s="2" t="s">
        <v>5550</v>
      </c>
      <c r="M157" s="79"/>
      <c r="N157" s="79"/>
      <c r="O157" s="22" t="b">
        <v>0</v>
      </c>
      <c r="P157" s="2" t="s">
        <v>6589</v>
      </c>
      <c r="Q157" s="22" t="b">
        <v>0</v>
      </c>
      <c r="R157" s="2" t="s">
        <v>6590</v>
      </c>
      <c r="S157" s="22" t="b">
        <v>0</v>
      </c>
      <c r="T157" s="2" t="s">
        <v>6591</v>
      </c>
      <c r="U157" s="2"/>
      <c r="V157" s="2"/>
      <c r="W157" s="22" t="b">
        <v>0</v>
      </c>
      <c r="X157" s="2" t="s">
        <v>6593</v>
      </c>
      <c r="Y157" s="22" t="b">
        <v>0</v>
      </c>
      <c r="Z157" s="2" t="s">
        <v>6594</v>
      </c>
      <c r="AA157" s="22" t="b">
        <v>0</v>
      </c>
      <c r="AB157" s="2" t="s">
        <v>6595</v>
      </c>
      <c r="AC157" s="22" t="b">
        <v>0</v>
      </c>
      <c r="AD157" s="2" t="s">
        <v>6596</v>
      </c>
      <c r="AE157" s="2" t="b">
        <v>0</v>
      </c>
      <c r="AF157" s="2" t="s">
        <v>6597</v>
      </c>
      <c r="AG157" s="22" t="b">
        <v>0</v>
      </c>
      <c r="AH157" s="2" t="s">
        <v>6598</v>
      </c>
      <c r="AI157" s="2" t="b">
        <v>0</v>
      </c>
      <c r="AJ157" s="2" t="s">
        <v>6599</v>
      </c>
      <c r="AK157" s="22" t="b">
        <v>0</v>
      </c>
      <c r="AL157" s="2" t="s">
        <v>6600</v>
      </c>
      <c r="AM157" s="2" t="b">
        <v>0</v>
      </c>
      <c r="AN157" s="2" t="s">
        <v>6601</v>
      </c>
      <c r="AQ157" s="2" t="b">
        <v>0</v>
      </c>
      <c r="AR157" s="2" t="s">
        <v>6602</v>
      </c>
      <c r="AS157" s="22" t="b">
        <v>0</v>
      </c>
      <c r="AT157" s="2" t="s">
        <v>6603</v>
      </c>
      <c r="BA157" s="22" t="b">
        <v>0</v>
      </c>
      <c r="BB157" s="2" t="s">
        <v>6604</v>
      </c>
      <c r="BC157" s="22" t="b">
        <v>0</v>
      </c>
      <c r="BD157" s="2" t="s">
        <v>6605</v>
      </c>
      <c r="BI157" s="22" t="b">
        <v>0</v>
      </c>
      <c r="BJ157" s="2" t="s">
        <v>6606</v>
      </c>
    </row>
    <row r="158">
      <c r="A158" s="83" t="b">
        <v>0</v>
      </c>
      <c r="B158" s="84" t="s">
        <v>6607</v>
      </c>
      <c r="C158" s="22" t="b">
        <v>0</v>
      </c>
      <c r="D158" s="173" t="s">
        <v>6608</v>
      </c>
      <c r="G158" s="22" t="b">
        <v>0</v>
      </c>
      <c r="H158" s="2" t="s">
        <v>6609</v>
      </c>
      <c r="K158" s="22" t="b">
        <v>0</v>
      </c>
      <c r="L158" s="2" t="s">
        <v>5574</v>
      </c>
      <c r="M158" s="79"/>
      <c r="N158" s="79"/>
      <c r="O158" s="22" t="b">
        <v>0</v>
      </c>
      <c r="P158" s="2" t="s">
        <v>6610</v>
      </c>
      <c r="Q158" s="22" t="b">
        <v>0</v>
      </c>
      <c r="R158" s="2" t="s">
        <v>6611</v>
      </c>
      <c r="S158" s="22" t="b">
        <v>0</v>
      </c>
      <c r="T158" s="2" t="s">
        <v>6612</v>
      </c>
      <c r="U158" s="2"/>
      <c r="V158" s="2"/>
      <c r="W158" s="22" t="b">
        <v>0</v>
      </c>
      <c r="X158" s="2" t="s">
        <v>6613</v>
      </c>
      <c r="Y158" s="22" t="b">
        <v>0</v>
      </c>
      <c r="Z158" s="2" t="s">
        <v>6614</v>
      </c>
      <c r="AA158" s="22" t="b">
        <v>0</v>
      </c>
      <c r="AB158" s="2" t="s">
        <v>6615</v>
      </c>
      <c r="AC158" s="22" t="b">
        <v>0</v>
      </c>
      <c r="AD158" s="2" t="s">
        <v>6616</v>
      </c>
      <c r="AE158" s="2" t="b">
        <v>0</v>
      </c>
      <c r="AF158" s="2" t="s">
        <v>6617</v>
      </c>
      <c r="AG158" s="22" t="b">
        <v>0</v>
      </c>
      <c r="AH158" s="2" t="s">
        <v>6618</v>
      </c>
      <c r="AI158" s="2" t="b">
        <v>0</v>
      </c>
      <c r="AJ158" s="2" t="s">
        <v>6619</v>
      </c>
      <c r="AK158" s="22" t="b">
        <v>0</v>
      </c>
      <c r="AL158" s="2" t="s">
        <v>6620</v>
      </c>
      <c r="AM158" s="2" t="b">
        <v>0</v>
      </c>
      <c r="AN158" s="2" t="s">
        <v>6621</v>
      </c>
      <c r="AQ158" s="2" t="b">
        <v>0</v>
      </c>
      <c r="AR158" s="2" t="s">
        <v>6622</v>
      </c>
      <c r="AS158" s="22" t="b">
        <v>0</v>
      </c>
      <c r="AT158" s="2" t="s">
        <v>6623</v>
      </c>
      <c r="BA158" s="22" t="b">
        <v>0</v>
      </c>
      <c r="BB158" s="2" t="s">
        <v>6624</v>
      </c>
      <c r="BC158" s="22" t="b">
        <v>0</v>
      </c>
      <c r="BD158" s="2" t="s">
        <v>6625</v>
      </c>
      <c r="BI158" s="22" t="b">
        <v>0</v>
      </c>
      <c r="BJ158" s="2" t="s">
        <v>6626</v>
      </c>
    </row>
    <row r="159">
      <c r="A159" s="22" t="b">
        <v>0</v>
      </c>
      <c r="B159" s="2" t="s">
        <v>2916</v>
      </c>
      <c r="C159" s="22" t="b">
        <v>0</v>
      </c>
      <c r="D159" s="173" t="s">
        <v>6627</v>
      </c>
      <c r="G159" s="22" t="b">
        <v>0</v>
      </c>
      <c r="H159" s="2" t="s">
        <v>6628</v>
      </c>
      <c r="K159" s="22" t="b">
        <v>0</v>
      </c>
      <c r="L159" s="2" t="s">
        <v>5600</v>
      </c>
      <c r="M159" s="79"/>
      <c r="N159" s="79"/>
      <c r="O159" s="22" t="b">
        <v>0</v>
      </c>
      <c r="P159" s="2" t="s">
        <v>6629</v>
      </c>
      <c r="Q159" s="22" t="b">
        <v>0</v>
      </c>
      <c r="R159" s="2" t="s">
        <v>6630</v>
      </c>
      <c r="S159" s="22" t="b">
        <v>0</v>
      </c>
      <c r="T159" s="2" t="s">
        <v>6631</v>
      </c>
      <c r="U159" s="2"/>
      <c r="V159" s="2"/>
      <c r="W159" s="22" t="b">
        <v>0</v>
      </c>
      <c r="X159" s="2" t="s">
        <v>6632</v>
      </c>
      <c r="Y159" s="22" t="b">
        <v>0</v>
      </c>
      <c r="Z159" s="2" t="s">
        <v>6633</v>
      </c>
      <c r="AA159" s="22" t="b">
        <v>0</v>
      </c>
      <c r="AB159" s="2" t="s">
        <v>6635</v>
      </c>
      <c r="AC159" s="22" t="b">
        <v>0</v>
      </c>
      <c r="AD159" s="2" t="s">
        <v>6636</v>
      </c>
      <c r="AE159" s="2" t="b">
        <v>0</v>
      </c>
      <c r="AF159" s="2" t="s">
        <v>6637</v>
      </c>
      <c r="AG159" s="22" t="b">
        <v>0</v>
      </c>
      <c r="AH159" s="2" t="s">
        <v>6638</v>
      </c>
      <c r="AI159" s="2" t="b">
        <v>0</v>
      </c>
      <c r="AJ159" s="2" t="s">
        <v>6639</v>
      </c>
      <c r="AK159" s="22" t="b">
        <v>0</v>
      </c>
      <c r="AL159" s="2" t="s">
        <v>6640</v>
      </c>
      <c r="AM159" s="2" t="b">
        <v>0</v>
      </c>
      <c r="AN159" s="2" t="s">
        <v>6641</v>
      </c>
      <c r="AQ159" s="2" t="b">
        <v>0</v>
      </c>
      <c r="AR159" s="2" t="s">
        <v>6642</v>
      </c>
      <c r="AS159" s="22" t="b">
        <v>0</v>
      </c>
      <c r="AT159" s="2" t="s">
        <v>6643</v>
      </c>
      <c r="BA159" s="22" t="b">
        <v>0</v>
      </c>
      <c r="BB159" s="2" t="s">
        <v>6644</v>
      </c>
      <c r="BC159" s="22" t="b">
        <v>0</v>
      </c>
      <c r="BD159" s="2" t="s">
        <v>6645</v>
      </c>
      <c r="BI159" s="22" t="b">
        <v>0</v>
      </c>
      <c r="BJ159" s="2" t="s">
        <v>6646</v>
      </c>
    </row>
    <row r="160">
      <c r="A160" s="22" t="b">
        <v>0</v>
      </c>
      <c r="B160" s="2" t="s">
        <v>2947</v>
      </c>
      <c r="C160" s="22" t="b">
        <v>0</v>
      </c>
      <c r="D160" s="173" t="s">
        <v>6647</v>
      </c>
      <c r="G160" s="22" t="b">
        <v>0</v>
      </c>
      <c r="H160" s="2" t="s">
        <v>6648</v>
      </c>
      <c r="K160" s="22" t="b">
        <v>0</v>
      </c>
      <c r="L160" s="2" t="s">
        <v>6092</v>
      </c>
      <c r="M160" s="79"/>
      <c r="N160" s="79"/>
      <c r="O160" s="22" t="b">
        <v>0</v>
      </c>
      <c r="P160" s="2" t="s">
        <v>6649</v>
      </c>
      <c r="Q160" s="22" t="b">
        <v>0</v>
      </c>
      <c r="R160" s="2" t="s">
        <v>6650</v>
      </c>
      <c r="S160" s="22" t="b">
        <v>0</v>
      </c>
      <c r="T160" s="2" t="s">
        <v>6651</v>
      </c>
      <c r="U160" s="2"/>
      <c r="V160" s="2"/>
      <c r="W160" s="22" t="b">
        <v>0</v>
      </c>
      <c r="X160" s="2" t="s">
        <v>6652</v>
      </c>
      <c r="Y160" s="22" t="b">
        <v>0</v>
      </c>
      <c r="Z160" s="2" t="s">
        <v>6653</v>
      </c>
      <c r="AA160" s="22" t="b">
        <v>0</v>
      </c>
      <c r="AB160" s="2" t="s">
        <v>6654</v>
      </c>
      <c r="AC160" s="22" t="b">
        <v>0</v>
      </c>
      <c r="AD160" s="2" t="s">
        <v>6655</v>
      </c>
      <c r="AE160" s="2" t="b">
        <v>0</v>
      </c>
      <c r="AF160" s="2" t="s">
        <v>6656</v>
      </c>
      <c r="AG160" s="22" t="b">
        <v>0</v>
      </c>
      <c r="AH160" s="2" t="s">
        <v>6657</v>
      </c>
      <c r="AI160" s="2" t="b">
        <v>0</v>
      </c>
      <c r="AJ160" s="2" t="s">
        <v>6658</v>
      </c>
      <c r="AK160" s="22" t="b">
        <v>0</v>
      </c>
      <c r="AL160" s="2" t="s">
        <v>6659</v>
      </c>
      <c r="AM160" s="2" t="b">
        <v>0</v>
      </c>
      <c r="AN160" s="2" t="s">
        <v>6660</v>
      </c>
      <c r="AQ160" s="2" t="b">
        <v>0</v>
      </c>
      <c r="AR160" s="2" t="s">
        <v>6661</v>
      </c>
      <c r="AS160" s="83" t="b">
        <v>0</v>
      </c>
      <c r="AT160" s="84" t="s">
        <v>1313</v>
      </c>
      <c r="BA160" s="22" t="b">
        <v>0</v>
      </c>
      <c r="BB160" s="2" t="s">
        <v>6662</v>
      </c>
      <c r="BC160" s="22" t="b">
        <v>0</v>
      </c>
      <c r="BD160" s="2" t="s">
        <v>6663</v>
      </c>
      <c r="BI160" s="22" t="b">
        <v>0</v>
      </c>
      <c r="BJ160" s="2" t="s">
        <v>6664</v>
      </c>
    </row>
    <row r="161">
      <c r="A161" s="22" t="b">
        <v>0</v>
      </c>
      <c r="B161" s="2" t="s">
        <v>2977</v>
      </c>
      <c r="C161" s="22" t="b">
        <v>0</v>
      </c>
      <c r="D161" s="173" t="s">
        <v>6665</v>
      </c>
      <c r="G161" s="22" t="b">
        <v>0</v>
      </c>
      <c r="H161" s="2" t="s">
        <v>6667</v>
      </c>
      <c r="K161" s="22" t="b">
        <v>0</v>
      </c>
      <c r="L161" s="2" t="s">
        <v>6113</v>
      </c>
      <c r="M161" s="79"/>
      <c r="N161" s="79"/>
      <c r="O161" s="22" t="b">
        <v>0</v>
      </c>
      <c r="P161" s="2" t="s">
        <v>6669</v>
      </c>
      <c r="Q161" s="22" t="b">
        <v>0</v>
      </c>
      <c r="R161" s="2" t="s">
        <v>6670</v>
      </c>
      <c r="S161" s="22" t="b">
        <v>0</v>
      </c>
      <c r="T161" s="2" t="s">
        <v>6671</v>
      </c>
      <c r="U161" s="2"/>
      <c r="V161" s="2"/>
      <c r="W161" s="22" t="b">
        <v>0</v>
      </c>
      <c r="X161" s="2" t="s">
        <v>6673</v>
      </c>
      <c r="Y161" s="22" t="b">
        <v>0</v>
      </c>
      <c r="Z161" s="2" t="s">
        <v>6674</v>
      </c>
      <c r="AA161" s="22" t="b">
        <v>0</v>
      </c>
      <c r="AB161" s="2" t="s">
        <v>6675</v>
      </c>
      <c r="AC161" s="22" t="b">
        <v>0</v>
      </c>
      <c r="AD161" s="2" t="s">
        <v>6676</v>
      </c>
      <c r="AE161" s="2" t="b">
        <v>0</v>
      </c>
      <c r="AF161" s="2" t="s">
        <v>6677</v>
      </c>
      <c r="AG161" s="22" t="b">
        <v>0</v>
      </c>
      <c r="AH161" s="2" t="s">
        <v>6678</v>
      </c>
      <c r="AI161" s="2" t="b">
        <v>0</v>
      </c>
      <c r="AJ161" s="2" t="s">
        <v>6679</v>
      </c>
      <c r="AK161" s="22" t="b">
        <v>0</v>
      </c>
      <c r="AL161" s="2" t="s">
        <v>6680</v>
      </c>
      <c r="AM161" s="2" t="b">
        <v>0</v>
      </c>
      <c r="AN161" s="2" t="s">
        <v>6681</v>
      </c>
      <c r="AQ161" s="2" t="b">
        <v>0</v>
      </c>
      <c r="AR161" s="2" t="s">
        <v>6682</v>
      </c>
      <c r="AS161" s="22" t="b">
        <v>0</v>
      </c>
      <c r="AT161" s="2" t="s">
        <v>6683</v>
      </c>
      <c r="BA161" s="22" t="b">
        <v>0</v>
      </c>
      <c r="BB161" s="2" t="s">
        <v>6684</v>
      </c>
      <c r="BC161" s="22" t="b">
        <v>0</v>
      </c>
      <c r="BD161" s="2" t="s">
        <v>6685</v>
      </c>
      <c r="BI161" s="22" t="b">
        <v>0</v>
      </c>
      <c r="BJ161" s="2" t="s">
        <v>6686</v>
      </c>
    </row>
    <row r="162">
      <c r="A162" s="22" t="b">
        <v>0</v>
      </c>
      <c r="B162" s="2" t="s">
        <v>3006</v>
      </c>
      <c r="C162" s="22" t="b">
        <v>0</v>
      </c>
      <c r="D162" s="173" t="s">
        <v>6687</v>
      </c>
      <c r="G162" s="22" t="b">
        <v>0</v>
      </c>
      <c r="H162" s="2" t="s">
        <v>6688</v>
      </c>
      <c r="K162" s="22" t="b">
        <v>0</v>
      </c>
      <c r="L162" s="2" t="s">
        <v>6135</v>
      </c>
      <c r="M162" s="79"/>
      <c r="N162" s="79"/>
      <c r="O162" s="22" t="b">
        <v>0</v>
      </c>
      <c r="P162" s="2" t="s">
        <v>6689</v>
      </c>
      <c r="Q162" s="22" t="b">
        <v>0</v>
      </c>
      <c r="R162" s="2" t="s">
        <v>6690</v>
      </c>
      <c r="S162" s="22" t="b">
        <v>0</v>
      </c>
      <c r="T162" s="2" t="s">
        <v>6691</v>
      </c>
      <c r="U162" s="2"/>
      <c r="V162" s="2"/>
      <c r="W162" s="22" t="b">
        <v>0</v>
      </c>
      <c r="X162" s="2" t="s">
        <v>6692</v>
      </c>
      <c r="Y162" s="22" t="b">
        <v>0</v>
      </c>
      <c r="Z162" s="2" t="s">
        <v>6693</v>
      </c>
      <c r="AA162" s="22" t="b">
        <v>0</v>
      </c>
      <c r="AB162" s="2" t="s">
        <v>6694</v>
      </c>
      <c r="AC162" s="22" t="b">
        <v>0</v>
      </c>
      <c r="AD162" s="2" t="s">
        <v>6695</v>
      </c>
      <c r="AE162" s="2" t="b">
        <v>0</v>
      </c>
      <c r="AF162" s="2" t="s">
        <v>6696</v>
      </c>
      <c r="AG162" s="22" t="b">
        <v>0</v>
      </c>
      <c r="AH162" s="2" t="s">
        <v>6697</v>
      </c>
      <c r="AI162" s="2" t="b">
        <v>0</v>
      </c>
      <c r="AJ162" s="2" t="s">
        <v>6699</v>
      </c>
      <c r="AK162" s="22" t="b">
        <v>0</v>
      </c>
      <c r="AL162" s="2" t="s">
        <v>6700</v>
      </c>
      <c r="AM162" s="2" t="b">
        <v>0</v>
      </c>
      <c r="AN162" s="2" t="s">
        <v>6701</v>
      </c>
      <c r="AQ162" s="2" t="b">
        <v>0</v>
      </c>
      <c r="AR162" s="2" t="s">
        <v>6702</v>
      </c>
      <c r="AS162" s="22" t="b">
        <v>0</v>
      </c>
      <c r="AT162" s="2" t="s">
        <v>6703</v>
      </c>
      <c r="BA162" s="22" t="b">
        <v>0</v>
      </c>
      <c r="BB162" s="2" t="s">
        <v>6704</v>
      </c>
      <c r="BC162" s="22" t="b">
        <v>0</v>
      </c>
      <c r="BD162" s="2" t="s">
        <v>6705</v>
      </c>
      <c r="BI162" s="22" t="b">
        <v>0</v>
      </c>
      <c r="BJ162" s="2" t="s">
        <v>6706</v>
      </c>
    </row>
    <row r="163">
      <c r="A163" s="22" t="b">
        <v>0</v>
      </c>
      <c r="B163" s="2" t="s">
        <v>3036</v>
      </c>
      <c r="C163" s="22" t="b">
        <v>0</v>
      </c>
      <c r="D163" s="173" t="s">
        <v>6707</v>
      </c>
      <c r="G163" s="22" t="b">
        <v>0</v>
      </c>
      <c r="H163" s="2" t="s">
        <v>6708</v>
      </c>
      <c r="K163" s="22" t="b">
        <v>0</v>
      </c>
      <c r="L163" s="2" t="s">
        <v>6160</v>
      </c>
      <c r="M163" s="79"/>
      <c r="N163" s="79"/>
      <c r="O163" s="22" t="b">
        <v>0</v>
      </c>
      <c r="P163" s="2" t="s">
        <v>6709</v>
      </c>
      <c r="Q163" s="22" t="b">
        <v>0</v>
      </c>
      <c r="R163" s="2" t="s">
        <v>6710</v>
      </c>
      <c r="S163" s="22" t="b">
        <v>0</v>
      </c>
      <c r="T163" s="2" t="s">
        <v>6711</v>
      </c>
      <c r="U163" s="2"/>
      <c r="V163" s="2"/>
      <c r="W163" s="22" t="b">
        <v>0</v>
      </c>
      <c r="X163" s="2" t="s">
        <v>6712</v>
      </c>
      <c r="Y163" s="22" t="b">
        <v>0</v>
      </c>
      <c r="Z163" s="2" t="s">
        <v>6713</v>
      </c>
      <c r="AA163" s="22" t="b">
        <v>0</v>
      </c>
      <c r="AB163" s="2" t="s">
        <v>6714</v>
      </c>
      <c r="AC163" s="22" t="b">
        <v>0</v>
      </c>
      <c r="AD163" s="2" t="s">
        <v>6715</v>
      </c>
      <c r="AE163" s="2" t="b">
        <v>0</v>
      </c>
      <c r="AF163" s="2" t="s">
        <v>6716</v>
      </c>
      <c r="AG163" s="22" t="b">
        <v>0</v>
      </c>
      <c r="AH163" s="2" t="s">
        <v>6718</v>
      </c>
      <c r="AI163" s="2" t="b">
        <v>0</v>
      </c>
      <c r="AJ163" s="2" t="s">
        <v>6719</v>
      </c>
      <c r="AK163" s="22" t="b">
        <v>0</v>
      </c>
      <c r="AL163" s="2" t="s">
        <v>6720</v>
      </c>
      <c r="AM163" s="2" t="b">
        <v>0</v>
      </c>
      <c r="AN163" s="2" t="s">
        <v>6721</v>
      </c>
      <c r="AQ163" s="2" t="b">
        <v>0</v>
      </c>
      <c r="AR163" s="2" t="s">
        <v>6722</v>
      </c>
      <c r="AS163" s="22" t="b">
        <v>0</v>
      </c>
      <c r="AT163" s="2" t="s">
        <v>6723</v>
      </c>
      <c r="BA163" s="22" t="b">
        <v>0</v>
      </c>
      <c r="BB163" s="2" t="s">
        <v>6724</v>
      </c>
      <c r="BC163" s="22" t="b">
        <v>0</v>
      </c>
      <c r="BD163" s="2" t="s">
        <v>6725</v>
      </c>
      <c r="BI163" s="22" t="b">
        <v>0</v>
      </c>
      <c r="BJ163" s="2" t="s">
        <v>6726</v>
      </c>
    </row>
    <row r="164">
      <c r="A164" s="22" t="b">
        <v>0</v>
      </c>
      <c r="B164" s="2" t="s">
        <v>3064</v>
      </c>
      <c r="C164" s="22" t="b">
        <v>0</v>
      </c>
      <c r="D164" s="2" t="s">
        <v>6727</v>
      </c>
      <c r="G164" s="22" t="b">
        <v>0</v>
      </c>
      <c r="H164" s="2" t="s">
        <v>6728</v>
      </c>
      <c r="K164" s="22" t="b">
        <v>0</v>
      </c>
      <c r="L164" s="2" t="s">
        <v>6181</v>
      </c>
      <c r="M164" s="79"/>
      <c r="N164" s="79"/>
      <c r="O164" s="22" t="b">
        <v>0</v>
      </c>
      <c r="P164" s="2" t="s">
        <v>6729</v>
      </c>
      <c r="Q164" s="22" t="b">
        <v>0</v>
      </c>
      <c r="R164" s="2" t="s">
        <v>6730</v>
      </c>
      <c r="S164" s="22" t="b">
        <v>0</v>
      </c>
      <c r="T164" s="2" t="s">
        <v>3080</v>
      </c>
      <c r="U164" s="2"/>
      <c r="V164" s="2"/>
      <c r="W164" s="22" t="b">
        <v>0</v>
      </c>
      <c r="X164" s="2" t="s">
        <v>6731</v>
      </c>
      <c r="Y164" s="22" t="b">
        <v>0</v>
      </c>
      <c r="Z164" s="2" t="s">
        <v>6732</v>
      </c>
      <c r="AA164" s="22" t="b">
        <v>0</v>
      </c>
      <c r="AB164" s="2" t="s">
        <v>6733</v>
      </c>
      <c r="AC164" s="22" t="b">
        <v>0</v>
      </c>
      <c r="AD164" s="2" t="s">
        <v>6734</v>
      </c>
      <c r="AE164" s="2" t="b">
        <v>0</v>
      </c>
      <c r="AF164" s="2" t="s">
        <v>6735</v>
      </c>
      <c r="AG164" s="22" t="b">
        <v>0</v>
      </c>
      <c r="AH164" s="2" t="s">
        <v>6736</v>
      </c>
      <c r="AI164" s="2" t="b">
        <v>0</v>
      </c>
      <c r="AJ164" s="2" t="s">
        <v>6737</v>
      </c>
      <c r="AK164" s="22" t="b">
        <v>0</v>
      </c>
      <c r="AL164" s="2" t="s">
        <v>6738</v>
      </c>
      <c r="AM164" s="2" t="b">
        <v>0</v>
      </c>
      <c r="AN164" s="2" t="s">
        <v>6739</v>
      </c>
      <c r="AQ164" s="2" t="b">
        <v>0</v>
      </c>
      <c r="AR164" s="2" t="s">
        <v>6740</v>
      </c>
      <c r="AS164" s="22" t="b">
        <v>0</v>
      </c>
      <c r="AT164" s="2" t="s">
        <v>6741</v>
      </c>
      <c r="BA164" s="22" t="b">
        <v>0</v>
      </c>
      <c r="BB164" s="2" t="s">
        <v>6742</v>
      </c>
      <c r="BC164" s="22" t="b">
        <v>0</v>
      </c>
      <c r="BD164" s="2" t="s">
        <v>6743</v>
      </c>
      <c r="BI164" s="22" t="b">
        <v>0</v>
      </c>
      <c r="BJ164" s="2" t="s">
        <v>6744</v>
      </c>
    </row>
    <row r="165">
      <c r="A165" s="22" t="b">
        <v>0</v>
      </c>
      <c r="B165" s="2" t="s">
        <v>6745</v>
      </c>
      <c r="C165" s="22" t="b">
        <v>0</v>
      </c>
      <c r="D165" s="2" t="s">
        <v>6746</v>
      </c>
      <c r="G165" s="22" t="b">
        <v>0</v>
      </c>
      <c r="H165" s="2" t="s">
        <v>6747</v>
      </c>
      <c r="K165" s="22" t="b">
        <v>0</v>
      </c>
      <c r="L165" s="2" t="s">
        <v>6202</v>
      </c>
      <c r="M165" s="79"/>
      <c r="N165" s="79"/>
      <c r="O165" s="22" t="b">
        <v>0</v>
      </c>
      <c r="P165" s="2" t="s">
        <v>6749</v>
      </c>
      <c r="Q165" s="22" t="b">
        <v>0</v>
      </c>
      <c r="R165" s="2" t="s">
        <v>6750</v>
      </c>
      <c r="S165" s="22" t="b">
        <v>0</v>
      </c>
      <c r="T165" s="2" t="s">
        <v>6751</v>
      </c>
      <c r="U165" s="2"/>
      <c r="V165" s="2"/>
      <c r="W165" s="22" t="b">
        <v>0</v>
      </c>
      <c r="X165" s="2" t="s">
        <v>6752</v>
      </c>
      <c r="Y165" s="22" t="b">
        <v>0</v>
      </c>
      <c r="Z165" s="2" t="s">
        <v>6753</v>
      </c>
      <c r="AA165" s="22" t="b">
        <v>0</v>
      </c>
      <c r="AB165" s="2" t="s">
        <v>6754</v>
      </c>
      <c r="AC165" s="22" t="b">
        <v>0</v>
      </c>
      <c r="AD165" s="2" t="s">
        <v>6755</v>
      </c>
      <c r="AE165" s="2" t="b">
        <v>0</v>
      </c>
      <c r="AF165" s="2" t="s">
        <v>6756</v>
      </c>
      <c r="AG165" s="22" t="b">
        <v>0</v>
      </c>
      <c r="AH165" s="2" t="s">
        <v>6757</v>
      </c>
      <c r="AI165" s="2" t="b">
        <v>0</v>
      </c>
      <c r="AJ165" s="2" t="s">
        <v>6758</v>
      </c>
      <c r="AK165" s="22" t="b">
        <v>0</v>
      </c>
      <c r="AL165" s="2" t="s">
        <v>6759</v>
      </c>
      <c r="AM165" s="2" t="b">
        <v>0</v>
      </c>
      <c r="AN165" s="2" t="s">
        <v>6760</v>
      </c>
      <c r="AQ165" s="2" t="b">
        <v>0</v>
      </c>
      <c r="AR165" s="2" t="s">
        <v>6761</v>
      </c>
      <c r="AS165" s="22" t="b">
        <v>0</v>
      </c>
      <c r="AT165" s="2" t="s">
        <v>6762</v>
      </c>
      <c r="BA165" s="22" t="b">
        <v>0</v>
      </c>
      <c r="BB165" s="2" t="s">
        <v>6763</v>
      </c>
      <c r="BC165" s="22" t="b">
        <v>0</v>
      </c>
      <c r="BD165" s="2" t="s">
        <v>6764</v>
      </c>
      <c r="BI165" s="22" t="b">
        <v>0</v>
      </c>
      <c r="BJ165" s="2" t="s">
        <v>6765</v>
      </c>
    </row>
    <row r="166">
      <c r="A166" s="22" t="b">
        <v>0</v>
      </c>
      <c r="B166" s="2" t="s">
        <v>2964</v>
      </c>
      <c r="C166" s="22" t="b">
        <v>0</v>
      </c>
      <c r="D166" s="2" t="s">
        <v>6766</v>
      </c>
      <c r="G166" s="22" t="b">
        <v>0</v>
      </c>
      <c r="H166" s="2" t="s">
        <v>6767</v>
      </c>
      <c r="I166" s="2"/>
      <c r="J166" s="2"/>
      <c r="K166" s="22" t="b">
        <v>0</v>
      </c>
      <c r="L166" s="2" t="s">
        <v>6390</v>
      </c>
      <c r="M166" s="79"/>
      <c r="N166" s="79"/>
      <c r="O166" s="22" t="b">
        <v>0</v>
      </c>
      <c r="P166" s="2" t="s">
        <v>6768</v>
      </c>
      <c r="Q166" s="22" t="b">
        <v>0</v>
      </c>
      <c r="R166" s="2" t="s">
        <v>6769</v>
      </c>
      <c r="S166" s="22" t="b">
        <v>0</v>
      </c>
      <c r="T166" s="2" t="s">
        <v>6770</v>
      </c>
      <c r="U166" s="2"/>
      <c r="V166" s="2"/>
      <c r="W166" s="22" t="b">
        <v>0</v>
      </c>
      <c r="X166" s="2" t="s">
        <v>6771</v>
      </c>
      <c r="Y166" s="22" t="b">
        <v>0</v>
      </c>
      <c r="Z166" s="2" t="s">
        <v>5388</v>
      </c>
      <c r="AA166" s="22" t="b">
        <v>0</v>
      </c>
      <c r="AB166" s="2" t="s">
        <v>6772</v>
      </c>
      <c r="AC166" s="22" t="b">
        <v>0</v>
      </c>
      <c r="AD166" s="2" t="s">
        <v>6773</v>
      </c>
      <c r="AE166" s="2" t="b">
        <v>0</v>
      </c>
      <c r="AF166" s="2" t="s">
        <v>6774</v>
      </c>
      <c r="AG166" s="22" t="b">
        <v>0</v>
      </c>
      <c r="AH166" s="2" t="s">
        <v>6775</v>
      </c>
      <c r="AI166" s="2" t="b">
        <v>0</v>
      </c>
      <c r="AJ166" s="2" t="s">
        <v>6776</v>
      </c>
      <c r="AK166" s="22" t="b">
        <v>0</v>
      </c>
      <c r="AL166" s="2" t="s">
        <v>6777</v>
      </c>
      <c r="AM166" s="2" t="b">
        <v>0</v>
      </c>
      <c r="AN166" s="2" t="s">
        <v>6778</v>
      </c>
      <c r="AQ166" s="2" t="b">
        <v>0</v>
      </c>
      <c r="AR166" s="2" t="s">
        <v>6779</v>
      </c>
      <c r="AS166" s="22" t="b">
        <v>0</v>
      </c>
      <c r="AT166" s="2" t="s">
        <v>6780</v>
      </c>
      <c r="BA166" s="22" t="b">
        <v>0</v>
      </c>
      <c r="BB166" s="2" t="s">
        <v>6781</v>
      </c>
      <c r="BC166" s="22" t="b">
        <v>0</v>
      </c>
      <c r="BD166" s="2" t="s">
        <v>6782</v>
      </c>
      <c r="BI166" s="22" t="b">
        <v>0</v>
      </c>
      <c r="BJ166" s="2" t="s">
        <v>6783</v>
      </c>
    </row>
    <row r="167">
      <c r="A167" s="22" t="b">
        <v>0</v>
      </c>
      <c r="B167" s="2" t="s">
        <v>2993</v>
      </c>
      <c r="C167" s="22" t="b">
        <v>0</v>
      </c>
      <c r="D167" s="2" t="s">
        <v>6784</v>
      </c>
      <c r="G167" s="22" t="b">
        <v>0</v>
      </c>
      <c r="H167" s="2" t="s">
        <v>6785</v>
      </c>
      <c r="I167" s="2"/>
      <c r="J167" s="2"/>
      <c r="K167" s="22" t="b">
        <v>0</v>
      </c>
      <c r="L167" s="2" t="s">
        <v>6413</v>
      </c>
      <c r="M167" s="79"/>
      <c r="N167" s="79"/>
      <c r="O167" s="22" t="b">
        <v>0</v>
      </c>
      <c r="P167" s="2" t="s">
        <v>6787</v>
      </c>
      <c r="Q167" s="22" t="b">
        <v>0</v>
      </c>
      <c r="R167" s="2" t="s">
        <v>6788</v>
      </c>
      <c r="S167" s="22" t="b">
        <v>0</v>
      </c>
      <c r="T167" s="2" t="s">
        <v>6789</v>
      </c>
      <c r="U167" s="2"/>
      <c r="V167" s="2"/>
      <c r="W167" s="22" t="b">
        <v>0</v>
      </c>
      <c r="X167" s="2" t="s">
        <v>6790</v>
      </c>
      <c r="Y167" s="22" t="b">
        <v>0</v>
      </c>
      <c r="Z167" s="2" t="s">
        <v>5229</v>
      </c>
      <c r="AA167" s="22" t="b">
        <v>0</v>
      </c>
      <c r="AB167" s="2" t="s">
        <v>6791</v>
      </c>
      <c r="AC167" s="22" t="b">
        <v>0</v>
      </c>
      <c r="AD167" s="2" t="s">
        <v>6792</v>
      </c>
      <c r="AE167" s="2" t="b">
        <v>0</v>
      </c>
      <c r="AF167" s="2" t="s">
        <v>6793</v>
      </c>
      <c r="AG167" s="22" t="b">
        <v>0</v>
      </c>
      <c r="AH167" s="2" t="s">
        <v>6794</v>
      </c>
      <c r="AI167" s="2" t="b">
        <v>0</v>
      </c>
      <c r="AJ167" s="2" t="s">
        <v>6795</v>
      </c>
      <c r="AK167" s="22" t="b">
        <v>0</v>
      </c>
      <c r="AL167" s="2" t="s">
        <v>6796</v>
      </c>
      <c r="AM167" s="2" t="b">
        <v>0</v>
      </c>
      <c r="AN167" s="2" t="s">
        <v>6797</v>
      </c>
      <c r="AQ167" s="2" t="b">
        <v>0</v>
      </c>
      <c r="AR167" s="2" t="s">
        <v>2173</v>
      </c>
      <c r="AS167" s="22" t="b">
        <v>0</v>
      </c>
      <c r="AT167" s="2" t="s">
        <v>6799</v>
      </c>
      <c r="BA167" s="22" t="b">
        <v>0</v>
      </c>
      <c r="BB167" s="2" t="s">
        <v>6800</v>
      </c>
      <c r="BC167" s="22" t="b">
        <v>0</v>
      </c>
      <c r="BD167" s="2" t="s">
        <v>6801</v>
      </c>
      <c r="BI167" s="22" t="b">
        <v>0</v>
      </c>
      <c r="BJ167" s="2" t="s">
        <v>6802</v>
      </c>
    </row>
    <row r="168">
      <c r="A168" s="22" t="b">
        <v>0</v>
      </c>
      <c r="B168" s="2" t="s">
        <v>3022</v>
      </c>
      <c r="C168" s="22" t="b">
        <v>0</v>
      </c>
      <c r="D168" s="2" t="s">
        <v>6803</v>
      </c>
      <c r="G168" s="22" t="b">
        <v>0</v>
      </c>
      <c r="H168" s="2" t="s">
        <v>6804</v>
      </c>
      <c r="I168" s="2"/>
      <c r="J168" s="2"/>
      <c r="K168" s="22" t="b">
        <v>0</v>
      </c>
      <c r="L168" s="2" t="s">
        <v>6435</v>
      </c>
      <c r="M168" s="79"/>
      <c r="N168" s="79"/>
      <c r="O168" s="22" t="b">
        <v>0</v>
      </c>
      <c r="P168" s="2" t="s">
        <v>6806</v>
      </c>
      <c r="Q168" s="22" t="b">
        <v>0</v>
      </c>
      <c r="R168" s="2" t="s">
        <v>6808</v>
      </c>
      <c r="S168" s="22" t="b">
        <v>0</v>
      </c>
      <c r="T168" s="2" t="s">
        <v>6809</v>
      </c>
      <c r="U168" s="2"/>
      <c r="V168" s="2"/>
      <c r="W168" s="22" t="b">
        <v>0</v>
      </c>
      <c r="X168" s="2" t="s">
        <v>6810</v>
      </c>
      <c r="Y168" s="22" t="b">
        <v>0</v>
      </c>
      <c r="Z168" s="2" t="s">
        <v>5255</v>
      </c>
      <c r="AA168" s="22" t="b">
        <v>0</v>
      </c>
      <c r="AB168" s="2" t="s">
        <v>6811</v>
      </c>
      <c r="AC168" s="22" t="b">
        <v>0</v>
      </c>
      <c r="AD168" s="2" t="s">
        <v>6812</v>
      </c>
      <c r="AE168" s="2" t="b">
        <v>0</v>
      </c>
      <c r="AF168" s="2" t="s">
        <v>6813</v>
      </c>
      <c r="AG168" s="22" t="b">
        <v>0</v>
      </c>
      <c r="AH168" s="2" t="s">
        <v>6814</v>
      </c>
      <c r="AI168" s="2" t="b">
        <v>0</v>
      </c>
      <c r="AJ168" s="2" t="s">
        <v>6815</v>
      </c>
      <c r="AK168" s="22" t="b">
        <v>0</v>
      </c>
      <c r="AL168" s="2" t="s">
        <v>6816</v>
      </c>
      <c r="AM168" s="2" t="b">
        <v>0</v>
      </c>
      <c r="AN168" s="2" t="s">
        <v>6817</v>
      </c>
      <c r="AQ168" s="2" t="b">
        <v>0</v>
      </c>
      <c r="AR168" s="2" t="s">
        <v>6818</v>
      </c>
      <c r="AS168" s="22" t="b">
        <v>0</v>
      </c>
      <c r="AT168" s="2" t="s">
        <v>6819</v>
      </c>
      <c r="BA168" s="22" t="b">
        <v>0</v>
      </c>
      <c r="BB168" s="2" t="s">
        <v>6820</v>
      </c>
      <c r="BC168" s="22" t="b">
        <v>0</v>
      </c>
      <c r="BD168" s="2" t="s">
        <v>6821</v>
      </c>
      <c r="BI168" s="22" t="b">
        <v>0</v>
      </c>
      <c r="BJ168" s="2" t="s">
        <v>6822</v>
      </c>
    </row>
    <row r="169">
      <c r="A169" s="22" t="b">
        <v>0</v>
      </c>
      <c r="B169" s="2" t="s">
        <v>1733</v>
      </c>
      <c r="C169" s="22" t="b">
        <v>0</v>
      </c>
      <c r="D169" s="173" t="s">
        <v>6823</v>
      </c>
      <c r="G169" s="22" t="b">
        <v>0</v>
      </c>
      <c r="H169" s="2" t="s">
        <v>6824</v>
      </c>
      <c r="I169" s="2"/>
      <c r="J169" s="2"/>
      <c r="K169" s="22" t="b">
        <v>0</v>
      </c>
      <c r="L169" s="2" t="s">
        <v>6457</v>
      </c>
      <c r="M169" s="79"/>
      <c r="N169" s="79"/>
      <c r="O169" s="22" t="b">
        <v>0</v>
      </c>
      <c r="P169" s="2" t="s">
        <v>6825</v>
      </c>
      <c r="Q169" s="83" t="b">
        <v>0</v>
      </c>
      <c r="R169" s="84" t="s">
        <v>1006</v>
      </c>
      <c r="S169" s="22" t="b">
        <v>0</v>
      </c>
      <c r="T169" s="2" t="s">
        <v>6827</v>
      </c>
      <c r="U169" s="2"/>
      <c r="V169" s="2"/>
      <c r="W169" s="22" t="b">
        <v>0</v>
      </c>
      <c r="X169" s="2" t="s">
        <v>6828</v>
      </c>
      <c r="Y169" s="22" t="b">
        <v>0</v>
      </c>
      <c r="Z169" s="2" t="s">
        <v>5281</v>
      </c>
      <c r="AA169" s="22" t="b">
        <v>0</v>
      </c>
      <c r="AB169" s="2" t="s">
        <v>6830</v>
      </c>
      <c r="AC169" s="22" t="b">
        <v>0</v>
      </c>
      <c r="AD169" s="2" t="s">
        <v>6831</v>
      </c>
      <c r="AE169" s="2" t="b">
        <v>0</v>
      </c>
      <c r="AF169" s="2" t="s">
        <v>6833</v>
      </c>
      <c r="AG169" s="22" t="b">
        <v>0</v>
      </c>
      <c r="AH169" s="2" t="s">
        <v>6834</v>
      </c>
      <c r="AI169" s="2" t="b">
        <v>0</v>
      </c>
      <c r="AJ169" s="2" t="s">
        <v>6835</v>
      </c>
      <c r="AK169" s="22" t="b">
        <v>0</v>
      </c>
      <c r="AL169" s="2" t="s">
        <v>6836</v>
      </c>
      <c r="AM169" s="2" t="b">
        <v>0</v>
      </c>
      <c r="AN169" s="2" t="s">
        <v>6837</v>
      </c>
      <c r="AQ169" s="2" t="b">
        <v>0</v>
      </c>
      <c r="AR169" s="2" t="s">
        <v>2340</v>
      </c>
      <c r="AS169" s="22" t="b">
        <v>0</v>
      </c>
      <c r="AT169" s="2" t="s">
        <v>6838</v>
      </c>
      <c r="BA169" s="22" t="b">
        <v>0</v>
      </c>
      <c r="BB169" s="2" t="s">
        <v>6839</v>
      </c>
      <c r="BC169" s="22" t="b">
        <v>0</v>
      </c>
      <c r="BD169" s="2" t="s">
        <v>6840</v>
      </c>
      <c r="BI169" s="22" t="b">
        <v>0</v>
      </c>
      <c r="BJ169" s="2" t="s">
        <v>6841</v>
      </c>
    </row>
    <row r="170">
      <c r="A170" s="22" t="b">
        <v>0</v>
      </c>
      <c r="B170" s="2" t="s">
        <v>6842</v>
      </c>
      <c r="C170" s="22" t="b">
        <v>0</v>
      </c>
      <c r="D170" s="173" t="s">
        <v>6843</v>
      </c>
      <c r="G170" s="22" t="b">
        <v>0</v>
      </c>
      <c r="H170" s="2" t="s">
        <v>6844</v>
      </c>
      <c r="I170" s="2"/>
      <c r="J170" s="2"/>
      <c r="K170" s="22" t="b">
        <v>0</v>
      </c>
      <c r="L170" s="2" t="s">
        <v>6478</v>
      </c>
      <c r="M170" s="79"/>
      <c r="N170" s="79"/>
      <c r="O170" s="22" t="b">
        <v>0</v>
      </c>
      <c r="P170" s="2" t="s">
        <v>6845</v>
      </c>
      <c r="Q170" s="22" t="b">
        <v>0</v>
      </c>
      <c r="R170" s="2" t="s">
        <v>6846</v>
      </c>
      <c r="S170" s="22" t="b">
        <v>0</v>
      </c>
      <c r="T170" s="2" t="s">
        <v>6847</v>
      </c>
      <c r="U170" s="2"/>
      <c r="V170" s="2"/>
      <c r="W170" s="22" t="b">
        <v>0</v>
      </c>
      <c r="X170" s="2" t="s">
        <v>6848</v>
      </c>
      <c r="Y170" s="22" t="b">
        <v>0</v>
      </c>
      <c r="Z170" s="2" t="s">
        <v>5307</v>
      </c>
      <c r="AA170" s="22" t="b">
        <v>0</v>
      </c>
      <c r="AB170" s="2" t="s">
        <v>6849</v>
      </c>
      <c r="AC170" s="22" t="b">
        <v>0</v>
      </c>
      <c r="AD170" s="2" t="s">
        <v>6850</v>
      </c>
      <c r="AE170" s="2" t="b">
        <v>0</v>
      </c>
      <c r="AF170" s="2" t="s">
        <v>6851</v>
      </c>
      <c r="AG170" s="22" t="b">
        <v>0</v>
      </c>
      <c r="AH170" s="2" t="s">
        <v>6852</v>
      </c>
      <c r="AI170" s="2" t="b">
        <v>0</v>
      </c>
      <c r="AJ170" s="2" t="s">
        <v>6853</v>
      </c>
      <c r="AK170" s="22" t="b">
        <v>0</v>
      </c>
      <c r="AL170" s="2" t="s">
        <v>6854</v>
      </c>
      <c r="AM170" s="2" t="b">
        <v>0</v>
      </c>
      <c r="AN170" s="2" t="s">
        <v>6855</v>
      </c>
      <c r="AQ170" s="2" t="b">
        <v>0</v>
      </c>
      <c r="AR170" s="2" t="s">
        <v>6856</v>
      </c>
      <c r="AS170" s="22" t="b">
        <v>0</v>
      </c>
      <c r="AT170" s="2" t="s">
        <v>6857</v>
      </c>
      <c r="BA170" s="22" t="b">
        <v>0</v>
      </c>
      <c r="BB170" s="2" t="s">
        <v>6858</v>
      </c>
      <c r="BC170" s="22" t="b">
        <v>0</v>
      </c>
      <c r="BD170" s="2" t="s">
        <v>6859</v>
      </c>
      <c r="BI170" s="22" t="b">
        <v>0</v>
      </c>
      <c r="BJ170" s="2" t="s">
        <v>6860</v>
      </c>
    </row>
    <row r="171">
      <c r="A171" s="22" t="b">
        <v>0</v>
      </c>
      <c r="B171" s="2" t="s">
        <v>6861</v>
      </c>
      <c r="C171" s="22" t="b">
        <v>0</v>
      </c>
      <c r="D171" s="173" t="s">
        <v>6862</v>
      </c>
      <c r="G171" s="22" t="b">
        <v>0</v>
      </c>
      <c r="H171" s="2" t="s">
        <v>6863</v>
      </c>
      <c r="I171" s="2"/>
      <c r="J171" s="2"/>
      <c r="K171" s="22" t="b">
        <v>0</v>
      </c>
      <c r="L171" s="2" t="s">
        <v>6502</v>
      </c>
      <c r="M171" s="79"/>
      <c r="N171" s="79"/>
      <c r="O171" s="22" t="b">
        <v>0</v>
      </c>
      <c r="P171" s="2" t="s">
        <v>6864</v>
      </c>
      <c r="Q171" s="22" t="b">
        <v>0</v>
      </c>
      <c r="R171" s="2" t="s">
        <v>6866</v>
      </c>
      <c r="S171" s="22" t="b">
        <v>0</v>
      </c>
      <c r="T171" s="2" t="s">
        <v>6867</v>
      </c>
      <c r="U171" s="2"/>
      <c r="V171" s="2"/>
      <c r="W171" s="22" t="b">
        <v>0</v>
      </c>
      <c r="X171" s="2" t="s">
        <v>6868</v>
      </c>
      <c r="Y171" s="22" t="b">
        <v>0</v>
      </c>
      <c r="Z171" s="2" t="s">
        <v>5334</v>
      </c>
      <c r="AA171" s="22" t="b">
        <v>0</v>
      </c>
      <c r="AB171" s="2" t="s">
        <v>6869</v>
      </c>
      <c r="AC171" s="22" t="b">
        <v>0</v>
      </c>
      <c r="AD171" s="2" t="s">
        <v>6870</v>
      </c>
      <c r="AE171" s="2" t="b">
        <v>0</v>
      </c>
      <c r="AF171" s="2" t="s">
        <v>6871</v>
      </c>
      <c r="AG171" s="22" t="b">
        <v>0</v>
      </c>
      <c r="AH171" s="2" t="s">
        <v>6872</v>
      </c>
      <c r="AI171" s="2" t="b">
        <v>0</v>
      </c>
      <c r="AJ171" s="2" t="s">
        <v>6873</v>
      </c>
      <c r="AK171" s="22" t="b">
        <v>0</v>
      </c>
      <c r="AL171" s="2" t="s">
        <v>6874</v>
      </c>
      <c r="AM171" s="2" t="b">
        <v>0</v>
      </c>
      <c r="AN171" s="2" t="s">
        <v>6875</v>
      </c>
      <c r="AQ171" s="2" t="b">
        <v>0</v>
      </c>
      <c r="AR171" s="2" t="s">
        <v>6876</v>
      </c>
      <c r="AS171" s="22" t="b">
        <v>0</v>
      </c>
      <c r="AT171" s="2" t="s">
        <v>6877</v>
      </c>
      <c r="BA171" s="22" t="b">
        <v>0</v>
      </c>
      <c r="BB171" s="2" t="s">
        <v>6878</v>
      </c>
      <c r="BC171" s="22" t="b">
        <v>0</v>
      </c>
      <c r="BD171" s="2" t="s">
        <v>6879</v>
      </c>
      <c r="BI171" s="22" t="b">
        <v>0</v>
      </c>
      <c r="BJ171" s="2" t="s">
        <v>6880</v>
      </c>
    </row>
    <row r="172">
      <c r="A172" s="22" t="b">
        <v>0</v>
      </c>
      <c r="B172" s="2" t="s">
        <v>1747</v>
      </c>
      <c r="C172" s="22" t="b">
        <v>0</v>
      </c>
      <c r="D172" s="173" t="s">
        <v>6881</v>
      </c>
      <c r="G172" s="22" t="b">
        <v>0</v>
      </c>
      <c r="H172" s="2" t="s">
        <v>6882</v>
      </c>
      <c r="I172" s="2"/>
      <c r="J172" s="2"/>
      <c r="K172" s="22" t="b">
        <v>0</v>
      </c>
      <c r="L172" s="2" t="s">
        <v>6524</v>
      </c>
      <c r="M172" s="79"/>
      <c r="N172" s="79"/>
      <c r="O172" s="22" t="b">
        <v>0</v>
      </c>
      <c r="P172" s="2" t="s">
        <v>6883</v>
      </c>
      <c r="Q172" s="22" t="b">
        <v>0</v>
      </c>
      <c r="R172" s="2" t="s">
        <v>6884</v>
      </c>
      <c r="S172" s="22" t="b">
        <v>0</v>
      </c>
      <c r="T172" s="2" t="s">
        <v>6885</v>
      </c>
      <c r="U172" s="2"/>
      <c r="V172" s="2"/>
      <c r="W172" s="22" t="b">
        <v>0</v>
      </c>
      <c r="X172" s="2" t="s">
        <v>6886</v>
      </c>
      <c r="Y172" s="22" t="b">
        <v>0</v>
      </c>
      <c r="Z172" s="2" t="s">
        <v>5362</v>
      </c>
      <c r="AA172" s="22" t="b">
        <v>0</v>
      </c>
      <c r="AB172" s="2" t="s">
        <v>6887</v>
      </c>
      <c r="AC172" s="22" t="b">
        <v>0</v>
      </c>
      <c r="AD172" s="2" t="s">
        <v>6888</v>
      </c>
      <c r="AE172" s="2" t="b">
        <v>0</v>
      </c>
      <c r="AF172" s="2" t="s">
        <v>6889</v>
      </c>
      <c r="AG172" s="22" t="b">
        <v>0</v>
      </c>
      <c r="AH172" s="2" t="s">
        <v>6890</v>
      </c>
      <c r="AI172" s="2" t="b">
        <v>0</v>
      </c>
      <c r="AJ172" s="2" t="s">
        <v>6891</v>
      </c>
      <c r="AK172" s="22" t="b">
        <v>0</v>
      </c>
      <c r="AL172" s="2" t="s">
        <v>6892</v>
      </c>
      <c r="AM172" s="2" t="b">
        <v>0</v>
      </c>
      <c r="AN172" s="2" t="s">
        <v>6893</v>
      </c>
      <c r="AQ172" s="2" t="b">
        <v>0</v>
      </c>
      <c r="AR172" s="2" t="s">
        <v>6894</v>
      </c>
      <c r="AS172" s="22" t="b">
        <v>0</v>
      </c>
      <c r="AT172" s="2" t="s">
        <v>6895</v>
      </c>
      <c r="BA172" s="22" t="b">
        <v>0</v>
      </c>
      <c r="BB172" s="2" t="s">
        <v>6896</v>
      </c>
      <c r="BC172" s="22" t="b">
        <v>0</v>
      </c>
      <c r="BD172" s="2" t="s">
        <v>6897</v>
      </c>
      <c r="BI172" s="22" t="b">
        <v>0</v>
      </c>
      <c r="BJ172" s="2" t="s">
        <v>6898</v>
      </c>
    </row>
    <row r="173">
      <c r="A173" s="22" t="b">
        <v>0</v>
      </c>
      <c r="B173" s="2" t="s">
        <v>3052</v>
      </c>
      <c r="C173" s="22" t="b">
        <v>0</v>
      </c>
      <c r="D173" s="173" t="s">
        <v>6899</v>
      </c>
      <c r="G173" s="22" t="b">
        <v>0</v>
      </c>
      <c r="H173" s="2" t="s">
        <v>6900</v>
      </c>
      <c r="I173" s="2"/>
      <c r="J173" s="2"/>
      <c r="K173" s="22" t="b">
        <v>0</v>
      </c>
      <c r="L173" s="2" t="s">
        <v>6546</v>
      </c>
      <c r="M173" s="79"/>
      <c r="N173" s="79"/>
      <c r="O173" s="22" t="b">
        <v>0</v>
      </c>
      <c r="P173" s="2" t="s">
        <v>6901</v>
      </c>
      <c r="Q173" s="22" t="b">
        <v>0</v>
      </c>
      <c r="R173" s="2" t="s">
        <v>6903</v>
      </c>
      <c r="S173" s="22" t="b">
        <v>0</v>
      </c>
      <c r="T173" s="2" t="s">
        <v>6904</v>
      </c>
      <c r="U173" s="2"/>
      <c r="V173" s="2"/>
      <c r="W173" s="22" t="b">
        <v>0</v>
      </c>
      <c r="X173" s="2" t="s">
        <v>6905</v>
      </c>
      <c r="Y173" s="22" t="b">
        <v>0</v>
      </c>
      <c r="Z173" s="2" t="s">
        <v>6906</v>
      </c>
      <c r="AA173" s="22" t="b">
        <v>0</v>
      </c>
      <c r="AB173" s="2" t="s">
        <v>6907</v>
      </c>
      <c r="AC173" s="22" t="b">
        <v>0</v>
      </c>
      <c r="AD173" s="2" t="s">
        <v>6908</v>
      </c>
      <c r="AE173" s="2" t="b">
        <v>0</v>
      </c>
      <c r="AF173" s="2" t="s">
        <v>6909</v>
      </c>
      <c r="AG173" s="22" t="b">
        <v>0</v>
      </c>
      <c r="AH173" s="2" t="s">
        <v>6910</v>
      </c>
      <c r="AI173" s="2" t="b">
        <v>0</v>
      </c>
      <c r="AJ173" s="2" t="s">
        <v>6911</v>
      </c>
      <c r="AK173" s="22" t="b">
        <v>0</v>
      </c>
      <c r="AL173" s="2" t="s">
        <v>6912</v>
      </c>
      <c r="AM173" s="2" t="b">
        <v>0</v>
      </c>
      <c r="AN173" s="2" t="s">
        <v>6913</v>
      </c>
      <c r="AQ173" s="2" t="b">
        <v>0</v>
      </c>
      <c r="AR173" s="2" t="s">
        <v>6914</v>
      </c>
      <c r="AS173" s="22" t="b">
        <v>0</v>
      </c>
      <c r="AT173" s="2" t="s">
        <v>6915</v>
      </c>
      <c r="BA173" s="22" t="b">
        <v>0</v>
      </c>
      <c r="BB173" s="2" t="s">
        <v>6916</v>
      </c>
      <c r="BC173" s="22" t="b">
        <v>0</v>
      </c>
      <c r="BD173" s="2" t="s">
        <v>6917</v>
      </c>
      <c r="BI173" s="22" t="b">
        <v>0</v>
      </c>
      <c r="BJ173" s="2" t="s">
        <v>6918</v>
      </c>
    </row>
    <row r="174">
      <c r="A174" s="22" t="b">
        <v>0</v>
      </c>
      <c r="B174" s="2" t="s">
        <v>6919</v>
      </c>
      <c r="C174" s="22" t="b">
        <v>0</v>
      </c>
      <c r="D174" s="173" t="s">
        <v>6920</v>
      </c>
      <c r="G174" s="22" t="b">
        <v>0</v>
      </c>
      <c r="H174" s="2" t="s">
        <v>6921</v>
      </c>
      <c r="I174" s="2"/>
      <c r="J174" s="2"/>
      <c r="K174" s="22" t="b">
        <v>0</v>
      </c>
      <c r="L174" s="2" t="s">
        <v>6568</v>
      </c>
      <c r="M174" s="79"/>
      <c r="N174" s="79"/>
      <c r="O174" s="22" t="b">
        <v>0</v>
      </c>
      <c r="P174" s="2" t="s">
        <v>6922</v>
      </c>
      <c r="Q174" s="22" t="b">
        <v>0</v>
      </c>
      <c r="R174" s="2" t="s">
        <v>6923</v>
      </c>
      <c r="S174" s="22" t="b">
        <v>0</v>
      </c>
      <c r="T174" s="2" t="s">
        <v>6924</v>
      </c>
      <c r="U174" s="2"/>
      <c r="V174" s="2"/>
      <c r="W174" s="22" t="b">
        <v>0</v>
      </c>
      <c r="X174" s="2" t="s">
        <v>6925</v>
      </c>
      <c r="Y174" s="22" t="b">
        <v>0</v>
      </c>
      <c r="Z174" s="2" t="s">
        <v>6926</v>
      </c>
      <c r="AA174" s="22" t="b">
        <v>0</v>
      </c>
      <c r="AB174" s="2" t="s">
        <v>6927</v>
      </c>
      <c r="AC174" s="83" t="b">
        <v>0</v>
      </c>
      <c r="AD174" s="84" t="s">
        <v>6928</v>
      </c>
      <c r="AE174" s="2" t="b">
        <v>0</v>
      </c>
      <c r="AF174" s="2" t="s">
        <v>6929</v>
      </c>
      <c r="AG174" s="22" t="b">
        <v>0</v>
      </c>
      <c r="AH174" s="2" t="s">
        <v>6930</v>
      </c>
      <c r="AI174" s="2" t="b">
        <v>0</v>
      </c>
      <c r="AJ174" s="2" t="s">
        <v>6931</v>
      </c>
      <c r="AK174" s="22" t="b">
        <v>0</v>
      </c>
      <c r="AL174" s="2" t="s">
        <v>6932</v>
      </c>
      <c r="AM174" s="2" t="b">
        <v>0</v>
      </c>
      <c r="AN174" s="2" t="s">
        <v>6933</v>
      </c>
      <c r="AQ174" s="2" t="b">
        <v>0</v>
      </c>
      <c r="AR174" s="2" t="s">
        <v>6934</v>
      </c>
      <c r="AS174" s="22" t="b">
        <v>0</v>
      </c>
      <c r="AT174" s="2" t="s">
        <v>6935</v>
      </c>
      <c r="BA174" s="22" t="b">
        <v>0</v>
      </c>
      <c r="BB174" s="2" t="s">
        <v>6936</v>
      </c>
      <c r="BC174" s="22" t="b">
        <v>0</v>
      </c>
      <c r="BD174" s="2" t="s">
        <v>6937</v>
      </c>
      <c r="BI174" s="22" t="b">
        <v>0</v>
      </c>
      <c r="BJ174" s="2" t="s">
        <v>6938</v>
      </c>
    </row>
    <row r="175">
      <c r="A175" s="22" t="b">
        <v>0</v>
      </c>
      <c r="B175" s="2" t="s">
        <v>3081</v>
      </c>
      <c r="C175" s="22" t="b">
        <v>0</v>
      </c>
      <c r="D175" s="173" t="s">
        <v>6939</v>
      </c>
      <c r="G175" s="22" t="b">
        <v>0</v>
      </c>
      <c r="H175" s="2" t="s">
        <v>6941</v>
      </c>
      <c r="I175" s="2"/>
      <c r="J175" s="2"/>
      <c r="K175" s="22" t="b">
        <v>0</v>
      </c>
      <c r="L175" s="2" t="s">
        <v>6589</v>
      </c>
      <c r="M175" s="79"/>
      <c r="N175" s="79"/>
      <c r="O175" s="22" t="b">
        <v>0</v>
      </c>
      <c r="P175" s="2" t="s">
        <v>6942</v>
      </c>
      <c r="Q175" s="22" t="b">
        <v>0</v>
      </c>
      <c r="R175" s="2" t="s">
        <v>6944</v>
      </c>
      <c r="S175" s="22" t="b">
        <v>0</v>
      </c>
      <c r="T175" s="2" t="s">
        <v>6945</v>
      </c>
      <c r="U175" s="2"/>
      <c r="V175" s="2"/>
      <c r="W175" s="22" t="b">
        <v>0</v>
      </c>
      <c r="X175" s="2" t="s">
        <v>6947</v>
      </c>
      <c r="Y175" s="22" t="b">
        <v>0</v>
      </c>
      <c r="Z175" s="2" t="s">
        <v>6948</v>
      </c>
      <c r="AA175" s="22" t="b">
        <v>0</v>
      </c>
      <c r="AB175" s="2" t="s">
        <v>6949</v>
      </c>
      <c r="AC175" s="22" t="b">
        <v>0</v>
      </c>
      <c r="AD175" s="2" t="s">
        <v>6950</v>
      </c>
      <c r="AE175" s="2" t="b">
        <v>0</v>
      </c>
      <c r="AF175" s="2" t="s">
        <v>6951</v>
      </c>
      <c r="AG175" s="22" t="b">
        <v>0</v>
      </c>
      <c r="AH175" s="2" t="s">
        <v>6952</v>
      </c>
      <c r="AI175" s="2" t="b">
        <v>0</v>
      </c>
      <c r="AJ175" s="2" t="s">
        <v>6953</v>
      </c>
      <c r="AK175" s="22" t="b">
        <v>0</v>
      </c>
      <c r="AL175" s="2" t="s">
        <v>6954</v>
      </c>
      <c r="AM175" s="2" t="b">
        <v>0</v>
      </c>
      <c r="AN175" s="2" t="s">
        <v>6955</v>
      </c>
      <c r="AQ175" s="2" t="b">
        <v>0</v>
      </c>
      <c r="AR175" s="2" t="s">
        <v>6956</v>
      </c>
      <c r="AS175" s="22" t="b">
        <v>0</v>
      </c>
      <c r="AT175" s="2" t="s">
        <v>6957</v>
      </c>
      <c r="BA175" s="22" t="b">
        <v>0</v>
      </c>
      <c r="BB175" s="2" t="s">
        <v>6958</v>
      </c>
      <c r="BC175" s="22" t="b">
        <v>0</v>
      </c>
      <c r="BD175" s="2" t="s">
        <v>6959</v>
      </c>
      <c r="BI175" s="22" t="b">
        <v>0</v>
      </c>
      <c r="BJ175" s="2" t="s">
        <v>6960</v>
      </c>
    </row>
    <row r="176">
      <c r="A176" s="22" t="b">
        <v>0</v>
      </c>
      <c r="B176" s="2" t="s">
        <v>3112</v>
      </c>
      <c r="C176" s="22" t="b">
        <v>0</v>
      </c>
      <c r="D176" s="173" t="s">
        <v>6961</v>
      </c>
      <c r="G176" s="22" t="b">
        <v>0</v>
      </c>
      <c r="H176" s="2" t="s">
        <v>6962</v>
      </c>
      <c r="I176" s="2"/>
      <c r="J176" s="2"/>
      <c r="K176" s="22" t="b">
        <v>0</v>
      </c>
      <c r="L176" s="2" t="s">
        <v>6610</v>
      </c>
      <c r="M176" s="79"/>
      <c r="N176" s="79"/>
      <c r="O176" s="22" t="b">
        <v>0</v>
      </c>
      <c r="P176" s="2" t="s">
        <v>6963</v>
      </c>
      <c r="Q176" s="22" t="b">
        <v>0</v>
      </c>
      <c r="R176" s="2" t="s">
        <v>6964</v>
      </c>
      <c r="S176" s="22" t="b">
        <v>0</v>
      </c>
      <c r="T176" s="2" t="s">
        <v>6965</v>
      </c>
      <c r="U176" s="2"/>
      <c r="V176" s="2"/>
      <c r="W176" s="22" t="b">
        <v>0</v>
      </c>
      <c r="X176" s="2" t="s">
        <v>6966</v>
      </c>
      <c r="Y176" s="22" t="b">
        <v>0</v>
      </c>
      <c r="Z176" s="2" t="s">
        <v>6967</v>
      </c>
      <c r="AA176" s="22" t="b">
        <v>0</v>
      </c>
      <c r="AB176" s="2" t="s">
        <v>6968</v>
      </c>
      <c r="AC176" s="22" t="b">
        <v>0</v>
      </c>
      <c r="AD176" s="2" t="s">
        <v>6969</v>
      </c>
      <c r="AE176" s="83" t="b">
        <v>0</v>
      </c>
      <c r="AF176" s="84" t="s">
        <v>188</v>
      </c>
      <c r="AG176" s="22" t="b">
        <v>0</v>
      </c>
      <c r="AH176" s="2" t="s">
        <v>6970</v>
      </c>
      <c r="AI176" s="2" t="b">
        <v>0</v>
      </c>
      <c r="AJ176" s="2" t="s">
        <v>6971</v>
      </c>
      <c r="AK176" s="22" t="b">
        <v>0</v>
      </c>
      <c r="AL176" s="2" t="s">
        <v>6972</v>
      </c>
      <c r="AM176" s="2" t="b">
        <v>0</v>
      </c>
      <c r="AN176" s="2" t="s">
        <v>6973</v>
      </c>
      <c r="AQ176" s="2" t="b">
        <v>0</v>
      </c>
      <c r="AR176" s="2" t="s">
        <v>6974</v>
      </c>
      <c r="AS176" s="22" t="b">
        <v>0</v>
      </c>
      <c r="AT176" s="2" t="s">
        <v>6975</v>
      </c>
      <c r="BA176" s="22" t="b">
        <v>0</v>
      </c>
      <c r="BB176" s="2" t="s">
        <v>6976</v>
      </c>
      <c r="BC176" s="22" t="b">
        <v>0</v>
      </c>
      <c r="BD176" s="2" t="s">
        <v>6977</v>
      </c>
      <c r="BI176" s="22" t="b">
        <v>0</v>
      </c>
      <c r="BJ176" s="2" t="s">
        <v>6978</v>
      </c>
    </row>
    <row r="177">
      <c r="A177" s="22" t="b">
        <v>0</v>
      </c>
      <c r="B177" s="2" t="s">
        <v>6979</v>
      </c>
      <c r="C177" s="22" t="b">
        <v>0</v>
      </c>
      <c r="D177" s="173" t="s">
        <v>6980</v>
      </c>
      <c r="G177" s="22" t="b">
        <v>0</v>
      </c>
      <c r="H177" s="173" t="s">
        <v>6981</v>
      </c>
      <c r="I177" s="2"/>
      <c r="J177" s="2"/>
      <c r="K177" s="22" t="b">
        <v>0</v>
      </c>
      <c r="L177" s="2" t="s">
        <v>6901</v>
      </c>
      <c r="M177" s="79"/>
      <c r="N177" s="79"/>
      <c r="O177" s="22" t="b">
        <v>0</v>
      </c>
      <c r="P177" s="2" t="s">
        <v>6982</v>
      </c>
      <c r="Q177" s="22" t="b">
        <v>0</v>
      </c>
      <c r="R177" s="2" t="s">
        <v>6983</v>
      </c>
      <c r="S177" s="22" t="b">
        <v>0</v>
      </c>
      <c r="T177" s="2" t="s">
        <v>6984</v>
      </c>
      <c r="U177" s="2"/>
      <c r="V177" s="2"/>
      <c r="W177" s="22" t="b">
        <v>0</v>
      </c>
      <c r="X177" s="2" t="s">
        <v>6985</v>
      </c>
      <c r="Y177" s="22" t="b">
        <v>0</v>
      </c>
      <c r="Z177" s="2" t="s">
        <v>6986</v>
      </c>
      <c r="AA177" s="83" t="b">
        <v>0</v>
      </c>
      <c r="AB177" s="84" t="s">
        <v>473</v>
      </c>
      <c r="AC177" s="22" t="b">
        <v>0</v>
      </c>
      <c r="AD177" s="2" t="s">
        <v>6987</v>
      </c>
      <c r="AE177" s="2" t="b">
        <v>0</v>
      </c>
      <c r="AF177" s="2" t="s">
        <v>6988</v>
      </c>
      <c r="AG177" s="2" t="b">
        <v>0</v>
      </c>
      <c r="AH177" s="2" t="s">
        <v>6989</v>
      </c>
      <c r="AI177" s="2" t="b">
        <v>0</v>
      </c>
      <c r="AJ177" s="2" t="s">
        <v>6990</v>
      </c>
      <c r="AK177" s="22" t="b">
        <v>0</v>
      </c>
      <c r="AL177" s="2" t="s">
        <v>6991</v>
      </c>
      <c r="AM177" s="2" t="b">
        <v>0</v>
      </c>
      <c r="AN177" s="2" t="s">
        <v>6992</v>
      </c>
      <c r="AQ177" s="2" t="b">
        <v>0</v>
      </c>
      <c r="AR177" s="2" t="s">
        <v>6993</v>
      </c>
      <c r="AS177" s="22" t="b">
        <v>0</v>
      </c>
      <c r="AT177" s="2" t="s">
        <v>6994</v>
      </c>
      <c r="BA177" s="22" t="b">
        <v>0</v>
      </c>
      <c r="BB177" s="2" t="s">
        <v>6995</v>
      </c>
      <c r="BC177" s="22" t="b">
        <v>0</v>
      </c>
      <c r="BD177" s="2" t="s">
        <v>6996</v>
      </c>
      <c r="BI177" s="22" t="b">
        <v>0</v>
      </c>
      <c r="BJ177" s="2" t="s">
        <v>6997</v>
      </c>
    </row>
    <row r="178">
      <c r="A178" s="22" t="b">
        <v>0</v>
      </c>
      <c r="B178" s="2" t="s">
        <v>6998</v>
      </c>
      <c r="C178" s="22" t="b">
        <v>0</v>
      </c>
      <c r="D178" s="173" t="s">
        <v>6999</v>
      </c>
      <c r="G178" s="22" t="b">
        <v>0</v>
      </c>
      <c r="H178" s="173" t="s">
        <v>7001</v>
      </c>
      <c r="I178" s="2"/>
      <c r="J178" s="2"/>
      <c r="K178" s="22" t="b">
        <v>0</v>
      </c>
      <c r="L178" s="2" t="s">
        <v>6922</v>
      </c>
      <c r="M178" s="79"/>
      <c r="N178" s="79"/>
      <c r="O178" s="22" t="b">
        <v>0</v>
      </c>
      <c r="P178" s="2" t="s">
        <v>7002</v>
      </c>
      <c r="Q178" s="22" t="b">
        <v>0</v>
      </c>
      <c r="R178" s="2" t="s">
        <v>7003</v>
      </c>
      <c r="S178" s="22" t="b">
        <v>0</v>
      </c>
      <c r="T178" s="2" t="s">
        <v>7004</v>
      </c>
      <c r="U178" s="2"/>
      <c r="V178" s="2"/>
      <c r="W178" s="22" t="b">
        <v>0</v>
      </c>
      <c r="X178" s="2" t="s">
        <v>7005</v>
      </c>
      <c r="Y178" s="22" t="b">
        <v>0</v>
      </c>
      <c r="Z178" s="2" t="s">
        <v>7006</v>
      </c>
      <c r="AA178" s="22" t="b">
        <v>0</v>
      </c>
      <c r="AB178" s="2" t="s">
        <v>7007</v>
      </c>
      <c r="AC178" s="22" t="b">
        <v>0</v>
      </c>
      <c r="AD178" s="2" t="s">
        <v>7008</v>
      </c>
      <c r="AE178" s="2" t="b">
        <v>0</v>
      </c>
      <c r="AF178" s="2" t="s">
        <v>7009</v>
      </c>
      <c r="AG178" s="2" t="b">
        <v>0</v>
      </c>
      <c r="AH178" s="2" t="s">
        <v>7010</v>
      </c>
      <c r="AI178" s="2" t="b">
        <v>0</v>
      </c>
      <c r="AJ178" s="2" t="s">
        <v>7011</v>
      </c>
      <c r="AK178" s="22" t="b">
        <v>0</v>
      </c>
      <c r="AL178" s="2" t="s">
        <v>7012</v>
      </c>
      <c r="AM178" s="2" t="b">
        <v>0</v>
      </c>
      <c r="AN178" s="2" t="s">
        <v>7013</v>
      </c>
      <c r="AQ178" s="2" t="b">
        <v>0</v>
      </c>
      <c r="AR178" s="2" t="s">
        <v>7014</v>
      </c>
      <c r="AS178" s="22" t="b">
        <v>0</v>
      </c>
      <c r="AT178" s="2" t="s">
        <v>7015</v>
      </c>
      <c r="BA178" s="22" t="b">
        <v>0</v>
      </c>
      <c r="BB178" s="2" t="s">
        <v>7016</v>
      </c>
      <c r="BC178" s="22" t="b">
        <v>0</v>
      </c>
      <c r="BD178" s="2" t="s">
        <v>7017</v>
      </c>
      <c r="BI178" s="22" t="b">
        <v>0</v>
      </c>
      <c r="BJ178" s="2" t="s">
        <v>7018</v>
      </c>
    </row>
    <row r="179">
      <c r="A179" s="22" t="b">
        <v>0</v>
      </c>
      <c r="B179" s="2" t="s">
        <v>7019</v>
      </c>
      <c r="C179" s="22" t="b">
        <v>0</v>
      </c>
      <c r="D179" s="173" t="s">
        <v>7020</v>
      </c>
      <c r="G179" s="22" t="b">
        <v>0</v>
      </c>
      <c r="H179" s="173" t="s">
        <v>7021</v>
      </c>
      <c r="I179" s="2"/>
      <c r="J179" s="2"/>
      <c r="K179" s="22" t="b">
        <v>0</v>
      </c>
      <c r="L179" s="2" t="s">
        <v>6942</v>
      </c>
      <c r="M179" s="79"/>
      <c r="N179" s="79"/>
      <c r="O179" s="22" t="b">
        <v>0</v>
      </c>
      <c r="P179" s="2" t="s">
        <v>7022</v>
      </c>
      <c r="Q179" s="22" t="b">
        <v>0</v>
      </c>
      <c r="R179" s="2" t="s">
        <v>7023</v>
      </c>
      <c r="S179" s="22" t="b">
        <v>0</v>
      </c>
      <c r="T179" s="2" t="s">
        <v>7024</v>
      </c>
      <c r="U179" s="2"/>
      <c r="V179" s="2"/>
      <c r="W179" s="22" t="b">
        <v>0</v>
      </c>
      <c r="X179" s="2" t="s">
        <v>7025</v>
      </c>
      <c r="Y179" s="22" t="b">
        <v>0</v>
      </c>
      <c r="Z179" s="2" t="s">
        <v>7026</v>
      </c>
      <c r="AA179" s="22" t="b">
        <v>0</v>
      </c>
      <c r="AB179" s="2" t="s">
        <v>7027</v>
      </c>
      <c r="AC179" s="22" t="b">
        <v>0</v>
      </c>
      <c r="AD179" s="2" t="s">
        <v>7028</v>
      </c>
      <c r="AE179" s="2" t="b">
        <v>0</v>
      </c>
      <c r="AF179" s="2" t="s">
        <v>7029</v>
      </c>
      <c r="AG179" s="2" t="b">
        <v>0</v>
      </c>
      <c r="AH179" s="2" t="s">
        <v>7030</v>
      </c>
      <c r="AI179" s="2" t="b">
        <v>0</v>
      </c>
      <c r="AJ179" s="2" t="s">
        <v>7031</v>
      </c>
      <c r="AK179" s="22" t="b">
        <v>0</v>
      </c>
      <c r="AL179" s="2" t="s">
        <v>7032</v>
      </c>
      <c r="AM179" s="2" t="b">
        <v>0</v>
      </c>
      <c r="AN179" s="2" t="s">
        <v>7033</v>
      </c>
      <c r="AQ179" s="83" t="b">
        <v>0</v>
      </c>
      <c r="AR179" s="84" t="s">
        <v>2493</v>
      </c>
      <c r="AS179" s="83" t="b">
        <v>0</v>
      </c>
      <c r="AT179" s="84" t="s">
        <v>7034</v>
      </c>
      <c r="BA179" s="22" t="b">
        <v>0</v>
      </c>
      <c r="BB179" s="2" t="s">
        <v>7035</v>
      </c>
      <c r="BC179" s="22" t="b">
        <v>0</v>
      </c>
      <c r="BD179" s="2" t="s">
        <v>7036</v>
      </c>
      <c r="BI179" s="22" t="b">
        <v>0</v>
      </c>
      <c r="BJ179" s="2" t="s">
        <v>7037</v>
      </c>
    </row>
    <row r="180">
      <c r="A180" s="22" t="b">
        <v>0</v>
      </c>
      <c r="B180" s="2" t="s">
        <v>7038</v>
      </c>
      <c r="C180" s="22" t="b">
        <v>0</v>
      </c>
      <c r="D180" s="2" t="s">
        <v>7039</v>
      </c>
      <c r="G180" s="22" t="b">
        <v>0</v>
      </c>
      <c r="H180" s="173" t="s">
        <v>7040</v>
      </c>
      <c r="I180" s="2"/>
      <c r="J180" s="2"/>
      <c r="K180" s="22" t="b">
        <v>0</v>
      </c>
      <c r="L180" s="2" t="s">
        <v>6963</v>
      </c>
      <c r="M180" s="79"/>
      <c r="N180" s="79"/>
      <c r="O180" s="22" t="b">
        <v>0</v>
      </c>
      <c r="P180" s="2" t="s">
        <v>7041</v>
      </c>
      <c r="Q180" s="22" t="b">
        <v>0</v>
      </c>
      <c r="R180" s="2" t="s">
        <v>7042</v>
      </c>
      <c r="S180" s="83" t="b">
        <v>0</v>
      </c>
      <c r="T180" s="84" t="s">
        <v>573</v>
      </c>
      <c r="U180" s="2"/>
      <c r="V180" s="2"/>
      <c r="W180" s="22" t="b">
        <v>0</v>
      </c>
      <c r="X180" s="2" t="s">
        <v>7043</v>
      </c>
      <c r="Y180" s="22" t="b">
        <v>0</v>
      </c>
      <c r="Z180" s="2" t="s">
        <v>7044</v>
      </c>
      <c r="AA180" s="22" t="b">
        <v>0</v>
      </c>
      <c r="AB180" s="2" t="s">
        <v>7045</v>
      </c>
      <c r="AC180" s="22" t="b">
        <v>0</v>
      </c>
      <c r="AD180" s="2" t="s">
        <v>7046</v>
      </c>
      <c r="AE180" s="2" t="b">
        <v>0</v>
      </c>
      <c r="AF180" s="2" t="s">
        <v>7047</v>
      </c>
      <c r="AG180" s="22" t="b">
        <v>0</v>
      </c>
      <c r="AH180" s="2" t="s">
        <v>7048</v>
      </c>
      <c r="AI180" s="2" t="b">
        <v>0</v>
      </c>
      <c r="AJ180" s="2" t="s">
        <v>5823</v>
      </c>
      <c r="AK180" s="22" t="b">
        <v>0</v>
      </c>
      <c r="AL180" s="2" t="s">
        <v>7049</v>
      </c>
      <c r="AM180" s="2" t="b">
        <v>0</v>
      </c>
      <c r="AN180" s="2" t="s">
        <v>7050</v>
      </c>
      <c r="AQ180" s="2" t="b">
        <v>0</v>
      </c>
      <c r="AR180" s="2" t="s">
        <v>7051</v>
      </c>
      <c r="AS180" s="22" t="b">
        <v>0</v>
      </c>
      <c r="AT180" s="2" t="s">
        <v>7052</v>
      </c>
      <c r="BA180" s="22" t="b">
        <v>0</v>
      </c>
      <c r="BB180" s="2" t="s">
        <v>7054</v>
      </c>
      <c r="BC180" s="22" t="b">
        <v>0</v>
      </c>
      <c r="BD180" s="2" t="s">
        <v>7055</v>
      </c>
      <c r="BI180" s="22" t="b">
        <v>0</v>
      </c>
      <c r="BJ180" s="2" t="s">
        <v>7056</v>
      </c>
    </row>
    <row r="181">
      <c r="A181" s="22" t="b">
        <v>0</v>
      </c>
      <c r="B181" s="2" t="s">
        <v>7057</v>
      </c>
      <c r="C181" s="22" t="b">
        <v>0</v>
      </c>
      <c r="D181" s="2" t="s">
        <v>7058</v>
      </c>
      <c r="G181" s="22" t="b">
        <v>0</v>
      </c>
      <c r="H181" s="173" t="s">
        <v>7059</v>
      </c>
      <c r="I181" s="2"/>
      <c r="J181" s="2"/>
      <c r="K181" s="22" t="b">
        <v>0</v>
      </c>
      <c r="L181" s="2" t="s">
        <v>6982</v>
      </c>
      <c r="M181" s="79"/>
      <c r="N181" s="79"/>
      <c r="O181" s="22" t="b">
        <v>0</v>
      </c>
      <c r="P181" s="2" t="s">
        <v>7061</v>
      </c>
      <c r="Q181" s="22" t="b">
        <v>0</v>
      </c>
      <c r="R181" s="2" t="s">
        <v>7062</v>
      </c>
      <c r="S181" s="22" t="b">
        <v>0</v>
      </c>
      <c r="T181" s="2" t="s">
        <v>7063</v>
      </c>
      <c r="U181" s="2"/>
      <c r="V181" s="2"/>
      <c r="W181" s="22" t="b">
        <v>0</v>
      </c>
      <c r="X181" s="2" t="s">
        <v>7064</v>
      </c>
      <c r="Y181" s="22" t="b">
        <v>0</v>
      </c>
      <c r="Z181" s="2" t="s">
        <v>6598</v>
      </c>
      <c r="AA181" s="22" t="b">
        <v>0</v>
      </c>
      <c r="AB181" s="2" t="s">
        <v>7065</v>
      </c>
      <c r="AC181" s="22" t="b">
        <v>0</v>
      </c>
      <c r="AD181" s="2" t="s">
        <v>7066</v>
      </c>
      <c r="AE181" s="2" t="b">
        <v>0</v>
      </c>
      <c r="AF181" s="2" t="s">
        <v>7067</v>
      </c>
      <c r="AG181" s="22" t="b">
        <v>0</v>
      </c>
      <c r="AH181" s="2" t="s">
        <v>7068</v>
      </c>
      <c r="AI181" s="2" t="b">
        <v>0</v>
      </c>
      <c r="AJ181" s="2" t="s">
        <v>7069</v>
      </c>
      <c r="AK181" s="22" t="b">
        <v>0</v>
      </c>
      <c r="AL181" s="2" t="s">
        <v>7070</v>
      </c>
      <c r="AM181" s="2" t="b">
        <v>0</v>
      </c>
      <c r="AN181" s="2" t="s">
        <v>7071</v>
      </c>
      <c r="AQ181" s="2" t="b">
        <v>0</v>
      </c>
      <c r="AR181" s="2" t="s">
        <v>7072</v>
      </c>
      <c r="AS181" s="22" t="b">
        <v>0</v>
      </c>
      <c r="AT181" s="2" t="s">
        <v>7073</v>
      </c>
      <c r="BA181" s="22" t="b">
        <v>0</v>
      </c>
      <c r="BB181" s="2" t="s">
        <v>7074</v>
      </c>
      <c r="BC181" s="22" t="b">
        <v>0</v>
      </c>
      <c r="BD181" s="2" t="s">
        <v>7075</v>
      </c>
      <c r="BI181" s="22" t="b">
        <v>0</v>
      </c>
      <c r="BJ181" s="2" t="s">
        <v>7076</v>
      </c>
    </row>
    <row r="182">
      <c r="A182" s="22" t="b">
        <v>0</v>
      </c>
      <c r="B182" s="2" t="s">
        <v>7077</v>
      </c>
      <c r="C182" s="22" t="b">
        <v>0</v>
      </c>
      <c r="D182" s="2" t="s">
        <v>7078</v>
      </c>
      <c r="G182" s="22" t="b">
        <v>0</v>
      </c>
      <c r="H182" s="173" t="s">
        <v>7079</v>
      </c>
      <c r="I182" s="2"/>
      <c r="J182" s="2"/>
      <c r="K182" s="22" t="b">
        <v>0</v>
      </c>
      <c r="L182" s="2" t="s">
        <v>7002</v>
      </c>
      <c r="M182" s="79"/>
      <c r="N182" s="79"/>
      <c r="O182" s="22" t="b">
        <v>0</v>
      </c>
      <c r="P182" s="2" t="s">
        <v>7080</v>
      </c>
      <c r="Q182" s="22" t="b">
        <v>0</v>
      </c>
      <c r="R182" s="2" t="s">
        <v>7081</v>
      </c>
      <c r="S182" s="22" t="b">
        <v>0</v>
      </c>
      <c r="T182" s="2" t="s">
        <v>7082</v>
      </c>
      <c r="U182" s="2"/>
      <c r="V182" s="2"/>
      <c r="W182" s="22" t="b">
        <v>0</v>
      </c>
      <c r="X182" s="2" t="s">
        <v>7083</v>
      </c>
      <c r="Y182" s="22" t="b">
        <v>0</v>
      </c>
      <c r="Z182" s="2" t="s">
        <v>6930</v>
      </c>
      <c r="AA182" s="22" t="b">
        <v>0</v>
      </c>
      <c r="AB182" s="2" t="s">
        <v>7084</v>
      </c>
      <c r="AC182" s="22" t="b">
        <v>0</v>
      </c>
      <c r="AD182" s="2" t="s">
        <v>2356</v>
      </c>
      <c r="AE182" s="2" t="b">
        <v>0</v>
      </c>
      <c r="AF182" s="2" t="s">
        <v>7086</v>
      </c>
      <c r="AG182" s="22" t="b">
        <v>0</v>
      </c>
      <c r="AH182" s="2" t="s">
        <v>7087</v>
      </c>
      <c r="AI182" s="2" t="b">
        <v>0</v>
      </c>
      <c r="AJ182" s="2" t="s">
        <v>5876</v>
      </c>
      <c r="AK182" s="22" t="b">
        <v>0</v>
      </c>
      <c r="AL182" s="2" t="s">
        <v>7088</v>
      </c>
      <c r="AM182" s="2" t="b">
        <v>0</v>
      </c>
      <c r="AN182" s="2" t="s">
        <v>7089</v>
      </c>
      <c r="AQ182" s="2" t="b">
        <v>0</v>
      </c>
      <c r="AR182" s="2" t="s">
        <v>7090</v>
      </c>
      <c r="AS182" s="22" t="b">
        <v>0</v>
      </c>
      <c r="AT182" s="2" t="s">
        <v>7091</v>
      </c>
      <c r="BA182" s="22" t="b">
        <v>0</v>
      </c>
      <c r="BB182" s="2" t="s">
        <v>7092</v>
      </c>
      <c r="BC182" s="22" t="b">
        <v>0</v>
      </c>
      <c r="BD182" s="2" t="s">
        <v>7094</v>
      </c>
      <c r="BI182" s="22" t="b">
        <v>0</v>
      </c>
      <c r="BJ182" s="2" t="s">
        <v>7096</v>
      </c>
    </row>
    <row r="183">
      <c r="A183" s="22" t="b">
        <v>0</v>
      </c>
      <c r="B183" s="2" t="s">
        <v>7098</v>
      </c>
      <c r="C183" s="22" t="b">
        <v>0</v>
      </c>
      <c r="D183" s="2" t="s">
        <v>7099</v>
      </c>
      <c r="G183" s="22" t="b">
        <v>0</v>
      </c>
      <c r="H183" s="173" t="s">
        <v>7100</v>
      </c>
      <c r="I183" s="2"/>
      <c r="J183" s="2"/>
      <c r="K183" s="22" t="b">
        <v>0</v>
      </c>
      <c r="L183" s="2" t="s">
        <v>7022</v>
      </c>
      <c r="M183" s="79"/>
      <c r="N183" s="79"/>
      <c r="O183" s="22" t="b">
        <v>0</v>
      </c>
      <c r="P183" s="2" t="s">
        <v>7101</v>
      </c>
      <c r="Q183" s="22" t="b">
        <v>0</v>
      </c>
      <c r="R183" s="2" t="s">
        <v>7102</v>
      </c>
      <c r="S183" s="22" t="b">
        <v>0</v>
      </c>
      <c r="T183" s="2" t="s">
        <v>7103</v>
      </c>
      <c r="U183" s="2"/>
      <c r="V183" s="2"/>
      <c r="W183" s="22" t="b">
        <v>0</v>
      </c>
      <c r="X183" s="2" t="s">
        <v>7104</v>
      </c>
      <c r="Y183" s="22" t="b">
        <v>0</v>
      </c>
      <c r="Z183" s="2" t="s">
        <v>6952</v>
      </c>
      <c r="AA183" s="22" t="b">
        <v>0</v>
      </c>
      <c r="AB183" s="2" t="s">
        <v>7105</v>
      </c>
      <c r="AC183" s="22" t="b">
        <v>0</v>
      </c>
      <c r="AD183" s="2" t="s">
        <v>7106</v>
      </c>
      <c r="AE183" s="2" t="b">
        <v>0</v>
      </c>
      <c r="AF183" s="2" t="s">
        <v>7107</v>
      </c>
      <c r="AG183" s="22" t="b">
        <v>0</v>
      </c>
      <c r="AH183" s="2" t="s">
        <v>7108</v>
      </c>
      <c r="AI183" s="2" t="b">
        <v>0</v>
      </c>
      <c r="AJ183" s="2" t="s">
        <v>5926</v>
      </c>
      <c r="AK183" s="22" t="b">
        <v>0</v>
      </c>
      <c r="AL183" s="2" t="s">
        <v>7109</v>
      </c>
      <c r="AM183" s="2" t="b">
        <v>0</v>
      </c>
      <c r="AN183" s="2" t="s">
        <v>7110</v>
      </c>
      <c r="AQ183" s="2" t="b">
        <v>0</v>
      </c>
      <c r="AR183" s="2" t="s">
        <v>7111</v>
      </c>
      <c r="AS183" s="22" t="b">
        <v>0</v>
      </c>
      <c r="AT183" s="2" t="s">
        <v>7112</v>
      </c>
      <c r="BA183" s="22" t="b">
        <v>0</v>
      </c>
      <c r="BB183" s="2" t="s">
        <v>7113</v>
      </c>
      <c r="BC183" s="22" t="b">
        <v>0</v>
      </c>
      <c r="BD183" s="2" t="s">
        <v>7115</v>
      </c>
      <c r="BI183" s="22" t="b">
        <v>0</v>
      </c>
      <c r="BJ183" s="2" t="s">
        <v>7116</v>
      </c>
    </row>
    <row r="184">
      <c r="A184" s="22" t="b">
        <v>0</v>
      </c>
      <c r="B184" s="2" t="s">
        <v>7118</v>
      </c>
      <c r="C184" s="22" t="b">
        <v>0</v>
      </c>
      <c r="D184" s="2" t="s">
        <v>7119</v>
      </c>
      <c r="G184" s="22" t="b">
        <v>0</v>
      </c>
      <c r="H184" s="173" t="s">
        <v>7120</v>
      </c>
      <c r="I184" s="2"/>
      <c r="J184" s="2"/>
      <c r="K184" s="22" t="b">
        <v>0</v>
      </c>
      <c r="L184" s="2" t="s">
        <v>7041</v>
      </c>
      <c r="M184" s="79"/>
      <c r="N184" s="79"/>
      <c r="O184" s="22" t="b">
        <v>0</v>
      </c>
      <c r="P184" s="2" t="s">
        <v>7121</v>
      </c>
      <c r="Q184" s="22" t="b">
        <v>0</v>
      </c>
      <c r="R184" s="2" t="s">
        <v>7122</v>
      </c>
      <c r="S184" s="22" t="b">
        <v>0</v>
      </c>
      <c r="T184" s="2" t="s">
        <v>7123</v>
      </c>
      <c r="U184" s="2"/>
      <c r="V184" s="2"/>
      <c r="W184" s="22" t="b">
        <v>0</v>
      </c>
      <c r="X184" s="2" t="s">
        <v>7124</v>
      </c>
      <c r="Y184" s="22" t="b">
        <v>0</v>
      </c>
      <c r="Z184" s="2" t="s">
        <v>6970</v>
      </c>
      <c r="AA184" s="22" t="b">
        <v>0</v>
      </c>
      <c r="AB184" s="2" t="s">
        <v>7125</v>
      </c>
      <c r="AC184" s="22" t="b">
        <v>0</v>
      </c>
      <c r="AD184" s="2" t="s">
        <v>7127</v>
      </c>
      <c r="AE184" s="2" t="b">
        <v>0</v>
      </c>
      <c r="AF184" s="2" t="s">
        <v>7128</v>
      </c>
      <c r="AG184" s="22" t="b">
        <v>0</v>
      </c>
      <c r="AH184" s="2" t="s">
        <v>7129</v>
      </c>
      <c r="AI184" s="2" t="b">
        <v>0</v>
      </c>
      <c r="AJ184" s="2" t="s">
        <v>7130</v>
      </c>
      <c r="AK184" s="22" t="b">
        <v>0</v>
      </c>
      <c r="AL184" s="2" t="s">
        <v>7131</v>
      </c>
      <c r="AM184" s="2" t="b">
        <v>0</v>
      </c>
      <c r="AN184" s="2" t="s">
        <v>7132</v>
      </c>
      <c r="AQ184" s="2" t="b">
        <v>0</v>
      </c>
      <c r="AR184" s="2" t="s">
        <v>7133</v>
      </c>
      <c r="AS184" s="22" t="b">
        <v>0</v>
      </c>
      <c r="AT184" s="2" t="s">
        <v>7134</v>
      </c>
      <c r="BA184" s="22" t="b">
        <v>0</v>
      </c>
      <c r="BB184" s="2" t="s">
        <v>7135</v>
      </c>
      <c r="BC184" s="22" t="b">
        <v>0</v>
      </c>
      <c r="BD184" s="2" t="s">
        <v>7136</v>
      </c>
      <c r="BI184" s="22" t="b">
        <v>0</v>
      </c>
      <c r="BJ184" s="2" t="s">
        <v>7137</v>
      </c>
    </row>
    <row r="185">
      <c r="A185" s="22" t="b">
        <v>0</v>
      </c>
      <c r="B185" s="2" t="s">
        <v>3625</v>
      </c>
      <c r="C185" s="22" t="b">
        <v>0</v>
      </c>
      <c r="D185" s="2" t="s">
        <v>7138</v>
      </c>
      <c r="G185" s="22" t="b">
        <v>0</v>
      </c>
      <c r="H185" s="173" t="s">
        <v>7139</v>
      </c>
      <c r="I185" s="2"/>
      <c r="J185" s="2"/>
      <c r="K185" s="22" t="b">
        <v>0</v>
      </c>
      <c r="L185" s="2" t="s">
        <v>7061</v>
      </c>
      <c r="M185" s="79"/>
      <c r="N185" s="79"/>
      <c r="O185" s="22" t="b">
        <v>0</v>
      </c>
      <c r="P185" s="2" t="s">
        <v>7140</v>
      </c>
      <c r="Q185" s="22" t="b">
        <v>0</v>
      </c>
      <c r="R185" s="2" t="s">
        <v>7141</v>
      </c>
      <c r="S185" s="22" t="b">
        <v>0</v>
      </c>
      <c r="T185" s="2" t="s">
        <v>7142</v>
      </c>
      <c r="U185" s="2"/>
      <c r="V185" s="2"/>
      <c r="W185" s="22" t="b">
        <v>0</v>
      </c>
      <c r="X185" s="2" t="s">
        <v>7143</v>
      </c>
      <c r="Y185" s="22" t="b">
        <v>0</v>
      </c>
      <c r="Z185" s="2" t="s">
        <v>7144</v>
      </c>
      <c r="AA185" s="22" t="b">
        <v>0</v>
      </c>
      <c r="AB185" s="2" t="s">
        <v>7145</v>
      </c>
      <c r="AC185" s="22" t="b">
        <v>0</v>
      </c>
      <c r="AD185" s="2" t="s">
        <v>7146</v>
      </c>
      <c r="AE185" s="2" t="b">
        <v>0</v>
      </c>
      <c r="AF185" s="2" t="s">
        <v>7147</v>
      </c>
      <c r="AG185" s="22" t="b">
        <v>0</v>
      </c>
      <c r="AH185" s="2" t="s">
        <v>7148</v>
      </c>
      <c r="AI185" s="2" t="b">
        <v>0</v>
      </c>
      <c r="AJ185" s="2" t="s">
        <v>5974</v>
      </c>
      <c r="AK185" s="22" t="b">
        <v>0</v>
      </c>
      <c r="AL185" s="2" t="s">
        <v>7149</v>
      </c>
      <c r="AM185" s="2" t="b">
        <v>0</v>
      </c>
      <c r="AN185" s="2" t="s">
        <v>7150</v>
      </c>
      <c r="AQ185" s="2" t="b">
        <v>0</v>
      </c>
      <c r="AR185" s="2" t="s">
        <v>7151</v>
      </c>
      <c r="AS185" s="22" t="b">
        <v>0</v>
      </c>
      <c r="AT185" s="2" t="s">
        <v>7152</v>
      </c>
      <c r="BA185" s="22" t="b">
        <v>0</v>
      </c>
      <c r="BB185" s="2" t="s">
        <v>7153</v>
      </c>
      <c r="BC185" s="22" t="b">
        <v>0</v>
      </c>
      <c r="BD185" s="2" t="s">
        <v>7154</v>
      </c>
      <c r="BI185" s="22" t="b">
        <v>0</v>
      </c>
      <c r="BJ185" s="2" t="s">
        <v>7155</v>
      </c>
    </row>
    <row r="186">
      <c r="A186" s="83" t="b">
        <v>0</v>
      </c>
      <c r="B186" s="84" t="s">
        <v>5861</v>
      </c>
      <c r="C186" s="22" t="b">
        <v>0</v>
      </c>
      <c r="D186" s="2" t="s">
        <v>7156</v>
      </c>
      <c r="G186" s="22" t="b">
        <v>0</v>
      </c>
      <c r="H186" s="173" t="s">
        <v>7157</v>
      </c>
      <c r="I186" s="2"/>
      <c r="J186" s="2"/>
      <c r="K186" s="22" t="b">
        <v>0</v>
      </c>
      <c r="L186" s="2" t="s">
        <v>7080</v>
      </c>
      <c r="M186" s="79"/>
      <c r="N186" s="79"/>
      <c r="O186" s="22" t="b">
        <v>0</v>
      </c>
      <c r="P186" s="2" t="s">
        <v>7158</v>
      </c>
      <c r="Q186" s="22" t="b">
        <v>0</v>
      </c>
      <c r="R186" s="2" t="s">
        <v>7159</v>
      </c>
      <c r="S186" s="22" t="b">
        <v>0</v>
      </c>
      <c r="T186" s="2" t="s">
        <v>7160</v>
      </c>
      <c r="U186" s="2"/>
      <c r="V186" s="2"/>
      <c r="W186" s="22" t="b">
        <v>0</v>
      </c>
      <c r="X186" s="2" t="s">
        <v>7161</v>
      </c>
      <c r="Y186" s="22" t="b">
        <v>0</v>
      </c>
      <c r="Z186" s="2" t="s">
        <v>7162</v>
      </c>
      <c r="AA186" s="22" t="b">
        <v>0</v>
      </c>
      <c r="AB186" s="2" t="s">
        <v>7163</v>
      </c>
      <c r="AC186" s="22" t="b">
        <v>0</v>
      </c>
      <c r="AD186" s="2" t="s">
        <v>7164</v>
      </c>
      <c r="AE186" s="2" t="b">
        <v>0</v>
      </c>
      <c r="AF186" s="2" t="s">
        <v>7165</v>
      </c>
      <c r="AG186" s="22" t="b">
        <v>0</v>
      </c>
      <c r="AH186" s="2" t="s">
        <v>7166</v>
      </c>
      <c r="AI186" s="2" t="b">
        <v>0</v>
      </c>
      <c r="AJ186" s="2" t="s">
        <v>7167</v>
      </c>
      <c r="AK186" s="22" t="b">
        <v>0</v>
      </c>
      <c r="AL186" s="2" t="s">
        <v>7169</v>
      </c>
      <c r="AM186" s="2" t="b">
        <v>0</v>
      </c>
      <c r="AN186" s="2" t="s">
        <v>7170</v>
      </c>
      <c r="AQ186" s="2" t="b">
        <v>0</v>
      </c>
      <c r="AR186" s="2" t="s">
        <v>7171</v>
      </c>
      <c r="AS186" s="22" t="b">
        <v>0</v>
      </c>
      <c r="AT186" s="2" t="s">
        <v>7172</v>
      </c>
      <c r="BA186" s="22" t="b">
        <v>0</v>
      </c>
      <c r="BB186" s="2" t="s">
        <v>7173</v>
      </c>
      <c r="BC186" s="22" t="b">
        <v>0</v>
      </c>
      <c r="BD186" s="2" t="s">
        <v>7174</v>
      </c>
      <c r="BI186" s="22" t="b">
        <v>0</v>
      </c>
      <c r="BJ186" s="2" t="s">
        <v>7175</v>
      </c>
    </row>
    <row r="187">
      <c r="A187" s="22" t="b">
        <v>0</v>
      </c>
      <c r="B187" s="2" t="s">
        <v>7176</v>
      </c>
      <c r="C187" s="22" t="b">
        <v>0</v>
      </c>
      <c r="D187" s="2" t="s">
        <v>7177</v>
      </c>
      <c r="G187" s="22" t="b">
        <v>0</v>
      </c>
      <c r="H187" s="173" t="s">
        <v>7178</v>
      </c>
      <c r="I187" s="2"/>
      <c r="J187" s="2"/>
      <c r="K187" s="22" t="b">
        <v>0</v>
      </c>
      <c r="L187" s="2" t="s">
        <v>7179</v>
      </c>
      <c r="M187" s="79"/>
      <c r="N187" s="79"/>
      <c r="O187" s="22" t="b">
        <v>0</v>
      </c>
      <c r="P187" s="2" t="s">
        <v>7180</v>
      </c>
      <c r="Q187" s="22" t="b">
        <v>0</v>
      </c>
      <c r="R187" s="2" t="s">
        <v>7181</v>
      </c>
      <c r="S187" s="22" t="b">
        <v>0</v>
      </c>
      <c r="T187" s="2" t="s">
        <v>7182</v>
      </c>
      <c r="U187" s="2"/>
      <c r="V187" s="2"/>
      <c r="W187" s="22" t="b">
        <v>0</v>
      </c>
      <c r="X187" s="2" t="s">
        <v>7183</v>
      </c>
      <c r="Y187" s="22" t="b">
        <v>0</v>
      </c>
      <c r="Z187" s="2" t="s">
        <v>7184</v>
      </c>
      <c r="AA187" s="22" t="b">
        <v>0</v>
      </c>
      <c r="AB187" s="2" t="s">
        <v>7185</v>
      </c>
      <c r="AC187" s="22" t="b">
        <v>0</v>
      </c>
      <c r="AD187" s="2" t="s">
        <v>7186</v>
      </c>
      <c r="AE187" s="2" t="b">
        <v>0</v>
      </c>
      <c r="AF187" s="2" t="s">
        <v>7187</v>
      </c>
      <c r="AG187" s="22" t="b">
        <v>0</v>
      </c>
      <c r="AH187" s="2" t="s">
        <v>7188</v>
      </c>
      <c r="AI187" s="2" t="b">
        <v>0</v>
      </c>
      <c r="AJ187" s="2" t="s">
        <v>6026</v>
      </c>
      <c r="AK187" s="22" t="b">
        <v>0</v>
      </c>
      <c r="AL187" s="2" t="s">
        <v>7189</v>
      </c>
      <c r="AM187" s="2" t="b">
        <v>0</v>
      </c>
      <c r="AN187" s="2" t="s">
        <v>7190</v>
      </c>
      <c r="AQ187" s="2" t="b">
        <v>0</v>
      </c>
      <c r="AR187" s="2" t="s">
        <v>7191</v>
      </c>
      <c r="AS187" s="22" t="b">
        <v>0</v>
      </c>
      <c r="AT187" s="2" t="s">
        <v>7192</v>
      </c>
      <c r="BA187" s="22" t="b">
        <v>0</v>
      </c>
      <c r="BB187" s="2" t="s">
        <v>7193</v>
      </c>
      <c r="BC187" s="22" t="b">
        <v>0</v>
      </c>
      <c r="BD187" s="2" t="s">
        <v>7194</v>
      </c>
      <c r="BI187" s="22" t="b">
        <v>0</v>
      </c>
      <c r="BJ187" s="2" t="s">
        <v>7195</v>
      </c>
    </row>
    <row r="188">
      <c r="A188" s="22" t="b">
        <v>0</v>
      </c>
      <c r="B188" s="2" t="s">
        <v>7196</v>
      </c>
      <c r="C188" s="22" t="b">
        <v>0</v>
      </c>
      <c r="D188" s="2" t="s">
        <v>7197</v>
      </c>
      <c r="G188" s="22" t="b">
        <v>0</v>
      </c>
      <c r="H188" s="173" t="s">
        <v>7198</v>
      </c>
      <c r="I188" s="2"/>
      <c r="J188" s="2"/>
      <c r="K188" s="22" t="b">
        <v>0</v>
      </c>
      <c r="L188" s="2" t="s">
        <v>7199</v>
      </c>
      <c r="O188" s="22" t="b">
        <v>0</v>
      </c>
      <c r="P188" s="2" t="s">
        <v>7200</v>
      </c>
      <c r="Q188" s="22" t="b">
        <v>0</v>
      </c>
      <c r="R188" s="2" t="s">
        <v>7201</v>
      </c>
      <c r="S188" s="22" t="b">
        <v>0</v>
      </c>
      <c r="T188" s="2" t="s">
        <v>7202</v>
      </c>
      <c r="U188" s="2"/>
      <c r="V188" s="2"/>
      <c r="W188" s="22" t="b">
        <v>0</v>
      </c>
      <c r="X188" s="2" t="s">
        <v>7203</v>
      </c>
      <c r="Y188" s="22" t="b">
        <v>0</v>
      </c>
      <c r="Z188" s="2" t="s">
        <v>7204</v>
      </c>
      <c r="AA188" s="22" t="b">
        <v>0</v>
      </c>
      <c r="AB188" s="2" t="s">
        <v>7205</v>
      </c>
      <c r="AC188" s="22" t="b">
        <v>0</v>
      </c>
      <c r="AD188" s="2" t="s">
        <v>7206</v>
      </c>
      <c r="AE188" s="2" t="b">
        <v>0</v>
      </c>
      <c r="AF188" s="2" t="s">
        <v>7207</v>
      </c>
      <c r="AG188" s="22" t="b">
        <v>0</v>
      </c>
      <c r="AH188" s="2" t="s">
        <v>7209</v>
      </c>
      <c r="AI188" s="2" t="b">
        <v>0</v>
      </c>
      <c r="AJ188" s="2" t="s">
        <v>7210</v>
      </c>
      <c r="AK188" s="22" t="b">
        <v>0</v>
      </c>
      <c r="AL188" s="2" t="s">
        <v>7211</v>
      </c>
      <c r="AM188" s="2" t="b">
        <v>0</v>
      </c>
      <c r="AN188" s="2" t="s">
        <v>7212</v>
      </c>
      <c r="AQ188" s="2" t="b">
        <v>0</v>
      </c>
      <c r="AR188" s="2" t="s">
        <v>7213</v>
      </c>
      <c r="AS188" s="22" t="b">
        <v>0</v>
      </c>
      <c r="AT188" s="2" t="s">
        <v>7214</v>
      </c>
      <c r="BA188" s="22" t="b">
        <v>0</v>
      </c>
      <c r="BB188" s="2" t="s">
        <v>7215</v>
      </c>
      <c r="BC188" s="22" t="b">
        <v>0</v>
      </c>
      <c r="BD188" s="2" t="s">
        <v>7216</v>
      </c>
      <c r="BI188" s="22" t="b">
        <v>0</v>
      </c>
      <c r="BJ188" s="2" t="s">
        <v>7217</v>
      </c>
    </row>
    <row r="189">
      <c r="A189" s="22" t="b">
        <v>0</v>
      </c>
      <c r="B189" s="2" t="s">
        <v>1754</v>
      </c>
      <c r="C189" s="22" t="b">
        <v>0</v>
      </c>
      <c r="D189" s="2" t="s">
        <v>7218</v>
      </c>
      <c r="G189" s="22" t="b">
        <v>0</v>
      </c>
      <c r="H189" s="173" t="s">
        <v>7219</v>
      </c>
      <c r="I189" s="2"/>
      <c r="J189" s="2"/>
      <c r="K189" s="22" t="b">
        <v>0</v>
      </c>
      <c r="L189" s="2" t="s">
        <v>7220</v>
      </c>
      <c r="O189" s="22" t="b">
        <v>0</v>
      </c>
      <c r="P189" s="2" t="s">
        <v>7221</v>
      </c>
      <c r="Q189" s="22" t="b">
        <v>0</v>
      </c>
      <c r="R189" s="2" t="s">
        <v>7222</v>
      </c>
      <c r="S189" s="22" t="b">
        <v>0</v>
      </c>
      <c r="T189" s="2" t="s">
        <v>7223</v>
      </c>
      <c r="U189" s="2"/>
      <c r="V189" s="2"/>
      <c r="W189" s="22" t="b">
        <v>0</v>
      </c>
      <c r="X189" s="174" t="s">
        <v>7224</v>
      </c>
      <c r="Y189" s="22" t="b">
        <v>0</v>
      </c>
      <c r="Z189" s="2" t="s">
        <v>7225</v>
      </c>
      <c r="AA189" s="22" t="b">
        <v>0</v>
      </c>
      <c r="AB189" s="2" t="s">
        <v>7226</v>
      </c>
      <c r="AC189" s="22" t="b">
        <v>0</v>
      </c>
      <c r="AD189" s="2" t="s">
        <v>7227</v>
      </c>
      <c r="AE189" s="2" t="b">
        <v>0</v>
      </c>
      <c r="AF189" s="2" t="s">
        <v>7228</v>
      </c>
      <c r="AG189" s="22" t="b">
        <v>0</v>
      </c>
      <c r="AH189" s="2" t="s">
        <v>7229</v>
      </c>
      <c r="AK189" s="22" t="b">
        <v>0</v>
      </c>
      <c r="AL189" s="2" t="s">
        <v>7231</v>
      </c>
      <c r="AM189" s="2" t="b">
        <v>0</v>
      </c>
      <c r="AN189" s="2" t="s">
        <v>7232</v>
      </c>
      <c r="AQ189" s="2" t="b">
        <v>0</v>
      </c>
      <c r="AR189" s="2" t="s">
        <v>7233</v>
      </c>
      <c r="AS189" s="22" t="b">
        <v>0</v>
      </c>
      <c r="AT189" s="2" t="s">
        <v>7234</v>
      </c>
      <c r="BA189" s="22" t="b">
        <v>0</v>
      </c>
      <c r="BB189" s="2" t="s">
        <v>7235</v>
      </c>
      <c r="BC189" s="22" t="b">
        <v>0</v>
      </c>
      <c r="BD189" s="2" t="s">
        <v>7236</v>
      </c>
      <c r="BI189" s="22" t="b">
        <v>0</v>
      </c>
      <c r="BJ189" s="2" t="s">
        <v>7237</v>
      </c>
    </row>
    <row r="190">
      <c r="A190" s="22" t="b">
        <v>0</v>
      </c>
      <c r="B190" s="2" t="s">
        <v>7238</v>
      </c>
      <c r="C190" s="22" t="b">
        <v>0</v>
      </c>
      <c r="D190" s="2" t="s">
        <v>7239</v>
      </c>
      <c r="G190" s="22" t="b">
        <v>0</v>
      </c>
      <c r="H190" s="173" t="s">
        <v>7240</v>
      </c>
      <c r="I190" s="2"/>
      <c r="J190" s="2"/>
      <c r="K190" s="22" t="b">
        <v>0</v>
      </c>
      <c r="L190" s="2" t="s">
        <v>7241</v>
      </c>
      <c r="O190" s="22" t="b">
        <v>0</v>
      </c>
      <c r="P190" s="2" t="s">
        <v>7242</v>
      </c>
      <c r="Q190" s="22" t="b">
        <v>0</v>
      </c>
      <c r="R190" s="2" t="s">
        <v>7243</v>
      </c>
      <c r="S190" s="22" t="b">
        <v>0</v>
      </c>
      <c r="T190" s="2" t="s">
        <v>7244</v>
      </c>
      <c r="U190" s="2"/>
      <c r="V190" s="2"/>
      <c r="W190" s="22" t="b">
        <v>0</v>
      </c>
      <c r="X190" s="174" t="s">
        <v>7245</v>
      </c>
      <c r="Y190" s="22" t="b">
        <v>0</v>
      </c>
      <c r="Z190" s="2" t="s">
        <v>7247</v>
      </c>
      <c r="AA190" s="22" t="b">
        <v>0</v>
      </c>
      <c r="AB190" s="2" t="s">
        <v>7248</v>
      </c>
      <c r="AC190" s="22" t="b">
        <v>0</v>
      </c>
      <c r="AD190" s="2" t="s">
        <v>7249</v>
      </c>
      <c r="AE190" s="2" t="b">
        <v>0</v>
      </c>
      <c r="AF190" s="2" t="s">
        <v>7250</v>
      </c>
      <c r="AG190" s="22" t="b">
        <v>0</v>
      </c>
      <c r="AH190" s="2" t="s">
        <v>7251</v>
      </c>
      <c r="AK190" s="22" t="b">
        <v>0</v>
      </c>
      <c r="AL190" s="2" t="s">
        <v>7252</v>
      </c>
      <c r="AM190" s="2" t="b">
        <v>0</v>
      </c>
      <c r="AN190" s="2" t="s">
        <v>7253</v>
      </c>
      <c r="AQ190" s="2" t="b">
        <v>0</v>
      </c>
      <c r="AR190" s="2" t="s">
        <v>7254</v>
      </c>
      <c r="AS190" s="22" t="b">
        <v>0</v>
      </c>
      <c r="AT190" s="2" t="s">
        <v>7255</v>
      </c>
      <c r="BA190" s="22" t="b">
        <v>0</v>
      </c>
      <c r="BB190" s="2" t="s">
        <v>7256</v>
      </c>
      <c r="BC190" s="22" t="b">
        <v>0</v>
      </c>
      <c r="BD190" s="2" t="s">
        <v>7257</v>
      </c>
      <c r="BI190" s="22" t="b">
        <v>0</v>
      </c>
      <c r="BJ190" s="2" t="s">
        <v>7258</v>
      </c>
    </row>
    <row r="191">
      <c r="A191" s="22" t="b">
        <v>0</v>
      </c>
      <c r="B191" s="2" t="s">
        <v>3655</v>
      </c>
      <c r="C191" s="22" t="b">
        <v>0</v>
      </c>
      <c r="D191" s="2" t="s">
        <v>7259</v>
      </c>
      <c r="G191" s="22" t="b">
        <v>0</v>
      </c>
      <c r="H191" s="173" t="s">
        <v>7260</v>
      </c>
      <c r="I191" s="2"/>
      <c r="J191" s="2"/>
      <c r="K191" s="22" t="b">
        <v>0</v>
      </c>
      <c r="L191" s="2" t="s">
        <v>7262</v>
      </c>
      <c r="O191" s="22" t="b">
        <v>0</v>
      </c>
      <c r="P191" s="2" t="s">
        <v>7263</v>
      </c>
      <c r="Q191" s="22" t="b">
        <v>0</v>
      </c>
      <c r="R191" s="2" t="s">
        <v>7264</v>
      </c>
      <c r="S191" s="22" t="b">
        <v>0</v>
      </c>
      <c r="T191" s="2" t="s">
        <v>7265</v>
      </c>
      <c r="U191" s="2"/>
      <c r="V191" s="2"/>
      <c r="W191" s="22" t="b">
        <v>0</v>
      </c>
      <c r="X191" s="174" t="s">
        <v>7266</v>
      </c>
      <c r="Y191" s="22" t="b">
        <v>0</v>
      </c>
      <c r="Z191" s="2" t="s">
        <v>7267</v>
      </c>
      <c r="AA191" s="22" t="b">
        <v>0</v>
      </c>
      <c r="AB191" s="2" t="s">
        <v>7268</v>
      </c>
      <c r="AC191" s="22" t="b">
        <v>0</v>
      </c>
      <c r="AD191" s="2" t="s">
        <v>7269</v>
      </c>
      <c r="AE191" s="2" t="b">
        <v>0</v>
      </c>
      <c r="AF191" s="2" t="s">
        <v>7270</v>
      </c>
      <c r="AG191" s="22" t="b">
        <v>0</v>
      </c>
      <c r="AH191" s="2" t="s">
        <v>7271</v>
      </c>
      <c r="AK191" s="22" t="b">
        <v>0</v>
      </c>
      <c r="AL191" s="2" t="s">
        <v>7272</v>
      </c>
      <c r="AM191" s="2" t="b">
        <v>0</v>
      </c>
      <c r="AN191" s="2" t="s">
        <v>7273</v>
      </c>
      <c r="AQ191" s="2" t="b">
        <v>0</v>
      </c>
      <c r="AR191" s="2" t="s">
        <v>7274</v>
      </c>
      <c r="AS191" s="176" t="s">
        <v>7275</v>
      </c>
      <c r="BA191" s="22" t="b">
        <v>0</v>
      </c>
      <c r="BB191" s="2" t="s">
        <v>7276</v>
      </c>
      <c r="BC191" s="22" t="b">
        <v>0</v>
      </c>
      <c r="BD191" s="2" t="s">
        <v>7277</v>
      </c>
      <c r="BI191" s="22" t="b">
        <v>0</v>
      </c>
      <c r="BJ191" s="2" t="s">
        <v>7278</v>
      </c>
    </row>
    <row r="192">
      <c r="A192" s="22" t="b">
        <v>0</v>
      </c>
      <c r="B192" s="2" t="s">
        <v>1243</v>
      </c>
      <c r="C192" s="22" t="b">
        <v>0</v>
      </c>
      <c r="D192" s="2" t="s">
        <v>7279</v>
      </c>
      <c r="G192" s="22" t="b">
        <v>0</v>
      </c>
      <c r="H192" s="173" t="s">
        <v>7281</v>
      </c>
      <c r="I192" s="2"/>
      <c r="J192" s="2"/>
      <c r="K192" s="22" t="b">
        <v>0</v>
      </c>
      <c r="L192" s="2" t="s">
        <v>7282</v>
      </c>
      <c r="O192" s="22" t="b">
        <v>0</v>
      </c>
      <c r="P192" s="2" t="s">
        <v>7283</v>
      </c>
      <c r="Q192" s="22" t="b">
        <v>0</v>
      </c>
      <c r="R192" s="2" t="s">
        <v>7284</v>
      </c>
      <c r="S192" s="22" t="b">
        <v>0</v>
      </c>
      <c r="T192" s="2" t="s">
        <v>7285</v>
      </c>
      <c r="U192" s="2"/>
      <c r="V192" s="2"/>
      <c r="W192" s="22" t="b">
        <v>0</v>
      </c>
      <c r="X192" s="174" t="s">
        <v>7286</v>
      </c>
      <c r="Y192" s="22" t="b">
        <v>0</v>
      </c>
      <c r="Z192" s="2" t="s">
        <v>7287</v>
      </c>
      <c r="AA192" s="22" t="b">
        <v>0</v>
      </c>
      <c r="AB192" s="2" t="s">
        <v>7288</v>
      </c>
      <c r="AC192" s="22" t="b">
        <v>0</v>
      </c>
      <c r="AD192" s="2" t="s">
        <v>7289</v>
      </c>
      <c r="AE192" s="2" t="b">
        <v>0</v>
      </c>
      <c r="AF192" s="2" t="s">
        <v>7290</v>
      </c>
      <c r="AG192" s="22" t="b">
        <v>0</v>
      </c>
      <c r="AH192" s="2" t="s">
        <v>7291</v>
      </c>
      <c r="AK192" s="22" t="b">
        <v>0</v>
      </c>
      <c r="AL192" s="2" t="s">
        <v>7292</v>
      </c>
      <c r="AM192" s="2" t="b">
        <v>0</v>
      </c>
      <c r="AN192" s="2" t="s">
        <v>7293</v>
      </c>
      <c r="AQ192" s="2" t="b">
        <v>0</v>
      </c>
      <c r="AR192" s="2" t="s">
        <v>7294</v>
      </c>
      <c r="AS192" s="83" t="b">
        <v>0</v>
      </c>
      <c r="AT192" s="84" t="s">
        <v>380</v>
      </c>
      <c r="BA192" s="22" t="b">
        <v>0</v>
      </c>
      <c r="BB192" s="2" t="s">
        <v>7295</v>
      </c>
      <c r="BC192" s="22" t="b">
        <v>0</v>
      </c>
      <c r="BD192" s="2" t="s">
        <v>7296</v>
      </c>
      <c r="BI192" s="22" t="b">
        <v>0</v>
      </c>
      <c r="BJ192" s="2" t="s">
        <v>7297</v>
      </c>
    </row>
    <row r="193">
      <c r="A193" s="22" t="b">
        <v>0</v>
      </c>
      <c r="B193" s="2" t="s">
        <v>7298</v>
      </c>
      <c r="C193" s="22" t="b">
        <v>0</v>
      </c>
      <c r="D193" s="2" t="s">
        <v>7299</v>
      </c>
      <c r="G193" s="83" t="b">
        <v>0</v>
      </c>
      <c r="H193" s="84" t="s">
        <v>1346</v>
      </c>
      <c r="I193" s="2"/>
      <c r="J193" s="2"/>
      <c r="K193" s="22" t="b">
        <v>0</v>
      </c>
      <c r="L193" s="2" t="s">
        <v>7300</v>
      </c>
      <c r="O193" s="22" t="b">
        <v>0</v>
      </c>
      <c r="P193" s="2" t="s">
        <v>7301</v>
      </c>
      <c r="Q193" s="22" t="b">
        <v>0</v>
      </c>
      <c r="R193" s="2" t="s">
        <v>7302</v>
      </c>
      <c r="S193" s="22" t="b">
        <v>0</v>
      </c>
      <c r="T193" s="2" t="s">
        <v>7303</v>
      </c>
      <c r="U193" s="2"/>
      <c r="V193" s="2"/>
      <c r="W193" s="22" t="b">
        <v>0</v>
      </c>
      <c r="X193" s="174" t="s">
        <v>7304</v>
      </c>
      <c r="Y193" s="22" t="b">
        <v>0</v>
      </c>
      <c r="Z193" s="2" t="s">
        <v>7305</v>
      </c>
      <c r="AA193" s="22" t="b">
        <v>0</v>
      </c>
      <c r="AB193" s="2" t="s">
        <v>5823</v>
      </c>
      <c r="AC193" s="22" t="b">
        <v>0</v>
      </c>
      <c r="AD193" s="2" t="s">
        <v>3584</v>
      </c>
      <c r="AE193" s="2" t="b">
        <v>0</v>
      </c>
      <c r="AF193" s="2" t="s">
        <v>7306</v>
      </c>
      <c r="AG193" s="22" t="b">
        <v>0</v>
      </c>
      <c r="AH193" s="2" t="s">
        <v>7144</v>
      </c>
      <c r="AK193" s="22" t="b">
        <v>0</v>
      </c>
      <c r="AL193" s="2" t="s">
        <v>7307</v>
      </c>
      <c r="AM193" s="2" t="b">
        <v>0</v>
      </c>
      <c r="AN193" s="2" t="s">
        <v>7308</v>
      </c>
      <c r="AQ193" s="2" t="b">
        <v>0</v>
      </c>
      <c r="AR193" s="2" t="s">
        <v>7309</v>
      </c>
      <c r="AS193" s="22" t="b">
        <v>0</v>
      </c>
      <c r="AT193" s="2" t="s">
        <v>6915</v>
      </c>
      <c r="BA193" s="22" t="b">
        <v>0</v>
      </c>
      <c r="BB193" s="2" t="s">
        <v>7311</v>
      </c>
      <c r="BC193" s="83" t="b">
        <v>0</v>
      </c>
      <c r="BD193" s="84" t="s">
        <v>7312</v>
      </c>
      <c r="BI193" s="22" t="b">
        <v>0</v>
      </c>
      <c r="BJ193" s="2" t="s">
        <v>7313</v>
      </c>
    </row>
    <row r="194">
      <c r="A194" s="22" t="b">
        <v>0</v>
      </c>
      <c r="B194" s="2" t="s">
        <v>3684</v>
      </c>
      <c r="C194" s="22" t="b">
        <v>0</v>
      </c>
      <c r="D194" s="2" t="s">
        <v>7314</v>
      </c>
      <c r="G194" s="22" t="b">
        <v>0</v>
      </c>
      <c r="H194" s="2" t="s">
        <v>7315</v>
      </c>
      <c r="I194" s="2"/>
      <c r="J194" s="2"/>
      <c r="K194" s="22" t="b">
        <v>0</v>
      </c>
      <c r="L194" s="2" t="s">
        <v>7316</v>
      </c>
      <c r="O194" s="22" t="b">
        <v>0</v>
      </c>
      <c r="P194" s="2" t="s">
        <v>7317</v>
      </c>
      <c r="Q194" s="22" t="b">
        <v>0</v>
      </c>
      <c r="R194" s="2" t="s">
        <v>7318</v>
      </c>
      <c r="S194" s="22" t="b">
        <v>0</v>
      </c>
      <c r="T194" s="2" t="s">
        <v>7319</v>
      </c>
      <c r="U194" s="2"/>
      <c r="V194" s="2"/>
      <c r="W194" s="22" t="b">
        <v>0</v>
      </c>
      <c r="X194" s="174" t="s">
        <v>7320</v>
      </c>
      <c r="Y194" s="22" t="b">
        <v>0</v>
      </c>
      <c r="Z194" s="2" t="s">
        <v>7321</v>
      </c>
      <c r="AA194" s="22" t="b">
        <v>0</v>
      </c>
      <c r="AB194" s="2" t="s">
        <v>7322</v>
      </c>
      <c r="AC194" s="22" t="b">
        <v>0</v>
      </c>
      <c r="AD194" s="2" t="s">
        <v>3646</v>
      </c>
      <c r="AE194" s="2" t="b">
        <v>0</v>
      </c>
      <c r="AF194" s="2" t="s">
        <v>7323</v>
      </c>
      <c r="AG194" s="22" t="b">
        <v>0</v>
      </c>
      <c r="AH194" s="2" t="s">
        <v>7324</v>
      </c>
      <c r="AK194" s="22" t="b">
        <v>0</v>
      </c>
      <c r="AL194" s="2" t="s">
        <v>7325</v>
      </c>
      <c r="AM194" s="2" t="b">
        <v>0</v>
      </c>
      <c r="AN194" s="2" t="s">
        <v>7326</v>
      </c>
      <c r="AQ194" s="2" t="b">
        <v>0</v>
      </c>
      <c r="AR194" s="2" t="s">
        <v>7327</v>
      </c>
      <c r="AS194" s="22" t="b">
        <v>0</v>
      </c>
      <c r="AT194" s="2" t="s">
        <v>6935</v>
      </c>
      <c r="BA194" s="22" t="b">
        <v>0</v>
      </c>
      <c r="BB194" s="2" t="s">
        <v>7328</v>
      </c>
      <c r="BC194" s="22" t="b">
        <v>0</v>
      </c>
      <c r="BD194" s="2" t="s">
        <v>7329</v>
      </c>
      <c r="BI194" s="22" t="b">
        <v>0</v>
      </c>
      <c r="BJ194" s="2" t="s">
        <v>7330</v>
      </c>
    </row>
    <row r="195">
      <c r="A195" s="22" t="b">
        <v>0</v>
      </c>
      <c r="B195" s="2" t="s">
        <v>1252</v>
      </c>
      <c r="C195" s="22" t="b">
        <v>0</v>
      </c>
      <c r="D195" s="2" t="s">
        <v>7331</v>
      </c>
      <c r="G195" s="22" t="b">
        <v>0</v>
      </c>
      <c r="H195" s="2" t="s">
        <v>7332</v>
      </c>
      <c r="I195" s="2"/>
      <c r="J195" s="2"/>
      <c r="K195" s="22" t="b">
        <v>0</v>
      </c>
      <c r="L195" s="2" t="s">
        <v>7333</v>
      </c>
      <c r="O195" s="22" t="b">
        <v>0</v>
      </c>
      <c r="P195" s="2" t="s">
        <v>7179</v>
      </c>
      <c r="Q195" s="22" t="b">
        <v>0</v>
      </c>
      <c r="R195" s="2" t="s">
        <v>7334</v>
      </c>
      <c r="S195" s="22" t="b">
        <v>0</v>
      </c>
      <c r="T195" s="2" t="s">
        <v>7335</v>
      </c>
      <c r="U195" s="2"/>
      <c r="V195" s="2"/>
      <c r="W195" s="22" t="b">
        <v>0</v>
      </c>
      <c r="X195" s="174" t="s">
        <v>7336</v>
      </c>
      <c r="Y195" s="22" t="b">
        <v>0</v>
      </c>
      <c r="Z195" s="2" t="s">
        <v>7337</v>
      </c>
      <c r="AA195" s="22" t="b">
        <v>0</v>
      </c>
      <c r="AB195" s="2" t="s">
        <v>5876</v>
      </c>
      <c r="AC195" s="22" t="b">
        <v>0</v>
      </c>
      <c r="AD195" s="2" t="s">
        <v>7338</v>
      </c>
      <c r="AE195" s="2" t="b">
        <v>0</v>
      </c>
      <c r="AF195" s="2" t="s">
        <v>7339</v>
      </c>
      <c r="AG195" s="22" t="b">
        <v>0</v>
      </c>
      <c r="AH195" s="2" t="s">
        <v>7340</v>
      </c>
      <c r="AK195" s="22" t="b">
        <v>0</v>
      </c>
      <c r="AL195" s="2" t="s">
        <v>7341</v>
      </c>
      <c r="AM195" s="2" t="b">
        <v>0</v>
      </c>
      <c r="AN195" s="2" t="s">
        <v>7342</v>
      </c>
      <c r="AQ195" s="2" t="b">
        <v>0</v>
      </c>
      <c r="AR195" s="2" t="s">
        <v>7343</v>
      </c>
      <c r="AS195" s="22" t="b">
        <v>0</v>
      </c>
      <c r="AT195" s="2" t="s">
        <v>6957</v>
      </c>
      <c r="BA195" s="22" t="b">
        <v>0</v>
      </c>
      <c r="BB195" s="2" t="s">
        <v>7344</v>
      </c>
      <c r="BC195" s="22" t="b">
        <v>0</v>
      </c>
      <c r="BD195" s="2" t="s">
        <v>7345</v>
      </c>
      <c r="BI195" s="22" t="b">
        <v>0</v>
      </c>
      <c r="BJ195" s="2" t="s">
        <v>7346</v>
      </c>
    </row>
    <row r="196">
      <c r="A196" s="22" t="b">
        <v>0</v>
      </c>
      <c r="B196" s="2" t="s">
        <v>7347</v>
      </c>
      <c r="C196" s="22" t="b">
        <v>0</v>
      </c>
      <c r="D196" s="2" t="s">
        <v>7348</v>
      </c>
      <c r="G196" s="22" t="b">
        <v>0</v>
      </c>
      <c r="H196" s="2" t="s">
        <v>7349</v>
      </c>
      <c r="I196" s="2"/>
      <c r="J196" s="2"/>
      <c r="K196" s="22" t="b">
        <v>0</v>
      </c>
      <c r="L196" s="2" t="s">
        <v>7350</v>
      </c>
      <c r="O196" s="22" t="b">
        <v>0</v>
      </c>
      <c r="P196" s="2" t="s">
        <v>7199</v>
      </c>
      <c r="Q196" s="22" t="b">
        <v>0</v>
      </c>
      <c r="R196" s="2" t="s">
        <v>7351</v>
      </c>
      <c r="S196" s="22" t="b">
        <v>0</v>
      </c>
      <c r="T196" s="2" t="s">
        <v>7352</v>
      </c>
      <c r="U196" s="2"/>
      <c r="V196" s="2"/>
      <c r="W196" s="22" t="b">
        <v>0</v>
      </c>
      <c r="X196" s="174" t="s">
        <v>7354</v>
      </c>
      <c r="Y196" s="22" t="b">
        <v>0</v>
      </c>
      <c r="Z196" s="2" t="s">
        <v>7355</v>
      </c>
      <c r="AA196" s="22" t="b">
        <v>0</v>
      </c>
      <c r="AB196" s="2" t="s">
        <v>7356</v>
      </c>
      <c r="AC196" s="22" t="b">
        <v>0</v>
      </c>
      <c r="AD196" s="2" t="s">
        <v>7357</v>
      </c>
      <c r="AE196" s="2" t="b">
        <v>0</v>
      </c>
      <c r="AF196" s="2" t="s">
        <v>7358</v>
      </c>
      <c r="AG196" s="22" t="b">
        <v>0</v>
      </c>
      <c r="AH196" s="2" t="s">
        <v>7359</v>
      </c>
      <c r="AK196" s="22" t="b">
        <v>0</v>
      </c>
      <c r="AL196" s="2" t="s">
        <v>7360</v>
      </c>
      <c r="AM196" s="2" t="b">
        <v>0</v>
      </c>
      <c r="AN196" s="2" t="s">
        <v>7361</v>
      </c>
      <c r="AQ196" s="2" t="b">
        <v>0</v>
      </c>
      <c r="AR196" s="2" t="s">
        <v>7362</v>
      </c>
      <c r="AS196" s="22" t="b">
        <v>0</v>
      </c>
      <c r="AT196" s="2" t="s">
        <v>6975</v>
      </c>
      <c r="BA196" s="22" t="b">
        <v>0</v>
      </c>
      <c r="BB196" s="2" t="s">
        <v>7363</v>
      </c>
      <c r="BC196" s="22" t="b">
        <v>0</v>
      </c>
      <c r="BD196" s="2" t="s">
        <v>7364</v>
      </c>
      <c r="BI196" s="22" t="b">
        <v>0</v>
      </c>
      <c r="BJ196" s="2" t="s">
        <v>7365</v>
      </c>
    </row>
    <row r="197">
      <c r="A197" s="22" t="b">
        <v>0</v>
      </c>
      <c r="B197" s="2" t="s">
        <v>3713</v>
      </c>
      <c r="C197" s="22" t="b">
        <v>0</v>
      </c>
      <c r="D197" s="2" t="s">
        <v>7366</v>
      </c>
      <c r="G197" s="22" t="b">
        <v>0</v>
      </c>
      <c r="H197" s="2" t="s">
        <v>7367</v>
      </c>
      <c r="I197" s="2"/>
      <c r="J197" s="2"/>
      <c r="K197" s="22" t="b">
        <v>0</v>
      </c>
      <c r="L197" s="2" t="s">
        <v>7368</v>
      </c>
      <c r="O197" s="22" t="b">
        <v>0</v>
      </c>
      <c r="P197" s="2" t="s">
        <v>7220</v>
      </c>
      <c r="Q197" s="22" t="b">
        <v>0</v>
      </c>
      <c r="R197" s="2" t="s">
        <v>7369</v>
      </c>
      <c r="S197" s="22" t="b">
        <v>0</v>
      </c>
      <c r="T197" s="2" t="s">
        <v>7370</v>
      </c>
      <c r="U197" s="2"/>
      <c r="V197" s="2"/>
      <c r="W197" s="22" t="b">
        <v>0</v>
      </c>
      <c r="X197" s="174" t="s">
        <v>7371</v>
      </c>
      <c r="Y197" s="22" t="b">
        <v>0</v>
      </c>
      <c r="Z197" s="2" t="s">
        <v>7372</v>
      </c>
      <c r="AA197" s="22" t="b">
        <v>0</v>
      </c>
      <c r="AB197" s="2" t="s">
        <v>5926</v>
      </c>
      <c r="AC197" s="22" t="b">
        <v>0</v>
      </c>
      <c r="AD197" s="2" t="s">
        <v>5844</v>
      </c>
      <c r="AE197" s="83" t="b">
        <v>0</v>
      </c>
      <c r="AF197" s="84" t="s">
        <v>7373</v>
      </c>
      <c r="AG197" s="22" t="b">
        <v>0</v>
      </c>
      <c r="AH197" s="2" t="s">
        <v>7374</v>
      </c>
      <c r="AK197" s="22" t="b">
        <v>0</v>
      </c>
      <c r="AL197" s="2" t="s">
        <v>7375</v>
      </c>
      <c r="AM197" s="2" t="b">
        <v>0</v>
      </c>
      <c r="AN197" s="2" t="s">
        <v>7376</v>
      </c>
      <c r="AQ197" s="2" t="b">
        <v>0</v>
      </c>
      <c r="AR197" s="2" t="s">
        <v>7377</v>
      </c>
      <c r="AS197" s="22" t="b">
        <v>0</v>
      </c>
      <c r="AT197" s="2" t="s">
        <v>6994</v>
      </c>
      <c r="BA197" s="22" t="b">
        <v>0</v>
      </c>
      <c r="BB197" s="2" t="s">
        <v>7378</v>
      </c>
      <c r="BC197" s="22" t="b">
        <v>0</v>
      </c>
      <c r="BD197" s="2" t="s">
        <v>7379</v>
      </c>
      <c r="BI197" s="22" t="b">
        <v>0</v>
      </c>
      <c r="BJ197" s="2" t="s">
        <v>7380</v>
      </c>
    </row>
    <row r="198">
      <c r="A198" s="22" t="b">
        <v>0</v>
      </c>
      <c r="B198" s="2" t="s">
        <v>1261</v>
      </c>
      <c r="C198" s="22" t="b">
        <v>0</v>
      </c>
      <c r="D198" s="2" t="s">
        <v>7381</v>
      </c>
      <c r="G198" s="22" t="b">
        <v>0</v>
      </c>
      <c r="H198" s="2" t="s">
        <v>7382</v>
      </c>
      <c r="I198" s="2"/>
      <c r="J198" s="2"/>
      <c r="K198" s="22" t="b">
        <v>0</v>
      </c>
      <c r="L198" s="2" t="s">
        <v>7383</v>
      </c>
      <c r="O198" s="22" t="b">
        <v>0</v>
      </c>
      <c r="P198" s="2" t="s">
        <v>7241</v>
      </c>
      <c r="Q198" s="22" t="b">
        <v>0</v>
      </c>
      <c r="R198" s="2" t="s">
        <v>7384</v>
      </c>
      <c r="S198" s="22" t="b">
        <v>0</v>
      </c>
      <c r="T198" s="2" t="s">
        <v>7385</v>
      </c>
      <c r="U198" s="2"/>
      <c r="V198" s="2"/>
      <c r="W198" s="22" t="b">
        <v>0</v>
      </c>
      <c r="X198" s="174" t="s">
        <v>7386</v>
      </c>
      <c r="Y198" s="22" t="b">
        <v>0</v>
      </c>
      <c r="Z198" s="2" t="s">
        <v>7387</v>
      </c>
      <c r="AA198" s="22" t="b">
        <v>0</v>
      </c>
      <c r="AB198" s="2" t="s">
        <v>5974</v>
      </c>
      <c r="AC198" s="22" t="b">
        <v>0</v>
      </c>
      <c r="AD198" s="2" t="s">
        <v>7388</v>
      </c>
      <c r="AE198" s="2" t="b">
        <v>0</v>
      </c>
      <c r="AF198" s="2" t="s">
        <v>7389</v>
      </c>
      <c r="AG198" s="22" t="b">
        <v>0</v>
      </c>
      <c r="AH198" s="2" t="s">
        <v>7390</v>
      </c>
      <c r="AK198" s="22" t="b">
        <v>0</v>
      </c>
      <c r="AL198" s="2" t="s">
        <v>7391</v>
      </c>
      <c r="AM198" s="2" t="b">
        <v>0</v>
      </c>
      <c r="AN198" s="2" t="s">
        <v>7392</v>
      </c>
      <c r="AQ198" s="2" t="b">
        <v>0</v>
      </c>
      <c r="AR198" s="2" t="s">
        <v>7393</v>
      </c>
      <c r="AS198" s="22" t="b">
        <v>0</v>
      </c>
      <c r="AT198" s="2" t="s">
        <v>7015</v>
      </c>
      <c r="BA198" s="22" t="b">
        <v>0</v>
      </c>
      <c r="BB198" s="2" t="s">
        <v>7394</v>
      </c>
      <c r="BC198" s="22" t="b">
        <v>0</v>
      </c>
      <c r="BD198" s="2" t="s">
        <v>7395</v>
      </c>
      <c r="BI198" s="22" t="b">
        <v>0</v>
      </c>
      <c r="BJ198" s="2" t="s">
        <v>7396</v>
      </c>
    </row>
    <row r="199">
      <c r="A199" s="22" t="b">
        <v>0</v>
      </c>
      <c r="B199" s="2" t="s">
        <v>7397</v>
      </c>
      <c r="C199" s="22" t="b">
        <v>0</v>
      </c>
      <c r="D199" s="2" t="s">
        <v>7398</v>
      </c>
      <c r="G199" s="22" t="b">
        <v>0</v>
      </c>
      <c r="H199" s="2" t="s">
        <v>7399</v>
      </c>
      <c r="I199" s="2"/>
      <c r="J199" s="2"/>
      <c r="K199" s="22" t="b">
        <v>0</v>
      </c>
      <c r="L199" s="2" t="s">
        <v>7400</v>
      </c>
      <c r="O199" s="22" t="b">
        <v>0</v>
      </c>
      <c r="P199" s="2" t="s">
        <v>7262</v>
      </c>
      <c r="Q199" s="22" t="b">
        <v>0</v>
      </c>
      <c r="R199" s="2" t="s">
        <v>7401</v>
      </c>
      <c r="S199" s="22" t="b">
        <v>0</v>
      </c>
      <c r="T199" s="2" t="s">
        <v>7402</v>
      </c>
      <c r="U199" s="2"/>
      <c r="V199" s="2"/>
      <c r="W199" s="22" t="b">
        <v>0</v>
      </c>
      <c r="X199" s="174" t="s">
        <v>7403</v>
      </c>
      <c r="Y199" s="22" t="b">
        <v>0</v>
      </c>
      <c r="Z199" s="2" t="s">
        <v>7404</v>
      </c>
      <c r="AA199" s="22" t="b">
        <v>0</v>
      </c>
      <c r="AB199" s="2" t="s">
        <v>7405</v>
      </c>
      <c r="AC199" s="22" t="b">
        <v>0</v>
      </c>
      <c r="AD199" s="2" t="s">
        <v>7406</v>
      </c>
      <c r="AE199" s="2" t="b">
        <v>0</v>
      </c>
      <c r="AF199" s="2" t="s">
        <v>7407</v>
      </c>
      <c r="AG199" s="22" t="b">
        <v>0</v>
      </c>
      <c r="AH199" s="2" t="s">
        <v>7408</v>
      </c>
      <c r="AK199" s="22" t="b">
        <v>0</v>
      </c>
      <c r="AL199" s="2" t="s">
        <v>7409</v>
      </c>
      <c r="AM199" s="2" t="b">
        <v>0</v>
      </c>
      <c r="AN199" s="2" t="s">
        <v>3817</v>
      </c>
      <c r="AQ199" s="2" t="b">
        <v>0</v>
      </c>
      <c r="AR199" s="2" t="s">
        <v>7410</v>
      </c>
      <c r="AS199" s="22" t="b">
        <v>0</v>
      </c>
      <c r="AT199" s="2" t="s">
        <v>7411</v>
      </c>
      <c r="BA199" s="22" t="b">
        <v>0</v>
      </c>
      <c r="BB199" s="2" t="s">
        <v>7412</v>
      </c>
      <c r="BC199" s="22" t="b">
        <v>0</v>
      </c>
      <c r="BD199" s="2" t="s">
        <v>7413</v>
      </c>
      <c r="BI199" s="22" t="b">
        <v>0</v>
      </c>
      <c r="BJ199" s="2" t="s">
        <v>7414</v>
      </c>
    </row>
    <row r="200">
      <c r="A200" s="22" t="b">
        <v>0</v>
      </c>
      <c r="B200" s="2" t="s">
        <v>1266</v>
      </c>
      <c r="C200" s="22" t="b">
        <v>0</v>
      </c>
      <c r="D200" s="2" t="s">
        <v>7416</v>
      </c>
      <c r="G200" s="22" t="b">
        <v>0</v>
      </c>
      <c r="H200" s="2" t="s">
        <v>7417</v>
      </c>
      <c r="I200" s="2"/>
      <c r="J200" s="2"/>
      <c r="K200" s="22" t="b">
        <v>0</v>
      </c>
      <c r="L200" s="2" t="s">
        <v>7418</v>
      </c>
      <c r="O200" s="22" t="b">
        <v>0</v>
      </c>
      <c r="P200" s="2" t="s">
        <v>7282</v>
      </c>
      <c r="Q200" s="22" t="b">
        <v>0</v>
      </c>
      <c r="R200" s="2" t="s">
        <v>7419</v>
      </c>
      <c r="S200" s="22" t="b">
        <v>0</v>
      </c>
      <c r="T200" s="2" t="s">
        <v>7420</v>
      </c>
      <c r="U200" s="2"/>
      <c r="V200" s="2"/>
      <c r="W200" s="22" t="b">
        <v>0</v>
      </c>
      <c r="X200" s="174" t="s">
        <v>7421</v>
      </c>
      <c r="Y200" s="22" t="b">
        <v>0</v>
      </c>
      <c r="Z200" s="2" t="s">
        <v>7422</v>
      </c>
      <c r="AA200" s="22" t="b">
        <v>0</v>
      </c>
      <c r="AB200" s="2" t="s">
        <v>6026</v>
      </c>
      <c r="AC200" s="22" t="b">
        <v>0</v>
      </c>
      <c r="AD200" s="2" t="s">
        <v>7423</v>
      </c>
      <c r="AE200" s="2" t="b">
        <v>0</v>
      </c>
      <c r="AF200" s="2" t="s">
        <v>7424</v>
      </c>
      <c r="AG200" s="22" t="b">
        <v>0</v>
      </c>
      <c r="AH200" s="2" t="s">
        <v>7425</v>
      </c>
      <c r="AK200" s="22" t="b">
        <v>0</v>
      </c>
      <c r="AL200" s="2" t="s">
        <v>7426</v>
      </c>
      <c r="AM200" s="2" t="b">
        <v>0</v>
      </c>
      <c r="AN200" s="2" t="s">
        <v>3846</v>
      </c>
      <c r="AQ200" s="2" t="b">
        <v>0</v>
      </c>
      <c r="AR200" s="2" t="s">
        <v>7427</v>
      </c>
      <c r="AS200" s="22" t="b">
        <v>0</v>
      </c>
      <c r="AT200" s="2" t="s">
        <v>7428</v>
      </c>
      <c r="BA200" s="22" t="b">
        <v>0</v>
      </c>
      <c r="BB200" s="2" t="s">
        <v>7429</v>
      </c>
      <c r="BC200" s="22" t="b">
        <v>0</v>
      </c>
      <c r="BD200" s="2" t="s">
        <v>7430</v>
      </c>
      <c r="BI200" s="22" t="b">
        <v>0</v>
      </c>
      <c r="BJ200" s="2" t="s">
        <v>7431</v>
      </c>
    </row>
    <row r="201">
      <c r="A201" s="22" t="b">
        <v>0</v>
      </c>
      <c r="B201" s="2" t="s">
        <v>7432</v>
      </c>
      <c r="C201" s="22" t="b">
        <v>0</v>
      </c>
      <c r="D201" s="2" t="s">
        <v>7433</v>
      </c>
      <c r="G201" s="22" t="b">
        <v>0</v>
      </c>
      <c r="H201" s="2" t="s">
        <v>7434</v>
      </c>
      <c r="I201" s="2"/>
      <c r="J201" s="2"/>
      <c r="K201" s="22" t="b">
        <v>0</v>
      </c>
      <c r="L201" s="2" t="s">
        <v>7435</v>
      </c>
      <c r="O201" s="22" t="b">
        <v>0</v>
      </c>
      <c r="P201" s="2" t="s">
        <v>7300</v>
      </c>
      <c r="Q201" s="22" t="b">
        <v>0</v>
      </c>
      <c r="R201" s="2" t="s">
        <v>7437</v>
      </c>
      <c r="S201" s="22" t="b">
        <v>0</v>
      </c>
      <c r="T201" s="2" t="s">
        <v>7438</v>
      </c>
      <c r="U201" s="2"/>
      <c r="V201" s="2"/>
      <c r="W201" s="22" t="b">
        <v>0</v>
      </c>
      <c r="X201" s="2" t="s">
        <v>5519</v>
      </c>
      <c r="Y201" s="22" t="b">
        <v>0</v>
      </c>
      <c r="Z201" s="2" t="s">
        <v>7439</v>
      </c>
      <c r="AA201" s="22" t="b">
        <v>0</v>
      </c>
      <c r="AB201" s="2" t="s">
        <v>7440</v>
      </c>
      <c r="AC201" s="22" t="b">
        <v>0</v>
      </c>
      <c r="AD201" s="2" t="s">
        <v>7441</v>
      </c>
      <c r="AE201" s="2" t="b">
        <v>0</v>
      </c>
      <c r="AF201" s="2" t="s">
        <v>7442</v>
      </c>
      <c r="AG201" s="22" t="b">
        <v>0</v>
      </c>
      <c r="AH201" s="2" t="s">
        <v>7443</v>
      </c>
      <c r="AK201" s="22" t="b">
        <v>0</v>
      </c>
      <c r="AL201" s="2" t="s">
        <v>7444</v>
      </c>
      <c r="AM201" s="2" t="b">
        <v>0</v>
      </c>
      <c r="AN201" s="2" t="s">
        <v>3875</v>
      </c>
      <c r="AQ201" s="2" t="b">
        <v>0</v>
      </c>
      <c r="AR201" s="2" t="s">
        <v>7445</v>
      </c>
      <c r="AS201" s="22" t="b">
        <v>0</v>
      </c>
      <c r="AT201" s="2" t="s">
        <v>7446</v>
      </c>
      <c r="BC201" s="22" t="b">
        <v>0</v>
      </c>
      <c r="BD201" s="2" t="s">
        <v>7447</v>
      </c>
      <c r="BI201" s="22" t="b">
        <v>0</v>
      </c>
      <c r="BJ201" s="2" t="s">
        <v>7448</v>
      </c>
    </row>
    <row r="202">
      <c r="A202" s="22" t="b">
        <v>0</v>
      </c>
      <c r="B202" s="2" t="s">
        <v>4443</v>
      </c>
      <c r="C202" s="22" t="b">
        <v>0</v>
      </c>
      <c r="D202" s="2" t="s">
        <v>7449</v>
      </c>
      <c r="G202" s="22" t="b">
        <v>0</v>
      </c>
      <c r="H202" s="2" t="s">
        <v>7451</v>
      </c>
      <c r="I202" s="2"/>
      <c r="J202" s="2"/>
      <c r="K202" s="22" t="b">
        <v>0</v>
      </c>
      <c r="L202" s="2" t="s">
        <v>7452</v>
      </c>
      <c r="O202" s="22" t="b">
        <v>0</v>
      </c>
      <c r="P202" s="2" t="s">
        <v>7316</v>
      </c>
      <c r="Q202" s="22" t="b">
        <v>0</v>
      </c>
      <c r="R202" s="2" t="s">
        <v>7454</v>
      </c>
      <c r="S202" s="22" t="b">
        <v>0</v>
      </c>
      <c r="T202" s="2" t="s">
        <v>7455</v>
      </c>
      <c r="U202" s="2"/>
      <c r="V202" s="2"/>
      <c r="W202" s="22" t="b">
        <v>0</v>
      </c>
      <c r="X202" s="2" t="s">
        <v>5545</v>
      </c>
      <c r="Y202" s="83" t="b">
        <v>0</v>
      </c>
      <c r="Z202" s="84" t="s">
        <v>7456</v>
      </c>
      <c r="AA202" s="22" t="b">
        <v>0</v>
      </c>
      <c r="AB202" s="2" t="s">
        <v>7457</v>
      </c>
      <c r="AC202" s="22" t="b">
        <v>0</v>
      </c>
      <c r="AD202" s="2" t="s">
        <v>7458</v>
      </c>
      <c r="AE202" s="2" t="b">
        <v>0</v>
      </c>
      <c r="AF202" s="2" t="s">
        <v>7459</v>
      </c>
      <c r="AG202" s="22" t="b">
        <v>0</v>
      </c>
      <c r="AH202" s="2" t="s">
        <v>7460</v>
      </c>
      <c r="AK202" s="22" t="b">
        <v>0</v>
      </c>
      <c r="AL202" s="2" t="s">
        <v>7461</v>
      </c>
      <c r="AM202" s="2" t="b">
        <v>0</v>
      </c>
      <c r="AN202" s="2" t="s">
        <v>3903</v>
      </c>
      <c r="AQ202" s="2" t="b">
        <v>0</v>
      </c>
      <c r="AR202" s="2" t="s">
        <v>7462</v>
      </c>
      <c r="AS202" s="22" t="b">
        <v>0</v>
      </c>
      <c r="AT202" s="2" t="s">
        <v>7463</v>
      </c>
      <c r="BC202" s="22" t="b">
        <v>0</v>
      </c>
      <c r="BD202" s="2" t="s">
        <v>7464</v>
      </c>
      <c r="BI202" s="22" t="b">
        <v>0</v>
      </c>
      <c r="BJ202" s="2" t="s">
        <v>7465</v>
      </c>
    </row>
    <row r="203">
      <c r="A203" s="22" t="b">
        <v>0</v>
      </c>
      <c r="B203" s="2" t="s">
        <v>1278</v>
      </c>
      <c r="C203" s="22" t="b">
        <v>0</v>
      </c>
      <c r="D203" s="2" t="s">
        <v>7467</v>
      </c>
      <c r="G203" s="22" t="b">
        <v>0</v>
      </c>
      <c r="H203" s="2" t="s">
        <v>7468</v>
      </c>
      <c r="I203" s="2"/>
      <c r="J203" s="2"/>
      <c r="K203" s="22" t="b">
        <v>0</v>
      </c>
      <c r="L203" s="2" t="s">
        <v>7469</v>
      </c>
      <c r="O203" s="22" t="b">
        <v>0</v>
      </c>
      <c r="P203" s="2" t="s">
        <v>7333</v>
      </c>
      <c r="Q203" s="22" t="b">
        <v>0</v>
      </c>
      <c r="R203" s="2" t="s">
        <v>7470</v>
      </c>
      <c r="S203" s="22" t="b">
        <v>0</v>
      </c>
      <c r="T203" s="2" t="s">
        <v>7471</v>
      </c>
      <c r="U203" s="2"/>
      <c r="V203" s="2"/>
      <c r="W203" s="22" t="b">
        <v>0</v>
      </c>
      <c r="X203" s="2" t="s">
        <v>5569</v>
      </c>
      <c r="Y203" s="22" t="b">
        <v>0</v>
      </c>
      <c r="Z203" s="2" t="s">
        <v>5271</v>
      </c>
      <c r="AA203" s="22" t="b">
        <v>0</v>
      </c>
      <c r="AB203" s="2" t="s">
        <v>7472</v>
      </c>
      <c r="AC203" s="22" t="b">
        <v>0</v>
      </c>
      <c r="AD203" s="2" t="s">
        <v>7473</v>
      </c>
      <c r="AE203" s="2" t="b">
        <v>0</v>
      </c>
      <c r="AF203" s="2" t="s">
        <v>7474</v>
      </c>
      <c r="AG203" s="22" t="b">
        <v>0</v>
      </c>
      <c r="AH203" s="2" t="s">
        <v>7475</v>
      </c>
      <c r="AK203" s="22" t="b">
        <v>0</v>
      </c>
      <c r="AL203" s="2" t="s">
        <v>7476</v>
      </c>
      <c r="AM203" s="2" t="b">
        <v>0</v>
      </c>
      <c r="AN203" s="2" t="s">
        <v>3931</v>
      </c>
      <c r="AQ203" s="2" t="b">
        <v>0</v>
      </c>
      <c r="AR203" s="2" t="s">
        <v>7477</v>
      </c>
      <c r="AS203" s="22" t="b">
        <v>0</v>
      </c>
      <c r="AT203" s="2" t="s">
        <v>7478</v>
      </c>
      <c r="BC203" s="22" t="b">
        <v>0</v>
      </c>
      <c r="BD203" s="2" t="s">
        <v>7479</v>
      </c>
      <c r="BI203" s="22" t="b">
        <v>0</v>
      </c>
      <c r="BJ203" s="2" t="s">
        <v>7480</v>
      </c>
    </row>
    <row r="204">
      <c r="A204" s="22" t="b">
        <v>0</v>
      </c>
      <c r="B204" s="2" t="s">
        <v>7481</v>
      </c>
      <c r="C204" s="22" t="b">
        <v>0</v>
      </c>
      <c r="D204" s="2" t="s">
        <v>7483</v>
      </c>
      <c r="G204" s="22" t="b">
        <v>0</v>
      </c>
      <c r="H204" s="2" t="s">
        <v>7484</v>
      </c>
      <c r="I204" s="2"/>
      <c r="J204" s="2"/>
      <c r="K204" s="22" t="b">
        <v>0</v>
      </c>
      <c r="L204" s="2" t="s">
        <v>7485</v>
      </c>
      <c r="O204" s="22" t="b">
        <v>0</v>
      </c>
      <c r="P204" s="2" t="s">
        <v>7350</v>
      </c>
      <c r="Q204" s="22" t="b">
        <v>0</v>
      </c>
      <c r="R204" s="2" t="s">
        <v>7486</v>
      </c>
      <c r="S204" s="22" t="b">
        <v>0</v>
      </c>
      <c r="T204" s="2" t="s">
        <v>7487</v>
      </c>
      <c r="U204" s="2"/>
      <c r="V204" s="2"/>
      <c r="W204" s="22" t="b">
        <v>0</v>
      </c>
      <c r="X204" s="2" t="s">
        <v>5594</v>
      </c>
      <c r="Y204" s="22" t="b">
        <v>0</v>
      </c>
      <c r="Z204" s="2" t="s">
        <v>7488</v>
      </c>
      <c r="AA204" s="22" t="b">
        <v>0</v>
      </c>
      <c r="AB204" s="2" t="s">
        <v>7489</v>
      </c>
      <c r="AC204" s="22" t="b">
        <v>0</v>
      </c>
      <c r="AD204" s="2" t="s">
        <v>7490</v>
      </c>
      <c r="AE204" s="2" t="b">
        <v>0</v>
      </c>
      <c r="AF204" s="2" t="s">
        <v>7491</v>
      </c>
      <c r="AG204" s="22" t="b">
        <v>0</v>
      </c>
      <c r="AH204" s="2" t="s">
        <v>7492</v>
      </c>
      <c r="AK204" s="22" t="b">
        <v>0</v>
      </c>
      <c r="AL204" s="2" t="s">
        <v>7493</v>
      </c>
      <c r="AM204" s="2" t="b">
        <v>0</v>
      </c>
      <c r="AN204" s="2" t="s">
        <v>3958</v>
      </c>
      <c r="AQ204" s="2" t="b">
        <v>0</v>
      </c>
      <c r="AR204" s="2" t="s">
        <v>7494</v>
      </c>
      <c r="AS204" s="22" t="b">
        <v>0</v>
      </c>
      <c r="AT204" s="2" t="s">
        <v>7495</v>
      </c>
      <c r="BC204" s="22" t="b">
        <v>0</v>
      </c>
      <c r="BD204" s="2" t="s">
        <v>7496</v>
      </c>
      <c r="BI204" s="22" t="b">
        <v>0</v>
      </c>
      <c r="BJ204" s="2" t="s">
        <v>7497</v>
      </c>
    </row>
    <row r="205">
      <c r="A205" s="22" t="b">
        <v>0</v>
      </c>
      <c r="B205" s="2" t="s">
        <v>7498</v>
      </c>
      <c r="C205" s="22" t="b">
        <v>0</v>
      </c>
      <c r="D205" s="2" t="s">
        <v>7499</v>
      </c>
      <c r="G205" s="22" t="b">
        <v>0</v>
      </c>
      <c r="H205" s="2" t="s">
        <v>7500</v>
      </c>
      <c r="I205" s="2"/>
      <c r="J205" s="2"/>
      <c r="K205" s="22" t="b">
        <v>0</v>
      </c>
      <c r="L205" s="2" t="s">
        <v>7501</v>
      </c>
      <c r="O205" s="83" t="b">
        <v>0</v>
      </c>
      <c r="P205" s="170" t="s">
        <v>7502</v>
      </c>
      <c r="Q205" s="22" t="b">
        <v>0</v>
      </c>
      <c r="R205" s="2" t="s">
        <v>7503</v>
      </c>
      <c r="S205" s="22" t="b">
        <v>0</v>
      </c>
      <c r="T205" s="2" t="s">
        <v>7504</v>
      </c>
      <c r="U205" s="2"/>
      <c r="V205" s="2"/>
      <c r="W205" s="22" t="b">
        <v>0</v>
      </c>
      <c r="X205" s="2" t="s">
        <v>5621</v>
      </c>
      <c r="Y205" s="22" t="b">
        <v>0</v>
      </c>
      <c r="Z205" s="2" t="s">
        <v>7505</v>
      </c>
      <c r="AA205" s="22" t="b">
        <v>0</v>
      </c>
      <c r="AB205" s="2" t="s">
        <v>7506</v>
      </c>
      <c r="AC205" s="22" t="b">
        <v>0</v>
      </c>
      <c r="AD205" s="2" t="s">
        <v>7507</v>
      </c>
      <c r="AE205" s="2" t="b">
        <v>0</v>
      </c>
      <c r="AF205" s="2" t="s">
        <v>7508</v>
      </c>
      <c r="AG205" s="22" t="b">
        <v>0</v>
      </c>
      <c r="AH205" s="2" t="s">
        <v>7509</v>
      </c>
      <c r="AK205" s="22" t="b">
        <v>0</v>
      </c>
      <c r="AL205" s="2" t="s">
        <v>7510</v>
      </c>
      <c r="AM205" s="2" t="b">
        <v>0</v>
      </c>
      <c r="AN205" s="2" t="s">
        <v>7511</v>
      </c>
      <c r="AQ205" s="2" t="b">
        <v>0</v>
      </c>
      <c r="AR205" s="2" t="s">
        <v>7512</v>
      </c>
      <c r="AS205" s="22" t="b">
        <v>0</v>
      </c>
      <c r="AT205" s="2" t="s">
        <v>7513</v>
      </c>
      <c r="BC205" s="22" t="b">
        <v>0</v>
      </c>
      <c r="BD205" s="2" t="s">
        <v>7514</v>
      </c>
      <c r="BI205" s="22" t="b">
        <v>0</v>
      </c>
      <c r="BJ205" s="2" t="s">
        <v>7515</v>
      </c>
    </row>
    <row r="206">
      <c r="A206" s="22" t="b">
        <v>0</v>
      </c>
      <c r="B206" s="2" t="s">
        <v>1284</v>
      </c>
      <c r="C206" s="22" t="b">
        <v>0</v>
      </c>
      <c r="D206" s="2" t="s">
        <v>7516</v>
      </c>
      <c r="G206" s="22" t="b">
        <v>0</v>
      </c>
      <c r="H206" s="2" t="s">
        <v>7517</v>
      </c>
      <c r="I206" s="2"/>
      <c r="J206" s="2"/>
      <c r="K206" s="22" t="b">
        <v>0</v>
      </c>
      <c r="L206" s="2" t="s">
        <v>7518</v>
      </c>
      <c r="O206" s="22" t="b">
        <v>0</v>
      </c>
      <c r="P206" s="2" t="s">
        <v>7520</v>
      </c>
      <c r="Q206" s="22" t="b">
        <v>0</v>
      </c>
      <c r="R206" s="2" t="s">
        <v>7521</v>
      </c>
      <c r="S206" s="22" t="b">
        <v>0</v>
      </c>
      <c r="T206" s="2" t="s">
        <v>7522</v>
      </c>
      <c r="U206" s="2"/>
      <c r="V206" s="2"/>
      <c r="W206" s="22" t="b">
        <v>0</v>
      </c>
      <c r="X206" s="2" t="s">
        <v>7523</v>
      </c>
      <c r="Y206" s="22" t="b">
        <v>0</v>
      </c>
      <c r="Z206" s="2" t="s">
        <v>7524</v>
      </c>
      <c r="AA206" s="22" t="b">
        <v>0</v>
      </c>
      <c r="AB206" s="2" t="s">
        <v>7525</v>
      </c>
      <c r="AC206" s="22" t="b">
        <v>0</v>
      </c>
      <c r="AD206" s="2" t="s">
        <v>7526</v>
      </c>
      <c r="AE206" s="2" t="b">
        <v>0</v>
      </c>
      <c r="AF206" s="2" t="s">
        <v>7527</v>
      </c>
      <c r="AG206" s="22" t="b">
        <v>0</v>
      </c>
      <c r="AH206" s="2" t="s">
        <v>7528</v>
      </c>
      <c r="AK206" s="22" t="b">
        <v>0</v>
      </c>
      <c r="AL206" s="2" t="s">
        <v>7529</v>
      </c>
      <c r="AM206" s="2" t="b">
        <v>0</v>
      </c>
      <c r="AN206" s="2" t="s">
        <v>7530</v>
      </c>
      <c r="AQ206" s="2" t="b">
        <v>0</v>
      </c>
      <c r="AR206" s="2" t="s">
        <v>7531</v>
      </c>
      <c r="AS206" s="22" t="b">
        <v>0</v>
      </c>
      <c r="AT206" s="2" t="s">
        <v>7532</v>
      </c>
      <c r="BC206" s="22" t="b">
        <v>0</v>
      </c>
      <c r="BD206" s="2" t="s">
        <v>7533</v>
      </c>
      <c r="BI206" s="22" t="b">
        <v>0</v>
      </c>
      <c r="BJ206" s="2" t="s">
        <v>7534</v>
      </c>
    </row>
    <row r="207">
      <c r="A207" s="22" t="b">
        <v>0</v>
      </c>
      <c r="B207" s="2" t="s">
        <v>4471</v>
      </c>
      <c r="C207" s="22" t="b">
        <v>0</v>
      </c>
      <c r="D207" s="2" t="s">
        <v>7535</v>
      </c>
      <c r="G207" s="22" t="b">
        <v>0</v>
      </c>
      <c r="H207" s="2" t="s">
        <v>7536</v>
      </c>
      <c r="I207" s="2"/>
      <c r="J207" s="2"/>
      <c r="K207" s="22" t="b">
        <v>0</v>
      </c>
      <c r="L207" s="2" t="s">
        <v>7537</v>
      </c>
      <c r="O207" s="22" t="b">
        <v>0</v>
      </c>
      <c r="P207" s="2" t="s">
        <v>7538</v>
      </c>
      <c r="Q207" s="22" t="b">
        <v>0</v>
      </c>
      <c r="R207" s="2" t="s">
        <v>7539</v>
      </c>
      <c r="S207" s="22" t="b">
        <v>0</v>
      </c>
      <c r="T207" s="2" t="s">
        <v>5401</v>
      </c>
      <c r="U207" s="2"/>
      <c r="V207" s="2"/>
      <c r="W207" s="22" t="b">
        <v>0</v>
      </c>
      <c r="X207" s="2" t="s">
        <v>7540</v>
      </c>
      <c r="Y207" s="22" t="b">
        <v>0</v>
      </c>
      <c r="Z207" s="2" t="s">
        <v>7541</v>
      </c>
      <c r="AA207" s="22" t="b">
        <v>0</v>
      </c>
      <c r="AB207" s="2" t="s">
        <v>7542</v>
      </c>
      <c r="AC207" s="22" t="b">
        <v>0</v>
      </c>
      <c r="AD207" s="2" t="s">
        <v>7543</v>
      </c>
      <c r="AE207" s="2" t="b">
        <v>0</v>
      </c>
      <c r="AF207" s="2" t="s">
        <v>7544</v>
      </c>
      <c r="AG207" s="83" t="b">
        <v>0</v>
      </c>
      <c r="AH207" s="84" t="s">
        <v>7545</v>
      </c>
      <c r="AK207" s="22" t="b">
        <v>0</v>
      </c>
      <c r="AL207" s="2" t="s">
        <v>7546</v>
      </c>
      <c r="AM207" s="2" t="b">
        <v>0</v>
      </c>
      <c r="AN207" s="2" t="s">
        <v>7547</v>
      </c>
      <c r="AQ207" s="2" t="b">
        <v>0</v>
      </c>
      <c r="AR207" s="2" t="s">
        <v>7548</v>
      </c>
      <c r="AS207" s="22" t="b">
        <v>0</v>
      </c>
      <c r="AT207" s="2" t="s">
        <v>7549</v>
      </c>
      <c r="BC207" s="22" t="b">
        <v>0</v>
      </c>
      <c r="BD207" s="2" t="s">
        <v>7550</v>
      </c>
      <c r="BI207" s="22" t="b">
        <v>0</v>
      </c>
      <c r="BJ207" s="2" t="s">
        <v>7551</v>
      </c>
    </row>
    <row r="208">
      <c r="A208" s="22" t="b">
        <v>0</v>
      </c>
      <c r="B208" s="2" t="s">
        <v>1290</v>
      </c>
      <c r="C208" s="22" t="b">
        <v>0</v>
      </c>
      <c r="D208" s="2" t="s">
        <v>7552</v>
      </c>
      <c r="G208" s="22" t="b">
        <v>0</v>
      </c>
      <c r="H208" s="2" t="s">
        <v>7553</v>
      </c>
      <c r="I208" s="2"/>
      <c r="J208" s="2"/>
      <c r="K208" s="22" t="b">
        <v>0</v>
      </c>
      <c r="L208" s="2" t="s">
        <v>7554</v>
      </c>
      <c r="O208" s="22" t="b">
        <v>0</v>
      </c>
      <c r="P208" s="2" t="s">
        <v>7555</v>
      </c>
      <c r="Q208" s="22" t="b">
        <v>0</v>
      </c>
      <c r="R208" s="2" t="s">
        <v>7556</v>
      </c>
      <c r="S208" s="22" t="b">
        <v>0</v>
      </c>
      <c r="T208" s="2" t="s">
        <v>5503</v>
      </c>
      <c r="U208" s="2"/>
      <c r="V208" s="2"/>
      <c r="W208" s="22" t="b">
        <v>0</v>
      </c>
      <c r="X208" s="2" t="s">
        <v>7557</v>
      </c>
      <c r="Y208" s="22" t="b">
        <v>0</v>
      </c>
      <c r="Z208" s="2" t="s">
        <v>7558</v>
      </c>
      <c r="AA208" s="22" t="b">
        <v>0</v>
      </c>
      <c r="AB208" s="2" t="s">
        <v>7559</v>
      </c>
      <c r="AC208" s="22" t="b">
        <v>0</v>
      </c>
      <c r="AD208" s="2" t="s">
        <v>7560</v>
      </c>
      <c r="AE208" s="2" t="b">
        <v>0</v>
      </c>
      <c r="AF208" s="2" t="s">
        <v>7561</v>
      </c>
      <c r="AG208" s="22" t="b">
        <v>0</v>
      </c>
      <c r="AH208" s="2" t="s">
        <v>7562</v>
      </c>
      <c r="AK208" s="22" t="b">
        <v>0</v>
      </c>
      <c r="AL208" s="2" t="s">
        <v>7563</v>
      </c>
      <c r="AM208" s="2" t="b">
        <v>0</v>
      </c>
      <c r="AN208" s="2" t="s">
        <v>7564</v>
      </c>
      <c r="AQ208" s="2" t="b">
        <v>0</v>
      </c>
      <c r="AR208" s="2" t="s">
        <v>7565</v>
      </c>
      <c r="AS208" s="22" t="b">
        <v>0</v>
      </c>
      <c r="AT208" s="2" t="s">
        <v>7566</v>
      </c>
      <c r="BC208" s="22" t="b">
        <v>0</v>
      </c>
      <c r="BD208" s="2" t="s">
        <v>7567</v>
      </c>
      <c r="BI208" s="22" t="b">
        <v>0</v>
      </c>
      <c r="BJ208" s="2" t="s">
        <v>7568</v>
      </c>
    </row>
    <row r="209">
      <c r="A209" s="83" t="b">
        <v>0</v>
      </c>
      <c r="B209" s="84" t="s">
        <v>7569</v>
      </c>
      <c r="C209" s="22" t="b">
        <v>0</v>
      </c>
      <c r="D209" s="2" t="s">
        <v>7570</v>
      </c>
      <c r="G209" s="22" t="b">
        <v>0</v>
      </c>
      <c r="H209" s="2" t="s">
        <v>7571</v>
      </c>
      <c r="I209" s="2"/>
      <c r="J209" s="2"/>
      <c r="K209" s="22" t="b">
        <v>0</v>
      </c>
      <c r="L209" s="2" t="s">
        <v>7572</v>
      </c>
      <c r="O209" s="22" t="b">
        <v>0</v>
      </c>
      <c r="P209" s="2" t="s">
        <v>7573</v>
      </c>
      <c r="Q209" s="22" t="b">
        <v>0</v>
      </c>
      <c r="R209" s="2" t="s">
        <v>7574</v>
      </c>
      <c r="S209" s="22" t="b">
        <v>0</v>
      </c>
      <c r="T209" s="2" t="s">
        <v>5554</v>
      </c>
      <c r="U209" s="2"/>
      <c r="V209" s="2"/>
      <c r="W209" s="22" t="b">
        <v>0</v>
      </c>
      <c r="X209" s="2" t="s">
        <v>7575</v>
      </c>
      <c r="Y209" s="22" t="b">
        <v>0</v>
      </c>
      <c r="Z209" s="2" t="s">
        <v>7576</v>
      </c>
      <c r="AA209" s="22" t="b">
        <v>0</v>
      </c>
      <c r="AB209" s="2" t="s">
        <v>7577</v>
      </c>
      <c r="AC209" s="22" t="b">
        <v>0</v>
      </c>
      <c r="AD209" s="2" t="s">
        <v>7578</v>
      </c>
      <c r="AE209" s="2" t="b">
        <v>0</v>
      </c>
      <c r="AF209" s="2" t="s">
        <v>7579</v>
      </c>
      <c r="AG209" s="22" t="b">
        <v>0</v>
      </c>
      <c r="AH209" s="2" t="s">
        <v>7581</v>
      </c>
      <c r="AK209" s="22" t="b">
        <v>0</v>
      </c>
      <c r="AL209" s="2" t="s">
        <v>7582</v>
      </c>
      <c r="AM209" s="83" t="b">
        <v>0</v>
      </c>
      <c r="AN209" s="84" t="s">
        <v>668</v>
      </c>
      <c r="AQ209" s="2" t="b">
        <v>0</v>
      </c>
      <c r="AR209" s="2" t="s">
        <v>7583</v>
      </c>
      <c r="AS209" s="22" t="b">
        <v>0</v>
      </c>
      <c r="AT209" s="2" t="s">
        <v>7584</v>
      </c>
      <c r="BC209" s="22" t="b">
        <v>0</v>
      </c>
      <c r="BD209" s="2" t="s">
        <v>7585</v>
      </c>
      <c r="BI209" s="22" t="b">
        <v>0</v>
      </c>
      <c r="BJ209" s="2" t="s">
        <v>7586</v>
      </c>
    </row>
    <row r="210">
      <c r="A210" s="22" t="b">
        <v>0</v>
      </c>
      <c r="B210" s="2" t="s">
        <v>1292</v>
      </c>
      <c r="C210" s="22" t="b">
        <v>0</v>
      </c>
      <c r="D210" s="2" t="s">
        <v>7587</v>
      </c>
      <c r="G210" s="22" t="b">
        <v>0</v>
      </c>
      <c r="H210" s="2" t="s">
        <v>7588</v>
      </c>
      <c r="I210" s="2"/>
      <c r="J210" s="2"/>
      <c r="K210" s="22" t="b">
        <v>0</v>
      </c>
      <c r="L210" s="2" t="s">
        <v>7589</v>
      </c>
      <c r="O210" s="22" t="b">
        <v>0</v>
      </c>
      <c r="P210" s="2" t="s">
        <v>7590</v>
      </c>
      <c r="Q210" s="22" t="b">
        <v>0</v>
      </c>
      <c r="R210" s="2" t="s">
        <v>7591</v>
      </c>
      <c r="S210" s="22" t="b">
        <v>0</v>
      </c>
      <c r="T210" s="2" t="s">
        <v>5604</v>
      </c>
      <c r="U210" s="2"/>
      <c r="V210" s="2"/>
      <c r="W210" s="22" t="b">
        <v>0</v>
      </c>
      <c r="X210" s="2" t="s">
        <v>7592</v>
      </c>
      <c r="Y210" s="22" t="b">
        <v>0</v>
      </c>
      <c r="Z210" s="2" t="s">
        <v>7593</v>
      </c>
      <c r="AA210" s="22" t="b">
        <v>0</v>
      </c>
      <c r="AB210" s="2" t="s">
        <v>7594</v>
      </c>
      <c r="AC210" s="22" t="b">
        <v>0</v>
      </c>
      <c r="AD210" s="2" t="s">
        <v>7595</v>
      </c>
      <c r="AE210" s="2" t="b">
        <v>0</v>
      </c>
      <c r="AF210" s="2" t="s">
        <v>6075</v>
      </c>
      <c r="AG210" s="22" t="b">
        <v>0</v>
      </c>
      <c r="AH210" s="2" t="s">
        <v>7596</v>
      </c>
      <c r="AK210" s="22" t="b">
        <v>0</v>
      </c>
      <c r="AL210" s="2" t="s">
        <v>7597</v>
      </c>
      <c r="AM210" s="2" t="b">
        <v>0</v>
      </c>
      <c r="AN210" s="2" t="s">
        <v>7598</v>
      </c>
      <c r="AQ210" s="83" t="b">
        <v>0</v>
      </c>
      <c r="AR210" s="84" t="s">
        <v>1006</v>
      </c>
      <c r="AS210" s="22" t="b">
        <v>0</v>
      </c>
      <c r="AT210" s="2" t="s">
        <v>7599</v>
      </c>
      <c r="BC210" s="22" t="b">
        <v>0</v>
      </c>
      <c r="BD210" s="2" t="s">
        <v>7600</v>
      </c>
      <c r="BI210" s="22" t="b">
        <v>0</v>
      </c>
      <c r="BJ210" s="2" t="s">
        <v>7601</v>
      </c>
    </row>
    <row r="211">
      <c r="A211" s="22" t="b">
        <v>0</v>
      </c>
      <c r="B211" s="2" t="s">
        <v>1295</v>
      </c>
      <c r="C211" s="22" t="b">
        <v>0</v>
      </c>
      <c r="D211" s="2" t="s">
        <v>7602</v>
      </c>
      <c r="G211" s="22" t="b">
        <v>0</v>
      </c>
      <c r="H211" s="2" t="s">
        <v>7603</v>
      </c>
      <c r="I211" s="2"/>
      <c r="J211" s="2"/>
      <c r="K211" s="22" t="b">
        <v>0</v>
      </c>
      <c r="L211" s="2" t="s">
        <v>7604</v>
      </c>
      <c r="O211" s="22" t="b">
        <v>0</v>
      </c>
      <c r="P211" s="2" t="s">
        <v>7605</v>
      </c>
      <c r="Q211" s="22" t="b">
        <v>0</v>
      </c>
      <c r="R211" s="2" t="s">
        <v>7606</v>
      </c>
      <c r="S211" s="22" t="b">
        <v>0</v>
      </c>
      <c r="T211" s="2" t="s">
        <v>5864</v>
      </c>
      <c r="U211" s="2"/>
      <c r="V211" s="2"/>
      <c r="W211" s="22" t="b">
        <v>0</v>
      </c>
      <c r="X211" s="2" t="s">
        <v>7607</v>
      </c>
      <c r="Y211" s="22" t="b">
        <v>0</v>
      </c>
      <c r="Z211" s="2" t="s">
        <v>7608</v>
      </c>
      <c r="AA211" s="22" t="b">
        <v>0</v>
      </c>
      <c r="AB211" s="2" t="s">
        <v>7609</v>
      </c>
      <c r="AC211" s="22" t="b">
        <v>0</v>
      </c>
      <c r="AD211" s="2" t="s">
        <v>7610</v>
      </c>
      <c r="AE211" s="2" t="b">
        <v>0</v>
      </c>
      <c r="AF211" s="2" t="s">
        <v>6099</v>
      </c>
      <c r="AG211" s="22" t="b">
        <v>0</v>
      </c>
      <c r="AH211" s="2" t="s">
        <v>7611</v>
      </c>
      <c r="AK211" s="22" t="b">
        <v>0</v>
      </c>
      <c r="AL211" s="2" t="s">
        <v>7612</v>
      </c>
      <c r="AM211" s="2" t="b">
        <v>0</v>
      </c>
      <c r="AN211" s="2" t="s">
        <v>7613</v>
      </c>
      <c r="AQ211" s="2" t="b">
        <v>0</v>
      </c>
      <c r="AR211" s="2" t="s">
        <v>7614</v>
      </c>
      <c r="AS211" s="22" t="b">
        <v>0</v>
      </c>
      <c r="AT211" s="2" t="s">
        <v>7615</v>
      </c>
      <c r="BC211" s="22" t="b">
        <v>0</v>
      </c>
      <c r="BD211" s="2" t="s">
        <v>7616</v>
      </c>
      <c r="BI211" s="22" t="b">
        <v>0</v>
      </c>
      <c r="BJ211" s="2" t="s">
        <v>7617</v>
      </c>
    </row>
    <row r="212">
      <c r="A212" s="22" t="b">
        <v>0</v>
      </c>
      <c r="B212" s="2" t="s">
        <v>7618</v>
      </c>
      <c r="C212" s="22" t="b">
        <v>0</v>
      </c>
      <c r="D212" s="2" t="s">
        <v>7619</v>
      </c>
      <c r="G212" s="22" t="b">
        <v>0</v>
      </c>
      <c r="H212" s="2" t="s">
        <v>7621</v>
      </c>
      <c r="I212" s="2"/>
      <c r="J212" s="2"/>
      <c r="K212" s="22" t="b">
        <v>0</v>
      </c>
      <c r="L212" s="2" t="s">
        <v>7622</v>
      </c>
      <c r="O212" s="22" t="b">
        <v>0</v>
      </c>
      <c r="P212" s="2" t="s">
        <v>7623</v>
      </c>
      <c r="Q212" s="22" t="b">
        <v>0</v>
      </c>
      <c r="R212" s="2" t="s">
        <v>7624</v>
      </c>
      <c r="S212" s="22" t="b">
        <v>0</v>
      </c>
      <c r="T212" s="2" t="s">
        <v>5942</v>
      </c>
      <c r="U212" s="2"/>
      <c r="V212" s="2"/>
      <c r="W212" s="22" t="b">
        <v>0</v>
      </c>
      <c r="X212" s="2" t="s">
        <v>7625</v>
      </c>
      <c r="Y212" s="22" t="b">
        <v>0</v>
      </c>
      <c r="Z212" s="2" t="s">
        <v>7626</v>
      </c>
      <c r="AA212" s="22" t="b">
        <v>0</v>
      </c>
      <c r="AB212" s="2" t="s">
        <v>7627</v>
      </c>
      <c r="AC212" s="22" t="b">
        <v>0</v>
      </c>
      <c r="AD212" s="2" t="s">
        <v>5982</v>
      </c>
      <c r="AE212" s="2" t="b">
        <v>0</v>
      </c>
      <c r="AF212" s="2" t="s">
        <v>6120</v>
      </c>
      <c r="AG212" s="22" t="b">
        <v>0</v>
      </c>
      <c r="AH212" s="2" t="s">
        <v>7628</v>
      </c>
      <c r="AK212" s="22" t="b">
        <v>0</v>
      </c>
      <c r="AL212" s="2" t="s">
        <v>7629</v>
      </c>
      <c r="AM212" s="2" t="b">
        <v>0</v>
      </c>
      <c r="AN212" s="2" t="s">
        <v>7630</v>
      </c>
      <c r="AQ212" s="2" t="b">
        <v>0</v>
      </c>
      <c r="AR212" s="2" t="s">
        <v>7631</v>
      </c>
      <c r="AS212" s="22" t="b">
        <v>0</v>
      </c>
      <c r="AT212" s="2" t="s">
        <v>7632</v>
      </c>
      <c r="BC212" s="22" t="b">
        <v>0</v>
      </c>
      <c r="BD212" s="2" t="s">
        <v>7633</v>
      </c>
      <c r="BI212" s="22" t="b">
        <v>0</v>
      </c>
      <c r="BJ212" s="2" t="s">
        <v>7634</v>
      </c>
    </row>
    <row r="213">
      <c r="A213" s="22" t="b">
        <v>0</v>
      </c>
      <c r="B213" s="2" t="s">
        <v>7636</v>
      </c>
      <c r="C213" s="22" t="b">
        <v>0</v>
      </c>
      <c r="D213" s="2" t="s">
        <v>7637</v>
      </c>
      <c r="G213" s="22" t="b">
        <v>0</v>
      </c>
      <c r="H213" s="2" t="s">
        <v>7638</v>
      </c>
      <c r="I213" s="2"/>
      <c r="J213" s="2"/>
      <c r="K213" s="22" t="b">
        <v>0</v>
      </c>
      <c r="L213" s="2" t="s">
        <v>7639</v>
      </c>
      <c r="O213" s="22" t="b">
        <v>0</v>
      </c>
      <c r="P213" s="2" t="s">
        <v>7640</v>
      </c>
      <c r="Q213" s="22" t="b">
        <v>0</v>
      </c>
      <c r="R213" s="2" t="s">
        <v>7641</v>
      </c>
      <c r="S213" s="22" t="b">
        <v>0</v>
      </c>
      <c r="T213" s="2" t="s">
        <v>5990</v>
      </c>
      <c r="U213" s="2"/>
      <c r="V213" s="2"/>
      <c r="W213" s="22" t="b">
        <v>0</v>
      </c>
      <c r="X213" s="2" t="s">
        <v>7642</v>
      </c>
      <c r="Y213" s="22" t="b">
        <v>0</v>
      </c>
      <c r="Z213" s="2" t="s">
        <v>7643</v>
      </c>
      <c r="AA213" s="22" t="b">
        <v>0</v>
      </c>
      <c r="AB213" s="2" t="s">
        <v>7644</v>
      </c>
      <c r="AC213" s="22" t="b">
        <v>0</v>
      </c>
      <c r="AD213" s="2" t="s">
        <v>7645</v>
      </c>
      <c r="AE213" s="2" t="b">
        <v>0</v>
      </c>
      <c r="AF213" s="2" t="s">
        <v>7646</v>
      </c>
      <c r="AG213" s="22" t="b">
        <v>0</v>
      </c>
      <c r="AH213" s="2" t="s">
        <v>7647</v>
      </c>
      <c r="AK213" s="22" t="b">
        <v>0</v>
      </c>
      <c r="AL213" s="2" t="s">
        <v>7648</v>
      </c>
      <c r="AM213" s="2" t="b">
        <v>0</v>
      </c>
      <c r="AN213" s="2" t="s">
        <v>7649</v>
      </c>
      <c r="AQ213" s="2" t="b">
        <v>0</v>
      </c>
      <c r="AR213" s="2" t="s">
        <v>7650</v>
      </c>
      <c r="AS213" s="22" t="b">
        <v>0</v>
      </c>
      <c r="AT213" s="2" t="s">
        <v>7651</v>
      </c>
      <c r="BC213" s="22" t="b">
        <v>0</v>
      </c>
      <c r="BD213" s="2" t="s">
        <v>7652</v>
      </c>
      <c r="BI213" s="22" t="b">
        <v>0</v>
      </c>
      <c r="BJ213" s="2" t="s">
        <v>7653</v>
      </c>
    </row>
    <row r="214">
      <c r="A214" s="22" t="b">
        <v>0</v>
      </c>
      <c r="B214" s="2" t="s">
        <v>7654</v>
      </c>
      <c r="C214" s="22" t="b">
        <v>0</v>
      </c>
      <c r="D214" s="2" t="s">
        <v>7655</v>
      </c>
      <c r="G214" s="22" t="b">
        <v>0</v>
      </c>
      <c r="H214" s="2" t="s">
        <v>7656</v>
      </c>
      <c r="I214" s="2"/>
      <c r="J214" s="2"/>
      <c r="K214" s="22" t="b">
        <v>0</v>
      </c>
      <c r="L214" s="2" t="s">
        <v>7657</v>
      </c>
      <c r="O214" s="22" t="b">
        <v>0</v>
      </c>
      <c r="P214" s="2" t="s">
        <v>7658</v>
      </c>
      <c r="Q214" s="22" t="b">
        <v>0</v>
      </c>
      <c r="R214" s="2" t="s">
        <v>7659</v>
      </c>
      <c r="S214" s="22" t="b">
        <v>0</v>
      </c>
      <c r="T214" s="2" t="s">
        <v>6349</v>
      </c>
      <c r="U214" s="2"/>
      <c r="V214" s="2"/>
      <c r="W214" s="22" t="b">
        <v>0</v>
      </c>
      <c r="X214" s="2" t="s">
        <v>7661</v>
      </c>
      <c r="Y214" s="22" t="b">
        <v>0</v>
      </c>
      <c r="Z214" s="2" t="s">
        <v>7662</v>
      </c>
      <c r="AA214" s="22" t="b">
        <v>0</v>
      </c>
      <c r="AB214" s="2" t="s">
        <v>7663</v>
      </c>
      <c r="AC214" s="22" t="b">
        <v>0</v>
      </c>
      <c r="AD214" s="2" t="s">
        <v>7664</v>
      </c>
      <c r="AE214" s="2" t="b">
        <v>0</v>
      </c>
      <c r="AF214" s="2" t="s">
        <v>7665</v>
      </c>
      <c r="AG214" s="22" t="b">
        <v>0</v>
      </c>
      <c r="AH214" s="2" t="s">
        <v>7666</v>
      </c>
      <c r="AK214" s="22" t="b">
        <v>0</v>
      </c>
      <c r="AL214" s="2" t="s">
        <v>7667</v>
      </c>
      <c r="AM214" s="2" t="b">
        <v>0</v>
      </c>
      <c r="AN214" s="2" t="s">
        <v>7668</v>
      </c>
      <c r="AQ214" s="2" t="b">
        <v>0</v>
      </c>
      <c r="AR214" s="2" t="s">
        <v>7669</v>
      </c>
      <c r="AS214" s="22" t="b">
        <v>0</v>
      </c>
      <c r="AT214" s="2" t="s">
        <v>7670</v>
      </c>
      <c r="BC214" s="22" t="b">
        <v>0</v>
      </c>
      <c r="BD214" s="2" t="s">
        <v>7671</v>
      </c>
      <c r="BI214" s="22" t="b">
        <v>0</v>
      </c>
      <c r="BJ214" s="2" t="s">
        <v>7672</v>
      </c>
    </row>
    <row r="215">
      <c r="A215" s="22" t="b">
        <v>0</v>
      </c>
      <c r="B215" s="2" t="s">
        <v>7674</v>
      </c>
      <c r="C215" s="22" t="b">
        <v>0</v>
      </c>
      <c r="D215" s="2" t="s">
        <v>7675</v>
      </c>
      <c r="G215" s="22" t="b">
        <v>0</v>
      </c>
      <c r="H215" s="2" t="s">
        <v>4728</v>
      </c>
      <c r="I215" s="2"/>
      <c r="J215" s="2"/>
      <c r="K215" s="22" t="b">
        <v>0</v>
      </c>
      <c r="L215" s="2" t="s">
        <v>7676</v>
      </c>
      <c r="O215" s="22" t="b">
        <v>0</v>
      </c>
      <c r="P215" s="2" t="s">
        <v>7677</v>
      </c>
      <c r="Q215" s="22" t="b">
        <v>0</v>
      </c>
      <c r="R215" s="2" t="s">
        <v>7678</v>
      </c>
      <c r="S215" s="22" t="b">
        <v>0</v>
      </c>
      <c r="T215" s="2" t="s">
        <v>6371</v>
      </c>
      <c r="U215" s="2"/>
      <c r="V215" s="2"/>
      <c r="W215" s="83" t="b">
        <v>0</v>
      </c>
      <c r="X215" s="84" t="s">
        <v>219</v>
      </c>
      <c r="Y215" s="22" t="b">
        <v>0</v>
      </c>
      <c r="Z215" s="2" t="s">
        <v>7679</v>
      </c>
      <c r="AA215" s="22" t="b">
        <v>0</v>
      </c>
      <c r="AB215" s="2" t="s">
        <v>7680</v>
      </c>
      <c r="AC215" s="22" t="b">
        <v>0</v>
      </c>
      <c r="AD215" s="2" t="s">
        <v>7681</v>
      </c>
      <c r="AE215" s="2" t="b">
        <v>0</v>
      </c>
      <c r="AF215" s="2" t="s">
        <v>7682</v>
      </c>
      <c r="AG215" s="22" t="b">
        <v>0</v>
      </c>
      <c r="AH215" s="2" t="s">
        <v>7683</v>
      </c>
      <c r="AK215" s="22" t="b">
        <v>0</v>
      </c>
      <c r="AL215" s="2" t="s">
        <v>7684</v>
      </c>
      <c r="AM215" s="2" t="b">
        <v>0</v>
      </c>
      <c r="AN215" s="2" t="s">
        <v>7685</v>
      </c>
      <c r="AQ215" s="2" t="b">
        <v>0</v>
      </c>
      <c r="AR215" s="2" t="s">
        <v>7686</v>
      </c>
      <c r="AS215" s="22" t="b">
        <v>0</v>
      </c>
      <c r="AT215" s="2" t="s">
        <v>7687</v>
      </c>
      <c r="BC215" s="22" t="b">
        <v>0</v>
      </c>
      <c r="BD215" s="2" t="s">
        <v>7688</v>
      </c>
      <c r="BI215" s="22" t="b">
        <v>0</v>
      </c>
      <c r="BJ215" s="2" t="s">
        <v>7689</v>
      </c>
    </row>
    <row r="216">
      <c r="A216" s="22" t="b">
        <v>0</v>
      </c>
      <c r="B216" s="2" t="s">
        <v>7690</v>
      </c>
      <c r="C216" s="22" t="b">
        <v>0</v>
      </c>
      <c r="D216" s="2" t="s">
        <v>7691</v>
      </c>
      <c r="G216" s="83" t="b">
        <v>0</v>
      </c>
      <c r="H216" s="84" t="s">
        <v>7692</v>
      </c>
      <c r="I216" s="2"/>
      <c r="J216" s="2"/>
      <c r="K216" s="22" t="b">
        <v>0</v>
      </c>
      <c r="L216" s="2" t="s">
        <v>7693</v>
      </c>
      <c r="O216" s="22" t="b">
        <v>0</v>
      </c>
      <c r="P216" s="2" t="s">
        <v>7694</v>
      </c>
      <c r="Q216" s="22" t="b">
        <v>0</v>
      </c>
      <c r="R216" s="2" t="s">
        <v>7695</v>
      </c>
      <c r="S216" s="22" t="b">
        <v>0</v>
      </c>
      <c r="T216" s="2" t="s">
        <v>7696</v>
      </c>
      <c r="U216" s="2"/>
      <c r="V216" s="2"/>
      <c r="W216" s="22" t="b">
        <v>0</v>
      </c>
      <c r="X216" s="2" t="s">
        <v>7697</v>
      </c>
      <c r="Y216" s="83" t="b">
        <v>0</v>
      </c>
      <c r="Z216" s="84" t="s">
        <v>435</v>
      </c>
      <c r="AA216" s="22" t="b">
        <v>0</v>
      </c>
      <c r="AB216" s="2" t="s">
        <v>7698</v>
      </c>
      <c r="AC216" s="22" t="b">
        <v>0</v>
      </c>
      <c r="AD216" s="2" t="s">
        <v>7699</v>
      </c>
      <c r="AE216" s="2" t="b">
        <v>0</v>
      </c>
      <c r="AF216" s="2" t="s">
        <v>6988</v>
      </c>
      <c r="AG216" s="22" t="b">
        <v>0</v>
      </c>
      <c r="AH216" s="2" t="s">
        <v>7700</v>
      </c>
      <c r="AK216" s="22" t="b">
        <v>0</v>
      </c>
      <c r="AL216" s="2" t="s">
        <v>7701</v>
      </c>
      <c r="AM216" s="2" t="b">
        <v>0</v>
      </c>
      <c r="AN216" s="2" t="s">
        <v>7702</v>
      </c>
      <c r="AQ216" s="2" t="b">
        <v>0</v>
      </c>
      <c r="AR216" s="2" t="s">
        <v>7703</v>
      </c>
      <c r="AS216" s="22" t="b">
        <v>0</v>
      </c>
      <c r="AT216" s="2" t="s">
        <v>7704</v>
      </c>
      <c r="BC216" s="22" t="b">
        <v>0</v>
      </c>
      <c r="BD216" s="2" t="s">
        <v>7705</v>
      </c>
      <c r="BI216" s="22" t="b">
        <v>0</v>
      </c>
      <c r="BJ216" s="2" t="s">
        <v>7706</v>
      </c>
    </row>
    <row r="217">
      <c r="A217" s="22" t="b">
        <v>0</v>
      </c>
      <c r="B217" s="2" t="s">
        <v>5079</v>
      </c>
      <c r="C217" s="22" t="b">
        <v>0</v>
      </c>
      <c r="D217" s="2" t="s">
        <v>7707</v>
      </c>
      <c r="G217" s="22" t="b">
        <v>0</v>
      </c>
      <c r="H217" s="2" t="s">
        <v>7708</v>
      </c>
      <c r="I217" s="2"/>
      <c r="J217" s="2"/>
      <c r="K217" s="22" t="b">
        <v>0</v>
      </c>
      <c r="L217" s="2" t="s">
        <v>7709</v>
      </c>
      <c r="O217" s="22" t="b">
        <v>0</v>
      </c>
      <c r="P217" s="2" t="s">
        <v>7710</v>
      </c>
      <c r="Q217" s="22" t="b">
        <v>0</v>
      </c>
      <c r="R217" s="2" t="s">
        <v>7711</v>
      </c>
      <c r="S217" s="22" t="b">
        <v>0</v>
      </c>
      <c r="T217" s="2" t="s">
        <v>7712</v>
      </c>
      <c r="U217" s="2"/>
      <c r="V217" s="2"/>
      <c r="W217" s="22" t="b">
        <v>0</v>
      </c>
      <c r="X217" s="2" t="s">
        <v>7713</v>
      </c>
      <c r="Y217" s="22" t="b">
        <v>0</v>
      </c>
      <c r="Z217" s="2" t="s">
        <v>7714</v>
      </c>
      <c r="AA217" s="22" t="b">
        <v>0</v>
      </c>
      <c r="AB217" s="2" t="s">
        <v>7715</v>
      </c>
      <c r="AC217" s="22" t="b">
        <v>0</v>
      </c>
      <c r="AD217" s="2" t="s">
        <v>7716</v>
      </c>
      <c r="AE217" s="2" t="b">
        <v>0</v>
      </c>
      <c r="AF217" s="2" t="s">
        <v>7009</v>
      </c>
      <c r="AG217" s="22" t="b">
        <v>0</v>
      </c>
      <c r="AH217" s="2" t="s">
        <v>7247</v>
      </c>
      <c r="AK217" s="22" t="b">
        <v>0</v>
      </c>
      <c r="AL217" s="2" t="s">
        <v>7717</v>
      </c>
      <c r="AM217" s="2" t="b">
        <v>0</v>
      </c>
      <c r="AN217" s="2" t="s">
        <v>7718</v>
      </c>
      <c r="AQ217" s="2" t="b">
        <v>0</v>
      </c>
      <c r="AR217" s="2" t="s">
        <v>7719</v>
      </c>
      <c r="AS217" s="22" t="b">
        <v>0</v>
      </c>
      <c r="AT217" s="2" t="s">
        <v>7720</v>
      </c>
      <c r="BC217" s="22" t="b">
        <v>0</v>
      </c>
      <c r="BD217" s="2" t="s">
        <v>7721</v>
      </c>
      <c r="BI217" s="22" t="b">
        <v>0</v>
      </c>
      <c r="BJ217" s="2" t="s">
        <v>7722</v>
      </c>
    </row>
    <row r="218">
      <c r="A218" s="22" t="b">
        <v>0</v>
      </c>
      <c r="B218" s="2" t="s">
        <v>5107</v>
      </c>
      <c r="C218" s="22" t="b">
        <v>0</v>
      </c>
      <c r="D218" s="2" t="s">
        <v>7723</v>
      </c>
      <c r="G218" s="22" t="b">
        <v>0</v>
      </c>
      <c r="H218" s="2" t="s">
        <v>7724</v>
      </c>
      <c r="I218" s="2"/>
      <c r="J218" s="2"/>
      <c r="K218" s="22" t="b">
        <v>0</v>
      </c>
      <c r="L218" s="2" t="s">
        <v>7725</v>
      </c>
      <c r="O218" s="22" t="b">
        <v>0</v>
      </c>
      <c r="P218" s="2" t="s">
        <v>7726</v>
      </c>
      <c r="Q218" s="22" t="b">
        <v>0</v>
      </c>
      <c r="R218" s="2" t="s">
        <v>7727</v>
      </c>
      <c r="S218" s="22" t="b">
        <v>0</v>
      </c>
      <c r="T218" s="2" t="s">
        <v>7728</v>
      </c>
      <c r="U218" s="2"/>
      <c r="V218" s="2"/>
      <c r="W218" s="22" t="b">
        <v>0</v>
      </c>
      <c r="X218" s="2" t="s">
        <v>7730</v>
      </c>
      <c r="Y218" s="22" t="b">
        <v>0</v>
      </c>
      <c r="Z218" s="2" t="s">
        <v>7731</v>
      </c>
      <c r="AA218" s="22" t="b">
        <v>0</v>
      </c>
      <c r="AB218" s="2" t="s">
        <v>7732</v>
      </c>
      <c r="AC218" s="83" t="b">
        <v>0</v>
      </c>
      <c r="AD218" s="84" t="s">
        <v>7733</v>
      </c>
      <c r="AE218" s="2" t="b">
        <v>0</v>
      </c>
      <c r="AF218" s="2" t="s">
        <v>7029</v>
      </c>
      <c r="AG218" s="22" t="b">
        <v>0</v>
      </c>
      <c r="AH218" s="2" t="s">
        <v>7734</v>
      </c>
      <c r="AK218" s="22" t="b">
        <v>0</v>
      </c>
      <c r="AL218" s="2" t="s">
        <v>7735</v>
      </c>
      <c r="AM218" s="2" t="b">
        <v>0</v>
      </c>
      <c r="AN218" s="2" t="s">
        <v>7736</v>
      </c>
      <c r="AQ218" s="2" t="b">
        <v>0</v>
      </c>
      <c r="AR218" s="2" t="s">
        <v>7737</v>
      </c>
      <c r="AS218" s="22" t="b">
        <v>0</v>
      </c>
      <c r="AT218" s="2" t="s">
        <v>7738</v>
      </c>
      <c r="BC218" s="22" t="b">
        <v>0</v>
      </c>
      <c r="BD218" s="2" t="s">
        <v>7739</v>
      </c>
      <c r="BI218" s="22" t="b">
        <v>0</v>
      </c>
      <c r="BJ218" s="2" t="s">
        <v>7740</v>
      </c>
    </row>
    <row r="219">
      <c r="A219" s="22" t="b">
        <v>0</v>
      </c>
      <c r="B219" s="2" t="s">
        <v>7741</v>
      </c>
      <c r="C219" s="22" t="b">
        <v>0</v>
      </c>
      <c r="D219" s="2" t="s">
        <v>7742</v>
      </c>
      <c r="G219" s="22" t="b">
        <v>0</v>
      </c>
      <c r="H219" s="2" t="s">
        <v>7743</v>
      </c>
      <c r="I219" s="2"/>
      <c r="J219" s="2"/>
      <c r="K219" s="22" t="b">
        <v>0</v>
      </c>
      <c r="L219" s="2" t="s">
        <v>7744</v>
      </c>
      <c r="O219" s="22" t="b">
        <v>0</v>
      </c>
      <c r="P219" s="2" t="s">
        <v>7368</v>
      </c>
      <c r="Q219" s="22" t="b">
        <v>0</v>
      </c>
      <c r="R219" s="2" t="s">
        <v>7745</v>
      </c>
      <c r="S219" s="22" t="b">
        <v>0</v>
      </c>
      <c r="T219" s="2" t="s">
        <v>7746</v>
      </c>
      <c r="U219" s="2"/>
      <c r="V219" s="2"/>
      <c r="W219" s="22" t="b">
        <v>0</v>
      </c>
      <c r="X219" s="2" t="s">
        <v>7747</v>
      </c>
      <c r="Y219" s="22" t="b">
        <v>0</v>
      </c>
      <c r="Z219" s="2" t="s">
        <v>7748</v>
      </c>
      <c r="AA219" s="22" t="b">
        <v>0</v>
      </c>
      <c r="AB219" s="2" t="s">
        <v>7749</v>
      </c>
      <c r="AC219" s="22" t="b">
        <v>0</v>
      </c>
      <c r="AD219" s="2" t="s">
        <v>7750</v>
      </c>
      <c r="AE219" s="2" t="b">
        <v>0</v>
      </c>
      <c r="AF219" s="2" t="s">
        <v>7047</v>
      </c>
      <c r="AG219" s="22" t="b">
        <v>0</v>
      </c>
      <c r="AH219" s="2" t="s">
        <v>7751</v>
      </c>
      <c r="AK219" s="83" t="b">
        <v>0</v>
      </c>
      <c r="AL219" s="84" t="s">
        <v>2048</v>
      </c>
      <c r="AM219" s="2" t="b">
        <v>0</v>
      </c>
      <c r="AN219" s="2" t="s">
        <v>7752</v>
      </c>
      <c r="AQ219" s="2" t="b">
        <v>0</v>
      </c>
      <c r="AR219" s="2" t="s">
        <v>7753</v>
      </c>
      <c r="AS219" s="22" t="b">
        <v>0</v>
      </c>
      <c r="AT219" s="2" t="s">
        <v>7754</v>
      </c>
      <c r="BC219" s="22" t="b">
        <v>0</v>
      </c>
      <c r="BD219" s="2" t="s">
        <v>7755</v>
      </c>
      <c r="BI219" s="22" t="b">
        <v>0</v>
      </c>
      <c r="BJ219" s="2" t="s">
        <v>7756</v>
      </c>
    </row>
    <row r="220">
      <c r="A220" s="22" t="b">
        <v>0</v>
      </c>
      <c r="B220" s="2" t="s">
        <v>7757</v>
      </c>
      <c r="C220" s="22" t="b">
        <v>0</v>
      </c>
      <c r="D220" s="2" t="s">
        <v>7758</v>
      </c>
      <c r="G220" s="22" t="b">
        <v>0</v>
      </c>
      <c r="H220" s="2" t="s">
        <v>7759</v>
      </c>
      <c r="I220" s="2"/>
      <c r="J220" s="2"/>
      <c r="K220" s="22" t="b">
        <v>0</v>
      </c>
      <c r="L220" s="2" t="s">
        <v>7760</v>
      </c>
      <c r="O220" s="22" t="b">
        <v>0</v>
      </c>
      <c r="P220" s="2" t="s">
        <v>7383</v>
      </c>
      <c r="Q220" s="22" t="b">
        <v>0</v>
      </c>
      <c r="R220" s="2" t="s">
        <v>7761</v>
      </c>
      <c r="S220" s="22" t="b">
        <v>0</v>
      </c>
      <c r="T220" s="2" t="s">
        <v>7762</v>
      </c>
      <c r="U220" s="2"/>
      <c r="V220" s="2"/>
      <c r="W220" s="22" t="b">
        <v>0</v>
      </c>
      <c r="X220" s="174" t="s">
        <v>7763</v>
      </c>
      <c r="Y220" s="22" t="b">
        <v>0</v>
      </c>
      <c r="Z220" s="2" t="s">
        <v>7764</v>
      </c>
      <c r="AA220" s="22" t="b">
        <v>0</v>
      </c>
      <c r="AB220" s="2" t="s">
        <v>7765</v>
      </c>
      <c r="AC220" s="22" t="b">
        <v>0</v>
      </c>
      <c r="AD220" s="2" t="s">
        <v>7766</v>
      </c>
      <c r="AE220" s="2" t="b">
        <v>0</v>
      </c>
      <c r="AF220" s="2" t="s">
        <v>7767</v>
      </c>
      <c r="AG220" s="22" t="b">
        <v>0</v>
      </c>
      <c r="AH220" s="2" t="s">
        <v>7768</v>
      </c>
      <c r="AK220" s="22" t="b">
        <v>0</v>
      </c>
      <c r="AL220" s="2" t="s">
        <v>7769</v>
      </c>
      <c r="AM220" s="2" t="b">
        <v>0</v>
      </c>
      <c r="AN220" s="2" t="s">
        <v>7770</v>
      </c>
      <c r="AQ220" s="2" t="b">
        <v>0</v>
      </c>
      <c r="AR220" s="2" t="s">
        <v>7771</v>
      </c>
      <c r="AS220" s="22" t="b">
        <v>0</v>
      </c>
      <c r="AT220" s="2" t="s">
        <v>7772</v>
      </c>
      <c r="BC220" s="22" t="b">
        <v>0</v>
      </c>
      <c r="BD220" s="2" t="s">
        <v>7773</v>
      </c>
      <c r="BI220" s="22" t="b">
        <v>0</v>
      </c>
      <c r="BJ220" s="2" t="s">
        <v>7774</v>
      </c>
    </row>
    <row r="221">
      <c r="A221" s="22" t="b">
        <v>0</v>
      </c>
      <c r="B221" s="2" t="s">
        <v>7775</v>
      </c>
      <c r="C221" s="22" t="b">
        <v>0</v>
      </c>
      <c r="D221" s="2" t="s">
        <v>7776</v>
      </c>
      <c r="G221" s="22" t="b">
        <v>0</v>
      </c>
      <c r="H221" s="2" t="s">
        <v>5519</v>
      </c>
      <c r="I221" s="2"/>
      <c r="J221" s="2"/>
      <c r="K221" s="22" t="b">
        <v>0</v>
      </c>
      <c r="L221" s="2" t="s">
        <v>7777</v>
      </c>
      <c r="O221" s="22" t="b">
        <v>0</v>
      </c>
      <c r="P221" s="2" t="s">
        <v>7400</v>
      </c>
      <c r="Q221" s="22" t="b">
        <v>0</v>
      </c>
      <c r="R221" s="2" t="s">
        <v>7778</v>
      </c>
      <c r="S221" s="22" t="b">
        <v>0</v>
      </c>
      <c r="T221" s="2" t="s">
        <v>7779</v>
      </c>
      <c r="U221" s="2"/>
      <c r="V221" s="2"/>
      <c r="W221" s="22" t="b">
        <v>0</v>
      </c>
      <c r="X221" s="2" t="s">
        <v>7780</v>
      </c>
      <c r="Y221" s="22" t="b">
        <v>0</v>
      </c>
      <c r="Z221" s="2" t="s">
        <v>7781</v>
      </c>
      <c r="AA221" s="83" t="b">
        <v>0</v>
      </c>
      <c r="AB221" s="84" t="s">
        <v>7782</v>
      </c>
      <c r="AC221" s="22" t="b">
        <v>0</v>
      </c>
      <c r="AD221" s="2" t="s">
        <v>7783</v>
      </c>
      <c r="AE221" s="83" t="b">
        <v>0</v>
      </c>
      <c r="AF221" s="84" t="s">
        <v>7784</v>
      </c>
      <c r="AG221" s="22" t="b">
        <v>0</v>
      </c>
      <c r="AH221" s="2" t="s">
        <v>7785</v>
      </c>
      <c r="AK221" s="22" t="b">
        <v>0</v>
      </c>
      <c r="AL221" s="2" t="s">
        <v>7786</v>
      </c>
      <c r="AM221" s="2" t="b">
        <v>0</v>
      </c>
      <c r="AN221" s="2" t="s">
        <v>7787</v>
      </c>
      <c r="AQ221" s="2" t="b">
        <v>0</v>
      </c>
      <c r="AR221" s="2" t="s">
        <v>7788</v>
      </c>
      <c r="AS221" s="22" t="b">
        <v>0</v>
      </c>
      <c r="AT221" s="2" t="s">
        <v>7789</v>
      </c>
      <c r="BC221" s="22" t="b">
        <v>0</v>
      </c>
      <c r="BD221" s="2" t="s">
        <v>7790</v>
      </c>
      <c r="BI221" s="22" t="b">
        <v>0</v>
      </c>
      <c r="BJ221" s="2" t="s">
        <v>7791</v>
      </c>
    </row>
    <row r="222">
      <c r="A222" s="22" t="b">
        <v>0</v>
      </c>
      <c r="B222" s="2" t="s">
        <v>7792</v>
      </c>
      <c r="C222" s="22" t="b">
        <v>0</v>
      </c>
      <c r="D222" s="2" t="s">
        <v>7793</v>
      </c>
      <c r="G222" s="22" t="b">
        <v>0</v>
      </c>
      <c r="H222" s="2" t="s">
        <v>7794</v>
      </c>
      <c r="I222" s="2"/>
      <c r="J222" s="2"/>
      <c r="K222" s="22" t="b">
        <v>0</v>
      </c>
      <c r="L222" s="2" t="s">
        <v>7795</v>
      </c>
      <c r="O222" s="22" t="b">
        <v>0</v>
      </c>
      <c r="P222" s="2" t="s">
        <v>7418</v>
      </c>
      <c r="Q222" s="22" t="b">
        <v>0</v>
      </c>
      <c r="R222" s="2" t="s">
        <v>7796</v>
      </c>
      <c r="S222" s="22" t="b">
        <v>0</v>
      </c>
      <c r="T222" s="2" t="s">
        <v>7798</v>
      </c>
      <c r="U222" s="2"/>
      <c r="V222" s="2"/>
      <c r="W222" s="22" t="b">
        <v>0</v>
      </c>
      <c r="X222" s="2" t="s">
        <v>7799</v>
      </c>
      <c r="Z222" s="2"/>
      <c r="AA222" s="22" t="b">
        <v>0</v>
      </c>
      <c r="AB222" s="2" t="s">
        <v>7800</v>
      </c>
      <c r="AC222" s="22" t="b">
        <v>0</v>
      </c>
      <c r="AD222" s="2" t="s">
        <v>7801</v>
      </c>
      <c r="AE222" s="2" t="b">
        <v>0</v>
      </c>
      <c r="AF222" s="2" t="s">
        <v>4384</v>
      </c>
      <c r="AG222" s="83" t="b">
        <v>0</v>
      </c>
      <c r="AH222" s="84" t="s">
        <v>7802</v>
      </c>
      <c r="AK222" s="22" t="b">
        <v>0</v>
      </c>
      <c r="AL222" s="2" t="s">
        <v>7803</v>
      </c>
      <c r="AM222" s="2" t="b">
        <v>0</v>
      </c>
      <c r="AN222" s="2" t="s">
        <v>7804</v>
      </c>
      <c r="AQ222" s="2" t="b">
        <v>0</v>
      </c>
      <c r="AR222" s="2" t="s">
        <v>7805</v>
      </c>
      <c r="AS222" s="22" t="b">
        <v>0</v>
      </c>
      <c r="AT222" s="2" t="s">
        <v>7806</v>
      </c>
      <c r="BC222" s="22" t="b">
        <v>0</v>
      </c>
      <c r="BD222" s="2" t="s">
        <v>7807</v>
      </c>
      <c r="BI222" s="22" t="b">
        <v>0</v>
      </c>
      <c r="BJ222" s="2" t="s">
        <v>7808</v>
      </c>
    </row>
    <row r="223">
      <c r="A223" s="22" t="b">
        <v>0</v>
      </c>
      <c r="B223" s="2" t="s">
        <v>7809</v>
      </c>
      <c r="C223" s="2" t="b">
        <v>0</v>
      </c>
      <c r="D223" s="2" t="s">
        <v>7810</v>
      </c>
      <c r="G223" s="22" t="b">
        <v>0</v>
      </c>
      <c r="H223" s="2" t="s">
        <v>7811</v>
      </c>
      <c r="I223" s="2"/>
      <c r="J223" s="2"/>
      <c r="K223" s="22" t="b">
        <v>0</v>
      </c>
      <c r="L223" s="2" t="s">
        <v>7812</v>
      </c>
      <c r="O223" s="22" t="b">
        <v>0</v>
      </c>
      <c r="P223" s="2" t="s">
        <v>7435</v>
      </c>
      <c r="Q223" s="22" t="b">
        <v>0</v>
      </c>
      <c r="R223" s="2" t="s">
        <v>7813</v>
      </c>
      <c r="S223" s="22" t="b">
        <v>0</v>
      </c>
      <c r="T223" s="2" t="s">
        <v>7814</v>
      </c>
      <c r="U223" s="2"/>
      <c r="V223" s="2"/>
      <c r="W223" s="22" t="b">
        <v>0</v>
      </c>
      <c r="X223" s="2" t="s">
        <v>7815</v>
      </c>
      <c r="Z223" s="2"/>
      <c r="AA223" s="22" t="b">
        <v>0</v>
      </c>
      <c r="AB223" s="2" t="s">
        <v>7816</v>
      </c>
      <c r="AC223" s="22" t="b">
        <v>0</v>
      </c>
      <c r="AD223" s="2" t="s">
        <v>7817</v>
      </c>
      <c r="AE223" s="2" t="b">
        <v>0</v>
      </c>
      <c r="AF223" s="2" t="s">
        <v>7818</v>
      </c>
      <c r="AG223" s="22" t="b">
        <v>0</v>
      </c>
      <c r="AH223" s="2" t="s">
        <v>7819</v>
      </c>
      <c r="AK223" s="22" t="b">
        <v>0</v>
      </c>
      <c r="AL223" s="2" t="s">
        <v>7820</v>
      </c>
      <c r="AM223" s="2" t="b">
        <v>0</v>
      </c>
      <c r="AN223" s="2" t="s">
        <v>7821</v>
      </c>
      <c r="AQ223" s="2" t="b">
        <v>0</v>
      </c>
      <c r="AR223" s="2" t="s">
        <v>7822</v>
      </c>
      <c r="AS223" s="22" t="b">
        <v>0</v>
      </c>
      <c r="AT223" s="2" t="s">
        <v>7823</v>
      </c>
      <c r="BC223" s="22" t="b">
        <v>0</v>
      </c>
      <c r="BD223" s="2" t="s">
        <v>7824</v>
      </c>
      <c r="BI223" s="22" t="b">
        <v>0</v>
      </c>
      <c r="BJ223" s="2" t="s">
        <v>7825</v>
      </c>
    </row>
    <row r="224">
      <c r="A224" s="22" t="b">
        <v>0</v>
      </c>
      <c r="B224" s="2" t="s">
        <v>7827</v>
      </c>
      <c r="C224" s="83" t="b">
        <v>0</v>
      </c>
      <c r="D224" s="84" t="s">
        <v>596</v>
      </c>
      <c r="G224" s="22" t="b">
        <v>0</v>
      </c>
      <c r="H224" s="2" t="s">
        <v>7828</v>
      </c>
      <c r="I224" s="2"/>
      <c r="J224" s="2"/>
      <c r="K224" s="22" t="b">
        <v>0</v>
      </c>
      <c r="L224" s="2" t="s">
        <v>7829</v>
      </c>
      <c r="O224" s="22" t="b">
        <v>0</v>
      </c>
      <c r="P224" s="2" t="s">
        <v>7452</v>
      </c>
      <c r="Q224" s="22" t="b">
        <v>0</v>
      </c>
      <c r="R224" s="2" t="s">
        <v>7830</v>
      </c>
      <c r="S224" s="22" t="b">
        <v>0</v>
      </c>
      <c r="T224" s="2" t="s">
        <v>7831</v>
      </c>
      <c r="U224" s="2"/>
      <c r="V224" s="2"/>
      <c r="W224" s="22" t="b">
        <v>0</v>
      </c>
      <c r="X224" s="2" t="s">
        <v>7832</v>
      </c>
      <c r="Z224" s="2"/>
      <c r="AA224" s="22" t="b">
        <v>0</v>
      </c>
      <c r="AB224" s="2" t="s">
        <v>7833</v>
      </c>
      <c r="AC224" s="22" t="b">
        <v>0</v>
      </c>
      <c r="AD224" s="2" t="s">
        <v>7834</v>
      </c>
      <c r="AE224" s="2" t="b">
        <v>0</v>
      </c>
      <c r="AF224" s="2" t="s">
        <v>7835</v>
      </c>
      <c r="AG224" s="22" t="b">
        <v>0</v>
      </c>
      <c r="AH224" s="2" t="s">
        <v>7836</v>
      </c>
      <c r="AK224" s="22" t="b">
        <v>0</v>
      </c>
      <c r="AL224" s="2" t="s">
        <v>7837</v>
      </c>
      <c r="AM224" s="2" t="b">
        <v>0</v>
      </c>
      <c r="AN224" s="2" t="s">
        <v>7838</v>
      </c>
      <c r="AQ224" s="2" t="b">
        <v>0</v>
      </c>
      <c r="AR224" s="2" t="s">
        <v>7839</v>
      </c>
      <c r="AS224" s="22" t="b">
        <v>0</v>
      </c>
      <c r="AT224" s="2" t="s">
        <v>7840</v>
      </c>
      <c r="BC224" s="22" t="b">
        <v>0</v>
      </c>
      <c r="BD224" s="2" t="s">
        <v>7841</v>
      </c>
      <c r="BI224" s="22" t="b">
        <v>0</v>
      </c>
      <c r="BJ224" s="2" t="s">
        <v>7843</v>
      </c>
    </row>
    <row r="225">
      <c r="A225" s="22" t="b">
        <v>0</v>
      </c>
      <c r="B225" s="2" t="s">
        <v>7844</v>
      </c>
      <c r="C225" s="2" t="b">
        <v>0</v>
      </c>
      <c r="D225" s="2" t="s">
        <v>7845</v>
      </c>
      <c r="G225" s="22" t="b">
        <v>0</v>
      </c>
      <c r="H225" s="2" t="s">
        <v>7846</v>
      </c>
      <c r="I225" s="2"/>
      <c r="J225" s="2"/>
      <c r="K225" s="22" t="b">
        <v>0</v>
      </c>
      <c r="L225" s="2" t="s">
        <v>7847</v>
      </c>
      <c r="O225" s="22" t="b">
        <v>0</v>
      </c>
      <c r="P225" s="2" t="s">
        <v>7469</v>
      </c>
      <c r="Q225" s="22" t="b">
        <v>0</v>
      </c>
      <c r="R225" s="2" t="s">
        <v>7848</v>
      </c>
      <c r="S225" s="22" t="b">
        <v>0</v>
      </c>
      <c r="T225" s="2" t="s">
        <v>7849</v>
      </c>
      <c r="U225" s="2"/>
      <c r="V225" s="2"/>
      <c r="W225" s="22" t="b">
        <v>0</v>
      </c>
      <c r="X225" s="2" t="s">
        <v>7850</v>
      </c>
      <c r="Z225" s="2"/>
      <c r="AA225" s="22" t="b">
        <v>0</v>
      </c>
      <c r="AB225" s="2" t="s">
        <v>7851</v>
      </c>
      <c r="AC225" s="22" t="b">
        <v>0</v>
      </c>
      <c r="AD225" s="2" t="s">
        <v>7852</v>
      </c>
      <c r="AE225" s="2" t="b">
        <v>0</v>
      </c>
      <c r="AF225" s="2" t="s">
        <v>7853</v>
      </c>
      <c r="AG225" s="22" t="b">
        <v>0</v>
      </c>
      <c r="AH225" s="2" t="s">
        <v>7854</v>
      </c>
      <c r="AK225" s="22" t="b">
        <v>0</v>
      </c>
      <c r="AL225" s="2" t="s">
        <v>7855</v>
      </c>
      <c r="AM225" s="2" t="b">
        <v>0</v>
      </c>
      <c r="AN225" s="2" t="s">
        <v>7856</v>
      </c>
      <c r="AQ225" s="2" t="b">
        <v>0</v>
      </c>
      <c r="AR225" s="2" t="s">
        <v>7857</v>
      </c>
      <c r="AS225" s="22" t="b">
        <v>0</v>
      </c>
      <c r="AT225" s="2" t="s">
        <v>7858</v>
      </c>
      <c r="BC225" s="22" t="b">
        <v>0</v>
      </c>
      <c r="BD225" s="2" t="s">
        <v>7859</v>
      </c>
      <c r="BI225" s="22" t="b">
        <v>0</v>
      </c>
      <c r="BJ225" s="2" t="s">
        <v>7860</v>
      </c>
    </row>
    <row r="226">
      <c r="A226" s="22" t="b">
        <v>0</v>
      </c>
      <c r="B226" s="2" t="s">
        <v>7861</v>
      </c>
      <c r="C226" s="2" t="b">
        <v>0</v>
      </c>
      <c r="D226" s="2" t="s">
        <v>7862</v>
      </c>
      <c r="G226" s="22" t="b">
        <v>0</v>
      </c>
      <c r="H226" s="2" t="s">
        <v>7863</v>
      </c>
      <c r="I226" s="2"/>
      <c r="J226" s="2"/>
      <c r="K226" s="22" t="b">
        <v>0</v>
      </c>
      <c r="L226" s="2" t="s">
        <v>7864</v>
      </c>
      <c r="O226" s="22" t="b">
        <v>0</v>
      </c>
      <c r="P226" s="2" t="s">
        <v>7485</v>
      </c>
      <c r="Q226" s="22" t="b">
        <v>0</v>
      </c>
      <c r="R226" s="2" t="s">
        <v>7865</v>
      </c>
      <c r="S226" s="22" t="b">
        <v>0</v>
      </c>
      <c r="T226" s="2" t="s">
        <v>7866</v>
      </c>
      <c r="U226" s="2"/>
      <c r="V226" s="2"/>
      <c r="W226" s="22" t="b">
        <v>0</v>
      </c>
      <c r="X226" s="2" t="s">
        <v>7867</v>
      </c>
      <c r="Z226" s="2"/>
      <c r="AA226" s="22" t="b">
        <v>0</v>
      </c>
      <c r="AB226" s="2" t="s">
        <v>7868</v>
      </c>
      <c r="AC226" s="22" t="b">
        <v>0</v>
      </c>
      <c r="AD226" s="2" t="s">
        <v>7869</v>
      </c>
      <c r="AE226" s="2" t="b">
        <v>0</v>
      </c>
      <c r="AF226" s="2" t="s">
        <v>7870</v>
      </c>
      <c r="AG226" s="22" t="b">
        <v>0</v>
      </c>
      <c r="AH226" s="2" t="s">
        <v>7871</v>
      </c>
      <c r="AK226" s="22" t="b">
        <v>0</v>
      </c>
      <c r="AL226" s="2" t="s">
        <v>7873</v>
      </c>
      <c r="AM226" s="2" t="b">
        <v>0</v>
      </c>
      <c r="AN226" s="2" t="s">
        <v>7874</v>
      </c>
      <c r="AQ226" s="2" t="b">
        <v>0</v>
      </c>
      <c r="AR226" s="2" t="s">
        <v>7875</v>
      </c>
      <c r="AS226" s="22" t="b">
        <v>0</v>
      </c>
      <c r="AT226" s="2" t="s">
        <v>7876</v>
      </c>
      <c r="BC226" s="22" t="b">
        <v>0</v>
      </c>
      <c r="BD226" s="2" t="s">
        <v>7877</v>
      </c>
      <c r="BI226" s="22" t="b">
        <v>0</v>
      </c>
      <c r="BJ226" s="2" t="s">
        <v>7878</v>
      </c>
    </row>
    <row r="227">
      <c r="A227" s="22" t="b">
        <v>0</v>
      </c>
      <c r="B227" s="2" t="s">
        <v>5132</v>
      </c>
      <c r="C227" s="2" t="b">
        <v>0</v>
      </c>
      <c r="D227" s="2" t="s">
        <v>7879</v>
      </c>
      <c r="G227" s="22" t="b">
        <v>0</v>
      </c>
      <c r="H227" s="2" t="s">
        <v>7881</v>
      </c>
      <c r="I227" s="2"/>
      <c r="J227" s="2"/>
      <c r="K227" s="22" t="b">
        <v>0</v>
      </c>
      <c r="L227" s="2" t="s">
        <v>7882</v>
      </c>
      <c r="O227" s="22" t="b">
        <v>0</v>
      </c>
      <c r="P227" s="2" t="s">
        <v>7883</v>
      </c>
      <c r="Q227" s="22" t="b">
        <v>0</v>
      </c>
      <c r="R227" s="2" t="s">
        <v>7884</v>
      </c>
      <c r="S227" s="22" t="b">
        <v>0</v>
      </c>
      <c r="T227" s="2" t="s">
        <v>7885</v>
      </c>
      <c r="U227" s="2"/>
      <c r="V227" s="2"/>
      <c r="W227" s="22" t="b">
        <v>0</v>
      </c>
      <c r="X227" s="2" t="s">
        <v>7886</v>
      </c>
      <c r="Z227" s="2"/>
      <c r="AA227" s="22" t="b">
        <v>0</v>
      </c>
      <c r="AB227" s="2" t="s">
        <v>7887</v>
      </c>
      <c r="AC227" s="22" t="b">
        <v>0</v>
      </c>
      <c r="AD227" s="2" t="s">
        <v>7888</v>
      </c>
      <c r="AE227" s="2" t="b">
        <v>0</v>
      </c>
      <c r="AF227" s="2" t="s">
        <v>7889</v>
      </c>
      <c r="AG227" s="22" t="b">
        <v>0</v>
      </c>
      <c r="AH227" s="2" t="s">
        <v>7890</v>
      </c>
      <c r="AK227" s="22" t="b">
        <v>0</v>
      </c>
      <c r="AL227" s="2" t="s">
        <v>7891</v>
      </c>
      <c r="AM227" s="2" t="b">
        <v>0</v>
      </c>
      <c r="AN227" s="2" t="s">
        <v>7892</v>
      </c>
      <c r="AQ227" s="2" t="b">
        <v>0</v>
      </c>
      <c r="AR227" s="2" t="s">
        <v>7893</v>
      </c>
      <c r="AS227" s="22" t="b">
        <v>0</v>
      </c>
      <c r="AT227" s="2" t="s">
        <v>7894</v>
      </c>
      <c r="BC227" s="22" t="b">
        <v>0</v>
      </c>
      <c r="BD227" s="2" t="s">
        <v>7895</v>
      </c>
      <c r="BI227" s="22" t="b">
        <v>0</v>
      </c>
      <c r="BJ227" s="2" t="s">
        <v>7896</v>
      </c>
    </row>
    <row r="228">
      <c r="A228" s="22" t="b">
        <v>0</v>
      </c>
      <c r="B228" s="2" t="s">
        <v>5159</v>
      </c>
      <c r="C228" s="2" t="b">
        <v>0</v>
      </c>
      <c r="D228" s="2" t="s">
        <v>7897</v>
      </c>
      <c r="G228" s="22" t="b">
        <v>0</v>
      </c>
      <c r="H228" s="2" t="s">
        <v>7898</v>
      </c>
      <c r="I228" s="2"/>
      <c r="J228" s="2"/>
      <c r="K228" s="22" t="b">
        <v>0</v>
      </c>
      <c r="L228" s="2" t="s">
        <v>7899</v>
      </c>
      <c r="O228" s="22" t="b">
        <v>0</v>
      </c>
      <c r="P228" s="2" t="s">
        <v>7900</v>
      </c>
      <c r="Q228" s="22" t="b">
        <v>0</v>
      </c>
      <c r="R228" s="2" t="s">
        <v>7901</v>
      </c>
      <c r="S228" s="22" t="b">
        <v>0</v>
      </c>
      <c r="T228" s="2" t="s">
        <v>7902</v>
      </c>
      <c r="U228" s="2"/>
      <c r="V228" s="2"/>
      <c r="W228" s="22" t="b">
        <v>0</v>
      </c>
      <c r="X228" s="2" t="s">
        <v>7903</v>
      </c>
      <c r="Z228" s="2"/>
      <c r="AA228" s="22" t="b">
        <v>0</v>
      </c>
      <c r="AB228" s="2" t="s">
        <v>7904</v>
      </c>
      <c r="AC228" s="22" t="b">
        <v>0</v>
      </c>
      <c r="AD228" s="2" t="s">
        <v>7905</v>
      </c>
      <c r="AE228" s="2" t="b">
        <v>0</v>
      </c>
      <c r="AF228" s="2" t="s">
        <v>7906</v>
      </c>
      <c r="AG228" s="22" t="b">
        <v>0</v>
      </c>
      <c r="AH228" s="2" t="s">
        <v>7287</v>
      </c>
      <c r="AK228" s="22" t="b">
        <v>0</v>
      </c>
      <c r="AL228" s="2" t="s">
        <v>7907</v>
      </c>
      <c r="AM228" s="2" t="b">
        <v>0</v>
      </c>
      <c r="AN228" s="2" t="s">
        <v>7908</v>
      </c>
      <c r="AQ228" s="2" t="b">
        <v>0</v>
      </c>
      <c r="AR228" s="2" t="s">
        <v>7909</v>
      </c>
      <c r="AS228" s="22" t="b">
        <v>0</v>
      </c>
      <c r="AT228" s="2" t="s">
        <v>7910</v>
      </c>
      <c r="BC228" s="22" t="b">
        <v>0</v>
      </c>
      <c r="BD228" s="2" t="s">
        <v>7911</v>
      </c>
      <c r="BI228" s="22" t="b">
        <v>0</v>
      </c>
      <c r="BJ228" s="2" t="s">
        <v>7912</v>
      </c>
    </row>
    <row r="229">
      <c r="A229" s="22" t="b">
        <v>0</v>
      </c>
      <c r="B229" s="2" t="s">
        <v>5186</v>
      </c>
      <c r="C229" s="2" t="b">
        <v>0</v>
      </c>
      <c r="D229" s="2" t="s">
        <v>7913</v>
      </c>
      <c r="G229" s="22" t="b">
        <v>0</v>
      </c>
      <c r="H229" s="2" t="s">
        <v>7914</v>
      </c>
      <c r="I229" s="2"/>
      <c r="J229" s="2"/>
      <c r="K229" s="22" t="b">
        <v>0</v>
      </c>
      <c r="L229" s="2" t="s">
        <v>7915</v>
      </c>
      <c r="O229" s="22" t="b">
        <v>0</v>
      </c>
      <c r="P229" s="2" t="s">
        <v>7916</v>
      </c>
      <c r="Q229" s="22" t="b">
        <v>0</v>
      </c>
      <c r="R229" s="2" t="s">
        <v>7917</v>
      </c>
      <c r="S229" s="22" t="b">
        <v>0</v>
      </c>
      <c r="T229" s="2" t="s">
        <v>7918</v>
      </c>
      <c r="U229" s="2"/>
      <c r="V229" s="2"/>
      <c r="W229" s="22" t="b">
        <v>0</v>
      </c>
      <c r="X229" s="2" t="s">
        <v>7919</v>
      </c>
      <c r="Z229" s="2"/>
      <c r="AA229" s="22" t="b">
        <v>0</v>
      </c>
      <c r="AB229" s="2" t="s">
        <v>7920</v>
      </c>
      <c r="AC229" s="22" t="b">
        <v>0</v>
      </c>
      <c r="AD229" s="2" t="s">
        <v>7921</v>
      </c>
      <c r="AE229" s="2" t="b">
        <v>0</v>
      </c>
      <c r="AF229" s="2" t="s">
        <v>7922</v>
      </c>
      <c r="AG229" s="22" t="b">
        <v>0</v>
      </c>
      <c r="AH229" s="2" t="s">
        <v>7923</v>
      </c>
      <c r="AK229" s="22" t="b">
        <v>0</v>
      </c>
      <c r="AL229" s="2" t="s">
        <v>7924</v>
      </c>
      <c r="AM229" s="2" t="b">
        <v>0</v>
      </c>
      <c r="AN229" s="2" t="s">
        <v>7925</v>
      </c>
      <c r="AQ229" s="2" t="b">
        <v>0</v>
      </c>
      <c r="AR229" s="2" t="s">
        <v>7926</v>
      </c>
      <c r="AS229" s="22" t="b">
        <v>0</v>
      </c>
      <c r="AT229" s="2" t="s">
        <v>7927</v>
      </c>
      <c r="BC229" s="22" t="b">
        <v>0</v>
      </c>
      <c r="BD229" s="2" t="s">
        <v>7928</v>
      </c>
      <c r="BI229" s="22" t="b">
        <v>0</v>
      </c>
      <c r="BJ229" s="2" t="s">
        <v>7929</v>
      </c>
    </row>
    <row r="230">
      <c r="A230" s="22" t="b">
        <v>0</v>
      </c>
      <c r="B230" s="2" t="s">
        <v>5452</v>
      </c>
      <c r="C230" s="2" t="b">
        <v>0</v>
      </c>
      <c r="D230" s="2" t="s">
        <v>7930</v>
      </c>
      <c r="G230" s="22" t="b">
        <v>0</v>
      </c>
      <c r="H230" s="2" t="s">
        <v>7931</v>
      </c>
      <c r="I230" s="2"/>
      <c r="J230" s="2"/>
      <c r="K230" s="22" t="b">
        <v>0</v>
      </c>
      <c r="L230" s="2" t="s">
        <v>7932</v>
      </c>
      <c r="O230" s="22" t="b">
        <v>0</v>
      </c>
      <c r="P230" s="2" t="s">
        <v>7933</v>
      </c>
      <c r="Q230" s="22" t="b">
        <v>0</v>
      </c>
      <c r="R230" s="2" t="s">
        <v>7934</v>
      </c>
      <c r="S230" s="22" t="b">
        <v>0</v>
      </c>
      <c r="T230" s="2" t="s">
        <v>7935</v>
      </c>
      <c r="U230" s="2"/>
      <c r="V230" s="2"/>
      <c r="W230" s="22" t="b">
        <v>0</v>
      </c>
      <c r="X230" s="2" t="s">
        <v>7936</v>
      </c>
      <c r="Z230" s="2"/>
      <c r="AA230" s="22" t="b">
        <v>0</v>
      </c>
      <c r="AB230" s="2" t="s">
        <v>3834</v>
      </c>
      <c r="AC230" s="22" t="b">
        <v>0</v>
      </c>
      <c r="AD230" s="2" t="s">
        <v>7937</v>
      </c>
      <c r="AE230" s="2" t="b">
        <v>0</v>
      </c>
      <c r="AF230" s="2" t="s">
        <v>7938</v>
      </c>
      <c r="AG230" s="22" t="b">
        <v>0</v>
      </c>
      <c r="AH230" s="2" t="s">
        <v>7939</v>
      </c>
      <c r="AK230" s="22" t="b">
        <v>0</v>
      </c>
      <c r="AL230" s="2" t="s">
        <v>7940</v>
      </c>
      <c r="AM230" s="2" t="b">
        <v>0</v>
      </c>
      <c r="AN230" s="2" t="s">
        <v>7941</v>
      </c>
      <c r="AQ230" s="2" t="b">
        <v>0</v>
      </c>
      <c r="AR230" s="2" t="s">
        <v>7942</v>
      </c>
      <c r="AS230" s="22" t="b">
        <v>0</v>
      </c>
      <c r="AT230" s="2" t="s">
        <v>7944</v>
      </c>
      <c r="BC230" s="22" t="b">
        <v>0</v>
      </c>
      <c r="BD230" s="2" t="s">
        <v>7945</v>
      </c>
      <c r="BI230" s="22" t="b">
        <v>0</v>
      </c>
      <c r="BJ230" s="2" t="s">
        <v>7946</v>
      </c>
    </row>
    <row r="231">
      <c r="A231" s="22" t="b">
        <v>0</v>
      </c>
      <c r="B231" s="2" t="s">
        <v>5477</v>
      </c>
      <c r="C231" s="83" t="b">
        <v>0</v>
      </c>
      <c r="D231" s="84" t="s">
        <v>7947</v>
      </c>
      <c r="G231" s="22" t="b">
        <v>0</v>
      </c>
      <c r="H231" s="2" t="s">
        <v>7948</v>
      </c>
      <c r="I231" s="2"/>
      <c r="J231" s="2"/>
      <c r="K231" s="22" t="b">
        <v>0</v>
      </c>
      <c r="L231" s="2" t="s">
        <v>7949</v>
      </c>
      <c r="O231" s="22" t="b">
        <v>0</v>
      </c>
      <c r="P231" s="2" t="s">
        <v>7950</v>
      </c>
      <c r="Q231" s="83" t="b">
        <v>0</v>
      </c>
      <c r="R231" s="84" t="s">
        <v>1735</v>
      </c>
      <c r="S231" s="22" t="b">
        <v>0</v>
      </c>
      <c r="T231" s="2" t="s">
        <v>7951</v>
      </c>
      <c r="U231" s="2"/>
      <c r="V231" s="2"/>
      <c r="W231" s="22" t="b">
        <v>0</v>
      </c>
      <c r="X231" s="2" t="s">
        <v>7952</v>
      </c>
      <c r="Z231" s="2"/>
      <c r="AA231" s="22" t="b">
        <v>0</v>
      </c>
      <c r="AB231" s="2" t="s">
        <v>7953</v>
      </c>
      <c r="AC231" s="22" t="b">
        <v>0</v>
      </c>
      <c r="AD231" s="2" t="s">
        <v>7954</v>
      </c>
      <c r="AE231" s="2" t="b">
        <v>0</v>
      </c>
      <c r="AF231" s="2" t="s">
        <v>7955</v>
      </c>
      <c r="AG231" s="22" t="b">
        <v>0</v>
      </c>
      <c r="AH231" s="2" t="s">
        <v>7956</v>
      </c>
      <c r="AK231" s="22" t="b">
        <v>0</v>
      </c>
      <c r="AL231" s="2" t="s">
        <v>7957</v>
      </c>
      <c r="AM231" s="2" t="b">
        <v>0</v>
      </c>
      <c r="AN231" s="2" t="s">
        <v>7958</v>
      </c>
      <c r="AQ231" s="2" t="b">
        <v>0</v>
      </c>
      <c r="AR231" s="2" t="s">
        <v>7959</v>
      </c>
      <c r="AS231" s="22" t="b">
        <v>0</v>
      </c>
      <c r="AT231" s="2" t="s">
        <v>7960</v>
      </c>
      <c r="BC231" s="22" t="b">
        <v>0</v>
      </c>
      <c r="BD231" s="2" t="s">
        <v>7961</v>
      </c>
      <c r="BI231" s="22" t="b">
        <v>0</v>
      </c>
      <c r="BJ231" s="2" t="s">
        <v>7962</v>
      </c>
    </row>
    <row r="232">
      <c r="A232" s="22" t="b">
        <v>0</v>
      </c>
      <c r="B232" s="2" t="s">
        <v>5815</v>
      </c>
      <c r="C232" s="2" t="b">
        <v>0</v>
      </c>
      <c r="D232" s="2" t="s">
        <v>5269</v>
      </c>
      <c r="G232" s="22" t="b">
        <v>0</v>
      </c>
      <c r="H232" s="2" t="s">
        <v>7963</v>
      </c>
      <c r="I232" s="2"/>
      <c r="J232" s="2"/>
      <c r="K232" s="22" t="b">
        <v>0</v>
      </c>
      <c r="L232" s="2" t="s">
        <v>7964</v>
      </c>
      <c r="O232" s="22" t="b">
        <v>0</v>
      </c>
      <c r="P232" s="2" t="s">
        <v>7965</v>
      </c>
      <c r="Q232" s="22" t="b">
        <v>0</v>
      </c>
      <c r="R232" s="2" t="s">
        <v>7966</v>
      </c>
      <c r="S232" s="22" t="b">
        <v>0</v>
      </c>
      <c r="T232" s="2" t="s">
        <v>7967</v>
      </c>
      <c r="U232" s="2"/>
      <c r="V232" s="2"/>
      <c r="W232" s="22" t="b">
        <v>0</v>
      </c>
      <c r="X232" s="2" t="s">
        <v>7968</v>
      </c>
      <c r="Z232" s="2"/>
      <c r="AA232" s="22" t="b">
        <v>0</v>
      </c>
      <c r="AB232" s="2" t="s">
        <v>7969</v>
      </c>
      <c r="AC232" s="22" t="b">
        <v>0</v>
      </c>
      <c r="AD232" s="2" t="s">
        <v>7970</v>
      </c>
      <c r="AE232" s="2" t="b">
        <v>0</v>
      </c>
      <c r="AF232" s="2" t="s">
        <v>7971</v>
      </c>
      <c r="AG232" s="22" t="b">
        <v>0</v>
      </c>
      <c r="AH232" s="2" t="s">
        <v>7972</v>
      </c>
      <c r="AK232" s="22" t="b">
        <v>0</v>
      </c>
      <c r="AL232" s="2" t="s">
        <v>7973</v>
      </c>
      <c r="AM232" s="2" t="b">
        <v>0</v>
      </c>
      <c r="AN232" s="2" t="s">
        <v>7974</v>
      </c>
      <c r="AQ232" s="2" t="b">
        <v>0</v>
      </c>
      <c r="AR232" s="2" t="s">
        <v>7975</v>
      </c>
      <c r="AS232" s="22" t="b">
        <v>0</v>
      </c>
      <c r="AT232" s="2" t="s">
        <v>7976</v>
      </c>
      <c r="BC232" s="22" t="b">
        <v>0</v>
      </c>
      <c r="BD232" s="2" t="s">
        <v>7977</v>
      </c>
      <c r="BI232" s="22" t="b">
        <v>0</v>
      </c>
      <c r="BJ232" s="2" t="s">
        <v>7978</v>
      </c>
    </row>
    <row r="233">
      <c r="A233" s="83" t="b">
        <v>0</v>
      </c>
      <c r="B233" s="84" t="s">
        <v>7979</v>
      </c>
      <c r="C233" s="2" t="b">
        <v>0</v>
      </c>
      <c r="D233" s="2" t="s">
        <v>5295</v>
      </c>
      <c r="G233" s="22" t="b">
        <v>0</v>
      </c>
      <c r="H233" s="2" t="s">
        <v>7980</v>
      </c>
      <c r="I233" s="2"/>
      <c r="J233" s="2"/>
      <c r="K233" s="22" t="b">
        <v>0</v>
      </c>
      <c r="L233" s="2" t="s">
        <v>7981</v>
      </c>
      <c r="O233" s="22" t="b">
        <v>0</v>
      </c>
      <c r="P233" s="2" t="s">
        <v>7982</v>
      </c>
      <c r="Q233" s="22" t="b">
        <v>0</v>
      </c>
      <c r="R233" s="2" t="s">
        <v>7983</v>
      </c>
      <c r="S233" s="22" t="b">
        <v>0</v>
      </c>
      <c r="T233" s="2" t="s">
        <v>7984</v>
      </c>
      <c r="U233" s="2"/>
      <c r="V233" s="2"/>
      <c r="W233" s="22" t="b">
        <v>0</v>
      </c>
      <c r="X233" s="2" t="s">
        <v>7985</v>
      </c>
      <c r="Z233" s="2"/>
      <c r="AA233" s="22" t="b">
        <v>0</v>
      </c>
      <c r="AB233" s="2" t="s">
        <v>7986</v>
      </c>
      <c r="AC233" s="22" t="b">
        <v>0</v>
      </c>
      <c r="AD233" s="2" t="s">
        <v>7987</v>
      </c>
      <c r="AE233" s="2" t="b">
        <v>0</v>
      </c>
      <c r="AF233" s="2" t="s">
        <v>7988</v>
      </c>
      <c r="AG233" s="22" t="b">
        <v>0</v>
      </c>
      <c r="AH233" s="2" t="s">
        <v>7989</v>
      </c>
      <c r="AK233" s="22" t="b">
        <v>0</v>
      </c>
      <c r="AL233" s="2" t="s">
        <v>7990</v>
      </c>
      <c r="AM233" s="2" t="b">
        <v>0</v>
      </c>
      <c r="AN233" s="2" t="s">
        <v>7991</v>
      </c>
      <c r="AQ233" s="2" t="b">
        <v>0</v>
      </c>
      <c r="AR233" s="2" t="s">
        <v>7992</v>
      </c>
      <c r="AS233" s="22" t="b">
        <v>0</v>
      </c>
      <c r="AT233" s="2" t="s">
        <v>7993</v>
      </c>
      <c r="BC233" s="22" t="b">
        <v>0</v>
      </c>
      <c r="BD233" s="2" t="s">
        <v>7994</v>
      </c>
      <c r="BI233" s="22" t="b">
        <v>0</v>
      </c>
      <c r="BJ233" s="2" t="s">
        <v>7995</v>
      </c>
    </row>
    <row r="234">
      <c r="A234" s="22" t="b">
        <v>0</v>
      </c>
      <c r="B234" s="2" t="s">
        <v>7996</v>
      </c>
      <c r="C234" s="2" t="b">
        <v>0</v>
      </c>
      <c r="D234" s="2" t="s">
        <v>7997</v>
      </c>
      <c r="G234" s="22" t="b">
        <v>0</v>
      </c>
      <c r="H234" s="2" t="s">
        <v>7998</v>
      </c>
      <c r="I234" s="2"/>
      <c r="J234" s="2"/>
      <c r="K234" s="22" t="b">
        <v>0</v>
      </c>
      <c r="L234" s="2" t="s">
        <v>7999</v>
      </c>
      <c r="O234" s="22" t="b">
        <v>0</v>
      </c>
      <c r="P234" s="2" t="s">
        <v>8000</v>
      </c>
      <c r="Q234" s="22" t="b">
        <v>0</v>
      </c>
      <c r="R234" s="2" t="s">
        <v>8001</v>
      </c>
      <c r="S234" s="22" t="b">
        <v>0</v>
      </c>
      <c r="T234" s="2" t="s">
        <v>8002</v>
      </c>
      <c r="U234" s="2"/>
      <c r="V234" s="2"/>
      <c r="W234" s="22" t="b">
        <v>0</v>
      </c>
      <c r="X234" s="2" t="s">
        <v>8003</v>
      </c>
      <c r="Z234" s="2"/>
      <c r="AA234" s="22" t="b">
        <v>0</v>
      </c>
      <c r="AB234" s="2" t="s">
        <v>8005</v>
      </c>
      <c r="AC234" s="22" t="b">
        <v>0</v>
      </c>
      <c r="AD234" s="2" t="s">
        <v>8006</v>
      </c>
      <c r="AE234" s="2" t="b">
        <v>0</v>
      </c>
      <c r="AF234" s="2" t="s">
        <v>8007</v>
      </c>
      <c r="AG234" s="22" t="b">
        <v>0</v>
      </c>
      <c r="AH234" s="2" t="s">
        <v>8008</v>
      </c>
      <c r="AK234" s="22" t="b">
        <v>0</v>
      </c>
      <c r="AL234" s="2" t="s">
        <v>8009</v>
      </c>
      <c r="AM234" s="2" t="b">
        <v>0</v>
      </c>
      <c r="AN234" s="2" t="s">
        <v>8010</v>
      </c>
      <c r="AQ234" s="2" t="b">
        <v>0</v>
      </c>
      <c r="AR234" s="2" t="s">
        <v>8011</v>
      </c>
      <c r="AS234" s="22" t="b">
        <v>0</v>
      </c>
      <c r="AT234" s="2" t="s">
        <v>8012</v>
      </c>
      <c r="BC234" s="22" t="b">
        <v>0</v>
      </c>
      <c r="BD234" s="2" t="s">
        <v>8013</v>
      </c>
      <c r="BI234" s="22" t="b">
        <v>0</v>
      </c>
      <c r="BJ234" s="2" t="s">
        <v>8014</v>
      </c>
    </row>
    <row r="235">
      <c r="A235" s="22" t="b">
        <v>0</v>
      </c>
      <c r="B235" s="2" t="s">
        <v>5839</v>
      </c>
      <c r="C235" s="22" t="b">
        <v>0</v>
      </c>
      <c r="D235" s="2" t="s">
        <v>8015</v>
      </c>
      <c r="G235" s="22" t="b">
        <v>0</v>
      </c>
      <c r="H235" s="2" t="s">
        <v>8016</v>
      </c>
      <c r="I235" s="2"/>
      <c r="J235" s="2"/>
      <c r="K235" s="22" t="b">
        <v>0</v>
      </c>
      <c r="L235" s="2" t="s">
        <v>8017</v>
      </c>
      <c r="O235" s="22" t="b">
        <v>0</v>
      </c>
      <c r="P235" s="2" t="s">
        <v>8018</v>
      </c>
      <c r="Q235" s="22" t="b">
        <v>0</v>
      </c>
      <c r="R235" s="2" t="s">
        <v>8019</v>
      </c>
      <c r="S235" s="22" t="b">
        <v>0</v>
      </c>
      <c r="T235" s="2" t="s">
        <v>8020</v>
      </c>
      <c r="U235" s="2"/>
      <c r="V235" s="2"/>
      <c r="W235" s="22" t="b">
        <v>0</v>
      </c>
      <c r="X235" s="2" t="s">
        <v>8021</v>
      </c>
      <c r="Z235" s="2"/>
      <c r="AA235" s="22" t="b">
        <v>0</v>
      </c>
      <c r="AB235" s="2" t="s">
        <v>8022</v>
      </c>
      <c r="AC235" s="22" t="b">
        <v>0</v>
      </c>
      <c r="AD235" s="2" t="s">
        <v>8023</v>
      </c>
      <c r="AE235" s="2" t="b">
        <v>0</v>
      </c>
      <c r="AF235" s="2" t="s">
        <v>8024</v>
      </c>
      <c r="AG235" s="22" t="b">
        <v>0</v>
      </c>
      <c r="AH235" s="2" t="s">
        <v>8025</v>
      </c>
      <c r="AK235" s="22" t="b">
        <v>0</v>
      </c>
      <c r="AL235" s="2" t="s">
        <v>8026</v>
      </c>
      <c r="AM235" s="2" t="b">
        <v>0</v>
      </c>
      <c r="AN235" s="2" t="s">
        <v>8027</v>
      </c>
      <c r="AQ235" s="2" t="b">
        <v>0</v>
      </c>
      <c r="AR235" s="2" t="s">
        <v>8028</v>
      </c>
      <c r="AS235" s="22" t="b">
        <v>0</v>
      </c>
      <c r="AT235" s="2" t="s">
        <v>8029</v>
      </c>
      <c r="BC235" s="22" t="b">
        <v>0</v>
      </c>
      <c r="BD235" s="2" t="s">
        <v>8030</v>
      </c>
      <c r="BI235" s="22" t="b">
        <v>0</v>
      </c>
      <c r="BJ235" s="2" t="s">
        <v>8031</v>
      </c>
    </row>
    <row r="236">
      <c r="A236" s="22" t="b">
        <v>0</v>
      </c>
      <c r="B236" s="2" t="s">
        <v>8032</v>
      </c>
      <c r="C236" s="22" t="b">
        <v>0</v>
      </c>
      <c r="D236" s="2" t="s">
        <v>8033</v>
      </c>
      <c r="G236" s="22" t="b">
        <v>0</v>
      </c>
      <c r="H236" s="2" t="s">
        <v>8034</v>
      </c>
      <c r="I236" s="2"/>
      <c r="J236" s="2"/>
      <c r="K236" s="22" t="b">
        <v>0</v>
      </c>
      <c r="L236" s="2" t="s">
        <v>8035</v>
      </c>
      <c r="O236" s="22" t="b">
        <v>0</v>
      </c>
      <c r="P236" s="2" t="s">
        <v>8036</v>
      </c>
      <c r="Q236" s="22" t="b">
        <v>0</v>
      </c>
      <c r="R236" s="2" t="s">
        <v>8037</v>
      </c>
      <c r="S236" s="22" t="b">
        <v>0</v>
      </c>
      <c r="T236" s="2" t="s">
        <v>8038</v>
      </c>
      <c r="U236" s="2"/>
      <c r="V236" s="2"/>
      <c r="W236" s="22" t="b">
        <v>0</v>
      </c>
      <c r="X236" s="2" t="s">
        <v>8039</v>
      </c>
      <c r="Z236" s="2"/>
      <c r="AA236" s="22" t="b">
        <v>0</v>
      </c>
      <c r="AB236" s="2" t="s">
        <v>4538</v>
      </c>
      <c r="AC236" s="22" t="b">
        <v>0</v>
      </c>
      <c r="AD236" s="2" t="s">
        <v>8040</v>
      </c>
      <c r="AE236" s="2" t="b">
        <v>0</v>
      </c>
      <c r="AF236" s="2" t="s">
        <v>8041</v>
      </c>
      <c r="AG236" s="22" t="b">
        <v>0</v>
      </c>
      <c r="AH236" s="2" t="s">
        <v>8042</v>
      </c>
      <c r="AK236" s="22" t="b">
        <v>0</v>
      </c>
      <c r="AL236" s="2" t="s">
        <v>8043</v>
      </c>
      <c r="AM236" s="2" t="b">
        <v>0</v>
      </c>
      <c r="AN236" s="2" t="s">
        <v>8044</v>
      </c>
      <c r="AQ236" s="2" t="b">
        <v>0</v>
      </c>
      <c r="AR236" s="2" t="s">
        <v>8045</v>
      </c>
      <c r="AS236" s="22" t="b">
        <v>0</v>
      </c>
      <c r="AT236" s="2" t="s">
        <v>8046</v>
      </c>
      <c r="BC236" s="22" t="b">
        <v>0</v>
      </c>
      <c r="BD236" s="2" t="s">
        <v>8047</v>
      </c>
      <c r="BI236" s="22" t="b">
        <v>0</v>
      </c>
      <c r="BJ236" s="2" t="s">
        <v>8048</v>
      </c>
    </row>
    <row r="237">
      <c r="A237" s="22" t="b">
        <v>0</v>
      </c>
      <c r="B237" s="2" t="s">
        <v>5892</v>
      </c>
      <c r="C237" s="22" t="b">
        <v>0</v>
      </c>
      <c r="D237" s="2" t="s">
        <v>8050</v>
      </c>
      <c r="G237" s="22" t="b">
        <v>0</v>
      </c>
      <c r="H237" s="2" t="s">
        <v>8051</v>
      </c>
      <c r="I237" s="2"/>
      <c r="J237" s="2"/>
      <c r="K237" s="22" t="b">
        <v>0</v>
      </c>
      <c r="L237" s="2" t="s">
        <v>8052</v>
      </c>
      <c r="O237" s="22" t="b">
        <v>0</v>
      </c>
      <c r="P237" s="2" t="s">
        <v>8053</v>
      </c>
      <c r="Q237" s="22" t="b">
        <v>0</v>
      </c>
      <c r="R237" s="2" t="s">
        <v>8054</v>
      </c>
      <c r="S237" s="22" t="b">
        <v>0</v>
      </c>
      <c r="T237" s="2" t="s">
        <v>8055</v>
      </c>
      <c r="U237" s="2"/>
      <c r="V237" s="2"/>
      <c r="W237" s="22" t="b">
        <v>0</v>
      </c>
      <c r="X237" s="2" t="s">
        <v>8056</v>
      </c>
      <c r="Z237" s="2"/>
      <c r="AA237" s="22" t="b">
        <v>0</v>
      </c>
      <c r="AB237" s="2" t="s">
        <v>4568</v>
      </c>
      <c r="AC237" s="22" t="b">
        <v>0</v>
      </c>
      <c r="AD237" s="2" t="s">
        <v>8058</v>
      </c>
      <c r="AE237" s="2" t="b">
        <v>0</v>
      </c>
      <c r="AF237" s="2" t="s">
        <v>8060</v>
      </c>
      <c r="AG237" s="22" t="b">
        <v>0</v>
      </c>
      <c r="AH237" s="2" t="s">
        <v>8061</v>
      </c>
      <c r="AK237" s="22" t="b">
        <v>0</v>
      </c>
      <c r="AL237" s="2" t="s">
        <v>8062</v>
      </c>
      <c r="AM237" s="2" t="b">
        <v>0</v>
      </c>
      <c r="AN237" s="2" t="s">
        <v>8063</v>
      </c>
      <c r="AQ237" s="2" t="b">
        <v>0</v>
      </c>
      <c r="AR237" s="2" t="s">
        <v>8064</v>
      </c>
      <c r="AS237" s="22" t="b">
        <v>0</v>
      </c>
      <c r="AT237" s="2" t="s">
        <v>8065</v>
      </c>
      <c r="BC237" s="22" t="b">
        <v>0</v>
      </c>
      <c r="BD237" s="2" t="s">
        <v>8066</v>
      </c>
      <c r="BI237" s="22" t="b">
        <v>0</v>
      </c>
      <c r="BJ237" s="2" t="s">
        <v>8067</v>
      </c>
    </row>
    <row r="238">
      <c r="A238" s="22" t="b">
        <v>0</v>
      </c>
      <c r="B238" s="2" t="s">
        <v>8068</v>
      </c>
      <c r="C238" s="22" t="b">
        <v>0</v>
      </c>
      <c r="D238" s="2" t="s">
        <v>8069</v>
      </c>
      <c r="G238" s="22" t="b">
        <v>0</v>
      </c>
      <c r="H238" s="2" t="s">
        <v>8070</v>
      </c>
      <c r="I238" s="2"/>
      <c r="J238" s="2"/>
      <c r="K238" s="22" t="b">
        <v>0</v>
      </c>
      <c r="L238" s="2" t="s">
        <v>8072</v>
      </c>
      <c r="O238" s="22" t="b">
        <v>0</v>
      </c>
      <c r="P238" s="2" t="s">
        <v>8073</v>
      </c>
      <c r="Q238" s="22" t="b">
        <v>0</v>
      </c>
      <c r="R238" s="2" t="s">
        <v>8074</v>
      </c>
      <c r="S238" s="22" t="b">
        <v>0</v>
      </c>
      <c r="T238" s="2" t="s">
        <v>8075</v>
      </c>
      <c r="U238" s="2"/>
      <c r="V238" s="2"/>
      <c r="W238" s="22" t="b">
        <v>0</v>
      </c>
      <c r="X238" s="2" t="s">
        <v>8076</v>
      </c>
      <c r="Z238" s="2"/>
      <c r="AA238" s="22" t="b">
        <v>0</v>
      </c>
      <c r="AB238" s="2" t="s">
        <v>4598</v>
      </c>
      <c r="AC238" s="22" t="b">
        <v>0</v>
      </c>
      <c r="AD238" s="2" t="s">
        <v>8077</v>
      </c>
      <c r="AE238" s="2" t="b">
        <v>0</v>
      </c>
      <c r="AF238" s="2" t="s">
        <v>8078</v>
      </c>
      <c r="AG238" s="22" t="b">
        <v>0</v>
      </c>
      <c r="AH238" s="2" t="s">
        <v>8079</v>
      </c>
      <c r="AK238" s="22" t="b">
        <v>0</v>
      </c>
      <c r="AL238" s="2" t="s">
        <v>8080</v>
      </c>
      <c r="AM238" s="2" t="b">
        <v>0</v>
      </c>
      <c r="AN238" s="2" t="s">
        <v>8081</v>
      </c>
      <c r="AQ238" s="2" t="b">
        <v>0</v>
      </c>
      <c r="AR238" s="2" t="s">
        <v>8082</v>
      </c>
      <c r="AS238" s="83" t="b">
        <v>0</v>
      </c>
      <c r="AT238" s="84" t="s">
        <v>1362</v>
      </c>
      <c r="BC238" s="22" t="b">
        <v>0</v>
      </c>
      <c r="BD238" s="2" t="s">
        <v>8083</v>
      </c>
      <c r="BI238" s="22" t="b">
        <v>0</v>
      </c>
      <c r="BJ238" s="2" t="s">
        <v>8084</v>
      </c>
    </row>
    <row r="239">
      <c r="A239" s="22" t="b">
        <v>0</v>
      </c>
      <c r="B239" s="2" t="s">
        <v>6549</v>
      </c>
      <c r="C239" s="22" t="b">
        <v>0</v>
      </c>
      <c r="D239" s="2" t="s">
        <v>8085</v>
      </c>
      <c r="G239" s="22" t="b">
        <v>0</v>
      </c>
      <c r="H239" s="2" t="s">
        <v>8086</v>
      </c>
      <c r="I239" s="2"/>
      <c r="J239" s="2"/>
      <c r="K239" s="22" t="b">
        <v>0</v>
      </c>
      <c r="L239" s="2" t="s">
        <v>8088</v>
      </c>
      <c r="O239" s="22" t="b">
        <v>0</v>
      </c>
      <c r="P239" s="2" t="s">
        <v>8089</v>
      </c>
      <c r="Q239" s="22" t="b">
        <v>0</v>
      </c>
      <c r="R239" s="2" t="s">
        <v>8090</v>
      </c>
      <c r="S239" s="22" t="b">
        <v>0</v>
      </c>
      <c r="T239" s="2" t="s">
        <v>8091</v>
      </c>
      <c r="U239" s="2"/>
      <c r="V239" s="2"/>
      <c r="W239" s="22" t="b">
        <v>0</v>
      </c>
      <c r="X239" s="2" t="s">
        <v>8092</v>
      </c>
      <c r="Z239" s="2"/>
      <c r="AA239" s="22" t="b">
        <v>0</v>
      </c>
      <c r="AB239" s="2" t="s">
        <v>4645</v>
      </c>
      <c r="AC239" s="22" t="b">
        <v>0</v>
      </c>
      <c r="AD239" s="2" t="s">
        <v>8093</v>
      </c>
      <c r="AE239" s="2" t="b">
        <v>0</v>
      </c>
      <c r="AF239" s="2" t="s">
        <v>8094</v>
      </c>
      <c r="AG239" s="22" t="b">
        <v>0</v>
      </c>
      <c r="AH239" s="2" t="s">
        <v>8095</v>
      </c>
      <c r="AK239" s="22" t="b">
        <v>0</v>
      </c>
      <c r="AL239" s="2" t="s">
        <v>8096</v>
      </c>
      <c r="AM239" s="2" t="b">
        <v>0</v>
      </c>
      <c r="AN239" s="2" t="s">
        <v>8097</v>
      </c>
      <c r="AQ239" s="2" t="b">
        <v>0</v>
      </c>
      <c r="AR239" s="2" t="s">
        <v>8098</v>
      </c>
      <c r="AS239" s="22" t="b">
        <v>0</v>
      </c>
      <c r="AT239" s="2" t="s">
        <v>8099</v>
      </c>
      <c r="BC239" s="22" t="b">
        <v>0</v>
      </c>
      <c r="BD239" s="2" t="s">
        <v>8100</v>
      </c>
      <c r="BI239" s="22" t="b">
        <v>0</v>
      </c>
      <c r="BJ239" s="2" t="s">
        <v>8101</v>
      </c>
    </row>
    <row r="240">
      <c r="A240" s="22" t="b">
        <v>0</v>
      </c>
      <c r="B240" s="2" t="s">
        <v>2541</v>
      </c>
      <c r="C240" s="22" t="b">
        <v>0</v>
      </c>
      <c r="D240" s="2" t="s">
        <v>8102</v>
      </c>
      <c r="G240" s="22" t="b">
        <v>0</v>
      </c>
      <c r="H240" s="2" t="s">
        <v>8103</v>
      </c>
      <c r="I240" s="2"/>
      <c r="J240" s="2"/>
      <c r="K240" s="22" t="b">
        <v>0</v>
      </c>
      <c r="L240" s="2" t="s">
        <v>8104</v>
      </c>
      <c r="O240" s="22" t="b">
        <v>0</v>
      </c>
      <c r="P240" s="2" t="s">
        <v>8105</v>
      </c>
      <c r="Q240" s="22" t="b">
        <v>0</v>
      </c>
      <c r="R240" s="2" t="s">
        <v>8106</v>
      </c>
      <c r="S240" s="22" t="b">
        <v>0</v>
      </c>
      <c r="T240" s="2" t="s">
        <v>8107</v>
      </c>
      <c r="U240" s="2"/>
      <c r="V240" s="2"/>
      <c r="W240" s="22" t="b">
        <v>0</v>
      </c>
      <c r="X240" s="2" t="s">
        <v>8108</v>
      </c>
      <c r="Z240" s="2"/>
      <c r="AA240" s="22" t="b">
        <v>0</v>
      </c>
      <c r="AB240" s="2" t="s">
        <v>8109</v>
      </c>
      <c r="AC240" s="22" t="b">
        <v>0</v>
      </c>
      <c r="AD240" s="2" t="s">
        <v>8110</v>
      </c>
      <c r="AE240" s="2" t="b">
        <v>0</v>
      </c>
      <c r="AF240" s="2" t="s">
        <v>8111</v>
      </c>
      <c r="AG240" s="22" t="b">
        <v>0</v>
      </c>
      <c r="AH240" s="2" t="s">
        <v>8112</v>
      </c>
      <c r="AK240" s="22" t="b">
        <v>0</v>
      </c>
      <c r="AL240" s="2" t="s">
        <v>8113</v>
      </c>
      <c r="AM240" s="2" t="b">
        <v>0</v>
      </c>
      <c r="AN240" s="2" t="s">
        <v>8114</v>
      </c>
      <c r="AQ240" s="2" t="b">
        <v>0</v>
      </c>
      <c r="AR240" s="2" t="s">
        <v>8115</v>
      </c>
      <c r="AS240" s="22" t="b">
        <v>0</v>
      </c>
      <c r="AT240" s="2" t="s">
        <v>8116</v>
      </c>
      <c r="BC240" s="22" t="b">
        <v>0</v>
      </c>
      <c r="BD240" s="2" t="s">
        <v>8117</v>
      </c>
      <c r="BI240" s="22" t="b">
        <v>0</v>
      </c>
      <c r="BJ240" s="2" t="s">
        <v>8118</v>
      </c>
    </row>
    <row r="241">
      <c r="A241" s="22" t="b">
        <v>0</v>
      </c>
      <c r="B241" s="2" t="s">
        <v>6886</v>
      </c>
      <c r="C241" s="22" t="b">
        <v>0</v>
      </c>
      <c r="D241" s="2" t="s">
        <v>8120</v>
      </c>
      <c r="G241" s="169" t="b">
        <v>0</v>
      </c>
      <c r="H241" s="84" t="s">
        <v>8121</v>
      </c>
      <c r="I241" s="2"/>
      <c r="J241" s="2"/>
      <c r="K241" s="22" t="b">
        <v>0</v>
      </c>
      <c r="L241" s="2" t="s">
        <v>8122</v>
      </c>
      <c r="O241" s="22" t="b">
        <v>0</v>
      </c>
      <c r="P241" s="2" t="s">
        <v>8123</v>
      </c>
      <c r="Q241" s="22" t="b">
        <v>0</v>
      </c>
      <c r="R241" s="2" t="s">
        <v>8124</v>
      </c>
      <c r="S241" s="22" t="b">
        <v>0</v>
      </c>
      <c r="T241" s="2" t="s">
        <v>8125</v>
      </c>
      <c r="U241" s="2"/>
      <c r="V241" s="2"/>
      <c r="W241" s="22" t="b">
        <v>0</v>
      </c>
      <c r="X241" s="2" t="s">
        <v>8126</v>
      </c>
      <c r="Z241" s="2"/>
      <c r="AA241" s="22" t="b">
        <v>0</v>
      </c>
      <c r="AB241" s="2" t="s">
        <v>4673</v>
      </c>
      <c r="AC241" s="22" t="b">
        <v>0</v>
      </c>
      <c r="AD241" s="2" t="s">
        <v>8127</v>
      </c>
      <c r="AE241" s="2" t="b">
        <v>0</v>
      </c>
      <c r="AF241" s="2" t="s">
        <v>8128</v>
      </c>
      <c r="AG241" s="22" t="b">
        <v>0</v>
      </c>
      <c r="AH241" s="2" t="s">
        <v>8129</v>
      </c>
      <c r="AK241" s="22" t="b">
        <v>0</v>
      </c>
      <c r="AL241" s="2" t="s">
        <v>8130</v>
      </c>
      <c r="AM241" s="2" t="b">
        <v>0</v>
      </c>
      <c r="AN241" s="2" t="s">
        <v>8131</v>
      </c>
      <c r="AQ241" s="2" t="b">
        <v>0</v>
      </c>
      <c r="AR241" s="2" t="s">
        <v>8132</v>
      </c>
      <c r="AS241" s="22" t="b">
        <v>0</v>
      </c>
      <c r="AT241" s="2" t="s">
        <v>8133</v>
      </c>
      <c r="BC241" s="22" t="b">
        <v>0</v>
      </c>
      <c r="BD241" s="2" t="s">
        <v>8134</v>
      </c>
      <c r="BI241" s="22" t="b">
        <v>0</v>
      </c>
      <c r="BJ241" s="2" t="s">
        <v>8135</v>
      </c>
    </row>
    <row r="242">
      <c r="A242" s="22" t="b">
        <v>0</v>
      </c>
      <c r="B242" s="2" t="s">
        <v>2571</v>
      </c>
      <c r="C242" s="22" t="b">
        <v>0</v>
      </c>
      <c r="D242" s="2" t="s">
        <v>8136</v>
      </c>
      <c r="G242" s="22" t="b">
        <v>0</v>
      </c>
      <c r="H242" s="2" t="s">
        <v>8137</v>
      </c>
      <c r="I242" s="2"/>
      <c r="J242" s="2"/>
      <c r="K242" s="22" t="b">
        <v>0</v>
      </c>
      <c r="L242" s="2" t="s">
        <v>8138</v>
      </c>
      <c r="O242" s="22" t="b">
        <v>0</v>
      </c>
      <c r="P242" s="2" t="s">
        <v>8139</v>
      </c>
      <c r="Q242" s="22" t="b">
        <v>0</v>
      </c>
      <c r="R242" s="2" t="s">
        <v>8140</v>
      </c>
      <c r="S242" s="22" t="b">
        <v>0</v>
      </c>
      <c r="T242" s="2" t="s">
        <v>8141</v>
      </c>
      <c r="U242" s="2"/>
      <c r="V242" s="2"/>
      <c r="W242" s="22" t="b">
        <v>0</v>
      </c>
      <c r="X242" s="2" t="s">
        <v>8142</v>
      </c>
      <c r="Z242" s="2"/>
      <c r="AA242" s="22" t="b">
        <v>0</v>
      </c>
      <c r="AB242" s="2" t="s">
        <v>4703</v>
      </c>
      <c r="AC242" s="22" t="b">
        <v>0</v>
      </c>
      <c r="AD242" s="2" t="s">
        <v>8143</v>
      </c>
      <c r="AE242" s="2" t="b">
        <v>0</v>
      </c>
      <c r="AF242" s="2" t="s">
        <v>8144</v>
      </c>
      <c r="AG242" s="22" t="b">
        <v>0</v>
      </c>
      <c r="AH242" s="2" t="s">
        <v>8145</v>
      </c>
      <c r="AK242" s="22" t="b">
        <v>0</v>
      </c>
      <c r="AL242" s="2" t="s">
        <v>8146</v>
      </c>
      <c r="AM242" s="2" t="b">
        <v>0</v>
      </c>
      <c r="AN242" s="2" t="s">
        <v>8147</v>
      </c>
      <c r="AQ242" s="2" t="b">
        <v>0</v>
      </c>
      <c r="AR242" s="2" t="s">
        <v>8148</v>
      </c>
      <c r="AS242" s="22" t="b">
        <v>0</v>
      </c>
      <c r="AT242" s="2" t="s">
        <v>8149</v>
      </c>
      <c r="BC242" s="22" t="b">
        <v>0</v>
      </c>
      <c r="BD242" s="2" t="s">
        <v>8150</v>
      </c>
      <c r="BI242" s="22" t="b">
        <v>0</v>
      </c>
      <c r="BJ242" s="2" t="s">
        <v>8151</v>
      </c>
    </row>
    <row r="243">
      <c r="A243" s="22" t="b">
        <v>0</v>
      </c>
      <c r="B243" s="2" t="s">
        <v>6905</v>
      </c>
      <c r="C243" s="22" t="b">
        <v>0</v>
      </c>
      <c r="D243" s="2" t="s">
        <v>8152</v>
      </c>
      <c r="G243" s="22" t="b">
        <v>0</v>
      </c>
      <c r="H243" s="2" t="s">
        <v>8153</v>
      </c>
      <c r="I243" s="2"/>
      <c r="J243" s="2"/>
      <c r="K243" s="22" t="b">
        <v>0</v>
      </c>
      <c r="L243" s="2" t="s">
        <v>8154</v>
      </c>
      <c r="O243" s="22" t="b">
        <v>0</v>
      </c>
      <c r="P243" s="2" t="s">
        <v>8155</v>
      </c>
      <c r="Q243" s="22" t="b">
        <v>0</v>
      </c>
      <c r="R243" s="2" t="s">
        <v>8156</v>
      </c>
      <c r="S243" s="22" t="b">
        <v>0</v>
      </c>
      <c r="T243" s="2" t="s">
        <v>8157</v>
      </c>
      <c r="U243" s="2"/>
      <c r="V243" s="2"/>
      <c r="W243" s="22" t="b">
        <v>0</v>
      </c>
      <c r="X243" s="2" t="s">
        <v>8158</v>
      </c>
      <c r="Z243" s="2"/>
      <c r="AA243" s="22" t="b">
        <v>0</v>
      </c>
      <c r="AB243" s="2" t="s">
        <v>4732</v>
      </c>
      <c r="AC243" s="22" t="b">
        <v>0</v>
      </c>
      <c r="AD243" s="2" t="s">
        <v>8159</v>
      </c>
      <c r="AE243" s="2" t="b">
        <v>0</v>
      </c>
      <c r="AF243" s="2" t="s">
        <v>8160</v>
      </c>
      <c r="AG243" s="22" t="b">
        <v>0</v>
      </c>
      <c r="AH243" s="2" t="s">
        <v>8161</v>
      </c>
      <c r="AK243" s="22" t="b">
        <v>0</v>
      </c>
      <c r="AL243" s="2" t="s">
        <v>8162</v>
      </c>
      <c r="AM243" s="2" t="b">
        <v>0</v>
      </c>
      <c r="AN243" s="2" t="s">
        <v>8163</v>
      </c>
      <c r="AQ243" s="2" t="b">
        <v>0</v>
      </c>
      <c r="AR243" s="2" t="s">
        <v>8164</v>
      </c>
      <c r="AS243" s="22" t="b">
        <v>0</v>
      </c>
      <c r="AT243" s="2" t="s">
        <v>8165</v>
      </c>
      <c r="BC243" s="22" t="b">
        <v>0</v>
      </c>
      <c r="BD243" s="2" t="s">
        <v>8166</v>
      </c>
      <c r="BI243" s="22" t="b">
        <v>0</v>
      </c>
      <c r="BJ243" s="2" t="s">
        <v>8167</v>
      </c>
    </row>
    <row r="244">
      <c r="A244" s="22" t="b">
        <v>0</v>
      </c>
      <c r="B244" s="2" t="s">
        <v>2601</v>
      </c>
      <c r="C244" s="22" t="b">
        <v>0</v>
      </c>
      <c r="D244" s="2" t="s">
        <v>8168</v>
      </c>
      <c r="G244" s="22" t="b">
        <v>0</v>
      </c>
      <c r="H244" s="2" t="s">
        <v>6752</v>
      </c>
      <c r="I244" s="2"/>
      <c r="J244" s="2"/>
      <c r="K244" s="22" t="b">
        <v>0</v>
      </c>
      <c r="L244" s="2" t="s">
        <v>8170</v>
      </c>
      <c r="O244" s="22" t="b">
        <v>0</v>
      </c>
      <c r="P244" s="2" t="s">
        <v>8171</v>
      </c>
      <c r="Q244" s="22" t="b">
        <v>0</v>
      </c>
      <c r="R244" s="2" t="s">
        <v>8172</v>
      </c>
      <c r="S244" s="22" t="b">
        <v>0</v>
      </c>
      <c r="T244" s="2" t="s">
        <v>8173</v>
      </c>
      <c r="U244" s="2"/>
      <c r="V244" s="2"/>
      <c r="W244" s="22" t="b">
        <v>0</v>
      </c>
      <c r="X244" s="2" t="s">
        <v>8174</v>
      </c>
      <c r="Z244" s="2"/>
      <c r="AA244" s="22" t="b">
        <v>0</v>
      </c>
      <c r="AB244" s="2" t="s">
        <v>4761</v>
      </c>
      <c r="AC244" s="22" t="b">
        <v>0</v>
      </c>
      <c r="AD244" s="2" t="s">
        <v>8175</v>
      </c>
      <c r="AE244" s="2" t="b">
        <v>0</v>
      </c>
      <c r="AF244" s="2" t="s">
        <v>8176</v>
      </c>
      <c r="AG244" s="22" t="b">
        <v>0</v>
      </c>
      <c r="AH244" s="2" t="s">
        <v>8177</v>
      </c>
      <c r="AK244" s="22" t="b">
        <v>0</v>
      </c>
      <c r="AL244" s="2" t="s">
        <v>8178</v>
      </c>
      <c r="AM244" s="2" t="b">
        <v>0</v>
      </c>
      <c r="AN244" s="2" t="s">
        <v>8179</v>
      </c>
      <c r="AQ244" s="2" t="b">
        <v>0</v>
      </c>
      <c r="AR244" s="2" t="s">
        <v>8180</v>
      </c>
      <c r="AS244" s="22" t="b">
        <v>0</v>
      </c>
      <c r="AT244" s="2" t="s">
        <v>8181</v>
      </c>
      <c r="BC244" s="22" t="b">
        <v>0</v>
      </c>
      <c r="BD244" s="2" t="s">
        <v>8182</v>
      </c>
      <c r="BI244" s="22" t="b">
        <v>0</v>
      </c>
      <c r="BJ244" s="2" t="s">
        <v>8183</v>
      </c>
    </row>
    <row r="245">
      <c r="A245" s="22" t="b">
        <v>0</v>
      </c>
      <c r="B245" s="2" t="s">
        <v>6925</v>
      </c>
      <c r="C245" s="22" t="b">
        <v>0</v>
      </c>
      <c r="D245" s="2" t="s">
        <v>8184</v>
      </c>
      <c r="G245" s="22" t="b">
        <v>0</v>
      </c>
      <c r="H245" s="173" t="s">
        <v>8185</v>
      </c>
      <c r="I245" s="2"/>
      <c r="J245" s="2"/>
      <c r="K245" s="22" t="b">
        <v>0</v>
      </c>
      <c r="L245" s="2" t="s">
        <v>8186</v>
      </c>
      <c r="O245" s="22" t="b">
        <v>0</v>
      </c>
      <c r="P245" s="2" t="s">
        <v>8187</v>
      </c>
      <c r="Q245" s="22" t="b">
        <v>0</v>
      </c>
      <c r="R245" s="2" t="s">
        <v>8188</v>
      </c>
      <c r="S245" s="22" t="b">
        <v>0</v>
      </c>
      <c r="T245" s="2" t="s">
        <v>8190</v>
      </c>
      <c r="U245" s="2"/>
      <c r="V245" s="2"/>
      <c r="W245" s="22" t="b">
        <v>0</v>
      </c>
      <c r="X245" s="2" t="s">
        <v>8191</v>
      </c>
      <c r="Z245" s="2"/>
      <c r="AA245" s="22" t="b">
        <v>0</v>
      </c>
      <c r="AB245" s="2" t="s">
        <v>4790</v>
      </c>
      <c r="AC245" s="22" t="b">
        <v>0</v>
      </c>
      <c r="AD245" s="2" t="s">
        <v>8192</v>
      </c>
      <c r="AE245" s="2" t="b">
        <v>0</v>
      </c>
      <c r="AF245" s="2" t="s">
        <v>8193</v>
      </c>
      <c r="AG245" s="22" t="b">
        <v>0</v>
      </c>
      <c r="AH245" s="2" t="s">
        <v>8194</v>
      </c>
      <c r="AM245" s="2" t="b">
        <v>0</v>
      </c>
      <c r="AN245" s="2" t="s">
        <v>8195</v>
      </c>
      <c r="AQ245" s="2" t="b">
        <v>0</v>
      </c>
      <c r="AR245" s="2" t="s">
        <v>8196</v>
      </c>
      <c r="AS245" s="22" t="b">
        <v>0</v>
      </c>
      <c r="AT245" s="2" t="s">
        <v>8197</v>
      </c>
      <c r="BC245" s="22" t="b">
        <v>0</v>
      </c>
      <c r="BD245" s="2" t="s">
        <v>8198</v>
      </c>
      <c r="BI245" s="22" t="b">
        <v>0</v>
      </c>
      <c r="BJ245" s="2" t="s">
        <v>8199</v>
      </c>
    </row>
    <row r="246">
      <c r="A246" s="22" t="b">
        <v>0</v>
      </c>
      <c r="B246" s="2" t="s">
        <v>2631</v>
      </c>
      <c r="C246" s="2" t="b">
        <v>0</v>
      </c>
      <c r="D246" s="174" t="s">
        <v>8200</v>
      </c>
      <c r="G246" s="22" t="b">
        <v>0</v>
      </c>
      <c r="H246" s="173" t="s">
        <v>8201</v>
      </c>
      <c r="I246" s="2"/>
      <c r="J246" s="2"/>
      <c r="K246" s="22" t="b">
        <v>0</v>
      </c>
      <c r="L246" s="2" t="s">
        <v>8202</v>
      </c>
      <c r="O246" s="22" t="b">
        <v>0</v>
      </c>
      <c r="P246" s="2" t="s">
        <v>8203</v>
      </c>
      <c r="Q246" s="22" t="b">
        <v>0</v>
      </c>
      <c r="R246" s="2" t="s">
        <v>8204</v>
      </c>
      <c r="S246" s="22" t="b">
        <v>0</v>
      </c>
      <c r="T246" s="2" t="s">
        <v>8205</v>
      </c>
      <c r="U246" s="2"/>
      <c r="V246" s="2"/>
      <c r="W246" s="22" t="b">
        <v>0</v>
      </c>
      <c r="X246" s="2" t="s">
        <v>8206</v>
      </c>
      <c r="Z246" s="2"/>
      <c r="AA246" s="22" t="b">
        <v>0</v>
      </c>
      <c r="AB246" s="2" t="s">
        <v>8207</v>
      </c>
      <c r="AC246" s="22" t="b">
        <v>0</v>
      </c>
      <c r="AD246" s="2" t="s">
        <v>8208</v>
      </c>
      <c r="AE246" s="2" t="b">
        <v>0</v>
      </c>
      <c r="AF246" s="2" t="s">
        <v>8209</v>
      </c>
      <c r="AG246" s="22" t="b">
        <v>0</v>
      </c>
      <c r="AH246" s="2" t="s">
        <v>8210</v>
      </c>
      <c r="AM246" s="2" t="b">
        <v>0</v>
      </c>
      <c r="AN246" s="2" t="s">
        <v>8211</v>
      </c>
      <c r="AQ246" s="2" t="b">
        <v>0</v>
      </c>
      <c r="AR246" s="2" t="s">
        <v>8212</v>
      </c>
      <c r="AS246" s="22" t="b">
        <v>0</v>
      </c>
      <c r="AT246" s="2" t="s">
        <v>8213</v>
      </c>
      <c r="BC246" s="22" t="b">
        <v>0</v>
      </c>
      <c r="BD246" s="2" t="s">
        <v>8214</v>
      </c>
      <c r="BI246" s="22" t="b">
        <v>0</v>
      </c>
      <c r="BJ246" s="2" t="s">
        <v>8215</v>
      </c>
    </row>
    <row r="247">
      <c r="A247" s="22" t="b">
        <v>0</v>
      </c>
      <c r="B247" s="2" t="s">
        <v>6947</v>
      </c>
      <c r="C247" s="2" t="b">
        <v>0</v>
      </c>
      <c r="D247" s="2" t="s">
        <v>8216</v>
      </c>
      <c r="G247" s="22" t="b">
        <v>0</v>
      </c>
      <c r="H247" s="173" t="s">
        <v>8217</v>
      </c>
      <c r="I247" s="2"/>
      <c r="J247" s="2"/>
      <c r="K247" s="22" t="b">
        <v>0</v>
      </c>
      <c r="L247" s="2" t="s">
        <v>8218</v>
      </c>
      <c r="O247" s="22" t="b">
        <v>0</v>
      </c>
      <c r="P247" s="2" t="s">
        <v>8219</v>
      </c>
      <c r="Q247" s="22" t="b">
        <v>0</v>
      </c>
      <c r="R247" s="2" t="s">
        <v>8220</v>
      </c>
      <c r="S247" s="22" t="b">
        <v>0</v>
      </c>
      <c r="T247" s="2" t="s">
        <v>8221</v>
      </c>
      <c r="U247" s="2"/>
      <c r="V247" s="2"/>
      <c r="W247" s="22" t="b">
        <v>0</v>
      </c>
      <c r="X247" s="2" t="s">
        <v>8222</v>
      </c>
      <c r="Z247" s="2"/>
      <c r="AA247" s="22" t="b">
        <v>0</v>
      </c>
      <c r="AB247" s="2" t="s">
        <v>8223</v>
      </c>
      <c r="AC247" s="22" t="b">
        <v>0</v>
      </c>
      <c r="AD247" s="2" t="s">
        <v>8224</v>
      </c>
      <c r="AE247" s="2" t="b">
        <v>0</v>
      </c>
      <c r="AF247" s="2" t="s">
        <v>8225</v>
      </c>
      <c r="AG247" s="22" t="b">
        <v>0</v>
      </c>
      <c r="AH247" s="2" t="s">
        <v>8226</v>
      </c>
      <c r="AM247" s="2" t="b">
        <v>0</v>
      </c>
      <c r="AN247" s="2" t="s">
        <v>8227</v>
      </c>
      <c r="AQ247" s="83" t="b">
        <v>0</v>
      </c>
      <c r="AR247" s="84" t="s">
        <v>3287</v>
      </c>
      <c r="AS247" s="22" t="b">
        <v>0</v>
      </c>
      <c r="AT247" s="2" t="s">
        <v>8228</v>
      </c>
      <c r="BC247" s="22" t="b">
        <v>0</v>
      </c>
      <c r="BD247" s="2" t="s">
        <v>8229</v>
      </c>
      <c r="BI247" s="22" t="b">
        <v>0</v>
      </c>
      <c r="BJ247" s="2" t="s">
        <v>8230</v>
      </c>
    </row>
    <row r="248">
      <c r="A248" s="22" t="b">
        <v>0</v>
      </c>
      <c r="B248" s="2" t="s">
        <v>2660</v>
      </c>
      <c r="C248" s="22" t="b">
        <v>0</v>
      </c>
      <c r="D248" s="174" t="s">
        <v>8231</v>
      </c>
      <c r="G248" s="22" t="b">
        <v>0</v>
      </c>
      <c r="H248" s="173" t="s">
        <v>8232</v>
      </c>
      <c r="I248" s="2"/>
      <c r="J248" s="2"/>
      <c r="K248" s="22" t="b">
        <v>0</v>
      </c>
      <c r="L248" s="2" t="s">
        <v>8233</v>
      </c>
      <c r="O248" s="22" t="b">
        <v>0</v>
      </c>
      <c r="P248" s="2" t="s">
        <v>8234</v>
      </c>
      <c r="Q248" s="22" t="b">
        <v>0</v>
      </c>
      <c r="R248" s="2" t="s">
        <v>8235</v>
      </c>
      <c r="S248" s="22" t="b">
        <v>0</v>
      </c>
      <c r="T248" s="2" t="s">
        <v>8236</v>
      </c>
      <c r="U248" s="2"/>
      <c r="V248" s="2"/>
      <c r="W248" s="22" t="b">
        <v>0</v>
      </c>
      <c r="X248" s="2" t="s">
        <v>8238</v>
      </c>
      <c r="Z248" s="2"/>
      <c r="AA248" s="22" t="b">
        <v>0</v>
      </c>
      <c r="AB248" s="2" t="s">
        <v>8239</v>
      </c>
      <c r="AC248" s="22" t="b">
        <v>0</v>
      </c>
      <c r="AD248" s="2" t="s">
        <v>8241</v>
      </c>
      <c r="AE248" s="2" t="b">
        <v>0</v>
      </c>
      <c r="AF248" s="2" t="s">
        <v>8243</v>
      </c>
      <c r="AG248" s="22" t="b">
        <v>0</v>
      </c>
      <c r="AH248" s="2" t="s">
        <v>8244</v>
      </c>
      <c r="AM248" s="2" t="b">
        <v>0</v>
      </c>
      <c r="AN248" s="2" t="s">
        <v>8245</v>
      </c>
      <c r="AQ248" s="2" t="b">
        <v>0</v>
      </c>
      <c r="AR248" s="2" t="s">
        <v>8246</v>
      </c>
      <c r="AS248" s="22" t="b">
        <v>0</v>
      </c>
      <c r="AT248" s="2" t="s">
        <v>8247</v>
      </c>
      <c r="BC248" s="83" t="b">
        <v>0</v>
      </c>
      <c r="BD248" s="84" t="s">
        <v>8248</v>
      </c>
      <c r="BI248" s="22" t="b">
        <v>0</v>
      </c>
      <c r="BJ248" s="2" t="s">
        <v>8249</v>
      </c>
    </row>
    <row r="249">
      <c r="A249" s="22" t="b">
        <v>0</v>
      </c>
      <c r="B249" s="2" t="s">
        <v>6966</v>
      </c>
      <c r="C249" s="22" t="b">
        <v>0</v>
      </c>
      <c r="D249" s="2" t="s">
        <v>8250</v>
      </c>
      <c r="G249" s="22" t="b">
        <v>0</v>
      </c>
      <c r="H249" s="173" t="s">
        <v>8251</v>
      </c>
      <c r="I249" s="2"/>
      <c r="J249" s="2"/>
      <c r="K249" s="22" t="b">
        <v>0</v>
      </c>
      <c r="L249" s="2" t="s">
        <v>8252</v>
      </c>
      <c r="O249" s="22" t="b">
        <v>0</v>
      </c>
      <c r="P249" s="2" t="s">
        <v>8253</v>
      </c>
      <c r="Q249" s="22" t="b">
        <v>0</v>
      </c>
      <c r="R249" s="2" t="s">
        <v>8254</v>
      </c>
      <c r="S249" s="22" t="b">
        <v>0</v>
      </c>
      <c r="T249" s="2" t="s">
        <v>8255</v>
      </c>
      <c r="U249" s="2"/>
      <c r="V249" s="2"/>
      <c r="W249" s="22" t="b">
        <v>0</v>
      </c>
      <c r="X249" s="2" t="s">
        <v>8256</v>
      </c>
      <c r="Z249" s="2"/>
      <c r="AA249" s="22" t="b">
        <v>0</v>
      </c>
      <c r="AB249" s="2" t="s">
        <v>8257</v>
      </c>
      <c r="AC249" s="22" t="b">
        <v>0</v>
      </c>
      <c r="AD249" s="2" t="s">
        <v>8258</v>
      </c>
      <c r="AE249" s="2" t="b">
        <v>0</v>
      </c>
      <c r="AF249" s="2" t="s">
        <v>8259</v>
      </c>
      <c r="AG249" s="22" t="b">
        <v>0</v>
      </c>
      <c r="AH249" s="2" t="s">
        <v>8260</v>
      </c>
      <c r="AM249" s="2" t="b">
        <v>0</v>
      </c>
      <c r="AN249" s="2" t="s">
        <v>8262</v>
      </c>
      <c r="AQ249" s="2" t="b">
        <v>0</v>
      </c>
      <c r="AR249" s="2" t="s">
        <v>8263</v>
      </c>
      <c r="AS249" s="22" t="b">
        <v>0</v>
      </c>
      <c r="AT249" s="2" t="s">
        <v>8264</v>
      </c>
      <c r="BI249" s="22" t="b">
        <v>0</v>
      </c>
      <c r="BJ249" s="2" t="s">
        <v>8266</v>
      </c>
    </row>
    <row r="250">
      <c r="A250" s="22" t="b">
        <v>0</v>
      </c>
      <c r="B250" s="2" t="s">
        <v>6985</v>
      </c>
      <c r="C250" s="22" t="b">
        <v>0</v>
      </c>
      <c r="D250" s="174" t="s">
        <v>8267</v>
      </c>
      <c r="G250" s="22" t="b">
        <v>0</v>
      </c>
      <c r="H250" s="173" t="s">
        <v>5778</v>
      </c>
      <c r="I250" s="2"/>
      <c r="J250" s="2"/>
      <c r="K250" s="22" t="b">
        <v>0</v>
      </c>
      <c r="L250" s="2" t="s">
        <v>8268</v>
      </c>
      <c r="O250" s="22" t="b">
        <v>0</v>
      </c>
      <c r="P250" s="2" t="s">
        <v>8269</v>
      </c>
      <c r="Q250" s="22" t="b">
        <v>0</v>
      </c>
      <c r="R250" s="2" t="s">
        <v>8270</v>
      </c>
      <c r="S250" s="22" t="b">
        <v>0</v>
      </c>
      <c r="T250" s="2" t="s">
        <v>8271</v>
      </c>
      <c r="U250" s="2"/>
      <c r="V250" s="2"/>
      <c r="W250" s="22" t="b">
        <v>0</v>
      </c>
      <c r="X250" s="2" t="s">
        <v>8272</v>
      </c>
      <c r="Z250" s="2"/>
      <c r="AA250" s="22" t="b">
        <v>0</v>
      </c>
      <c r="AB250" s="2" t="s">
        <v>8273</v>
      </c>
      <c r="AC250" s="22" t="b">
        <v>0</v>
      </c>
      <c r="AD250" s="2" t="s">
        <v>8274</v>
      </c>
      <c r="AE250" s="2" t="b">
        <v>0</v>
      </c>
      <c r="AF250" s="2" t="s">
        <v>8275</v>
      </c>
      <c r="AG250" s="22" t="b">
        <v>0</v>
      </c>
      <c r="AH250" s="2" t="s">
        <v>8276</v>
      </c>
      <c r="AM250" s="2" t="b">
        <v>0</v>
      </c>
      <c r="AN250" s="2" t="s">
        <v>8277</v>
      </c>
      <c r="AQ250" s="2" t="b">
        <v>0</v>
      </c>
      <c r="AR250" s="2" t="s">
        <v>8278</v>
      </c>
      <c r="AS250" s="22" t="b">
        <v>0</v>
      </c>
      <c r="AT250" s="2" t="s">
        <v>8279</v>
      </c>
      <c r="BI250" s="22" t="b">
        <v>0</v>
      </c>
      <c r="BJ250" s="2" t="s">
        <v>8280</v>
      </c>
    </row>
    <row r="251">
      <c r="A251" s="22" t="b">
        <v>0</v>
      </c>
      <c r="B251" s="2" t="s">
        <v>2691</v>
      </c>
      <c r="C251" s="22" t="b">
        <v>0</v>
      </c>
      <c r="D251" s="2" t="s">
        <v>8281</v>
      </c>
      <c r="G251" s="22" t="b">
        <v>0</v>
      </c>
      <c r="H251" s="173" t="s">
        <v>5804</v>
      </c>
      <c r="I251" s="2"/>
      <c r="J251" s="2"/>
      <c r="K251" s="22" t="b">
        <v>0</v>
      </c>
      <c r="L251" s="2" t="s">
        <v>8282</v>
      </c>
      <c r="O251" s="22" t="b">
        <v>0</v>
      </c>
      <c r="P251" s="2" t="s">
        <v>8283</v>
      </c>
      <c r="Q251" s="22" t="b">
        <v>0</v>
      </c>
      <c r="R251" s="2" t="s">
        <v>8284</v>
      </c>
      <c r="S251" s="22" t="b">
        <v>0</v>
      </c>
      <c r="T251" s="2" t="s">
        <v>8285</v>
      </c>
      <c r="U251" s="2"/>
      <c r="V251" s="2"/>
      <c r="W251" s="22" t="b">
        <v>0</v>
      </c>
      <c r="X251" s="2" t="s">
        <v>8286</v>
      </c>
      <c r="Z251" s="2"/>
      <c r="AA251" s="22" t="b">
        <v>0</v>
      </c>
      <c r="AB251" s="2" t="s">
        <v>8287</v>
      </c>
      <c r="AC251" s="22" t="b">
        <v>0</v>
      </c>
      <c r="AD251" s="2" t="s">
        <v>8288</v>
      </c>
      <c r="AE251" s="2" t="b">
        <v>0</v>
      </c>
      <c r="AF251" s="2" t="s">
        <v>8289</v>
      </c>
      <c r="AG251" s="22" t="b">
        <v>0</v>
      </c>
      <c r="AH251" s="2" t="s">
        <v>8290</v>
      </c>
      <c r="AM251" s="2" t="b">
        <v>0</v>
      </c>
      <c r="AN251" s="2" t="s">
        <v>8291</v>
      </c>
      <c r="AQ251" s="2" t="b">
        <v>0</v>
      </c>
      <c r="AR251" s="2" t="s">
        <v>8292</v>
      </c>
      <c r="AS251" s="22" t="b">
        <v>0</v>
      </c>
      <c r="AT251" s="2" t="s">
        <v>8293</v>
      </c>
      <c r="BI251" s="22" t="b">
        <v>0</v>
      </c>
      <c r="BJ251" s="2" t="s">
        <v>8294</v>
      </c>
    </row>
    <row r="252">
      <c r="A252" s="22" t="b">
        <v>0</v>
      </c>
      <c r="B252" s="2" t="s">
        <v>7005</v>
      </c>
      <c r="C252" s="22" t="b">
        <v>0</v>
      </c>
      <c r="D252" s="174" t="s">
        <v>8296</v>
      </c>
      <c r="G252" s="22" t="b">
        <v>0</v>
      </c>
      <c r="H252" s="173" t="s">
        <v>8297</v>
      </c>
      <c r="I252" s="2"/>
      <c r="J252" s="2"/>
      <c r="K252" s="22" t="b">
        <v>0</v>
      </c>
      <c r="L252" s="2" t="s">
        <v>8298</v>
      </c>
      <c r="O252" s="22" t="b">
        <v>0</v>
      </c>
      <c r="P252" s="2" t="s">
        <v>8299</v>
      </c>
      <c r="Q252" s="22" t="b">
        <v>0</v>
      </c>
      <c r="R252" s="2" t="s">
        <v>8300</v>
      </c>
      <c r="S252" s="22" t="b">
        <v>0</v>
      </c>
      <c r="T252" s="2" t="s">
        <v>8301</v>
      </c>
      <c r="U252" s="2"/>
      <c r="V252" s="2"/>
      <c r="W252" s="22" t="b">
        <v>0</v>
      </c>
      <c r="X252" s="2" t="s">
        <v>8302</v>
      </c>
      <c r="Z252" s="2"/>
      <c r="AA252" s="22" t="b">
        <v>0</v>
      </c>
      <c r="AB252" s="2" t="s">
        <v>8303</v>
      </c>
      <c r="AC252" s="22" t="b">
        <v>0</v>
      </c>
      <c r="AD252" s="2" t="s">
        <v>8304</v>
      </c>
      <c r="AE252" s="2" t="b">
        <v>0</v>
      </c>
      <c r="AF252" s="2" t="s">
        <v>8305</v>
      </c>
      <c r="AG252" s="22" t="b">
        <v>0</v>
      </c>
      <c r="AH252" s="2" t="s">
        <v>7387</v>
      </c>
      <c r="AM252" s="2" t="b">
        <v>0</v>
      </c>
      <c r="AN252" s="2" t="s">
        <v>8306</v>
      </c>
      <c r="AQ252" s="2" t="b">
        <v>0</v>
      </c>
      <c r="AR252" s="2" t="s">
        <v>8307</v>
      </c>
      <c r="AS252" s="22" t="b">
        <v>0</v>
      </c>
      <c r="AT252" s="2" t="s">
        <v>8308</v>
      </c>
      <c r="BI252" s="22" t="b">
        <v>0</v>
      </c>
      <c r="BJ252" s="2" t="s">
        <v>8309</v>
      </c>
    </row>
    <row r="253">
      <c r="A253" s="22" t="b">
        <v>0</v>
      </c>
      <c r="B253" s="2" t="s">
        <v>2721</v>
      </c>
      <c r="C253" s="22" t="b">
        <v>0</v>
      </c>
      <c r="D253" s="174" t="s">
        <v>8310</v>
      </c>
      <c r="G253" s="22" t="b">
        <v>0</v>
      </c>
      <c r="H253" s="173" t="s">
        <v>8311</v>
      </c>
      <c r="I253" s="2"/>
      <c r="J253" s="2"/>
      <c r="K253" s="22" t="b">
        <v>0</v>
      </c>
      <c r="L253" s="2" t="s">
        <v>8312</v>
      </c>
      <c r="O253" s="22" t="b">
        <v>0</v>
      </c>
      <c r="P253" s="2" t="s">
        <v>8313</v>
      </c>
      <c r="Q253" s="22" t="b">
        <v>0</v>
      </c>
      <c r="R253" s="2" t="s">
        <v>8314</v>
      </c>
      <c r="S253" s="22" t="b">
        <v>0</v>
      </c>
      <c r="T253" s="2" t="s">
        <v>8315</v>
      </c>
      <c r="U253" s="2"/>
      <c r="V253" s="2"/>
      <c r="W253" s="22" t="b">
        <v>0</v>
      </c>
      <c r="X253" s="2" t="s">
        <v>8316</v>
      </c>
      <c r="Z253" s="2"/>
      <c r="AA253" s="22" t="b">
        <v>0</v>
      </c>
      <c r="AB253" s="2" t="s">
        <v>8317</v>
      </c>
      <c r="AC253" s="22" t="b">
        <v>0</v>
      </c>
      <c r="AD253" s="2" t="s">
        <v>8318</v>
      </c>
      <c r="AE253" s="2" t="b">
        <v>0</v>
      </c>
      <c r="AF253" s="2" t="s">
        <v>8319</v>
      </c>
      <c r="AG253" s="22" t="b">
        <v>0</v>
      </c>
      <c r="AH253" s="2" t="s">
        <v>8320</v>
      </c>
      <c r="AQ253" s="2" t="b">
        <v>0</v>
      </c>
      <c r="AR253" s="2" t="s">
        <v>8321</v>
      </c>
      <c r="AS253" s="22" t="b">
        <v>0</v>
      </c>
      <c r="AT253" s="2" t="s">
        <v>8322</v>
      </c>
      <c r="BI253" s="22" t="b">
        <v>0</v>
      </c>
      <c r="BJ253" s="2" t="s">
        <v>8323</v>
      </c>
    </row>
    <row r="254">
      <c r="A254" s="83" t="b">
        <v>0</v>
      </c>
      <c r="B254" s="84" t="s">
        <v>472</v>
      </c>
      <c r="C254" s="22" t="b">
        <v>0</v>
      </c>
      <c r="D254" s="2" t="s">
        <v>8324</v>
      </c>
      <c r="G254" s="22" t="b">
        <v>0</v>
      </c>
      <c r="H254" s="173" t="s">
        <v>8325</v>
      </c>
      <c r="I254" s="2"/>
      <c r="J254" s="2"/>
      <c r="K254" s="22" t="b">
        <v>0</v>
      </c>
      <c r="L254" s="2" t="s">
        <v>8326</v>
      </c>
      <c r="O254" s="22" t="b">
        <v>0</v>
      </c>
      <c r="P254" s="2" t="s">
        <v>8327</v>
      </c>
      <c r="Q254" s="22" t="b">
        <v>0</v>
      </c>
      <c r="R254" s="2" t="s">
        <v>8328</v>
      </c>
      <c r="S254" s="22" t="b">
        <v>0</v>
      </c>
      <c r="T254" s="2" t="s">
        <v>8329</v>
      </c>
      <c r="U254" s="2"/>
      <c r="V254" s="2"/>
      <c r="W254" s="22" t="b">
        <v>0</v>
      </c>
      <c r="X254" s="2" t="s">
        <v>8330</v>
      </c>
      <c r="Z254" s="2"/>
      <c r="AA254" s="22" t="b">
        <v>0</v>
      </c>
      <c r="AB254" s="2" t="s">
        <v>8331</v>
      </c>
      <c r="AC254" s="22" t="b">
        <v>0</v>
      </c>
      <c r="AD254" s="2" t="s">
        <v>8332</v>
      </c>
      <c r="AE254" s="2" t="b">
        <v>0</v>
      </c>
      <c r="AF254" s="2" t="s">
        <v>8333</v>
      </c>
      <c r="AG254" s="22" t="b">
        <v>0</v>
      </c>
      <c r="AH254" s="2" t="s">
        <v>8334</v>
      </c>
      <c r="AQ254" s="2" t="b">
        <v>0</v>
      </c>
      <c r="AR254" s="2" t="s">
        <v>8335</v>
      </c>
      <c r="AS254" s="22" t="b">
        <v>0</v>
      </c>
      <c r="AT254" s="2" t="s">
        <v>8336</v>
      </c>
      <c r="BI254" s="22" t="b">
        <v>0</v>
      </c>
      <c r="BJ254" s="2" t="s">
        <v>8337</v>
      </c>
    </row>
    <row r="255">
      <c r="A255" s="22" t="b">
        <v>0</v>
      </c>
      <c r="B255" s="2" t="s">
        <v>8338</v>
      </c>
      <c r="C255" s="22" t="b">
        <v>0</v>
      </c>
      <c r="D255" s="2" t="s">
        <v>8339</v>
      </c>
      <c r="G255" s="22" t="b">
        <v>0</v>
      </c>
      <c r="H255" s="173" t="s">
        <v>8340</v>
      </c>
      <c r="I255" s="2"/>
      <c r="J255" s="2"/>
      <c r="K255" s="22" t="b">
        <v>0</v>
      </c>
      <c r="L255" s="2" t="s">
        <v>8341</v>
      </c>
      <c r="O255" s="22" t="b">
        <v>0</v>
      </c>
      <c r="P255" s="2" t="s">
        <v>8342</v>
      </c>
      <c r="Q255" s="22" t="b">
        <v>0</v>
      </c>
      <c r="R255" s="2" t="s">
        <v>8343</v>
      </c>
      <c r="S255" s="22" t="b">
        <v>0</v>
      </c>
      <c r="T255" s="2" t="s">
        <v>8344</v>
      </c>
      <c r="U255" s="2"/>
      <c r="V255" s="2"/>
      <c r="W255" s="83" t="b">
        <v>0</v>
      </c>
      <c r="X255" s="84" t="s">
        <v>228</v>
      </c>
      <c r="Z255" s="2"/>
      <c r="AA255" s="22" t="b">
        <v>0</v>
      </c>
      <c r="AB255" s="2" t="s">
        <v>8346</v>
      </c>
      <c r="AC255" s="22" t="b">
        <v>0</v>
      </c>
      <c r="AD255" s="2" t="s">
        <v>8347</v>
      </c>
      <c r="AE255" s="2" t="b">
        <v>0</v>
      </c>
      <c r="AF255" s="2" t="s">
        <v>8348</v>
      </c>
      <c r="AG255" s="22" t="b">
        <v>0</v>
      </c>
      <c r="AH255" s="2" t="s">
        <v>8349</v>
      </c>
      <c r="AQ255" s="2" t="b">
        <v>0</v>
      </c>
      <c r="AR255" s="2" t="s">
        <v>8350</v>
      </c>
      <c r="AS255" s="22" t="b">
        <v>0</v>
      </c>
      <c r="AT255" s="2" t="s">
        <v>8351</v>
      </c>
      <c r="BI255" s="22" t="b">
        <v>0</v>
      </c>
      <c r="BJ255" s="2" t="s">
        <v>8352</v>
      </c>
    </row>
    <row r="256">
      <c r="A256" s="22" t="b">
        <v>0</v>
      </c>
      <c r="B256" s="2" t="s">
        <v>2382</v>
      </c>
      <c r="C256" s="22" t="b">
        <v>0</v>
      </c>
      <c r="D256" s="2" t="s">
        <v>8353</v>
      </c>
      <c r="G256" s="22" t="b">
        <v>0</v>
      </c>
      <c r="H256" s="173" t="s">
        <v>8354</v>
      </c>
      <c r="I256" s="2"/>
      <c r="J256" s="2"/>
      <c r="K256" s="22" t="b">
        <v>0</v>
      </c>
      <c r="L256" s="2" t="s">
        <v>8355</v>
      </c>
      <c r="O256" s="22" t="b">
        <v>0</v>
      </c>
      <c r="P256" s="2" t="s">
        <v>8356</v>
      </c>
      <c r="Q256" s="22" t="b">
        <v>0</v>
      </c>
      <c r="R256" s="2" t="s">
        <v>8357</v>
      </c>
      <c r="S256" s="22" t="b">
        <v>0</v>
      </c>
      <c r="T256" s="2" t="s">
        <v>8358</v>
      </c>
      <c r="U256" s="2"/>
      <c r="V256" s="2"/>
      <c r="W256" s="22" t="b">
        <v>0</v>
      </c>
      <c r="X256" s="2" t="s">
        <v>8359</v>
      </c>
      <c r="AA256" s="22" t="b">
        <v>0</v>
      </c>
      <c r="AB256" s="2" t="s">
        <v>8360</v>
      </c>
      <c r="AC256" s="22" t="b">
        <v>0</v>
      </c>
      <c r="AD256" s="2" t="s">
        <v>8361</v>
      </c>
      <c r="AE256" s="2" t="b">
        <v>0</v>
      </c>
      <c r="AF256" s="2" t="s">
        <v>8362</v>
      </c>
      <c r="AG256" s="22" t="b">
        <v>0</v>
      </c>
      <c r="AH256" s="2" t="s">
        <v>8363</v>
      </c>
      <c r="AQ256" s="2" t="b">
        <v>0</v>
      </c>
      <c r="AR256" s="2" t="s">
        <v>8364</v>
      </c>
      <c r="AS256" s="22" t="b">
        <v>0</v>
      </c>
      <c r="AT256" s="2" t="s">
        <v>8365</v>
      </c>
      <c r="BI256" s="22" t="b">
        <v>0</v>
      </c>
      <c r="BJ256" s="2" t="s">
        <v>8366</v>
      </c>
    </row>
    <row r="257">
      <c r="A257" s="22" t="b">
        <v>0</v>
      </c>
      <c r="B257" s="2" t="s">
        <v>2410</v>
      </c>
      <c r="C257" s="22" t="b">
        <v>0</v>
      </c>
      <c r="D257" s="2" t="s">
        <v>8367</v>
      </c>
      <c r="G257" s="22" t="b">
        <v>0</v>
      </c>
      <c r="H257" s="173" t="s">
        <v>8368</v>
      </c>
      <c r="I257" s="2"/>
      <c r="J257" s="2"/>
      <c r="K257" s="22" t="b">
        <v>0</v>
      </c>
      <c r="L257" s="2" t="s">
        <v>8369</v>
      </c>
      <c r="O257" s="22" t="b">
        <v>0</v>
      </c>
      <c r="P257" s="2" t="s">
        <v>8370</v>
      </c>
      <c r="Q257" s="22" t="b">
        <v>0</v>
      </c>
      <c r="R257" s="2" t="s">
        <v>8371</v>
      </c>
      <c r="S257" s="22" t="b">
        <v>0</v>
      </c>
      <c r="T257" s="2" t="s">
        <v>8372</v>
      </c>
      <c r="U257" s="2"/>
      <c r="V257" s="2"/>
      <c r="W257" s="22" t="b">
        <v>0</v>
      </c>
      <c r="X257" s="2" t="s">
        <v>8373</v>
      </c>
      <c r="Z257" s="2"/>
      <c r="AA257" s="22" t="b">
        <v>0</v>
      </c>
      <c r="AB257" s="2" t="s">
        <v>8374</v>
      </c>
      <c r="AC257" s="22" t="b">
        <v>0</v>
      </c>
      <c r="AD257" s="2" t="s">
        <v>8375</v>
      </c>
      <c r="AE257" s="2" t="b">
        <v>0</v>
      </c>
      <c r="AF257" s="2" t="s">
        <v>8376</v>
      </c>
      <c r="AG257" s="22" t="b">
        <v>0</v>
      </c>
      <c r="AH257" s="2" t="s">
        <v>8377</v>
      </c>
      <c r="AQ257" s="2" t="b">
        <v>0</v>
      </c>
      <c r="AR257" s="2" t="s">
        <v>8378</v>
      </c>
      <c r="AS257" s="22" t="b">
        <v>0</v>
      </c>
      <c r="AT257" s="2" t="s">
        <v>8379</v>
      </c>
      <c r="BI257" s="22" t="b">
        <v>0</v>
      </c>
      <c r="BJ257" s="2" t="s">
        <v>8380</v>
      </c>
    </row>
    <row r="258">
      <c r="A258" s="22" t="b">
        <v>0</v>
      </c>
      <c r="B258" s="2" t="s">
        <v>2441</v>
      </c>
      <c r="C258" s="22" t="b">
        <v>0</v>
      </c>
      <c r="D258" s="174" t="s">
        <v>8381</v>
      </c>
      <c r="G258" s="22" t="b">
        <v>0</v>
      </c>
      <c r="H258" s="2" t="s">
        <v>8382</v>
      </c>
      <c r="I258" s="2"/>
      <c r="J258" s="2"/>
      <c r="K258" s="22" t="b">
        <v>0</v>
      </c>
      <c r="L258" s="2" t="s">
        <v>8383</v>
      </c>
      <c r="O258" s="22" t="b">
        <v>0</v>
      </c>
      <c r="P258" s="2" t="s">
        <v>8384</v>
      </c>
      <c r="Q258" s="22" t="b">
        <v>0</v>
      </c>
      <c r="R258" s="2" t="s">
        <v>8385</v>
      </c>
      <c r="S258" s="22" t="b">
        <v>0</v>
      </c>
      <c r="T258" s="2" t="s">
        <v>8386</v>
      </c>
      <c r="U258" s="2"/>
      <c r="V258" s="2"/>
      <c r="W258" s="22" t="b">
        <v>0</v>
      </c>
      <c r="X258" s="2" t="s">
        <v>8387</v>
      </c>
      <c r="Z258" s="2"/>
      <c r="AA258" s="22" t="b">
        <v>0</v>
      </c>
      <c r="AB258" s="2" t="s">
        <v>8388</v>
      </c>
      <c r="AC258" s="22" t="b">
        <v>0</v>
      </c>
      <c r="AD258" s="2" t="s">
        <v>8389</v>
      </c>
      <c r="AE258" s="2" t="b">
        <v>0</v>
      </c>
      <c r="AF258" s="2" t="s">
        <v>8390</v>
      </c>
      <c r="AG258" s="22" t="b">
        <v>0</v>
      </c>
      <c r="AH258" s="2" t="s">
        <v>8391</v>
      </c>
      <c r="AQ258" s="2" t="b">
        <v>0</v>
      </c>
      <c r="AR258" s="2" t="s">
        <v>8392</v>
      </c>
      <c r="AS258" s="22" t="b">
        <v>0</v>
      </c>
      <c r="AT258" s="2" t="s">
        <v>8393</v>
      </c>
      <c r="BI258" s="22" t="b">
        <v>0</v>
      </c>
      <c r="BJ258" s="2" t="s">
        <v>8394</v>
      </c>
    </row>
    <row r="259">
      <c r="A259" s="22" t="b">
        <v>0</v>
      </c>
      <c r="B259" s="2" t="s">
        <v>2471</v>
      </c>
      <c r="C259" s="22" t="b">
        <v>0</v>
      </c>
      <c r="D259" s="174" t="s">
        <v>2391</v>
      </c>
      <c r="G259" s="22" t="b">
        <v>0</v>
      </c>
      <c r="H259" s="2" t="s">
        <v>8396</v>
      </c>
      <c r="I259" s="2"/>
      <c r="J259" s="2"/>
      <c r="K259" s="22" t="b">
        <v>0</v>
      </c>
      <c r="L259" s="2" t="s">
        <v>8397</v>
      </c>
      <c r="O259" s="22" t="b">
        <v>0</v>
      </c>
      <c r="P259" s="2" t="s">
        <v>8398</v>
      </c>
      <c r="Q259" s="22" t="b">
        <v>0</v>
      </c>
      <c r="R259" s="2" t="s">
        <v>8399</v>
      </c>
      <c r="S259" s="22" t="b">
        <v>0</v>
      </c>
      <c r="T259" s="2" t="s">
        <v>8400</v>
      </c>
      <c r="U259" s="2"/>
      <c r="V259" s="2"/>
      <c r="W259" s="22" t="b">
        <v>0</v>
      </c>
      <c r="X259" s="2" t="s">
        <v>8401</v>
      </c>
      <c r="Z259" s="2"/>
      <c r="AA259" s="22" t="b">
        <v>0</v>
      </c>
      <c r="AB259" s="2" t="s">
        <v>8402</v>
      </c>
      <c r="AC259" s="22" t="b">
        <v>0</v>
      </c>
      <c r="AD259" s="2" t="s">
        <v>8403</v>
      </c>
      <c r="AE259" s="2" t="b">
        <v>0</v>
      </c>
      <c r="AF259" s="2" t="s">
        <v>8404</v>
      </c>
      <c r="AG259" s="22" t="b">
        <v>0</v>
      </c>
      <c r="AH259" s="2" t="s">
        <v>8405</v>
      </c>
      <c r="AQ259" s="2" t="b">
        <v>0</v>
      </c>
      <c r="AR259" s="2" t="s">
        <v>8406</v>
      </c>
      <c r="AS259" s="22" t="b">
        <v>0</v>
      </c>
      <c r="AT259" s="2" t="s">
        <v>8407</v>
      </c>
      <c r="BI259" s="22" t="b">
        <v>0</v>
      </c>
      <c r="BJ259" s="2" t="s">
        <v>8409</v>
      </c>
    </row>
    <row r="260">
      <c r="A260" s="22" t="b">
        <v>0</v>
      </c>
      <c r="B260" s="174" t="s">
        <v>8410</v>
      </c>
      <c r="C260" s="22" t="b">
        <v>0</v>
      </c>
      <c r="D260" s="2" t="s">
        <v>8411</v>
      </c>
      <c r="G260" s="22" t="b">
        <v>0</v>
      </c>
      <c r="H260" s="2" t="s">
        <v>8412</v>
      </c>
      <c r="I260" s="2"/>
      <c r="J260" s="2"/>
      <c r="K260" s="22" t="b">
        <v>0</v>
      </c>
      <c r="L260" s="2" t="s">
        <v>8413</v>
      </c>
      <c r="O260" s="22" t="b">
        <v>0</v>
      </c>
      <c r="P260" s="2" t="s">
        <v>8414</v>
      </c>
      <c r="Q260" s="22" t="b">
        <v>0</v>
      </c>
      <c r="R260" s="2" t="s">
        <v>8415</v>
      </c>
      <c r="S260" s="22" t="b">
        <v>0</v>
      </c>
      <c r="T260" s="2" t="s">
        <v>8416</v>
      </c>
      <c r="U260" s="2"/>
      <c r="V260" s="2"/>
      <c r="W260" s="22" t="b">
        <v>0</v>
      </c>
      <c r="X260" s="2" t="s">
        <v>8417</v>
      </c>
      <c r="Z260" s="2"/>
      <c r="AA260" s="22" t="b">
        <v>0</v>
      </c>
      <c r="AB260" s="2" t="s">
        <v>8419</v>
      </c>
      <c r="AC260" s="22" t="b">
        <v>0</v>
      </c>
      <c r="AD260" s="2" t="s">
        <v>8420</v>
      </c>
      <c r="AE260" s="2" t="b">
        <v>0</v>
      </c>
      <c r="AF260" s="2" t="s">
        <v>8422</v>
      </c>
      <c r="AG260" s="2" t="b">
        <v>0</v>
      </c>
      <c r="AH260" s="2" t="s">
        <v>8423</v>
      </c>
      <c r="AQ260" s="2" t="b">
        <v>0</v>
      </c>
      <c r="AR260" s="2" t="s">
        <v>8424</v>
      </c>
      <c r="AS260" s="22" t="b">
        <v>0</v>
      </c>
      <c r="AT260" s="2" t="s">
        <v>8426</v>
      </c>
      <c r="BI260" s="22" t="b">
        <v>0</v>
      </c>
      <c r="BJ260" s="2" t="s">
        <v>8427</v>
      </c>
    </row>
    <row r="261">
      <c r="A261" s="22" t="b">
        <v>0</v>
      </c>
      <c r="B261" s="174" t="s">
        <v>8428</v>
      </c>
      <c r="C261" s="22" t="b">
        <v>0</v>
      </c>
      <c r="D261" s="174" t="s">
        <v>2540</v>
      </c>
      <c r="G261" s="22" t="b">
        <v>0</v>
      </c>
      <c r="H261" s="2" t="s">
        <v>6790</v>
      </c>
      <c r="I261" s="2"/>
      <c r="J261" s="2"/>
      <c r="K261" s="22" t="b">
        <v>0</v>
      </c>
      <c r="L261" s="2" t="s">
        <v>8429</v>
      </c>
      <c r="O261" s="22" t="b">
        <v>0</v>
      </c>
      <c r="P261" s="2" t="s">
        <v>8430</v>
      </c>
      <c r="Q261" s="22" t="b">
        <v>0</v>
      </c>
      <c r="R261" s="2" t="s">
        <v>8431</v>
      </c>
      <c r="S261" s="22" t="b">
        <v>0</v>
      </c>
      <c r="T261" s="2" t="s">
        <v>8432</v>
      </c>
      <c r="U261" s="2"/>
      <c r="V261" s="2"/>
      <c r="W261" s="22" t="b">
        <v>0</v>
      </c>
      <c r="X261" s="2" t="s">
        <v>8433</v>
      </c>
      <c r="AA261" s="22" t="b">
        <v>0</v>
      </c>
      <c r="AB261" s="2" t="s">
        <v>3524</v>
      </c>
      <c r="AC261" s="22" t="b">
        <v>0</v>
      </c>
      <c r="AD261" s="2" t="s">
        <v>8434</v>
      </c>
      <c r="AE261" s="2" t="b">
        <v>0</v>
      </c>
      <c r="AF261" s="2" t="s">
        <v>8435</v>
      </c>
      <c r="AG261" s="22" t="b">
        <v>0</v>
      </c>
      <c r="AH261" s="2" t="s">
        <v>8436</v>
      </c>
      <c r="AQ261" s="2" t="b">
        <v>0</v>
      </c>
      <c r="AR261" s="2" t="s">
        <v>8437</v>
      </c>
      <c r="AS261" s="22" t="b">
        <v>0</v>
      </c>
      <c r="AT261" s="2" t="s">
        <v>8438</v>
      </c>
      <c r="BI261" s="22" t="b">
        <v>0</v>
      </c>
      <c r="BJ261" s="2" t="s">
        <v>8439</v>
      </c>
    </row>
    <row r="262">
      <c r="A262" s="22" t="b">
        <v>0</v>
      </c>
      <c r="B262" s="2" t="s">
        <v>2502</v>
      </c>
      <c r="C262" s="22" t="b">
        <v>0</v>
      </c>
      <c r="D262" s="174" t="s">
        <v>2451</v>
      </c>
      <c r="G262" s="22" t="b">
        <v>0</v>
      </c>
      <c r="H262" s="2" t="s">
        <v>8440</v>
      </c>
      <c r="I262" s="2"/>
      <c r="J262" s="2"/>
      <c r="K262" s="22" t="b">
        <v>0</v>
      </c>
      <c r="L262" s="2" t="s">
        <v>8441</v>
      </c>
      <c r="O262" s="22" t="b">
        <v>0</v>
      </c>
      <c r="P262" s="2" t="s">
        <v>8442</v>
      </c>
      <c r="Q262" s="22" t="b">
        <v>0</v>
      </c>
      <c r="R262" s="2" t="s">
        <v>8444</v>
      </c>
      <c r="S262" s="22" t="b">
        <v>0</v>
      </c>
      <c r="T262" s="2" t="s">
        <v>8447</v>
      </c>
      <c r="U262" s="2"/>
      <c r="V262" s="2"/>
      <c r="W262" s="22" t="b">
        <v>0</v>
      </c>
      <c r="X262" s="2" t="s">
        <v>8448</v>
      </c>
      <c r="Z262" s="2"/>
      <c r="AA262" s="22" t="b">
        <v>0</v>
      </c>
      <c r="AB262" s="2" t="s">
        <v>8449</v>
      </c>
      <c r="AC262" s="22" t="b">
        <v>0</v>
      </c>
      <c r="AD262" s="2" t="s">
        <v>8450</v>
      </c>
      <c r="AE262" s="2" t="b">
        <v>0</v>
      </c>
      <c r="AF262" s="2" t="s">
        <v>8451</v>
      </c>
      <c r="AG262" s="22" t="b">
        <v>0</v>
      </c>
      <c r="AH262" s="2" t="s">
        <v>8452</v>
      </c>
      <c r="AQ262" s="2" t="b">
        <v>0</v>
      </c>
      <c r="AR262" s="2" t="s">
        <v>8453</v>
      </c>
      <c r="AS262" s="22" t="b">
        <v>0</v>
      </c>
      <c r="AT262" s="2" t="s">
        <v>8454</v>
      </c>
      <c r="BI262" s="22" t="b">
        <v>0</v>
      </c>
      <c r="BJ262" s="2" t="s">
        <v>8455</v>
      </c>
    </row>
    <row r="263">
      <c r="A263" s="22" t="b">
        <v>0</v>
      </c>
      <c r="B263" s="174" t="s">
        <v>8456</v>
      </c>
      <c r="C263" s="22" t="b">
        <v>0</v>
      </c>
      <c r="D263" s="2" t="s">
        <v>8457</v>
      </c>
      <c r="G263" s="22" t="b">
        <v>0</v>
      </c>
      <c r="H263" s="2" t="s">
        <v>8458</v>
      </c>
      <c r="I263" s="2"/>
      <c r="J263" s="2"/>
      <c r="K263" s="22" t="b">
        <v>0</v>
      </c>
      <c r="L263" s="2" t="s">
        <v>8459</v>
      </c>
      <c r="O263" s="22" t="b">
        <v>0</v>
      </c>
      <c r="P263" s="2" t="s">
        <v>8460</v>
      </c>
      <c r="Q263" s="22" t="b">
        <v>0</v>
      </c>
      <c r="R263" s="2" t="s">
        <v>8461</v>
      </c>
      <c r="S263" s="22" t="b">
        <v>0</v>
      </c>
      <c r="T263" s="2" t="s">
        <v>8462</v>
      </c>
      <c r="U263" s="2"/>
      <c r="V263" s="2"/>
      <c r="W263" s="22" t="b">
        <v>0</v>
      </c>
      <c r="X263" s="2" t="s">
        <v>8463</v>
      </c>
      <c r="Z263" s="2"/>
      <c r="AA263" s="22" t="b">
        <v>0</v>
      </c>
      <c r="AB263" s="2" t="s">
        <v>8464</v>
      </c>
      <c r="AC263" s="22" t="b">
        <v>0</v>
      </c>
      <c r="AD263" s="2" t="s">
        <v>8465</v>
      </c>
      <c r="AE263" s="2" t="b">
        <v>0</v>
      </c>
      <c r="AF263" s="2" t="s">
        <v>8466</v>
      </c>
      <c r="AG263" s="22" t="b">
        <v>0</v>
      </c>
      <c r="AH263" s="2" t="s">
        <v>8467</v>
      </c>
      <c r="AQ263" s="2" t="b">
        <v>0</v>
      </c>
      <c r="AR263" s="2" t="s">
        <v>8468</v>
      </c>
      <c r="AS263" s="22" t="b">
        <v>0</v>
      </c>
      <c r="AT263" s="2" t="s">
        <v>8469</v>
      </c>
      <c r="BI263" s="22" t="b">
        <v>0</v>
      </c>
      <c r="BJ263" s="2" t="s">
        <v>8470</v>
      </c>
    </row>
    <row r="264">
      <c r="A264" s="22" t="b">
        <v>0</v>
      </c>
      <c r="B264" s="174" t="s">
        <v>8471</v>
      </c>
      <c r="C264" s="22" t="b">
        <v>0</v>
      </c>
      <c r="D264" s="174" t="s">
        <v>2481</v>
      </c>
      <c r="G264" s="22" t="b">
        <v>0</v>
      </c>
      <c r="H264" s="173" t="s">
        <v>8472</v>
      </c>
      <c r="I264" s="2"/>
      <c r="J264" s="2"/>
      <c r="K264" s="22" t="b">
        <v>0</v>
      </c>
      <c r="L264" s="2" t="s">
        <v>8473</v>
      </c>
      <c r="O264" s="22" t="b">
        <v>0</v>
      </c>
      <c r="P264" s="2" t="s">
        <v>8474</v>
      </c>
      <c r="Q264" s="22" t="b">
        <v>0</v>
      </c>
      <c r="R264" s="2" t="s">
        <v>8475</v>
      </c>
      <c r="S264" s="22" t="b">
        <v>0</v>
      </c>
      <c r="T264" s="2" t="s">
        <v>8476</v>
      </c>
      <c r="U264" s="2"/>
      <c r="V264" s="2"/>
      <c r="W264" s="22" t="b">
        <v>0</v>
      </c>
      <c r="X264" s="2" t="s">
        <v>8477</v>
      </c>
      <c r="Z264" s="2"/>
      <c r="AA264" s="22" t="b">
        <v>0</v>
      </c>
      <c r="AB264" s="2" t="s">
        <v>8478</v>
      </c>
      <c r="AC264" s="22" t="b">
        <v>0</v>
      </c>
      <c r="AD264" s="2" t="s">
        <v>8479</v>
      </c>
      <c r="AE264" s="2" t="b">
        <v>0</v>
      </c>
      <c r="AF264" s="2" t="s">
        <v>8480</v>
      </c>
      <c r="AG264" s="22" t="b">
        <v>0</v>
      </c>
      <c r="AH264" s="2" t="s">
        <v>8481</v>
      </c>
      <c r="AQ264" s="2" t="b">
        <v>0</v>
      </c>
      <c r="AR264" s="2" t="s">
        <v>8482</v>
      </c>
      <c r="AS264" s="22" t="b">
        <v>0</v>
      </c>
      <c r="AT264" s="2" t="s">
        <v>8483</v>
      </c>
      <c r="BI264" s="22" t="b">
        <v>0</v>
      </c>
      <c r="BJ264" s="2" t="s">
        <v>8484</v>
      </c>
    </row>
    <row r="265">
      <c r="A265" s="22" t="b">
        <v>0</v>
      </c>
      <c r="B265" s="174" t="s">
        <v>8485</v>
      </c>
      <c r="C265" s="22" t="b">
        <v>0</v>
      </c>
      <c r="D265" s="174" t="s">
        <v>2569</v>
      </c>
      <c r="G265" s="22" t="b">
        <v>0</v>
      </c>
      <c r="H265" s="173" t="s">
        <v>8486</v>
      </c>
      <c r="I265" s="2"/>
      <c r="J265" s="2"/>
      <c r="K265" s="22" t="b">
        <v>0</v>
      </c>
      <c r="L265" s="2" t="s">
        <v>8488</v>
      </c>
      <c r="O265" s="22" t="b">
        <v>0</v>
      </c>
      <c r="P265" s="2" t="s">
        <v>8489</v>
      </c>
      <c r="Q265" s="22" t="b">
        <v>0</v>
      </c>
      <c r="R265" s="2" t="s">
        <v>8490</v>
      </c>
      <c r="S265" s="22" t="b">
        <v>0</v>
      </c>
      <c r="T265" s="2" t="s">
        <v>8491</v>
      </c>
      <c r="U265" s="2"/>
      <c r="V265" s="2"/>
      <c r="W265" s="22" t="b">
        <v>0</v>
      </c>
      <c r="X265" s="174" t="s">
        <v>189</v>
      </c>
      <c r="Z265" s="2"/>
      <c r="AA265" s="22" t="b">
        <v>0</v>
      </c>
      <c r="AB265" s="2" t="s">
        <v>8492</v>
      </c>
      <c r="AC265" s="22" t="b">
        <v>0</v>
      </c>
      <c r="AD265" s="2" t="s">
        <v>8493</v>
      </c>
      <c r="AE265" s="2" t="b">
        <v>0</v>
      </c>
      <c r="AF265" s="2" t="s">
        <v>8494</v>
      </c>
      <c r="AG265" s="22" t="b">
        <v>0</v>
      </c>
      <c r="AH265" s="2" t="s">
        <v>8495</v>
      </c>
      <c r="AQ265" s="2" t="b">
        <v>0</v>
      </c>
      <c r="AR265" s="2" t="s">
        <v>8496</v>
      </c>
      <c r="AS265" s="22" t="b">
        <v>0</v>
      </c>
      <c r="AT265" s="2" t="s">
        <v>8497</v>
      </c>
      <c r="BI265" s="22" t="b">
        <v>0</v>
      </c>
      <c r="BJ265" s="2" t="s">
        <v>8498</v>
      </c>
    </row>
    <row r="266">
      <c r="A266" s="22" t="b">
        <v>0</v>
      </c>
      <c r="B266" s="2" t="s">
        <v>2530</v>
      </c>
      <c r="C266" s="22" t="b">
        <v>0</v>
      </c>
      <c r="D266" s="2" t="s">
        <v>8499</v>
      </c>
      <c r="G266" s="22" t="b">
        <v>0</v>
      </c>
      <c r="H266" s="173" t="s">
        <v>6771</v>
      </c>
      <c r="I266" s="2"/>
      <c r="J266" s="2"/>
      <c r="K266" s="22" t="b">
        <v>0</v>
      </c>
      <c r="L266" s="2" t="s">
        <v>8500</v>
      </c>
      <c r="O266" s="22" t="b">
        <v>0</v>
      </c>
      <c r="P266" s="2" t="s">
        <v>8501</v>
      </c>
      <c r="Q266" s="22" t="b">
        <v>0</v>
      </c>
      <c r="R266" s="2" t="s">
        <v>8502</v>
      </c>
      <c r="S266" s="22" t="b">
        <v>0</v>
      </c>
      <c r="T266" s="2" t="s">
        <v>8503</v>
      </c>
      <c r="U266" s="2"/>
      <c r="V266" s="2"/>
      <c r="W266" s="22" t="b">
        <v>0</v>
      </c>
      <c r="X266" s="174" t="s">
        <v>8504</v>
      </c>
      <c r="Z266" s="2"/>
      <c r="AA266" s="22" t="b">
        <v>0</v>
      </c>
      <c r="AB266" s="2" t="s">
        <v>8505</v>
      </c>
      <c r="AC266" s="22" t="b">
        <v>0</v>
      </c>
      <c r="AD266" s="2" t="s">
        <v>8506</v>
      </c>
      <c r="AE266" s="2" t="b">
        <v>0</v>
      </c>
      <c r="AF266" s="2" t="s">
        <v>8507</v>
      </c>
      <c r="AG266" s="22" t="b">
        <v>0</v>
      </c>
      <c r="AH266" s="2" t="s">
        <v>8508</v>
      </c>
      <c r="AQ266" s="2" t="b">
        <v>0</v>
      </c>
      <c r="AR266" s="2" t="s">
        <v>8509</v>
      </c>
      <c r="AS266" s="22" t="b">
        <v>0</v>
      </c>
      <c r="AT266" s="2" t="s">
        <v>8510</v>
      </c>
      <c r="BI266" s="22" t="b">
        <v>0</v>
      </c>
      <c r="BJ266" s="2" t="s">
        <v>8511</v>
      </c>
    </row>
    <row r="267">
      <c r="A267" s="22" t="b">
        <v>0</v>
      </c>
      <c r="B267" s="174" t="s">
        <v>8512</v>
      </c>
      <c r="C267" s="22" t="b">
        <v>0</v>
      </c>
      <c r="D267" s="174" t="s">
        <v>2629</v>
      </c>
      <c r="G267" s="22" t="b">
        <v>0</v>
      </c>
      <c r="H267" s="173" t="s">
        <v>6868</v>
      </c>
      <c r="I267" s="2"/>
      <c r="J267" s="2"/>
      <c r="K267" s="22" t="b">
        <v>0</v>
      </c>
      <c r="L267" s="2" t="s">
        <v>8513</v>
      </c>
      <c r="O267" s="22" t="b">
        <v>0</v>
      </c>
      <c r="P267" s="2" t="s">
        <v>8514</v>
      </c>
      <c r="Q267" s="22" t="b">
        <v>0</v>
      </c>
      <c r="R267" s="2" t="s">
        <v>8515</v>
      </c>
      <c r="S267" s="22" t="b">
        <v>0</v>
      </c>
      <c r="T267" s="2" t="s">
        <v>8516</v>
      </c>
      <c r="U267" s="2"/>
      <c r="V267" s="2"/>
      <c r="W267" s="22" t="b">
        <v>0</v>
      </c>
      <c r="X267" s="2" t="s">
        <v>8517</v>
      </c>
      <c r="Z267" s="2"/>
      <c r="AA267" s="22" t="b">
        <v>0</v>
      </c>
      <c r="AB267" s="2" t="s">
        <v>8518</v>
      </c>
      <c r="AC267" s="22" t="b">
        <v>0</v>
      </c>
      <c r="AD267" s="2" t="s">
        <v>8519</v>
      </c>
      <c r="AE267" s="2" t="b">
        <v>0</v>
      </c>
      <c r="AF267" s="2" t="s">
        <v>8520</v>
      </c>
      <c r="AG267" s="22" t="b">
        <v>0</v>
      </c>
      <c r="AH267" s="2" t="s">
        <v>8521</v>
      </c>
      <c r="AQ267" s="2" t="b">
        <v>0</v>
      </c>
      <c r="AR267" s="2" t="s">
        <v>8522</v>
      </c>
      <c r="AS267" s="22" t="b">
        <v>0</v>
      </c>
      <c r="AT267" s="2" t="s">
        <v>8523</v>
      </c>
      <c r="BI267" s="22" t="b">
        <v>0</v>
      </c>
      <c r="BJ267" s="2" t="s">
        <v>8524</v>
      </c>
    </row>
    <row r="268">
      <c r="A268" s="22" t="b">
        <v>0</v>
      </c>
      <c r="B268" s="2" t="s">
        <v>2558</v>
      </c>
      <c r="C268" s="22" t="b">
        <v>0</v>
      </c>
      <c r="D268" s="2" t="s">
        <v>8525</v>
      </c>
      <c r="G268" s="22" t="b">
        <v>0</v>
      </c>
      <c r="H268" s="173" t="s">
        <v>8526</v>
      </c>
      <c r="I268" s="2"/>
      <c r="J268" s="2"/>
      <c r="K268" s="22" t="b">
        <v>0</v>
      </c>
      <c r="L268" s="2" t="s">
        <v>8527</v>
      </c>
      <c r="O268" s="22" t="b">
        <v>0</v>
      </c>
      <c r="P268" s="2" t="s">
        <v>8528</v>
      </c>
      <c r="Q268" s="22" t="b">
        <v>0</v>
      </c>
      <c r="R268" s="2" t="s">
        <v>8529</v>
      </c>
      <c r="S268" s="22" t="b">
        <v>0</v>
      </c>
      <c r="T268" s="2" t="s">
        <v>8530</v>
      </c>
      <c r="U268" s="2"/>
      <c r="V268" s="2"/>
      <c r="W268" s="22" t="b">
        <v>0</v>
      </c>
      <c r="X268" s="2" t="s">
        <v>8531</v>
      </c>
      <c r="Z268" s="2"/>
      <c r="AA268" s="22" t="b">
        <v>0</v>
      </c>
      <c r="AB268" s="2" t="s">
        <v>8533</v>
      </c>
      <c r="AC268" s="83" t="b">
        <v>0</v>
      </c>
      <c r="AD268" s="84" t="s">
        <v>8534</v>
      </c>
      <c r="AE268" s="2" t="b">
        <v>0</v>
      </c>
      <c r="AF268" s="2" t="s">
        <v>8535</v>
      </c>
      <c r="AG268" s="22" t="b">
        <v>0</v>
      </c>
      <c r="AH268" s="2" t="s">
        <v>8536</v>
      </c>
      <c r="AQ268" s="2" t="b">
        <v>0</v>
      </c>
      <c r="AR268" s="2" t="s">
        <v>8537</v>
      </c>
      <c r="AS268" s="22" t="b">
        <v>0</v>
      </c>
      <c r="AT268" s="2" t="s">
        <v>8538</v>
      </c>
      <c r="BI268" s="22" t="b">
        <v>0</v>
      </c>
      <c r="BJ268" s="2" t="s">
        <v>8539</v>
      </c>
    </row>
    <row r="269">
      <c r="A269" s="22" t="b">
        <v>0</v>
      </c>
      <c r="B269" s="2" t="s">
        <v>2588</v>
      </c>
      <c r="C269" s="22" t="b">
        <v>0</v>
      </c>
      <c r="D269" s="2" t="s">
        <v>8540</v>
      </c>
      <c r="G269" s="22" t="b">
        <v>0</v>
      </c>
      <c r="H269" s="2" t="s">
        <v>6810</v>
      </c>
      <c r="I269" s="2"/>
      <c r="J269" s="2"/>
      <c r="K269" s="22" t="b">
        <v>0</v>
      </c>
      <c r="L269" s="2" t="s">
        <v>8541</v>
      </c>
      <c r="O269" s="22" t="b">
        <v>0</v>
      </c>
      <c r="P269" s="2" t="s">
        <v>8542</v>
      </c>
      <c r="Q269" s="22" t="b">
        <v>0</v>
      </c>
      <c r="R269" s="2" t="s">
        <v>8543</v>
      </c>
      <c r="S269" s="22" t="b">
        <v>0</v>
      </c>
      <c r="T269" s="2" t="s">
        <v>8545</v>
      </c>
      <c r="U269" s="2"/>
      <c r="V269" s="2"/>
      <c r="W269" s="22" t="b">
        <v>0</v>
      </c>
      <c r="X269" s="2" t="s">
        <v>8546</v>
      </c>
      <c r="Z269" s="2"/>
      <c r="AA269" s="22" t="b">
        <v>0</v>
      </c>
      <c r="AB269" s="2" t="s">
        <v>8547</v>
      </c>
      <c r="AC269" s="22" t="b">
        <v>0</v>
      </c>
      <c r="AD269" s="2" t="s">
        <v>8548</v>
      </c>
      <c r="AE269" s="2" t="b">
        <v>0</v>
      </c>
      <c r="AF269" s="2" t="s">
        <v>8549</v>
      </c>
      <c r="AG269" s="2" t="b">
        <v>0</v>
      </c>
      <c r="AH269" s="2" t="s">
        <v>8550</v>
      </c>
      <c r="AQ269" s="2" t="b">
        <v>0</v>
      </c>
      <c r="AR269" s="2" t="s">
        <v>8551</v>
      </c>
      <c r="AS269" s="22" t="b">
        <v>0</v>
      </c>
      <c r="AT269" s="2" t="s">
        <v>8553</v>
      </c>
      <c r="BI269" s="22" t="b">
        <v>0</v>
      </c>
      <c r="BJ269" s="2" t="s">
        <v>8554</v>
      </c>
    </row>
    <row r="270">
      <c r="A270" s="22" t="b">
        <v>0</v>
      </c>
      <c r="B270" s="2" t="s">
        <v>2618</v>
      </c>
      <c r="C270" s="22" t="b">
        <v>0</v>
      </c>
      <c r="D270" s="2" t="s">
        <v>8555</v>
      </c>
      <c r="G270" s="22" t="b">
        <v>0</v>
      </c>
      <c r="H270" s="2" t="s">
        <v>8557</v>
      </c>
      <c r="I270" s="2"/>
      <c r="J270" s="2"/>
      <c r="K270" s="22" t="b">
        <v>0</v>
      </c>
      <c r="L270" s="2" t="s">
        <v>8558</v>
      </c>
      <c r="O270" s="22" t="b">
        <v>0</v>
      </c>
      <c r="P270" s="2" t="s">
        <v>8559</v>
      </c>
      <c r="Q270" s="22" t="b">
        <v>0</v>
      </c>
      <c r="R270" s="2" t="s">
        <v>8560</v>
      </c>
      <c r="S270" s="22" t="b">
        <v>0</v>
      </c>
      <c r="T270" s="2" t="s">
        <v>8561</v>
      </c>
      <c r="U270" s="2"/>
      <c r="V270" s="2"/>
      <c r="W270" s="22" t="b">
        <v>0</v>
      </c>
      <c r="X270" s="2" t="s">
        <v>8562</v>
      </c>
      <c r="Z270" s="2"/>
      <c r="AA270" s="22" t="b">
        <v>0</v>
      </c>
      <c r="AB270" s="2" t="s">
        <v>8563</v>
      </c>
      <c r="AC270" s="22" t="b">
        <v>0</v>
      </c>
      <c r="AD270" s="2" t="s">
        <v>8564</v>
      </c>
      <c r="AE270" s="2" t="b">
        <v>0</v>
      </c>
      <c r="AF270" s="2" t="s">
        <v>8565</v>
      </c>
      <c r="AG270" s="2" t="b">
        <v>0</v>
      </c>
      <c r="AH270" s="2" t="s">
        <v>8566</v>
      </c>
      <c r="AQ270" s="2" t="b">
        <v>0</v>
      </c>
      <c r="AR270" s="2" t="s">
        <v>8567</v>
      </c>
      <c r="AS270" s="22" t="b">
        <v>0</v>
      </c>
      <c r="AT270" s="2" t="s">
        <v>8568</v>
      </c>
      <c r="BI270" s="83" t="b">
        <v>0</v>
      </c>
      <c r="BJ270" s="84" t="s">
        <v>8569</v>
      </c>
    </row>
    <row r="271">
      <c r="C271" s="22" t="b">
        <v>0</v>
      </c>
      <c r="D271" s="2" t="s">
        <v>8570</v>
      </c>
      <c r="G271" s="22" t="b">
        <v>0</v>
      </c>
      <c r="H271" s="2" t="s">
        <v>8571</v>
      </c>
      <c r="I271" s="2"/>
      <c r="J271" s="2"/>
      <c r="K271" s="22" t="b">
        <v>0</v>
      </c>
      <c r="L271" s="2" t="s">
        <v>8572</v>
      </c>
      <c r="O271" s="22" t="b">
        <v>0</v>
      </c>
      <c r="P271" s="2" t="s">
        <v>7501</v>
      </c>
      <c r="Q271" s="22" t="b">
        <v>0</v>
      </c>
      <c r="R271" s="2" t="s">
        <v>8573</v>
      </c>
      <c r="S271" s="22" t="b">
        <v>0</v>
      </c>
      <c r="T271" s="2" t="s">
        <v>8574</v>
      </c>
      <c r="U271" s="2"/>
      <c r="V271" s="2"/>
      <c r="W271" s="22" t="b">
        <v>0</v>
      </c>
      <c r="X271" s="2" t="s">
        <v>8575</v>
      </c>
      <c r="AA271" s="22" t="b">
        <v>0</v>
      </c>
      <c r="AB271" s="2" t="s">
        <v>8576</v>
      </c>
      <c r="AC271" s="22" t="b">
        <v>0</v>
      </c>
      <c r="AD271" s="2" t="s">
        <v>8577</v>
      </c>
      <c r="AE271" s="2" t="b">
        <v>0</v>
      </c>
      <c r="AF271" s="2" t="s">
        <v>8578</v>
      </c>
      <c r="AG271" s="2" t="b">
        <v>0</v>
      </c>
      <c r="AH271" s="2" t="s">
        <v>8579</v>
      </c>
      <c r="AQ271" s="2" t="b">
        <v>0</v>
      </c>
      <c r="AR271" s="2" t="s">
        <v>8581</v>
      </c>
      <c r="AS271" s="22" t="b">
        <v>0</v>
      </c>
      <c r="AT271" s="2" t="s">
        <v>8583</v>
      </c>
      <c r="BI271" s="22" t="b">
        <v>0</v>
      </c>
      <c r="BJ271" s="2" t="s">
        <v>8584</v>
      </c>
    </row>
    <row r="272">
      <c r="C272" s="22" t="b">
        <v>0</v>
      </c>
      <c r="D272" s="2" t="s">
        <v>8585</v>
      </c>
      <c r="G272" s="22" t="b">
        <v>0</v>
      </c>
      <c r="H272" s="173" t="s">
        <v>8586</v>
      </c>
      <c r="I272" s="2"/>
      <c r="J272" s="2"/>
      <c r="K272" s="22" t="b">
        <v>0</v>
      </c>
      <c r="L272" s="2" t="s">
        <v>8587</v>
      </c>
      <c r="O272" s="22" t="b">
        <v>0</v>
      </c>
      <c r="P272" s="2" t="s">
        <v>7518</v>
      </c>
      <c r="Q272" s="22" t="b">
        <v>0</v>
      </c>
      <c r="R272" s="2" t="s">
        <v>8588</v>
      </c>
      <c r="S272" s="22" t="b">
        <v>0</v>
      </c>
      <c r="T272" s="2" t="s">
        <v>8589</v>
      </c>
      <c r="U272" s="2"/>
      <c r="W272" s="22" t="b">
        <v>0</v>
      </c>
      <c r="X272" s="2" t="s">
        <v>8590</v>
      </c>
      <c r="Z272" s="2"/>
      <c r="AA272" s="22" t="b">
        <v>0</v>
      </c>
      <c r="AB272" s="2" t="s">
        <v>8591</v>
      </c>
      <c r="AC272" s="22" t="b">
        <v>0</v>
      </c>
      <c r="AD272" s="2" t="s">
        <v>8592</v>
      </c>
      <c r="AE272" s="2" t="b">
        <v>0</v>
      </c>
      <c r="AF272" s="2" t="s">
        <v>8593</v>
      </c>
      <c r="AG272" s="2" t="b">
        <v>0</v>
      </c>
      <c r="AH272" s="2" t="s">
        <v>8594</v>
      </c>
      <c r="AQ272" s="2" t="b">
        <v>0</v>
      </c>
      <c r="AR272" s="2" t="s">
        <v>8595</v>
      </c>
      <c r="AS272" s="22" t="b">
        <v>0</v>
      </c>
      <c r="AT272" s="2" t="s">
        <v>8596</v>
      </c>
      <c r="BI272" s="22" t="b">
        <v>0</v>
      </c>
      <c r="BJ272" s="2" t="s">
        <v>8597</v>
      </c>
    </row>
    <row r="273">
      <c r="C273" s="22" t="b">
        <v>0</v>
      </c>
      <c r="D273" s="2" t="s">
        <v>8598</v>
      </c>
      <c r="G273" s="22" t="b">
        <v>0</v>
      </c>
      <c r="H273" s="173" t="s">
        <v>8599</v>
      </c>
      <c r="I273" s="2"/>
      <c r="J273" s="2"/>
      <c r="K273" s="22" t="b">
        <v>0</v>
      </c>
      <c r="L273" s="2" t="s">
        <v>8600</v>
      </c>
      <c r="O273" s="22" t="b">
        <v>0</v>
      </c>
      <c r="P273" s="2" t="s">
        <v>7537</v>
      </c>
      <c r="Q273" s="22" t="b">
        <v>0</v>
      </c>
      <c r="R273" s="2" t="s">
        <v>8601</v>
      </c>
      <c r="S273" s="22" t="b">
        <v>0</v>
      </c>
      <c r="T273" s="2" t="s">
        <v>8602</v>
      </c>
      <c r="U273" s="2"/>
      <c r="W273" s="22" t="b">
        <v>0</v>
      </c>
      <c r="X273" s="2" t="s">
        <v>8603</v>
      </c>
      <c r="Z273" s="2"/>
      <c r="AA273" s="22" t="b">
        <v>0</v>
      </c>
      <c r="AB273" s="2" t="s">
        <v>8604</v>
      </c>
      <c r="AC273" s="22" t="b">
        <v>0</v>
      </c>
      <c r="AD273" s="2" t="s">
        <v>8605</v>
      </c>
      <c r="AE273" s="2" t="b">
        <v>0</v>
      </c>
      <c r="AF273" s="2" t="s">
        <v>8606</v>
      </c>
      <c r="AG273" s="22" t="b">
        <v>0</v>
      </c>
      <c r="AH273" s="2" t="s">
        <v>8607</v>
      </c>
      <c r="AQ273" s="2" t="b">
        <v>0</v>
      </c>
      <c r="AR273" s="2" t="s">
        <v>8608</v>
      </c>
      <c r="AS273" s="22" t="b">
        <v>0</v>
      </c>
      <c r="AT273" s="2" t="s">
        <v>8609</v>
      </c>
      <c r="BI273" s="22" t="b">
        <v>0</v>
      </c>
      <c r="BJ273" s="2" t="s">
        <v>8610</v>
      </c>
    </row>
    <row r="274">
      <c r="C274" s="83" t="b">
        <v>0</v>
      </c>
      <c r="D274" s="84" t="s">
        <v>8611</v>
      </c>
      <c r="G274" s="22" t="b">
        <v>0</v>
      </c>
      <c r="H274" s="2" t="s">
        <v>6828</v>
      </c>
      <c r="I274" s="2"/>
      <c r="J274" s="2"/>
      <c r="K274" s="22" t="b">
        <v>0</v>
      </c>
      <c r="L274" s="2" t="s">
        <v>8612</v>
      </c>
      <c r="O274" s="22" t="b">
        <v>0</v>
      </c>
      <c r="P274" s="2" t="s">
        <v>7554</v>
      </c>
      <c r="Q274" s="22" t="b">
        <v>0</v>
      </c>
      <c r="R274" s="2" t="s">
        <v>8613</v>
      </c>
      <c r="S274" s="22" t="b">
        <v>0</v>
      </c>
      <c r="T274" s="2" t="s">
        <v>8614</v>
      </c>
      <c r="U274" s="2"/>
      <c r="W274" s="22" t="b">
        <v>0</v>
      </c>
      <c r="X274" s="2" t="s">
        <v>8615</v>
      </c>
      <c r="Z274" s="2"/>
      <c r="AA274" s="22" t="b">
        <v>0</v>
      </c>
      <c r="AB274" s="2" t="s">
        <v>8616</v>
      </c>
      <c r="AC274" s="22" t="b">
        <v>0</v>
      </c>
      <c r="AD274" s="2" t="s">
        <v>8617</v>
      </c>
      <c r="AE274" s="2" t="b">
        <v>0</v>
      </c>
      <c r="AF274" s="2" t="s">
        <v>8618</v>
      </c>
      <c r="AG274" s="22" t="b">
        <v>0</v>
      </c>
      <c r="AH274" s="2" t="s">
        <v>8619</v>
      </c>
      <c r="AQ274" s="2" t="b">
        <v>0</v>
      </c>
      <c r="AR274" s="2" t="s">
        <v>8620</v>
      </c>
      <c r="AS274" s="22" t="b">
        <v>0</v>
      </c>
      <c r="AT274" s="2" t="s">
        <v>8621</v>
      </c>
      <c r="BI274" s="22" t="b">
        <v>0</v>
      </c>
      <c r="BJ274" s="2" t="s">
        <v>8622</v>
      </c>
    </row>
    <row r="275">
      <c r="C275" s="22" t="b">
        <v>0</v>
      </c>
      <c r="D275" s="2" t="s">
        <v>8623</v>
      </c>
      <c r="G275" s="22" t="b">
        <v>0</v>
      </c>
      <c r="H275" s="173" t="s">
        <v>8624</v>
      </c>
      <c r="I275" s="2"/>
      <c r="J275" s="2"/>
      <c r="K275" s="22" t="b">
        <v>0</v>
      </c>
      <c r="L275" s="2" t="s">
        <v>8625</v>
      </c>
      <c r="O275" s="22" t="b">
        <v>0</v>
      </c>
      <c r="P275" s="2" t="s">
        <v>7572</v>
      </c>
      <c r="Q275" s="22" t="b">
        <v>0</v>
      </c>
      <c r="R275" s="2" t="s">
        <v>8626</v>
      </c>
      <c r="S275" s="22" t="b">
        <v>0</v>
      </c>
      <c r="T275" s="2" t="s">
        <v>8628</v>
      </c>
      <c r="U275" s="2"/>
      <c r="W275" s="22" t="b">
        <v>0</v>
      </c>
      <c r="X275" s="2" t="s">
        <v>8629</v>
      </c>
      <c r="Z275" s="2"/>
      <c r="AA275" s="22" t="b">
        <v>0</v>
      </c>
      <c r="AB275" s="2" t="s">
        <v>8630</v>
      </c>
      <c r="AC275" s="22" t="b">
        <v>0</v>
      </c>
      <c r="AD275" s="2" t="s">
        <v>8631</v>
      </c>
      <c r="AE275" s="2" t="b">
        <v>0</v>
      </c>
      <c r="AF275" s="2" t="s">
        <v>8632</v>
      </c>
      <c r="AG275" s="22" t="b">
        <v>0</v>
      </c>
      <c r="AH275" s="2" t="s">
        <v>8633</v>
      </c>
      <c r="AQ275" s="2" t="b">
        <v>0</v>
      </c>
      <c r="AR275" s="2" t="s">
        <v>8634</v>
      </c>
      <c r="AS275" s="22" t="b">
        <v>0</v>
      </c>
      <c r="AT275" s="2" t="s">
        <v>8635</v>
      </c>
      <c r="BI275" s="22" t="b">
        <v>0</v>
      </c>
      <c r="BJ275" s="2" t="s">
        <v>8636</v>
      </c>
    </row>
    <row r="276">
      <c r="C276" s="22" t="b">
        <v>0</v>
      </c>
      <c r="D276" s="2" t="s">
        <v>8637</v>
      </c>
      <c r="G276" s="22" t="b">
        <v>0</v>
      </c>
      <c r="H276" s="173" t="s">
        <v>8638</v>
      </c>
      <c r="I276" s="2"/>
      <c r="J276" s="2"/>
      <c r="K276" s="22" t="b">
        <v>0</v>
      </c>
      <c r="L276" s="2" t="s">
        <v>8639</v>
      </c>
      <c r="O276" s="22" t="b">
        <v>0</v>
      </c>
      <c r="P276" s="2" t="s">
        <v>7589</v>
      </c>
      <c r="Q276" s="22" t="b">
        <v>0</v>
      </c>
      <c r="R276" s="2" t="s">
        <v>8640</v>
      </c>
      <c r="S276" s="22" t="b">
        <v>0</v>
      </c>
      <c r="T276" s="2" t="s">
        <v>8641</v>
      </c>
      <c r="U276" s="2"/>
      <c r="W276" s="22" t="b">
        <v>0</v>
      </c>
      <c r="X276" s="2" t="s">
        <v>8642</v>
      </c>
      <c r="Z276" s="2"/>
      <c r="AA276" s="22" t="b">
        <v>0</v>
      </c>
      <c r="AB276" s="2" t="s">
        <v>8643</v>
      </c>
      <c r="AC276" s="22" t="b">
        <v>0</v>
      </c>
      <c r="AD276" s="2" t="s">
        <v>8644</v>
      </c>
      <c r="AE276" s="2" t="b">
        <v>0</v>
      </c>
      <c r="AF276" s="2" t="s">
        <v>8645</v>
      </c>
      <c r="AG276" s="22" t="b">
        <v>0</v>
      </c>
      <c r="AH276" s="2" t="s">
        <v>8646</v>
      </c>
      <c r="AQ276" s="2" t="b">
        <v>0</v>
      </c>
      <c r="AR276" s="2" t="s">
        <v>8647</v>
      </c>
      <c r="AS276" s="22" t="b">
        <v>0</v>
      </c>
      <c r="AT276" s="2" t="s">
        <v>8648</v>
      </c>
      <c r="BI276" s="22" t="b">
        <v>0</v>
      </c>
      <c r="BJ276" s="2" t="s">
        <v>8649</v>
      </c>
    </row>
    <row r="277">
      <c r="C277" s="22" t="b">
        <v>0</v>
      </c>
      <c r="D277" s="2" t="s">
        <v>8650</v>
      </c>
      <c r="G277" s="22" t="b">
        <v>0</v>
      </c>
      <c r="H277" s="2" t="s">
        <v>6848</v>
      </c>
      <c r="I277" s="2"/>
      <c r="J277" s="2"/>
      <c r="K277" s="22" t="b">
        <v>0</v>
      </c>
      <c r="L277" s="2" t="s">
        <v>8651</v>
      </c>
      <c r="O277" s="22" t="b">
        <v>0</v>
      </c>
      <c r="P277" s="2" t="s">
        <v>7604</v>
      </c>
      <c r="Q277" s="22" t="b">
        <v>0</v>
      </c>
      <c r="R277" s="2" t="s">
        <v>8652</v>
      </c>
      <c r="S277" s="22" t="b">
        <v>0</v>
      </c>
      <c r="T277" s="2" t="s">
        <v>8653</v>
      </c>
      <c r="U277" s="2"/>
      <c r="W277" s="22" t="b">
        <v>0</v>
      </c>
      <c r="X277" s="2" t="s">
        <v>8654</v>
      </c>
      <c r="Z277" s="2"/>
      <c r="AA277" s="22" t="b">
        <v>0</v>
      </c>
      <c r="AB277" s="2" t="s">
        <v>8655</v>
      </c>
      <c r="AC277" s="22" t="b">
        <v>0</v>
      </c>
      <c r="AD277" s="2" t="s">
        <v>8656</v>
      </c>
      <c r="AE277" s="2" t="b">
        <v>0</v>
      </c>
      <c r="AF277" s="2" t="s">
        <v>8657</v>
      </c>
      <c r="AG277" s="22" t="b">
        <v>0</v>
      </c>
      <c r="AH277" s="2" t="s">
        <v>8658</v>
      </c>
      <c r="AQ277" s="2" t="b">
        <v>0</v>
      </c>
      <c r="AR277" s="2" t="s">
        <v>8659</v>
      </c>
      <c r="AS277" s="22" t="b">
        <v>0</v>
      </c>
      <c r="AT277" s="2" t="s">
        <v>8660</v>
      </c>
      <c r="BI277" s="22" t="b">
        <v>0</v>
      </c>
      <c r="BJ277" s="2" t="s">
        <v>8661</v>
      </c>
    </row>
    <row r="278">
      <c r="C278" s="22" t="b">
        <v>0</v>
      </c>
      <c r="D278" s="2" t="s">
        <v>8662</v>
      </c>
      <c r="G278" s="22" t="b">
        <v>0</v>
      </c>
      <c r="H278" s="2" t="s">
        <v>8663</v>
      </c>
      <c r="I278" s="2"/>
      <c r="J278" s="2"/>
      <c r="K278" s="22" t="b">
        <v>0</v>
      </c>
      <c r="L278" s="2" t="s">
        <v>8664</v>
      </c>
      <c r="O278" s="22" t="b">
        <v>0</v>
      </c>
      <c r="P278" s="2" t="s">
        <v>7622</v>
      </c>
      <c r="Q278" s="22" t="b">
        <v>0</v>
      </c>
      <c r="R278" s="2" t="s">
        <v>8665</v>
      </c>
      <c r="S278" s="22" t="b">
        <v>0</v>
      </c>
      <c r="T278" s="2" t="s">
        <v>8666</v>
      </c>
      <c r="U278" s="2"/>
      <c r="W278" s="22" t="b">
        <v>0</v>
      </c>
      <c r="X278" s="2" t="s">
        <v>8668</v>
      </c>
      <c r="Z278" s="2"/>
      <c r="AA278" s="22" t="b">
        <v>0</v>
      </c>
      <c r="AB278" s="2" t="s">
        <v>8669</v>
      </c>
      <c r="AC278" s="22" t="b">
        <v>0</v>
      </c>
      <c r="AD278" s="2" t="s">
        <v>8670</v>
      </c>
      <c r="AE278" s="83" t="b">
        <v>0</v>
      </c>
      <c r="AF278" s="84" t="s">
        <v>8671</v>
      </c>
      <c r="AG278" s="22" t="b">
        <v>0</v>
      </c>
      <c r="AH278" s="2" t="s">
        <v>8672</v>
      </c>
      <c r="AQ278" s="2" t="b">
        <v>0</v>
      </c>
      <c r="AR278" s="2" t="s">
        <v>8673</v>
      </c>
      <c r="AS278" s="22" t="b">
        <v>0</v>
      </c>
      <c r="AT278" s="2" t="s">
        <v>8674</v>
      </c>
      <c r="BI278" s="22" t="b">
        <v>0</v>
      </c>
      <c r="BJ278" s="2" t="s">
        <v>8675</v>
      </c>
    </row>
    <row r="279">
      <c r="C279" s="22" t="b">
        <v>0</v>
      </c>
      <c r="D279" s="2" t="s">
        <v>8676</v>
      </c>
      <c r="G279" s="22" t="b">
        <v>0</v>
      </c>
      <c r="H279" s="173" t="s">
        <v>8677</v>
      </c>
      <c r="I279" s="2"/>
      <c r="J279" s="2"/>
      <c r="K279" s="22" t="b">
        <v>0</v>
      </c>
      <c r="L279" s="2" t="s">
        <v>8678</v>
      </c>
      <c r="O279" s="22" t="b">
        <v>0</v>
      </c>
      <c r="P279" s="2" t="s">
        <v>7639</v>
      </c>
      <c r="Q279" s="22" t="b">
        <v>0</v>
      </c>
      <c r="R279" s="2" t="s">
        <v>8680</v>
      </c>
      <c r="S279" s="22" t="b">
        <v>0</v>
      </c>
      <c r="T279" s="2" t="s">
        <v>8681</v>
      </c>
      <c r="U279" s="2"/>
      <c r="W279" s="22" t="b">
        <v>0</v>
      </c>
      <c r="X279" s="2" t="s">
        <v>8682</v>
      </c>
      <c r="Z279" s="2"/>
      <c r="AA279" s="22" t="b">
        <v>0</v>
      </c>
      <c r="AB279" s="2" t="s">
        <v>8683</v>
      </c>
      <c r="AC279" s="22" t="b">
        <v>0</v>
      </c>
      <c r="AD279" s="2" t="s">
        <v>8684</v>
      </c>
      <c r="AE279" s="2" t="b">
        <v>0</v>
      </c>
      <c r="AF279" s="2" t="s">
        <v>8685</v>
      </c>
      <c r="AG279" s="22" t="b">
        <v>0</v>
      </c>
      <c r="AH279" s="2" t="s">
        <v>8686</v>
      </c>
      <c r="AQ279" s="2" t="b">
        <v>0</v>
      </c>
      <c r="AR279" s="2" t="s">
        <v>8687</v>
      </c>
      <c r="AS279" s="22" t="b">
        <v>0</v>
      </c>
      <c r="AT279" s="2" t="s">
        <v>8689</v>
      </c>
      <c r="BI279" s="22" t="b">
        <v>0</v>
      </c>
      <c r="BJ279" s="2" t="s">
        <v>8690</v>
      </c>
    </row>
    <row r="280">
      <c r="C280" s="22" t="b">
        <v>0</v>
      </c>
      <c r="D280" s="2" t="s">
        <v>8691</v>
      </c>
      <c r="G280" s="22" t="b">
        <v>0</v>
      </c>
      <c r="H280" s="2" t="s">
        <v>8693</v>
      </c>
      <c r="I280" s="2"/>
      <c r="J280" s="2"/>
      <c r="K280" s="22" t="b">
        <v>0</v>
      </c>
      <c r="L280" s="2" t="s">
        <v>8694</v>
      </c>
      <c r="O280" s="22" t="b">
        <v>0</v>
      </c>
      <c r="P280" s="2" t="s">
        <v>7657</v>
      </c>
      <c r="Q280" s="83" t="b">
        <v>0</v>
      </c>
      <c r="R280" s="84" t="s">
        <v>1202</v>
      </c>
      <c r="S280" s="22" t="b">
        <v>0</v>
      </c>
      <c r="T280" s="2" t="s">
        <v>8695</v>
      </c>
      <c r="U280" s="2"/>
      <c r="W280" s="22" t="b">
        <v>0</v>
      </c>
      <c r="X280" s="2" t="s">
        <v>8696</v>
      </c>
      <c r="Z280" s="2"/>
      <c r="AA280" s="22" t="b">
        <v>0</v>
      </c>
      <c r="AB280" s="2" t="s">
        <v>8697</v>
      </c>
      <c r="AC280" s="22" t="b">
        <v>0</v>
      </c>
      <c r="AD280" s="2" t="s">
        <v>8698</v>
      </c>
      <c r="AE280" s="2" t="b">
        <v>0</v>
      </c>
      <c r="AF280" s="2" t="s">
        <v>8699</v>
      </c>
      <c r="AG280" s="22" t="b">
        <v>0</v>
      </c>
      <c r="AH280" s="2" t="s">
        <v>8700</v>
      </c>
      <c r="AQ280" s="2" t="b">
        <v>0</v>
      </c>
      <c r="AR280" s="2" t="s">
        <v>8701</v>
      </c>
      <c r="AS280" s="22" t="b">
        <v>0</v>
      </c>
      <c r="AT280" s="2" t="s">
        <v>8702</v>
      </c>
      <c r="BI280" s="22" t="b">
        <v>0</v>
      </c>
      <c r="BJ280" s="2" t="s">
        <v>8703</v>
      </c>
    </row>
    <row r="281">
      <c r="C281" s="22" t="b">
        <v>0</v>
      </c>
      <c r="D281" s="2" t="s">
        <v>8704</v>
      </c>
      <c r="G281" s="83" t="b">
        <v>0</v>
      </c>
      <c r="H281" s="84" t="s">
        <v>8705</v>
      </c>
      <c r="I281" s="2"/>
      <c r="J281" s="2"/>
      <c r="K281" s="22" t="b">
        <v>0</v>
      </c>
      <c r="L281" s="2" t="s">
        <v>8706</v>
      </c>
      <c r="O281" s="22" t="b">
        <v>0</v>
      </c>
      <c r="P281" s="2" t="s">
        <v>7676</v>
      </c>
      <c r="Q281" s="22" t="b">
        <v>0</v>
      </c>
      <c r="R281" s="2" t="s">
        <v>8707</v>
      </c>
      <c r="S281" s="22" t="b">
        <v>0</v>
      </c>
      <c r="T281" s="2" t="s">
        <v>8708</v>
      </c>
      <c r="U281" s="2"/>
      <c r="W281" s="22" t="b">
        <v>0</v>
      </c>
      <c r="X281" s="2" t="s">
        <v>8709</v>
      </c>
      <c r="Z281" s="2"/>
      <c r="AA281" s="22" t="b">
        <v>0</v>
      </c>
      <c r="AB281" s="2" t="s">
        <v>8710</v>
      </c>
      <c r="AC281" s="22" t="b">
        <v>0</v>
      </c>
      <c r="AD281" s="2" t="s">
        <v>8711</v>
      </c>
      <c r="AE281" s="2" t="b">
        <v>0</v>
      </c>
      <c r="AF281" s="2" t="s">
        <v>8712</v>
      </c>
      <c r="AG281" s="2" t="b">
        <v>0</v>
      </c>
      <c r="AH281" s="2" t="s">
        <v>8713</v>
      </c>
      <c r="AQ281" s="2" t="b">
        <v>0</v>
      </c>
      <c r="AR281" s="2" t="s">
        <v>8715</v>
      </c>
      <c r="AS281" s="22" t="b">
        <v>0</v>
      </c>
      <c r="AT281" s="2" t="s">
        <v>8716</v>
      </c>
      <c r="BI281" s="22" t="b">
        <v>0</v>
      </c>
      <c r="BJ281" s="2" t="s">
        <v>8717</v>
      </c>
    </row>
    <row r="282">
      <c r="C282" s="22" t="b">
        <v>0</v>
      </c>
      <c r="D282" s="2" t="s">
        <v>8719</v>
      </c>
      <c r="G282" s="22" t="b">
        <v>0</v>
      </c>
      <c r="H282" s="2" t="s">
        <v>8720</v>
      </c>
      <c r="I282" s="2"/>
      <c r="J282" s="2"/>
      <c r="K282" s="22" t="b">
        <v>0</v>
      </c>
      <c r="L282" s="2" t="s">
        <v>8721</v>
      </c>
      <c r="O282" s="22" t="b">
        <v>0</v>
      </c>
      <c r="P282" s="2" t="s">
        <v>7693</v>
      </c>
      <c r="Q282" s="22" t="b">
        <v>0</v>
      </c>
      <c r="R282" s="2" t="s">
        <v>8722</v>
      </c>
      <c r="S282" s="22" t="b">
        <v>0</v>
      </c>
      <c r="T282" s="2" t="s">
        <v>8723</v>
      </c>
      <c r="U282" s="2"/>
      <c r="V282" s="2"/>
      <c r="W282" s="22" t="b">
        <v>0</v>
      </c>
      <c r="X282" s="2" t="s">
        <v>8724</v>
      </c>
      <c r="Z282" s="2"/>
      <c r="AA282" s="22" t="b">
        <v>0</v>
      </c>
      <c r="AB282" s="2" t="s">
        <v>8725</v>
      </c>
      <c r="AC282" s="22" t="b">
        <v>0</v>
      </c>
      <c r="AD282" s="2" t="s">
        <v>8726</v>
      </c>
      <c r="AE282" s="2" t="b">
        <v>0</v>
      </c>
      <c r="AF282" s="2" t="s">
        <v>8727</v>
      </c>
      <c r="AG282" s="22" t="b">
        <v>0</v>
      </c>
      <c r="AH282" s="2" t="s">
        <v>8728</v>
      </c>
      <c r="AQ282" s="2" t="b">
        <v>0</v>
      </c>
      <c r="AR282" s="2" t="s">
        <v>8729</v>
      </c>
      <c r="AS282" s="22" t="b">
        <v>0</v>
      </c>
      <c r="AT282" s="2" t="s">
        <v>8730</v>
      </c>
      <c r="BI282" s="22" t="b">
        <v>0</v>
      </c>
      <c r="BJ282" s="2" t="s">
        <v>8731</v>
      </c>
    </row>
    <row r="283">
      <c r="C283" s="22" t="b">
        <v>0</v>
      </c>
      <c r="D283" s="2" t="s">
        <v>8732</v>
      </c>
      <c r="G283" s="22" t="b">
        <v>0</v>
      </c>
      <c r="H283" s="2" t="s">
        <v>8733</v>
      </c>
      <c r="I283" s="2"/>
      <c r="J283" s="2"/>
      <c r="K283" s="22" t="b">
        <v>0</v>
      </c>
      <c r="L283" s="2" t="s">
        <v>8734</v>
      </c>
      <c r="O283" s="22" t="b">
        <v>0</v>
      </c>
      <c r="P283" s="2" t="s">
        <v>7709</v>
      </c>
      <c r="Q283" s="22" t="b">
        <v>0</v>
      </c>
      <c r="R283" s="2" t="s">
        <v>8735</v>
      </c>
      <c r="S283" s="22" t="b">
        <v>0</v>
      </c>
      <c r="T283" s="2" t="s">
        <v>8736</v>
      </c>
      <c r="U283" s="2"/>
      <c r="V283" s="2"/>
      <c r="W283" s="22" t="b">
        <v>0</v>
      </c>
      <c r="X283" s="2" t="s">
        <v>8737</v>
      </c>
      <c r="Z283" s="2"/>
      <c r="AA283" s="22" t="b">
        <v>0</v>
      </c>
      <c r="AB283" s="2" t="s">
        <v>8738</v>
      </c>
      <c r="AC283" s="22" t="b">
        <v>0</v>
      </c>
      <c r="AD283" s="2" t="s">
        <v>8739</v>
      </c>
      <c r="AE283" s="2" t="b">
        <v>0</v>
      </c>
      <c r="AF283" s="2" t="s">
        <v>8740</v>
      </c>
      <c r="AG283" s="22" t="b">
        <v>0</v>
      </c>
      <c r="AH283" s="2" t="s">
        <v>8741</v>
      </c>
      <c r="AQ283" s="2" t="b">
        <v>0</v>
      </c>
      <c r="AR283" s="2" t="s">
        <v>8742</v>
      </c>
      <c r="AS283" s="22" t="b">
        <v>0</v>
      </c>
      <c r="AT283" s="2" t="s">
        <v>8743</v>
      </c>
      <c r="BI283" s="22" t="b">
        <v>0</v>
      </c>
      <c r="BJ283" s="2" t="s">
        <v>8744</v>
      </c>
    </row>
    <row r="284">
      <c r="C284" s="22" t="b">
        <v>0</v>
      </c>
      <c r="D284" s="2" t="s">
        <v>8745</v>
      </c>
      <c r="G284" s="22" t="b">
        <v>0</v>
      </c>
      <c r="H284" s="2" t="s">
        <v>8746</v>
      </c>
      <c r="I284" s="2"/>
      <c r="J284" s="2"/>
      <c r="K284" s="22" t="b">
        <v>0</v>
      </c>
      <c r="L284" s="2" t="s">
        <v>8747</v>
      </c>
      <c r="O284" s="22" t="b">
        <v>0</v>
      </c>
      <c r="P284" s="2" t="s">
        <v>7725</v>
      </c>
      <c r="Q284" s="22" t="b">
        <v>0</v>
      </c>
      <c r="R284" s="2" t="s">
        <v>8748</v>
      </c>
      <c r="S284" s="22" t="b">
        <v>0</v>
      </c>
      <c r="T284" s="2" t="s">
        <v>8749</v>
      </c>
      <c r="U284" s="2"/>
      <c r="V284" s="2"/>
      <c r="W284" s="22" t="b">
        <v>0</v>
      </c>
      <c r="X284" s="174" t="s">
        <v>8750</v>
      </c>
      <c r="Z284" s="2"/>
      <c r="AA284" s="22" t="b">
        <v>0</v>
      </c>
      <c r="AB284" s="2" t="s">
        <v>8751</v>
      </c>
      <c r="AC284" s="22" t="b">
        <v>0</v>
      </c>
      <c r="AD284" s="2" t="s">
        <v>8752</v>
      </c>
      <c r="AE284" s="2" t="b">
        <v>0</v>
      </c>
      <c r="AF284" s="2" t="s">
        <v>8753</v>
      </c>
      <c r="AG284" s="22" t="b">
        <v>0</v>
      </c>
      <c r="AH284" s="2" t="s">
        <v>8754</v>
      </c>
      <c r="AQ284" s="2" t="b">
        <v>0</v>
      </c>
      <c r="AR284" s="2" t="s">
        <v>8755</v>
      </c>
      <c r="AS284" s="22" t="b">
        <v>0</v>
      </c>
      <c r="AT284" s="2" t="s">
        <v>8756</v>
      </c>
      <c r="BI284" s="22" t="b">
        <v>0</v>
      </c>
      <c r="BJ284" s="2" t="s">
        <v>8757</v>
      </c>
    </row>
    <row r="285">
      <c r="C285" s="22" t="b">
        <v>0</v>
      </c>
      <c r="D285" s="2" t="s">
        <v>8758</v>
      </c>
      <c r="G285" s="22" t="b">
        <v>0</v>
      </c>
      <c r="H285" s="2" t="s">
        <v>8759</v>
      </c>
      <c r="I285" s="2"/>
      <c r="J285" s="2"/>
      <c r="K285" s="22" t="b">
        <v>0</v>
      </c>
      <c r="L285" s="2" t="s">
        <v>8760</v>
      </c>
      <c r="O285" s="83" t="b">
        <v>0</v>
      </c>
      <c r="P285" s="170" t="s">
        <v>8761</v>
      </c>
      <c r="Q285" s="22" t="b">
        <v>0</v>
      </c>
      <c r="R285" s="2" t="s">
        <v>8762</v>
      </c>
      <c r="S285" s="22" t="b">
        <v>0</v>
      </c>
      <c r="T285" s="2" t="s">
        <v>8763</v>
      </c>
      <c r="U285" s="2"/>
      <c r="V285" s="2"/>
      <c r="W285" s="22" t="b">
        <v>0</v>
      </c>
      <c r="X285" s="174" t="s">
        <v>8764</v>
      </c>
      <c r="Z285" s="2"/>
      <c r="AA285" s="22" t="b">
        <v>0</v>
      </c>
      <c r="AB285" s="2" t="s">
        <v>8765</v>
      </c>
      <c r="AC285" s="22" t="b">
        <v>0</v>
      </c>
      <c r="AD285" s="2" t="s">
        <v>8766</v>
      </c>
      <c r="AE285" s="2" t="b">
        <v>0</v>
      </c>
      <c r="AF285" s="2" t="s">
        <v>8767</v>
      </c>
      <c r="AG285" s="22" t="b">
        <v>0</v>
      </c>
      <c r="AH285" s="2" t="s">
        <v>8768</v>
      </c>
      <c r="AQ285" s="2" t="b">
        <v>0</v>
      </c>
      <c r="AR285" s="2" t="s">
        <v>8770</v>
      </c>
      <c r="AS285" s="22" t="b">
        <v>0</v>
      </c>
      <c r="AT285" s="2" t="s">
        <v>8771</v>
      </c>
      <c r="BI285" s="22" t="b">
        <v>0</v>
      </c>
      <c r="BJ285" s="2" t="s">
        <v>8772</v>
      </c>
    </row>
    <row r="286">
      <c r="C286" s="22" t="b">
        <v>0</v>
      </c>
      <c r="D286" s="2" t="s">
        <v>8773</v>
      </c>
      <c r="G286" s="22" t="b">
        <v>0</v>
      </c>
      <c r="H286" s="2" t="s">
        <v>8774</v>
      </c>
      <c r="I286" s="2"/>
      <c r="J286" s="2"/>
      <c r="K286" s="22" t="b">
        <v>0</v>
      </c>
      <c r="L286" s="2" t="s">
        <v>8775</v>
      </c>
      <c r="O286" s="22" t="b">
        <v>0</v>
      </c>
      <c r="P286" s="2" t="s">
        <v>8776</v>
      </c>
      <c r="Q286" s="22" t="b">
        <v>0</v>
      </c>
      <c r="R286" s="2" t="s">
        <v>8777</v>
      </c>
      <c r="S286" s="22" t="b">
        <v>0</v>
      </c>
      <c r="T286" s="2" t="s">
        <v>8778</v>
      </c>
      <c r="U286" s="2"/>
      <c r="V286" s="2"/>
      <c r="W286" s="22" t="b">
        <v>0</v>
      </c>
      <c r="X286" s="174" t="s">
        <v>8779</v>
      </c>
      <c r="AA286" s="22" t="b">
        <v>0</v>
      </c>
      <c r="AB286" s="2" t="s">
        <v>8780</v>
      </c>
      <c r="AC286" s="22" t="b">
        <v>0</v>
      </c>
      <c r="AD286" s="2" t="s">
        <v>8781</v>
      </c>
      <c r="AE286" s="2" t="b">
        <v>0</v>
      </c>
      <c r="AF286" s="2" t="s">
        <v>8782</v>
      </c>
      <c r="AG286" s="22" t="b">
        <v>0</v>
      </c>
      <c r="AH286" s="2" t="s">
        <v>8783</v>
      </c>
      <c r="AQ286" s="2" t="b">
        <v>0</v>
      </c>
      <c r="AR286" s="2" t="s">
        <v>8784</v>
      </c>
      <c r="AS286" s="83" t="b">
        <v>0</v>
      </c>
      <c r="AT286" s="84" t="s">
        <v>626</v>
      </c>
      <c r="BI286" s="22" t="b">
        <v>0</v>
      </c>
      <c r="BJ286" s="2" t="s">
        <v>8785</v>
      </c>
    </row>
    <row r="287">
      <c r="C287" s="22" t="b">
        <v>0</v>
      </c>
      <c r="D287" s="2" t="s">
        <v>8786</v>
      </c>
      <c r="G287" s="22" t="b">
        <v>0</v>
      </c>
      <c r="H287" s="173" t="s">
        <v>8787</v>
      </c>
      <c r="I287" s="2"/>
      <c r="J287" s="2"/>
      <c r="K287" s="22" t="b">
        <v>0</v>
      </c>
      <c r="L287" s="2" t="s">
        <v>8788</v>
      </c>
      <c r="O287" s="22" t="b">
        <v>0</v>
      </c>
      <c r="P287" s="2" t="s">
        <v>8789</v>
      </c>
      <c r="Q287" s="22" t="b">
        <v>0</v>
      </c>
      <c r="R287" s="2" t="s">
        <v>8790</v>
      </c>
      <c r="S287" s="22" t="b">
        <v>0</v>
      </c>
      <c r="T287" s="2" t="s">
        <v>8791</v>
      </c>
      <c r="U287" s="2"/>
      <c r="W287" s="22" t="b">
        <v>0</v>
      </c>
      <c r="X287" s="174" t="s">
        <v>8792</v>
      </c>
      <c r="Y287" s="2"/>
      <c r="AA287" s="22" t="b">
        <v>0</v>
      </c>
      <c r="AB287" s="2" t="s">
        <v>8793</v>
      </c>
      <c r="AC287" s="22" t="b">
        <v>0</v>
      </c>
      <c r="AD287" s="2" t="s">
        <v>8794</v>
      </c>
      <c r="AE287" s="2" t="b">
        <v>0</v>
      </c>
      <c r="AF287" s="2" t="s">
        <v>8795</v>
      </c>
      <c r="AG287" s="22" t="b">
        <v>0</v>
      </c>
      <c r="AH287" s="2" t="s">
        <v>8796</v>
      </c>
      <c r="AQ287" s="2" t="b">
        <v>0</v>
      </c>
      <c r="AR287" s="2" t="s">
        <v>8797</v>
      </c>
      <c r="AS287" s="22" t="b">
        <v>0</v>
      </c>
      <c r="AT287" s="2" t="s">
        <v>8798</v>
      </c>
      <c r="BI287" s="22" t="b">
        <v>0</v>
      </c>
      <c r="BJ287" s="2" t="s">
        <v>8799</v>
      </c>
    </row>
    <row r="288">
      <c r="C288" s="22" t="b">
        <v>0</v>
      </c>
      <c r="D288" s="2" t="s">
        <v>8800</v>
      </c>
      <c r="G288" s="22" t="b">
        <v>0</v>
      </c>
      <c r="H288" s="173" t="s">
        <v>8801</v>
      </c>
      <c r="I288" s="2"/>
      <c r="J288" s="2"/>
      <c r="K288" s="22" t="b">
        <v>0</v>
      </c>
      <c r="L288" s="2" t="s">
        <v>8802</v>
      </c>
      <c r="O288" s="22" t="b">
        <v>0</v>
      </c>
      <c r="P288" s="2" t="s">
        <v>8803</v>
      </c>
      <c r="Q288" s="22" t="b">
        <v>0</v>
      </c>
      <c r="R288" s="2" t="s">
        <v>8804</v>
      </c>
      <c r="S288" s="22" t="b">
        <v>0</v>
      </c>
      <c r="T288" s="2" t="s">
        <v>8805</v>
      </c>
      <c r="U288" s="2"/>
      <c r="W288" s="22" t="b">
        <v>0</v>
      </c>
      <c r="X288" s="174" t="s">
        <v>8806</v>
      </c>
      <c r="Y288" s="2"/>
      <c r="Z288" s="2"/>
      <c r="AA288" s="22" t="b">
        <v>0</v>
      </c>
      <c r="AB288" s="2" t="s">
        <v>8807</v>
      </c>
      <c r="AC288" s="22" t="b">
        <v>0</v>
      </c>
      <c r="AD288" s="2" t="s">
        <v>8808</v>
      </c>
      <c r="AE288" s="2" t="b">
        <v>0</v>
      </c>
      <c r="AF288" s="2" t="s">
        <v>8809</v>
      </c>
      <c r="AG288" s="2" t="b">
        <v>0</v>
      </c>
      <c r="AH288" s="2" t="s">
        <v>8810</v>
      </c>
      <c r="AQ288" s="2" t="b">
        <v>0</v>
      </c>
      <c r="AR288" s="2" t="s">
        <v>8811</v>
      </c>
      <c r="AS288" s="22" t="b">
        <v>0</v>
      </c>
      <c r="AT288" s="2" t="s">
        <v>8812</v>
      </c>
      <c r="BI288" s="22" t="b">
        <v>0</v>
      </c>
      <c r="BJ288" s="2" t="s">
        <v>8813</v>
      </c>
    </row>
    <row r="289">
      <c r="C289" s="22" t="b">
        <v>0</v>
      </c>
      <c r="D289" s="2" t="s">
        <v>8815</v>
      </c>
      <c r="G289" s="22" t="b">
        <v>0</v>
      </c>
      <c r="H289" s="173" t="s">
        <v>8816</v>
      </c>
      <c r="I289" s="2"/>
      <c r="J289" s="2"/>
      <c r="K289" s="22" t="b">
        <v>0</v>
      </c>
      <c r="L289" s="2" t="s">
        <v>8817</v>
      </c>
      <c r="O289" s="22" t="b">
        <v>0</v>
      </c>
      <c r="P289" s="2" t="s">
        <v>8818</v>
      </c>
      <c r="Q289" s="22" t="b">
        <v>0</v>
      </c>
      <c r="R289" s="2" t="s">
        <v>8819</v>
      </c>
      <c r="S289" s="22" t="b">
        <v>0</v>
      </c>
      <c r="T289" s="2" t="s">
        <v>8820</v>
      </c>
      <c r="U289" s="2"/>
      <c r="W289" s="22" t="b">
        <v>0</v>
      </c>
      <c r="X289" s="2" t="s">
        <v>8821</v>
      </c>
      <c r="Y289" s="2"/>
      <c r="Z289" s="2"/>
      <c r="AA289" s="22" t="b">
        <v>0</v>
      </c>
      <c r="AB289" s="2" t="s">
        <v>8822</v>
      </c>
      <c r="AC289" s="22" t="b">
        <v>0</v>
      </c>
      <c r="AD289" s="2" t="s">
        <v>8823</v>
      </c>
      <c r="AE289" s="2" t="b">
        <v>0</v>
      </c>
      <c r="AF289" s="2" t="s">
        <v>8824</v>
      </c>
      <c r="AG289" s="2" t="b">
        <v>0</v>
      </c>
      <c r="AH289" s="2" t="s">
        <v>8825</v>
      </c>
      <c r="AQ289" s="2" t="b">
        <v>0</v>
      </c>
      <c r="AR289" s="2" t="s">
        <v>8826</v>
      </c>
      <c r="AS289" s="22" t="b">
        <v>0</v>
      </c>
      <c r="AT289" s="2" t="s">
        <v>8827</v>
      </c>
      <c r="BI289" s="22" t="b">
        <v>0</v>
      </c>
      <c r="BJ289" s="2" t="s">
        <v>8828</v>
      </c>
    </row>
    <row r="290">
      <c r="C290" s="22" t="b">
        <v>0</v>
      </c>
      <c r="D290" s="2" t="s">
        <v>8829</v>
      </c>
      <c r="G290" s="22" t="b">
        <v>0</v>
      </c>
      <c r="H290" s="2" t="s">
        <v>8830</v>
      </c>
      <c r="I290" s="2"/>
      <c r="J290" s="2"/>
      <c r="K290" s="22" t="b">
        <v>0</v>
      </c>
      <c r="L290" s="2" t="s">
        <v>8831</v>
      </c>
      <c r="O290" s="22" t="b">
        <v>0</v>
      </c>
      <c r="P290" s="2" t="s">
        <v>8832</v>
      </c>
      <c r="Q290" s="22" t="b">
        <v>0</v>
      </c>
      <c r="R290" s="2" t="s">
        <v>8833</v>
      </c>
      <c r="S290" s="22" t="b">
        <v>0</v>
      </c>
      <c r="T290" s="2" t="s">
        <v>7189</v>
      </c>
      <c r="U290" s="2"/>
      <c r="W290" s="22" t="b">
        <v>0</v>
      </c>
      <c r="X290" s="2" t="s">
        <v>8834</v>
      </c>
      <c r="Y290" s="2"/>
      <c r="Z290" s="2"/>
      <c r="AA290" s="22" t="b">
        <v>0</v>
      </c>
      <c r="AB290" s="2" t="s">
        <v>8835</v>
      </c>
      <c r="AC290" s="22" t="b">
        <v>0</v>
      </c>
      <c r="AD290" s="2" t="s">
        <v>8836</v>
      </c>
      <c r="AE290" s="2" t="b">
        <v>0</v>
      </c>
      <c r="AF290" s="2" t="s">
        <v>4612</v>
      </c>
      <c r="AG290" s="2" t="b">
        <v>0</v>
      </c>
      <c r="AH290" s="2" t="s">
        <v>8837</v>
      </c>
      <c r="AQ290" s="2" t="b">
        <v>0</v>
      </c>
      <c r="AR290" s="2" t="s">
        <v>8838</v>
      </c>
      <c r="AS290" s="22" t="b">
        <v>0</v>
      </c>
      <c r="AT290" s="2" t="s">
        <v>8839</v>
      </c>
      <c r="BI290" s="22" t="b">
        <v>0</v>
      </c>
      <c r="BJ290" s="2" t="s">
        <v>8840</v>
      </c>
    </row>
    <row r="291">
      <c r="C291" s="22" t="b">
        <v>0</v>
      </c>
      <c r="D291" s="2" t="s">
        <v>8841</v>
      </c>
      <c r="G291" s="22" t="b">
        <v>0</v>
      </c>
      <c r="H291" s="2" t="s">
        <v>8842</v>
      </c>
      <c r="I291" s="2"/>
      <c r="J291" s="2"/>
      <c r="K291" s="22" t="b">
        <v>0</v>
      </c>
      <c r="L291" s="2" t="s">
        <v>684</v>
      </c>
      <c r="O291" s="22" t="b">
        <v>0</v>
      </c>
      <c r="P291" s="2" t="s">
        <v>8843</v>
      </c>
      <c r="Q291" s="22" t="b">
        <v>0</v>
      </c>
      <c r="R291" s="2" t="s">
        <v>8844</v>
      </c>
      <c r="S291" s="22" t="b">
        <v>0</v>
      </c>
      <c r="T291" s="2" t="s">
        <v>7211</v>
      </c>
      <c r="U291" s="2"/>
      <c r="W291" s="22" t="b">
        <v>0</v>
      </c>
      <c r="X291" s="2" t="s">
        <v>8845</v>
      </c>
      <c r="Y291" s="2"/>
      <c r="Z291" s="2"/>
      <c r="AA291" s="22" t="b">
        <v>0</v>
      </c>
      <c r="AB291" s="2" t="s">
        <v>8846</v>
      </c>
      <c r="AC291" s="22" t="b">
        <v>0</v>
      </c>
      <c r="AD291" s="2" t="s">
        <v>8847</v>
      </c>
      <c r="AE291" s="2" t="b">
        <v>0</v>
      </c>
      <c r="AF291" s="2" t="s">
        <v>8848</v>
      </c>
      <c r="AG291" s="2" t="b">
        <v>0</v>
      </c>
      <c r="AH291" s="2" t="s">
        <v>8849</v>
      </c>
      <c r="AQ291" s="2" t="b">
        <v>0</v>
      </c>
      <c r="AR291" s="2" t="s">
        <v>8850</v>
      </c>
      <c r="AS291" s="22" t="b">
        <v>0</v>
      </c>
      <c r="AT291" s="2" t="s">
        <v>8851</v>
      </c>
      <c r="BI291" s="22" t="b">
        <v>0</v>
      </c>
      <c r="BJ291" s="2" t="s">
        <v>8852</v>
      </c>
    </row>
    <row r="292">
      <c r="C292" s="22" t="b">
        <v>0</v>
      </c>
      <c r="D292" s="2" t="s">
        <v>8853</v>
      </c>
      <c r="G292" s="22" t="b">
        <v>0</v>
      </c>
      <c r="H292" s="2" t="s">
        <v>8855</v>
      </c>
      <c r="I292" s="2"/>
      <c r="J292" s="2"/>
      <c r="K292" s="22" t="b">
        <v>0</v>
      </c>
      <c r="L292" s="2" t="s">
        <v>687</v>
      </c>
      <c r="O292" s="22" t="b">
        <v>0</v>
      </c>
      <c r="P292" s="2" t="s">
        <v>8856</v>
      </c>
      <c r="Q292" s="22" t="b">
        <v>0</v>
      </c>
      <c r="R292" s="2" t="s">
        <v>8857</v>
      </c>
      <c r="S292" s="22" t="b">
        <v>0</v>
      </c>
      <c r="T292" s="2" t="s">
        <v>7272</v>
      </c>
      <c r="U292" s="2"/>
      <c r="W292" s="22" t="b">
        <v>0</v>
      </c>
      <c r="X292" s="2" t="s">
        <v>8859</v>
      </c>
      <c r="Y292" s="2"/>
      <c r="Z292" s="2"/>
      <c r="AA292" s="22" t="b">
        <v>0</v>
      </c>
      <c r="AB292" s="2" t="s">
        <v>8860</v>
      </c>
      <c r="AC292" s="22" t="b">
        <v>0</v>
      </c>
      <c r="AD292" s="2" t="s">
        <v>8861</v>
      </c>
      <c r="AE292" s="2" t="b">
        <v>0</v>
      </c>
      <c r="AF292" s="2" t="s">
        <v>8862</v>
      </c>
      <c r="AG292" s="2" t="b">
        <v>0</v>
      </c>
      <c r="AH292" s="2" t="s">
        <v>8863</v>
      </c>
      <c r="AQ292" s="2" t="b">
        <v>0</v>
      </c>
      <c r="AR292" s="2" t="s">
        <v>8864</v>
      </c>
      <c r="AS292" s="22" t="b">
        <v>0</v>
      </c>
      <c r="AT292" s="2" t="s">
        <v>8866</v>
      </c>
      <c r="BI292" s="22" t="b">
        <v>0</v>
      </c>
      <c r="BJ292" s="2" t="s">
        <v>8867</v>
      </c>
    </row>
    <row r="293">
      <c r="C293" s="22" t="b">
        <v>0</v>
      </c>
      <c r="D293" s="174" t="s">
        <v>3043</v>
      </c>
      <c r="G293" s="22" t="b">
        <v>0</v>
      </c>
      <c r="H293" s="2" t="s">
        <v>8868</v>
      </c>
      <c r="I293" s="2"/>
      <c r="J293" s="2"/>
      <c r="K293" s="22" t="b">
        <v>0</v>
      </c>
      <c r="L293" s="2" t="s">
        <v>699</v>
      </c>
      <c r="O293" s="22" t="b">
        <v>0</v>
      </c>
      <c r="P293" s="2" t="s">
        <v>8869</v>
      </c>
      <c r="Q293" s="22" t="b">
        <v>0</v>
      </c>
      <c r="R293" s="2" t="s">
        <v>8870</v>
      </c>
      <c r="S293" s="22" t="b">
        <v>0</v>
      </c>
      <c r="T293" s="2" t="s">
        <v>7292</v>
      </c>
      <c r="U293" s="2"/>
      <c r="W293" s="22" t="b">
        <v>0</v>
      </c>
      <c r="X293" s="2" t="s">
        <v>8871</v>
      </c>
      <c r="Y293" s="2"/>
      <c r="Z293" s="2"/>
      <c r="AA293" s="83" t="b">
        <v>0</v>
      </c>
      <c r="AB293" s="84" t="s">
        <v>8872</v>
      </c>
      <c r="AC293" s="22" t="b">
        <v>0</v>
      </c>
      <c r="AD293" s="2" t="s">
        <v>8873</v>
      </c>
      <c r="AE293" s="2" t="b">
        <v>0</v>
      </c>
      <c r="AF293" s="2" t="s">
        <v>8874</v>
      </c>
      <c r="AG293" s="2" t="b">
        <v>0</v>
      </c>
      <c r="AH293" s="2" t="s">
        <v>8875</v>
      </c>
      <c r="AS293" s="22" t="b">
        <v>0</v>
      </c>
      <c r="AT293" s="2" t="s">
        <v>8876</v>
      </c>
      <c r="BI293" s="22" t="b">
        <v>0</v>
      </c>
      <c r="BJ293" s="2" t="s">
        <v>8877</v>
      </c>
    </row>
    <row r="294">
      <c r="C294" s="22" t="b">
        <v>0</v>
      </c>
      <c r="D294" s="174" t="s">
        <v>3071</v>
      </c>
      <c r="G294" s="2" t="b">
        <v>0</v>
      </c>
      <c r="H294" s="2" t="s">
        <v>8878</v>
      </c>
      <c r="I294" s="2"/>
      <c r="J294" s="2"/>
      <c r="K294" s="22" t="b">
        <v>0</v>
      </c>
      <c r="L294" s="2" t="s">
        <v>763</v>
      </c>
      <c r="O294" s="22" t="b">
        <v>0</v>
      </c>
      <c r="P294" s="2" t="s">
        <v>8879</v>
      </c>
      <c r="Q294" s="22" t="b">
        <v>0</v>
      </c>
      <c r="R294" s="2" t="s">
        <v>8880</v>
      </c>
      <c r="S294" s="22" t="b">
        <v>0</v>
      </c>
      <c r="T294" s="2" t="s">
        <v>7307</v>
      </c>
      <c r="U294" s="2"/>
      <c r="W294" s="22" t="b">
        <v>0</v>
      </c>
      <c r="X294" s="2" t="s">
        <v>8881</v>
      </c>
      <c r="Y294" s="2"/>
      <c r="Z294" s="2"/>
      <c r="AA294" s="22" t="b">
        <v>0</v>
      </c>
      <c r="AB294" s="2" t="s">
        <v>8883</v>
      </c>
      <c r="AC294" s="22" t="b">
        <v>0</v>
      </c>
      <c r="AD294" s="2" t="s">
        <v>8884</v>
      </c>
      <c r="AE294" s="2" t="b">
        <v>0</v>
      </c>
      <c r="AF294" s="2" t="s">
        <v>8885</v>
      </c>
      <c r="AG294" s="2" t="b">
        <v>0</v>
      </c>
      <c r="AH294" s="2" t="s">
        <v>8886</v>
      </c>
      <c r="AS294" s="22" t="b">
        <v>0</v>
      </c>
      <c r="AT294" s="2" t="s">
        <v>8887</v>
      </c>
      <c r="BI294" s="22" t="b">
        <v>0</v>
      </c>
      <c r="BJ294" s="2" t="s">
        <v>8888</v>
      </c>
    </row>
    <row r="295">
      <c r="C295" s="22" t="b">
        <v>0</v>
      </c>
      <c r="D295" s="2" t="s">
        <v>7189</v>
      </c>
      <c r="G295" s="83" t="b">
        <v>0</v>
      </c>
      <c r="H295" s="84" t="s">
        <v>1006</v>
      </c>
      <c r="I295" s="2"/>
      <c r="J295" s="2"/>
      <c r="K295" s="22" t="b">
        <v>0</v>
      </c>
      <c r="L295" s="2" t="s">
        <v>785</v>
      </c>
      <c r="O295" s="22" t="b">
        <v>0</v>
      </c>
      <c r="P295" s="2" t="s">
        <v>8889</v>
      </c>
      <c r="Q295" s="22" t="b">
        <v>0</v>
      </c>
      <c r="R295" s="2" t="s">
        <v>8890</v>
      </c>
      <c r="S295" s="22" t="b">
        <v>0</v>
      </c>
      <c r="T295" s="2" t="s">
        <v>7375</v>
      </c>
      <c r="U295" s="2"/>
      <c r="W295" s="22" t="b">
        <v>0</v>
      </c>
      <c r="X295" s="2" t="s">
        <v>8891</v>
      </c>
      <c r="Y295" s="2"/>
      <c r="Z295" s="2"/>
      <c r="AA295" s="22" t="b">
        <v>0</v>
      </c>
      <c r="AB295" s="2" t="s">
        <v>8892</v>
      </c>
      <c r="AC295" s="22" t="b">
        <v>0</v>
      </c>
      <c r="AD295" s="2" t="s">
        <v>8893</v>
      </c>
      <c r="AE295" s="2" t="b">
        <v>0</v>
      </c>
      <c r="AF295" s="2" t="s">
        <v>8894</v>
      </c>
      <c r="AG295" s="2" t="b">
        <v>0</v>
      </c>
      <c r="AH295" s="2" t="s">
        <v>8895</v>
      </c>
      <c r="AS295" s="22" t="b">
        <v>0</v>
      </c>
      <c r="AT295" s="2" t="s">
        <v>8896</v>
      </c>
      <c r="BI295" s="22" t="b">
        <v>0</v>
      </c>
      <c r="BJ295" s="2" t="s">
        <v>8897</v>
      </c>
    </row>
    <row r="296">
      <c r="C296" s="22" t="b">
        <v>0</v>
      </c>
      <c r="D296" s="2" t="s">
        <v>7211</v>
      </c>
      <c r="G296" s="2" t="b">
        <v>0</v>
      </c>
      <c r="H296" s="2" t="s">
        <v>8898</v>
      </c>
      <c r="I296" s="2"/>
      <c r="J296" s="2"/>
      <c r="K296" s="22" t="b">
        <v>0</v>
      </c>
      <c r="L296" s="2" t="s">
        <v>787</v>
      </c>
      <c r="O296" s="22" t="b">
        <v>0</v>
      </c>
      <c r="P296" s="2" t="s">
        <v>949</v>
      </c>
      <c r="Q296" s="22" t="b">
        <v>0</v>
      </c>
      <c r="R296" s="2" t="s">
        <v>8899</v>
      </c>
      <c r="S296" s="22" t="b">
        <v>0</v>
      </c>
      <c r="T296" s="2" t="s">
        <v>7409</v>
      </c>
      <c r="U296" s="2"/>
      <c r="W296" s="22" t="b">
        <v>0</v>
      </c>
      <c r="X296" s="2" t="s">
        <v>8900</v>
      </c>
      <c r="Y296" s="2"/>
      <c r="Z296" s="2"/>
      <c r="AA296" s="22" t="b">
        <v>0</v>
      </c>
      <c r="AB296" s="2" t="s">
        <v>8901</v>
      </c>
      <c r="AC296" s="22" t="b">
        <v>0</v>
      </c>
      <c r="AD296" s="2" t="s">
        <v>8902</v>
      </c>
      <c r="AE296" s="2" t="b">
        <v>0</v>
      </c>
      <c r="AF296" s="2" t="s">
        <v>8903</v>
      </c>
      <c r="AG296" s="2" t="b">
        <v>0</v>
      </c>
      <c r="AH296" s="2" t="s">
        <v>8904</v>
      </c>
      <c r="AS296" s="22" t="b">
        <v>0</v>
      </c>
      <c r="AT296" s="2" t="s">
        <v>8905</v>
      </c>
      <c r="BI296" s="22" t="b">
        <v>0</v>
      </c>
      <c r="BJ296" s="2" t="s">
        <v>8906</v>
      </c>
    </row>
    <row r="297">
      <c r="C297" s="22" t="b">
        <v>0</v>
      </c>
      <c r="D297" s="2" t="s">
        <v>7272</v>
      </c>
      <c r="G297" s="2" t="b">
        <v>0</v>
      </c>
      <c r="H297" s="2" t="s">
        <v>8907</v>
      </c>
      <c r="I297" s="2"/>
      <c r="J297" s="2"/>
      <c r="K297" s="22" t="b">
        <v>0</v>
      </c>
      <c r="L297" s="2" t="s">
        <v>8908</v>
      </c>
      <c r="O297" s="22" t="b">
        <v>0</v>
      </c>
      <c r="P297" s="2" t="s">
        <v>1015</v>
      </c>
      <c r="Q297" s="22" t="b">
        <v>0</v>
      </c>
      <c r="R297" s="2" t="s">
        <v>8910</v>
      </c>
      <c r="S297" s="22" t="b">
        <v>0</v>
      </c>
      <c r="T297" s="2" t="s">
        <v>8911</v>
      </c>
      <c r="U297" s="2"/>
      <c r="V297" s="2"/>
      <c r="W297" s="22" t="b">
        <v>0</v>
      </c>
      <c r="X297" s="2" t="s">
        <v>8912</v>
      </c>
      <c r="Y297" s="2"/>
      <c r="Z297" s="2"/>
      <c r="AA297" s="22" t="b">
        <v>0</v>
      </c>
      <c r="AB297" s="2" t="s">
        <v>8913</v>
      </c>
      <c r="AC297" s="22" t="b">
        <v>0</v>
      </c>
      <c r="AD297" s="2" t="s">
        <v>8914</v>
      </c>
      <c r="AE297" s="2" t="b">
        <v>0</v>
      </c>
      <c r="AF297" s="2" t="s">
        <v>8915</v>
      </c>
      <c r="AG297" s="2" t="b">
        <v>0</v>
      </c>
      <c r="AH297" s="2" t="s">
        <v>8916</v>
      </c>
      <c r="AS297" s="22" t="b">
        <v>0</v>
      </c>
      <c r="AT297" s="2" t="s">
        <v>8917</v>
      </c>
      <c r="BI297" s="22" t="b">
        <v>0</v>
      </c>
      <c r="BJ297" s="2" t="s">
        <v>8918</v>
      </c>
    </row>
    <row r="298">
      <c r="C298" s="22" t="b">
        <v>0</v>
      </c>
      <c r="D298" s="174" t="s">
        <v>3104</v>
      </c>
      <c r="G298" s="2" t="b">
        <v>0</v>
      </c>
      <c r="H298" s="2" t="s">
        <v>8919</v>
      </c>
      <c r="I298" s="2"/>
      <c r="J298" s="2"/>
      <c r="K298" s="22" t="b">
        <v>0</v>
      </c>
      <c r="L298" s="2" t="s">
        <v>8920</v>
      </c>
      <c r="O298" s="22" t="b">
        <v>0</v>
      </c>
      <c r="P298" s="2" t="s">
        <v>8921</v>
      </c>
      <c r="Q298" s="22" t="b">
        <v>0</v>
      </c>
      <c r="R298" s="2" t="s">
        <v>8922</v>
      </c>
      <c r="S298" s="22" t="b">
        <v>0</v>
      </c>
      <c r="T298" s="2" t="s">
        <v>8923</v>
      </c>
      <c r="U298" s="2"/>
      <c r="V298" s="2"/>
      <c r="W298" s="22" t="b">
        <v>0</v>
      </c>
      <c r="X298" s="2" t="s">
        <v>8924</v>
      </c>
      <c r="Y298" s="2"/>
      <c r="Z298" s="2"/>
      <c r="AA298" s="22" t="b">
        <v>0</v>
      </c>
      <c r="AB298" s="2" t="s">
        <v>8925</v>
      </c>
      <c r="AC298" s="22" t="b">
        <v>0</v>
      </c>
      <c r="AD298" s="2" t="s">
        <v>8926</v>
      </c>
      <c r="AE298" s="2" t="b">
        <v>0</v>
      </c>
      <c r="AF298" s="2" t="s">
        <v>8927</v>
      </c>
      <c r="AG298" s="22" t="b">
        <v>0</v>
      </c>
      <c r="AH298" s="2" t="s">
        <v>8928</v>
      </c>
      <c r="AS298" s="22" t="b">
        <v>0</v>
      </c>
      <c r="AT298" s="2" t="s">
        <v>8929</v>
      </c>
      <c r="BI298" s="22" t="b">
        <v>0</v>
      </c>
      <c r="BJ298" s="2" t="s">
        <v>8930</v>
      </c>
    </row>
    <row r="299">
      <c r="C299" s="22" t="b">
        <v>0</v>
      </c>
      <c r="D299" s="174" t="s">
        <v>3134</v>
      </c>
      <c r="G299" s="2" t="b">
        <v>0</v>
      </c>
      <c r="H299" s="2" t="s">
        <v>8931</v>
      </c>
      <c r="I299" s="2"/>
      <c r="J299" s="2"/>
      <c r="K299" s="22" t="b">
        <v>0</v>
      </c>
      <c r="L299" s="2" t="s">
        <v>8932</v>
      </c>
      <c r="O299" s="22" t="b">
        <v>0</v>
      </c>
      <c r="P299" s="2" t="s">
        <v>8933</v>
      </c>
      <c r="Q299" s="22" t="b">
        <v>0</v>
      </c>
      <c r="R299" s="2" t="s">
        <v>8934</v>
      </c>
      <c r="S299" s="22" t="b">
        <v>0</v>
      </c>
      <c r="T299" s="2" t="s">
        <v>8935</v>
      </c>
      <c r="U299" s="2"/>
      <c r="V299" s="2"/>
      <c r="W299" s="22" t="b">
        <v>0</v>
      </c>
      <c r="X299" s="2" t="s">
        <v>8936</v>
      </c>
      <c r="Y299" s="2"/>
      <c r="Z299" s="2"/>
      <c r="AA299" s="22" t="b">
        <v>0</v>
      </c>
      <c r="AB299" s="2" t="s">
        <v>8937</v>
      </c>
      <c r="AC299" s="22" t="b">
        <v>0</v>
      </c>
      <c r="AD299" s="2" t="s">
        <v>8938</v>
      </c>
      <c r="AE299" s="2" t="b">
        <v>0</v>
      </c>
      <c r="AF299" s="2" t="s">
        <v>8939</v>
      </c>
      <c r="AG299" s="22" t="b">
        <v>0</v>
      </c>
      <c r="AH299" s="2" t="s">
        <v>8940</v>
      </c>
      <c r="AS299" s="22" t="b">
        <v>0</v>
      </c>
      <c r="AT299" s="2" t="s">
        <v>8941</v>
      </c>
      <c r="BI299" s="22" t="b">
        <v>0</v>
      </c>
      <c r="BJ299" s="2" t="s">
        <v>8942</v>
      </c>
    </row>
    <row r="300">
      <c r="C300" s="22" t="b">
        <v>0</v>
      </c>
      <c r="D300" s="174" t="s">
        <v>3163</v>
      </c>
      <c r="G300" s="2" t="b">
        <v>0</v>
      </c>
      <c r="H300" s="2" t="s">
        <v>8943</v>
      </c>
      <c r="I300" s="2"/>
      <c r="J300" s="2"/>
      <c r="K300" s="22" t="b">
        <v>0</v>
      </c>
      <c r="L300" s="2" t="s">
        <v>8944</v>
      </c>
      <c r="O300" s="22" t="b">
        <v>0</v>
      </c>
      <c r="P300" s="2" t="s">
        <v>8945</v>
      </c>
      <c r="Q300" s="22" t="b">
        <v>0</v>
      </c>
      <c r="R300" s="2" t="s">
        <v>8946</v>
      </c>
      <c r="S300" s="22" t="b">
        <v>0</v>
      </c>
      <c r="T300" s="2" t="s">
        <v>8947</v>
      </c>
      <c r="U300" s="2"/>
      <c r="V300" s="2"/>
      <c r="W300" s="22" t="b">
        <v>0</v>
      </c>
      <c r="X300" s="2" t="s">
        <v>8948</v>
      </c>
      <c r="Y300" s="2"/>
      <c r="Z300" s="2"/>
      <c r="AA300" s="22" t="b">
        <v>0</v>
      </c>
      <c r="AB300" s="2" t="s">
        <v>8949</v>
      </c>
      <c r="AC300" s="22" t="b">
        <v>0</v>
      </c>
      <c r="AD300" s="2" t="s">
        <v>8950</v>
      </c>
      <c r="AE300" s="2" t="b">
        <v>0</v>
      </c>
      <c r="AF300" s="2" t="s">
        <v>8951</v>
      </c>
      <c r="AG300" s="22" t="b">
        <v>0</v>
      </c>
      <c r="AH300" s="2" t="s">
        <v>8952</v>
      </c>
      <c r="AS300" s="22" t="b">
        <v>0</v>
      </c>
      <c r="AT300" s="2" t="s">
        <v>8953</v>
      </c>
      <c r="BI300" s="22" t="b">
        <v>0</v>
      </c>
      <c r="BJ300" s="2" t="s">
        <v>8954</v>
      </c>
    </row>
    <row r="301">
      <c r="C301" s="22" t="b">
        <v>0</v>
      </c>
      <c r="D301" s="2" t="s">
        <v>7292</v>
      </c>
      <c r="G301" s="2" t="b">
        <v>0</v>
      </c>
      <c r="H301" s="2" t="s">
        <v>8956</v>
      </c>
      <c r="I301" s="2"/>
      <c r="J301" s="2"/>
      <c r="K301" s="22" t="b">
        <v>0</v>
      </c>
      <c r="L301" s="2" t="s">
        <v>8957</v>
      </c>
      <c r="O301" s="22" t="b">
        <v>0</v>
      </c>
      <c r="P301" s="2" t="s">
        <v>8958</v>
      </c>
      <c r="Q301" s="22" t="b">
        <v>0</v>
      </c>
      <c r="R301" s="2" t="s">
        <v>8959</v>
      </c>
      <c r="S301" s="22" t="b">
        <v>0</v>
      </c>
      <c r="T301" s="2" t="s">
        <v>8960</v>
      </c>
      <c r="U301" s="2"/>
      <c r="V301" s="2"/>
      <c r="W301" s="22" t="b">
        <v>0</v>
      </c>
      <c r="X301" s="2" t="s">
        <v>8961</v>
      </c>
      <c r="Y301" s="2"/>
      <c r="Z301" s="2"/>
      <c r="AA301" s="22" t="b">
        <v>0</v>
      </c>
      <c r="AB301" s="2" t="s">
        <v>8962</v>
      </c>
      <c r="AC301" s="22" t="b">
        <v>0</v>
      </c>
      <c r="AD301" s="2" t="s">
        <v>8963</v>
      </c>
      <c r="AE301" s="2" t="b">
        <v>0</v>
      </c>
      <c r="AF301" s="2" t="s">
        <v>8964</v>
      </c>
      <c r="AG301" s="22" t="b">
        <v>0</v>
      </c>
      <c r="AH301" s="2" t="s">
        <v>8965</v>
      </c>
      <c r="AS301" s="22" t="b">
        <v>0</v>
      </c>
      <c r="AT301" s="2" t="s">
        <v>8966</v>
      </c>
      <c r="BI301" s="83" t="b">
        <v>0</v>
      </c>
      <c r="BJ301" s="84" t="s">
        <v>8967</v>
      </c>
    </row>
    <row r="302">
      <c r="C302" s="22" t="b">
        <v>0</v>
      </c>
      <c r="D302" s="2" t="s">
        <v>7307</v>
      </c>
      <c r="G302" s="2" t="b">
        <v>0</v>
      </c>
      <c r="H302" s="2" t="s">
        <v>8968</v>
      </c>
      <c r="I302" s="2"/>
      <c r="J302" s="2"/>
      <c r="K302" s="22" t="b">
        <v>0</v>
      </c>
      <c r="L302" s="2" t="s">
        <v>8969</v>
      </c>
      <c r="O302" s="22" t="b">
        <v>0</v>
      </c>
      <c r="P302" s="2" t="s">
        <v>8970</v>
      </c>
      <c r="Q302" s="22" t="b">
        <v>0</v>
      </c>
      <c r="R302" s="2" t="s">
        <v>8971</v>
      </c>
      <c r="S302" s="22" t="b">
        <v>0</v>
      </c>
      <c r="T302" s="2" t="s">
        <v>8972</v>
      </c>
      <c r="U302" s="2"/>
      <c r="V302" s="2"/>
      <c r="W302" s="22" t="b">
        <v>0</v>
      </c>
      <c r="X302" s="2" t="s">
        <v>8973</v>
      </c>
      <c r="Y302" s="2"/>
      <c r="Z302" s="2"/>
      <c r="AA302" s="22" t="b">
        <v>0</v>
      </c>
      <c r="AB302" s="2" t="s">
        <v>8974</v>
      </c>
      <c r="AC302" s="22" t="b">
        <v>0</v>
      </c>
      <c r="AD302" s="2" t="s">
        <v>8975</v>
      </c>
      <c r="AE302" s="2" t="b">
        <v>0</v>
      </c>
      <c r="AF302" s="2" t="s">
        <v>8976</v>
      </c>
      <c r="AG302" s="2" t="b">
        <v>0</v>
      </c>
      <c r="AH302" s="2" t="s">
        <v>8977</v>
      </c>
      <c r="AS302" s="22" t="b">
        <v>0</v>
      </c>
      <c r="AT302" s="2" t="s">
        <v>8978</v>
      </c>
      <c r="BI302" s="22" t="b">
        <v>0</v>
      </c>
      <c r="BJ302" s="2" t="s">
        <v>8979</v>
      </c>
    </row>
    <row r="303">
      <c r="C303" s="22" t="b">
        <v>0</v>
      </c>
      <c r="D303" s="2" t="s">
        <v>7375</v>
      </c>
      <c r="G303" s="2" t="b">
        <v>0</v>
      </c>
      <c r="H303" s="2" t="s">
        <v>8980</v>
      </c>
      <c r="I303" s="2"/>
      <c r="J303" s="2"/>
      <c r="K303" s="22" t="b">
        <v>0</v>
      </c>
      <c r="L303" s="2" t="s">
        <v>8981</v>
      </c>
      <c r="O303" s="22" t="b">
        <v>0</v>
      </c>
      <c r="P303" s="2" t="s">
        <v>8982</v>
      </c>
      <c r="Q303" s="22" t="b">
        <v>0</v>
      </c>
      <c r="R303" s="2" t="s">
        <v>8983</v>
      </c>
      <c r="S303" s="22" t="b">
        <v>0</v>
      </c>
      <c r="T303" s="2" t="s">
        <v>8984</v>
      </c>
      <c r="U303" s="2"/>
      <c r="V303" s="2"/>
      <c r="W303" s="22" t="b">
        <v>0</v>
      </c>
      <c r="X303" s="2" t="s">
        <v>8985</v>
      </c>
      <c r="Y303" s="2"/>
      <c r="Z303" s="2"/>
      <c r="AA303" s="22" t="b">
        <v>0</v>
      </c>
      <c r="AB303" s="2" t="s">
        <v>8986</v>
      </c>
      <c r="AC303" s="22" t="b">
        <v>0</v>
      </c>
      <c r="AD303" s="2" t="s">
        <v>8987</v>
      </c>
      <c r="AE303" s="2" t="b">
        <v>0</v>
      </c>
      <c r="AF303" s="2" t="s">
        <v>8988</v>
      </c>
      <c r="AG303" s="2" t="b">
        <v>0</v>
      </c>
      <c r="AH303" s="2" t="s">
        <v>8989</v>
      </c>
      <c r="AS303" s="22" t="b">
        <v>0</v>
      </c>
      <c r="AT303" s="2" t="s">
        <v>8990</v>
      </c>
      <c r="BI303" s="22" t="b">
        <v>0</v>
      </c>
      <c r="BJ303" s="2" t="s">
        <v>8991</v>
      </c>
    </row>
    <row r="304">
      <c r="C304" s="22" t="b">
        <v>0</v>
      </c>
      <c r="D304" s="2" t="s">
        <v>7409</v>
      </c>
      <c r="G304" s="2" t="b">
        <v>0</v>
      </c>
      <c r="H304" s="2" t="s">
        <v>8993</v>
      </c>
      <c r="I304" s="2"/>
      <c r="J304" s="2"/>
      <c r="K304" s="22" t="b">
        <v>0</v>
      </c>
      <c r="L304" s="2" t="s">
        <v>8994</v>
      </c>
      <c r="O304" s="22" t="b">
        <v>0</v>
      </c>
      <c r="P304" s="2" t="s">
        <v>8995</v>
      </c>
      <c r="Q304" s="22" t="b">
        <v>0</v>
      </c>
      <c r="R304" s="2" t="s">
        <v>8996</v>
      </c>
      <c r="S304" s="22" t="b">
        <v>0</v>
      </c>
      <c r="T304" s="2" t="s">
        <v>8997</v>
      </c>
      <c r="U304" s="2"/>
      <c r="V304" s="2"/>
      <c r="W304" s="22" t="b">
        <v>0</v>
      </c>
      <c r="X304" s="2" t="s">
        <v>8998</v>
      </c>
      <c r="Y304" s="2"/>
      <c r="Z304" s="2"/>
      <c r="AA304" s="22" t="b">
        <v>0</v>
      </c>
      <c r="AB304" s="2" t="s">
        <v>9000</v>
      </c>
      <c r="AC304" s="22" t="b">
        <v>0</v>
      </c>
      <c r="AD304" s="2" t="s">
        <v>9001</v>
      </c>
      <c r="AE304" s="2" t="b">
        <v>0</v>
      </c>
      <c r="AF304" s="2" t="s">
        <v>9002</v>
      </c>
      <c r="AG304" s="2" t="b">
        <v>0</v>
      </c>
      <c r="AH304" s="2" t="s">
        <v>9003</v>
      </c>
      <c r="AS304" s="22" t="b">
        <v>0</v>
      </c>
      <c r="AT304" s="2" t="s">
        <v>9004</v>
      </c>
      <c r="BI304" s="22" t="b">
        <v>0</v>
      </c>
      <c r="BJ304" s="2" t="s">
        <v>9005</v>
      </c>
    </row>
    <row r="305">
      <c r="C305" s="22" t="b">
        <v>0</v>
      </c>
      <c r="D305" s="174" t="s">
        <v>3191</v>
      </c>
      <c r="G305" s="2" t="b">
        <v>0</v>
      </c>
      <c r="H305" s="2" t="s">
        <v>9007</v>
      </c>
      <c r="I305" s="2"/>
      <c r="J305" s="2"/>
      <c r="K305" s="22" t="b">
        <v>0</v>
      </c>
      <c r="L305" s="2" t="s">
        <v>9008</v>
      </c>
      <c r="O305" s="22" t="b">
        <v>0</v>
      </c>
      <c r="P305" s="2" t="s">
        <v>7744</v>
      </c>
      <c r="Q305" s="22" t="b">
        <v>0</v>
      </c>
      <c r="R305" s="2" t="s">
        <v>9009</v>
      </c>
      <c r="S305" s="22" t="b">
        <v>0</v>
      </c>
      <c r="T305" s="2" t="s">
        <v>9010</v>
      </c>
      <c r="U305" s="2"/>
      <c r="V305" s="2"/>
      <c r="W305" s="22" t="b">
        <v>0</v>
      </c>
      <c r="X305" s="2" t="s">
        <v>9011</v>
      </c>
      <c r="Y305" s="2"/>
      <c r="Z305" s="2"/>
      <c r="AA305" s="22" t="b">
        <v>0</v>
      </c>
      <c r="AB305" s="2" t="s">
        <v>9012</v>
      </c>
      <c r="AC305" s="22" t="b">
        <v>0</v>
      </c>
      <c r="AD305" s="2" t="s">
        <v>9013</v>
      </c>
      <c r="AE305" s="2" t="b">
        <v>0</v>
      </c>
      <c r="AF305" s="2" t="s">
        <v>9014</v>
      </c>
      <c r="AG305" s="2" t="b">
        <v>0</v>
      </c>
      <c r="AH305" s="2" t="s">
        <v>9015</v>
      </c>
      <c r="AS305" s="22" t="b">
        <v>0</v>
      </c>
      <c r="AT305" s="2" t="s">
        <v>9016</v>
      </c>
      <c r="BI305" s="22" t="b">
        <v>0</v>
      </c>
      <c r="BJ305" s="2" t="s">
        <v>9018</v>
      </c>
    </row>
    <row r="306">
      <c r="C306" s="22" t="b">
        <v>0</v>
      </c>
      <c r="D306" s="174" t="s">
        <v>3220</v>
      </c>
      <c r="G306" s="2" t="b">
        <v>0</v>
      </c>
      <c r="H306" s="2" t="s">
        <v>9019</v>
      </c>
      <c r="I306" s="2"/>
      <c r="J306" s="2"/>
      <c r="K306" s="22" t="b">
        <v>0</v>
      </c>
      <c r="L306" s="2" t="s">
        <v>9020</v>
      </c>
      <c r="O306" s="22" t="b">
        <v>0</v>
      </c>
      <c r="P306" s="2" t="s">
        <v>7760</v>
      </c>
      <c r="Q306" s="22" t="b">
        <v>0</v>
      </c>
      <c r="R306" s="2" t="s">
        <v>9021</v>
      </c>
      <c r="S306" s="22" t="b">
        <v>0</v>
      </c>
      <c r="T306" s="2" t="s">
        <v>9022</v>
      </c>
      <c r="U306" s="2"/>
      <c r="V306" s="2"/>
      <c r="W306" s="22" t="b">
        <v>0</v>
      </c>
      <c r="X306" s="2" t="s">
        <v>9023</v>
      </c>
      <c r="Y306" s="2"/>
      <c r="Z306" s="2"/>
      <c r="AA306" s="22" t="b">
        <v>0</v>
      </c>
      <c r="AB306" s="2" t="s">
        <v>9024</v>
      </c>
      <c r="AC306" s="22" t="b">
        <v>0</v>
      </c>
      <c r="AD306" s="2" t="s">
        <v>9025</v>
      </c>
      <c r="AE306" s="2" t="b">
        <v>0</v>
      </c>
      <c r="AF306" s="2" t="s">
        <v>9026</v>
      </c>
      <c r="AG306" s="2" t="b">
        <v>0</v>
      </c>
      <c r="AH306" s="2" t="s">
        <v>9027</v>
      </c>
      <c r="AS306" s="22" t="b">
        <v>0</v>
      </c>
      <c r="AT306" s="2" t="s">
        <v>9028</v>
      </c>
      <c r="BI306" s="22" t="b">
        <v>0</v>
      </c>
      <c r="BJ306" s="2" t="s">
        <v>9029</v>
      </c>
    </row>
    <row r="307">
      <c r="C307" s="22" t="b">
        <v>0</v>
      </c>
      <c r="D307" s="174" t="s">
        <v>3249</v>
      </c>
      <c r="G307" s="2" t="b">
        <v>0</v>
      </c>
      <c r="H307" s="2" t="s">
        <v>9030</v>
      </c>
      <c r="I307" s="2"/>
      <c r="J307" s="2"/>
      <c r="K307" s="22" t="b">
        <v>0</v>
      </c>
      <c r="L307" s="2" t="s">
        <v>9031</v>
      </c>
      <c r="O307" s="22" t="b">
        <v>0</v>
      </c>
      <c r="P307" s="2" t="s">
        <v>7777</v>
      </c>
      <c r="Q307" s="22" t="b">
        <v>0</v>
      </c>
      <c r="R307" s="2" t="s">
        <v>9032</v>
      </c>
      <c r="S307" s="22" t="b">
        <v>0</v>
      </c>
      <c r="T307" s="2" t="s">
        <v>9033</v>
      </c>
      <c r="U307" s="2"/>
      <c r="V307" s="2"/>
      <c r="W307" s="22" t="b">
        <v>0</v>
      </c>
      <c r="X307" s="2" t="s">
        <v>9034</v>
      </c>
      <c r="Y307" s="2"/>
      <c r="Z307" s="2"/>
      <c r="AA307" s="22" t="b">
        <v>0</v>
      </c>
      <c r="AB307" s="2" t="s">
        <v>9035</v>
      </c>
      <c r="AC307" s="22" t="b">
        <v>0</v>
      </c>
      <c r="AD307" s="2" t="s">
        <v>5247</v>
      </c>
      <c r="AE307" s="2" t="b">
        <v>0</v>
      </c>
      <c r="AF307" s="2" t="s">
        <v>9037</v>
      </c>
      <c r="AG307" s="22" t="b">
        <v>0</v>
      </c>
      <c r="AH307" s="2" t="s">
        <v>9038</v>
      </c>
      <c r="AS307" s="22" t="b">
        <v>0</v>
      </c>
      <c r="AT307" s="2" t="s">
        <v>9039</v>
      </c>
      <c r="BI307" s="22" t="b">
        <v>0</v>
      </c>
      <c r="BJ307" s="2" t="s">
        <v>9040</v>
      </c>
    </row>
    <row r="308">
      <c r="C308" s="22" t="b">
        <v>0</v>
      </c>
      <c r="D308" s="174" t="s">
        <v>3278</v>
      </c>
      <c r="G308" s="2" t="b">
        <v>0</v>
      </c>
      <c r="H308" s="2" t="s">
        <v>9041</v>
      </c>
      <c r="I308" s="2"/>
      <c r="J308" s="2"/>
      <c r="K308" s="22" t="b">
        <v>0</v>
      </c>
      <c r="L308" s="2" t="s">
        <v>9042</v>
      </c>
      <c r="O308" s="22" t="b">
        <v>0</v>
      </c>
      <c r="P308" s="2" t="s">
        <v>7795</v>
      </c>
      <c r="Q308" s="22" t="b">
        <v>0</v>
      </c>
      <c r="R308" s="2" t="s">
        <v>9043</v>
      </c>
      <c r="S308" s="22" t="b">
        <v>0</v>
      </c>
      <c r="T308" s="2" t="s">
        <v>9044</v>
      </c>
      <c r="U308" s="2"/>
      <c r="V308" s="2"/>
      <c r="W308" s="22" t="b">
        <v>0</v>
      </c>
      <c r="X308" s="2" t="s">
        <v>9045</v>
      </c>
      <c r="Y308" s="2"/>
      <c r="Z308" s="2"/>
      <c r="AA308" s="22" t="b">
        <v>0</v>
      </c>
      <c r="AB308" s="2" t="s">
        <v>9046</v>
      </c>
      <c r="AC308" s="22" t="b">
        <v>0</v>
      </c>
      <c r="AD308" s="2" t="s">
        <v>5272</v>
      </c>
      <c r="AE308" s="2" t="b">
        <v>0</v>
      </c>
      <c r="AF308" s="2" t="s">
        <v>9047</v>
      </c>
      <c r="AG308" s="22" t="b">
        <v>0</v>
      </c>
      <c r="AH308" s="2" t="s">
        <v>9048</v>
      </c>
      <c r="AS308" s="22" t="b">
        <v>0</v>
      </c>
      <c r="AT308" s="2" t="s">
        <v>9049</v>
      </c>
      <c r="BI308" s="22" t="b">
        <v>0</v>
      </c>
      <c r="BJ308" s="2" t="s">
        <v>9050</v>
      </c>
    </row>
    <row r="309">
      <c r="C309" s="22" t="b">
        <v>0</v>
      </c>
      <c r="D309" s="174" t="s">
        <v>3311</v>
      </c>
      <c r="G309" s="2" t="b">
        <v>0</v>
      </c>
      <c r="H309" s="2" t="s">
        <v>9051</v>
      </c>
      <c r="I309" s="2"/>
      <c r="J309" s="2"/>
      <c r="K309" s="22" t="b">
        <v>0</v>
      </c>
      <c r="L309" s="2" t="s">
        <v>9052</v>
      </c>
      <c r="O309" s="22" t="b">
        <v>0</v>
      </c>
      <c r="P309" s="2" t="s">
        <v>7812</v>
      </c>
      <c r="Q309" s="22" t="b">
        <v>0</v>
      </c>
      <c r="R309" s="2" t="s">
        <v>9053</v>
      </c>
      <c r="S309" s="22" t="b">
        <v>0</v>
      </c>
      <c r="T309" s="2" t="s">
        <v>9054</v>
      </c>
      <c r="U309" s="2"/>
      <c r="V309" s="2"/>
      <c r="W309" s="22" t="b">
        <v>0</v>
      </c>
      <c r="X309" s="2" t="s">
        <v>9055</v>
      </c>
      <c r="Y309" s="2"/>
      <c r="Z309" s="2"/>
      <c r="AA309" s="22" t="b">
        <v>0</v>
      </c>
      <c r="AB309" s="2" t="s">
        <v>9056</v>
      </c>
      <c r="AC309" s="22" t="b">
        <v>0</v>
      </c>
      <c r="AD309" s="2" t="s">
        <v>5298</v>
      </c>
      <c r="AE309" s="2" t="b">
        <v>0</v>
      </c>
      <c r="AF309" s="2" t="s">
        <v>9057</v>
      </c>
      <c r="AG309" s="22" t="b">
        <v>0</v>
      </c>
      <c r="AH309" s="2" t="s">
        <v>9058</v>
      </c>
      <c r="AS309" s="22" t="b">
        <v>0</v>
      </c>
      <c r="AT309" s="2" t="s">
        <v>9059</v>
      </c>
      <c r="BI309" s="22" t="b">
        <v>0</v>
      </c>
      <c r="BJ309" s="2" t="s">
        <v>9060</v>
      </c>
    </row>
    <row r="310">
      <c r="C310" s="22" t="b">
        <v>0</v>
      </c>
      <c r="D310" s="174" t="s">
        <v>3342</v>
      </c>
      <c r="G310" s="2" t="b">
        <v>0</v>
      </c>
      <c r="H310" s="2" t="s">
        <v>9061</v>
      </c>
      <c r="I310" s="2"/>
      <c r="J310" s="2"/>
      <c r="K310" s="22" t="b">
        <v>0</v>
      </c>
      <c r="L310" s="2" t="s">
        <v>9062</v>
      </c>
      <c r="O310" s="22" t="b">
        <v>0</v>
      </c>
      <c r="P310" s="2" t="s">
        <v>7829</v>
      </c>
      <c r="Q310" s="22" t="b">
        <v>0</v>
      </c>
      <c r="R310" s="2" t="s">
        <v>9063</v>
      </c>
      <c r="S310" s="22" t="b">
        <v>0</v>
      </c>
      <c r="T310" s="2" t="s">
        <v>9064</v>
      </c>
      <c r="U310" s="2"/>
      <c r="V310" s="2"/>
      <c r="W310" s="22" t="b">
        <v>0</v>
      </c>
      <c r="X310" s="2" t="s">
        <v>9065</v>
      </c>
      <c r="Y310" s="2"/>
      <c r="Z310" s="2"/>
      <c r="AA310" s="22" t="b">
        <v>0</v>
      </c>
      <c r="AB310" s="2" t="s">
        <v>9066</v>
      </c>
      <c r="AC310" s="22" t="b">
        <v>0</v>
      </c>
      <c r="AD310" s="2" t="s">
        <v>5325</v>
      </c>
      <c r="AE310" s="2" t="b">
        <v>0</v>
      </c>
      <c r="AF310" s="2" t="s">
        <v>9067</v>
      </c>
      <c r="AG310" s="22" t="b">
        <v>0</v>
      </c>
      <c r="AH310" s="2" t="s">
        <v>7404</v>
      </c>
      <c r="AS310" s="22" t="b">
        <v>0</v>
      </c>
      <c r="AT310" s="2" t="s">
        <v>9068</v>
      </c>
      <c r="BI310" s="22" t="b">
        <v>0</v>
      </c>
      <c r="BJ310" s="2" t="s">
        <v>9069</v>
      </c>
    </row>
    <row r="311">
      <c r="C311" s="22" t="b">
        <v>0</v>
      </c>
      <c r="D311" s="174" t="s">
        <v>3371</v>
      </c>
      <c r="G311" s="2" t="b">
        <v>0</v>
      </c>
      <c r="H311" s="2" t="s">
        <v>9071</v>
      </c>
      <c r="I311" s="2"/>
      <c r="J311" s="2"/>
      <c r="K311" s="22" t="b">
        <v>0</v>
      </c>
      <c r="L311" s="2" t="s">
        <v>9072</v>
      </c>
      <c r="O311" s="22" t="b">
        <v>0</v>
      </c>
      <c r="P311" s="2" t="s">
        <v>7847</v>
      </c>
      <c r="Q311" s="22" t="b">
        <v>0</v>
      </c>
      <c r="R311" s="2" t="s">
        <v>9073</v>
      </c>
      <c r="S311" s="22" t="b">
        <v>0</v>
      </c>
      <c r="T311" s="2" t="s">
        <v>9074</v>
      </c>
      <c r="U311" s="2"/>
      <c r="V311" s="2"/>
      <c r="W311" s="22" t="b">
        <v>0</v>
      </c>
      <c r="X311" s="2" t="s">
        <v>9075</v>
      </c>
      <c r="Y311" s="2"/>
      <c r="Z311" s="2"/>
      <c r="AA311" s="22" t="b">
        <v>0</v>
      </c>
      <c r="AB311" s="2" t="s">
        <v>9076</v>
      </c>
      <c r="AC311" s="22" t="b">
        <v>0</v>
      </c>
      <c r="AD311" s="2" t="s">
        <v>9077</v>
      </c>
      <c r="AE311" s="2" t="b">
        <v>0</v>
      </c>
      <c r="AF311" s="2" t="s">
        <v>9078</v>
      </c>
      <c r="AG311" s="22" t="b">
        <v>0</v>
      </c>
      <c r="AH311" s="2" t="s">
        <v>7422</v>
      </c>
      <c r="AS311" s="22" t="b">
        <v>0</v>
      </c>
      <c r="AT311" s="2" t="s">
        <v>9079</v>
      </c>
      <c r="BI311" s="22" t="b">
        <v>0</v>
      </c>
      <c r="BJ311" s="2" t="s">
        <v>9080</v>
      </c>
    </row>
    <row r="312">
      <c r="C312" s="22" t="b">
        <v>0</v>
      </c>
      <c r="D312" s="2" t="s">
        <v>9081</v>
      </c>
      <c r="G312" s="2" t="b">
        <v>0</v>
      </c>
      <c r="H312" s="2" t="s">
        <v>9082</v>
      </c>
      <c r="I312" s="2"/>
      <c r="J312" s="2"/>
      <c r="K312" s="22" t="b">
        <v>0</v>
      </c>
      <c r="L312" s="2" t="s">
        <v>9083</v>
      </c>
      <c r="O312" s="22" t="b">
        <v>0</v>
      </c>
      <c r="P312" s="2" t="s">
        <v>9084</v>
      </c>
      <c r="Q312" s="22" t="b">
        <v>0</v>
      </c>
      <c r="R312" s="2" t="s">
        <v>9085</v>
      </c>
      <c r="S312" s="22" t="b">
        <v>0</v>
      </c>
      <c r="T312" s="2" t="s">
        <v>9086</v>
      </c>
      <c r="U312" s="2"/>
      <c r="V312" s="2"/>
      <c r="W312" s="22" t="b">
        <v>0</v>
      </c>
      <c r="X312" s="2" t="s">
        <v>9087</v>
      </c>
      <c r="Y312" s="2"/>
      <c r="Z312" s="2"/>
      <c r="AA312" s="22" t="b">
        <v>0</v>
      </c>
      <c r="AB312" s="2" t="s">
        <v>9088</v>
      </c>
      <c r="AC312" s="22" t="b">
        <v>0</v>
      </c>
      <c r="AD312" s="2" t="s">
        <v>9089</v>
      </c>
      <c r="AE312" s="2" t="b">
        <v>0</v>
      </c>
      <c r="AF312" s="2" t="s">
        <v>9090</v>
      </c>
      <c r="AG312" s="22" t="b">
        <v>0</v>
      </c>
      <c r="AH312" s="2" t="s">
        <v>7439</v>
      </c>
      <c r="AS312" s="22" t="b">
        <v>0</v>
      </c>
      <c r="AT312" s="2" t="s">
        <v>9091</v>
      </c>
      <c r="BI312" s="22" t="b">
        <v>0</v>
      </c>
      <c r="BJ312" s="2" t="s">
        <v>9092</v>
      </c>
    </row>
    <row r="313">
      <c r="C313" s="22" t="b">
        <v>0</v>
      </c>
      <c r="D313" s="2" t="s">
        <v>9093</v>
      </c>
      <c r="G313" s="2" t="b">
        <v>0</v>
      </c>
      <c r="H313" s="2" t="s">
        <v>9094</v>
      </c>
      <c r="I313" s="2"/>
      <c r="J313" s="2"/>
      <c r="K313" s="22" t="b">
        <v>0</v>
      </c>
      <c r="L313" s="2" t="s">
        <v>9096</v>
      </c>
      <c r="O313" s="22" t="b">
        <v>0</v>
      </c>
      <c r="P313" s="2" t="s">
        <v>7864</v>
      </c>
      <c r="Q313" s="22" t="b">
        <v>0</v>
      </c>
      <c r="R313" s="2" t="s">
        <v>9097</v>
      </c>
      <c r="S313" s="22" t="b">
        <v>0</v>
      </c>
      <c r="T313" s="2" t="s">
        <v>9098</v>
      </c>
      <c r="U313" s="2"/>
      <c r="V313" s="2"/>
      <c r="W313" s="22" t="b">
        <v>0</v>
      </c>
      <c r="X313" s="2" t="s">
        <v>9100</v>
      </c>
      <c r="Y313" s="2"/>
      <c r="Z313" s="2"/>
      <c r="AA313" s="22" t="b">
        <v>0</v>
      </c>
      <c r="AB313" s="2" t="s">
        <v>9101</v>
      </c>
      <c r="AC313" s="22" t="b">
        <v>0</v>
      </c>
      <c r="AD313" s="2" t="s">
        <v>9102</v>
      </c>
      <c r="AE313" s="2" t="b">
        <v>0</v>
      </c>
      <c r="AF313" s="2" t="s">
        <v>9104</v>
      </c>
      <c r="AG313" s="22" t="b">
        <v>0</v>
      </c>
      <c r="AH313" s="2" t="s">
        <v>9105</v>
      </c>
      <c r="AS313" s="22" t="b">
        <v>0</v>
      </c>
      <c r="AT313" s="2" t="s">
        <v>9106</v>
      </c>
      <c r="BI313" s="22" t="b">
        <v>0</v>
      </c>
      <c r="BJ313" s="2" t="s">
        <v>9107</v>
      </c>
    </row>
    <row r="314">
      <c r="C314" s="22" t="b">
        <v>0</v>
      </c>
      <c r="D314" s="2" t="s">
        <v>9108</v>
      </c>
      <c r="G314" s="2" t="b">
        <v>0</v>
      </c>
      <c r="H314" s="2" t="s">
        <v>9109</v>
      </c>
      <c r="I314" s="2"/>
      <c r="J314" s="2"/>
      <c r="K314" s="22" t="b">
        <v>0</v>
      </c>
      <c r="L314" s="2" t="s">
        <v>9110</v>
      </c>
      <c r="O314" s="22" t="b">
        <v>0</v>
      </c>
      <c r="P314" s="2" t="s">
        <v>7882</v>
      </c>
      <c r="Q314" s="22" t="b">
        <v>0</v>
      </c>
      <c r="R314" s="2" t="s">
        <v>9111</v>
      </c>
      <c r="S314" s="22" t="b">
        <v>0</v>
      </c>
      <c r="T314" s="2" t="s">
        <v>9112</v>
      </c>
      <c r="U314" s="2"/>
      <c r="V314" s="2"/>
      <c r="W314" s="22" t="b">
        <v>0</v>
      </c>
      <c r="X314" s="2" t="s">
        <v>9113</v>
      </c>
      <c r="Y314" s="2"/>
      <c r="Z314" s="2"/>
      <c r="AA314" s="22" t="b">
        <v>0</v>
      </c>
      <c r="AB314" s="2" t="s">
        <v>9114</v>
      </c>
      <c r="AC314" s="22" t="b">
        <v>0</v>
      </c>
      <c r="AD314" s="2" t="s">
        <v>9115</v>
      </c>
      <c r="AE314" s="2" t="b">
        <v>0</v>
      </c>
      <c r="AF314" s="2" t="s">
        <v>9116</v>
      </c>
      <c r="AG314" s="22" t="b">
        <v>0</v>
      </c>
      <c r="AH314" s="2" t="s">
        <v>9117</v>
      </c>
      <c r="AS314" s="22" t="b">
        <v>0</v>
      </c>
      <c r="AT314" s="2" t="s">
        <v>9118</v>
      </c>
      <c r="BI314" s="83" t="b">
        <v>0</v>
      </c>
      <c r="BJ314" s="84" t="s">
        <v>9121</v>
      </c>
    </row>
    <row r="315">
      <c r="C315" s="22" t="b">
        <v>0</v>
      </c>
      <c r="D315" s="2" t="s">
        <v>9122</v>
      </c>
      <c r="G315" s="2" t="b">
        <v>0</v>
      </c>
      <c r="H315" s="2" t="s">
        <v>9123</v>
      </c>
      <c r="I315" s="2"/>
      <c r="J315" s="2"/>
      <c r="K315" s="22" t="b">
        <v>0</v>
      </c>
      <c r="L315" s="2" t="s">
        <v>9124</v>
      </c>
      <c r="O315" s="22" t="b">
        <v>0</v>
      </c>
      <c r="P315" s="2" t="s">
        <v>7899</v>
      </c>
      <c r="Q315" s="22" t="b">
        <v>0</v>
      </c>
      <c r="R315" s="2" t="s">
        <v>9125</v>
      </c>
      <c r="S315" s="22" t="b">
        <v>0</v>
      </c>
      <c r="T315" s="2" t="s">
        <v>9126</v>
      </c>
      <c r="U315" s="2"/>
      <c r="V315" s="2"/>
      <c r="W315" s="22" t="b">
        <v>0</v>
      </c>
      <c r="X315" s="2" t="s">
        <v>9127</v>
      </c>
      <c r="Y315" s="2"/>
      <c r="Z315" s="2"/>
      <c r="AA315" s="22" t="b">
        <v>0</v>
      </c>
      <c r="AB315" s="2" t="s">
        <v>9128</v>
      </c>
      <c r="AC315" s="22" t="b">
        <v>0</v>
      </c>
      <c r="AD315" s="2" t="s">
        <v>9129</v>
      </c>
      <c r="AE315" s="2" t="b">
        <v>0</v>
      </c>
      <c r="AF315" s="2" t="s">
        <v>9130</v>
      </c>
      <c r="AG315" s="22" t="b">
        <v>0</v>
      </c>
      <c r="AH315" s="2" t="s">
        <v>9131</v>
      </c>
      <c r="AS315" s="22" t="b">
        <v>0</v>
      </c>
      <c r="AT315" s="2" t="s">
        <v>9132</v>
      </c>
      <c r="BI315" s="22" t="b">
        <v>0</v>
      </c>
      <c r="BJ315" s="2" t="s">
        <v>9133</v>
      </c>
    </row>
    <row r="316">
      <c r="C316" s="181" t="b">
        <v>0</v>
      </c>
      <c r="D316" s="2" t="s">
        <v>9134</v>
      </c>
      <c r="G316" s="83" t="b">
        <v>0</v>
      </c>
      <c r="H316" s="84" t="s">
        <v>9135</v>
      </c>
      <c r="I316" s="2"/>
      <c r="J316" s="2"/>
      <c r="K316" s="22" t="b">
        <v>0</v>
      </c>
      <c r="L316" s="2" t="s">
        <v>9136</v>
      </c>
      <c r="O316" s="22" t="b">
        <v>0</v>
      </c>
      <c r="P316" s="2" t="s">
        <v>7915</v>
      </c>
      <c r="Q316" s="22" t="b">
        <v>0</v>
      </c>
      <c r="R316" s="2" t="s">
        <v>9137</v>
      </c>
      <c r="S316" s="22" t="b">
        <v>0</v>
      </c>
      <c r="T316" s="2" t="s">
        <v>9138</v>
      </c>
      <c r="U316" s="2"/>
      <c r="V316" s="2"/>
      <c r="W316" s="22" t="b">
        <v>0</v>
      </c>
      <c r="X316" s="2" t="s">
        <v>9139</v>
      </c>
      <c r="Y316" s="2"/>
      <c r="Z316" s="2"/>
      <c r="AA316" s="22" t="b">
        <v>0</v>
      </c>
      <c r="AB316" s="2" t="s">
        <v>9140</v>
      </c>
      <c r="AC316" s="22" t="b">
        <v>0</v>
      </c>
      <c r="AD316" s="2" t="s">
        <v>9141</v>
      </c>
      <c r="AE316" s="2" t="b">
        <v>0</v>
      </c>
      <c r="AF316" s="2" t="s">
        <v>9142</v>
      </c>
      <c r="AG316" s="22" t="b">
        <v>0</v>
      </c>
      <c r="AH316" s="2" t="s">
        <v>9143</v>
      </c>
      <c r="AS316" s="22" t="b">
        <v>0</v>
      </c>
      <c r="AT316" s="2" t="s">
        <v>9144</v>
      </c>
      <c r="BI316" s="22" t="b">
        <v>0</v>
      </c>
      <c r="BJ316" s="2" t="s">
        <v>9145</v>
      </c>
    </row>
    <row r="317">
      <c r="C317" s="181" t="b">
        <v>0</v>
      </c>
      <c r="D317" s="2" t="s">
        <v>9146</v>
      </c>
      <c r="G317" s="2" t="b">
        <v>0</v>
      </c>
      <c r="H317" s="2" t="s">
        <v>6978</v>
      </c>
      <c r="I317" s="2"/>
      <c r="J317" s="2"/>
      <c r="K317" s="22" t="b">
        <v>0</v>
      </c>
      <c r="L317" s="2" t="s">
        <v>9147</v>
      </c>
      <c r="O317" s="22" t="b">
        <v>0</v>
      </c>
      <c r="P317" s="2" t="s">
        <v>7932</v>
      </c>
      <c r="Q317" s="22" t="b">
        <v>0</v>
      </c>
      <c r="R317" s="2" t="s">
        <v>9148</v>
      </c>
      <c r="S317" s="22" t="b">
        <v>0</v>
      </c>
      <c r="T317" s="2" t="s">
        <v>9149</v>
      </c>
      <c r="U317" s="2"/>
      <c r="V317" s="2"/>
      <c r="W317" s="22" t="b">
        <v>0</v>
      </c>
      <c r="X317" s="2" t="s">
        <v>9150</v>
      </c>
      <c r="Y317" s="2"/>
      <c r="Z317" s="2"/>
      <c r="AA317" s="22" t="b">
        <v>0</v>
      </c>
      <c r="AB317" s="2" t="s">
        <v>9151</v>
      </c>
      <c r="AC317" s="22" t="b">
        <v>0</v>
      </c>
      <c r="AD317" s="2" t="s">
        <v>9152</v>
      </c>
      <c r="AE317" s="2" t="b">
        <v>0</v>
      </c>
      <c r="AF317" s="2" t="s">
        <v>9153</v>
      </c>
      <c r="AG317" s="22" t="b">
        <v>0</v>
      </c>
      <c r="AH317" s="2" t="s">
        <v>9154</v>
      </c>
      <c r="AS317" s="22" t="b">
        <v>0</v>
      </c>
      <c r="AT317" s="2" t="s">
        <v>9155</v>
      </c>
      <c r="BI317" s="22" t="b">
        <v>0</v>
      </c>
      <c r="BJ317" s="2" t="s">
        <v>9156</v>
      </c>
    </row>
    <row r="318">
      <c r="C318" s="181" t="b">
        <v>0</v>
      </c>
      <c r="D318" s="2" t="s">
        <v>9157</v>
      </c>
      <c r="G318" s="2" t="b">
        <v>0</v>
      </c>
      <c r="H318" s="173" t="s">
        <v>5791</v>
      </c>
      <c r="I318" s="2"/>
      <c r="J318" s="2"/>
      <c r="K318" s="22" t="b">
        <v>0</v>
      </c>
      <c r="L318" s="2" t="s">
        <v>9158</v>
      </c>
      <c r="O318" s="22" t="b">
        <v>0</v>
      </c>
      <c r="P318" s="2" t="s">
        <v>7949</v>
      </c>
      <c r="Q318" s="22" t="b">
        <v>0</v>
      </c>
      <c r="R318" s="2" t="s">
        <v>9159</v>
      </c>
      <c r="S318" s="22" t="b">
        <v>0</v>
      </c>
      <c r="T318" s="2" t="s">
        <v>9160</v>
      </c>
      <c r="U318" s="2"/>
      <c r="V318" s="2"/>
      <c r="W318" s="22" t="b">
        <v>0</v>
      </c>
      <c r="X318" s="2" t="s">
        <v>9161</v>
      </c>
      <c r="Y318" s="2"/>
      <c r="Z318" s="2"/>
      <c r="AA318" s="22" t="b">
        <v>0</v>
      </c>
      <c r="AB318" s="2" t="s">
        <v>9162</v>
      </c>
      <c r="AC318" s="22" t="b">
        <v>0</v>
      </c>
      <c r="AD318" s="2" t="s">
        <v>9163</v>
      </c>
      <c r="AE318" s="2" t="b">
        <v>0</v>
      </c>
      <c r="AF318" s="2" t="s">
        <v>9164</v>
      </c>
      <c r="AG318" s="22" t="b">
        <v>0</v>
      </c>
      <c r="AH318" s="2" t="s">
        <v>9165</v>
      </c>
      <c r="AS318" s="22" t="b">
        <v>0</v>
      </c>
      <c r="AT318" s="2" t="s">
        <v>9166</v>
      </c>
      <c r="BI318" s="22" t="b">
        <v>0</v>
      </c>
      <c r="BJ318" s="2" t="s">
        <v>9167</v>
      </c>
    </row>
    <row r="319">
      <c r="C319" s="181" t="b">
        <v>0</v>
      </c>
      <c r="D319" s="2" t="s">
        <v>9168</v>
      </c>
      <c r="G319" s="2" t="b">
        <v>0</v>
      </c>
      <c r="H319" s="173" t="s">
        <v>5816</v>
      </c>
      <c r="I319" s="2"/>
      <c r="J319" s="2"/>
      <c r="K319" s="22" t="b">
        <v>0</v>
      </c>
      <c r="L319" s="2" t="s">
        <v>9169</v>
      </c>
      <c r="O319" s="22" t="b">
        <v>0</v>
      </c>
      <c r="P319" s="2" t="s">
        <v>7964</v>
      </c>
      <c r="Q319" s="22" t="b">
        <v>0</v>
      </c>
      <c r="R319" s="2" t="s">
        <v>9170</v>
      </c>
      <c r="S319" s="22" t="b">
        <v>0</v>
      </c>
      <c r="T319" s="2" t="s">
        <v>9171</v>
      </c>
      <c r="U319" s="2"/>
      <c r="V319" s="2"/>
      <c r="W319" s="22" t="b">
        <v>0</v>
      </c>
      <c r="X319" s="2" t="s">
        <v>9172</v>
      </c>
      <c r="Y319" s="2"/>
      <c r="Z319" s="2"/>
      <c r="AA319" s="22" t="b">
        <v>0</v>
      </c>
      <c r="AB319" s="2" t="s">
        <v>9173</v>
      </c>
      <c r="AC319" s="22" t="b">
        <v>0</v>
      </c>
      <c r="AD319" s="2" t="s">
        <v>9174</v>
      </c>
      <c r="AE319" s="2" t="b">
        <v>0</v>
      </c>
      <c r="AF319" s="2" t="s">
        <v>9175</v>
      </c>
      <c r="AG319" s="22" t="b">
        <v>0</v>
      </c>
      <c r="AH319" s="2" t="s">
        <v>9176</v>
      </c>
      <c r="AS319" s="22" t="b">
        <v>0</v>
      </c>
      <c r="AT319" s="2" t="s">
        <v>9177</v>
      </c>
      <c r="BI319" s="22" t="b">
        <v>0</v>
      </c>
      <c r="BJ319" s="2" t="s">
        <v>9178</v>
      </c>
    </row>
    <row r="320">
      <c r="C320" s="181" t="b">
        <v>0</v>
      </c>
      <c r="D320" s="174" t="s">
        <v>3402</v>
      </c>
      <c r="G320" s="2" t="b">
        <v>0</v>
      </c>
      <c r="H320" s="173" t="s">
        <v>5840</v>
      </c>
      <c r="I320" s="2"/>
      <c r="J320" s="2"/>
      <c r="K320" s="22" t="b">
        <v>0</v>
      </c>
      <c r="L320" s="2" t="s">
        <v>9180</v>
      </c>
      <c r="O320" s="22" t="b">
        <v>0</v>
      </c>
      <c r="P320" s="2" t="s">
        <v>7981</v>
      </c>
      <c r="Q320" s="22" t="b">
        <v>0</v>
      </c>
      <c r="R320" s="2" t="s">
        <v>9181</v>
      </c>
      <c r="S320" s="22" t="b">
        <v>0</v>
      </c>
      <c r="T320" s="2" t="s">
        <v>9182</v>
      </c>
      <c r="U320" s="2"/>
      <c r="V320" s="2"/>
      <c r="W320" s="22" t="b">
        <v>0</v>
      </c>
      <c r="X320" s="2" t="s">
        <v>9183</v>
      </c>
      <c r="Y320" s="2"/>
      <c r="Z320" s="2"/>
      <c r="AA320" s="22" t="b">
        <v>0</v>
      </c>
      <c r="AB320" s="2" t="s">
        <v>9184</v>
      </c>
      <c r="AC320" s="22" t="b">
        <v>0</v>
      </c>
      <c r="AD320" s="2" t="s">
        <v>9185</v>
      </c>
      <c r="AE320" s="2" t="b">
        <v>0</v>
      </c>
      <c r="AF320" s="2" t="s">
        <v>9186</v>
      </c>
      <c r="AG320" s="22" t="b">
        <v>0</v>
      </c>
      <c r="AH320" s="2" t="s">
        <v>9187</v>
      </c>
      <c r="AS320" s="22" t="b">
        <v>0</v>
      </c>
      <c r="AT320" s="2" t="s">
        <v>9188</v>
      </c>
      <c r="BI320" s="22" t="b">
        <v>0</v>
      </c>
      <c r="BJ320" s="2" t="s">
        <v>9189</v>
      </c>
    </row>
    <row r="321">
      <c r="C321" s="181" t="b">
        <v>0</v>
      </c>
      <c r="D321" s="174" t="s">
        <v>3433</v>
      </c>
      <c r="G321" s="2" t="b">
        <v>0</v>
      </c>
      <c r="H321" s="173" t="s">
        <v>5865</v>
      </c>
      <c r="I321" s="2"/>
      <c r="J321" s="2"/>
      <c r="K321" s="22" t="b">
        <v>0</v>
      </c>
      <c r="L321" s="2" t="s">
        <v>9190</v>
      </c>
      <c r="O321" s="22" t="b">
        <v>0</v>
      </c>
      <c r="P321" s="2" t="s">
        <v>7999</v>
      </c>
      <c r="Q321" s="22" t="b">
        <v>0</v>
      </c>
      <c r="R321" s="2" t="s">
        <v>9191</v>
      </c>
      <c r="S321" s="22" t="b">
        <v>0</v>
      </c>
      <c r="T321" s="2" t="s">
        <v>9192</v>
      </c>
      <c r="U321" s="2"/>
      <c r="V321" s="2"/>
      <c r="W321" s="83" t="b">
        <v>0</v>
      </c>
      <c r="X321" s="84" t="s">
        <v>241</v>
      </c>
      <c r="Y321" s="2"/>
      <c r="Z321" s="2"/>
      <c r="AA321" s="22" t="b">
        <v>0</v>
      </c>
      <c r="AB321" s="2" t="s">
        <v>9193</v>
      </c>
      <c r="AC321" s="22" t="b">
        <v>0</v>
      </c>
      <c r="AD321" s="2" t="s">
        <v>9194</v>
      </c>
      <c r="AE321" s="2" t="b">
        <v>0</v>
      </c>
      <c r="AF321" s="2" t="s">
        <v>9195</v>
      </c>
      <c r="AG321" s="22" t="b">
        <v>0</v>
      </c>
      <c r="AH321" s="2" t="s">
        <v>9196</v>
      </c>
      <c r="AS321" s="22" t="b">
        <v>0</v>
      </c>
      <c r="AT321" s="2" t="s">
        <v>9197</v>
      </c>
      <c r="BI321" s="22" t="b">
        <v>0</v>
      </c>
      <c r="BJ321" s="2" t="s">
        <v>9198</v>
      </c>
    </row>
    <row r="322">
      <c r="C322" s="181" t="b">
        <v>0</v>
      </c>
      <c r="D322" s="174" t="s">
        <v>3463</v>
      </c>
      <c r="G322" s="2" t="b">
        <v>0</v>
      </c>
      <c r="H322" s="173" t="s">
        <v>5893</v>
      </c>
      <c r="I322" s="2"/>
      <c r="J322" s="2"/>
      <c r="K322" s="22" t="b">
        <v>0</v>
      </c>
      <c r="L322" s="2" t="s">
        <v>9199</v>
      </c>
      <c r="O322" s="22" t="b">
        <v>0</v>
      </c>
      <c r="P322" s="2" t="s">
        <v>9200</v>
      </c>
      <c r="Q322" s="22" t="b">
        <v>0</v>
      </c>
      <c r="R322" s="2" t="s">
        <v>9201</v>
      </c>
      <c r="S322" s="22" t="b">
        <v>0</v>
      </c>
      <c r="T322" s="2" t="s">
        <v>9202</v>
      </c>
      <c r="U322" s="2"/>
      <c r="V322" s="2"/>
      <c r="W322" s="22" t="b">
        <v>0</v>
      </c>
      <c r="X322" s="2" t="s">
        <v>9203</v>
      </c>
      <c r="Y322" s="2"/>
      <c r="Z322" s="2"/>
      <c r="AA322" s="22" t="b">
        <v>0</v>
      </c>
      <c r="AB322" s="2" t="s">
        <v>9204</v>
      </c>
      <c r="AC322" s="22" t="b">
        <v>0</v>
      </c>
      <c r="AD322" s="2" t="s">
        <v>9205</v>
      </c>
      <c r="AE322" s="2" t="b">
        <v>0</v>
      </c>
      <c r="AF322" s="2" t="s">
        <v>9206</v>
      </c>
      <c r="AG322" s="22" t="b">
        <v>0</v>
      </c>
      <c r="AH322" s="2" t="s">
        <v>9207</v>
      </c>
      <c r="AS322" s="22" t="b">
        <v>0</v>
      </c>
      <c r="AT322" s="2" t="s">
        <v>9208</v>
      </c>
      <c r="BI322" s="22" t="b">
        <v>0</v>
      </c>
      <c r="BJ322" s="2" t="s">
        <v>9209</v>
      </c>
    </row>
    <row r="323">
      <c r="C323" s="181" t="b">
        <v>0</v>
      </c>
      <c r="D323" s="174" t="s">
        <v>3494</v>
      </c>
      <c r="G323" s="2" t="b">
        <v>0</v>
      </c>
      <c r="H323" s="173" t="s">
        <v>5918</v>
      </c>
      <c r="I323" s="2"/>
      <c r="J323" s="2"/>
      <c r="K323" s="22" t="b">
        <v>0</v>
      </c>
      <c r="L323" s="2" t="s">
        <v>9210</v>
      </c>
      <c r="O323" s="22" t="b">
        <v>0</v>
      </c>
      <c r="P323" s="2" t="s">
        <v>9211</v>
      </c>
      <c r="Q323" s="22" t="b">
        <v>0</v>
      </c>
      <c r="R323" s="2" t="s">
        <v>9212</v>
      </c>
      <c r="S323" s="22" t="b">
        <v>0</v>
      </c>
      <c r="T323" s="2" t="s">
        <v>9213</v>
      </c>
      <c r="U323" s="2"/>
      <c r="V323" s="2"/>
      <c r="W323" s="22" t="b">
        <v>0</v>
      </c>
      <c r="X323" s="2" t="s">
        <v>9215</v>
      </c>
      <c r="Y323" s="2"/>
      <c r="Z323" s="2"/>
      <c r="AA323" s="22" t="b">
        <v>0</v>
      </c>
      <c r="AB323" s="2" t="s">
        <v>9216</v>
      </c>
      <c r="AC323" s="83" t="b">
        <v>0</v>
      </c>
      <c r="AD323" s="84" t="s">
        <v>9217</v>
      </c>
      <c r="AE323" s="2" t="b">
        <v>0</v>
      </c>
      <c r="AF323" s="2" t="s">
        <v>9219</v>
      </c>
      <c r="AG323" s="22" t="b">
        <v>0</v>
      </c>
      <c r="AH323" s="2" t="s">
        <v>9220</v>
      </c>
      <c r="AS323" s="22" t="b">
        <v>0</v>
      </c>
      <c r="AT323" s="2" t="s">
        <v>9221</v>
      </c>
      <c r="BI323" s="22" t="b">
        <v>0</v>
      </c>
      <c r="BJ323" s="2" t="s">
        <v>9222</v>
      </c>
    </row>
    <row r="324">
      <c r="C324" s="181" t="b">
        <v>0</v>
      </c>
      <c r="D324" s="174" t="s">
        <v>3524</v>
      </c>
      <c r="G324" s="2" t="b">
        <v>0</v>
      </c>
      <c r="H324" s="173" t="s">
        <v>5943</v>
      </c>
      <c r="I324" s="2"/>
      <c r="J324" s="2"/>
      <c r="K324" s="22" t="b">
        <v>0</v>
      </c>
      <c r="L324" s="2" t="s">
        <v>9223</v>
      </c>
      <c r="O324" s="22" t="b">
        <v>0</v>
      </c>
      <c r="P324" s="2" t="s">
        <v>9224</v>
      </c>
      <c r="Q324" s="22" t="b">
        <v>0</v>
      </c>
      <c r="R324" s="2" t="s">
        <v>9225</v>
      </c>
      <c r="S324" s="22" t="b">
        <v>0</v>
      </c>
      <c r="T324" s="2" t="s">
        <v>9226</v>
      </c>
      <c r="U324" s="2"/>
      <c r="V324" s="2"/>
      <c r="W324" s="22" t="b">
        <v>0</v>
      </c>
      <c r="X324" s="2" t="s">
        <v>9227</v>
      </c>
      <c r="Y324" s="2"/>
      <c r="Z324" s="2"/>
      <c r="AA324" s="22" t="b">
        <v>0</v>
      </c>
      <c r="AB324" s="2" t="s">
        <v>9228</v>
      </c>
      <c r="AC324" s="22" t="b">
        <v>0</v>
      </c>
      <c r="AD324" s="2" t="s">
        <v>9229</v>
      </c>
      <c r="AE324" s="2" t="b">
        <v>0</v>
      </c>
      <c r="AF324" s="2" t="s">
        <v>9230</v>
      </c>
      <c r="AG324" s="22" t="b">
        <v>0</v>
      </c>
      <c r="AH324" s="2" t="s">
        <v>9232</v>
      </c>
      <c r="AS324" s="22" t="b">
        <v>0</v>
      </c>
      <c r="AT324" s="2" t="s">
        <v>9233</v>
      </c>
      <c r="BI324" s="22" t="b">
        <v>0</v>
      </c>
      <c r="BJ324" s="2" t="s">
        <v>9234</v>
      </c>
    </row>
    <row r="325">
      <c r="C325" s="181" t="b">
        <v>0</v>
      </c>
      <c r="D325" s="174" t="s">
        <v>3554</v>
      </c>
      <c r="G325" s="2" t="b">
        <v>0</v>
      </c>
      <c r="H325" s="173" t="s">
        <v>5966</v>
      </c>
      <c r="I325" s="2"/>
      <c r="J325" s="2"/>
      <c r="K325" s="22" t="b">
        <v>0</v>
      </c>
      <c r="L325" s="2" t="s">
        <v>9235</v>
      </c>
      <c r="O325" s="22" t="b">
        <v>0</v>
      </c>
      <c r="P325" s="2" t="s">
        <v>9237</v>
      </c>
      <c r="Q325" s="22" t="b">
        <v>0</v>
      </c>
      <c r="R325" s="2" t="s">
        <v>9238</v>
      </c>
      <c r="S325" s="22" t="b">
        <v>0</v>
      </c>
      <c r="T325" s="2" t="s">
        <v>9239</v>
      </c>
      <c r="U325" s="2"/>
      <c r="V325" s="2"/>
      <c r="W325" s="22" t="b">
        <v>0</v>
      </c>
      <c r="X325" s="2" t="s">
        <v>9240</v>
      </c>
      <c r="Z325" s="2"/>
      <c r="AA325" s="22" t="b">
        <v>0</v>
      </c>
      <c r="AB325" s="2" t="s">
        <v>9241</v>
      </c>
      <c r="AC325" s="22" t="b">
        <v>0</v>
      </c>
      <c r="AD325" s="2" t="s">
        <v>9242</v>
      </c>
      <c r="AE325" s="2" t="b">
        <v>0</v>
      </c>
      <c r="AF325" s="2" t="s">
        <v>9243</v>
      </c>
      <c r="AG325" s="22" t="b">
        <v>0</v>
      </c>
      <c r="AH325" s="2" t="s">
        <v>9244</v>
      </c>
      <c r="AS325" s="22" t="b">
        <v>0</v>
      </c>
      <c r="AT325" s="2" t="s">
        <v>9245</v>
      </c>
      <c r="BI325" s="22" t="b">
        <v>0</v>
      </c>
      <c r="BJ325" s="2" t="s">
        <v>9246</v>
      </c>
    </row>
    <row r="326">
      <c r="C326" s="181" t="b">
        <v>0</v>
      </c>
      <c r="D326" s="174" t="s">
        <v>3584</v>
      </c>
      <c r="G326" s="2" t="b">
        <v>0</v>
      </c>
      <c r="H326" s="173" t="s">
        <v>5991</v>
      </c>
      <c r="I326" s="2"/>
      <c r="J326" s="2"/>
      <c r="K326" s="22" t="b">
        <v>0</v>
      </c>
      <c r="L326" s="2" t="s">
        <v>9247</v>
      </c>
      <c r="O326" s="22" t="b">
        <v>0</v>
      </c>
      <c r="P326" s="2" t="s">
        <v>9248</v>
      </c>
      <c r="Q326" s="22" t="b">
        <v>0</v>
      </c>
      <c r="R326" s="2" t="s">
        <v>9249</v>
      </c>
      <c r="S326" s="22" t="b">
        <v>0</v>
      </c>
      <c r="T326" s="2" t="s">
        <v>9250</v>
      </c>
      <c r="U326" s="2"/>
      <c r="V326" s="2"/>
      <c r="W326" s="22" t="b">
        <v>0</v>
      </c>
      <c r="X326" s="2" t="s">
        <v>9251</v>
      </c>
      <c r="Y326" s="2"/>
      <c r="Z326" s="2"/>
      <c r="AA326" s="22" t="b">
        <v>0</v>
      </c>
      <c r="AB326" s="2" t="s">
        <v>9252</v>
      </c>
      <c r="AC326" s="22" t="b">
        <v>0</v>
      </c>
      <c r="AD326" s="2" t="s">
        <v>9253</v>
      </c>
      <c r="AE326" s="2" t="b">
        <v>0</v>
      </c>
      <c r="AF326" s="2" t="s">
        <v>9254</v>
      </c>
      <c r="AG326" s="22" t="b">
        <v>0</v>
      </c>
      <c r="AH326" s="2" t="s">
        <v>9255</v>
      </c>
      <c r="AS326" s="22" t="b">
        <v>0</v>
      </c>
      <c r="AT326" s="2" t="s">
        <v>9256</v>
      </c>
      <c r="BI326" s="22" t="b">
        <v>0</v>
      </c>
      <c r="BJ326" s="2" t="s">
        <v>9257</v>
      </c>
    </row>
    <row r="327">
      <c r="C327" s="181" t="b">
        <v>0</v>
      </c>
      <c r="D327" s="174" t="s">
        <v>3614</v>
      </c>
      <c r="G327" s="2" t="b">
        <v>0</v>
      </c>
      <c r="H327" s="173" t="s">
        <v>6017</v>
      </c>
      <c r="I327" s="2"/>
      <c r="J327" s="2"/>
      <c r="K327" s="22" t="b">
        <v>0</v>
      </c>
      <c r="L327" s="2" t="s">
        <v>9258</v>
      </c>
      <c r="O327" s="22" t="b">
        <v>0</v>
      </c>
      <c r="P327" s="2" t="s">
        <v>9259</v>
      </c>
      <c r="Q327" s="22" t="b">
        <v>0</v>
      </c>
      <c r="R327" s="2" t="s">
        <v>9260</v>
      </c>
      <c r="S327" s="22" t="b">
        <v>0</v>
      </c>
      <c r="T327" s="2" t="s">
        <v>9261</v>
      </c>
      <c r="U327" s="2"/>
      <c r="V327" s="2"/>
      <c r="W327" s="22" t="b">
        <v>0</v>
      </c>
      <c r="X327" s="2" t="s">
        <v>9262</v>
      </c>
      <c r="Y327" s="2"/>
      <c r="Z327" s="2"/>
      <c r="AA327" s="22" t="b">
        <v>0</v>
      </c>
      <c r="AB327" s="2" t="s">
        <v>9263</v>
      </c>
      <c r="AC327" s="22" t="b">
        <v>0</v>
      </c>
      <c r="AD327" s="2" t="s">
        <v>9264</v>
      </c>
      <c r="AE327" s="2" t="b">
        <v>0</v>
      </c>
      <c r="AF327" s="2" t="s">
        <v>9265</v>
      </c>
      <c r="AG327" s="2" t="b">
        <v>0</v>
      </c>
      <c r="AH327" s="2" t="s">
        <v>9266</v>
      </c>
      <c r="AS327" s="22" t="b">
        <v>0</v>
      </c>
      <c r="AT327" s="2" t="s">
        <v>9267</v>
      </c>
      <c r="BI327" s="22" t="b">
        <v>0</v>
      </c>
      <c r="BJ327" s="2" t="s">
        <v>9268</v>
      </c>
    </row>
    <row r="328">
      <c r="C328" s="181" t="b">
        <v>0</v>
      </c>
      <c r="D328" s="174" t="s">
        <v>3646</v>
      </c>
      <c r="G328" s="2" t="b">
        <v>0</v>
      </c>
      <c r="H328" s="173" t="s">
        <v>6046</v>
      </c>
      <c r="I328" s="2"/>
      <c r="J328" s="2"/>
      <c r="K328" s="22" t="b">
        <v>0</v>
      </c>
      <c r="L328" s="2" t="s">
        <v>9269</v>
      </c>
      <c r="O328" s="22" t="b">
        <v>0</v>
      </c>
      <c r="P328" s="2" t="s">
        <v>9270</v>
      </c>
      <c r="Q328" s="22" t="b">
        <v>0</v>
      </c>
      <c r="R328" s="2" t="s">
        <v>9271</v>
      </c>
      <c r="S328" s="22" t="b">
        <v>0</v>
      </c>
      <c r="T328" s="2" t="s">
        <v>9272</v>
      </c>
      <c r="U328" s="2"/>
      <c r="V328" s="2"/>
      <c r="W328" s="22" t="b">
        <v>0</v>
      </c>
      <c r="X328" s="2" t="s">
        <v>9273</v>
      </c>
      <c r="Y328" s="2"/>
      <c r="Z328" s="2"/>
      <c r="AA328" s="22" t="b">
        <v>0</v>
      </c>
      <c r="AB328" s="2" t="s">
        <v>9274</v>
      </c>
      <c r="AC328" s="22" t="b">
        <v>0</v>
      </c>
      <c r="AD328" s="2" t="s">
        <v>9275</v>
      </c>
      <c r="AE328" s="2" t="b">
        <v>0</v>
      </c>
      <c r="AF328" s="2" t="s">
        <v>9276</v>
      </c>
      <c r="AG328" s="2" t="b">
        <v>0</v>
      </c>
      <c r="AH328" s="2" t="s">
        <v>9277</v>
      </c>
      <c r="AS328" s="22" t="b">
        <v>0</v>
      </c>
      <c r="AT328" s="2" t="s">
        <v>9278</v>
      </c>
      <c r="BI328" s="22" t="b">
        <v>0</v>
      </c>
      <c r="BJ328" s="2" t="s">
        <v>9279</v>
      </c>
    </row>
    <row r="329">
      <c r="C329" s="181" t="b">
        <v>0</v>
      </c>
      <c r="D329" s="174" t="s">
        <v>3674</v>
      </c>
      <c r="G329" s="2" t="b">
        <v>0</v>
      </c>
      <c r="H329" s="173" t="s">
        <v>6072</v>
      </c>
      <c r="I329" s="2"/>
      <c r="J329" s="2"/>
      <c r="K329" s="22" t="b">
        <v>0</v>
      </c>
      <c r="L329" s="2" t="s">
        <v>9280</v>
      </c>
      <c r="O329" s="22" t="b">
        <v>0</v>
      </c>
      <c r="P329" s="2" t="s">
        <v>9281</v>
      </c>
      <c r="Q329" s="22" t="b">
        <v>0</v>
      </c>
      <c r="R329" s="2" t="s">
        <v>9282</v>
      </c>
      <c r="S329" s="22" t="b">
        <v>0</v>
      </c>
      <c r="T329" s="2" t="s">
        <v>9283</v>
      </c>
      <c r="U329" s="2"/>
      <c r="V329" s="2"/>
      <c r="W329" s="22" t="b">
        <v>0</v>
      </c>
      <c r="X329" s="2" t="s">
        <v>9284</v>
      </c>
      <c r="Y329" s="2"/>
      <c r="Z329" s="2"/>
      <c r="AA329" s="22" t="b">
        <v>0</v>
      </c>
      <c r="AB329" s="2" t="s">
        <v>9285</v>
      </c>
      <c r="AC329" s="22" t="b">
        <v>0</v>
      </c>
      <c r="AD329" s="2" t="s">
        <v>9286</v>
      </c>
      <c r="AE329" s="2" t="b">
        <v>0</v>
      </c>
      <c r="AF329" s="2" t="s">
        <v>9287</v>
      </c>
      <c r="AG329" s="2" t="b">
        <v>0</v>
      </c>
      <c r="AH329" s="2" t="s">
        <v>9288</v>
      </c>
      <c r="AS329" s="22" t="b">
        <v>0</v>
      </c>
      <c r="AT329" s="2" t="s">
        <v>9289</v>
      </c>
      <c r="BI329" s="22" t="b">
        <v>0</v>
      </c>
      <c r="BJ329" s="2" t="s">
        <v>9290</v>
      </c>
    </row>
    <row r="330">
      <c r="C330" s="181" t="b">
        <v>0</v>
      </c>
      <c r="D330" s="174" t="s">
        <v>3704</v>
      </c>
      <c r="G330" s="2" t="b">
        <v>0</v>
      </c>
      <c r="H330" s="173" t="s">
        <v>6096</v>
      </c>
      <c r="I330" s="2"/>
      <c r="J330" s="2"/>
      <c r="K330" s="22" t="b">
        <v>0</v>
      </c>
      <c r="L330" s="2" t="s">
        <v>9292</v>
      </c>
      <c r="O330" s="22" t="b">
        <v>0</v>
      </c>
      <c r="P330" s="2" t="s">
        <v>9293</v>
      </c>
      <c r="Q330" s="22" t="b">
        <v>0</v>
      </c>
      <c r="R330" s="2" t="s">
        <v>9294</v>
      </c>
      <c r="S330" s="22" t="b">
        <v>0</v>
      </c>
      <c r="T330" s="2" t="s">
        <v>9295</v>
      </c>
      <c r="U330" s="2"/>
      <c r="V330" s="2"/>
      <c r="W330" s="22" t="b">
        <v>0</v>
      </c>
      <c r="X330" s="2" t="s">
        <v>9296</v>
      </c>
      <c r="Y330" s="2"/>
      <c r="Z330" s="2"/>
      <c r="AA330" s="22" t="b">
        <v>0</v>
      </c>
      <c r="AB330" s="2" t="s">
        <v>9297</v>
      </c>
      <c r="AC330" s="22" t="b">
        <v>0</v>
      </c>
      <c r="AD330" s="2" t="s">
        <v>9298</v>
      </c>
      <c r="AE330" s="2" t="b">
        <v>0</v>
      </c>
      <c r="AF330" s="2" t="s">
        <v>9299</v>
      </c>
      <c r="AG330" s="83" t="b">
        <v>0</v>
      </c>
      <c r="AH330" s="84" t="s">
        <v>9300</v>
      </c>
      <c r="AS330" s="22" t="b">
        <v>0</v>
      </c>
      <c r="AT330" s="2" t="s">
        <v>9301</v>
      </c>
      <c r="BI330" s="22" t="b">
        <v>0</v>
      </c>
      <c r="BJ330" s="2" t="s">
        <v>9302</v>
      </c>
    </row>
    <row r="331">
      <c r="C331" s="181" t="b">
        <v>0</v>
      </c>
      <c r="D331" s="174" t="s">
        <v>3733</v>
      </c>
      <c r="G331" s="2" t="b">
        <v>0</v>
      </c>
      <c r="H331" s="173" t="s">
        <v>6117</v>
      </c>
      <c r="I331" s="2"/>
      <c r="J331" s="2"/>
      <c r="K331" s="22" t="b">
        <v>0</v>
      </c>
      <c r="L331" s="2" t="s">
        <v>9303</v>
      </c>
      <c r="O331" s="22" t="b">
        <v>0</v>
      </c>
      <c r="P331" s="2" t="s">
        <v>9304</v>
      </c>
      <c r="Q331" s="22" t="b">
        <v>0</v>
      </c>
      <c r="R331" s="2" t="s">
        <v>9305</v>
      </c>
      <c r="S331" s="22" t="b">
        <v>0</v>
      </c>
      <c r="T331" s="2" t="s">
        <v>9306</v>
      </c>
      <c r="U331" s="2"/>
      <c r="V331" s="2"/>
      <c r="W331" s="22" t="b">
        <v>0</v>
      </c>
      <c r="X331" s="2" t="s">
        <v>9307</v>
      </c>
      <c r="Y331" s="2"/>
      <c r="Z331" s="2"/>
      <c r="AA331" s="22" t="b">
        <v>0</v>
      </c>
      <c r="AB331" s="2" t="s">
        <v>9308</v>
      </c>
      <c r="AC331" s="22" t="b">
        <v>0</v>
      </c>
      <c r="AD331" s="2" t="s">
        <v>9309</v>
      </c>
      <c r="AE331" s="2" t="b">
        <v>0</v>
      </c>
      <c r="AF331" s="2" t="s">
        <v>9310</v>
      </c>
      <c r="AG331" s="2" t="b">
        <v>0</v>
      </c>
      <c r="AH331" s="2" t="s">
        <v>9311</v>
      </c>
      <c r="AS331" s="22" t="b">
        <v>0</v>
      </c>
      <c r="AT331" s="2" t="s">
        <v>9312</v>
      </c>
      <c r="BI331" s="22" t="b">
        <v>0</v>
      </c>
      <c r="BJ331" s="2" t="s">
        <v>9313</v>
      </c>
    </row>
    <row r="332">
      <c r="C332" s="181" t="b">
        <v>0</v>
      </c>
      <c r="D332" s="2" t="s">
        <v>9314</v>
      </c>
      <c r="G332" s="2" t="b">
        <v>0</v>
      </c>
      <c r="H332" s="173" t="s">
        <v>6139</v>
      </c>
      <c r="I332" s="2"/>
      <c r="J332" s="2"/>
      <c r="K332" s="22" t="b">
        <v>0</v>
      </c>
      <c r="L332" s="2" t="s">
        <v>9315</v>
      </c>
      <c r="O332" s="22" t="b">
        <v>0</v>
      </c>
      <c r="P332" s="2" t="s">
        <v>9316</v>
      </c>
      <c r="Q332" s="22" t="b">
        <v>0</v>
      </c>
      <c r="R332" s="2" t="s">
        <v>9317</v>
      </c>
      <c r="S332" s="22" t="b">
        <v>0</v>
      </c>
      <c r="T332" s="2" t="s">
        <v>9318</v>
      </c>
      <c r="U332" s="2"/>
      <c r="V332" s="2"/>
      <c r="W332" s="2" t="b">
        <v>0</v>
      </c>
      <c r="X332" s="2" t="s">
        <v>9319</v>
      </c>
      <c r="Y332" s="2"/>
      <c r="Z332" s="2"/>
      <c r="AA332" s="22" t="b">
        <v>0</v>
      </c>
      <c r="AB332" s="2" t="s">
        <v>9320</v>
      </c>
      <c r="AC332" s="22" t="b">
        <v>0</v>
      </c>
      <c r="AD332" s="2" t="s">
        <v>9321</v>
      </c>
      <c r="AE332" s="2" t="b">
        <v>0</v>
      </c>
      <c r="AF332" s="2" t="s">
        <v>9322</v>
      </c>
      <c r="AG332" s="2" t="b">
        <v>0</v>
      </c>
      <c r="AH332" s="2" t="s">
        <v>9323</v>
      </c>
      <c r="AS332" s="22" t="b">
        <v>0</v>
      </c>
      <c r="AT332" s="2" t="s">
        <v>9324</v>
      </c>
      <c r="BI332" s="22" t="b">
        <v>0</v>
      </c>
      <c r="BJ332" s="2" t="s">
        <v>9325</v>
      </c>
    </row>
    <row r="333">
      <c r="C333" s="181" t="b">
        <v>0</v>
      </c>
      <c r="D333" s="2" t="s">
        <v>9326</v>
      </c>
      <c r="G333" s="2" t="b">
        <v>0</v>
      </c>
      <c r="H333" s="173" t="s">
        <v>6164</v>
      </c>
      <c r="I333" s="2"/>
      <c r="J333" s="2"/>
      <c r="K333" s="22" t="b">
        <v>0</v>
      </c>
      <c r="L333" s="2" t="s">
        <v>9327</v>
      </c>
      <c r="O333" s="83" t="b">
        <v>0</v>
      </c>
      <c r="P333" s="170" t="s">
        <v>9328</v>
      </c>
      <c r="Q333" s="22" t="b">
        <v>0</v>
      </c>
      <c r="R333" s="2" t="s">
        <v>9330</v>
      </c>
      <c r="S333" s="22" t="b">
        <v>0</v>
      </c>
      <c r="T333" s="2" t="s">
        <v>9331</v>
      </c>
      <c r="U333" s="2"/>
      <c r="V333" s="2"/>
      <c r="W333" s="2" t="b">
        <v>0</v>
      </c>
      <c r="X333" s="174" t="s">
        <v>9332</v>
      </c>
      <c r="Y333" s="2"/>
      <c r="Z333" s="2"/>
      <c r="AA333" s="22" t="b">
        <v>0</v>
      </c>
      <c r="AB333" s="2" t="s">
        <v>9333</v>
      </c>
      <c r="AC333" s="22" t="b">
        <v>0</v>
      </c>
      <c r="AD333" s="2" t="s">
        <v>9334</v>
      </c>
      <c r="AE333" s="2" t="b">
        <v>0</v>
      </c>
      <c r="AF333" s="2" t="s">
        <v>9335</v>
      </c>
      <c r="AG333" s="2" t="b">
        <v>0</v>
      </c>
      <c r="AH333" s="2" t="s">
        <v>9336</v>
      </c>
      <c r="AS333" s="22" t="b">
        <v>0</v>
      </c>
      <c r="AT333" s="2" t="s">
        <v>9337</v>
      </c>
      <c r="BI333" s="22" t="b">
        <v>0</v>
      </c>
      <c r="BJ333" s="2" t="s">
        <v>9338</v>
      </c>
    </row>
    <row r="334">
      <c r="C334" s="181" t="b">
        <v>0</v>
      </c>
      <c r="D334" s="2" t="s">
        <v>9339</v>
      </c>
      <c r="G334" s="2" t="b">
        <v>0</v>
      </c>
      <c r="H334" s="2" t="s">
        <v>9340</v>
      </c>
      <c r="I334" s="2"/>
      <c r="J334" s="2"/>
      <c r="K334" s="22" t="b">
        <v>0</v>
      </c>
      <c r="L334" s="2" t="s">
        <v>9341</v>
      </c>
      <c r="O334" s="22" t="b">
        <v>0</v>
      </c>
      <c r="P334" s="2" t="s">
        <v>9342</v>
      </c>
      <c r="Q334" s="22" t="b">
        <v>0</v>
      </c>
      <c r="R334" s="2" t="s">
        <v>9343</v>
      </c>
      <c r="S334" s="22" t="b">
        <v>0</v>
      </c>
      <c r="T334" s="2" t="s">
        <v>9344</v>
      </c>
      <c r="U334" s="2"/>
      <c r="V334" s="2"/>
      <c r="W334" s="22" t="b">
        <v>0</v>
      </c>
      <c r="X334" s="2" t="s">
        <v>2391</v>
      </c>
      <c r="Y334" s="2"/>
      <c r="Z334" s="2"/>
      <c r="AA334" s="22" t="b">
        <v>0</v>
      </c>
      <c r="AB334" s="2" t="s">
        <v>9345</v>
      </c>
      <c r="AC334" s="22" t="b">
        <v>0</v>
      </c>
      <c r="AD334" s="2" t="s">
        <v>9346</v>
      </c>
      <c r="AE334" s="2" t="b">
        <v>0</v>
      </c>
      <c r="AF334" s="2" t="s">
        <v>9347</v>
      </c>
      <c r="AG334" s="2" t="b">
        <v>0</v>
      </c>
      <c r="AH334" s="2" t="s">
        <v>9348</v>
      </c>
      <c r="AS334" s="22" t="b">
        <v>0</v>
      </c>
      <c r="AT334" s="2" t="s">
        <v>9349</v>
      </c>
      <c r="BI334" s="22" t="b">
        <v>0</v>
      </c>
      <c r="BJ334" s="2" t="s">
        <v>9350</v>
      </c>
    </row>
    <row r="335">
      <c r="C335" s="181" t="b">
        <v>0</v>
      </c>
      <c r="D335" s="2" t="s">
        <v>9351</v>
      </c>
      <c r="G335" s="2" t="b">
        <v>0</v>
      </c>
      <c r="H335" s="2" t="s">
        <v>9352</v>
      </c>
      <c r="I335" s="2"/>
      <c r="J335" s="2"/>
      <c r="K335" s="22" t="b">
        <v>0</v>
      </c>
      <c r="L335" s="2" t="s">
        <v>9353</v>
      </c>
      <c r="O335" s="22" t="b">
        <v>0</v>
      </c>
      <c r="P335" s="2" t="s">
        <v>9354</v>
      </c>
      <c r="Q335" s="22" t="b">
        <v>0</v>
      </c>
      <c r="R335" s="2" t="s">
        <v>9355</v>
      </c>
      <c r="S335" s="22" t="b">
        <v>0</v>
      </c>
      <c r="T335" s="2" t="s">
        <v>9356</v>
      </c>
      <c r="U335" s="2"/>
      <c r="V335" s="2"/>
      <c r="W335" s="22" t="b">
        <v>0</v>
      </c>
      <c r="X335" s="2" t="s">
        <v>9357</v>
      </c>
      <c r="Y335" s="2"/>
      <c r="Z335" s="2"/>
      <c r="AA335" s="22" t="b">
        <v>0</v>
      </c>
      <c r="AB335" s="2" t="s">
        <v>9358</v>
      </c>
      <c r="AC335" s="22" t="b">
        <v>0</v>
      </c>
      <c r="AD335" s="2" t="s">
        <v>9359</v>
      </c>
      <c r="AE335" s="2" t="b">
        <v>0</v>
      </c>
      <c r="AF335" s="2" t="s">
        <v>9360</v>
      </c>
      <c r="AG335" s="2" t="b">
        <v>0</v>
      </c>
      <c r="AH335" s="2" t="s">
        <v>9361</v>
      </c>
      <c r="AS335" s="22" t="b">
        <v>0</v>
      </c>
      <c r="AT335" s="2" t="s">
        <v>9362</v>
      </c>
      <c r="BI335" s="22" t="b">
        <v>0</v>
      </c>
      <c r="BJ335" s="2" t="s">
        <v>9363</v>
      </c>
    </row>
    <row r="336">
      <c r="C336" s="181" t="b">
        <v>0</v>
      </c>
      <c r="D336" s="2" t="s">
        <v>9364</v>
      </c>
      <c r="G336" s="2" t="b">
        <v>0</v>
      </c>
      <c r="H336" s="2" t="s">
        <v>9365</v>
      </c>
      <c r="I336" s="2"/>
      <c r="J336" s="2"/>
      <c r="K336" s="22" t="b">
        <v>0</v>
      </c>
      <c r="L336" s="2" t="s">
        <v>9366</v>
      </c>
      <c r="O336" s="22" t="b">
        <v>0</v>
      </c>
      <c r="P336" s="2" t="s">
        <v>9367</v>
      </c>
      <c r="Q336" s="22" t="b">
        <v>0</v>
      </c>
      <c r="R336" s="2" t="s">
        <v>9368</v>
      </c>
      <c r="S336" s="22" t="b">
        <v>0</v>
      </c>
      <c r="T336" s="2" t="s">
        <v>9369</v>
      </c>
      <c r="U336" s="2"/>
      <c r="V336" s="2"/>
      <c r="W336" s="22" t="b">
        <v>0</v>
      </c>
      <c r="X336" s="2" t="s">
        <v>9370</v>
      </c>
      <c r="Y336" s="2"/>
      <c r="Z336" s="2"/>
      <c r="AA336" s="22" t="b">
        <v>0</v>
      </c>
      <c r="AB336" s="2" t="s">
        <v>9371</v>
      </c>
      <c r="AC336" s="22" t="b">
        <v>0</v>
      </c>
      <c r="AD336" s="2" t="s">
        <v>9372</v>
      </c>
      <c r="AE336" s="2" t="b">
        <v>0</v>
      </c>
      <c r="AF336" s="2" t="s">
        <v>9373</v>
      </c>
      <c r="AG336" s="2" t="b">
        <v>0</v>
      </c>
      <c r="AH336" s="2" t="s">
        <v>9374</v>
      </c>
      <c r="AS336" s="22" t="b">
        <v>0</v>
      </c>
      <c r="AT336" s="2" t="s">
        <v>9375</v>
      </c>
      <c r="BI336" s="22" t="b">
        <v>0</v>
      </c>
      <c r="BJ336" s="2" t="s">
        <v>9376</v>
      </c>
    </row>
    <row r="337">
      <c r="C337" s="181" t="b">
        <v>0</v>
      </c>
      <c r="D337" s="2" t="s">
        <v>3762</v>
      </c>
      <c r="G337" s="2" t="b">
        <v>0</v>
      </c>
      <c r="H337" s="2" t="s">
        <v>9377</v>
      </c>
      <c r="I337" s="2"/>
      <c r="J337" s="2"/>
      <c r="K337" s="22" t="b">
        <v>0</v>
      </c>
      <c r="L337" s="2" t="s">
        <v>9378</v>
      </c>
      <c r="O337" s="22" t="b">
        <v>0</v>
      </c>
      <c r="P337" s="2" t="s">
        <v>9379</v>
      </c>
      <c r="Q337" s="22" t="b">
        <v>0</v>
      </c>
      <c r="R337" s="2" t="s">
        <v>9380</v>
      </c>
      <c r="S337" s="22" t="b">
        <v>0</v>
      </c>
      <c r="T337" s="2" t="s">
        <v>9381</v>
      </c>
      <c r="U337" s="2"/>
      <c r="V337" s="2"/>
      <c r="W337" s="22" t="b">
        <v>0</v>
      </c>
      <c r="X337" s="2" t="s">
        <v>9382</v>
      </c>
      <c r="Y337" s="2"/>
      <c r="Z337" s="2"/>
      <c r="AA337" s="22" t="b">
        <v>0</v>
      </c>
      <c r="AB337" s="2" t="s">
        <v>9383</v>
      </c>
      <c r="AC337" s="22" t="b">
        <v>0</v>
      </c>
      <c r="AD337" s="2" t="s">
        <v>9384</v>
      </c>
      <c r="AE337" s="2" t="b">
        <v>0</v>
      </c>
      <c r="AF337" s="2" t="s">
        <v>9385</v>
      </c>
      <c r="AG337" s="2" t="b">
        <v>0</v>
      </c>
      <c r="AH337" s="2" t="s">
        <v>9386</v>
      </c>
      <c r="AS337" s="22" t="b">
        <v>0</v>
      </c>
      <c r="AT337" s="2" t="s">
        <v>9387</v>
      </c>
      <c r="BI337" s="22" t="b">
        <v>0</v>
      </c>
      <c r="BJ337" s="2" t="s">
        <v>9388</v>
      </c>
    </row>
    <row r="338">
      <c r="C338" s="181" t="b">
        <v>0</v>
      </c>
      <c r="D338" s="182" t="s">
        <v>8563</v>
      </c>
      <c r="G338" s="2" t="b">
        <v>0</v>
      </c>
      <c r="H338" s="2" t="s">
        <v>9389</v>
      </c>
      <c r="I338" s="2"/>
      <c r="J338" s="2"/>
      <c r="K338" s="22" t="b">
        <v>0</v>
      </c>
      <c r="L338" s="2" t="s">
        <v>9390</v>
      </c>
      <c r="O338" s="22" t="b">
        <v>0</v>
      </c>
      <c r="P338" s="2" t="s">
        <v>9391</v>
      </c>
      <c r="Q338" s="22" t="b">
        <v>0</v>
      </c>
      <c r="R338" s="2" t="s">
        <v>9392</v>
      </c>
      <c r="S338" s="22" t="b">
        <v>0</v>
      </c>
      <c r="T338" s="2" t="s">
        <v>9393</v>
      </c>
      <c r="U338" s="2"/>
      <c r="V338" s="2"/>
      <c r="W338" s="22" t="b">
        <v>0</v>
      </c>
      <c r="X338" s="2" t="s">
        <v>9394</v>
      </c>
      <c r="Y338" s="2"/>
      <c r="Z338" s="2"/>
      <c r="AA338" s="22" t="b">
        <v>0</v>
      </c>
      <c r="AB338" s="2" t="s">
        <v>9395</v>
      </c>
      <c r="AC338" s="22" t="b">
        <v>0</v>
      </c>
      <c r="AD338" s="2" t="s">
        <v>9396</v>
      </c>
      <c r="AE338" s="2" t="b">
        <v>0</v>
      </c>
      <c r="AF338" s="2" t="s">
        <v>9397</v>
      </c>
      <c r="AG338" s="2" t="b">
        <v>0</v>
      </c>
      <c r="AH338" s="2" t="s">
        <v>9398</v>
      </c>
      <c r="AS338" s="22" t="b">
        <v>0</v>
      </c>
      <c r="AT338" s="2" t="s">
        <v>9399</v>
      </c>
      <c r="BI338" s="22" t="b">
        <v>0</v>
      </c>
      <c r="BJ338" s="2" t="s">
        <v>9400</v>
      </c>
    </row>
    <row r="339">
      <c r="C339" s="181" t="b">
        <v>0</v>
      </c>
      <c r="D339" s="2" t="s">
        <v>3825</v>
      </c>
      <c r="G339" s="2" t="b">
        <v>0</v>
      </c>
      <c r="H339" s="2" t="s">
        <v>9401</v>
      </c>
      <c r="I339" s="2"/>
      <c r="J339" s="2"/>
      <c r="K339" s="22" t="b">
        <v>0</v>
      </c>
      <c r="L339" s="2" t="s">
        <v>9402</v>
      </c>
      <c r="O339" s="22" t="b">
        <v>0</v>
      </c>
      <c r="P339" s="2" t="s">
        <v>9403</v>
      </c>
      <c r="Q339" s="22" t="b">
        <v>0</v>
      </c>
      <c r="R339" s="2" t="s">
        <v>9404</v>
      </c>
      <c r="S339" s="22" t="b">
        <v>0</v>
      </c>
      <c r="T339" s="2" t="s">
        <v>9405</v>
      </c>
      <c r="U339" s="2"/>
      <c r="V339" s="2"/>
      <c r="W339" s="22" t="b">
        <v>0</v>
      </c>
      <c r="X339" s="2" t="s">
        <v>2451</v>
      </c>
      <c r="Y339" s="2"/>
      <c r="Z339" s="2"/>
      <c r="AA339" s="22" t="b">
        <v>0</v>
      </c>
      <c r="AB339" s="2" t="s">
        <v>9406</v>
      </c>
      <c r="AC339" s="22" t="b">
        <v>0</v>
      </c>
      <c r="AD339" s="2" t="s">
        <v>9407</v>
      </c>
      <c r="AE339" s="2" t="b">
        <v>0</v>
      </c>
      <c r="AF339" s="2" t="s">
        <v>9409</v>
      </c>
      <c r="AG339" s="2" t="b">
        <v>0</v>
      </c>
      <c r="AH339" s="2" t="s">
        <v>9410</v>
      </c>
      <c r="AS339" s="22" t="b">
        <v>0</v>
      </c>
      <c r="AT339" s="2" t="s">
        <v>9411</v>
      </c>
      <c r="BI339" s="22" t="b">
        <v>0</v>
      </c>
      <c r="BJ339" s="2" t="s">
        <v>9412</v>
      </c>
    </row>
    <row r="340">
      <c r="C340" s="22" t="b">
        <v>0</v>
      </c>
      <c r="D340" s="174" t="s">
        <v>8591</v>
      </c>
      <c r="G340" s="2" t="b">
        <v>0</v>
      </c>
      <c r="H340" s="2" t="s">
        <v>9413</v>
      </c>
      <c r="I340" s="2"/>
      <c r="J340" s="2"/>
      <c r="K340" s="22" t="b">
        <v>0</v>
      </c>
      <c r="L340" s="2" t="s">
        <v>9414</v>
      </c>
      <c r="O340" s="22" t="b">
        <v>0</v>
      </c>
      <c r="P340" s="2" t="s">
        <v>9415</v>
      </c>
      <c r="Q340" s="22" t="b">
        <v>0</v>
      </c>
      <c r="R340" s="2" t="s">
        <v>9416</v>
      </c>
      <c r="S340" s="22" t="b">
        <v>0</v>
      </c>
      <c r="T340" s="2" t="s">
        <v>9417</v>
      </c>
      <c r="U340" s="2"/>
      <c r="V340" s="2"/>
      <c r="W340" s="22" t="b">
        <v>0</v>
      </c>
      <c r="X340" s="2" t="s">
        <v>9419</v>
      </c>
      <c r="Y340" s="2"/>
      <c r="Z340" s="2"/>
      <c r="AA340" s="22" t="b">
        <v>0</v>
      </c>
      <c r="AB340" s="2" t="s">
        <v>9420</v>
      </c>
      <c r="AC340" s="22" t="b">
        <v>0</v>
      </c>
      <c r="AD340" s="2" t="s">
        <v>9421</v>
      </c>
      <c r="AE340" s="2" t="b">
        <v>0</v>
      </c>
      <c r="AF340" s="2" t="s">
        <v>9422</v>
      </c>
      <c r="AG340" s="2" t="b">
        <v>0</v>
      </c>
      <c r="AH340" s="2" t="s">
        <v>9423</v>
      </c>
      <c r="AS340" s="83" t="b">
        <v>0</v>
      </c>
      <c r="AT340" s="84" t="s">
        <v>627</v>
      </c>
      <c r="BI340" s="22" t="b">
        <v>0</v>
      </c>
      <c r="BJ340" s="2" t="s">
        <v>9424</v>
      </c>
    </row>
    <row r="341">
      <c r="C341" s="22" t="b">
        <v>0</v>
      </c>
      <c r="D341" s="2" t="s">
        <v>3883</v>
      </c>
      <c r="G341" s="2" t="b">
        <v>0</v>
      </c>
      <c r="H341" s="2" t="s">
        <v>9425</v>
      </c>
      <c r="I341" s="2"/>
      <c r="J341" s="2"/>
      <c r="K341" s="22" t="b">
        <v>0</v>
      </c>
      <c r="L341" s="2" t="s">
        <v>9426</v>
      </c>
      <c r="O341" s="22" t="b">
        <v>0</v>
      </c>
      <c r="P341" s="2" t="s">
        <v>9427</v>
      </c>
      <c r="Q341" s="22" t="b">
        <v>0</v>
      </c>
      <c r="R341" s="2" t="s">
        <v>9428</v>
      </c>
      <c r="S341" s="83" t="b">
        <v>0</v>
      </c>
      <c r="T341" s="84" t="s">
        <v>1202</v>
      </c>
      <c r="U341" s="2"/>
      <c r="V341" s="2"/>
      <c r="W341" s="22" t="b">
        <v>0</v>
      </c>
      <c r="X341" s="2" t="s">
        <v>9429</v>
      </c>
      <c r="Y341" s="2"/>
      <c r="Z341" s="2"/>
      <c r="AA341" s="22" t="b">
        <v>0</v>
      </c>
      <c r="AB341" s="2" t="s">
        <v>9430</v>
      </c>
      <c r="AC341" s="22" t="b">
        <v>0</v>
      </c>
      <c r="AD341" s="2" t="s">
        <v>9431</v>
      </c>
      <c r="AE341" s="2" t="b">
        <v>0</v>
      </c>
      <c r="AF341" s="2" t="s">
        <v>9432</v>
      </c>
      <c r="AG341" s="2" t="b">
        <v>0</v>
      </c>
      <c r="AH341" s="2" t="s">
        <v>9433</v>
      </c>
      <c r="AS341" s="22" t="b">
        <v>0</v>
      </c>
      <c r="AT341" s="2" t="s">
        <v>627</v>
      </c>
      <c r="BI341" s="22" t="b">
        <v>0</v>
      </c>
      <c r="BJ341" s="2" t="s">
        <v>9435</v>
      </c>
    </row>
    <row r="342">
      <c r="C342" s="22" t="b">
        <v>0</v>
      </c>
      <c r="D342" s="174" t="s">
        <v>8616</v>
      </c>
      <c r="G342" s="2" t="b">
        <v>0</v>
      </c>
      <c r="H342" s="2" t="s">
        <v>9436</v>
      </c>
      <c r="I342" s="2"/>
      <c r="J342" s="2"/>
      <c r="K342" s="22" t="b">
        <v>0</v>
      </c>
      <c r="L342" s="2" t="s">
        <v>9437</v>
      </c>
      <c r="O342" s="22" t="b">
        <v>0</v>
      </c>
      <c r="P342" s="2" t="s">
        <v>9438</v>
      </c>
      <c r="S342" s="22" t="b">
        <v>0</v>
      </c>
      <c r="T342" s="2" t="s">
        <v>9439</v>
      </c>
      <c r="U342" s="2"/>
      <c r="V342" s="2"/>
      <c r="W342" s="22" t="b">
        <v>0</v>
      </c>
      <c r="X342" s="2" t="s">
        <v>2481</v>
      </c>
      <c r="Y342" s="2"/>
      <c r="Z342" s="2"/>
      <c r="AA342" s="22" t="b">
        <v>0</v>
      </c>
      <c r="AB342" s="2" t="s">
        <v>9440</v>
      </c>
      <c r="AC342" s="22" t="b">
        <v>0</v>
      </c>
      <c r="AD342" s="2" t="s">
        <v>9441</v>
      </c>
      <c r="AE342" s="2" t="b">
        <v>0</v>
      </c>
      <c r="AF342" s="2" t="s">
        <v>9442</v>
      </c>
      <c r="AG342" s="2" t="b">
        <v>0</v>
      </c>
      <c r="AH342" s="2" t="s">
        <v>9443</v>
      </c>
      <c r="AS342" s="22" t="b">
        <v>0</v>
      </c>
      <c r="AT342" s="2" t="s">
        <v>9444</v>
      </c>
      <c r="BI342" s="22" t="b">
        <v>0</v>
      </c>
      <c r="BJ342" s="2" t="s">
        <v>9445</v>
      </c>
    </row>
    <row r="343">
      <c r="C343" s="22" t="b">
        <v>0</v>
      </c>
      <c r="D343" s="2" t="s">
        <v>3938</v>
      </c>
      <c r="G343" s="2" t="b">
        <v>0</v>
      </c>
      <c r="H343" s="2" t="s">
        <v>9446</v>
      </c>
      <c r="I343" s="2"/>
      <c r="J343" s="2"/>
      <c r="K343" s="22" t="b">
        <v>0</v>
      </c>
      <c r="L343" s="2" t="s">
        <v>9447</v>
      </c>
      <c r="O343" s="22" t="b">
        <v>0</v>
      </c>
      <c r="P343" s="2" t="s">
        <v>9448</v>
      </c>
      <c r="S343" s="22" t="b">
        <v>0</v>
      </c>
      <c r="T343" s="2" t="s">
        <v>9449</v>
      </c>
      <c r="U343" s="2"/>
      <c r="V343" s="2"/>
      <c r="W343" s="22" t="b">
        <v>0</v>
      </c>
      <c r="X343" s="2" t="s">
        <v>9450</v>
      </c>
      <c r="Y343" s="2"/>
      <c r="Z343" s="2"/>
      <c r="AA343" s="22" t="b">
        <v>0</v>
      </c>
      <c r="AB343" s="2" t="s">
        <v>9451</v>
      </c>
      <c r="AC343" s="22" t="b">
        <v>0</v>
      </c>
      <c r="AD343" s="2" t="s">
        <v>9452</v>
      </c>
      <c r="AE343" s="2" t="b">
        <v>0</v>
      </c>
      <c r="AF343" s="2" t="s">
        <v>9453</v>
      </c>
      <c r="AG343" s="2" t="b">
        <v>0</v>
      </c>
      <c r="AH343" s="2" t="s">
        <v>9454</v>
      </c>
      <c r="AS343" s="22" t="b">
        <v>0</v>
      </c>
      <c r="AT343" s="2" t="s">
        <v>9455</v>
      </c>
      <c r="BI343" s="22" t="b">
        <v>0</v>
      </c>
      <c r="BJ343" s="2" t="s">
        <v>9456</v>
      </c>
    </row>
    <row r="344">
      <c r="C344" s="22" t="b">
        <v>0</v>
      </c>
      <c r="D344" s="174" t="s">
        <v>8643</v>
      </c>
      <c r="G344" s="2" t="b">
        <v>0</v>
      </c>
      <c r="H344" s="2" t="s">
        <v>9457</v>
      </c>
      <c r="I344" s="2"/>
      <c r="J344" s="2"/>
      <c r="K344" s="22" t="b">
        <v>0</v>
      </c>
      <c r="L344" s="2" t="s">
        <v>9458</v>
      </c>
      <c r="O344" s="22" t="b">
        <v>0</v>
      </c>
      <c r="P344" s="2" t="s">
        <v>9460</v>
      </c>
      <c r="S344" s="22" t="b">
        <v>0</v>
      </c>
      <c r="T344" s="2" t="s">
        <v>9461</v>
      </c>
      <c r="U344" s="2"/>
      <c r="V344" s="2"/>
      <c r="W344" s="22" t="b">
        <v>0</v>
      </c>
      <c r="X344" s="2" t="s">
        <v>9462</v>
      </c>
      <c r="Y344" s="2"/>
      <c r="Z344" s="2"/>
      <c r="AA344" s="22" t="b">
        <v>0</v>
      </c>
      <c r="AB344" s="2" t="s">
        <v>9463</v>
      </c>
      <c r="AC344" s="22" t="b">
        <v>0</v>
      </c>
      <c r="AD344" s="2" t="s">
        <v>9464</v>
      </c>
      <c r="AE344" s="2" t="b">
        <v>0</v>
      </c>
      <c r="AF344" s="2" t="s">
        <v>9465</v>
      </c>
      <c r="AG344" s="2" t="b">
        <v>0</v>
      </c>
      <c r="AH344" s="2" t="s">
        <v>9466</v>
      </c>
      <c r="AS344" s="22" t="b">
        <v>0</v>
      </c>
      <c r="AT344" s="2" t="s">
        <v>9467</v>
      </c>
      <c r="BI344" s="22" t="b">
        <v>0</v>
      </c>
      <c r="BJ344" s="2" t="s">
        <v>9468</v>
      </c>
    </row>
    <row r="345">
      <c r="C345" s="22" t="b">
        <v>0</v>
      </c>
      <c r="D345" s="2" t="s">
        <v>9469</v>
      </c>
      <c r="G345" s="2" t="b">
        <v>0</v>
      </c>
      <c r="H345" s="2" t="s">
        <v>9471</v>
      </c>
      <c r="I345" s="2"/>
      <c r="J345" s="2"/>
      <c r="K345" s="22" t="b">
        <v>0</v>
      </c>
      <c r="L345" s="2" t="s">
        <v>9472</v>
      </c>
      <c r="O345" s="22" t="b">
        <v>0</v>
      </c>
      <c r="P345" s="2" t="s">
        <v>9473</v>
      </c>
      <c r="S345" s="22" t="b">
        <v>0</v>
      </c>
      <c r="T345" s="2" t="s">
        <v>9474</v>
      </c>
      <c r="U345" s="2"/>
      <c r="V345" s="2"/>
      <c r="W345" s="22" t="b">
        <v>0</v>
      </c>
      <c r="X345" s="2" t="s">
        <v>9475</v>
      </c>
      <c r="Y345" s="2"/>
      <c r="Z345" s="2"/>
      <c r="AA345" s="22" t="b">
        <v>0</v>
      </c>
      <c r="AB345" s="2" t="s">
        <v>9476</v>
      </c>
      <c r="AC345" s="22" t="b">
        <v>0</v>
      </c>
      <c r="AD345" s="2" t="s">
        <v>9477</v>
      </c>
      <c r="AE345" s="2" t="b">
        <v>0</v>
      </c>
      <c r="AF345" s="2" t="s">
        <v>9478</v>
      </c>
      <c r="AG345" s="2" t="b">
        <v>0</v>
      </c>
      <c r="AH345" s="2" t="s">
        <v>9479</v>
      </c>
      <c r="AS345" s="22" t="b">
        <v>0</v>
      </c>
      <c r="AT345" s="2" t="s">
        <v>9480</v>
      </c>
      <c r="BI345" s="22" t="b">
        <v>0</v>
      </c>
      <c r="BJ345" s="2" t="s">
        <v>9481</v>
      </c>
    </row>
    <row r="346">
      <c r="C346" s="22" t="b">
        <v>0</v>
      </c>
      <c r="D346" s="2" t="s">
        <v>9482</v>
      </c>
      <c r="G346" s="2" t="b">
        <v>0</v>
      </c>
      <c r="H346" s="2" t="s">
        <v>9483</v>
      </c>
      <c r="I346" s="2"/>
      <c r="J346" s="2"/>
      <c r="K346" s="22" t="b">
        <v>0</v>
      </c>
      <c r="L346" s="2" t="s">
        <v>9484</v>
      </c>
      <c r="O346" s="22" t="b">
        <v>0</v>
      </c>
      <c r="P346" s="2" t="s">
        <v>9485</v>
      </c>
      <c r="S346" s="22" t="b">
        <v>0</v>
      </c>
      <c r="T346" s="2" t="s">
        <v>9486</v>
      </c>
      <c r="U346" s="2"/>
      <c r="V346" s="2"/>
      <c r="W346" s="22" t="b">
        <v>0</v>
      </c>
      <c r="X346" s="2" t="s">
        <v>2629</v>
      </c>
      <c r="Y346" s="2"/>
      <c r="Z346" s="2"/>
      <c r="AA346" s="22" t="b">
        <v>0</v>
      </c>
      <c r="AB346" s="2" t="s">
        <v>9487</v>
      </c>
      <c r="AC346" s="22" t="b">
        <v>0</v>
      </c>
      <c r="AD346" s="2" t="s">
        <v>9488</v>
      </c>
      <c r="AE346" s="2" t="b">
        <v>0</v>
      </c>
      <c r="AF346" s="2" t="s">
        <v>9489</v>
      </c>
      <c r="AG346" s="2" t="b">
        <v>0</v>
      </c>
      <c r="AH346" s="2" t="s">
        <v>9490</v>
      </c>
      <c r="AS346" s="22" t="b">
        <v>0</v>
      </c>
      <c r="AT346" s="2" t="s">
        <v>9491</v>
      </c>
      <c r="BI346" s="22" t="b">
        <v>0</v>
      </c>
      <c r="BJ346" s="2" t="s">
        <v>9492</v>
      </c>
    </row>
    <row r="347">
      <c r="C347" s="83" t="b">
        <v>0</v>
      </c>
      <c r="D347" s="84" t="s">
        <v>360</v>
      </c>
      <c r="G347" s="2" t="b">
        <v>0</v>
      </c>
      <c r="H347" s="2" t="s">
        <v>9493</v>
      </c>
      <c r="I347" s="2"/>
      <c r="J347" s="2"/>
      <c r="K347" s="22" t="b">
        <v>0</v>
      </c>
      <c r="L347" s="2" t="s">
        <v>9494</v>
      </c>
      <c r="O347" s="22" t="b">
        <v>0</v>
      </c>
      <c r="P347" s="2" t="s">
        <v>9495</v>
      </c>
      <c r="S347" s="22" t="b">
        <v>0</v>
      </c>
      <c r="T347" s="2" t="s">
        <v>9496</v>
      </c>
      <c r="U347" s="2"/>
      <c r="V347" s="2"/>
      <c r="W347" s="22" t="b">
        <v>0</v>
      </c>
      <c r="X347" s="2" t="s">
        <v>9497</v>
      </c>
      <c r="Y347" s="2"/>
      <c r="Z347" s="2"/>
      <c r="AA347" s="22" t="b">
        <v>0</v>
      </c>
      <c r="AB347" s="2" t="s">
        <v>9498</v>
      </c>
      <c r="AC347" s="22" t="b">
        <v>0</v>
      </c>
      <c r="AD347" s="2" t="s">
        <v>9499</v>
      </c>
      <c r="AE347" s="2" t="b">
        <v>0</v>
      </c>
      <c r="AF347" s="2" t="s">
        <v>9500</v>
      </c>
      <c r="AG347" s="2" t="b">
        <v>0</v>
      </c>
      <c r="AH347" s="2" t="s">
        <v>9501</v>
      </c>
      <c r="AS347" s="22" t="b">
        <v>0</v>
      </c>
      <c r="AT347" s="2" t="s">
        <v>9502</v>
      </c>
      <c r="BI347" s="22" t="b">
        <v>0</v>
      </c>
      <c r="BJ347" s="2" t="s">
        <v>9503</v>
      </c>
    </row>
    <row r="348">
      <c r="C348" s="22" t="b">
        <v>0</v>
      </c>
      <c r="D348" s="2" t="s">
        <v>9505</v>
      </c>
      <c r="G348" s="2" t="b">
        <v>0</v>
      </c>
      <c r="H348" s="2" t="s">
        <v>9506</v>
      </c>
      <c r="I348" s="2"/>
      <c r="J348" s="2"/>
      <c r="K348" s="22" t="b">
        <v>0</v>
      </c>
      <c r="L348" s="2" t="s">
        <v>9507</v>
      </c>
      <c r="O348" s="22" t="b">
        <v>0</v>
      </c>
      <c r="P348" s="2" t="s">
        <v>9508</v>
      </c>
      <c r="S348" s="22" t="b">
        <v>0</v>
      </c>
      <c r="T348" s="2" t="s">
        <v>9509</v>
      </c>
      <c r="U348" s="2"/>
      <c r="V348" s="2"/>
      <c r="W348" s="22" t="b">
        <v>0</v>
      </c>
      <c r="X348" s="2" t="s">
        <v>9510</v>
      </c>
      <c r="Y348" s="2"/>
      <c r="Z348" s="2"/>
      <c r="AA348" s="22" t="b">
        <v>0</v>
      </c>
      <c r="AB348" s="2" t="s">
        <v>9511</v>
      </c>
      <c r="AC348" s="83" t="b">
        <v>0</v>
      </c>
      <c r="AD348" s="84" t="s">
        <v>9512</v>
      </c>
      <c r="AE348" s="2" t="b">
        <v>0</v>
      </c>
      <c r="AF348" s="2" t="s">
        <v>9513</v>
      </c>
      <c r="AG348" s="2" t="b">
        <v>0</v>
      </c>
      <c r="AH348" s="2" t="s">
        <v>9514</v>
      </c>
      <c r="AS348" s="22" t="b">
        <v>0</v>
      </c>
      <c r="AT348" s="2" t="s">
        <v>9515</v>
      </c>
      <c r="BI348" s="83" t="b">
        <v>0</v>
      </c>
      <c r="BJ348" s="84" t="s">
        <v>9516</v>
      </c>
    </row>
    <row r="349">
      <c r="C349" s="22" t="b">
        <v>0</v>
      </c>
      <c r="D349" s="2" t="s">
        <v>9517</v>
      </c>
      <c r="G349" s="2" t="b">
        <v>0</v>
      </c>
      <c r="H349" s="2" t="s">
        <v>9518</v>
      </c>
      <c r="I349" s="2"/>
      <c r="J349" s="2"/>
      <c r="K349" s="22" t="b">
        <v>0</v>
      </c>
      <c r="L349" s="2" t="s">
        <v>9519</v>
      </c>
      <c r="O349" s="22" t="b">
        <v>0</v>
      </c>
      <c r="P349" s="2" t="s">
        <v>9520</v>
      </c>
      <c r="S349" s="22" t="b">
        <v>0</v>
      </c>
      <c r="T349" s="2" t="s">
        <v>9521</v>
      </c>
      <c r="U349" s="2"/>
      <c r="V349" s="2"/>
      <c r="W349" s="22" t="b">
        <v>0</v>
      </c>
      <c r="X349" s="2" t="s">
        <v>9522</v>
      </c>
      <c r="Y349" s="2"/>
      <c r="Z349" s="2"/>
      <c r="AA349" s="22" t="b">
        <v>0</v>
      </c>
      <c r="AB349" s="2" t="s">
        <v>9523</v>
      </c>
      <c r="AC349" s="22" t="b">
        <v>0</v>
      </c>
      <c r="AD349" s="2" t="s">
        <v>9524</v>
      </c>
      <c r="AE349" s="2" t="b">
        <v>0</v>
      </c>
      <c r="AF349" s="2" t="s">
        <v>9525</v>
      </c>
      <c r="AG349" s="2" t="b">
        <v>0</v>
      </c>
      <c r="AH349" s="2" t="s">
        <v>9526</v>
      </c>
      <c r="AS349" s="22" t="b">
        <v>0</v>
      </c>
      <c r="AT349" s="2" t="s">
        <v>9527</v>
      </c>
      <c r="BI349" s="22" t="b">
        <v>0</v>
      </c>
      <c r="BJ349" s="2" t="s">
        <v>9528</v>
      </c>
    </row>
    <row r="350">
      <c r="C350" s="22" t="b">
        <v>0</v>
      </c>
      <c r="D350" s="2" t="s">
        <v>9529</v>
      </c>
      <c r="G350" s="2" t="b">
        <v>0</v>
      </c>
      <c r="H350" s="2" t="s">
        <v>9530</v>
      </c>
      <c r="I350" s="2"/>
      <c r="J350" s="2"/>
      <c r="K350" s="22" t="b">
        <v>0</v>
      </c>
      <c r="L350" s="2" t="s">
        <v>9531</v>
      </c>
      <c r="O350" s="22" t="b">
        <v>0</v>
      </c>
      <c r="P350" s="2" t="s">
        <v>9532</v>
      </c>
      <c r="S350" s="22" t="b">
        <v>0</v>
      </c>
      <c r="T350" s="2" t="s">
        <v>9533</v>
      </c>
      <c r="U350" s="2"/>
      <c r="V350" s="2"/>
      <c r="W350" s="22" t="b">
        <v>0</v>
      </c>
      <c r="X350" s="2" t="s">
        <v>9534</v>
      </c>
      <c r="Y350" s="2"/>
      <c r="Z350" s="2"/>
      <c r="AA350" s="22" t="b">
        <v>0</v>
      </c>
      <c r="AB350" s="2" t="s">
        <v>9535</v>
      </c>
      <c r="AC350" s="22" t="b">
        <v>0</v>
      </c>
      <c r="AD350" s="2" t="s">
        <v>9536</v>
      </c>
      <c r="AE350" s="2" t="b">
        <v>0</v>
      </c>
      <c r="AF350" s="2" t="s">
        <v>9537</v>
      </c>
      <c r="AG350" s="2" t="b">
        <v>0</v>
      </c>
      <c r="AH350" s="2" t="s">
        <v>9538</v>
      </c>
      <c r="AS350" s="22" t="b">
        <v>0</v>
      </c>
      <c r="AT350" s="2" t="s">
        <v>9539</v>
      </c>
      <c r="BI350" s="22" t="b">
        <v>0</v>
      </c>
      <c r="BJ350" s="2" t="s">
        <v>9540</v>
      </c>
    </row>
    <row r="351">
      <c r="C351" s="22" t="b">
        <v>0</v>
      </c>
      <c r="D351" s="2" t="s">
        <v>9541</v>
      </c>
      <c r="G351" s="2" t="b">
        <v>0</v>
      </c>
      <c r="H351" s="2" t="s">
        <v>9542</v>
      </c>
      <c r="I351" s="2"/>
      <c r="J351" s="2"/>
      <c r="K351" s="22" t="b">
        <v>0</v>
      </c>
      <c r="L351" s="2" t="s">
        <v>9543</v>
      </c>
      <c r="O351" s="22" t="b">
        <v>0</v>
      </c>
      <c r="P351" s="2" t="s">
        <v>9544</v>
      </c>
      <c r="S351" s="22" t="b">
        <v>0</v>
      </c>
      <c r="T351" s="2" t="s">
        <v>9545</v>
      </c>
      <c r="U351" s="2"/>
      <c r="V351" s="2"/>
      <c r="W351" s="22" t="b">
        <v>0</v>
      </c>
      <c r="X351" s="2" t="s">
        <v>9546</v>
      </c>
      <c r="Y351" s="2"/>
      <c r="Z351" s="2"/>
      <c r="AA351" s="22" t="b">
        <v>0</v>
      </c>
      <c r="AB351" s="2" t="s">
        <v>9547</v>
      </c>
      <c r="AC351" s="22" t="b">
        <v>0</v>
      </c>
      <c r="AD351" s="2" t="s">
        <v>9548</v>
      </c>
      <c r="AE351" s="2" t="b">
        <v>0</v>
      </c>
      <c r="AF351" s="2" t="s">
        <v>9549</v>
      </c>
      <c r="AG351" s="2" t="b">
        <v>0</v>
      </c>
      <c r="AH351" s="2" t="s">
        <v>9550</v>
      </c>
      <c r="AS351" s="22" t="b">
        <v>0</v>
      </c>
      <c r="AT351" s="2" t="s">
        <v>9551</v>
      </c>
      <c r="BI351" s="22" t="b">
        <v>0</v>
      </c>
      <c r="BJ351" s="2" t="s">
        <v>9552</v>
      </c>
    </row>
    <row r="352">
      <c r="C352" s="22" t="b">
        <v>0</v>
      </c>
      <c r="D352" s="2" t="s">
        <v>9553</v>
      </c>
      <c r="G352" s="2" t="b">
        <v>0</v>
      </c>
      <c r="H352" s="2" t="s">
        <v>9554</v>
      </c>
      <c r="I352" s="2"/>
      <c r="J352" s="2"/>
      <c r="K352" s="83" t="b">
        <v>0</v>
      </c>
      <c r="L352" s="84" t="s">
        <v>84</v>
      </c>
      <c r="O352" s="22" t="b">
        <v>0</v>
      </c>
      <c r="P352" s="2" t="s">
        <v>9555</v>
      </c>
      <c r="S352" s="22" t="b">
        <v>0</v>
      </c>
      <c r="T352" s="2" t="s">
        <v>9556</v>
      </c>
      <c r="U352" s="2"/>
      <c r="V352" s="2"/>
      <c r="W352" s="22" t="b">
        <v>0</v>
      </c>
      <c r="X352" s="2" t="s">
        <v>9557</v>
      </c>
      <c r="Y352" s="2"/>
      <c r="Z352" s="2"/>
      <c r="AA352" s="22" t="b">
        <v>0</v>
      </c>
      <c r="AB352" s="2" t="s">
        <v>9558</v>
      </c>
      <c r="AC352" s="22" t="b">
        <v>0</v>
      </c>
      <c r="AD352" s="2" t="s">
        <v>9559</v>
      </c>
      <c r="AE352" s="2" t="b">
        <v>0</v>
      </c>
      <c r="AF352" s="2" t="s">
        <v>9560</v>
      </c>
      <c r="AG352" s="2" t="b">
        <v>0</v>
      </c>
      <c r="AH352" s="2" t="s">
        <v>9561</v>
      </c>
      <c r="AS352" s="22" t="b">
        <v>0</v>
      </c>
      <c r="AT352" s="2" t="s">
        <v>9562</v>
      </c>
      <c r="BI352" s="22" t="b">
        <v>0</v>
      </c>
      <c r="BJ352" s="2" t="s">
        <v>9563</v>
      </c>
    </row>
    <row r="353">
      <c r="C353" s="22" t="b">
        <v>0</v>
      </c>
      <c r="D353" s="2" t="s">
        <v>9564</v>
      </c>
      <c r="G353" s="2" t="b">
        <v>0</v>
      </c>
      <c r="H353" s="2" t="s">
        <v>9565</v>
      </c>
      <c r="I353" s="2"/>
      <c r="J353" s="2"/>
      <c r="K353" s="22" t="b">
        <v>0</v>
      </c>
      <c r="L353" s="2" t="s">
        <v>9566</v>
      </c>
      <c r="O353" s="22" t="b">
        <v>0</v>
      </c>
      <c r="P353" s="2" t="s">
        <v>8017</v>
      </c>
      <c r="S353" s="22" t="b">
        <v>0</v>
      </c>
      <c r="T353" s="2" t="s">
        <v>9567</v>
      </c>
      <c r="U353" s="2"/>
      <c r="V353" s="2"/>
      <c r="W353" s="22" t="b">
        <v>0</v>
      </c>
      <c r="X353" s="2" t="s">
        <v>9568</v>
      </c>
      <c r="Y353" s="2"/>
      <c r="Z353" s="2"/>
      <c r="AA353" s="2"/>
      <c r="AB353" s="2"/>
      <c r="AC353" s="22" t="b">
        <v>0</v>
      </c>
      <c r="AD353" s="2" t="s">
        <v>9569</v>
      </c>
      <c r="AE353" s="2" t="b">
        <v>0</v>
      </c>
      <c r="AF353" s="2" t="s">
        <v>9570</v>
      </c>
      <c r="AG353" s="2" t="b">
        <v>0</v>
      </c>
      <c r="AH353" s="2" t="s">
        <v>9571</v>
      </c>
      <c r="AS353" s="22" t="b">
        <v>0</v>
      </c>
      <c r="AT353" s="2" t="s">
        <v>9572</v>
      </c>
      <c r="BI353" s="2" t="b">
        <v>0</v>
      </c>
      <c r="BJ353" s="2" t="s">
        <v>9573</v>
      </c>
    </row>
    <row r="354">
      <c r="C354" s="22" t="b">
        <v>0</v>
      </c>
      <c r="D354" s="2" t="s">
        <v>9574</v>
      </c>
      <c r="G354" s="2" t="b">
        <v>0</v>
      </c>
      <c r="H354" s="2" t="s">
        <v>9575</v>
      </c>
      <c r="I354" s="2"/>
      <c r="J354" s="2"/>
      <c r="K354" s="22" t="b">
        <v>0</v>
      </c>
      <c r="L354" s="2" t="s">
        <v>9576</v>
      </c>
      <c r="O354" s="22" t="b">
        <v>0</v>
      </c>
      <c r="P354" s="2" t="s">
        <v>8035</v>
      </c>
      <c r="S354" s="22" t="b">
        <v>0</v>
      </c>
      <c r="T354" s="2" t="s">
        <v>9577</v>
      </c>
      <c r="U354" s="2"/>
      <c r="V354" s="2"/>
      <c r="W354" s="83" t="b">
        <v>0</v>
      </c>
      <c r="X354" s="84" t="s">
        <v>9578</v>
      </c>
      <c r="Y354" s="2"/>
      <c r="Z354" s="2"/>
      <c r="AA354" s="2"/>
      <c r="AB354" s="2"/>
      <c r="AC354" s="22" t="b">
        <v>0</v>
      </c>
      <c r="AD354" s="2" t="s">
        <v>9579</v>
      </c>
      <c r="AE354" s="2" t="b">
        <v>0</v>
      </c>
      <c r="AF354" s="2" t="s">
        <v>9580</v>
      </c>
      <c r="AG354" s="2" t="b">
        <v>0</v>
      </c>
      <c r="AH354" s="2" t="s">
        <v>9581</v>
      </c>
      <c r="AS354" s="22" t="b">
        <v>0</v>
      </c>
      <c r="AT354" s="2" t="s">
        <v>9582</v>
      </c>
      <c r="BI354" s="83" t="b">
        <v>0</v>
      </c>
      <c r="BJ354" s="84" t="s">
        <v>9583</v>
      </c>
    </row>
    <row r="355">
      <c r="C355" s="22" t="b">
        <v>0</v>
      </c>
      <c r="D355" s="2" t="s">
        <v>9584</v>
      </c>
      <c r="G355" s="2" t="b">
        <v>0</v>
      </c>
      <c r="H355" s="2" t="s">
        <v>9585</v>
      </c>
      <c r="I355" s="2"/>
      <c r="J355" s="2"/>
      <c r="K355" s="22" t="b">
        <v>0</v>
      </c>
      <c r="L355" s="2" t="s">
        <v>9586</v>
      </c>
      <c r="O355" s="22" t="b">
        <v>0</v>
      </c>
      <c r="P355" s="2" t="s">
        <v>8052</v>
      </c>
      <c r="S355" s="22" t="b">
        <v>0</v>
      </c>
      <c r="T355" s="2" t="s">
        <v>9587</v>
      </c>
      <c r="U355" s="2"/>
      <c r="V355" s="2"/>
      <c r="W355" s="22" t="b">
        <v>0</v>
      </c>
      <c r="X355" s="2" t="s">
        <v>9588</v>
      </c>
      <c r="Y355" s="2"/>
      <c r="Z355" s="2"/>
      <c r="AA355" s="2"/>
      <c r="AB355" s="2"/>
      <c r="AC355" s="22" t="b">
        <v>0</v>
      </c>
      <c r="AD355" s="2" t="s">
        <v>9589</v>
      </c>
      <c r="AE355" s="2" t="b">
        <v>0</v>
      </c>
      <c r="AF355" s="2" t="s">
        <v>9590</v>
      </c>
      <c r="AG355" s="2" t="b">
        <v>0</v>
      </c>
      <c r="AH355" s="2" t="s">
        <v>9592</v>
      </c>
      <c r="AS355" s="22" t="b">
        <v>0</v>
      </c>
      <c r="AT355" s="2" t="s">
        <v>9593</v>
      </c>
      <c r="BI355" s="2" t="b">
        <v>0</v>
      </c>
      <c r="BJ355" s="2" t="s">
        <v>9594</v>
      </c>
    </row>
    <row r="356">
      <c r="C356" s="22" t="b">
        <v>0</v>
      </c>
      <c r="D356" s="2" t="s">
        <v>9595</v>
      </c>
      <c r="G356" s="2" t="b">
        <v>0</v>
      </c>
      <c r="H356" s="2" t="s">
        <v>9596</v>
      </c>
      <c r="I356" s="2"/>
      <c r="J356" s="2"/>
      <c r="K356" s="22" t="b">
        <v>0</v>
      </c>
      <c r="L356" s="2" t="s">
        <v>9597</v>
      </c>
      <c r="O356" s="22" t="b">
        <v>0</v>
      </c>
      <c r="P356" s="2" t="s">
        <v>8072</v>
      </c>
      <c r="S356" s="22" t="b">
        <v>0</v>
      </c>
      <c r="T356" s="2" t="s">
        <v>9598</v>
      </c>
      <c r="U356" s="2"/>
      <c r="W356" s="22" t="b">
        <v>0</v>
      </c>
      <c r="X356" s="2" t="s">
        <v>9599</v>
      </c>
      <c r="Y356" s="2"/>
      <c r="Z356" s="2"/>
      <c r="AA356" s="2"/>
      <c r="AB356" s="2"/>
      <c r="AC356" s="22" t="b">
        <v>0</v>
      </c>
      <c r="AD356" s="2" t="s">
        <v>9602</v>
      </c>
      <c r="AE356" s="2" t="b">
        <v>0</v>
      </c>
      <c r="AF356" s="2" t="s">
        <v>9603</v>
      </c>
      <c r="AG356" s="2" t="b">
        <v>0</v>
      </c>
      <c r="AH356" s="2" t="s">
        <v>9605</v>
      </c>
      <c r="AS356" s="22" t="b">
        <v>0</v>
      </c>
      <c r="AT356" s="2" t="s">
        <v>9606</v>
      </c>
      <c r="BI356" s="2" t="b">
        <v>0</v>
      </c>
      <c r="BJ356" s="2" t="s">
        <v>9607</v>
      </c>
    </row>
    <row r="357">
      <c r="C357" s="22" t="b">
        <v>0</v>
      </c>
      <c r="D357" s="2" t="s">
        <v>9608</v>
      </c>
      <c r="G357" s="2" t="b">
        <v>0</v>
      </c>
      <c r="H357" s="2" t="s">
        <v>9609</v>
      </c>
      <c r="I357" s="2"/>
      <c r="J357" s="2"/>
      <c r="K357" s="22" t="b">
        <v>0</v>
      </c>
      <c r="L357" s="2" t="s">
        <v>9610</v>
      </c>
      <c r="O357" s="22" t="b">
        <v>0</v>
      </c>
      <c r="P357" s="2" t="s">
        <v>8088</v>
      </c>
      <c r="S357" s="22" t="b">
        <v>0</v>
      </c>
      <c r="T357" s="2" t="s">
        <v>9611</v>
      </c>
      <c r="U357" s="2"/>
      <c r="W357" s="22" t="b">
        <v>0</v>
      </c>
      <c r="X357" s="2" t="s">
        <v>9612</v>
      </c>
      <c r="Y357" s="2"/>
      <c r="Z357" s="2"/>
      <c r="AA357" s="2"/>
      <c r="AB357" s="2"/>
      <c r="AC357" s="22" t="b">
        <v>0</v>
      </c>
      <c r="AD357" s="2" t="s">
        <v>9613</v>
      </c>
      <c r="AE357" s="2" t="b">
        <v>0</v>
      </c>
      <c r="AF357" s="2" t="s">
        <v>9614</v>
      </c>
      <c r="AG357" s="2" t="b">
        <v>0</v>
      </c>
      <c r="AH357" s="2" t="s">
        <v>9615</v>
      </c>
      <c r="AS357" s="22" t="b">
        <v>0</v>
      </c>
      <c r="AT357" s="2" t="s">
        <v>9616</v>
      </c>
      <c r="BI357" s="2" t="b">
        <v>0</v>
      </c>
      <c r="BJ357" s="2" t="s">
        <v>9617</v>
      </c>
    </row>
    <row r="358">
      <c r="C358" s="22" t="b">
        <v>0</v>
      </c>
      <c r="D358" s="2" t="s">
        <v>9618</v>
      </c>
      <c r="G358" s="2" t="b">
        <v>0</v>
      </c>
      <c r="H358" s="2" t="s">
        <v>9619</v>
      </c>
      <c r="I358" s="2"/>
      <c r="J358" s="2"/>
      <c r="K358" s="22" t="b">
        <v>0</v>
      </c>
      <c r="L358" s="2" t="s">
        <v>9620</v>
      </c>
      <c r="O358" s="22" t="b">
        <v>0</v>
      </c>
      <c r="P358" s="2" t="s">
        <v>8104</v>
      </c>
      <c r="S358" s="83" t="b">
        <v>0</v>
      </c>
      <c r="T358" s="84" t="s">
        <v>1189</v>
      </c>
      <c r="U358" s="2"/>
      <c r="W358" s="22" t="b">
        <v>0</v>
      </c>
      <c r="X358" s="2" t="s">
        <v>9621</v>
      </c>
      <c r="Y358" s="2"/>
      <c r="Z358" s="2"/>
      <c r="AA358" s="2"/>
      <c r="AB358" s="2"/>
      <c r="AC358" s="22" t="b">
        <v>0</v>
      </c>
      <c r="AD358" s="2" t="s">
        <v>9622</v>
      </c>
      <c r="AE358" s="2" t="b">
        <v>0</v>
      </c>
      <c r="AF358" s="2" t="s">
        <v>9623</v>
      </c>
      <c r="AG358" s="2" t="b">
        <v>0</v>
      </c>
      <c r="AH358" s="2" t="s">
        <v>9624</v>
      </c>
      <c r="AS358" s="22" t="b">
        <v>0</v>
      </c>
      <c r="AT358" s="2" t="s">
        <v>9625</v>
      </c>
      <c r="BI358" s="2" t="b">
        <v>0</v>
      </c>
      <c r="BJ358" s="2" t="s">
        <v>9626</v>
      </c>
    </row>
    <row r="359">
      <c r="C359" s="22" t="b">
        <v>0</v>
      </c>
      <c r="D359" s="2" t="s">
        <v>9627</v>
      </c>
      <c r="G359" s="2" t="b">
        <v>0</v>
      </c>
      <c r="H359" s="2" t="s">
        <v>9628</v>
      </c>
      <c r="I359" s="2"/>
      <c r="J359" s="2"/>
      <c r="K359" s="22" t="b">
        <v>0</v>
      </c>
      <c r="L359" s="2" t="s">
        <v>9629</v>
      </c>
      <c r="O359" s="22" t="b">
        <v>0</v>
      </c>
      <c r="P359" s="2" t="s">
        <v>8122</v>
      </c>
      <c r="S359" s="22" t="b">
        <v>0</v>
      </c>
      <c r="T359" s="2" t="s">
        <v>9630</v>
      </c>
      <c r="U359" s="2"/>
      <c r="W359" s="22" t="b">
        <v>0</v>
      </c>
      <c r="X359" s="2" t="s">
        <v>9631</v>
      </c>
      <c r="Y359" s="2"/>
      <c r="Z359" s="2"/>
      <c r="AA359" s="2"/>
      <c r="AB359" s="2"/>
      <c r="AC359" s="22" t="b">
        <v>0</v>
      </c>
      <c r="AD359" s="2" t="s">
        <v>9633</v>
      </c>
      <c r="AE359" s="83" t="b">
        <v>0</v>
      </c>
      <c r="AF359" s="84" t="s">
        <v>373</v>
      </c>
      <c r="AG359" s="2" t="b">
        <v>0</v>
      </c>
      <c r="AH359" s="2" t="s">
        <v>9634</v>
      </c>
      <c r="AS359" s="22" t="b">
        <v>0</v>
      </c>
      <c r="AT359" s="2" t="s">
        <v>9635</v>
      </c>
      <c r="BI359" s="2" t="b">
        <v>0</v>
      </c>
      <c r="BJ359" s="2" t="s">
        <v>9636</v>
      </c>
    </row>
    <row r="360">
      <c r="C360" s="22" t="b">
        <v>0</v>
      </c>
      <c r="D360" s="2" t="s">
        <v>9637</v>
      </c>
      <c r="G360" s="2" t="b">
        <v>0</v>
      </c>
      <c r="H360" s="2" t="s">
        <v>9638</v>
      </c>
      <c r="I360" s="2"/>
      <c r="J360" s="2"/>
      <c r="K360" s="22" t="b">
        <v>0</v>
      </c>
      <c r="L360" s="2" t="s">
        <v>9639</v>
      </c>
      <c r="O360" s="22" t="b">
        <v>0</v>
      </c>
      <c r="P360" s="2" t="s">
        <v>8138</v>
      </c>
      <c r="S360" s="22" t="b">
        <v>0</v>
      </c>
      <c r="T360" s="2" t="s">
        <v>7465</v>
      </c>
      <c r="U360" s="2"/>
      <c r="W360" s="22" t="b">
        <v>0</v>
      </c>
      <c r="X360" s="2" t="s">
        <v>9640</v>
      </c>
      <c r="Y360" s="2"/>
      <c r="Z360" s="2"/>
      <c r="AA360" s="2"/>
      <c r="AB360" s="2"/>
      <c r="AC360" s="22" t="b">
        <v>0</v>
      </c>
      <c r="AD360" s="2" t="s">
        <v>9641</v>
      </c>
      <c r="AG360" s="83" t="b">
        <v>0</v>
      </c>
      <c r="AH360" s="84" t="s">
        <v>9642</v>
      </c>
      <c r="AS360" s="22" t="b">
        <v>0</v>
      </c>
      <c r="AT360" s="2" t="s">
        <v>9643</v>
      </c>
      <c r="BI360" s="2" t="b">
        <v>0</v>
      </c>
      <c r="BJ360" s="2" t="s">
        <v>9644</v>
      </c>
    </row>
    <row r="361">
      <c r="C361" s="22" t="b">
        <v>0</v>
      </c>
      <c r="D361" s="2" t="s">
        <v>9645</v>
      </c>
      <c r="G361" s="2" t="b">
        <v>0</v>
      </c>
      <c r="H361" s="2" t="s">
        <v>9646</v>
      </c>
      <c r="I361" s="2"/>
      <c r="J361" s="2"/>
      <c r="K361" s="22" t="b">
        <v>0</v>
      </c>
      <c r="L361" s="2" t="s">
        <v>9647</v>
      </c>
      <c r="O361" s="22" t="b">
        <v>0</v>
      </c>
      <c r="P361" s="2" t="s">
        <v>8154</v>
      </c>
      <c r="S361" s="22" t="b">
        <v>0</v>
      </c>
      <c r="T361" s="2" t="s">
        <v>7480</v>
      </c>
      <c r="U361" s="2"/>
      <c r="W361" s="22" t="b">
        <v>0</v>
      </c>
      <c r="X361" s="2" t="s">
        <v>9648</v>
      </c>
      <c r="Y361" s="2"/>
      <c r="Z361" s="2"/>
      <c r="AA361" s="2"/>
      <c r="AB361" s="2"/>
      <c r="AC361" s="22" t="b">
        <v>0</v>
      </c>
      <c r="AD361" s="2" t="s">
        <v>9649</v>
      </c>
      <c r="AG361" s="2" t="b">
        <v>0</v>
      </c>
      <c r="AH361" s="2" t="s">
        <v>9650</v>
      </c>
      <c r="AS361" s="22" t="b">
        <v>0</v>
      </c>
      <c r="AT361" s="2" t="s">
        <v>9651</v>
      </c>
      <c r="BI361" s="2" t="b">
        <v>0</v>
      </c>
      <c r="BJ361" s="2" t="s">
        <v>9652</v>
      </c>
    </row>
    <row r="362">
      <c r="C362" s="22" t="b">
        <v>0</v>
      </c>
      <c r="D362" s="2" t="s">
        <v>9653</v>
      </c>
      <c r="G362" s="2" t="b">
        <v>0</v>
      </c>
      <c r="H362" s="2" t="s">
        <v>9654</v>
      </c>
      <c r="I362" s="2"/>
      <c r="J362" s="2"/>
      <c r="K362" s="22" t="b">
        <v>0</v>
      </c>
      <c r="L362" s="2" t="s">
        <v>9655</v>
      </c>
      <c r="O362" s="22" t="b">
        <v>0</v>
      </c>
      <c r="P362" s="2" t="s">
        <v>8170</v>
      </c>
      <c r="S362" s="22" t="b">
        <v>0</v>
      </c>
      <c r="T362" s="2" t="s">
        <v>7497</v>
      </c>
      <c r="U362" s="2"/>
      <c r="V362" s="2"/>
      <c r="W362" s="22" t="b">
        <v>0</v>
      </c>
      <c r="X362" s="2" t="s">
        <v>9656</v>
      </c>
      <c r="Y362" s="2"/>
      <c r="Z362" s="2"/>
      <c r="AA362" s="2"/>
      <c r="AB362" s="2"/>
      <c r="AC362" s="22" t="b">
        <v>0</v>
      </c>
      <c r="AD362" s="2" t="s">
        <v>9658</v>
      </c>
      <c r="AG362" s="2" t="b">
        <v>0</v>
      </c>
      <c r="AH362" s="2" t="s">
        <v>9659</v>
      </c>
      <c r="AS362" s="22" t="b">
        <v>0</v>
      </c>
      <c r="AT362" s="2" t="s">
        <v>9660</v>
      </c>
      <c r="BI362" s="2" t="b">
        <v>0</v>
      </c>
      <c r="BJ362" s="2" t="s">
        <v>9661</v>
      </c>
    </row>
    <row r="363">
      <c r="C363" s="22" t="b">
        <v>0</v>
      </c>
      <c r="D363" s="2" t="s">
        <v>9662</v>
      </c>
      <c r="G363" s="2" t="b">
        <v>0</v>
      </c>
      <c r="H363" s="2" t="s">
        <v>9663</v>
      </c>
      <c r="I363" s="2"/>
      <c r="J363" s="2"/>
      <c r="K363" s="22" t="b">
        <v>0</v>
      </c>
      <c r="L363" s="2" t="s">
        <v>9664</v>
      </c>
      <c r="O363" s="22" t="b">
        <v>0</v>
      </c>
      <c r="P363" s="2" t="s">
        <v>8186</v>
      </c>
      <c r="S363" s="22" t="b">
        <v>0</v>
      </c>
      <c r="T363" s="2" t="s">
        <v>7515</v>
      </c>
      <c r="U363" s="2"/>
      <c r="V363" s="2"/>
      <c r="W363" s="22" t="b">
        <v>0</v>
      </c>
      <c r="X363" s="2" t="s">
        <v>9665</v>
      </c>
      <c r="Y363" s="2"/>
      <c r="Z363" s="2"/>
      <c r="AA363" s="2"/>
      <c r="AB363" s="2"/>
      <c r="AC363" s="22" t="b">
        <v>0</v>
      </c>
      <c r="AD363" s="2" t="s">
        <v>9666</v>
      </c>
      <c r="AG363" s="2" t="b">
        <v>0</v>
      </c>
      <c r="AH363" s="2" t="s">
        <v>9667</v>
      </c>
      <c r="AS363" s="22" t="b">
        <v>0</v>
      </c>
      <c r="AT363" s="2" t="s">
        <v>9668</v>
      </c>
      <c r="BI363" s="2" t="b">
        <v>0</v>
      </c>
      <c r="BJ363" s="2" t="s">
        <v>9669</v>
      </c>
    </row>
    <row r="364">
      <c r="C364" s="22" t="b">
        <v>0</v>
      </c>
      <c r="D364" s="2" t="s">
        <v>9670</v>
      </c>
      <c r="G364" s="2" t="b">
        <v>0</v>
      </c>
      <c r="H364" s="2" t="s">
        <v>9671</v>
      </c>
      <c r="I364" s="2"/>
      <c r="J364" s="2"/>
      <c r="K364" s="22" t="b">
        <v>0</v>
      </c>
      <c r="L364" s="2" t="s">
        <v>9672</v>
      </c>
      <c r="O364" s="22" t="b">
        <v>0</v>
      </c>
      <c r="P364" s="2" t="s">
        <v>8202</v>
      </c>
      <c r="S364" s="22" t="b">
        <v>0</v>
      </c>
      <c r="T364" s="2" t="s">
        <v>7534</v>
      </c>
      <c r="U364" s="2"/>
      <c r="V364" s="2"/>
      <c r="W364" s="22" t="b">
        <v>0</v>
      </c>
      <c r="X364" s="2" t="s">
        <v>9673</v>
      </c>
      <c r="Y364" s="2"/>
      <c r="Z364" s="2"/>
      <c r="AA364" s="2"/>
      <c r="AB364" s="2"/>
      <c r="AC364" s="22" t="b">
        <v>0</v>
      </c>
      <c r="AD364" s="2" t="s">
        <v>9674</v>
      </c>
      <c r="AG364" s="2" t="b">
        <v>0</v>
      </c>
      <c r="AH364" s="2" t="s">
        <v>9675</v>
      </c>
      <c r="AS364" s="22" t="b">
        <v>0</v>
      </c>
      <c r="AT364" s="2" t="s">
        <v>9676</v>
      </c>
      <c r="BI364" s="2" t="b">
        <v>0</v>
      </c>
      <c r="BJ364" s="2" t="s">
        <v>9677</v>
      </c>
    </row>
    <row r="365">
      <c r="C365" s="22" t="b">
        <v>0</v>
      </c>
      <c r="D365" s="2" t="s">
        <v>9678</v>
      </c>
      <c r="G365" s="2" t="b">
        <v>0</v>
      </c>
      <c r="H365" s="2" t="s">
        <v>9679</v>
      </c>
      <c r="I365" s="2"/>
      <c r="J365" s="2"/>
      <c r="K365" s="22" t="b">
        <v>0</v>
      </c>
      <c r="L365" s="2" t="s">
        <v>9680</v>
      </c>
      <c r="O365" s="22" t="b">
        <v>0</v>
      </c>
      <c r="P365" s="2" t="s">
        <v>9681</v>
      </c>
      <c r="S365" s="22" t="b">
        <v>0</v>
      </c>
      <c r="T365" s="2" t="s">
        <v>7551</v>
      </c>
      <c r="U365" s="2"/>
      <c r="V365" s="2"/>
      <c r="W365" s="22" t="b">
        <v>0</v>
      </c>
      <c r="X365" s="2" t="s">
        <v>9682</v>
      </c>
      <c r="Y365" s="2"/>
      <c r="Z365" s="2"/>
      <c r="AA365" s="2"/>
      <c r="AB365" s="2"/>
      <c r="AC365" s="22" t="b">
        <v>0</v>
      </c>
      <c r="AD365" s="2" t="s">
        <v>9683</v>
      </c>
      <c r="AG365" s="2" t="b">
        <v>0</v>
      </c>
      <c r="AH365" s="2" t="s">
        <v>9684</v>
      </c>
      <c r="AS365" s="22" t="b">
        <v>0</v>
      </c>
      <c r="AT365" s="2" t="s">
        <v>9685</v>
      </c>
      <c r="BI365" s="2" t="b">
        <v>0</v>
      </c>
      <c r="BJ365" s="2" t="s">
        <v>9686</v>
      </c>
    </row>
    <row r="366">
      <c r="C366" s="22" t="b">
        <v>0</v>
      </c>
      <c r="D366" s="2" t="s">
        <v>9687</v>
      </c>
      <c r="G366" s="2" t="b">
        <v>0</v>
      </c>
      <c r="H366" s="2" t="s">
        <v>9688</v>
      </c>
      <c r="I366" s="2"/>
      <c r="J366" s="2"/>
      <c r="K366" s="22" t="b">
        <v>0</v>
      </c>
      <c r="L366" s="2" t="s">
        <v>9689</v>
      </c>
      <c r="O366" s="22" t="b">
        <v>0</v>
      </c>
      <c r="P366" s="2" t="s">
        <v>9690</v>
      </c>
      <c r="S366" s="22" t="b">
        <v>0</v>
      </c>
      <c r="T366" s="2" t="s">
        <v>7568</v>
      </c>
      <c r="U366" s="2"/>
      <c r="V366" s="2"/>
      <c r="W366" s="22" t="b">
        <v>0</v>
      </c>
      <c r="X366" s="2" t="s">
        <v>9691</v>
      </c>
      <c r="Y366" s="2"/>
      <c r="Z366" s="2"/>
      <c r="AA366" s="2"/>
      <c r="AB366" s="2"/>
      <c r="AC366" s="22" t="b">
        <v>0</v>
      </c>
      <c r="AD366" s="2" t="s">
        <v>9692</v>
      </c>
      <c r="AG366" s="2" t="b">
        <v>0</v>
      </c>
      <c r="AH366" s="2" t="s">
        <v>9693</v>
      </c>
      <c r="AS366" s="22" t="b">
        <v>0</v>
      </c>
      <c r="AT366" s="2" t="s">
        <v>9694</v>
      </c>
      <c r="BI366" s="2" t="b">
        <v>0</v>
      </c>
      <c r="BJ366" s="2" t="s">
        <v>9695</v>
      </c>
    </row>
    <row r="367">
      <c r="C367" s="22" t="b">
        <v>0</v>
      </c>
      <c r="D367" s="2" t="s">
        <v>9696</v>
      </c>
      <c r="G367" s="2" t="b">
        <v>0</v>
      </c>
      <c r="H367" s="2" t="s">
        <v>9697</v>
      </c>
      <c r="I367" s="2"/>
      <c r="J367" s="2"/>
      <c r="K367" s="22" t="b">
        <v>0</v>
      </c>
      <c r="L367" s="2" t="s">
        <v>9698</v>
      </c>
      <c r="O367" s="22" t="b">
        <v>0</v>
      </c>
      <c r="P367" s="2" t="s">
        <v>9699</v>
      </c>
      <c r="S367" s="22" t="b">
        <v>0</v>
      </c>
      <c r="T367" s="2" t="s">
        <v>7586</v>
      </c>
      <c r="U367" s="2"/>
      <c r="V367" s="2"/>
      <c r="W367" s="22" t="b">
        <v>0</v>
      </c>
      <c r="X367" s="2" t="s">
        <v>9700</v>
      </c>
      <c r="Y367" s="2"/>
      <c r="Z367" s="2"/>
      <c r="AA367" s="2"/>
      <c r="AB367" s="2"/>
      <c r="AC367" s="22" t="b">
        <v>0</v>
      </c>
      <c r="AD367" s="2" t="s">
        <v>9701</v>
      </c>
      <c r="AG367" s="2" t="b">
        <v>0</v>
      </c>
      <c r="AH367" s="2" t="s">
        <v>9702</v>
      </c>
      <c r="AS367" s="83" t="b">
        <v>0</v>
      </c>
      <c r="AT367" s="84" t="s">
        <v>9703</v>
      </c>
      <c r="BI367" s="2" t="b">
        <v>0</v>
      </c>
      <c r="BJ367" s="2" t="s">
        <v>9704</v>
      </c>
    </row>
    <row r="368">
      <c r="C368" s="22" t="b">
        <v>0</v>
      </c>
      <c r="D368" s="2" t="s">
        <v>9705</v>
      </c>
      <c r="G368" s="2" t="b">
        <v>0</v>
      </c>
      <c r="H368" s="2" t="s">
        <v>9706</v>
      </c>
      <c r="I368" s="2"/>
      <c r="J368" s="2"/>
      <c r="K368" s="22" t="b">
        <v>0</v>
      </c>
      <c r="L368" s="2" t="s">
        <v>9707</v>
      </c>
      <c r="O368" s="22" t="b">
        <v>0</v>
      </c>
      <c r="P368" s="2" t="s">
        <v>9708</v>
      </c>
      <c r="S368" s="22" t="b">
        <v>0</v>
      </c>
      <c r="T368" s="2" t="s">
        <v>7601</v>
      </c>
      <c r="U368" s="2"/>
      <c r="V368" s="2"/>
      <c r="W368" s="22" t="b">
        <v>0</v>
      </c>
      <c r="X368" s="2" t="s">
        <v>9709</v>
      </c>
      <c r="Y368" s="2"/>
      <c r="Z368" s="2"/>
      <c r="AA368" s="2"/>
      <c r="AB368" s="2"/>
      <c r="AC368" s="22" t="b">
        <v>0</v>
      </c>
      <c r="AD368" s="2" t="s">
        <v>9711</v>
      </c>
      <c r="AG368" s="2" t="b">
        <v>0</v>
      </c>
      <c r="AH368" s="2" t="s">
        <v>9712</v>
      </c>
      <c r="AS368" s="22" t="b">
        <v>0</v>
      </c>
      <c r="AT368" s="2" t="s">
        <v>9713</v>
      </c>
      <c r="BI368" s="2" t="b">
        <v>0</v>
      </c>
      <c r="BJ368" s="2" t="s">
        <v>9714</v>
      </c>
    </row>
    <row r="369">
      <c r="C369" s="22" t="b">
        <v>0</v>
      </c>
      <c r="D369" s="2" t="s">
        <v>9715</v>
      </c>
      <c r="G369" s="2" t="b">
        <v>0</v>
      </c>
      <c r="H369" s="2" t="s">
        <v>9716</v>
      </c>
      <c r="I369" s="2"/>
      <c r="J369" s="2"/>
      <c r="K369" s="22" t="b">
        <v>0</v>
      </c>
      <c r="L369" s="2" t="s">
        <v>9717</v>
      </c>
      <c r="O369" s="22" t="b">
        <v>0</v>
      </c>
      <c r="P369" s="2" t="s">
        <v>9718</v>
      </c>
      <c r="S369" s="22" t="b">
        <v>0</v>
      </c>
      <c r="T369" s="2" t="s">
        <v>7617</v>
      </c>
      <c r="U369" s="2"/>
      <c r="V369" s="2"/>
      <c r="W369" s="22" t="b">
        <v>0</v>
      </c>
      <c r="X369" s="2" t="s">
        <v>9719</v>
      </c>
      <c r="Y369" s="2"/>
      <c r="Z369" s="2"/>
      <c r="AA369" s="2"/>
      <c r="AB369" s="2"/>
      <c r="AC369" s="22" t="b">
        <v>0</v>
      </c>
      <c r="AD369" s="2" t="s">
        <v>9720</v>
      </c>
      <c r="AG369" s="2" t="b">
        <v>0</v>
      </c>
      <c r="AH369" s="2" t="s">
        <v>9721</v>
      </c>
      <c r="AS369" s="22" t="b">
        <v>0</v>
      </c>
      <c r="AT369" s="2" t="s">
        <v>9722</v>
      </c>
      <c r="BI369" s="2" t="b">
        <v>0</v>
      </c>
      <c r="BJ369" s="2" t="s">
        <v>9723</v>
      </c>
    </row>
    <row r="370">
      <c r="C370" s="22" t="b">
        <v>0</v>
      </c>
      <c r="D370" s="2" t="s">
        <v>9724</v>
      </c>
      <c r="G370" s="2" t="b">
        <v>0</v>
      </c>
      <c r="H370" s="2" t="s">
        <v>9725</v>
      </c>
      <c r="I370" s="2"/>
      <c r="J370" s="2"/>
      <c r="K370" s="22" t="b">
        <v>0</v>
      </c>
      <c r="L370" s="2" t="s">
        <v>9726</v>
      </c>
      <c r="O370" s="22" t="b">
        <v>0</v>
      </c>
      <c r="P370" s="2" t="s">
        <v>9727</v>
      </c>
      <c r="S370" s="22" t="b">
        <v>0</v>
      </c>
      <c r="T370" s="2" t="s">
        <v>9728</v>
      </c>
      <c r="U370" s="2"/>
      <c r="V370" s="2"/>
      <c r="W370" s="22" t="b">
        <v>0</v>
      </c>
      <c r="X370" s="2" t="s">
        <v>9729</v>
      </c>
      <c r="Y370" s="2"/>
      <c r="Z370" s="2"/>
      <c r="AA370" s="2"/>
      <c r="AB370" s="2"/>
      <c r="AC370" s="22" t="b">
        <v>0</v>
      </c>
      <c r="AD370" s="2" t="s">
        <v>9730</v>
      </c>
      <c r="AG370" s="2" t="b">
        <v>0</v>
      </c>
      <c r="AH370" s="2" t="s">
        <v>9731</v>
      </c>
      <c r="AS370" s="22" t="b">
        <v>0</v>
      </c>
      <c r="AT370" s="2" t="s">
        <v>9732</v>
      </c>
      <c r="BI370" s="2" t="b">
        <v>0</v>
      </c>
      <c r="BJ370" s="2" t="s">
        <v>9733</v>
      </c>
    </row>
    <row r="371">
      <c r="C371" s="22" t="b">
        <v>0</v>
      </c>
      <c r="D371" s="2" t="s">
        <v>9734</v>
      </c>
      <c r="G371" s="2" t="b">
        <v>0</v>
      </c>
      <c r="H371" s="2" t="s">
        <v>9735</v>
      </c>
      <c r="I371" s="2"/>
      <c r="J371" s="2"/>
      <c r="K371" s="22" t="b">
        <v>0</v>
      </c>
      <c r="L371" s="2" t="s">
        <v>9736</v>
      </c>
      <c r="O371" s="22" t="b">
        <v>0</v>
      </c>
      <c r="P371" s="2" t="s">
        <v>9737</v>
      </c>
      <c r="U371" s="2"/>
      <c r="V371" s="2"/>
      <c r="W371" s="22" t="b">
        <v>0</v>
      </c>
      <c r="X371" s="2" t="s">
        <v>9738</v>
      </c>
      <c r="Y371" s="2"/>
      <c r="Z371" s="2"/>
      <c r="AA371" s="2"/>
      <c r="AB371" s="2"/>
      <c r="AC371" s="22" t="b">
        <v>0</v>
      </c>
      <c r="AD371" s="2" t="s">
        <v>9739</v>
      </c>
      <c r="AG371" s="22" t="b">
        <v>0</v>
      </c>
      <c r="AH371" s="2" t="s">
        <v>9740</v>
      </c>
      <c r="AS371" s="22" t="b">
        <v>0</v>
      </c>
      <c r="AT371" s="2" t="s">
        <v>9741</v>
      </c>
      <c r="BI371" s="2" t="b">
        <v>0</v>
      </c>
      <c r="BJ371" s="2" t="s">
        <v>9742</v>
      </c>
    </row>
    <row r="372">
      <c r="C372" s="22" t="b">
        <v>0</v>
      </c>
      <c r="D372" s="2" t="s">
        <v>1322</v>
      </c>
      <c r="G372" s="2" t="b">
        <v>0</v>
      </c>
      <c r="H372" s="2" t="s">
        <v>9743</v>
      </c>
      <c r="I372" s="2"/>
      <c r="J372" s="2"/>
      <c r="K372" s="22" t="b">
        <v>0</v>
      </c>
      <c r="L372" s="2" t="s">
        <v>9744</v>
      </c>
      <c r="O372" s="22" t="b">
        <v>0</v>
      </c>
      <c r="P372" s="2" t="s">
        <v>9745</v>
      </c>
      <c r="U372" s="2"/>
      <c r="V372" s="2"/>
      <c r="W372" s="22" t="b">
        <v>0</v>
      </c>
      <c r="X372" s="2" t="s">
        <v>9746</v>
      </c>
      <c r="Y372" s="2"/>
      <c r="Z372" s="2"/>
      <c r="AA372" s="2"/>
      <c r="AB372" s="2"/>
      <c r="AC372" s="22" t="b">
        <v>0</v>
      </c>
      <c r="AD372" s="2" t="s">
        <v>9747</v>
      </c>
      <c r="AG372" s="22" t="b">
        <v>0</v>
      </c>
      <c r="AH372" s="2" t="s">
        <v>9748</v>
      </c>
      <c r="AS372" s="22" t="b">
        <v>0</v>
      </c>
      <c r="AT372" s="2" t="s">
        <v>9749</v>
      </c>
      <c r="BI372" s="2" t="b">
        <v>0</v>
      </c>
      <c r="BJ372" s="2" t="s">
        <v>9750</v>
      </c>
    </row>
    <row r="373">
      <c r="C373" s="22" t="b">
        <v>0</v>
      </c>
      <c r="D373" s="2" t="s">
        <v>1331</v>
      </c>
      <c r="G373" s="2" t="b">
        <v>0</v>
      </c>
      <c r="H373" s="2" t="s">
        <v>9751</v>
      </c>
      <c r="I373" s="2"/>
      <c r="J373" s="2"/>
      <c r="K373" s="22" t="b">
        <v>0</v>
      </c>
      <c r="L373" s="2" t="s">
        <v>9752</v>
      </c>
      <c r="O373" s="22" t="b">
        <v>0</v>
      </c>
      <c r="P373" s="2" t="s">
        <v>9753</v>
      </c>
      <c r="U373" s="2"/>
      <c r="V373" s="2"/>
      <c r="W373" s="22" t="b">
        <v>0</v>
      </c>
      <c r="X373" s="2" t="s">
        <v>9754</v>
      </c>
      <c r="Y373" s="2"/>
      <c r="Z373" s="2"/>
      <c r="AA373" s="2"/>
      <c r="AB373" s="2"/>
      <c r="AC373" s="22" t="b">
        <v>0</v>
      </c>
      <c r="AD373" s="2" t="s">
        <v>9755</v>
      </c>
      <c r="AG373" s="22" t="b">
        <v>0</v>
      </c>
      <c r="AH373" s="2" t="s">
        <v>9756</v>
      </c>
      <c r="AS373" s="22" t="b">
        <v>0</v>
      </c>
      <c r="AT373" s="2" t="s">
        <v>9757</v>
      </c>
      <c r="BI373" s="2" t="b">
        <v>0</v>
      </c>
      <c r="BJ373" s="2" t="s">
        <v>9758</v>
      </c>
    </row>
    <row r="374">
      <c r="C374" s="22" t="b">
        <v>0</v>
      </c>
      <c r="D374" s="2" t="s">
        <v>1335</v>
      </c>
      <c r="G374" s="2" t="b">
        <v>0</v>
      </c>
      <c r="H374" s="2" t="s">
        <v>9759</v>
      </c>
      <c r="I374" s="2"/>
      <c r="J374" s="2"/>
      <c r="K374" s="22" t="b">
        <v>0</v>
      </c>
      <c r="L374" s="2" t="s">
        <v>9760</v>
      </c>
      <c r="O374" s="22" t="b">
        <v>0</v>
      </c>
      <c r="P374" s="2" t="s">
        <v>9761</v>
      </c>
      <c r="U374" s="2"/>
      <c r="V374" s="2"/>
      <c r="W374" s="22" t="b">
        <v>0</v>
      </c>
      <c r="X374" s="2" t="s">
        <v>9762</v>
      </c>
      <c r="Y374" s="2"/>
      <c r="Z374" s="2"/>
      <c r="AA374" s="2"/>
      <c r="AB374" s="2"/>
      <c r="AC374" s="22" t="b">
        <v>0</v>
      </c>
      <c r="AD374" s="2" t="s">
        <v>9763</v>
      </c>
      <c r="AG374" s="22" t="b">
        <v>0</v>
      </c>
      <c r="AH374" s="2" t="s">
        <v>9764</v>
      </c>
      <c r="AS374" s="22" t="b">
        <v>0</v>
      </c>
      <c r="AT374" s="2" t="s">
        <v>9766</v>
      </c>
      <c r="BI374" s="2" t="b">
        <v>0</v>
      </c>
      <c r="BJ374" s="2" t="s">
        <v>9767</v>
      </c>
    </row>
    <row r="375">
      <c r="C375" s="22" t="b">
        <v>0</v>
      </c>
      <c r="D375" s="2" t="s">
        <v>1339</v>
      </c>
      <c r="G375" s="2" t="b">
        <v>0</v>
      </c>
      <c r="H375" s="2" t="s">
        <v>9768</v>
      </c>
      <c r="I375" s="2"/>
      <c r="J375" s="2"/>
      <c r="K375" s="22" t="b">
        <v>0</v>
      </c>
      <c r="L375" s="2" t="s">
        <v>9769</v>
      </c>
      <c r="O375" s="22" t="b">
        <v>0</v>
      </c>
      <c r="P375" s="2" t="s">
        <v>9770</v>
      </c>
      <c r="U375" s="2"/>
      <c r="V375" s="2"/>
      <c r="W375" s="22" t="b">
        <v>0</v>
      </c>
      <c r="X375" s="2" t="s">
        <v>9771</v>
      </c>
      <c r="Y375" s="2"/>
      <c r="Z375" s="2"/>
      <c r="AA375" s="2"/>
      <c r="AB375" s="2"/>
      <c r="AC375" s="22" t="b">
        <v>0</v>
      </c>
      <c r="AD375" s="2" t="s">
        <v>9772</v>
      </c>
      <c r="AG375" s="22" t="b">
        <v>0</v>
      </c>
      <c r="AH375" s="2" t="s">
        <v>9773</v>
      </c>
      <c r="AS375" s="22" t="b">
        <v>0</v>
      </c>
      <c r="AT375" s="2" t="s">
        <v>9774</v>
      </c>
      <c r="BI375" s="2" t="b">
        <v>0</v>
      </c>
      <c r="BJ375" s="2" t="s">
        <v>9776</v>
      </c>
    </row>
    <row r="376">
      <c r="C376" s="22" t="b">
        <v>0</v>
      </c>
      <c r="D376" s="2" t="s">
        <v>1345</v>
      </c>
      <c r="G376" s="2" t="b">
        <v>0</v>
      </c>
      <c r="H376" s="2" t="s">
        <v>9777</v>
      </c>
      <c r="I376" s="2"/>
      <c r="J376" s="2"/>
      <c r="K376" s="22" t="b">
        <v>0</v>
      </c>
      <c r="L376" s="2" t="s">
        <v>9778</v>
      </c>
      <c r="O376" s="22" t="b">
        <v>0</v>
      </c>
      <c r="P376" s="2" t="s">
        <v>9779</v>
      </c>
      <c r="U376" s="2"/>
      <c r="W376" s="22" t="b">
        <v>0</v>
      </c>
      <c r="X376" s="2" t="s">
        <v>9780</v>
      </c>
      <c r="Y376" s="2"/>
      <c r="Z376" s="2"/>
      <c r="AA376" s="2"/>
      <c r="AB376" s="2"/>
      <c r="AC376" s="22" t="b">
        <v>0</v>
      </c>
      <c r="AD376" s="2" t="s">
        <v>9781</v>
      </c>
      <c r="AG376" s="22" t="b">
        <v>0</v>
      </c>
      <c r="AH376" s="2" t="s">
        <v>9782</v>
      </c>
      <c r="AS376" s="83" t="b">
        <v>0</v>
      </c>
      <c r="AT376" s="84" t="s">
        <v>1342</v>
      </c>
      <c r="BI376" s="2" t="b">
        <v>0</v>
      </c>
      <c r="BJ376" s="2" t="s">
        <v>9783</v>
      </c>
    </row>
    <row r="377">
      <c r="C377" s="22" t="b">
        <v>0</v>
      </c>
      <c r="D377" s="2" t="s">
        <v>1350</v>
      </c>
      <c r="G377" s="2" t="b">
        <v>0</v>
      </c>
      <c r="H377" s="2" t="s">
        <v>9784</v>
      </c>
      <c r="I377" s="2"/>
      <c r="J377" s="2"/>
      <c r="K377" s="22" t="b">
        <v>0</v>
      </c>
      <c r="L377" s="2" t="s">
        <v>9785</v>
      </c>
      <c r="O377" s="22" t="b">
        <v>0</v>
      </c>
      <c r="P377" s="2" t="s">
        <v>9786</v>
      </c>
      <c r="U377" s="2"/>
      <c r="W377" s="22" t="b">
        <v>0</v>
      </c>
      <c r="X377" s="2" t="s">
        <v>9788</v>
      </c>
      <c r="Y377" s="2"/>
      <c r="Z377" s="2"/>
      <c r="AA377" s="2"/>
      <c r="AB377" s="2"/>
      <c r="AC377" s="22" t="b">
        <v>0</v>
      </c>
      <c r="AD377" s="2" t="s">
        <v>9789</v>
      </c>
      <c r="AG377" s="2" t="b">
        <v>0</v>
      </c>
      <c r="AH377" s="2" t="s">
        <v>9790</v>
      </c>
      <c r="AS377" s="22" t="b">
        <v>0</v>
      </c>
      <c r="AT377" s="2" t="s">
        <v>9791</v>
      </c>
      <c r="BI377" s="2" t="b">
        <v>0</v>
      </c>
      <c r="BJ377" s="2" t="s">
        <v>9792</v>
      </c>
    </row>
    <row r="378">
      <c r="C378" s="22" t="b">
        <v>0</v>
      </c>
      <c r="D378" s="2" t="s">
        <v>4680</v>
      </c>
      <c r="G378" s="2" t="b">
        <v>0</v>
      </c>
      <c r="H378" s="2" t="s">
        <v>9793</v>
      </c>
      <c r="I378" s="2"/>
      <c r="J378" s="2"/>
      <c r="K378" s="22" t="b">
        <v>0</v>
      </c>
      <c r="L378" s="2" t="s">
        <v>9794</v>
      </c>
      <c r="O378" s="22" t="b">
        <v>0</v>
      </c>
      <c r="P378" s="2" t="s">
        <v>9795</v>
      </c>
      <c r="U378" s="2"/>
      <c r="W378" s="22" t="b">
        <v>0</v>
      </c>
      <c r="X378" s="2" t="s">
        <v>9796</v>
      </c>
      <c r="Y378" s="2"/>
      <c r="Z378" s="2"/>
      <c r="AA378" s="2"/>
      <c r="AB378" s="2"/>
      <c r="AC378" s="83" t="b">
        <v>0</v>
      </c>
      <c r="AD378" s="84" t="s">
        <v>9797</v>
      </c>
      <c r="AG378" s="2" t="b">
        <v>0</v>
      </c>
      <c r="AH378" s="2" t="s">
        <v>9798</v>
      </c>
      <c r="AS378" s="22" t="b">
        <v>0</v>
      </c>
      <c r="AT378" s="2" t="s">
        <v>9799</v>
      </c>
      <c r="BI378" s="2" t="b">
        <v>0</v>
      </c>
      <c r="BJ378" s="2" t="s">
        <v>9800</v>
      </c>
    </row>
    <row r="379">
      <c r="C379" s="22" t="b">
        <v>0</v>
      </c>
      <c r="D379" s="2" t="s">
        <v>4710</v>
      </c>
      <c r="G379" s="2" t="b">
        <v>0</v>
      </c>
      <c r="H379" s="2" t="s">
        <v>9801</v>
      </c>
      <c r="I379" s="2"/>
      <c r="J379" s="2"/>
      <c r="K379" s="22" t="b">
        <v>0</v>
      </c>
      <c r="L379" s="2" t="s">
        <v>9802</v>
      </c>
      <c r="O379" s="22" t="b">
        <v>0</v>
      </c>
      <c r="P379" s="2" t="s">
        <v>9803</v>
      </c>
      <c r="U379" s="2"/>
      <c r="W379" s="22" t="b">
        <v>0</v>
      </c>
      <c r="X379" s="2" t="s">
        <v>9804</v>
      </c>
      <c r="Y379" s="2"/>
      <c r="Z379" s="2"/>
      <c r="AA379" s="2"/>
      <c r="AB379" s="2"/>
      <c r="AC379" s="22" t="b">
        <v>0</v>
      </c>
      <c r="AD379" s="2" t="s">
        <v>9806</v>
      </c>
      <c r="AG379" s="2" t="b">
        <v>0</v>
      </c>
      <c r="AH379" s="2" t="s">
        <v>9807</v>
      </c>
      <c r="AS379" s="22" t="b">
        <v>0</v>
      </c>
      <c r="AT379" s="2" t="s">
        <v>9808</v>
      </c>
      <c r="BI379" s="2" t="b">
        <v>0</v>
      </c>
      <c r="BJ379" s="2" t="s">
        <v>9809</v>
      </c>
    </row>
    <row r="380">
      <c r="C380" s="22" t="b">
        <v>0</v>
      </c>
      <c r="D380" s="2" t="s">
        <v>4740</v>
      </c>
      <c r="G380" s="2" t="b">
        <v>0</v>
      </c>
      <c r="H380" s="2" t="s">
        <v>9811</v>
      </c>
      <c r="I380" s="2"/>
      <c r="J380" s="2"/>
      <c r="K380" s="22" t="b">
        <v>0</v>
      </c>
      <c r="L380" s="2" t="s">
        <v>9812</v>
      </c>
      <c r="O380" s="22" t="b">
        <v>0</v>
      </c>
      <c r="P380" s="2" t="s">
        <v>9813</v>
      </c>
      <c r="U380" s="2"/>
      <c r="W380" s="22" t="b">
        <v>0</v>
      </c>
      <c r="X380" s="2" t="s">
        <v>9814</v>
      </c>
      <c r="Y380" s="2"/>
      <c r="Z380" s="2"/>
      <c r="AA380" s="2"/>
      <c r="AB380" s="2"/>
      <c r="AC380" s="22" t="b">
        <v>0</v>
      </c>
      <c r="AD380" s="2" t="s">
        <v>9815</v>
      </c>
      <c r="AG380" s="2" t="b">
        <v>0</v>
      </c>
      <c r="AH380" s="2" t="s">
        <v>9816</v>
      </c>
      <c r="AS380" s="22" t="b">
        <v>0</v>
      </c>
      <c r="AT380" s="2" t="s">
        <v>9817</v>
      </c>
      <c r="BI380" s="2" t="b">
        <v>0</v>
      </c>
      <c r="BJ380" s="2" t="s">
        <v>9818</v>
      </c>
    </row>
    <row r="381">
      <c r="C381" s="22" t="b">
        <v>0</v>
      </c>
      <c r="D381" s="2" t="s">
        <v>4768</v>
      </c>
      <c r="G381" s="2" t="b">
        <v>0</v>
      </c>
      <c r="H381" s="2" t="s">
        <v>9819</v>
      </c>
      <c r="I381" s="2"/>
      <c r="J381" s="2"/>
      <c r="K381" s="22" t="b">
        <v>0</v>
      </c>
      <c r="L381" s="2" t="s">
        <v>9820</v>
      </c>
      <c r="O381" s="22" t="b">
        <v>0</v>
      </c>
      <c r="P381" s="2" t="s">
        <v>8218</v>
      </c>
      <c r="U381" s="2"/>
      <c r="W381" s="22" t="b">
        <v>0</v>
      </c>
      <c r="X381" s="2" t="s">
        <v>9821</v>
      </c>
      <c r="Y381" s="2"/>
      <c r="Z381" s="2"/>
      <c r="AA381" s="2"/>
      <c r="AB381" s="2"/>
      <c r="AC381" s="22" t="b">
        <v>0</v>
      </c>
      <c r="AD381" s="2" t="s">
        <v>9822</v>
      </c>
      <c r="AG381" s="2" t="b">
        <v>0</v>
      </c>
      <c r="AH381" s="2" t="s">
        <v>9823</v>
      </c>
      <c r="AS381" s="22" t="b">
        <v>0</v>
      </c>
      <c r="AT381" s="2" t="s">
        <v>9824</v>
      </c>
      <c r="BI381" s="2" t="b">
        <v>0</v>
      </c>
      <c r="BJ381" s="2" t="s">
        <v>9825</v>
      </c>
    </row>
    <row r="382">
      <c r="C382" s="22" t="b">
        <v>0</v>
      </c>
      <c r="D382" s="2" t="s">
        <v>4797</v>
      </c>
      <c r="G382" s="2" t="b">
        <v>0</v>
      </c>
      <c r="H382" s="2" t="s">
        <v>9826</v>
      </c>
      <c r="I382" s="2"/>
      <c r="J382" s="2"/>
      <c r="K382" s="22" t="b">
        <v>0</v>
      </c>
      <c r="L382" s="2" t="s">
        <v>9827</v>
      </c>
      <c r="O382" s="22" t="b">
        <v>0</v>
      </c>
      <c r="P382" s="2" t="s">
        <v>8233</v>
      </c>
      <c r="U382" s="2"/>
      <c r="W382" s="22" t="b">
        <v>0</v>
      </c>
      <c r="X382" s="2" t="s">
        <v>9828</v>
      </c>
      <c r="Y382" s="2"/>
      <c r="Z382" s="2"/>
      <c r="AA382" s="2"/>
      <c r="AB382" s="2"/>
      <c r="AC382" s="22" t="b">
        <v>0</v>
      </c>
      <c r="AD382" s="2" t="s">
        <v>9829</v>
      </c>
      <c r="AG382" s="2" t="b">
        <v>0</v>
      </c>
      <c r="AH382" s="2" t="s">
        <v>9830</v>
      </c>
      <c r="AS382" s="22" t="b">
        <v>0</v>
      </c>
      <c r="AT382" s="2" t="s">
        <v>9831</v>
      </c>
      <c r="BI382" s="2" t="b">
        <v>0</v>
      </c>
      <c r="BJ382" s="2" t="s">
        <v>9832</v>
      </c>
    </row>
    <row r="383">
      <c r="C383" s="22" t="b">
        <v>0</v>
      </c>
      <c r="D383" s="2" t="s">
        <v>1356</v>
      </c>
      <c r="G383" s="2" t="b">
        <v>0</v>
      </c>
      <c r="H383" s="2" t="s">
        <v>9833</v>
      </c>
      <c r="I383" s="2"/>
      <c r="J383" s="2"/>
      <c r="K383" s="22" t="b">
        <v>0</v>
      </c>
      <c r="L383" s="2" t="s">
        <v>9834</v>
      </c>
      <c r="O383" s="22" t="b">
        <v>0</v>
      </c>
      <c r="P383" s="2" t="s">
        <v>8252</v>
      </c>
      <c r="U383" s="2"/>
      <c r="V383" s="2"/>
      <c r="W383" s="22" t="b">
        <v>0</v>
      </c>
      <c r="X383" s="2" t="s">
        <v>9835</v>
      </c>
      <c r="Y383" s="2"/>
      <c r="Z383" s="2"/>
      <c r="AA383" s="2"/>
      <c r="AB383" s="2"/>
      <c r="AC383" s="22" t="b">
        <v>0</v>
      </c>
      <c r="AD383" s="2" t="s">
        <v>9836</v>
      </c>
      <c r="AG383" s="2" t="b">
        <v>0</v>
      </c>
      <c r="AH383" s="2" t="s">
        <v>9837</v>
      </c>
      <c r="AS383" s="22" t="b">
        <v>0</v>
      </c>
      <c r="AT383" s="2" t="s">
        <v>9838</v>
      </c>
      <c r="BI383" s="2" t="b">
        <v>0</v>
      </c>
      <c r="BJ383" s="2" t="s">
        <v>9839</v>
      </c>
    </row>
    <row r="384">
      <c r="C384" s="22" t="b">
        <v>0</v>
      </c>
      <c r="D384" s="2" t="s">
        <v>1360</v>
      </c>
      <c r="G384" s="2" t="b">
        <v>0</v>
      </c>
      <c r="H384" s="2" t="s">
        <v>9840</v>
      </c>
      <c r="I384" s="2"/>
      <c r="J384" s="2"/>
      <c r="K384" s="22" t="b">
        <v>0</v>
      </c>
      <c r="L384" s="2" t="s">
        <v>9841</v>
      </c>
      <c r="O384" s="22" t="b">
        <v>0</v>
      </c>
      <c r="P384" s="2" t="s">
        <v>8268</v>
      </c>
      <c r="U384" s="2"/>
      <c r="V384" s="2"/>
      <c r="W384" s="22" t="b">
        <v>0</v>
      </c>
      <c r="X384" s="2" t="s">
        <v>9842</v>
      </c>
      <c r="Y384" s="2"/>
      <c r="Z384" s="2"/>
      <c r="AA384" s="2"/>
      <c r="AB384" s="2"/>
      <c r="AC384" s="22" t="b">
        <v>0</v>
      </c>
      <c r="AD384" s="2" t="s">
        <v>9843</v>
      </c>
      <c r="AG384" s="2" t="b">
        <v>0</v>
      </c>
      <c r="AH384" s="2" t="s">
        <v>9844</v>
      </c>
      <c r="AS384" s="22" t="b">
        <v>0</v>
      </c>
      <c r="AT384" s="2" t="s">
        <v>9845</v>
      </c>
      <c r="BI384" s="2" t="b">
        <v>0</v>
      </c>
      <c r="BJ384" s="2" t="s">
        <v>9846</v>
      </c>
    </row>
    <row r="385">
      <c r="C385" s="22" t="b">
        <v>0</v>
      </c>
      <c r="D385" s="2" t="s">
        <v>1365</v>
      </c>
      <c r="G385" s="2" t="b">
        <v>0</v>
      </c>
      <c r="H385" s="2" t="s">
        <v>9848</v>
      </c>
      <c r="I385" s="2"/>
      <c r="J385" s="2"/>
      <c r="K385" s="22" t="b">
        <v>0</v>
      </c>
      <c r="L385" s="2" t="s">
        <v>9849</v>
      </c>
      <c r="O385" s="22" t="b">
        <v>0</v>
      </c>
      <c r="P385" s="2" t="s">
        <v>8282</v>
      </c>
      <c r="U385" s="2"/>
      <c r="V385" s="2"/>
      <c r="W385" s="22" t="b">
        <v>0</v>
      </c>
      <c r="X385" s="2" t="s">
        <v>9850</v>
      </c>
      <c r="Y385" s="2"/>
      <c r="Z385" s="2"/>
      <c r="AA385" s="2"/>
      <c r="AB385" s="2"/>
      <c r="AC385" s="22" t="b">
        <v>0</v>
      </c>
      <c r="AD385" s="2" t="s">
        <v>9851</v>
      </c>
      <c r="AG385" s="2" t="b">
        <v>0</v>
      </c>
      <c r="AH385" s="2" t="s">
        <v>9852</v>
      </c>
      <c r="AS385" s="22" t="b">
        <v>0</v>
      </c>
      <c r="AT385" s="2" t="s">
        <v>9853</v>
      </c>
      <c r="BI385" s="2" t="b">
        <v>0</v>
      </c>
      <c r="BJ385" s="2" t="s">
        <v>9854</v>
      </c>
    </row>
    <row r="386">
      <c r="C386" s="22" t="b">
        <v>0</v>
      </c>
      <c r="D386" s="2" t="s">
        <v>9855</v>
      </c>
      <c r="G386" s="2" t="b">
        <v>0</v>
      </c>
      <c r="H386" s="2" t="s">
        <v>9856</v>
      </c>
      <c r="I386" s="2"/>
      <c r="J386" s="2"/>
      <c r="K386" s="22" t="b">
        <v>0</v>
      </c>
      <c r="L386" s="2" t="s">
        <v>9857</v>
      </c>
      <c r="O386" s="22" t="b">
        <v>0</v>
      </c>
      <c r="P386" s="2" t="s">
        <v>8383</v>
      </c>
      <c r="U386" s="2"/>
      <c r="V386" s="2"/>
      <c r="W386" s="22" t="b">
        <v>0</v>
      </c>
      <c r="X386" s="2" t="s">
        <v>9858</v>
      </c>
      <c r="Y386" s="2"/>
      <c r="Z386" s="2"/>
      <c r="AA386" s="2"/>
      <c r="AB386" s="2"/>
      <c r="AC386" s="22" t="b">
        <v>0</v>
      </c>
      <c r="AD386" s="2" t="s">
        <v>9859</v>
      </c>
      <c r="AG386" s="2" t="b">
        <v>0</v>
      </c>
      <c r="AH386" s="2" t="s">
        <v>9860</v>
      </c>
      <c r="AS386" s="22" t="b">
        <v>0</v>
      </c>
      <c r="AT386" s="2" t="s">
        <v>9861</v>
      </c>
      <c r="BI386" s="2" t="b">
        <v>0</v>
      </c>
      <c r="BJ386" s="2" t="s">
        <v>9862</v>
      </c>
    </row>
    <row r="387">
      <c r="C387" s="22" t="b">
        <v>0</v>
      </c>
      <c r="D387" s="2" t="s">
        <v>9863</v>
      </c>
      <c r="G387" s="2" t="b">
        <v>0</v>
      </c>
      <c r="H387" s="2" t="s">
        <v>9864</v>
      </c>
      <c r="I387" s="2"/>
      <c r="J387" s="2"/>
      <c r="K387" s="22" t="b">
        <v>0</v>
      </c>
      <c r="L387" s="2" t="s">
        <v>9865</v>
      </c>
      <c r="O387" s="22" t="b">
        <v>0</v>
      </c>
      <c r="P387" s="2" t="s">
        <v>9866</v>
      </c>
      <c r="U387" s="2"/>
      <c r="V387" s="2"/>
      <c r="W387" s="22" t="b">
        <v>0</v>
      </c>
      <c r="X387" s="2" t="s">
        <v>9867</v>
      </c>
      <c r="Y387" s="2"/>
      <c r="Z387" s="2"/>
      <c r="AA387" s="2"/>
      <c r="AB387" s="2"/>
      <c r="AC387" s="22" t="b">
        <v>0</v>
      </c>
      <c r="AD387" s="2" t="s">
        <v>9868</v>
      </c>
      <c r="AG387" s="2" t="b">
        <v>0</v>
      </c>
      <c r="AH387" s="2" t="s">
        <v>9869</v>
      </c>
      <c r="AS387" s="22" t="b">
        <v>0</v>
      </c>
      <c r="AT387" s="2" t="s">
        <v>9870</v>
      </c>
      <c r="BI387" s="2" t="b">
        <v>0</v>
      </c>
      <c r="BJ387" s="2" t="s">
        <v>9871</v>
      </c>
    </row>
    <row r="388">
      <c r="C388" s="22" t="b">
        <v>0</v>
      </c>
      <c r="D388" s="2" t="s">
        <v>9872</v>
      </c>
      <c r="G388" s="2" t="b">
        <v>0</v>
      </c>
      <c r="H388" s="2" t="s">
        <v>9873</v>
      </c>
      <c r="I388" s="2"/>
      <c r="J388" s="2"/>
      <c r="K388" s="22" t="b">
        <v>0</v>
      </c>
      <c r="L388" s="2" t="s">
        <v>9874</v>
      </c>
      <c r="O388" s="22" t="b">
        <v>0</v>
      </c>
      <c r="P388" s="2" t="s">
        <v>9875</v>
      </c>
      <c r="U388" s="2"/>
      <c r="V388" s="2"/>
      <c r="W388" s="22" t="b">
        <v>0</v>
      </c>
      <c r="X388" s="2" t="s">
        <v>9876</v>
      </c>
      <c r="Y388" s="2"/>
      <c r="Z388" s="2"/>
      <c r="AA388" s="2"/>
      <c r="AB388" s="2"/>
      <c r="AC388" s="22" t="b">
        <v>0</v>
      </c>
      <c r="AD388" s="2" t="s">
        <v>9877</v>
      </c>
      <c r="AG388" s="2" t="b">
        <v>0</v>
      </c>
      <c r="AH388" s="2" t="s">
        <v>9878</v>
      </c>
      <c r="AS388" s="22" t="b">
        <v>0</v>
      </c>
      <c r="AT388" s="2" t="s">
        <v>9879</v>
      </c>
      <c r="BI388" s="2" t="b">
        <v>0</v>
      </c>
      <c r="BJ388" s="2" t="s">
        <v>9880</v>
      </c>
    </row>
    <row r="389">
      <c r="C389" s="22" t="b">
        <v>0</v>
      </c>
      <c r="D389" s="2" t="s">
        <v>9881</v>
      </c>
      <c r="G389" s="83" t="b">
        <v>0</v>
      </c>
      <c r="H389" s="84" t="s">
        <v>9882</v>
      </c>
      <c r="I389" s="2"/>
      <c r="J389" s="2"/>
      <c r="K389" s="22" t="b">
        <v>0</v>
      </c>
      <c r="L389" s="2" t="s">
        <v>9883</v>
      </c>
      <c r="O389" s="22" t="b">
        <v>0</v>
      </c>
      <c r="P389" s="2" t="s">
        <v>9884</v>
      </c>
      <c r="U389" s="2"/>
      <c r="V389" s="2"/>
      <c r="W389" s="22" t="b">
        <v>0</v>
      </c>
      <c r="X389" s="2" t="s">
        <v>9885</v>
      </c>
      <c r="Y389" s="2"/>
      <c r="Z389" s="2"/>
      <c r="AA389" s="2"/>
      <c r="AB389" s="2"/>
      <c r="AC389" s="22" t="b">
        <v>0</v>
      </c>
      <c r="AD389" s="2" t="s">
        <v>9886</v>
      </c>
      <c r="AG389" s="2" t="b">
        <v>0</v>
      </c>
      <c r="AH389" s="2" t="s">
        <v>9887</v>
      </c>
      <c r="AS389" s="22" t="b">
        <v>0</v>
      </c>
      <c r="AT389" s="2" t="s">
        <v>9888</v>
      </c>
      <c r="BI389" s="2" t="b">
        <v>0</v>
      </c>
      <c r="BJ389" s="2" t="s">
        <v>9889</v>
      </c>
    </row>
    <row r="390">
      <c r="C390" s="22" t="b">
        <v>0</v>
      </c>
      <c r="D390" s="2" t="s">
        <v>9890</v>
      </c>
      <c r="G390" s="2" t="b">
        <v>0</v>
      </c>
      <c r="H390" s="2" t="s">
        <v>9891</v>
      </c>
      <c r="I390" s="2"/>
      <c r="J390" s="2"/>
      <c r="K390" s="22" t="b">
        <v>0</v>
      </c>
      <c r="L390" s="2" t="s">
        <v>9892</v>
      </c>
      <c r="O390" s="22" t="b">
        <v>0</v>
      </c>
      <c r="P390" s="2" t="s">
        <v>9893</v>
      </c>
      <c r="U390" s="2"/>
      <c r="V390" s="2"/>
      <c r="W390" s="22" t="b">
        <v>0</v>
      </c>
      <c r="X390" s="2" t="s">
        <v>9894</v>
      </c>
      <c r="Y390" s="2"/>
      <c r="Z390" s="2"/>
      <c r="AA390" s="2"/>
      <c r="AB390" s="2"/>
      <c r="AC390" s="22" t="b">
        <v>0</v>
      </c>
      <c r="AD390" s="2" t="s">
        <v>9896</v>
      </c>
      <c r="AG390" s="2" t="b">
        <v>0</v>
      </c>
      <c r="AH390" s="2" t="s">
        <v>9897</v>
      </c>
      <c r="AS390" s="22" t="b">
        <v>0</v>
      </c>
      <c r="AT390" s="2" t="s">
        <v>9898</v>
      </c>
      <c r="BI390" s="2" t="b">
        <v>0</v>
      </c>
      <c r="BJ390" s="2" t="s">
        <v>9899</v>
      </c>
    </row>
    <row r="391">
      <c r="C391" s="22" t="b">
        <v>0</v>
      </c>
      <c r="D391" s="2" t="s">
        <v>9900</v>
      </c>
      <c r="G391" s="2" t="b">
        <v>0</v>
      </c>
      <c r="H391" s="2" t="s">
        <v>9901</v>
      </c>
      <c r="I391" s="2"/>
      <c r="J391" s="2"/>
      <c r="K391" s="22" t="b">
        <v>0</v>
      </c>
      <c r="L391" s="2" t="s">
        <v>9902</v>
      </c>
      <c r="O391" s="22" t="b">
        <v>0</v>
      </c>
      <c r="P391" s="2" t="s">
        <v>9903</v>
      </c>
      <c r="U391" s="2"/>
      <c r="V391" s="2"/>
      <c r="W391" s="22" t="b">
        <v>0</v>
      </c>
      <c r="X391" s="2" t="s">
        <v>9904</v>
      </c>
      <c r="Y391" s="2"/>
      <c r="Z391" s="2"/>
      <c r="AA391" s="2"/>
      <c r="AB391" s="2"/>
      <c r="AC391" s="22" t="b">
        <v>0</v>
      </c>
      <c r="AD391" s="2" t="s">
        <v>9905</v>
      </c>
      <c r="AG391" s="2" t="b">
        <v>0</v>
      </c>
      <c r="AH391" s="2" t="s">
        <v>9906</v>
      </c>
      <c r="AS391" s="22" t="b">
        <v>0</v>
      </c>
      <c r="AT391" s="2" t="s">
        <v>9907</v>
      </c>
      <c r="BI391" s="2" t="b">
        <v>0</v>
      </c>
      <c r="BJ391" s="2" t="s">
        <v>9908</v>
      </c>
    </row>
    <row r="392">
      <c r="C392" s="22" t="b">
        <v>0</v>
      </c>
      <c r="D392" s="2" t="s">
        <v>9909</v>
      </c>
      <c r="G392" s="2" t="b">
        <v>0</v>
      </c>
      <c r="H392" s="2" t="s">
        <v>9910</v>
      </c>
      <c r="I392" s="2"/>
      <c r="J392" s="2"/>
      <c r="K392" s="22" t="b">
        <v>0</v>
      </c>
      <c r="L392" s="2" t="s">
        <v>9911</v>
      </c>
      <c r="O392" s="22" t="b">
        <v>0</v>
      </c>
      <c r="P392" s="2" t="s">
        <v>9912</v>
      </c>
      <c r="U392" s="2"/>
      <c r="V392" s="2"/>
      <c r="W392" s="22" t="b">
        <v>0</v>
      </c>
      <c r="X392" s="2" t="s">
        <v>4538</v>
      </c>
      <c r="Y392" s="2"/>
      <c r="Z392" s="2"/>
      <c r="AA392" s="2"/>
      <c r="AB392" s="2"/>
      <c r="AC392" s="22" t="b">
        <v>0</v>
      </c>
      <c r="AD392" s="2" t="s">
        <v>9913</v>
      </c>
      <c r="AG392" s="83" t="b">
        <v>0</v>
      </c>
      <c r="AH392" s="84" t="s">
        <v>9914</v>
      </c>
      <c r="AS392" s="22" t="b">
        <v>0</v>
      </c>
      <c r="AT392" s="2" t="s">
        <v>9915</v>
      </c>
      <c r="BI392" s="2" t="b">
        <v>0</v>
      </c>
      <c r="BJ392" s="2" t="s">
        <v>9916</v>
      </c>
    </row>
    <row r="393">
      <c r="C393" s="22" t="b">
        <v>0</v>
      </c>
      <c r="D393" s="2" t="s">
        <v>9917</v>
      </c>
      <c r="G393" s="2" t="b">
        <v>0</v>
      </c>
      <c r="H393" s="2" t="s">
        <v>9918</v>
      </c>
      <c r="I393" s="2"/>
      <c r="J393" s="2"/>
      <c r="K393" s="22" t="b">
        <v>0</v>
      </c>
      <c r="L393" s="2" t="s">
        <v>9919</v>
      </c>
      <c r="O393" s="22" t="b">
        <v>0</v>
      </c>
      <c r="P393" s="2" t="s">
        <v>9920</v>
      </c>
      <c r="U393" s="2"/>
      <c r="V393" s="2"/>
      <c r="W393" s="22" t="b">
        <v>0</v>
      </c>
      <c r="X393" s="2" t="s">
        <v>4568</v>
      </c>
      <c r="Y393" s="2"/>
      <c r="Z393" s="2"/>
      <c r="AA393" s="2"/>
      <c r="AB393" s="2"/>
      <c r="AC393" s="22" t="b">
        <v>0</v>
      </c>
      <c r="AD393" s="2" t="s">
        <v>9921</v>
      </c>
      <c r="AG393" s="2" t="b">
        <v>0</v>
      </c>
      <c r="AH393" s="79" t="s">
        <v>9922</v>
      </c>
      <c r="AS393" s="22" t="b">
        <v>0</v>
      </c>
      <c r="AT393" s="2" t="s">
        <v>9923</v>
      </c>
      <c r="BI393" s="2" t="b">
        <v>0</v>
      </c>
      <c r="BJ393" s="2" t="s">
        <v>9924</v>
      </c>
    </row>
    <row r="394">
      <c r="C394" s="22" t="b">
        <v>0</v>
      </c>
      <c r="D394" s="2" t="s">
        <v>9925</v>
      </c>
      <c r="G394" s="2" t="b">
        <v>0</v>
      </c>
      <c r="H394" s="2" t="s">
        <v>9926</v>
      </c>
      <c r="I394" s="2"/>
      <c r="J394" s="2"/>
      <c r="K394" s="22" t="b">
        <v>0</v>
      </c>
      <c r="L394" s="2" t="s">
        <v>9927</v>
      </c>
      <c r="O394" s="22" t="b">
        <v>0</v>
      </c>
      <c r="P394" s="2" t="s">
        <v>9928</v>
      </c>
      <c r="U394" s="2"/>
      <c r="V394" s="2"/>
      <c r="W394" s="22" t="b">
        <v>0</v>
      </c>
      <c r="X394" s="2" t="s">
        <v>4598</v>
      </c>
      <c r="Y394" s="2"/>
      <c r="Z394" s="2"/>
      <c r="AA394" s="2"/>
      <c r="AB394" s="2"/>
      <c r="AC394" s="22" t="b">
        <v>0</v>
      </c>
      <c r="AD394" s="2" t="s">
        <v>9929</v>
      </c>
      <c r="AG394" s="2" t="b">
        <v>0</v>
      </c>
      <c r="AH394" s="2" t="s">
        <v>9930</v>
      </c>
      <c r="AS394" s="22" t="b">
        <v>0</v>
      </c>
      <c r="AT394" s="2" t="s">
        <v>9931</v>
      </c>
      <c r="BI394" s="2" t="b">
        <v>0</v>
      </c>
      <c r="BJ394" s="2" t="s">
        <v>9932</v>
      </c>
    </row>
    <row r="395">
      <c r="C395" s="22" t="b">
        <v>0</v>
      </c>
      <c r="D395" s="2" t="s">
        <v>9933</v>
      </c>
      <c r="G395" s="2" t="b">
        <v>0</v>
      </c>
      <c r="H395" s="2" t="s">
        <v>9935</v>
      </c>
      <c r="I395" s="2"/>
      <c r="J395" s="2"/>
      <c r="K395" s="22" t="b">
        <v>0</v>
      </c>
      <c r="L395" s="2" t="s">
        <v>9936</v>
      </c>
      <c r="O395" s="83" t="b">
        <v>0</v>
      </c>
      <c r="P395" s="170" t="s">
        <v>9937</v>
      </c>
      <c r="U395" s="2"/>
      <c r="W395" s="22" t="b">
        <v>0</v>
      </c>
      <c r="X395" s="2" t="s">
        <v>4645</v>
      </c>
      <c r="Y395" s="2"/>
      <c r="Z395" s="2"/>
      <c r="AA395" s="2"/>
      <c r="AB395" s="2"/>
      <c r="AC395" s="22" t="b">
        <v>0</v>
      </c>
      <c r="AD395" s="2" t="s">
        <v>9938</v>
      </c>
      <c r="AG395" s="2" t="b">
        <v>0</v>
      </c>
      <c r="AH395" s="2" t="s">
        <v>9939</v>
      </c>
      <c r="AS395" s="22" t="b">
        <v>0</v>
      </c>
      <c r="AT395" s="2" t="s">
        <v>9940</v>
      </c>
      <c r="BI395" s="2" t="b">
        <v>0</v>
      </c>
      <c r="BJ395" s="2" t="s">
        <v>9941</v>
      </c>
    </row>
    <row r="396">
      <c r="C396" s="22" t="b">
        <v>0</v>
      </c>
      <c r="D396" s="2" t="s">
        <v>9942</v>
      </c>
      <c r="G396" s="2" t="b">
        <v>0</v>
      </c>
      <c r="H396" s="2" t="s">
        <v>9943</v>
      </c>
      <c r="I396" s="2"/>
      <c r="J396" s="2"/>
      <c r="K396" s="22" t="b">
        <v>0</v>
      </c>
      <c r="L396" s="2" t="s">
        <v>9944</v>
      </c>
      <c r="O396" s="22" t="b">
        <v>0</v>
      </c>
      <c r="P396" s="2" t="s">
        <v>8298</v>
      </c>
      <c r="U396" s="2"/>
      <c r="W396" s="22" t="b">
        <v>0</v>
      </c>
      <c r="X396" s="2" t="s">
        <v>4673</v>
      </c>
      <c r="Y396" s="2"/>
      <c r="Z396" s="2"/>
      <c r="AA396" s="2"/>
      <c r="AB396" s="2"/>
      <c r="AC396" s="22" t="b">
        <v>0</v>
      </c>
      <c r="AD396" s="2" t="s">
        <v>9948</v>
      </c>
      <c r="AG396" s="2" t="b">
        <v>0</v>
      </c>
      <c r="AH396" s="2" t="s">
        <v>9949</v>
      </c>
      <c r="AS396" s="22" t="b">
        <v>0</v>
      </c>
      <c r="AT396" s="2" t="s">
        <v>9950</v>
      </c>
      <c r="BI396" s="2" t="b">
        <v>0</v>
      </c>
      <c r="BJ396" s="2" t="s">
        <v>9951</v>
      </c>
    </row>
    <row r="397">
      <c r="C397" s="22" t="b">
        <v>0</v>
      </c>
      <c r="D397" s="2" t="s">
        <v>9952</v>
      </c>
      <c r="G397" s="2" t="b">
        <v>0</v>
      </c>
      <c r="H397" s="2" t="s">
        <v>9953</v>
      </c>
      <c r="I397" s="2"/>
      <c r="J397" s="2"/>
      <c r="K397" s="22" t="b">
        <v>0</v>
      </c>
      <c r="L397" s="2" t="s">
        <v>9954</v>
      </c>
      <c r="O397" s="22" t="b">
        <v>0</v>
      </c>
      <c r="P397" s="2" t="s">
        <v>8312</v>
      </c>
      <c r="U397" s="2"/>
      <c r="W397" s="22" t="b">
        <v>0</v>
      </c>
      <c r="X397" s="2" t="s">
        <v>4703</v>
      </c>
      <c r="Y397" s="2"/>
      <c r="Z397" s="2"/>
      <c r="AA397" s="2"/>
      <c r="AB397" s="2"/>
      <c r="AC397" s="22" t="b">
        <v>0</v>
      </c>
      <c r="AD397" s="2" t="s">
        <v>9955</v>
      </c>
      <c r="AG397" s="2" t="b">
        <v>0</v>
      </c>
      <c r="AH397" s="2" t="s">
        <v>9956</v>
      </c>
      <c r="AS397" s="22" t="b">
        <v>0</v>
      </c>
      <c r="AT397" s="2" t="s">
        <v>8267</v>
      </c>
      <c r="BI397" s="2" t="b">
        <v>0</v>
      </c>
      <c r="BJ397" s="2" t="s">
        <v>9957</v>
      </c>
    </row>
    <row r="398">
      <c r="C398" s="22" t="b">
        <v>0</v>
      </c>
      <c r="D398" s="2" t="s">
        <v>9958</v>
      </c>
      <c r="G398" s="2" t="b">
        <v>0</v>
      </c>
      <c r="H398" s="2" t="s">
        <v>9959</v>
      </c>
      <c r="I398" s="2"/>
      <c r="J398" s="2"/>
      <c r="K398" s="22" t="b">
        <v>0</v>
      </c>
      <c r="L398" s="2" t="s">
        <v>9960</v>
      </c>
      <c r="O398" s="22" t="b">
        <v>0</v>
      </c>
      <c r="P398" s="2" t="s">
        <v>8326</v>
      </c>
      <c r="U398" s="2"/>
      <c r="W398" s="22" t="b">
        <v>0</v>
      </c>
      <c r="X398" s="2" t="s">
        <v>4732</v>
      </c>
      <c r="Y398" s="2"/>
      <c r="Z398" s="2"/>
      <c r="AA398" s="2"/>
      <c r="AB398" s="2"/>
      <c r="AC398" s="22" t="b">
        <v>0</v>
      </c>
      <c r="AD398" s="2" t="s">
        <v>9961</v>
      </c>
      <c r="AG398" s="2" t="b">
        <v>0</v>
      </c>
      <c r="AH398" s="2" t="s">
        <v>9962</v>
      </c>
      <c r="AS398" s="22" t="b">
        <v>0</v>
      </c>
      <c r="AT398" s="2" t="s">
        <v>8296</v>
      </c>
      <c r="BI398" s="2" t="b">
        <v>0</v>
      </c>
      <c r="BJ398" s="2" t="s">
        <v>9963</v>
      </c>
    </row>
    <row r="399">
      <c r="C399" s="22" t="b">
        <v>0</v>
      </c>
      <c r="D399" s="2" t="s">
        <v>9964</v>
      </c>
      <c r="G399" s="2" t="b">
        <v>0</v>
      </c>
      <c r="H399" s="2" t="s">
        <v>9965</v>
      </c>
      <c r="I399" s="2"/>
      <c r="J399" s="2"/>
      <c r="K399" s="22" t="b">
        <v>0</v>
      </c>
      <c r="L399" s="2" t="s">
        <v>9967</v>
      </c>
      <c r="O399" s="22" t="b">
        <v>0</v>
      </c>
      <c r="P399" s="2" t="s">
        <v>8341</v>
      </c>
      <c r="U399" s="2"/>
      <c r="W399" s="22" t="b">
        <v>0</v>
      </c>
      <c r="X399" s="2" t="s">
        <v>4761</v>
      </c>
      <c r="Y399" s="2"/>
      <c r="Z399" s="2"/>
      <c r="AA399" s="2"/>
      <c r="AB399" s="2"/>
      <c r="AC399" s="22" t="b">
        <v>0</v>
      </c>
      <c r="AD399" s="2" t="s">
        <v>9968</v>
      </c>
      <c r="AG399" s="2" t="b">
        <v>0</v>
      </c>
      <c r="AH399" s="2" t="s">
        <v>9969</v>
      </c>
      <c r="AS399" s="22" t="b">
        <v>0</v>
      </c>
      <c r="AT399" s="2" t="s">
        <v>8310</v>
      </c>
      <c r="BI399" s="2" t="b">
        <v>0</v>
      </c>
      <c r="BJ399" s="2" t="s">
        <v>9970</v>
      </c>
    </row>
    <row r="400">
      <c r="C400" s="22" t="b">
        <v>0</v>
      </c>
      <c r="D400" s="2" t="s">
        <v>9971</v>
      </c>
      <c r="G400" s="2" t="b">
        <v>0</v>
      </c>
      <c r="H400" s="2" t="s">
        <v>9972</v>
      </c>
      <c r="I400" s="2"/>
      <c r="J400" s="2"/>
      <c r="K400" s="22" t="b">
        <v>0</v>
      </c>
      <c r="L400" s="2" t="s">
        <v>9973</v>
      </c>
      <c r="O400" s="22" t="b">
        <v>0</v>
      </c>
      <c r="P400" s="2" t="s">
        <v>8355</v>
      </c>
      <c r="U400" s="2"/>
      <c r="W400" s="22" t="b">
        <v>0</v>
      </c>
      <c r="X400" s="2" t="s">
        <v>4790</v>
      </c>
      <c r="Y400" s="2"/>
      <c r="Z400" s="2"/>
      <c r="AA400" s="2"/>
      <c r="AB400" s="2"/>
      <c r="AC400" s="22" t="b">
        <v>0</v>
      </c>
      <c r="AD400" s="2" t="s">
        <v>9974</v>
      </c>
      <c r="AG400" s="2" t="b">
        <v>0</v>
      </c>
      <c r="AH400" s="2" t="s">
        <v>9975</v>
      </c>
      <c r="AS400" s="22" t="b">
        <v>0</v>
      </c>
      <c r="AT400" s="2" t="s">
        <v>9976</v>
      </c>
      <c r="BI400" s="2" t="b">
        <v>0</v>
      </c>
      <c r="BJ400" s="2" t="s">
        <v>9977</v>
      </c>
    </row>
    <row r="401">
      <c r="C401" s="22" t="b">
        <v>0</v>
      </c>
      <c r="D401" s="2" t="s">
        <v>9978</v>
      </c>
      <c r="G401" s="2" t="b">
        <v>0</v>
      </c>
      <c r="H401" s="2" t="s">
        <v>9979</v>
      </c>
      <c r="I401" s="2"/>
      <c r="J401" s="2"/>
      <c r="K401" s="22" t="b">
        <v>0</v>
      </c>
      <c r="L401" s="2" t="s">
        <v>9980</v>
      </c>
      <c r="O401" s="22" t="b">
        <v>0</v>
      </c>
      <c r="P401" s="2" t="s">
        <v>8369</v>
      </c>
      <c r="U401" s="2"/>
      <c r="W401" s="22" t="b">
        <v>0</v>
      </c>
      <c r="X401" s="2" t="s">
        <v>9981</v>
      </c>
      <c r="Y401" s="2"/>
      <c r="Z401" s="2"/>
      <c r="AA401" s="2"/>
      <c r="AB401" s="2"/>
      <c r="AC401" s="22" t="b">
        <v>0</v>
      </c>
      <c r="AD401" s="2" t="s">
        <v>9982</v>
      </c>
      <c r="AG401" s="2" t="b">
        <v>0</v>
      </c>
      <c r="AH401" s="2" t="s">
        <v>9983</v>
      </c>
      <c r="AS401" s="2" t="b">
        <v>0</v>
      </c>
      <c r="AT401" s="2" t="s">
        <v>9984</v>
      </c>
      <c r="BI401" s="2" t="b">
        <v>0</v>
      </c>
      <c r="BJ401" s="2" t="s">
        <v>9985</v>
      </c>
    </row>
    <row r="402">
      <c r="C402" s="22" t="b">
        <v>0</v>
      </c>
      <c r="D402" s="2" t="s">
        <v>9986</v>
      </c>
      <c r="G402" s="2" t="b">
        <v>0</v>
      </c>
      <c r="H402" s="2" t="s">
        <v>9987</v>
      </c>
      <c r="I402" s="2"/>
      <c r="J402" s="2"/>
      <c r="K402" s="22" t="b">
        <v>0</v>
      </c>
      <c r="L402" s="2" t="s">
        <v>9989</v>
      </c>
      <c r="O402" s="22" t="b">
        <v>0</v>
      </c>
      <c r="P402" s="2" t="s">
        <v>9990</v>
      </c>
      <c r="U402" s="2"/>
      <c r="W402" s="22" t="b">
        <v>0</v>
      </c>
      <c r="X402" s="2" t="s">
        <v>9991</v>
      </c>
      <c r="Y402" s="2"/>
      <c r="Z402" s="2"/>
      <c r="AA402" s="2"/>
      <c r="AB402" s="2"/>
      <c r="AC402" s="22" t="b">
        <v>0</v>
      </c>
      <c r="AD402" s="2" t="s">
        <v>9992</v>
      </c>
      <c r="AG402" s="2" t="b">
        <v>0</v>
      </c>
      <c r="AH402" s="2" t="s">
        <v>6240</v>
      </c>
      <c r="AS402" s="2" t="b">
        <v>0</v>
      </c>
      <c r="AT402" s="2" t="s">
        <v>9993</v>
      </c>
    </row>
    <row r="403">
      <c r="C403" s="22" t="b">
        <v>0</v>
      </c>
      <c r="D403" s="2" t="s">
        <v>9994</v>
      </c>
      <c r="G403" s="2" t="b">
        <v>0</v>
      </c>
      <c r="H403" s="2" t="s">
        <v>9995</v>
      </c>
      <c r="I403" s="2"/>
      <c r="J403" s="2"/>
      <c r="K403" s="83" t="b">
        <v>0</v>
      </c>
      <c r="L403" s="84" t="s">
        <v>9996</v>
      </c>
      <c r="O403" s="22" t="b">
        <v>0</v>
      </c>
      <c r="P403" s="2" t="s">
        <v>9997</v>
      </c>
      <c r="U403" s="2"/>
      <c r="W403" s="22" t="b">
        <v>0</v>
      </c>
      <c r="X403" s="2" t="s">
        <v>9998</v>
      </c>
      <c r="Y403" s="2"/>
      <c r="Z403" s="2"/>
      <c r="AA403" s="2"/>
      <c r="AB403" s="2"/>
      <c r="AC403" s="22" t="b">
        <v>0</v>
      </c>
      <c r="AD403" s="2" t="s">
        <v>9999</v>
      </c>
      <c r="AG403" s="22" t="b">
        <v>0</v>
      </c>
      <c r="AH403" s="2" t="s">
        <v>10000</v>
      </c>
      <c r="AS403" s="2" t="b">
        <v>0</v>
      </c>
      <c r="AT403" s="2" t="s">
        <v>10001</v>
      </c>
    </row>
    <row r="404">
      <c r="C404" s="22" t="b">
        <v>0</v>
      </c>
      <c r="D404" s="2" t="s">
        <v>10002</v>
      </c>
      <c r="G404" s="2" t="b">
        <v>0</v>
      </c>
      <c r="H404" s="2" t="s">
        <v>10003</v>
      </c>
      <c r="I404" s="2"/>
      <c r="J404" s="2"/>
      <c r="K404" s="22" t="b">
        <v>0</v>
      </c>
      <c r="L404" s="2" t="s">
        <v>10004</v>
      </c>
      <c r="O404" s="22" t="b">
        <v>0</v>
      </c>
      <c r="P404" s="2" t="s">
        <v>10005</v>
      </c>
      <c r="U404" s="2"/>
      <c r="W404" s="22" t="b">
        <v>0</v>
      </c>
      <c r="X404" s="2" t="s">
        <v>10006</v>
      </c>
      <c r="Y404" s="2"/>
      <c r="Z404" s="2"/>
      <c r="AA404" s="2"/>
      <c r="AB404" s="2"/>
      <c r="AC404" s="22" t="b">
        <v>0</v>
      </c>
      <c r="AD404" s="2" t="s">
        <v>10007</v>
      </c>
      <c r="AG404" s="22" t="b">
        <v>0</v>
      </c>
      <c r="AH404" s="2" t="s">
        <v>10008</v>
      </c>
      <c r="AS404" s="83" t="b">
        <v>0</v>
      </c>
      <c r="AT404" s="84" t="s">
        <v>1457</v>
      </c>
    </row>
    <row r="405">
      <c r="C405" s="22" t="b">
        <v>0</v>
      </c>
      <c r="D405" s="2" t="s">
        <v>10009</v>
      </c>
      <c r="G405" s="2" t="b">
        <v>0</v>
      </c>
      <c r="H405" s="2" t="s">
        <v>10010</v>
      </c>
      <c r="I405" s="2"/>
      <c r="J405" s="2"/>
      <c r="K405" s="22" t="b">
        <v>0</v>
      </c>
      <c r="L405" s="2" t="s">
        <v>10011</v>
      </c>
      <c r="O405" s="22" t="b">
        <v>0</v>
      </c>
      <c r="P405" s="2" t="s">
        <v>10012</v>
      </c>
      <c r="U405" s="2"/>
      <c r="W405" s="22" t="b">
        <v>0</v>
      </c>
      <c r="X405" s="2" t="s">
        <v>10013</v>
      </c>
      <c r="Y405" s="2"/>
      <c r="Z405" s="2"/>
      <c r="AA405" s="2"/>
      <c r="AB405" s="2"/>
      <c r="AC405" s="22" t="b">
        <v>0</v>
      </c>
      <c r="AD405" s="2" t="s">
        <v>10014</v>
      </c>
      <c r="AG405" s="22" t="b">
        <v>0</v>
      </c>
      <c r="AH405" s="2" t="s">
        <v>10015</v>
      </c>
      <c r="AS405" s="22" t="b">
        <v>0</v>
      </c>
      <c r="AT405" s="2" t="s">
        <v>10016</v>
      </c>
    </row>
    <row r="406">
      <c r="C406" s="22" t="b">
        <v>0</v>
      </c>
      <c r="D406" s="2" t="s">
        <v>10017</v>
      </c>
      <c r="G406" s="2" t="b">
        <v>0</v>
      </c>
      <c r="H406" s="2" t="s">
        <v>10018</v>
      </c>
      <c r="I406" s="2"/>
      <c r="J406" s="2"/>
      <c r="K406" s="22" t="b">
        <v>0</v>
      </c>
      <c r="L406" s="2" t="s">
        <v>10019</v>
      </c>
      <c r="O406" s="22" t="b">
        <v>0</v>
      </c>
      <c r="P406" s="2" t="s">
        <v>10020</v>
      </c>
      <c r="U406" s="2"/>
      <c r="W406" s="22" t="b">
        <v>0</v>
      </c>
      <c r="X406" s="2" t="s">
        <v>10021</v>
      </c>
      <c r="Y406" s="2"/>
      <c r="Z406" s="2"/>
      <c r="AA406" s="2"/>
      <c r="AB406" s="2"/>
      <c r="AC406" s="22" t="b">
        <v>0</v>
      </c>
      <c r="AD406" s="2" t="s">
        <v>10022</v>
      </c>
      <c r="AG406" s="22" t="b">
        <v>0</v>
      </c>
      <c r="AH406" s="2" t="s">
        <v>10023</v>
      </c>
      <c r="AS406" s="22" t="b">
        <v>0</v>
      </c>
      <c r="AT406" s="2" t="s">
        <v>10024</v>
      </c>
    </row>
    <row r="407">
      <c r="C407" s="22" t="b">
        <v>0</v>
      </c>
      <c r="D407" s="2" t="s">
        <v>10025</v>
      </c>
      <c r="G407" s="2" t="b">
        <v>0</v>
      </c>
      <c r="H407" s="2" t="s">
        <v>10026</v>
      </c>
      <c r="I407" s="2"/>
      <c r="J407" s="2"/>
      <c r="K407" s="22" t="b">
        <v>0</v>
      </c>
      <c r="L407" s="2" t="s">
        <v>10027</v>
      </c>
      <c r="O407" s="22" t="b">
        <v>0</v>
      </c>
      <c r="P407" s="2" t="s">
        <v>10028</v>
      </c>
      <c r="U407" s="2"/>
      <c r="V407" s="2"/>
      <c r="W407" s="22" t="b">
        <v>0</v>
      </c>
      <c r="X407" s="2" t="s">
        <v>10029</v>
      </c>
      <c r="Y407" s="2"/>
      <c r="Z407" s="2"/>
      <c r="AA407" s="2"/>
      <c r="AB407" s="2"/>
      <c r="AC407" s="22" t="b">
        <v>0</v>
      </c>
      <c r="AD407" s="2" t="s">
        <v>10030</v>
      </c>
      <c r="AG407" s="22" t="b">
        <v>0</v>
      </c>
      <c r="AH407" s="2" t="s">
        <v>10031</v>
      </c>
      <c r="AS407" s="22" t="b">
        <v>0</v>
      </c>
      <c r="AT407" s="2" t="s">
        <v>10032</v>
      </c>
    </row>
    <row r="408">
      <c r="C408" s="22" t="b">
        <v>0</v>
      </c>
      <c r="D408" s="2" t="s">
        <v>10034</v>
      </c>
      <c r="G408" s="2" t="b">
        <v>0</v>
      </c>
      <c r="H408" s="2" t="s">
        <v>10035</v>
      </c>
      <c r="I408" s="2"/>
      <c r="J408" s="2"/>
      <c r="K408" s="83" t="b">
        <v>0</v>
      </c>
      <c r="L408" s="84" t="s">
        <v>1748</v>
      </c>
      <c r="O408" s="22" t="b">
        <v>0</v>
      </c>
      <c r="P408" s="2" t="s">
        <v>10036</v>
      </c>
      <c r="U408" s="2"/>
      <c r="V408" s="2"/>
      <c r="W408" s="22" t="b">
        <v>0</v>
      </c>
      <c r="X408" s="2" t="s">
        <v>10037</v>
      </c>
      <c r="Y408" s="2"/>
      <c r="Z408" s="2"/>
      <c r="AA408" s="2"/>
      <c r="AB408" s="2"/>
      <c r="AC408" s="22" t="b">
        <v>0</v>
      </c>
      <c r="AD408" s="2" t="s">
        <v>10038</v>
      </c>
      <c r="AG408" s="22" t="b">
        <v>0</v>
      </c>
      <c r="AH408" s="2" t="s">
        <v>10039</v>
      </c>
      <c r="AS408" s="22" t="b">
        <v>0</v>
      </c>
      <c r="AT408" s="2" t="s">
        <v>10040</v>
      </c>
    </row>
    <row r="409">
      <c r="C409" s="22" t="b">
        <v>0</v>
      </c>
      <c r="D409" s="2" t="s">
        <v>10041</v>
      </c>
      <c r="G409" s="2" t="b">
        <v>0</v>
      </c>
      <c r="H409" s="2" t="s">
        <v>10042</v>
      </c>
      <c r="I409" s="2"/>
      <c r="J409" s="2"/>
      <c r="K409" s="22" t="b">
        <v>0</v>
      </c>
      <c r="L409" s="2" t="s">
        <v>10043</v>
      </c>
      <c r="O409" s="22" t="b">
        <v>0</v>
      </c>
      <c r="P409" s="2" t="s">
        <v>10044</v>
      </c>
      <c r="U409" s="2"/>
      <c r="V409" s="2"/>
      <c r="W409" s="22" t="b">
        <v>0</v>
      </c>
      <c r="X409" s="2" t="s">
        <v>10045</v>
      </c>
      <c r="Y409" s="2"/>
      <c r="Z409" s="2"/>
      <c r="AA409" s="2"/>
      <c r="AB409" s="2"/>
      <c r="AC409" s="22" t="b">
        <v>0</v>
      </c>
      <c r="AD409" s="2" t="s">
        <v>10046</v>
      </c>
      <c r="AG409" s="22" t="b">
        <v>0</v>
      </c>
      <c r="AH409" s="2" t="s">
        <v>10047</v>
      </c>
      <c r="AS409" s="22" t="b">
        <v>0</v>
      </c>
      <c r="AT409" s="2" t="s">
        <v>10048</v>
      </c>
    </row>
    <row r="410">
      <c r="C410" s="22" t="b">
        <v>0</v>
      </c>
      <c r="D410" s="2" t="s">
        <v>10049</v>
      </c>
      <c r="G410" s="2" t="b">
        <v>0</v>
      </c>
      <c r="H410" s="2" t="s">
        <v>10050</v>
      </c>
      <c r="I410" s="2"/>
      <c r="J410" s="2"/>
      <c r="K410" s="22" t="b">
        <v>0</v>
      </c>
      <c r="L410" s="2" t="s">
        <v>10051</v>
      </c>
      <c r="O410" s="22" t="b">
        <v>0</v>
      </c>
      <c r="P410" s="2" t="s">
        <v>10052</v>
      </c>
      <c r="U410" s="2"/>
      <c r="V410" s="2"/>
      <c r="W410" s="22" t="b">
        <v>0</v>
      </c>
      <c r="X410" s="2" t="s">
        <v>10053</v>
      </c>
      <c r="Y410" s="2"/>
      <c r="Z410" s="2"/>
      <c r="AA410" s="2"/>
      <c r="AB410" s="2"/>
      <c r="AC410" s="22" t="b">
        <v>0</v>
      </c>
      <c r="AD410" s="2" t="s">
        <v>10054</v>
      </c>
      <c r="AG410" s="22" t="b">
        <v>0</v>
      </c>
      <c r="AH410" s="2" t="s">
        <v>10055</v>
      </c>
      <c r="AS410" s="22" t="b">
        <v>0</v>
      </c>
      <c r="AT410" s="2" t="s">
        <v>10056</v>
      </c>
    </row>
    <row r="411">
      <c r="C411" s="22" t="b">
        <v>0</v>
      </c>
      <c r="D411" s="2" t="s">
        <v>10057</v>
      </c>
      <c r="G411" s="2" t="b">
        <v>0</v>
      </c>
      <c r="H411" s="2" t="s">
        <v>10058</v>
      </c>
      <c r="I411" s="2"/>
      <c r="J411" s="2"/>
      <c r="K411" s="22" t="b">
        <v>0</v>
      </c>
      <c r="L411" s="2" t="s">
        <v>10059</v>
      </c>
      <c r="O411" s="22" t="b">
        <v>0</v>
      </c>
      <c r="P411" s="2" t="s">
        <v>10060</v>
      </c>
      <c r="U411" s="2"/>
      <c r="V411" s="2"/>
      <c r="W411" s="22" t="b">
        <v>0</v>
      </c>
      <c r="X411" s="2" t="s">
        <v>10061</v>
      </c>
      <c r="Y411" s="2"/>
      <c r="Z411" s="2"/>
      <c r="AA411" s="2"/>
      <c r="AB411" s="2"/>
      <c r="AC411" s="22" t="b">
        <v>0</v>
      </c>
      <c r="AD411" s="2" t="s">
        <v>10062</v>
      </c>
      <c r="AG411" s="22" t="b">
        <v>0</v>
      </c>
      <c r="AH411" s="2" t="s">
        <v>10063</v>
      </c>
      <c r="AS411" s="22" t="b">
        <v>0</v>
      </c>
      <c r="AT411" s="2" t="s">
        <v>10064</v>
      </c>
    </row>
    <row r="412">
      <c r="C412" s="22" t="b">
        <v>0</v>
      </c>
      <c r="D412" s="2" t="s">
        <v>10065</v>
      </c>
      <c r="G412" s="2" t="b">
        <v>0</v>
      </c>
      <c r="H412" s="2" t="s">
        <v>10066</v>
      </c>
      <c r="I412" s="2"/>
      <c r="J412" s="2"/>
      <c r="K412" s="22" t="b">
        <v>0</v>
      </c>
      <c r="L412" s="2" t="s">
        <v>10067</v>
      </c>
      <c r="O412" s="22" t="b">
        <v>0</v>
      </c>
      <c r="P412" s="2" t="s">
        <v>10068</v>
      </c>
      <c r="U412" s="2"/>
      <c r="V412" s="2"/>
      <c r="W412" s="22" t="b">
        <v>0</v>
      </c>
      <c r="X412" s="2" t="s">
        <v>10069</v>
      </c>
      <c r="Y412" s="2"/>
      <c r="Z412" s="2"/>
      <c r="AA412" s="2"/>
      <c r="AB412" s="2"/>
      <c r="AC412" s="22" t="b">
        <v>0</v>
      </c>
      <c r="AD412" s="2" t="s">
        <v>10070</v>
      </c>
      <c r="AG412" s="22" t="b">
        <v>0</v>
      </c>
      <c r="AH412" s="2" t="s">
        <v>10071</v>
      </c>
      <c r="AS412" s="22" t="b">
        <v>0</v>
      </c>
      <c r="AT412" s="2" t="s">
        <v>10072</v>
      </c>
    </row>
    <row r="413">
      <c r="C413" s="22" t="b">
        <v>0</v>
      </c>
      <c r="D413" s="2" t="s">
        <v>10073</v>
      </c>
      <c r="G413" s="2" t="b">
        <v>0</v>
      </c>
      <c r="H413" s="2" t="s">
        <v>10074</v>
      </c>
      <c r="I413" s="2"/>
      <c r="J413" s="2"/>
      <c r="K413" s="22" t="b">
        <v>0</v>
      </c>
      <c r="L413" s="2" t="s">
        <v>10075</v>
      </c>
      <c r="O413" s="22" t="b">
        <v>0</v>
      </c>
      <c r="P413" s="2" t="s">
        <v>10076</v>
      </c>
      <c r="U413" s="2"/>
      <c r="V413" s="2"/>
      <c r="W413" s="22" t="b">
        <v>0</v>
      </c>
      <c r="X413" s="2" t="s">
        <v>10077</v>
      </c>
      <c r="Y413" s="2"/>
      <c r="Z413" s="2"/>
      <c r="AA413" s="2"/>
      <c r="AB413" s="2"/>
      <c r="AC413" s="22" t="b">
        <v>0</v>
      </c>
      <c r="AD413" s="2" t="s">
        <v>10078</v>
      </c>
      <c r="AG413" s="22" t="b">
        <v>0</v>
      </c>
      <c r="AH413" s="2" t="s">
        <v>10079</v>
      </c>
      <c r="AS413" s="83" t="b">
        <v>0</v>
      </c>
      <c r="AT413" s="84" t="s">
        <v>1514</v>
      </c>
    </row>
    <row r="414">
      <c r="C414" s="22" t="b">
        <v>0</v>
      </c>
      <c r="D414" s="2" t="s">
        <v>10081</v>
      </c>
      <c r="G414" s="2" t="b">
        <v>0</v>
      </c>
      <c r="H414" s="2" t="s">
        <v>10082</v>
      </c>
      <c r="I414" s="2"/>
      <c r="J414" s="2"/>
      <c r="K414" s="22" t="b">
        <v>0</v>
      </c>
      <c r="L414" s="2" t="s">
        <v>10083</v>
      </c>
      <c r="O414" s="22" t="b">
        <v>0</v>
      </c>
      <c r="P414" s="2" t="s">
        <v>10084</v>
      </c>
      <c r="U414" s="2"/>
      <c r="V414" s="2"/>
      <c r="W414" s="22" t="b">
        <v>0</v>
      </c>
      <c r="X414" s="2" t="s">
        <v>10085</v>
      </c>
      <c r="Y414" s="2"/>
      <c r="Z414" s="2"/>
      <c r="AA414" s="2"/>
      <c r="AB414" s="2"/>
      <c r="AC414" s="22" t="b">
        <v>0</v>
      </c>
      <c r="AD414" s="2" t="s">
        <v>10086</v>
      </c>
      <c r="AG414" s="2" t="b">
        <v>0</v>
      </c>
      <c r="AH414" s="2" t="s">
        <v>10087</v>
      </c>
      <c r="AS414" s="83" t="b">
        <v>0</v>
      </c>
      <c r="AT414" s="84" t="s">
        <v>10088</v>
      </c>
    </row>
    <row r="415">
      <c r="C415" s="22" t="b">
        <v>0</v>
      </c>
      <c r="D415" s="2" t="s">
        <v>10089</v>
      </c>
      <c r="G415" s="2" t="b">
        <v>0</v>
      </c>
      <c r="H415" s="2" t="s">
        <v>10090</v>
      </c>
      <c r="I415" s="2"/>
      <c r="J415" s="2"/>
      <c r="K415" s="22" t="b">
        <v>0</v>
      </c>
      <c r="L415" s="2" t="s">
        <v>10091</v>
      </c>
      <c r="O415" s="22" t="b">
        <v>0</v>
      </c>
      <c r="P415" s="2" t="s">
        <v>10092</v>
      </c>
      <c r="U415" s="2"/>
      <c r="V415" s="2"/>
      <c r="W415" s="22" t="b">
        <v>0</v>
      </c>
      <c r="X415" s="2" t="s">
        <v>10094</v>
      </c>
      <c r="Y415" s="2"/>
      <c r="Z415" s="2"/>
      <c r="AA415" s="2"/>
      <c r="AB415" s="2"/>
      <c r="AC415" s="22" t="b">
        <v>0</v>
      </c>
      <c r="AD415" s="2" t="s">
        <v>10096</v>
      </c>
      <c r="AG415" s="2" t="b">
        <v>0</v>
      </c>
      <c r="AH415" s="2" t="s">
        <v>10097</v>
      </c>
      <c r="AS415" s="22" t="b">
        <v>0</v>
      </c>
      <c r="AT415" s="174" t="s">
        <v>10098</v>
      </c>
    </row>
    <row r="416">
      <c r="C416" s="22" t="b">
        <v>0</v>
      </c>
      <c r="D416" s="2" t="s">
        <v>10099</v>
      </c>
      <c r="G416" s="2" t="b">
        <v>0</v>
      </c>
      <c r="H416" s="2" t="s">
        <v>10100</v>
      </c>
      <c r="I416" s="2"/>
      <c r="J416" s="2"/>
      <c r="K416" s="22" t="b">
        <v>0</v>
      </c>
      <c r="L416" s="2" t="s">
        <v>10101</v>
      </c>
      <c r="O416" s="22" t="b">
        <v>0</v>
      </c>
      <c r="P416" s="2" t="s">
        <v>10102</v>
      </c>
      <c r="U416" s="2"/>
      <c r="V416" s="2"/>
      <c r="W416" s="22" t="b">
        <v>0</v>
      </c>
      <c r="X416" s="2" t="s">
        <v>10103</v>
      </c>
      <c r="Y416" s="2"/>
      <c r="Z416" s="2"/>
      <c r="AA416" s="2"/>
      <c r="AB416" s="2"/>
      <c r="AC416" s="22" t="b">
        <v>0</v>
      </c>
      <c r="AD416" s="2" t="s">
        <v>10104</v>
      </c>
      <c r="AG416" s="2" t="b">
        <v>0</v>
      </c>
      <c r="AH416" s="2" t="s">
        <v>10105</v>
      </c>
      <c r="AS416" s="22" t="b">
        <v>0</v>
      </c>
      <c r="AT416" s="174" t="s">
        <v>10106</v>
      </c>
    </row>
    <row r="417">
      <c r="C417" s="22" t="b">
        <v>0</v>
      </c>
      <c r="D417" s="2" t="s">
        <v>10107</v>
      </c>
      <c r="G417" s="2" t="b">
        <v>0</v>
      </c>
      <c r="H417" s="2" t="s">
        <v>10108</v>
      </c>
      <c r="I417" s="2"/>
      <c r="J417" s="2"/>
      <c r="K417" s="22" t="b">
        <v>0</v>
      </c>
      <c r="L417" s="2" t="s">
        <v>10109</v>
      </c>
      <c r="O417" s="22" t="b">
        <v>0</v>
      </c>
      <c r="P417" s="2" t="s">
        <v>10110</v>
      </c>
      <c r="U417" s="2"/>
      <c r="V417" s="2"/>
      <c r="W417" s="22" t="b">
        <v>0</v>
      </c>
      <c r="X417" s="2" t="s">
        <v>10112</v>
      </c>
      <c r="Y417" s="2"/>
      <c r="Z417" s="2"/>
      <c r="AA417" s="2"/>
      <c r="AB417" s="2"/>
      <c r="AC417" s="22" t="b">
        <v>0</v>
      </c>
      <c r="AD417" s="2" t="s">
        <v>10113</v>
      </c>
      <c r="AG417" s="2" t="b">
        <v>0</v>
      </c>
      <c r="AH417" s="2" t="s">
        <v>10114</v>
      </c>
      <c r="AS417" s="22" t="b">
        <v>0</v>
      </c>
      <c r="AT417" s="174" t="s">
        <v>10115</v>
      </c>
    </row>
    <row r="418">
      <c r="C418" s="22" t="b">
        <v>0</v>
      </c>
      <c r="D418" s="2" t="s">
        <v>10116</v>
      </c>
      <c r="G418" s="2" t="b">
        <v>0</v>
      </c>
      <c r="H418" s="2" t="s">
        <v>10117</v>
      </c>
      <c r="I418" s="2"/>
      <c r="J418" s="2"/>
      <c r="K418" s="22" t="b">
        <v>0</v>
      </c>
      <c r="L418" s="2" t="s">
        <v>10118</v>
      </c>
      <c r="O418" s="22" t="b">
        <v>0</v>
      </c>
      <c r="P418" s="2" t="s">
        <v>10119</v>
      </c>
      <c r="U418" s="2"/>
      <c r="V418" s="2"/>
      <c r="W418" s="22" t="b">
        <v>0</v>
      </c>
      <c r="X418" s="2" t="s">
        <v>10120</v>
      </c>
      <c r="Y418" s="2"/>
      <c r="Z418" s="2"/>
      <c r="AA418" s="2"/>
      <c r="AB418" s="2"/>
      <c r="AC418" s="22" t="b">
        <v>0</v>
      </c>
      <c r="AD418" s="2" t="s">
        <v>10121</v>
      </c>
      <c r="AG418" s="2" t="b">
        <v>0</v>
      </c>
      <c r="AH418" s="2" t="s">
        <v>10122</v>
      </c>
      <c r="AS418" s="22" t="b">
        <v>0</v>
      </c>
      <c r="AT418" s="174" t="s">
        <v>10123</v>
      </c>
    </row>
    <row r="419">
      <c r="C419" s="22" t="b">
        <v>0</v>
      </c>
      <c r="D419" s="2" t="s">
        <v>10124</v>
      </c>
      <c r="G419" s="2" t="b">
        <v>0</v>
      </c>
      <c r="H419" s="2" t="s">
        <v>10125</v>
      </c>
      <c r="I419" s="2"/>
      <c r="J419" s="2"/>
      <c r="K419" s="22" t="b">
        <v>0</v>
      </c>
      <c r="L419" s="2" t="s">
        <v>10126</v>
      </c>
      <c r="O419" s="22" t="b">
        <v>0</v>
      </c>
      <c r="P419" s="2" t="s">
        <v>10127</v>
      </c>
      <c r="U419" s="2"/>
      <c r="V419" s="2"/>
      <c r="W419" s="22" t="b">
        <v>0</v>
      </c>
      <c r="X419" s="2" t="s">
        <v>10128</v>
      </c>
      <c r="Y419" s="2"/>
      <c r="Z419" s="2"/>
      <c r="AA419" s="2"/>
      <c r="AB419" s="2"/>
      <c r="AC419" s="22" t="b">
        <v>0</v>
      </c>
      <c r="AD419" s="2" t="s">
        <v>10129</v>
      </c>
      <c r="AG419" s="2" t="b">
        <v>0</v>
      </c>
      <c r="AH419" s="2" t="s">
        <v>10130</v>
      </c>
      <c r="AS419" s="22" t="b">
        <v>0</v>
      </c>
      <c r="AT419" s="174" t="s">
        <v>10132</v>
      </c>
    </row>
    <row r="420">
      <c r="C420" s="22" t="b">
        <v>0</v>
      </c>
      <c r="D420" s="2" t="s">
        <v>10133</v>
      </c>
      <c r="G420" s="2" t="b">
        <v>0</v>
      </c>
      <c r="H420" s="2" t="s">
        <v>10134</v>
      </c>
      <c r="I420" s="2"/>
      <c r="J420" s="2"/>
      <c r="K420" s="22" t="b">
        <v>0</v>
      </c>
      <c r="L420" s="2" t="s">
        <v>10135</v>
      </c>
      <c r="O420" s="22" t="b">
        <v>0</v>
      </c>
      <c r="P420" s="2" t="s">
        <v>10136</v>
      </c>
      <c r="U420" s="2"/>
      <c r="V420" s="2"/>
      <c r="W420" s="22" t="b">
        <v>0</v>
      </c>
      <c r="X420" s="2" t="s">
        <v>10137</v>
      </c>
      <c r="Y420" s="2"/>
      <c r="Z420" s="2"/>
      <c r="AA420" s="2"/>
      <c r="AB420" s="2"/>
      <c r="AC420" s="22" t="b">
        <v>0</v>
      </c>
      <c r="AD420" s="2" t="s">
        <v>10138</v>
      </c>
      <c r="AG420" s="83" t="b">
        <v>0</v>
      </c>
      <c r="AH420" s="84" t="s">
        <v>10139</v>
      </c>
      <c r="AS420" s="22" t="b">
        <v>0</v>
      </c>
      <c r="AT420" s="174" t="s">
        <v>10140</v>
      </c>
    </row>
    <row r="421">
      <c r="C421" s="22" t="b">
        <v>0</v>
      </c>
      <c r="D421" s="2" t="s">
        <v>10141</v>
      </c>
      <c r="G421" s="2" t="b">
        <v>0</v>
      </c>
      <c r="H421" s="2" t="s">
        <v>10142</v>
      </c>
      <c r="I421" s="2"/>
      <c r="J421" s="2"/>
      <c r="K421" s="22" t="b">
        <v>0</v>
      </c>
      <c r="L421" s="2" t="s">
        <v>10143</v>
      </c>
      <c r="O421" s="22" t="b">
        <v>0</v>
      </c>
      <c r="P421" s="2" t="s">
        <v>10144</v>
      </c>
      <c r="U421" s="2"/>
      <c r="V421" s="2"/>
      <c r="W421" s="22" t="b">
        <v>0</v>
      </c>
      <c r="X421" s="2" t="s">
        <v>10145</v>
      </c>
      <c r="Y421" s="2"/>
      <c r="Z421" s="2"/>
      <c r="AA421" s="2"/>
      <c r="AB421" s="2"/>
      <c r="AC421" s="22" t="b">
        <v>0</v>
      </c>
      <c r="AD421" s="2" t="s">
        <v>10146</v>
      </c>
      <c r="AG421" s="2" t="b">
        <v>0</v>
      </c>
      <c r="AH421" s="2" t="s">
        <v>10147</v>
      </c>
      <c r="AS421" s="22" t="b">
        <v>0</v>
      </c>
      <c r="AT421" s="174" t="s">
        <v>10148</v>
      </c>
    </row>
    <row r="422">
      <c r="C422" s="22" t="b">
        <v>0</v>
      </c>
      <c r="D422" s="2" t="s">
        <v>10149</v>
      </c>
      <c r="G422" s="2" t="b">
        <v>0</v>
      </c>
      <c r="H422" s="2" t="s">
        <v>10150</v>
      </c>
      <c r="I422" s="2"/>
      <c r="J422" s="2"/>
      <c r="K422" s="22" t="b">
        <v>0</v>
      </c>
      <c r="L422" s="2" t="s">
        <v>10151</v>
      </c>
      <c r="O422" s="22" t="b">
        <v>0</v>
      </c>
      <c r="P422" s="2" t="s">
        <v>10152</v>
      </c>
      <c r="U422" s="2"/>
      <c r="V422" s="2"/>
      <c r="W422" s="22" t="b">
        <v>0</v>
      </c>
      <c r="X422" s="2" t="s">
        <v>10153</v>
      </c>
      <c r="Y422" s="2"/>
      <c r="Z422" s="2"/>
      <c r="AA422" s="2"/>
      <c r="AB422" s="2"/>
      <c r="AC422" s="22" t="b">
        <v>0</v>
      </c>
      <c r="AD422" s="2" t="s">
        <v>10154</v>
      </c>
      <c r="AG422" s="2" t="b">
        <v>0</v>
      </c>
      <c r="AH422" s="2" t="s">
        <v>10155</v>
      </c>
      <c r="AS422" s="22" t="b">
        <v>0</v>
      </c>
      <c r="AT422" s="174" t="s">
        <v>10156</v>
      </c>
    </row>
    <row r="423">
      <c r="C423" s="22" t="b">
        <v>0</v>
      </c>
      <c r="D423" s="2" t="s">
        <v>10157</v>
      </c>
      <c r="G423" s="2" t="b">
        <v>0</v>
      </c>
      <c r="H423" s="2" t="s">
        <v>10158</v>
      </c>
      <c r="I423" s="2"/>
      <c r="J423" s="2"/>
      <c r="K423" s="22" t="b">
        <v>0</v>
      </c>
      <c r="L423" s="2" t="s">
        <v>10159</v>
      </c>
      <c r="O423" s="22" t="b">
        <v>0</v>
      </c>
      <c r="P423" s="2" t="s">
        <v>10160</v>
      </c>
      <c r="U423" s="2"/>
      <c r="W423" s="22" t="b">
        <v>0</v>
      </c>
      <c r="X423" s="2" t="s">
        <v>10161</v>
      </c>
      <c r="Y423" s="2"/>
      <c r="Z423" s="2"/>
      <c r="AA423" s="2"/>
      <c r="AB423" s="2"/>
      <c r="AC423" s="22" t="b">
        <v>0</v>
      </c>
      <c r="AD423" s="2" t="s">
        <v>10162</v>
      </c>
      <c r="AG423" s="2" t="b">
        <v>0</v>
      </c>
      <c r="AH423" s="2" t="s">
        <v>10163</v>
      </c>
      <c r="AS423" s="22" t="b">
        <v>0</v>
      </c>
      <c r="AT423" s="174" t="s">
        <v>10164</v>
      </c>
    </row>
    <row r="424">
      <c r="C424" s="22" t="b">
        <v>0</v>
      </c>
      <c r="D424" s="2" t="s">
        <v>10165</v>
      </c>
      <c r="G424" s="2" t="b">
        <v>0</v>
      </c>
      <c r="H424" s="2" t="s">
        <v>10167</v>
      </c>
      <c r="I424" s="2"/>
      <c r="J424" s="2"/>
      <c r="K424" s="22" t="b">
        <v>0</v>
      </c>
      <c r="L424" s="2" t="s">
        <v>10168</v>
      </c>
      <c r="O424" s="22" t="b">
        <v>0</v>
      </c>
      <c r="P424" s="2" t="s">
        <v>10169</v>
      </c>
      <c r="U424" s="2"/>
      <c r="W424" s="22" t="b">
        <v>0</v>
      </c>
      <c r="X424" s="2" t="s">
        <v>10170</v>
      </c>
      <c r="Y424" s="2"/>
      <c r="Z424" s="2"/>
      <c r="AA424" s="2"/>
      <c r="AB424" s="2"/>
      <c r="AC424" s="22" t="b">
        <v>0</v>
      </c>
      <c r="AD424" s="2" t="s">
        <v>10171</v>
      </c>
      <c r="AG424" s="2" t="b">
        <v>0</v>
      </c>
      <c r="AH424" s="2" t="s">
        <v>10172</v>
      </c>
      <c r="AS424" s="22" t="b">
        <v>0</v>
      </c>
      <c r="AT424" s="174" t="s">
        <v>10173</v>
      </c>
    </row>
    <row r="425">
      <c r="C425" s="22" t="b">
        <v>0</v>
      </c>
      <c r="D425" s="2" t="s">
        <v>10174</v>
      </c>
      <c r="G425" s="2" t="b">
        <v>0</v>
      </c>
      <c r="H425" s="2" t="s">
        <v>10175</v>
      </c>
      <c r="I425" s="2"/>
      <c r="J425" s="2"/>
      <c r="K425" s="22" t="b">
        <v>0</v>
      </c>
      <c r="L425" s="2" t="s">
        <v>10176</v>
      </c>
      <c r="O425" s="22" t="b">
        <v>0</v>
      </c>
      <c r="P425" s="2" t="s">
        <v>10177</v>
      </c>
      <c r="U425" s="2"/>
      <c r="W425" s="22" t="b">
        <v>0</v>
      </c>
      <c r="X425" s="2" t="s">
        <v>10178</v>
      </c>
      <c r="Y425" s="2"/>
      <c r="Z425" s="2"/>
      <c r="AA425" s="2"/>
      <c r="AB425" s="2"/>
      <c r="AC425" s="22" t="b">
        <v>0</v>
      </c>
      <c r="AD425" s="2" t="s">
        <v>10179</v>
      </c>
      <c r="AG425" s="2" t="b">
        <v>0</v>
      </c>
      <c r="AH425" s="2" t="s">
        <v>10180</v>
      </c>
      <c r="AS425" s="22" t="b">
        <v>0</v>
      </c>
      <c r="AT425" s="174" t="s">
        <v>10181</v>
      </c>
    </row>
    <row r="426">
      <c r="C426" s="22" t="b">
        <v>0</v>
      </c>
      <c r="D426" s="2" t="s">
        <v>10182</v>
      </c>
      <c r="G426" s="2" t="b">
        <v>0</v>
      </c>
      <c r="H426" s="2" t="s">
        <v>10183</v>
      </c>
      <c r="I426" s="2"/>
      <c r="J426" s="2"/>
      <c r="K426" s="22" t="b">
        <v>0</v>
      </c>
      <c r="L426" s="2" t="s">
        <v>10184</v>
      </c>
      <c r="O426" s="22" t="b">
        <v>0</v>
      </c>
      <c r="P426" s="2" t="s">
        <v>10185</v>
      </c>
      <c r="U426" s="2"/>
      <c r="W426" s="22" t="b">
        <v>0</v>
      </c>
      <c r="X426" s="2" t="s">
        <v>10186</v>
      </c>
      <c r="Y426" s="2"/>
      <c r="Z426" s="2"/>
      <c r="AA426" s="2"/>
      <c r="AB426" s="2"/>
      <c r="AC426" s="22" t="b">
        <v>0</v>
      </c>
      <c r="AD426" s="2" t="s">
        <v>10187</v>
      </c>
      <c r="AG426" s="2" t="b">
        <v>0</v>
      </c>
      <c r="AH426" s="2" t="s">
        <v>10188</v>
      </c>
      <c r="AS426" s="22" t="b">
        <v>0</v>
      </c>
      <c r="AT426" s="174" t="s">
        <v>10189</v>
      </c>
    </row>
    <row r="427">
      <c r="C427" s="22" t="b">
        <v>0</v>
      </c>
      <c r="D427" s="2" t="s">
        <v>10190</v>
      </c>
      <c r="G427" s="2" t="b">
        <v>0</v>
      </c>
      <c r="H427" s="2" t="s">
        <v>10191</v>
      </c>
      <c r="I427" s="2"/>
      <c r="J427" s="2"/>
      <c r="K427" s="22" t="b">
        <v>0</v>
      </c>
      <c r="L427" s="2" t="s">
        <v>10192</v>
      </c>
      <c r="O427" s="22" t="b">
        <v>0</v>
      </c>
      <c r="P427" s="2" t="s">
        <v>10193</v>
      </c>
      <c r="U427" s="2"/>
      <c r="W427" s="83" t="b">
        <v>0</v>
      </c>
      <c r="X427" s="84" t="s">
        <v>260</v>
      </c>
      <c r="Y427" s="2"/>
      <c r="Z427" s="2"/>
      <c r="AA427" s="2"/>
      <c r="AB427" s="2"/>
      <c r="AC427" s="22" t="b">
        <v>0</v>
      </c>
      <c r="AD427" s="2" t="s">
        <v>10194</v>
      </c>
      <c r="AG427" s="2" t="b">
        <v>0</v>
      </c>
      <c r="AH427" s="2" t="s">
        <v>10195</v>
      </c>
      <c r="AS427" s="22" t="b">
        <v>0</v>
      </c>
      <c r="AT427" s="2" t="s">
        <v>10196</v>
      </c>
    </row>
    <row r="428">
      <c r="C428" s="22" t="b">
        <v>0</v>
      </c>
      <c r="D428" s="2" t="s">
        <v>10197</v>
      </c>
      <c r="G428" s="2" t="b">
        <v>0</v>
      </c>
      <c r="H428" s="2" t="s">
        <v>10198</v>
      </c>
      <c r="I428" s="2"/>
      <c r="J428" s="2"/>
      <c r="K428" s="22" t="b">
        <v>0</v>
      </c>
      <c r="L428" s="2" t="s">
        <v>10199</v>
      </c>
      <c r="O428" s="22" t="b">
        <v>0</v>
      </c>
      <c r="P428" s="2" t="s">
        <v>10200</v>
      </c>
      <c r="U428" s="2"/>
      <c r="W428" s="22" t="b">
        <v>0</v>
      </c>
      <c r="X428" s="2" t="s">
        <v>10201</v>
      </c>
      <c r="Y428" s="2"/>
      <c r="Z428" s="2"/>
      <c r="AA428" s="2"/>
      <c r="AB428" s="2"/>
      <c r="AC428" s="22" t="b">
        <v>0</v>
      </c>
      <c r="AD428" s="2" t="s">
        <v>10202</v>
      </c>
      <c r="AG428" s="2" t="b">
        <v>0</v>
      </c>
      <c r="AH428" s="2" t="s">
        <v>10203</v>
      </c>
      <c r="AS428" s="22" t="b">
        <v>0</v>
      </c>
      <c r="AT428" s="2" t="s">
        <v>10204</v>
      </c>
    </row>
    <row r="429">
      <c r="C429" s="22" t="b">
        <v>0</v>
      </c>
      <c r="D429" s="2" t="s">
        <v>10205</v>
      </c>
      <c r="G429" s="2" t="b">
        <v>0</v>
      </c>
      <c r="H429" s="2" t="s">
        <v>10206</v>
      </c>
      <c r="I429" s="2"/>
      <c r="J429" s="2"/>
      <c r="K429" s="22" t="b">
        <v>0</v>
      </c>
      <c r="L429" s="2" t="s">
        <v>10207</v>
      </c>
      <c r="O429" s="83" t="b">
        <v>0</v>
      </c>
      <c r="P429" s="170" t="s">
        <v>1021</v>
      </c>
      <c r="U429" s="2"/>
      <c r="V429" s="2"/>
      <c r="W429" s="22" t="b">
        <v>0</v>
      </c>
      <c r="X429" s="2" t="s">
        <v>7189</v>
      </c>
      <c r="Y429" s="2"/>
      <c r="Z429" s="2"/>
      <c r="AA429" s="2"/>
      <c r="AB429" s="2"/>
      <c r="AC429" s="22" t="b">
        <v>0</v>
      </c>
      <c r="AD429" s="2" t="s">
        <v>10209</v>
      </c>
      <c r="AG429" s="2" t="b">
        <v>0</v>
      </c>
      <c r="AH429" s="2" t="s">
        <v>10211</v>
      </c>
      <c r="AS429" s="22" t="b">
        <v>0</v>
      </c>
      <c r="AT429" s="2" t="s">
        <v>10212</v>
      </c>
    </row>
    <row r="430">
      <c r="C430" s="22" t="b">
        <v>0</v>
      </c>
      <c r="D430" s="2" t="s">
        <v>10213</v>
      </c>
      <c r="G430" s="2" t="b">
        <v>0</v>
      </c>
      <c r="H430" s="2" t="s">
        <v>10214</v>
      </c>
      <c r="I430" s="2"/>
      <c r="J430" s="2"/>
      <c r="K430" s="22" t="b">
        <v>0</v>
      </c>
      <c r="L430" s="2" t="s">
        <v>10215</v>
      </c>
      <c r="O430" s="22" t="b">
        <v>0</v>
      </c>
      <c r="P430" s="2" t="s">
        <v>8397</v>
      </c>
      <c r="U430" s="2"/>
      <c r="V430" s="2"/>
      <c r="W430" s="22" t="b">
        <v>0</v>
      </c>
      <c r="X430" s="2" t="s">
        <v>7211</v>
      </c>
      <c r="Y430" s="2"/>
      <c r="Z430" s="2"/>
      <c r="AA430" s="2"/>
      <c r="AB430" s="2"/>
      <c r="AC430" s="22" t="b">
        <v>0</v>
      </c>
      <c r="AD430" s="2" t="s">
        <v>10216</v>
      </c>
      <c r="AG430" s="2" t="b">
        <v>0</v>
      </c>
      <c r="AH430" s="2" t="s">
        <v>10218</v>
      </c>
      <c r="AS430" s="22" t="b">
        <v>0</v>
      </c>
      <c r="AT430" s="2" t="s">
        <v>10220</v>
      </c>
    </row>
    <row r="431">
      <c r="C431" s="22" t="b">
        <v>0</v>
      </c>
      <c r="D431" s="2" t="s">
        <v>10221</v>
      </c>
      <c r="G431" s="2" t="b">
        <v>0</v>
      </c>
      <c r="H431" s="2" t="s">
        <v>10222</v>
      </c>
      <c r="I431" s="2"/>
      <c r="J431" s="2"/>
      <c r="K431" s="22" t="b">
        <v>0</v>
      </c>
      <c r="L431" s="2" t="s">
        <v>10223</v>
      </c>
      <c r="O431" s="22" t="b">
        <v>0</v>
      </c>
      <c r="P431" s="2" t="s">
        <v>10224</v>
      </c>
      <c r="U431" s="2"/>
      <c r="V431" s="2"/>
      <c r="W431" s="22" t="b">
        <v>0</v>
      </c>
      <c r="X431" s="2" t="s">
        <v>10225</v>
      </c>
      <c r="Y431" s="2"/>
      <c r="Z431" s="2"/>
      <c r="AA431" s="2"/>
      <c r="AB431" s="2"/>
      <c r="AC431" s="22" t="b">
        <v>0</v>
      </c>
      <c r="AD431" s="2" t="s">
        <v>10226</v>
      </c>
      <c r="AG431" s="2" t="b">
        <v>0</v>
      </c>
      <c r="AH431" s="2" t="s">
        <v>10227</v>
      </c>
      <c r="AS431" s="22" t="b">
        <v>0</v>
      </c>
      <c r="AT431" s="2" t="s">
        <v>10228</v>
      </c>
    </row>
    <row r="432">
      <c r="C432" s="22" t="b">
        <v>0</v>
      </c>
      <c r="D432" s="2" t="s">
        <v>10229</v>
      </c>
      <c r="G432" s="2" t="b">
        <v>0</v>
      </c>
      <c r="H432" s="2" t="s">
        <v>10230</v>
      </c>
      <c r="I432" s="2"/>
      <c r="J432" s="2"/>
      <c r="K432" s="22" t="b">
        <v>0</v>
      </c>
      <c r="L432" s="2" t="s">
        <v>10231</v>
      </c>
      <c r="O432" s="22" t="b">
        <v>0</v>
      </c>
      <c r="P432" s="2" t="s">
        <v>8413</v>
      </c>
      <c r="U432" s="2"/>
      <c r="V432" s="2"/>
      <c r="W432" s="22" t="b">
        <v>0</v>
      </c>
      <c r="X432" s="2" t="s">
        <v>10232</v>
      </c>
      <c r="Y432" s="2"/>
      <c r="Z432" s="2"/>
      <c r="AA432" s="2"/>
      <c r="AB432" s="2"/>
      <c r="AC432" s="22" t="b">
        <v>0</v>
      </c>
      <c r="AD432" s="2" t="s">
        <v>10233</v>
      </c>
      <c r="AG432" s="2" t="b">
        <v>0</v>
      </c>
      <c r="AH432" s="2" t="s">
        <v>10234</v>
      </c>
      <c r="AS432" s="22" t="b">
        <v>0</v>
      </c>
      <c r="AT432" s="2" t="s">
        <v>10235</v>
      </c>
    </row>
    <row r="433">
      <c r="C433" s="22" t="b">
        <v>0</v>
      </c>
      <c r="D433" s="2" t="s">
        <v>10236</v>
      </c>
      <c r="G433" s="2" t="b">
        <v>0</v>
      </c>
      <c r="H433" s="2" t="s">
        <v>10237</v>
      </c>
      <c r="I433" s="2"/>
      <c r="J433" s="2"/>
      <c r="K433" s="22" t="b">
        <v>0</v>
      </c>
      <c r="L433" s="2" t="s">
        <v>10239</v>
      </c>
      <c r="O433" s="22" t="b">
        <v>0</v>
      </c>
      <c r="P433" s="2" t="s">
        <v>10240</v>
      </c>
      <c r="U433" s="2"/>
      <c r="V433" s="2"/>
      <c r="W433" s="22" t="b">
        <v>0</v>
      </c>
      <c r="X433" s="2" t="s">
        <v>10241</v>
      </c>
      <c r="Y433" s="2"/>
      <c r="Z433" s="2"/>
      <c r="AA433" s="2"/>
      <c r="AB433" s="2"/>
      <c r="AC433" s="22" t="b">
        <v>0</v>
      </c>
      <c r="AD433" s="2" t="s">
        <v>10242</v>
      </c>
      <c r="AG433" s="2" t="b">
        <v>0</v>
      </c>
      <c r="AH433" s="2" t="s">
        <v>10243</v>
      </c>
      <c r="AS433" s="22" t="b">
        <v>0</v>
      </c>
      <c r="AT433" s="2" t="s">
        <v>10244</v>
      </c>
    </row>
    <row r="434">
      <c r="C434" s="22" t="b">
        <v>0</v>
      </c>
      <c r="D434" s="2" t="s">
        <v>10245</v>
      </c>
      <c r="G434" s="2" t="b">
        <v>0</v>
      </c>
      <c r="H434" s="2" t="s">
        <v>10246</v>
      </c>
      <c r="I434" s="2"/>
      <c r="J434" s="2"/>
      <c r="K434" s="22" t="b">
        <v>0</v>
      </c>
      <c r="L434" s="2" t="s">
        <v>10247</v>
      </c>
      <c r="O434" s="22" t="b">
        <v>0</v>
      </c>
      <c r="P434" s="2" t="s">
        <v>10248</v>
      </c>
      <c r="U434" s="2"/>
      <c r="V434" s="2"/>
      <c r="W434" s="22" t="b">
        <v>0</v>
      </c>
      <c r="X434" s="2" t="s">
        <v>7272</v>
      </c>
      <c r="Y434" s="2"/>
      <c r="Z434" s="2"/>
      <c r="AA434" s="2"/>
      <c r="AB434" s="2"/>
      <c r="AC434" s="22" t="b">
        <v>0</v>
      </c>
      <c r="AD434" s="2" t="s">
        <v>10249</v>
      </c>
      <c r="AG434" s="83" t="b">
        <v>0</v>
      </c>
      <c r="AH434" s="84" t="s">
        <v>10250</v>
      </c>
      <c r="AS434" s="22" t="b">
        <v>0</v>
      </c>
      <c r="AT434" s="2" t="s">
        <v>10251</v>
      </c>
    </row>
    <row r="435">
      <c r="C435" s="22" t="b">
        <v>0</v>
      </c>
      <c r="D435" s="2" t="s">
        <v>10253</v>
      </c>
      <c r="G435" s="2" t="b">
        <v>0</v>
      </c>
      <c r="H435" s="2" t="s">
        <v>10254</v>
      </c>
      <c r="I435" s="2"/>
      <c r="J435" s="2"/>
      <c r="K435" s="22" t="b">
        <v>0</v>
      </c>
      <c r="L435" s="2" t="s">
        <v>10255</v>
      </c>
      <c r="O435" s="22" t="b">
        <v>0</v>
      </c>
      <c r="P435" s="2" t="s">
        <v>10256</v>
      </c>
      <c r="U435" s="2"/>
      <c r="V435" s="2"/>
      <c r="W435" s="22" t="b">
        <v>0</v>
      </c>
      <c r="X435" s="2" t="s">
        <v>10257</v>
      </c>
      <c r="Y435" s="2"/>
      <c r="Z435" s="2"/>
      <c r="AA435" s="2"/>
      <c r="AB435" s="2"/>
      <c r="AC435" s="22" t="b">
        <v>0</v>
      </c>
      <c r="AD435" s="2" t="s">
        <v>7583</v>
      </c>
      <c r="AG435" s="2" t="b">
        <v>0</v>
      </c>
      <c r="AH435" s="2" t="s">
        <v>10258</v>
      </c>
      <c r="AS435" s="22" t="b">
        <v>0</v>
      </c>
      <c r="AT435" s="2" t="s">
        <v>10259</v>
      </c>
    </row>
    <row r="436">
      <c r="C436" s="22" t="b">
        <v>0</v>
      </c>
      <c r="D436" s="2" t="s">
        <v>10260</v>
      </c>
      <c r="G436" s="2" t="b">
        <v>0</v>
      </c>
      <c r="H436" s="2" t="s">
        <v>10261</v>
      </c>
      <c r="I436" s="2"/>
      <c r="J436" s="2"/>
      <c r="K436" s="22" t="b">
        <v>0</v>
      </c>
      <c r="L436" s="2" t="s">
        <v>10262</v>
      </c>
      <c r="O436" s="22" t="b">
        <v>0</v>
      </c>
      <c r="P436" s="2" t="s">
        <v>8429</v>
      </c>
      <c r="U436" s="2"/>
      <c r="V436" s="2"/>
      <c r="W436" s="22" t="b">
        <v>0</v>
      </c>
      <c r="X436" s="2" t="s">
        <v>10263</v>
      </c>
      <c r="Y436" s="2"/>
      <c r="Z436" s="2"/>
      <c r="AA436" s="2"/>
      <c r="AB436" s="2"/>
      <c r="AC436" s="22" t="b">
        <v>0</v>
      </c>
      <c r="AD436" s="2" t="s">
        <v>10264</v>
      </c>
      <c r="AG436" s="2" t="b">
        <v>0</v>
      </c>
      <c r="AH436" s="2" t="s">
        <v>10265</v>
      </c>
      <c r="AS436" s="22" t="b">
        <v>0</v>
      </c>
      <c r="AT436" s="2" t="s">
        <v>10266</v>
      </c>
    </row>
    <row r="437">
      <c r="C437" s="22" t="b">
        <v>0</v>
      </c>
      <c r="D437" s="2" t="s">
        <v>10267</v>
      </c>
      <c r="G437" s="2" t="b">
        <v>0</v>
      </c>
      <c r="I437" s="2"/>
      <c r="J437" s="2"/>
      <c r="K437" s="22" t="b">
        <v>0</v>
      </c>
      <c r="L437" s="2" t="s">
        <v>10268</v>
      </c>
      <c r="O437" s="22" t="b">
        <v>0</v>
      </c>
      <c r="P437" s="2" t="s">
        <v>10269</v>
      </c>
      <c r="U437" s="2"/>
      <c r="V437" s="2"/>
      <c r="W437" s="22" t="b">
        <v>0</v>
      </c>
      <c r="X437" s="2" t="s">
        <v>10270</v>
      </c>
      <c r="Y437" s="2"/>
      <c r="Z437" s="2"/>
      <c r="AA437" s="2"/>
      <c r="AB437" s="2"/>
      <c r="AC437" s="22" t="b">
        <v>0</v>
      </c>
      <c r="AD437" s="2" t="s">
        <v>10271</v>
      </c>
      <c r="AG437" s="2" t="b">
        <v>0</v>
      </c>
      <c r="AH437" s="2" t="s">
        <v>10272</v>
      </c>
      <c r="AS437" s="22" t="b">
        <v>0</v>
      </c>
      <c r="AT437" s="2" t="s">
        <v>10273</v>
      </c>
    </row>
    <row r="438">
      <c r="C438" s="22" t="b">
        <v>0</v>
      </c>
      <c r="D438" s="2" t="s">
        <v>10274</v>
      </c>
      <c r="H438" s="2" t="s">
        <v>10275</v>
      </c>
      <c r="I438" s="2"/>
      <c r="J438" s="2"/>
      <c r="K438" s="22" t="b">
        <v>0</v>
      </c>
      <c r="L438" s="2" t="s">
        <v>10276</v>
      </c>
      <c r="O438" s="22" t="b">
        <v>0</v>
      </c>
      <c r="P438" s="2" t="s">
        <v>10277</v>
      </c>
      <c r="U438" s="2"/>
      <c r="V438" s="2"/>
      <c r="W438" s="22" t="b">
        <v>0</v>
      </c>
      <c r="X438" s="2" t="s">
        <v>10278</v>
      </c>
      <c r="Y438" s="2"/>
      <c r="Z438" s="2"/>
      <c r="AA438" s="2"/>
      <c r="AB438" s="2"/>
      <c r="AC438" s="22" t="b">
        <v>0</v>
      </c>
      <c r="AD438" s="2" t="s">
        <v>10279</v>
      </c>
      <c r="AG438" s="2" t="b">
        <v>0</v>
      </c>
      <c r="AH438" s="2" t="s">
        <v>10280</v>
      </c>
      <c r="AS438" s="22" t="b">
        <v>0</v>
      </c>
      <c r="AT438" s="2" t="s">
        <v>10281</v>
      </c>
    </row>
    <row r="439">
      <c r="C439" s="22" t="b">
        <v>0</v>
      </c>
      <c r="D439" s="2" t="s">
        <v>10282</v>
      </c>
      <c r="I439" s="2"/>
      <c r="J439" s="2"/>
      <c r="K439" s="22" t="b">
        <v>0</v>
      </c>
      <c r="L439" s="2" t="s">
        <v>10283</v>
      </c>
      <c r="O439" s="22" t="b">
        <v>0</v>
      </c>
      <c r="P439" s="2" t="s">
        <v>10284</v>
      </c>
      <c r="U439" s="2"/>
      <c r="V439" s="2"/>
      <c r="W439" s="22" t="b">
        <v>0</v>
      </c>
      <c r="X439" s="2" t="s">
        <v>10285</v>
      </c>
      <c r="Y439" s="2"/>
      <c r="Z439" s="2"/>
      <c r="AA439" s="2"/>
      <c r="AB439" s="2"/>
      <c r="AC439" s="22" t="b">
        <v>0</v>
      </c>
      <c r="AD439" s="2" t="s">
        <v>10286</v>
      </c>
      <c r="AG439" s="2" t="b">
        <v>0</v>
      </c>
      <c r="AH439" s="2" t="s">
        <v>10287</v>
      </c>
      <c r="AS439" s="22" t="b">
        <v>0</v>
      </c>
      <c r="AT439" s="2" t="s">
        <v>10288</v>
      </c>
    </row>
    <row r="440">
      <c r="C440" s="22" t="b">
        <v>0</v>
      </c>
      <c r="D440" s="2" t="s">
        <v>10289</v>
      </c>
      <c r="I440" s="2"/>
      <c r="J440" s="2"/>
      <c r="K440" s="22" t="b">
        <v>0</v>
      </c>
      <c r="L440" s="2" t="s">
        <v>10290</v>
      </c>
      <c r="O440" s="22" t="b">
        <v>0</v>
      </c>
      <c r="P440" s="2" t="s">
        <v>8441</v>
      </c>
      <c r="U440" s="2"/>
      <c r="V440" s="2"/>
      <c r="W440" s="22" t="b">
        <v>0</v>
      </c>
      <c r="X440" s="2" t="s">
        <v>10291</v>
      </c>
      <c r="Y440" s="2"/>
      <c r="Z440" s="2"/>
      <c r="AA440" s="2"/>
      <c r="AB440" s="2"/>
      <c r="AC440" s="22" t="b">
        <v>0</v>
      </c>
      <c r="AD440" s="2" t="s">
        <v>10292</v>
      </c>
      <c r="AG440" s="2" t="b">
        <v>0</v>
      </c>
      <c r="AH440" s="2" t="s">
        <v>10293</v>
      </c>
      <c r="AS440" s="22" t="b">
        <v>0</v>
      </c>
      <c r="AT440" s="2" t="s">
        <v>10294</v>
      </c>
    </row>
    <row r="441">
      <c r="C441" s="22" t="b">
        <v>0</v>
      </c>
      <c r="D441" s="2" t="s">
        <v>10295</v>
      </c>
      <c r="I441" s="2"/>
      <c r="J441" s="2"/>
      <c r="K441" s="22" t="b">
        <v>0</v>
      </c>
      <c r="L441" s="2" t="s">
        <v>10296</v>
      </c>
      <c r="O441" s="22" t="b">
        <v>0</v>
      </c>
      <c r="P441" s="2" t="s">
        <v>10297</v>
      </c>
      <c r="U441" s="2"/>
      <c r="V441" s="2"/>
      <c r="W441" s="22" t="b">
        <v>0</v>
      </c>
      <c r="X441" s="2" t="s">
        <v>10298</v>
      </c>
      <c r="Y441" s="2"/>
      <c r="Z441" s="2"/>
      <c r="AA441" s="2"/>
      <c r="AB441" s="2"/>
      <c r="AC441" s="22" t="b">
        <v>0</v>
      </c>
      <c r="AD441" s="2" t="s">
        <v>10299</v>
      </c>
      <c r="AG441" s="2" t="b">
        <v>0</v>
      </c>
      <c r="AH441" s="2" t="s">
        <v>10300</v>
      </c>
      <c r="AS441" s="22" t="b">
        <v>0</v>
      </c>
      <c r="AT441" s="2" t="s">
        <v>10301</v>
      </c>
    </row>
    <row r="442">
      <c r="C442" s="22" t="b">
        <v>0</v>
      </c>
      <c r="D442" s="2" t="s">
        <v>10302</v>
      </c>
      <c r="I442" s="2"/>
      <c r="J442" s="2"/>
      <c r="K442" s="22" t="b">
        <v>0</v>
      </c>
      <c r="L442" s="2" t="s">
        <v>10303</v>
      </c>
      <c r="O442" s="22" t="b">
        <v>0</v>
      </c>
      <c r="P442" s="2" t="s">
        <v>10304</v>
      </c>
      <c r="U442" s="2"/>
      <c r="V442" s="2"/>
      <c r="W442" s="22" t="b">
        <v>0</v>
      </c>
      <c r="X442" s="2" t="s">
        <v>10305</v>
      </c>
      <c r="Y442" s="2"/>
      <c r="Z442" s="2"/>
      <c r="AA442" s="2"/>
      <c r="AB442" s="2"/>
      <c r="AC442" s="22" t="b">
        <v>0</v>
      </c>
      <c r="AD442" s="2" t="s">
        <v>10306</v>
      </c>
      <c r="AG442" s="2" t="b">
        <v>0</v>
      </c>
      <c r="AH442" s="2" t="s">
        <v>10307</v>
      </c>
      <c r="AS442" s="22" t="b">
        <v>0</v>
      </c>
      <c r="AT442" s="2" t="s">
        <v>10308</v>
      </c>
    </row>
    <row r="443">
      <c r="C443" s="22" t="b">
        <v>0</v>
      </c>
      <c r="D443" s="2" t="s">
        <v>10309</v>
      </c>
      <c r="I443" s="2"/>
      <c r="J443" s="2"/>
      <c r="K443" s="22" t="b">
        <v>0</v>
      </c>
      <c r="L443" s="2" t="s">
        <v>10310</v>
      </c>
      <c r="O443" s="22" t="b">
        <v>0</v>
      </c>
      <c r="P443" s="2" t="s">
        <v>10311</v>
      </c>
      <c r="U443" s="2"/>
      <c r="V443" s="2"/>
      <c r="W443" s="22" t="b">
        <v>0</v>
      </c>
      <c r="X443" s="2" t="s">
        <v>7292</v>
      </c>
      <c r="Y443" s="2"/>
      <c r="Z443" s="2"/>
      <c r="AA443" s="2"/>
      <c r="AB443" s="2"/>
      <c r="AC443" s="22" t="b">
        <v>0</v>
      </c>
      <c r="AD443" s="2" t="s">
        <v>10312</v>
      </c>
      <c r="AG443" s="2" t="b">
        <v>0</v>
      </c>
      <c r="AH443" s="2" t="s">
        <v>10313</v>
      </c>
      <c r="AS443" s="22" t="b">
        <v>0</v>
      </c>
      <c r="AT443" s="2" t="s">
        <v>10314</v>
      </c>
    </row>
    <row r="444">
      <c r="C444" s="22" t="b">
        <v>0</v>
      </c>
      <c r="D444" s="2" t="s">
        <v>10315</v>
      </c>
      <c r="I444" s="2"/>
      <c r="J444" s="2"/>
      <c r="K444" s="22" t="b">
        <v>0</v>
      </c>
      <c r="L444" s="2" t="s">
        <v>10316</v>
      </c>
      <c r="O444" s="22" t="b">
        <v>0</v>
      </c>
      <c r="P444" s="2" t="s">
        <v>8459</v>
      </c>
      <c r="U444" s="2"/>
      <c r="V444" s="2"/>
      <c r="W444" s="22" t="b">
        <v>0</v>
      </c>
      <c r="X444" s="2" t="s">
        <v>10317</v>
      </c>
      <c r="Y444" s="2"/>
      <c r="Z444" s="2"/>
      <c r="AA444" s="2"/>
      <c r="AB444" s="2"/>
      <c r="AC444" s="22" t="b">
        <v>0</v>
      </c>
      <c r="AD444" s="2" t="s">
        <v>10318</v>
      </c>
      <c r="AG444" s="2" t="b">
        <v>0</v>
      </c>
      <c r="AH444" s="2" t="s">
        <v>10319</v>
      </c>
      <c r="AS444" s="22" t="b">
        <v>0</v>
      </c>
      <c r="AT444" s="2" t="s">
        <v>10321</v>
      </c>
    </row>
    <row r="445">
      <c r="C445" s="22" t="b">
        <v>0</v>
      </c>
      <c r="D445" s="2" t="s">
        <v>10322</v>
      </c>
      <c r="I445" s="2"/>
      <c r="J445" s="2"/>
      <c r="K445" s="22" t="b">
        <v>0</v>
      </c>
      <c r="L445" s="2" t="s">
        <v>10323</v>
      </c>
      <c r="O445" s="22" t="b">
        <v>0</v>
      </c>
      <c r="P445" s="2" t="s">
        <v>10324</v>
      </c>
      <c r="U445" s="2"/>
      <c r="V445" s="2"/>
      <c r="W445" s="22" t="b">
        <v>0</v>
      </c>
      <c r="X445" s="2" t="s">
        <v>10326</v>
      </c>
      <c r="Y445" s="2"/>
      <c r="Z445" s="2"/>
      <c r="AA445" s="2"/>
      <c r="AB445" s="2"/>
      <c r="AC445" s="22" t="b">
        <v>0</v>
      </c>
      <c r="AD445" s="2" t="s">
        <v>10328</v>
      </c>
      <c r="AG445" s="22" t="b">
        <v>0</v>
      </c>
      <c r="AH445" s="2" t="s">
        <v>10329</v>
      </c>
      <c r="AS445" s="22" t="b">
        <v>0</v>
      </c>
      <c r="AT445" s="2" t="s">
        <v>10330</v>
      </c>
    </row>
    <row r="446">
      <c r="C446" s="22" t="b">
        <v>0</v>
      </c>
      <c r="D446" s="2" t="s">
        <v>10331</v>
      </c>
      <c r="I446" s="2"/>
      <c r="J446" s="2"/>
      <c r="K446" s="22" t="b">
        <v>0</v>
      </c>
      <c r="L446" s="2" t="s">
        <v>10332</v>
      </c>
      <c r="O446" s="22" t="b">
        <v>0</v>
      </c>
      <c r="P446" s="2" t="s">
        <v>10333</v>
      </c>
      <c r="U446" s="2"/>
      <c r="V446" s="2"/>
      <c r="W446" s="22" t="b">
        <v>0</v>
      </c>
      <c r="X446" s="2" t="s">
        <v>10334</v>
      </c>
      <c r="Y446" s="2"/>
      <c r="Z446" s="2"/>
      <c r="AA446" s="2"/>
      <c r="AB446" s="2"/>
      <c r="AC446" s="22" t="b">
        <v>0</v>
      </c>
      <c r="AD446" s="2" t="s">
        <v>10335</v>
      </c>
      <c r="AG446" s="22" t="b">
        <v>0</v>
      </c>
      <c r="AH446" s="2" t="s">
        <v>10336</v>
      </c>
      <c r="AS446" s="22" t="b">
        <v>0</v>
      </c>
      <c r="AT446" s="2" t="s">
        <v>6594</v>
      </c>
    </row>
    <row r="447">
      <c r="C447" s="22" t="b">
        <v>0</v>
      </c>
      <c r="D447" s="2" t="s">
        <v>10337</v>
      </c>
      <c r="I447" s="2"/>
      <c r="J447" s="2"/>
      <c r="K447" s="22" t="b">
        <v>0</v>
      </c>
      <c r="L447" s="2" t="s">
        <v>10338</v>
      </c>
      <c r="O447" s="22" t="b">
        <v>0</v>
      </c>
      <c r="P447" s="2" t="s">
        <v>10339</v>
      </c>
      <c r="U447" s="2"/>
      <c r="V447" s="2"/>
      <c r="W447" s="22" t="b">
        <v>0</v>
      </c>
      <c r="X447" s="2" t="s">
        <v>10340</v>
      </c>
      <c r="Y447" s="2"/>
      <c r="Z447" s="2"/>
      <c r="AA447" s="2"/>
      <c r="AB447" s="2"/>
      <c r="AC447" s="22" t="b">
        <v>0</v>
      </c>
      <c r="AD447" s="2" t="s">
        <v>10341</v>
      </c>
      <c r="AG447" s="22" t="b">
        <v>0</v>
      </c>
      <c r="AH447" s="2" t="s">
        <v>10342</v>
      </c>
      <c r="AS447" s="22" t="b">
        <v>0</v>
      </c>
      <c r="AT447" s="2" t="s">
        <v>10344</v>
      </c>
    </row>
    <row r="448">
      <c r="C448" s="22" t="b">
        <v>0</v>
      </c>
      <c r="D448" s="174" t="s">
        <v>5177</v>
      </c>
      <c r="I448" s="2"/>
      <c r="J448" s="2"/>
      <c r="K448" s="22" t="b">
        <v>0</v>
      </c>
      <c r="L448" s="2" t="s">
        <v>10345</v>
      </c>
      <c r="O448" s="22" t="b">
        <v>0</v>
      </c>
      <c r="P448" s="2" t="s">
        <v>8473</v>
      </c>
      <c r="U448" s="2"/>
      <c r="V448" s="2"/>
      <c r="W448" s="22" t="b">
        <v>0</v>
      </c>
      <c r="X448" s="2" t="s">
        <v>10346</v>
      </c>
      <c r="Y448" s="2"/>
      <c r="Z448" s="2"/>
      <c r="AA448" s="2"/>
      <c r="AB448" s="2"/>
      <c r="AC448" s="22" t="b">
        <v>0</v>
      </c>
      <c r="AD448" s="2" t="s">
        <v>10347</v>
      </c>
      <c r="AG448" s="22" t="b">
        <v>0</v>
      </c>
      <c r="AH448" s="2" t="s">
        <v>10348</v>
      </c>
      <c r="AS448" s="22" t="b">
        <v>0</v>
      </c>
      <c r="AT448" s="2" t="s">
        <v>10349</v>
      </c>
    </row>
    <row r="449">
      <c r="C449" s="22" t="b">
        <v>0</v>
      </c>
      <c r="D449" s="174" t="s">
        <v>5205</v>
      </c>
      <c r="I449" s="2"/>
      <c r="J449" s="2"/>
      <c r="K449" s="22" t="b">
        <v>0</v>
      </c>
      <c r="L449" s="2" t="s">
        <v>10350</v>
      </c>
      <c r="O449" s="22" t="b">
        <v>0</v>
      </c>
      <c r="P449" s="2" t="s">
        <v>8488</v>
      </c>
      <c r="U449" s="2"/>
      <c r="V449" s="2"/>
      <c r="W449" s="22" t="b">
        <v>0</v>
      </c>
      <c r="X449" s="2" t="s">
        <v>10351</v>
      </c>
      <c r="Y449" s="2"/>
      <c r="Z449" s="2"/>
      <c r="AA449" s="2"/>
      <c r="AB449" s="2"/>
      <c r="AC449" s="22" t="b">
        <v>0</v>
      </c>
      <c r="AD449" s="2" t="s">
        <v>10352</v>
      </c>
      <c r="AG449" s="22" t="b">
        <v>0</v>
      </c>
      <c r="AH449" s="2" t="s">
        <v>10353</v>
      </c>
      <c r="AS449" s="22" t="b">
        <v>0</v>
      </c>
      <c r="AT449" s="2" t="s">
        <v>10354</v>
      </c>
    </row>
    <row r="450">
      <c r="C450" s="22" t="b">
        <v>0</v>
      </c>
      <c r="D450" s="174" t="s">
        <v>5236</v>
      </c>
      <c r="I450" s="2"/>
      <c r="J450" s="2"/>
      <c r="K450" s="22" t="b">
        <v>0</v>
      </c>
      <c r="L450" s="2" t="s">
        <v>10355</v>
      </c>
      <c r="O450" s="83" t="b">
        <v>0</v>
      </c>
      <c r="P450" s="170" t="s">
        <v>10356</v>
      </c>
      <c r="U450" s="2"/>
      <c r="V450" s="2"/>
      <c r="W450" s="22" t="b">
        <v>0</v>
      </c>
      <c r="X450" s="2" t="s">
        <v>10357</v>
      </c>
      <c r="Y450" s="2"/>
      <c r="Z450" s="2"/>
      <c r="AA450" s="2"/>
      <c r="AB450" s="2"/>
      <c r="AC450" s="22" t="b">
        <v>0</v>
      </c>
      <c r="AD450" s="2" t="s">
        <v>10358</v>
      </c>
      <c r="AG450" s="22" t="b">
        <v>0</v>
      </c>
      <c r="AH450" s="2" t="s">
        <v>10359</v>
      </c>
      <c r="AS450" s="22" t="b">
        <v>0</v>
      </c>
      <c r="AT450" s="2" t="s">
        <v>10360</v>
      </c>
    </row>
    <row r="451">
      <c r="C451" s="22" t="b">
        <v>0</v>
      </c>
      <c r="D451" s="174" t="s">
        <v>5261</v>
      </c>
      <c r="I451" s="2"/>
      <c r="J451" s="2"/>
      <c r="K451" s="22" t="b">
        <v>0</v>
      </c>
      <c r="L451" s="2" t="s">
        <v>10361</v>
      </c>
      <c r="O451" s="22" t="b">
        <v>0</v>
      </c>
      <c r="P451" s="2" t="s">
        <v>10362</v>
      </c>
      <c r="U451" s="2"/>
      <c r="V451" s="2"/>
      <c r="W451" s="22" t="b">
        <v>0</v>
      </c>
      <c r="X451" s="2" t="s">
        <v>10363</v>
      </c>
      <c r="Y451" s="2"/>
      <c r="Z451" s="2"/>
      <c r="AA451" s="2"/>
      <c r="AB451" s="2"/>
      <c r="AC451" s="22" t="b">
        <v>0</v>
      </c>
      <c r="AD451" s="2" t="s">
        <v>10364</v>
      </c>
      <c r="AG451" s="22" t="b">
        <v>0</v>
      </c>
      <c r="AH451" s="2" t="s">
        <v>10365</v>
      </c>
      <c r="AS451" s="22" t="b">
        <v>0</v>
      </c>
      <c r="AT451" s="2" t="s">
        <v>10366</v>
      </c>
    </row>
    <row r="452">
      <c r="C452" s="181" t="b">
        <v>0</v>
      </c>
      <c r="D452" s="174" t="s">
        <v>5287</v>
      </c>
      <c r="I452" s="2"/>
      <c r="J452" s="2"/>
      <c r="K452" s="22" t="b">
        <v>0</v>
      </c>
      <c r="L452" s="2" t="s">
        <v>10367</v>
      </c>
      <c r="O452" s="22" t="b">
        <v>0</v>
      </c>
      <c r="P452" s="2" t="s">
        <v>10368</v>
      </c>
      <c r="U452" s="2"/>
      <c r="V452" s="2"/>
      <c r="W452" s="22" t="b">
        <v>0</v>
      </c>
      <c r="X452" s="2" t="s">
        <v>10369</v>
      </c>
      <c r="Y452" s="2"/>
      <c r="Z452" s="2"/>
      <c r="AA452" s="2"/>
      <c r="AB452" s="2"/>
      <c r="AC452" s="22" t="b">
        <v>0</v>
      </c>
      <c r="AD452" s="2" t="s">
        <v>10370</v>
      </c>
      <c r="AG452" s="22" t="b">
        <v>0</v>
      </c>
      <c r="AH452" s="2" t="s">
        <v>10371</v>
      </c>
      <c r="AS452" s="22" t="b">
        <v>0</v>
      </c>
      <c r="AT452" s="2" t="s">
        <v>10372</v>
      </c>
    </row>
    <row r="453">
      <c r="C453" s="181" t="b">
        <v>0</v>
      </c>
      <c r="D453" s="174" t="s">
        <v>5313</v>
      </c>
      <c r="I453" s="2"/>
      <c r="J453" s="2"/>
      <c r="K453" s="22" t="b">
        <v>0</v>
      </c>
      <c r="L453" s="2" t="s">
        <v>10373</v>
      </c>
      <c r="O453" s="22" t="b">
        <v>0</v>
      </c>
      <c r="P453" s="2" t="s">
        <v>10374</v>
      </c>
      <c r="U453" s="2"/>
      <c r="V453" s="2"/>
      <c r="W453" s="22" t="b">
        <v>0</v>
      </c>
      <c r="X453" s="2" t="s">
        <v>7307</v>
      </c>
      <c r="Y453" s="2"/>
      <c r="Z453" s="2"/>
      <c r="AA453" s="2"/>
      <c r="AB453" s="2"/>
      <c r="AC453" s="22" t="b">
        <v>0</v>
      </c>
      <c r="AD453" s="2" t="s">
        <v>10375</v>
      </c>
      <c r="AG453" s="22" t="b">
        <v>0</v>
      </c>
      <c r="AH453" s="2" t="s">
        <v>10376</v>
      </c>
      <c r="AS453" s="22" t="b">
        <v>0</v>
      </c>
      <c r="AT453" s="2" t="s">
        <v>10377</v>
      </c>
    </row>
    <row r="454">
      <c r="C454" s="181" t="b">
        <v>0</v>
      </c>
      <c r="D454" s="174" t="s">
        <v>5341</v>
      </c>
      <c r="I454" s="2"/>
      <c r="J454" s="2"/>
      <c r="K454" s="22" t="b">
        <v>0</v>
      </c>
      <c r="L454" s="2" t="s">
        <v>10378</v>
      </c>
      <c r="O454" s="22" t="b">
        <v>0</v>
      </c>
      <c r="P454" s="2" t="s">
        <v>10379</v>
      </c>
      <c r="U454" s="2"/>
      <c r="V454" s="2"/>
      <c r="W454" s="22" t="b">
        <v>0</v>
      </c>
      <c r="X454" s="2" t="s">
        <v>7375</v>
      </c>
      <c r="Y454" s="2"/>
      <c r="Z454" s="2"/>
      <c r="AA454" s="2"/>
      <c r="AB454" s="2"/>
      <c r="AC454" s="22" t="b">
        <v>0</v>
      </c>
      <c r="AD454" s="2" t="s">
        <v>10380</v>
      </c>
      <c r="AG454" s="22" t="b">
        <v>0</v>
      </c>
      <c r="AH454" s="2" t="s">
        <v>10381</v>
      </c>
      <c r="AS454" s="83" t="b">
        <v>0</v>
      </c>
      <c r="AT454" s="84" t="s">
        <v>10382</v>
      </c>
    </row>
    <row r="455">
      <c r="C455" s="181" t="b">
        <v>0</v>
      </c>
      <c r="D455" s="2" t="s">
        <v>4974</v>
      </c>
      <c r="I455" s="2"/>
      <c r="J455" s="2"/>
      <c r="K455" s="22" t="b">
        <v>0</v>
      </c>
      <c r="L455" s="2" t="s">
        <v>10383</v>
      </c>
      <c r="O455" s="22" t="b">
        <v>0</v>
      </c>
      <c r="P455" s="2" t="s">
        <v>10384</v>
      </c>
      <c r="U455" s="2"/>
      <c r="V455" s="2"/>
      <c r="W455" s="22" t="b">
        <v>0</v>
      </c>
      <c r="X455" s="2" t="s">
        <v>7409</v>
      </c>
      <c r="Y455" s="2"/>
      <c r="Z455" s="2"/>
      <c r="AA455" s="2"/>
      <c r="AB455" s="2"/>
      <c r="AC455" s="22" t="b">
        <v>0</v>
      </c>
      <c r="AD455" s="2" t="s">
        <v>10385</v>
      </c>
      <c r="AG455" s="22" t="b">
        <v>0</v>
      </c>
      <c r="AH455" s="2" t="s">
        <v>10386</v>
      </c>
      <c r="AS455" s="22" t="b">
        <v>0</v>
      </c>
      <c r="AT455" s="2" t="s">
        <v>10387</v>
      </c>
    </row>
    <row r="456">
      <c r="C456" s="181" t="b">
        <v>0</v>
      </c>
      <c r="D456" s="2" t="s">
        <v>4999</v>
      </c>
      <c r="I456" s="2"/>
      <c r="J456" s="2"/>
      <c r="K456" s="22" t="b">
        <v>0</v>
      </c>
      <c r="L456" s="2" t="s">
        <v>10388</v>
      </c>
      <c r="O456" s="22" t="b">
        <v>0</v>
      </c>
      <c r="P456" s="2" t="s">
        <v>10389</v>
      </c>
      <c r="U456" s="2"/>
      <c r="V456" s="2"/>
      <c r="W456" s="22" t="b">
        <v>0</v>
      </c>
      <c r="X456" s="2" t="s">
        <v>10390</v>
      </c>
      <c r="Y456" s="2"/>
      <c r="Z456" s="2"/>
      <c r="AA456" s="2"/>
      <c r="AB456" s="2"/>
      <c r="AC456" s="22" t="b">
        <v>0</v>
      </c>
      <c r="AD456" s="2" t="s">
        <v>10391</v>
      </c>
      <c r="AG456" s="22" t="b">
        <v>0</v>
      </c>
      <c r="AH456" s="2" t="s">
        <v>10392</v>
      </c>
      <c r="AS456" s="22" t="b">
        <v>0</v>
      </c>
      <c r="AT456" s="2" t="s">
        <v>10393</v>
      </c>
    </row>
    <row r="457">
      <c r="C457" s="181" t="b">
        <v>0</v>
      </c>
      <c r="D457" s="2" t="s">
        <v>5025</v>
      </c>
      <c r="I457" s="2"/>
      <c r="J457" s="2"/>
      <c r="K457" s="22" t="b">
        <v>0</v>
      </c>
      <c r="L457" s="2" t="s">
        <v>10394</v>
      </c>
      <c r="O457" s="22" t="b">
        <v>0</v>
      </c>
      <c r="P457" s="2" t="s">
        <v>10395</v>
      </c>
      <c r="U457" s="2"/>
      <c r="V457" s="2"/>
      <c r="W457" s="22" t="b">
        <v>0</v>
      </c>
      <c r="X457" s="2" t="s">
        <v>9081</v>
      </c>
      <c r="Y457" s="2"/>
      <c r="Z457" s="2"/>
      <c r="AA457" s="2"/>
      <c r="AB457" s="2"/>
      <c r="AC457" s="22" t="b">
        <v>0</v>
      </c>
      <c r="AD457" s="2" t="s">
        <v>10396</v>
      </c>
      <c r="AG457" s="22" t="b">
        <v>0</v>
      </c>
      <c r="AH457" s="2" t="s">
        <v>10397</v>
      </c>
      <c r="AS457" s="22" t="b">
        <v>0</v>
      </c>
      <c r="AT457" s="2" t="s">
        <v>10398</v>
      </c>
    </row>
    <row r="458">
      <c r="C458" s="181" t="b">
        <v>0</v>
      </c>
      <c r="D458" s="2" t="s">
        <v>5051</v>
      </c>
      <c r="I458" s="2"/>
      <c r="J458" s="2"/>
      <c r="K458" s="22" t="b">
        <v>0</v>
      </c>
      <c r="L458" s="2" t="s">
        <v>10399</v>
      </c>
      <c r="O458" s="22" t="b">
        <v>0</v>
      </c>
      <c r="P458" s="2" t="s">
        <v>10400</v>
      </c>
      <c r="U458" s="2"/>
      <c r="V458" s="2"/>
      <c r="W458" s="22" t="b">
        <v>0</v>
      </c>
      <c r="X458" s="2" t="s">
        <v>7426</v>
      </c>
      <c r="Y458" s="2"/>
      <c r="Z458" s="2"/>
      <c r="AA458" s="2"/>
      <c r="AB458" s="2"/>
      <c r="AC458" s="83" t="b">
        <v>0</v>
      </c>
      <c r="AD458" s="84" t="s">
        <v>10401</v>
      </c>
      <c r="AG458" s="22" t="b">
        <v>0</v>
      </c>
      <c r="AH458" s="2" t="s">
        <v>10402</v>
      </c>
      <c r="AS458" s="22" t="b">
        <v>0</v>
      </c>
      <c r="AT458" s="2" t="s">
        <v>10403</v>
      </c>
    </row>
    <row r="459">
      <c r="C459" s="22" t="b">
        <v>0</v>
      </c>
      <c r="D459" s="2" t="s">
        <v>5081</v>
      </c>
      <c r="I459" s="2"/>
      <c r="J459" s="2"/>
      <c r="K459" s="22" t="b">
        <v>0</v>
      </c>
      <c r="L459" s="2" t="s">
        <v>10404</v>
      </c>
      <c r="O459" s="22" t="b">
        <v>0</v>
      </c>
      <c r="P459" s="2" t="s">
        <v>10405</v>
      </c>
      <c r="U459" s="2"/>
      <c r="V459" s="2"/>
      <c r="W459" s="22" t="b">
        <v>0</v>
      </c>
      <c r="X459" s="2" t="s">
        <v>10406</v>
      </c>
      <c r="Y459" s="2"/>
      <c r="Z459" s="2"/>
      <c r="AA459" s="2"/>
      <c r="AB459" s="2"/>
      <c r="AC459" s="22" t="b">
        <v>0</v>
      </c>
      <c r="AD459" s="2" t="s">
        <v>10407</v>
      </c>
      <c r="AG459" s="22" t="b">
        <v>0</v>
      </c>
      <c r="AH459" s="2" t="s">
        <v>10408</v>
      </c>
      <c r="AS459" s="22" t="b">
        <v>0</v>
      </c>
      <c r="AT459" s="2" t="s">
        <v>10409</v>
      </c>
    </row>
    <row r="460">
      <c r="C460" s="22" t="b">
        <v>0</v>
      </c>
      <c r="D460" s="2" t="s">
        <v>5109</v>
      </c>
      <c r="I460" s="2"/>
      <c r="J460" s="2"/>
      <c r="K460" s="22" t="b">
        <v>0</v>
      </c>
      <c r="L460" s="2" t="s">
        <v>10410</v>
      </c>
      <c r="O460" s="22" t="b">
        <v>0</v>
      </c>
      <c r="P460" s="2" t="s">
        <v>8500</v>
      </c>
      <c r="U460" s="2"/>
      <c r="V460" s="2"/>
      <c r="W460" s="22" t="b">
        <v>0</v>
      </c>
      <c r="X460" s="2" t="s">
        <v>10412</v>
      </c>
      <c r="Y460" s="2"/>
      <c r="Z460" s="2"/>
      <c r="AA460" s="2"/>
      <c r="AB460" s="2"/>
      <c r="AC460" s="22" t="b">
        <v>0</v>
      </c>
      <c r="AD460" s="2" t="s">
        <v>10413</v>
      </c>
      <c r="AG460" s="22" t="b">
        <v>0</v>
      </c>
      <c r="AH460" s="2" t="s">
        <v>10414</v>
      </c>
      <c r="AS460" s="22" t="b">
        <v>0</v>
      </c>
      <c r="AT460" s="2" t="s">
        <v>10415</v>
      </c>
    </row>
    <row r="461">
      <c r="C461" s="22" t="b">
        <v>0</v>
      </c>
      <c r="D461" s="174" t="s">
        <v>10416</v>
      </c>
      <c r="I461" s="2"/>
      <c r="J461" s="2"/>
      <c r="K461" s="22" t="b">
        <v>0</v>
      </c>
      <c r="L461" s="2" t="s">
        <v>10417</v>
      </c>
      <c r="O461" s="22" t="b">
        <v>0</v>
      </c>
      <c r="P461" s="2" t="s">
        <v>8513</v>
      </c>
      <c r="U461" s="2"/>
      <c r="V461" s="2"/>
      <c r="W461" s="22" t="b">
        <v>0</v>
      </c>
      <c r="X461" s="2" t="s">
        <v>10418</v>
      </c>
      <c r="Y461" s="2"/>
      <c r="Z461" s="2"/>
      <c r="AA461" s="2"/>
      <c r="AB461" s="2"/>
      <c r="AC461" s="22" t="b">
        <v>0</v>
      </c>
      <c r="AD461" s="2" t="s">
        <v>10419</v>
      </c>
      <c r="AG461" s="22" t="b">
        <v>0</v>
      </c>
      <c r="AH461" s="2" t="s">
        <v>10420</v>
      </c>
      <c r="AS461" s="22" t="b">
        <v>0</v>
      </c>
      <c r="AT461" s="2" t="s">
        <v>10421</v>
      </c>
    </row>
    <row r="462">
      <c r="C462" s="22" t="b">
        <v>0</v>
      </c>
      <c r="D462" s="2" t="s">
        <v>5134</v>
      </c>
      <c r="I462" s="2"/>
      <c r="J462" s="2"/>
      <c r="K462" s="22" t="b">
        <v>0</v>
      </c>
      <c r="L462" s="2" t="s">
        <v>10423</v>
      </c>
      <c r="O462" s="22" t="b">
        <v>0</v>
      </c>
      <c r="P462" s="2" t="s">
        <v>8527</v>
      </c>
      <c r="U462" s="2"/>
      <c r="V462" s="2"/>
      <c r="W462" s="22" t="b">
        <v>0</v>
      </c>
      <c r="X462" s="2" t="s">
        <v>10424</v>
      </c>
      <c r="Y462" s="2"/>
      <c r="Z462" s="2"/>
      <c r="AA462" s="2"/>
      <c r="AB462" s="2"/>
      <c r="AC462" s="22" t="b">
        <v>0</v>
      </c>
      <c r="AD462" s="2" t="s">
        <v>10425</v>
      </c>
      <c r="AG462" s="22" t="b">
        <v>0</v>
      </c>
      <c r="AH462" s="2" t="s">
        <v>10426</v>
      </c>
      <c r="AS462" s="22" t="b">
        <v>0</v>
      </c>
      <c r="AT462" s="2" t="s">
        <v>10427</v>
      </c>
    </row>
    <row r="463">
      <c r="C463" s="22" t="b">
        <v>0</v>
      </c>
      <c r="D463" s="2" t="s">
        <v>5161</v>
      </c>
      <c r="I463" s="2"/>
      <c r="J463" s="2"/>
      <c r="K463" s="22" t="b">
        <v>0</v>
      </c>
      <c r="L463" s="2" t="s">
        <v>10428</v>
      </c>
      <c r="O463" s="22" t="b">
        <v>0</v>
      </c>
      <c r="P463" s="2" t="s">
        <v>8541</v>
      </c>
      <c r="U463" s="2"/>
      <c r="V463" s="2"/>
      <c r="W463" s="22" t="b">
        <v>0</v>
      </c>
      <c r="X463" s="2" t="s">
        <v>10429</v>
      </c>
      <c r="Y463" s="2"/>
      <c r="Z463" s="2"/>
      <c r="AA463" s="2"/>
      <c r="AB463" s="2"/>
      <c r="AC463" s="22" t="b">
        <v>0</v>
      </c>
      <c r="AD463" s="2" t="s">
        <v>10430</v>
      </c>
      <c r="AG463" s="22" t="b">
        <v>0</v>
      </c>
      <c r="AH463" s="2" t="s">
        <v>10431</v>
      </c>
      <c r="AS463" s="22" t="b">
        <v>0</v>
      </c>
      <c r="AT463" s="2" t="s">
        <v>10432</v>
      </c>
    </row>
    <row r="464">
      <c r="C464" s="22" t="b">
        <v>0</v>
      </c>
      <c r="D464" s="2" t="s">
        <v>10433</v>
      </c>
      <c r="I464" s="2"/>
      <c r="J464" s="2"/>
      <c r="K464" s="22" t="b">
        <v>0</v>
      </c>
      <c r="L464" s="2" t="s">
        <v>10434</v>
      </c>
      <c r="O464" s="22" t="b">
        <v>0</v>
      </c>
      <c r="P464" s="2" t="s">
        <v>8558</v>
      </c>
      <c r="U464" s="2"/>
      <c r="V464" s="2"/>
      <c r="W464" s="22" t="b">
        <v>0</v>
      </c>
      <c r="X464" s="2" t="s">
        <v>10435</v>
      </c>
      <c r="Y464" s="2"/>
      <c r="Z464" s="2"/>
      <c r="AA464" s="2"/>
      <c r="AB464" s="2"/>
      <c r="AC464" s="22" t="b">
        <v>0</v>
      </c>
      <c r="AD464" s="2" t="s">
        <v>10436</v>
      </c>
      <c r="AG464" s="22" t="b">
        <v>0</v>
      </c>
      <c r="AH464" s="2" t="s">
        <v>10437</v>
      </c>
      <c r="AS464" s="22" t="b">
        <v>0</v>
      </c>
      <c r="AT464" s="2" t="s">
        <v>10438</v>
      </c>
    </row>
    <row r="465">
      <c r="C465" s="22" t="b">
        <v>0</v>
      </c>
      <c r="D465" s="2" t="s">
        <v>10439</v>
      </c>
      <c r="I465" s="2"/>
      <c r="J465" s="2"/>
      <c r="K465" s="22" t="b">
        <v>0</v>
      </c>
      <c r="L465" s="2" t="s">
        <v>10441</v>
      </c>
      <c r="O465" s="22" t="b">
        <v>0</v>
      </c>
      <c r="P465" s="2" t="s">
        <v>8572</v>
      </c>
      <c r="U465" s="2"/>
      <c r="V465" s="2"/>
      <c r="W465" s="22" t="b">
        <v>0</v>
      </c>
      <c r="X465" s="2" t="s">
        <v>10442</v>
      </c>
      <c r="Y465" s="2"/>
      <c r="Z465" s="2"/>
      <c r="AA465" s="2"/>
      <c r="AB465" s="2"/>
      <c r="AC465" s="22" t="b">
        <v>0</v>
      </c>
      <c r="AD465" s="2" t="s">
        <v>10443</v>
      </c>
      <c r="AG465" s="22" t="b">
        <v>0</v>
      </c>
      <c r="AH465" s="2" t="s">
        <v>10444</v>
      </c>
      <c r="AS465" s="22" t="b">
        <v>0</v>
      </c>
      <c r="AT465" s="2" t="s">
        <v>10445</v>
      </c>
    </row>
    <row r="466">
      <c r="C466" s="22" t="b">
        <v>0</v>
      </c>
      <c r="D466" s="2" t="s">
        <v>10446</v>
      </c>
      <c r="I466" s="2"/>
      <c r="J466" s="2"/>
      <c r="K466" s="22" t="b">
        <v>0</v>
      </c>
      <c r="L466" s="2" t="s">
        <v>10447</v>
      </c>
      <c r="O466" s="22" t="b">
        <v>0</v>
      </c>
      <c r="P466" s="2" t="s">
        <v>10448</v>
      </c>
      <c r="U466" s="2"/>
      <c r="V466" s="2"/>
      <c r="W466" s="22" t="b">
        <v>0</v>
      </c>
      <c r="X466" s="2" t="s">
        <v>10449</v>
      </c>
      <c r="Y466" s="2"/>
      <c r="Z466" s="2"/>
      <c r="AA466" s="2"/>
      <c r="AB466" s="2"/>
      <c r="AC466" s="22" t="b">
        <v>0</v>
      </c>
      <c r="AD466" s="2" t="s">
        <v>8685</v>
      </c>
      <c r="AG466" s="22" t="b">
        <v>0</v>
      </c>
      <c r="AH466" s="2" t="s">
        <v>10450</v>
      </c>
      <c r="AS466" s="22" t="b">
        <v>0</v>
      </c>
      <c r="AT466" s="2" t="s">
        <v>10451</v>
      </c>
    </row>
    <row r="467">
      <c r="C467" s="22" t="b">
        <v>0</v>
      </c>
      <c r="D467" s="2" t="s">
        <v>10452</v>
      </c>
      <c r="I467" s="2"/>
      <c r="J467" s="2"/>
      <c r="K467" s="22" t="b">
        <v>0</v>
      </c>
      <c r="L467" s="2" t="s">
        <v>10453</v>
      </c>
      <c r="O467" s="22" t="b">
        <v>0</v>
      </c>
      <c r="P467" s="2" t="s">
        <v>10454</v>
      </c>
      <c r="U467" s="2"/>
      <c r="V467" s="2"/>
      <c r="W467" s="22" t="b">
        <v>0</v>
      </c>
      <c r="X467" s="2" t="s">
        <v>10455</v>
      </c>
      <c r="Y467" s="2"/>
      <c r="Z467" s="2"/>
      <c r="AA467" s="2"/>
      <c r="AB467" s="2"/>
      <c r="AC467" s="22" t="b">
        <v>0</v>
      </c>
      <c r="AD467" s="2" t="s">
        <v>8699</v>
      </c>
      <c r="AG467" s="22" t="b">
        <v>0</v>
      </c>
      <c r="AH467" s="2" t="s">
        <v>10456</v>
      </c>
      <c r="AS467" s="22" t="b">
        <v>0</v>
      </c>
      <c r="AT467" s="2" t="s">
        <v>10457</v>
      </c>
    </row>
    <row r="468">
      <c r="C468" s="22" t="b">
        <v>0</v>
      </c>
      <c r="D468" s="2" t="s">
        <v>10458</v>
      </c>
      <c r="I468" s="2"/>
      <c r="J468" s="2"/>
      <c r="K468" s="22" t="b">
        <v>0</v>
      </c>
      <c r="L468" s="2" t="s">
        <v>10459</v>
      </c>
      <c r="O468" s="22" t="b">
        <v>0</v>
      </c>
      <c r="P468" s="2" t="s">
        <v>10460</v>
      </c>
      <c r="U468" s="2"/>
      <c r="V468" s="2"/>
      <c r="W468" s="22" t="b">
        <v>0</v>
      </c>
      <c r="X468" s="2" t="s">
        <v>10461</v>
      </c>
      <c r="Y468" s="2"/>
      <c r="Z468" s="2"/>
      <c r="AA468" s="2"/>
      <c r="AB468" s="2"/>
      <c r="AC468" s="22" t="b">
        <v>0</v>
      </c>
      <c r="AD468" s="2" t="s">
        <v>8712</v>
      </c>
      <c r="AG468" s="83" t="b">
        <v>0</v>
      </c>
      <c r="AH468" s="84" t="s">
        <v>10462</v>
      </c>
      <c r="AS468" s="22" t="b">
        <v>0</v>
      </c>
      <c r="AT468" s="2" t="s">
        <v>10463</v>
      </c>
    </row>
    <row r="469">
      <c r="C469" s="22" t="b">
        <v>0</v>
      </c>
      <c r="D469" s="174" t="s">
        <v>10464</v>
      </c>
      <c r="I469" s="2"/>
      <c r="J469" s="2"/>
      <c r="K469" s="22" t="b">
        <v>0</v>
      </c>
      <c r="L469" s="2" t="s">
        <v>10465</v>
      </c>
      <c r="O469" s="22" t="b">
        <v>0</v>
      </c>
      <c r="P469" s="2" t="s">
        <v>10466</v>
      </c>
      <c r="U469" s="2"/>
      <c r="V469" s="2"/>
      <c r="W469" s="22" t="b">
        <v>0</v>
      </c>
      <c r="X469" s="2" t="s">
        <v>10467</v>
      </c>
      <c r="Y469" s="2"/>
      <c r="Z469" s="2"/>
      <c r="AA469" s="2"/>
      <c r="AB469" s="2"/>
      <c r="AC469" s="22" t="b">
        <v>0</v>
      </c>
      <c r="AD469" s="2" t="s">
        <v>8727</v>
      </c>
      <c r="AG469" s="22" t="b">
        <v>0</v>
      </c>
      <c r="AH469" s="2" t="s">
        <v>10468</v>
      </c>
      <c r="AS469" s="22" t="b">
        <v>0</v>
      </c>
      <c r="AT469" s="2" t="s">
        <v>10469</v>
      </c>
    </row>
    <row r="470">
      <c r="C470" s="22" t="b">
        <v>0</v>
      </c>
      <c r="D470" s="174" t="s">
        <v>10470</v>
      </c>
      <c r="I470" s="2"/>
      <c r="J470" s="2"/>
      <c r="K470" s="22" t="b">
        <v>0</v>
      </c>
      <c r="L470" s="2" t="s">
        <v>10471</v>
      </c>
      <c r="O470" s="22" t="b">
        <v>0</v>
      </c>
      <c r="P470" s="2" t="s">
        <v>10472</v>
      </c>
      <c r="U470" s="2"/>
      <c r="V470" s="2"/>
      <c r="W470" s="22" t="b">
        <v>0</v>
      </c>
      <c r="X470" s="2" t="s">
        <v>10473</v>
      </c>
      <c r="Y470" s="2"/>
      <c r="Z470" s="2"/>
      <c r="AA470" s="2"/>
      <c r="AB470" s="2"/>
      <c r="AC470" s="22" t="b">
        <v>0</v>
      </c>
      <c r="AD470" s="2" t="s">
        <v>10474</v>
      </c>
      <c r="AG470" s="22" t="b">
        <v>0</v>
      </c>
      <c r="AH470" s="2" t="s">
        <v>10475</v>
      </c>
      <c r="AS470" s="22" t="b">
        <v>0</v>
      </c>
      <c r="AT470" s="2" t="s">
        <v>10476</v>
      </c>
    </row>
    <row r="471">
      <c r="C471" s="22" t="b">
        <v>0</v>
      </c>
      <c r="D471" s="174" t="s">
        <v>10477</v>
      </c>
      <c r="I471" s="2"/>
      <c r="J471" s="2"/>
      <c r="K471" s="22" t="b">
        <v>0</v>
      </c>
      <c r="L471" s="2" t="s">
        <v>10478</v>
      </c>
      <c r="O471" s="22" t="b">
        <v>0</v>
      </c>
      <c r="P471" s="2" t="s">
        <v>10479</v>
      </c>
      <c r="U471" s="2"/>
      <c r="V471" s="2"/>
      <c r="W471" s="22" t="b">
        <v>0</v>
      </c>
      <c r="X471" s="2" t="s">
        <v>10480</v>
      </c>
      <c r="Y471" s="2"/>
      <c r="Z471" s="2"/>
      <c r="AA471" s="2"/>
      <c r="AB471" s="2"/>
      <c r="AC471" s="22" t="b">
        <v>0</v>
      </c>
      <c r="AD471" s="2" t="s">
        <v>10481</v>
      </c>
      <c r="AG471" s="22" t="b">
        <v>0</v>
      </c>
      <c r="AH471" s="2" t="s">
        <v>10482</v>
      </c>
      <c r="AS471" s="22" t="b">
        <v>0</v>
      </c>
      <c r="AT471" s="2" t="s">
        <v>10483</v>
      </c>
    </row>
    <row r="472">
      <c r="C472" s="22" t="b">
        <v>0</v>
      </c>
      <c r="D472" s="2" t="s">
        <v>5188</v>
      </c>
      <c r="I472" s="2"/>
      <c r="J472" s="2"/>
      <c r="K472" s="22" t="b">
        <v>0</v>
      </c>
      <c r="L472" s="2" t="s">
        <v>10484</v>
      </c>
      <c r="O472" s="22" t="b">
        <v>0</v>
      </c>
      <c r="P472" s="2" t="s">
        <v>8587</v>
      </c>
      <c r="U472" s="2"/>
      <c r="V472" s="2"/>
      <c r="W472" s="22" t="b">
        <v>0</v>
      </c>
      <c r="X472" s="2" t="s">
        <v>10485</v>
      </c>
      <c r="Y472" s="2"/>
      <c r="Z472" s="2"/>
      <c r="AA472" s="2"/>
      <c r="AB472" s="2"/>
      <c r="AC472" s="22" t="b">
        <v>0</v>
      </c>
      <c r="AD472" s="2" t="s">
        <v>10486</v>
      </c>
      <c r="AG472" s="22" t="b">
        <v>0</v>
      </c>
      <c r="AH472" s="2" t="s">
        <v>10487</v>
      </c>
      <c r="AS472" s="22" t="b">
        <v>0</v>
      </c>
      <c r="AT472" s="2" t="s">
        <v>10488</v>
      </c>
    </row>
    <row r="473">
      <c r="C473" s="22" t="b">
        <v>0</v>
      </c>
      <c r="D473" s="2" t="s">
        <v>5218</v>
      </c>
      <c r="I473" s="2"/>
      <c r="J473" s="2"/>
      <c r="K473" s="22" t="b">
        <v>0</v>
      </c>
      <c r="L473" s="2" t="s">
        <v>10489</v>
      </c>
      <c r="O473" s="22" t="b">
        <v>0</v>
      </c>
      <c r="P473" s="2" t="s">
        <v>8600</v>
      </c>
      <c r="U473" s="2"/>
      <c r="V473" s="2"/>
      <c r="W473" s="22" t="b">
        <v>0</v>
      </c>
      <c r="X473" s="2" t="s">
        <v>10490</v>
      </c>
      <c r="Y473" s="2"/>
      <c r="Z473" s="2"/>
      <c r="AA473" s="2"/>
      <c r="AB473" s="2"/>
      <c r="AC473" s="22" t="b">
        <v>0</v>
      </c>
      <c r="AD473" s="2" t="s">
        <v>10491</v>
      </c>
      <c r="AG473" s="22" t="b">
        <v>0</v>
      </c>
      <c r="AH473" s="2" t="s">
        <v>10492</v>
      </c>
      <c r="AS473" s="22" t="b">
        <v>0</v>
      </c>
      <c r="AT473" s="2" t="s">
        <v>10493</v>
      </c>
    </row>
    <row r="474">
      <c r="C474" s="22" t="b">
        <v>0</v>
      </c>
      <c r="D474" s="2" t="s">
        <v>5596</v>
      </c>
      <c r="I474" s="2"/>
      <c r="J474" s="2"/>
      <c r="K474" s="22" t="b">
        <v>0</v>
      </c>
      <c r="L474" s="2" t="s">
        <v>10494</v>
      </c>
      <c r="O474" s="22" t="b">
        <v>0</v>
      </c>
      <c r="P474" s="2" t="s">
        <v>8612</v>
      </c>
      <c r="U474" s="2"/>
      <c r="V474" s="2"/>
      <c r="W474" s="22" t="b">
        <v>0</v>
      </c>
      <c r="X474" s="2" t="s">
        <v>10495</v>
      </c>
      <c r="Y474" s="2"/>
      <c r="Z474" s="2"/>
      <c r="AA474" s="2"/>
      <c r="AB474" s="2"/>
      <c r="AC474" s="22" t="b">
        <v>0</v>
      </c>
      <c r="AD474" s="2" t="s">
        <v>10496</v>
      </c>
      <c r="AG474" s="22" t="b">
        <v>0</v>
      </c>
      <c r="AH474" s="2" t="s">
        <v>10497</v>
      </c>
      <c r="AS474" s="22" t="b">
        <v>0</v>
      </c>
      <c r="AT474" s="2" t="s">
        <v>10498</v>
      </c>
    </row>
    <row r="475">
      <c r="C475" s="22" t="b">
        <v>0</v>
      </c>
      <c r="D475" s="174" t="s">
        <v>5624</v>
      </c>
      <c r="I475" s="2"/>
      <c r="J475" s="2"/>
      <c r="K475" s="22" t="b">
        <v>0</v>
      </c>
      <c r="L475" s="2" t="s">
        <v>10499</v>
      </c>
      <c r="O475" s="22" t="b">
        <v>0</v>
      </c>
      <c r="P475" s="2" t="s">
        <v>8625</v>
      </c>
      <c r="U475" s="2"/>
      <c r="V475" s="2"/>
      <c r="W475" s="22" t="b">
        <v>0</v>
      </c>
      <c r="X475" s="2" t="s">
        <v>10500</v>
      </c>
      <c r="Y475" s="2"/>
      <c r="Z475" s="2"/>
      <c r="AA475" s="2"/>
      <c r="AB475" s="2"/>
      <c r="AC475" s="22" t="b">
        <v>0</v>
      </c>
      <c r="AD475" s="2" t="s">
        <v>10501</v>
      </c>
      <c r="AG475" s="22" t="b">
        <v>0</v>
      </c>
      <c r="AH475" s="2" t="s">
        <v>10502</v>
      </c>
      <c r="AS475" s="22" t="b">
        <v>0</v>
      </c>
      <c r="AT475" s="2" t="s">
        <v>10503</v>
      </c>
    </row>
    <row r="476">
      <c r="C476" s="181" t="b">
        <v>0</v>
      </c>
      <c r="D476" s="174" t="s">
        <v>5650</v>
      </c>
      <c r="I476" s="2"/>
      <c r="J476" s="2"/>
      <c r="K476" s="22" t="b">
        <v>0</v>
      </c>
      <c r="L476" s="2" t="s">
        <v>10504</v>
      </c>
      <c r="O476" s="22" t="b">
        <v>0</v>
      </c>
      <c r="P476" s="2" t="s">
        <v>8639</v>
      </c>
      <c r="U476" s="2"/>
      <c r="V476" s="2"/>
      <c r="W476" s="22" t="b">
        <v>0</v>
      </c>
      <c r="X476" s="2" t="s">
        <v>10505</v>
      </c>
      <c r="Y476" s="2"/>
      <c r="Z476" s="2"/>
      <c r="AA476" s="2"/>
      <c r="AB476" s="2"/>
      <c r="AC476" s="22" t="b">
        <v>0</v>
      </c>
      <c r="AD476" s="2" t="s">
        <v>8740</v>
      </c>
      <c r="AG476" s="2" t="b">
        <v>0</v>
      </c>
      <c r="AH476" s="2" t="s">
        <v>10506</v>
      </c>
      <c r="AS476" s="22" t="b">
        <v>0</v>
      </c>
      <c r="AT476" s="2" t="s">
        <v>10507</v>
      </c>
    </row>
    <row r="477">
      <c r="C477" s="181" t="b">
        <v>0</v>
      </c>
      <c r="D477" s="174" t="s">
        <v>5677</v>
      </c>
      <c r="I477" s="2"/>
      <c r="J477" s="2"/>
      <c r="K477" s="22" t="b">
        <v>0</v>
      </c>
      <c r="L477" s="2" t="s">
        <v>10508</v>
      </c>
      <c r="O477" s="22" t="b">
        <v>0</v>
      </c>
      <c r="P477" s="2" t="s">
        <v>8651</v>
      </c>
      <c r="U477" s="2"/>
      <c r="V477" s="2"/>
      <c r="W477" s="22" t="b">
        <v>0</v>
      </c>
      <c r="X477" s="2" t="s">
        <v>10509</v>
      </c>
      <c r="Y477" s="2"/>
      <c r="Z477" s="2"/>
      <c r="AA477" s="2"/>
      <c r="AB477" s="2"/>
      <c r="AC477" s="22" t="b">
        <v>0</v>
      </c>
      <c r="AD477" s="2" t="s">
        <v>10510</v>
      </c>
      <c r="AG477" s="2" t="b">
        <v>0</v>
      </c>
      <c r="AH477" s="2" t="s">
        <v>10511</v>
      </c>
      <c r="AS477" s="22" t="b">
        <v>0</v>
      </c>
      <c r="AT477" s="2" t="s">
        <v>10512</v>
      </c>
    </row>
    <row r="478">
      <c r="C478" s="181" t="b">
        <v>0</v>
      </c>
      <c r="D478" s="174" t="s">
        <v>5704</v>
      </c>
      <c r="I478" s="2"/>
      <c r="J478" s="2"/>
      <c r="K478" s="22" t="b">
        <v>0</v>
      </c>
      <c r="L478" s="2" t="s">
        <v>10513</v>
      </c>
      <c r="O478" s="22" t="b">
        <v>0</v>
      </c>
      <c r="P478" s="2" t="s">
        <v>8664</v>
      </c>
      <c r="U478" s="2"/>
      <c r="V478" s="2"/>
      <c r="W478" s="22" t="b">
        <v>0</v>
      </c>
      <c r="X478" s="2" t="s">
        <v>10514</v>
      </c>
      <c r="Y478" s="2"/>
      <c r="Z478" s="2"/>
      <c r="AA478" s="2"/>
      <c r="AB478" s="2"/>
      <c r="AC478" s="22" t="b">
        <v>0</v>
      </c>
      <c r="AD478" s="2" t="s">
        <v>8753</v>
      </c>
      <c r="AG478" s="2" t="b">
        <v>0</v>
      </c>
      <c r="AH478" s="2" t="s">
        <v>10515</v>
      </c>
      <c r="AS478" s="22" t="b">
        <v>0</v>
      </c>
      <c r="AT478" s="2" t="s">
        <v>10516</v>
      </c>
    </row>
    <row r="479">
      <c r="C479" s="181" t="b">
        <v>0</v>
      </c>
      <c r="D479" s="174" t="s">
        <v>5730</v>
      </c>
      <c r="I479" s="2"/>
      <c r="J479" s="2"/>
      <c r="K479" s="22" t="b">
        <v>0</v>
      </c>
      <c r="L479" s="2" t="s">
        <v>10517</v>
      </c>
      <c r="O479" s="22" t="b">
        <v>0</v>
      </c>
      <c r="P479" s="2" t="s">
        <v>8678</v>
      </c>
      <c r="U479" s="2"/>
      <c r="V479" s="2"/>
      <c r="W479" s="22" t="b">
        <v>0</v>
      </c>
      <c r="X479" s="2" t="s">
        <v>10518</v>
      </c>
      <c r="Y479" s="2"/>
      <c r="Z479" s="2"/>
      <c r="AA479" s="2"/>
      <c r="AB479" s="2"/>
      <c r="AC479" s="22" t="b">
        <v>0</v>
      </c>
      <c r="AD479" s="2" t="s">
        <v>10519</v>
      </c>
      <c r="AG479" s="2" t="b">
        <v>0</v>
      </c>
      <c r="AH479" s="2" t="s">
        <v>10520</v>
      </c>
      <c r="AS479" s="22" t="b">
        <v>0</v>
      </c>
      <c r="AT479" s="2" t="s">
        <v>10521</v>
      </c>
    </row>
    <row r="480">
      <c r="C480" s="181" t="b">
        <v>0</v>
      </c>
      <c r="D480" s="2" t="s">
        <v>10522</v>
      </c>
      <c r="I480" s="2"/>
      <c r="J480" s="2"/>
      <c r="K480" s="22" t="b">
        <v>0</v>
      </c>
      <c r="L480" s="2" t="s">
        <v>10523</v>
      </c>
      <c r="O480" s="22" t="b">
        <v>0</v>
      </c>
      <c r="P480" s="2" t="s">
        <v>10524</v>
      </c>
      <c r="U480" s="2"/>
      <c r="V480" s="2"/>
      <c r="W480" s="22" t="b">
        <v>0</v>
      </c>
      <c r="X480" s="2" t="s">
        <v>10525</v>
      </c>
      <c r="Y480" s="2"/>
      <c r="Z480" s="2"/>
      <c r="AA480" s="2"/>
      <c r="AB480" s="2"/>
      <c r="AC480" s="22" t="b">
        <v>0</v>
      </c>
      <c r="AD480" s="2" t="s">
        <v>10527</v>
      </c>
      <c r="AG480" s="2" t="b">
        <v>0</v>
      </c>
      <c r="AH480" s="2" t="s">
        <v>10528</v>
      </c>
      <c r="AS480" s="22" t="b">
        <v>0</v>
      </c>
      <c r="AT480" s="2" t="s">
        <v>10529</v>
      </c>
    </row>
    <row r="481">
      <c r="C481" s="181" t="b">
        <v>0</v>
      </c>
      <c r="D481" s="2" t="s">
        <v>10530</v>
      </c>
      <c r="I481" s="2"/>
      <c r="J481" s="2"/>
      <c r="K481" s="22" t="b">
        <v>0</v>
      </c>
      <c r="L481" s="2" t="s">
        <v>10531</v>
      </c>
      <c r="O481" s="22" t="b">
        <v>0</v>
      </c>
      <c r="P481" s="2" t="s">
        <v>10532</v>
      </c>
      <c r="U481" s="2"/>
      <c r="V481" s="2"/>
      <c r="W481" s="22" t="b">
        <v>0</v>
      </c>
      <c r="X481" s="2" t="s">
        <v>10533</v>
      </c>
      <c r="Y481" s="2"/>
      <c r="Z481" s="2"/>
      <c r="AA481" s="2"/>
      <c r="AB481" s="2"/>
      <c r="AC481" s="22" t="b">
        <v>0</v>
      </c>
      <c r="AD481" s="2" t="s">
        <v>10534</v>
      </c>
      <c r="AG481" s="2" t="b">
        <v>0</v>
      </c>
      <c r="AH481" s="2" t="s">
        <v>10535</v>
      </c>
      <c r="AS481" s="22" t="b">
        <v>0</v>
      </c>
      <c r="AT481" s="2" t="s">
        <v>10537</v>
      </c>
    </row>
    <row r="482">
      <c r="C482" s="181" t="b">
        <v>0</v>
      </c>
      <c r="D482" s="2" t="s">
        <v>10539</v>
      </c>
      <c r="I482" s="2"/>
      <c r="J482" s="2"/>
      <c r="K482" s="22" t="b">
        <v>0</v>
      </c>
      <c r="L482" s="2" t="s">
        <v>10540</v>
      </c>
      <c r="O482" s="22" t="b">
        <v>0</v>
      </c>
      <c r="P482" s="2" t="s">
        <v>10541</v>
      </c>
      <c r="U482" s="2"/>
      <c r="V482" s="2"/>
      <c r="W482" s="22" t="b">
        <v>0</v>
      </c>
      <c r="X482" s="2" t="s">
        <v>10542</v>
      </c>
      <c r="Y482" s="2"/>
      <c r="Z482" s="2"/>
      <c r="AA482" s="2"/>
      <c r="AB482" s="2"/>
      <c r="AG482" s="2" t="b">
        <v>0</v>
      </c>
      <c r="AH482" s="2" t="s">
        <v>10543</v>
      </c>
      <c r="AS482" s="22" t="b">
        <v>0</v>
      </c>
      <c r="AT482" s="2" t="s">
        <v>10544</v>
      </c>
    </row>
    <row r="483">
      <c r="C483" s="181" t="b">
        <v>0</v>
      </c>
      <c r="D483" s="2" t="s">
        <v>10545</v>
      </c>
      <c r="I483" s="2"/>
      <c r="J483" s="2"/>
      <c r="K483" s="22" t="b">
        <v>0</v>
      </c>
      <c r="L483" s="2" t="s">
        <v>10546</v>
      </c>
      <c r="O483" s="22" t="b">
        <v>0</v>
      </c>
      <c r="P483" s="2" t="s">
        <v>10547</v>
      </c>
      <c r="U483" s="2"/>
      <c r="V483" s="2"/>
      <c r="W483" s="22" t="b">
        <v>0</v>
      </c>
      <c r="X483" s="2" t="s">
        <v>10548</v>
      </c>
      <c r="Y483" s="2"/>
      <c r="Z483" s="2"/>
      <c r="AA483" s="2"/>
      <c r="AB483" s="2"/>
      <c r="AG483" s="2" t="b">
        <v>0</v>
      </c>
      <c r="AH483" s="2" t="s">
        <v>10549</v>
      </c>
      <c r="AS483" s="22" t="b">
        <v>0</v>
      </c>
      <c r="AT483" s="2" t="s">
        <v>10550</v>
      </c>
    </row>
    <row r="484">
      <c r="C484" s="181" t="b">
        <v>0</v>
      </c>
      <c r="D484" s="2" t="s">
        <v>10551</v>
      </c>
      <c r="I484" s="2"/>
      <c r="J484" s="2"/>
      <c r="K484" s="22" t="b">
        <v>0</v>
      </c>
      <c r="L484" s="2" t="s">
        <v>10552</v>
      </c>
      <c r="O484" s="22" t="b">
        <v>0</v>
      </c>
      <c r="P484" s="2" t="s">
        <v>10553</v>
      </c>
      <c r="U484" s="2"/>
      <c r="V484" s="2"/>
      <c r="W484" s="22" t="b">
        <v>0</v>
      </c>
      <c r="X484" s="2" t="s">
        <v>10554</v>
      </c>
      <c r="Y484" s="2"/>
      <c r="Z484" s="2"/>
      <c r="AA484" s="2"/>
      <c r="AB484" s="2"/>
      <c r="AG484" s="2" t="b">
        <v>0</v>
      </c>
      <c r="AH484" s="2" t="s">
        <v>10555</v>
      </c>
      <c r="AS484" s="22" t="b">
        <v>0</v>
      </c>
      <c r="AT484" s="2" t="s">
        <v>10556</v>
      </c>
    </row>
    <row r="485">
      <c r="C485" s="181" t="b">
        <v>0</v>
      </c>
      <c r="D485" s="2" t="s">
        <v>10557</v>
      </c>
      <c r="I485" s="2"/>
      <c r="J485" s="2"/>
      <c r="K485" s="22" t="b">
        <v>0</v>
      </c>
      <c r="L485" s="2" t="s">
        <v>10559</v>
      </c>
      <c r="O485" s="22" t="b">
        <v>0</v>
      </c>
      <c r="P485" s="2" t="s">
        <v>10560</v>
      </c>
      <c r="U485" s="2"/>
      <c r="V485" s="2"/>
      <c r="W485" s="22" t="b">
        <v>0</v>
      </c>
      <c r="X485" s="2" t="s">
        <v>10561</v>
      </c>
      <c r="Y485" s="2"/>
      <c r="Z485" s="2"/>
      <c r="AA485" s="2"/>
      <c r="AB485" s="2"/>
      <c r="AG485" s="2" t="b">
        <v>0</v>
      </c>
      <c r="AH485" s="2" t="s">
        <v>6264</v>
      </c>
      <c r="AS485" s="22" t="b">
        <v>0</v>
      </c>
      <c r="AT485" s="2" t="s">
        <v>10562</v>
      </c>
    </row>
    <row r="486">
      <c r="C486" s="181" t="b">
        <v>0</v>
      </c>
      <c r="D486" s="2" t="s">
        <v>10563</v>
      </c>
      <c r="I486" s="2"/>
      <c r="J486" s="2"/>
      <c r="K486" s="22" t="b">
        <v>0</v>
      </c>
      <c r="L486" s="2" t="s">
        <v>10564</v>
      </c>
      <c r="O486" s="22" t="b">
        <v>0</v>
      </c>
      <c r="P486" s="2" t="s">
        <v>10565</v>
      </c>
      <c r="U486" s="2"/>
      <c r="V486" s="2"/>
      <c r="W486" s="22" t="b">
        <v>0</v>
      </c>
      <c r="X486" s="2" t="s">
        <v>10566</v>
      </c>
      <c r="Y486" s="2"/>
      <c r="Z486" s="2"/>
      <c r="AA486" s="2"/>
      <c r="AB486" s="2"/>
      <c r="AG486" s="2" t="b">
        <v>0</v>
      </c>
      <c r="AH486" s="2" t="s">
        <v>10567</v>
      </c>
      <c r="AS486" s="22" t="b">
        <v>0</v>
      </c>
      <c r="AT486" s="2" t="s">
        <v>10568</v>
      </c>
    </row>
    <row r="487">
      <c r="C487" s="181" t="b">
        <v>0</v>
      </c>
      <c r="D487" s="2" t="s">
        <v>10569</v>
      </c>
      <c r="I487" s="2"/>
      <c r="J487" s="2"/>
      <c r="K487" s="22" t="b">
        <v>0</v>
      </c>
      <c r="L487" s="2" t="s">
        <v>10570</v>
      </c>
      <c r="O487" s="83" t="b">
        <v>0</v>
      </c>
      <c r="P487" s="170" t="s">
        <v>10571</v>
      </c>
      <c r="U487" s="2"/>
      <c r="V487" s="2"/>
      <c r="W487" s="22" t="b">
        <v>0</v>
      </c>
      <c r="X487" s="2" t="s">
        <v>10572</v>
      </c>
      <c r="Y487" s="2"/>
      <c r="Z487" s="2"/>
      <c r="AA487" s="2"/>
      <c r="AB487" s="2"/>
      <c r="AG487" s="2" t="b">
        <v>0</v>
      </c>
      <c r="AH487" s="2" t="s">
        <v>10573</v>
      </c>
      <c r="AS487" s="22" t="b">
        <v>0</v>
      </c>
      <c r="AT487" s="2" t="s">
        <v>10574</v>
      </c>
    </row>
    <row r="488">
      <c r="C488" s="181" t="b">
        <v>0</v>
      </c>
      <c r="D488" s="2" t="s">
        <v>10575</v>
      </c>
      <c r="I488" s="2"/>
      <c r="J488" s="2"/>
      <c r="K488" s="22" t="b">
        <v>0</v>
      </c>
      <c r="L488" s="2" t="s">
        <v>10576</v>
      </c>
      <c r="O488" s="22" t="b">
        <v>0</v>
      </c>
      <c r="P488" s="2" t="s">
        <v>525</v>
      </c>
      <c r="U488" s="2"/>
      <c r="V488" s="2"/>
      <c r="W488" s="22" t="b">
        <v>0</v>
      </c>
      <c r="X488" s="2" t="s">
        <v>10577</v>
      </c>
      <c r="Y488" s="2"/>
      <c r="Z488" s="2"/>
      <c r="AA488" s="2"/>
      <c r="AB488" s="2"/>
      <c r="AG488" s="2" t="b">
        <v>0</v>
      </c>
      <c r="AH488" s="2" t="s">
        <v>10578</v>
      </c>
      <c r="AS488" s="22" t="b">
        <v>0</v>
      </c>
      <c r="AT488" s="2" t="s">
        <v>10579</v>
      </c>
    </row>
    <row r="489">
      <c r="C489" s="181" t="b">
        <v>0</v>
      </c>
      <c r="D489" s="2" t="s">
        <v>10580</v>
      </c>
      <c r="I489" s="2"/>
      <c r="J489" s="2"/>
      <c r="K489" s="22" t="b">
        <v>0</v>
      </c>
      <c r="L489" s="2" t="s">
        <v>10581</v>
      </c>
      <c r="O489" s="22" t="b">
        <v>0</v>
      </c>
      <c r="P489" s="2" t="s">
        <v>532</v>
      </c>
      <c r="U489" s="2"/>
      <c r="V489" s="2"/>
      <c r="W489" s="22" t="b">
        <v>0</v>
      </c>
      <c r="X489" s="2" t="s">
        <v>10582</v>
      </c>
      <c r="Y489" s="2"/>
      <c r="Z489" s="2"/>
      <c r="AA489" s="2"/>
      <c r="AB489" s="2"/>
      <c r="AG489" s="2" t="b">
        <v>0</v>
      </c>
      <c r="AH489" s="2" t="s">
        <v>10583</v>
      </c>
      <c r="AS489" s="22" t="b">
        <v>0</v>
      </c>
      <c r="AT489" s="2" t="s">
        <v>10584</v>
      </c>
    </row>
    <row r="490">
      <c r="C490" s="181" t="b">
        <v>0</v>
      </c>
      <c r="D490" s="2" t="s">
        <v>10585</v>
      </c>
      <c r="I490" s="2"/>
      <c r="J490" s="2"/>
      <c r="K490" s="22" t="b">
        <v>0</v>
      </c>
      <c r="L490" s="2" t="s">
        <v>10586</v>
      </c>
      <c r="O490" s="22" t="b">
        <v>0</v>
      </c>
      <c r="P490" s="2" t="s">
        <v>550</v>
      </c>
      <c r="U490" s="2"/>
      <c r="V490" s="2"/>
      <c r="W490" s="22" t="b">
        <v>0</v>
      </c>
      <c r="X490" s="2" t="s">
        <v>10587</v>
      </c>
      <c r="Y490" s="2"/>
      <c r="Z490" s="2"/>
      <c r="AA490" s="2"/>
      <c r="AB490" s="2"/>
      <c r="AG490" s="2" t="b">
        <v>0</v>
      </c>
      <c r="AH490" s="2" t="s">
        <v>10588</v>
      </c>
      <c r="AS490" s="22" t="b">
        <v>0</v>
      </c>
      <c r="AT490" s="2" t="s">
        <v>10589</v>
      </c>
    </row>
    <row r="491">
      <c r="C491" s="181" t="b">
        <v>0</v>
      </c>
      <c r="D491" s="2" t="s">
        <v>10590</v>
      </c>
      <c r="I491" s="2"/>
      <c r="J491" s="2"/>
      <c r="K491" s="22" t="b">
        <v>0</v>
      </c>
      <c r="L491" s="2" t="s">
        <v>10591</v>
      </c>
      <c r="O491" s="22" t="b">
        <v>0</v>
      </c>
      <c r="P491" s="2" t="s">
        <v>552</v>
      </c>
      <c r="U491" s="2"/>
      <c r="V491" s="2"/>
      <c r="W491" s="22" t="b">
        <v>0</v>
      </c>
      <c r="X491" s="2" t="s">
        <v>10592</v>
      </c>
      <c r="Y491" s="2"/>
      <c r="Z491" s="2"/>
      <c r="AA491" s="2"/>
      <c r="AB491" s="2"/>
      <c r="AG491" s="2" t="b">
        <v>0</v>
      </c>
      <c r="AH491" s="2" t="s">
        <v>10593</v>
      </c>
      <c r="AS491" s="22" t="b">
        <v>0</v>
      </c>
      <c r="AT491" s="2" t="s">
        <v>10594</v>
      </c>
    </row>
    <row r="492">
      <c r="C492" s="22" t="b">
        <v>0</v>
      </c>
      <c r="D492" s="2" t="s">
        <v>10595</v>
      </c>
      <c r="I492" s="2"/>
      <c r="J492" s="2"/>
      <c r="K492" s="22" t="b">
        <v>0</v>
      </c>
      <c r="L492" s="2" t="s">
        <v>10596</v>
      </c>
      <c r="O492" s="22" t="b">
        <v>0</v>
      </c>
      <c r="P492" s="2" t="s">
        <v>553</v>
      </c>
      <c r="U492" s="2"/>
      <c r="V492" s="2"/>
      <c r="W492" s="22" t="b">
        <v>0</v>
      </c>
      <c r="X492" s="2" t="s">
        <v>10597</v>
      </c>
      <c r="Y492" s="2"/>
      <c r="Z492" s="2"/>
      <c r="AA492" s="2"/>
      <c r="AB492" s="2"/>
      <c r="AG492" s="2" t="b">
        <v>0</v>
      </c>
      <c r="AH492" s="2" t="s">
        <v>10598</v>
      </c>
      <c r="AS492" s="22" t="b">
        <v>0</v>
      </c>
      <c r="AT492" s="2" t="s">
        <v>10599</v>
      </c>
    </row>
    <row r="493">
      <c r="C493" s="22" t="b">
        <v>0</v>
      </c>
      <c r="D493" s="2" t="s">
        <v>10600</v>
      </c>
      <c r="I493" s="2"/>
      <c r="J493" s="2"/>
      <c r="K493" s="22" t="b">
        <v>0</v>
      </c>
      <c r="L493" s="2" t="s">
        <v>10601</v>
      </c>
      <c r="O493" s="22" t="b">
        <v>0</v>
      </c>
      <c r="P493" s="2" t="s">
        <v>632</v>
      </c>
      <c r="U493" s="2"/>
      <c r="V493" s="2"/>
      <c r="W493" s="22" t="b">
        <v>0</v>
      </c>
      <c r="X493" s="2" t="s">
        <v>10602</v>
      </c>
      <c r="Y493" s="2"/>
      <c r="Z493" s="2"/>
      <c r="AA493" s="2"/>
      <c r="AB493" s="2"/>
      <c r="AG493" s="2" t="b">
        <v>0</v>
      </c>
      <c r="AH493" s="2" t="s">
        <v>10603</v>
      </c>
      <c r="AS493" s="22" t="b">
        <v>0</v>
      </c>
      <c r="AT493" s="2" t="s">
        <v>10604</v>
      </c>
    </row>
    <row r="494">
      <c r="C494" s="22" t="b">
        <v>0</v>
      </c>
      <c r="D494" s="2" t="s">
        <v>10605</v>
      </c>
      <c r="I494" s="2"/>
      <c r="J494" s="2"/>
      <c r="K494" s="22" t="b">
        <v>0</v>
      </c>
      <c r="L494" s="2" t="s">
        <v>10606</v>
      </c>
      <c r="O494" s="22" t="b">
        <v>0</v>
      </c>
      <c r="P494" s="2" t="s">
        <v>634</v>
      </c>
      <c r="U494" s="2"/>
      <c r="V494" s="2"/>
      <c r="W494" s="22" t="b">
        <v>0</v>
      </c>
      <c r="X494" s="2" t="s">
        <v>10607</v>
      </c>
      <c r="Y494" s="2"/>
      <c r="Z494" s="2"/>
      <c r="AA494" s="2"/>
      <c r="AB494" s="2"/>
      <c r="AG494" s="2" t="b">
        <v>0</v>
      </c>
      <c r="AH494" s="2" t="s">
        <v>10608</v>
      </c>
      <c r="AS494" s="22" t="b">
        <v>0</v>
      </c>
      <c r="AT494" s="2" t="s">
        <v>10609</v>
      </c>
    </row>
    <row r="495">
      <c r="C495" s="22" t="b">
        <v>0</v>
      </c>
      <c r="D495" s="2" t="s">
        <v>10610</v>
      </c>
      <c r="I495" s="2"/>
      <c r="J495" s="2"/>
      <c r="K495" s="22" t="b">
        <v>0</v>
      </c>
      <c r="L495" s="2" t="s">
        <v>10611</v>
      </c>
      <c r="O495" s="22" t="b">
        <v>0</v>
      </c>
      <c r="P495" s="2" t="s">
        <v>635</v>
      </c>
      <c r="U495" s="2"/>
      <c r="V495" s="2"/>
      <c r="W495" s="22" t="b">
        <v>0</v>
      </c>
      <c r="X495" s="2" t="s">
        <v>10612</v>
      </c>
      <c r="Y495" s="2"/>
      <c r="Z495" s="2"/>
      <c r="AA495" s="2"/>
      <c r="AB495" s="2"/>
      <c r="AG495" s="2" t="b">
        <v>0</v>
      </c>
      <c r="AH495" s="2" t="s">
        <v>10613</v>
      </c>
      <c r="AS495" s="22" t="b">
        <v>0</v>
      </c>
      <c r="AT495" s="2" t="s">
        <v>10614</v>
      </c>
    </row>
    <row r="496">
      <c r="C496" s="22" t="b">
        <v>0</v>
      </c>
      <c r="D496" s="2" t="s">
        <v>10615</v>
      </c>
      <c r="I496" s="2"/>
      <c r="J496" s="2"/>
      <c r="K496" s="22" t="b">
        <v>0</v>
      </c>
      <c r="L496" s="2" t="s">
        <v>10616</v>
      </c>
      <c r="O496" s="22" t="b">
        <v>0</v>
      </c>
      <c r="P496" s="2" t="s">
        <v>642</v>
      </c>
      <c r="U496" s="2"/>
      <c r="V496" s="2"/>
      <c r="W496" s="22" t="b">
        <v>0</v>
      </c>
      <c r="X496" s="2" t="s">
        <v>10617</v>
      </c>
      <c r="Y496" s="2"/>
      <c r="Z496" s="2"/>
      <c r="AA496" s="2"/>
      <c r="AB496" s="2"/>
      <c r="AG496" s="2" t="b">
        <v>0</v>
      </c>
      <c r="AH496" s="2" t="s">
        <v>10618</v>
      </c>
      <c r="AS496" s="22" t="b">
        <v>0</v>
      </c>
      <c r="AT496" s="2" t="s">
        <v>10619</v>
      </c>
    </row>
    <row r="497">
      <c r="C497" s="22" t="b">
        <v>0</v>
      </c>
      <c r="D497" s="2" t="s">
        <v>10620</v>
      </c>
      <c r="I497" s="2"/>
      <c r="J497" s="2"/>
      <c r="K497" s="22" t="b">
        <v>0</v>
      </c>
      <c r="L497" s="2" t="s">
        <v>10621</v>
      </c>
      <c r="O497" s="22" t="b">
        <v>0</v>
      </c>
      <c r="P497" s="2" t="s">
        <v>662</v>
      </c>
      <c r="U497" s="2"/>
      <c r="V497" s="2"/>
      <c r="W497" s="22" t="b">
        <v>0</v>
      </c>
      <c r="X497" s="2" t="s">
        <v>10622</v>
      </c>
      <c r="Y497" s="2"/>
      <c r="Z497" s="2"/>
      <c r="AA497" s="2"/>
      <c r="AB497" s="2"/>
      <c r="AG497" s="2" t="b">
        <v>0</v>
      </c>
      <c r="AH497" s="2" t="s">
        <v>10623</v>
      </c>
      <c r="AS497" s="22" t="b">
        <v>0</v>
      </c>
      <c r="AT497" s="2" t="s">
        <v>10624</v>
      </c>
    </row>
    <row r="498">
      <c r="C498" s="22" t="b">
        <v>0</v>
      </c>
      <c r="D498" s="2" t="s">
        <v>10625</v>
      </c>
      <c r="I498" s="2"/>
      <c r="J498" s="2"/>
      <c r="K498" s="22" t="b">
        <v>0</v>
      </c>
      <c r="L498" s="2" t="s">
        <v>10626</v>
      </c>
      <c r="O498" s="22" t="b">
        <v>0</v>
      </c>
      <c r="P498" s="2" t="s">
        <v>664</v>
      </c>
      <c r="U498" s="2"/>
      <c r="V498" s="2"/>
      <c r="W498" s="83" t="b">
        <v>0</v>
      </c>
      <c r="X498" s="84" t="s">
        <v>269</v>
      </c>
      <c r="Y498" s="2"/>
      <c r="Z498" s="2"/>
      <c r="AA498" s="2"/>
      <c r="AB498" s="2"/>
      <c r="AG498" s="2" t="b">
        <v>0</v>
      </c>
      <c r="AH498" s="2" t="s">
        <v>10627</v>
      </c>
      <c r="AS498" s="22" t="b">
        <v>0</v>
      </c>
      <c r="AT498" s="2" t="s">
        <v>10628</v>
      </c>
    </row>
    <row r="499">
      <c r="C499" s="83" t="b">
        <v>0</v>
      </c>
      <c r="D499" s="84" t="s">
        <v>1514</v>
      </c>
      <c r="I499" s="2"/>
      <c r="J499" s="2"/>
      <c r="K499" s="22" t="b">
        <v>0</v>
      </c>
      <c r="L499" s="2" t="s">
        <v>10629</v>
      </c>
      <c r="O499" s="22" t="b">
        <v>0</v>
      </c>
      <c r="P499" s="2" t="s">
        <v>666</v>
      </c>
      <c r="U499" s="2"/>
      <c r="V499" s="2"/>
      <c r="W499" s="22" t="b">
        <v>0</v>
      </c>
      <c r="X499" s="2" t="s">
        <v>10630</v>
      </c>
      <c r="Y499" s="2"/>
      <c r="Z499" s="2"/>
      <c r="AA499" s="2"/>
      <c r="AB499" s="2"/>
      <c r="AG499" s="2" t="b">
        <v>0</v>
      </c>
      <c r="AH499" s="2" t="s">
        <v>10631</v>
      </c>
      <c r="AS499" s="22" t="b">
        <v>0</v>
      </c>
      <c r="AT499" s="2" t="s">
        <v>10632</v>
      </c>
    </row>
    <row r="500">
      <c r="C500" s="22" t="b">
        <v>0</v>
      </c>
      <c r="D500" s="2" t="s">
        <v>10633</v>
      </c>
      <c r="I500" s="2"/>
      <c r="J500" s="2"/>
      <c r="K500" s="22" t="b">
        <v>0</v>
      </c>
      <c r="L500" s="2" t="s">
        <v>10634</v>
      </c>
      <c r="O500" s="22" t="b">
        <v>0</v>
      </c>
      <c r="P500" s="2" t="s">
        <v>10635</v>
      </c>
      <c r="U500" s="2"/>
      <c r="V500" s="2"/>
      <c r="W500" s="22" t="b">
        <v>0</v>
      </c>
      <c r="X500" s="2" t="s">
        <v>10636</v>
      </c>
      <c r="Y500" s="2"/>
      <c r="Z500" s="2"/>
      <c r="AA500" s="2"/>
      <c r="AB500" s="2"/>
      <c r="AG500" s="2" t="b">
        <v>0</v>
      </c>
      <c r="AH500" s="2" t="s">
        <v>10637</v>
      </c>
      <c r="AS500" s="22" t="b">
        <v>0</v>
      </c>
      <c r="AT500" s="2" t="s">
        <v>10638</v>
      </c>
    </row>
    <row r="501">
      <c r="C501" s="22" t="b">
        <v>0</v>
      </c>
      <c r="D501" s="2" t="s">
        <v>10639</v>
      </c>
      <c r="I501" s="2"/>
      <c r="J501" s="2"/>
      <c r="K501" s="22" t="b">
        <v>0</v>
      </c>
      <c r="L501" s="2" t="s">
        <v>10640</v>
      </c>
      <c r="O501" s="22" t="b">
        <v>0</v>
      </c>
      <c r="P501" s="2" t="s">
        <v>10641</v>
      </c>
      <c r="U501" s="2"/>
      <c r="V501" s="2"/>
      <c r="W501" s="22" t="b">
        <v>0</v>
      </c>
      <c r="X501" s="2" t="s">
        <v>10642</v>
      </c>
      <c r="Y501" s="2"/>
      <c r="Z501" s="2"/>
      <c r="AA501" s="2"/>
      <c r="AB501" s="2"/>
      <c r="AG501" s="2" t="b">
        <v>0</v>
      </c>
      <c r="AH501" s="2" t="s">
        <v>10644</v>
      </c>
      <c r="AS501" s="22" t="b">
        <v>0</v>
      </c>
      <c r="AT501" s="2" t="s">
        <v>10645</v>
      </c>
    </row>
    <row r="502">
      <c r="C502" s="22" t="b">
        <v>0</v>
      </c>
      <c r="D502" s="2" t="s">
        <v>10646</v>
      </c>
      <c r="I502" s="2"/>
      <c r="J502" s="2"/>
      <c r="K502" s="22" t="b">
        <v>0</v>
      </c>
      <c r="L502" s="2" t="s">
        <v>10647</v>
      </c>
      <c r="O502" s="22" t="b">
        <v>0</v>
      </c>
      <c r="P502" s="2" t="s">
        <v>10648</v>
      </c>
      <c r="U502" s="2"/>
      <c r="V502" s="2"/>
      <c r="W502" s="22" t="b">
        <v>0</v>
      </c>
      <c r="X502" s="2" t="s">
        <v>10649</v>
      </c>
      <c r="Y502" s="2"/>
      <c r="Z502" s="2"/>
      <c r="AA502" s="2"/>
      <c r="AB502" s="2"/>
      <c r="AG502" s="2" t="b">
        <v>0</v>
      </c>
      <c r="AH502" s="2" t="s">
        <v>10650</v>
      </c>
      <c r="AS502" s="83" t="b">
        <v>0</v>
      </c>
      <c r="AT502" s="84" t="s">
        <v>433</v>
      </c>
    </row>
    <row r="503">
      <c r="C503" s="22" t="b">
        <v>0</v>
      </c>
      <c r="D503" s="2" t="s">
        <v>10653</v>
      </c>
      <c r="I503" s="2"/>
      <c r="J503" s="2"/>
      <c r="K503" s="22" t="b">
        <v>0</v>
      </c>
      <c r="L503" s="2" t="s">
        <v>10654</v>
      </c>
      <c r="O503" s="22" t="b">
        <v>0</v>
      </c>
      <c r="P503" s="2" t="s">
        <v>10655</v>
      </c>
      <c r="U503" s="2"/>
      <c r="V503" s="2"/>
      <c r="W503" s="22" t="b">
        <v>0</v>
      </c>
      <c r="X503" s="2" t="s">
        <v>10656</v>
      </c>
      <c r="Y503" s="2"/>
      <c r="Z503" s="2"/>
      <c r="AA503" s="2"/>
      <c r="AB503" s="2"/>
      <c r="AG503" s="2" t="b">
        <v>0</v>
      </c>
      <c r="AH503" s="2" t="s">
        <v>10657</v>
      </c>
      <c r="AS503" s="22" t="b">
        <v>0</v>
      </c>
      <c r="AT503" s="2" t="s">
        <v>10658</v>
      </c>
    </row>
    <row r="504">
      <c r="C504" s="22" t="b">
        <v>0</v>
      </c>
      <c r="D504" s="2" t="s">
        <v>10659</v>
      </c>
      <c r="I504" s="2"/>
      <c r="J504" s="2"/>
      <c r="K504" s="22" t="b">
        <v>0</v>
      </c>
      <c r="L504" s="2" t="s">
        <v>10660</v>
      </c>
      <c r="O504" s="22" t="b">
        <v>0</v>
      </c>
      <c r="P504" s="2" t="s">
        <v>10661</v>
      </c>
      <c r="U504" s="2"/>
      <c r="V504" s="2"/>
      <c r="W504" s="22" t="b">
        <v>0</v>
      </c>
      <c r="X504" s="2" t="s">
        <v>10662</v>
      </c>
      <c r="Y504" s="2"/>
      <c r="Z504" s="2"/>
      <c r="AA504" s="2"/>
      <c r="AB504" s="2"/>
      <c r="AG504" s="2" t="b">
        <v>0</v>
      </c>
      <c r="AH504" s="2" t="s">
        <v>10663</v>
      </c>
      <c r="AS504" s="22" t="b">
        <v>0</v>
      </c>
      <c r="AT504" s="2" t="s">
        <v>10664</v>
      </c>
    </row>
    <row r="505">
      <c r="C505" s="22" t="b">
        <v>0</v>
      </c>
      <c r="D505" s="2" t="s">
        <v>10665</v>
      </c>
      <c r="I505" s="2"/>
      <c r="J505" s="2"/>
      <c r="K505" s="22" t="b">
        <v>0</v>
      </c>
      <c r="L505" s="2" t="s">
        <v>10666</v>
      </c>
      <c r="O505" s="22" t="b">
        <v>0</v>
      </c>
      <c r="P505" s="2" t="s">
        <v>10668</v>
      </c>
      <c r="U505" s="2"/>
      <c r="V505" s="2"/>
      <c r="W505" s="22" t="b">
        <v>0</v>
      </c>
      <c r="X505" s="2" t="s">
        <v>10669</v>
      </c>
      <c r="Y505" s="2"/>
      <c r="Z505" s="2"/>
      <c r="AA505" s="2"/>
      <c r="AB505" s="2"/>
      <c r="AG505" s="2" t="b">
        <v>0</v>
      </c>
      <c r="AH505" s="2" t="s">
        <v>10670</v>
      </c>
      <c r="AS505" s="22" t="b">
        <v>0</v>
      </c>
      <c r="AT505" s="2" t="s">
        <v>10671</v>
      </c>
    </row>
    <row r="506">
      <c r="C506" s="22" t="b">
        <v>0</v>
      </c>
      <c r="D506" s="2" t="s">
        <v>10672</v>
      </c>
      <c r="I506" s="2"/>
      <c r="J506" s="2"/>
      <c r="K506" s="22" t="b">
        <v>0</v>
      </c>
      <c r="L506" s="2" t="s">
        <v>10673</v>
      </c>
      <c r="O506" s="22" t="b">
        <v>0</v>
      </c>
      <c r="P506" s="2" t="s">
        <v>10674</v>
      </c>
      <c r="U506" s="2"/>
      <c r="V506" s="2"/>
      <c r="W506" s="22" t="b">
        <v>0</v>
      </c>
      <c r="X506" s="2" t="s">
        <v>10675</v>
      </c>
      <c r="Y506" s="2"/>
      <c r="Z506" s="2"/>
      <c r="AA506" s="2"/>
      <c r="AB506" s="2"/>
      <c r="AG506" s="2" t="b">
        <v>0</v>
      </c>
      <c r="AH506" s="2" t="s">
        <v>10676</v>
      </c>
      <c r="AS506" s="22" t="b">
        <v>0</v>
      </c>
      <c r="AT506" s="2" t="s">
        <v>10677</v>
      </c>
    </row>
    <row r="507">
      <c r="C507" s="22" t="b">
        <v>0</v>
      </c>
      <c r="D507" s="2" t="s">
        <v>10678</v>
      </c>
      <c r="I507" s="2"/>
      <c r="J507" s="2"/>
      <c r="K507" s="22" t="b">
        <v>0</v>
      </c>
      <c r="L507" s="2" t="s">
        <v>10679</v>
      </c>
      <c r="O507" s="22" t="b">
        <v>0</v>
      </c>
      <c r="P507" s="2" t="s">
        <v>10680</v>
      </c>
      <c r="U507" s="2"/>
      <c r="V507" s="2"/>
      <c r="W507" s="22" t="b">
        <v>0</v>
      </c>
      <c r="X507" s="2" t="s">
        <v>10681</v>
      </c>
      <c r="Y507" s="2"/>
      <c r="Z507" s="2"/>
      <c r="AA507" s="2"/>
      <c r="AB507" s="2"/>
      <c r="AG507" s="2" t="b">
        <v>0</v>
      </c>
      <c r="AH507" s="2" t="s">
        <v>10682</v>
      </c>
      <c r="AS507" s="22" t="b">
        <v>0</v>
      </c>
      <c r="AT507" s="2" t="s">
        <v>10683</v>
      </c>
    </row>
    <row r="508">
      <c r="C508" s="22" t="b">
        <v>0</v>
      </c>
      <c r="D508" s="2" t="s">
        <v>10684</v>
      </c>
      <c r="I508" s="2"/>
      <c r="J508" s="2"/>
      <c r="K508" s="22" t="b">
        <v>0</v>
      </c>
      <c r="L508" s="2" t="s">
        <v>10685</v>
      </c>
      <c r="O508" s="22" t="b">
        <v>0</v>
      </c>
      <c r="P508" s="2" t="s">
        <v>10686</v>
      </c>
      <c r="U508" s="2"/>
      <c r="V508" s="2"/>
      <c r="W508" s="22" t="b">
        <v>0</v>
      </c>
      <c r="X508" s="2" t="s">
        <v>10687</v>
      </c>
      <c r="Y508" s="2"/>
      <c r="Z508" s="2"/>
      <c r="AA508" s="2"/>
      <c r="AB508" s="2"/>
      <c r="AG508" s="2" t="b">
        <v>0</v>
      </c>
      <c r="AH508" s="2" t="s">
        <v>10688</v>
      </c>
      <c r="AS508" s="22" t="b">
        <v>0</v>
      </c>
      <c r="AT508" s="2" t="s">
        <v>10689</v>
      </c>
    </row>
    <row r="509">
      <c r="C509" s="22" t="b">
        <v>0</v>
      </c>
      <c r="D509" s="2" t="s">
        <v>10690</v>
      </c>
      <c r="I509" s="2"/>
      <c r="J509" s="2"/>
      <c r="K509" s="22" t="b">
        <v>0</v>
      </c>
      <c r="L509" s="2" t="s">
        <v>10691</v>
      </c>
      <c r="O509" s="22" t="b">
        <v>0</v>
      </c>
      <c r="P509" s="2" t="s">
        <v>6006</v>
      </c>
      <c r="U509" s="2"/>
      <c r="V509" s="2"/>
      <c r="W509" s="22" t="b">
        <v>0</v>
      </c>
      <c r="X509" s="2" t="s">
        <v>10692</v>
      </c>
      <c r="Y509" s="2"/>
      <c r="Z509" s="2"/>
      <c r="AA509" s="2"/>
      <c r="AB509" s="2"/>
      <c r="AG509" s="2" t="b">
        <v>0</v>
      </c>
      <c r="AH509" s="2" t="s">
        <v>10693</v>
      </c>
      <c r="AS509" s="22" t="b">
        <v>0</v>
      </c>
      <c r="AT509" s="2" t="s">
        <v>10694</v>
      </c>
    </row>
    <row r="510">
      <c r="C510" s="22" t="b">
        <v>0</v>
      </c>
      <c r="D510" s="2" t="s">
        <v>10695</v>
      </c>
      <c r="I510" s="2"/>
      <c r="J510" s="2"/>
      <c r="K510" s="22" t="b">
        <v>0</v>
      </c>
      <c r="L510" s="2" t="s">
        <v>10696</v>
      </c>
      <c r="O510" s="22" t="b">
        <v>0</v>
      </c>
      <c r="P510" s="2" t="s">
        <v>6036</v>
      </c>
      <c r="U510" s="2"/>
      <c r="V510" s="2"/>
      <c r="W510" s="22" t="b">
        <v>0</v>
      </c>
      <c r="X510" s="2" t="s">
        <v>10697</v>
      </c>
      <c r="Y510" s="2"/>
      <c r="Z510" s="2"/>
      <c r="AA510" s="2"/>
      <c r="AB510" s="2"/>
      <c r="AG510" s="2" t="b">
        <v>0</v>
      </c>
      <c r="AH510" s="2" t="s">
        <v>10698</v>
      </c>
      <c r="AS510" s="22" t="b">
        <v>0</v>
      </c>
      <c r="AT510" s="2" t="s">
        <v>10699</v>
      </c>
    </row>
    <row r="511">
      <c r="C511" s="22" t="b">
        <v>0</v>
      </c>
      <c r="D511" s="2" t="s">
        <v>10700</v>
      </c>
      <c r="I511" s="2"/>
      <c r="J511" s="2"/>
      <c r="K511" s="22" t="b">
        <v>0</v>
      </c>
      <c r="L511" s="2" t="s">
        <v>10701</v>
      </c>
      <c r="O511" s="22" t="b">
        <v>0</v>
      </c>
      <c r="P511" s="2" t="s">
        <v>6063</v>
      </c>
      <c r="U511" s="2"/>
      <c r="V511" s="2"/>
      <c r="W511" s="22" t="b">
        <v>0</v>
      </c>
      <c r="X511" s="2" t="s">
        <v>10702</v>
      </c>
      <c r="Y511" s="2"/>
      <c r="Z511" s="2"/>
      <c r="AA511" s="2"/>
      <c r="AB511" s="2"/>
      <c r="AG511" s="2" t="b">
        <v>0</v>
      </c>
      <c r="AH511" s="2" t="s">
        <v>10703</v>
      </c>
      <c r="AS511" s="22" t="b">
        <v>0</v>
      </c>
      <c r="AT511" s="2" t="s">
        <v>10704</v>
      </c>
    </row>
    <row r="512">
      <c r="C512" s="22" t="b">
        <v>0</v>
      </c>
      <c r="D512" s="2" t="s">
        <v>10705</v>
      </c>
      <c r="I512" s="2"/>
      <c r="J512" s="2"/>
      <c r="K512" s="22" t="b">
        <v>0</v>
      </c>
      <c r="L512" s="2" t="s">
        <v>10706</v>
      </c>
      <c r="O512" s="22" t="b">
        <v>0</v>
      </c>
      <c r="P512" s="2" t="s">
        <v>6087</v>
      </c>
      <c r="U512" s="2"/>
      <c r="V512" s="2"/>
      <c r="W512" s="22" t="b">
        <v>0</v>
      </c>
      <c r="X512" s="2" t="s">
        <v>10707</v>
      </c>
      <c r="Y512" s="2"/>
      <c r="Z512" s="2"/>
      <c r="AA512" s="2"/>
      <c r="AB512" s="2"/>
      <c r="AG512" s="2" t="b">
        <v>0</v>
      </c>
      <c r="AH512" s="2" t="s">
        <v>10708</v>
      </c>
      <c r="AS512" s="22" t="b">
        <v>0</v>
      </c>
      <c r="AT512" s="2" t="s">
        <v>10709</v>
      </c>
    </row>
    <row r="513">
      <c r="C513" s="22" t="b">
        <v>0</v>
      </c>
      <c r="D513" s="2" t="s">
        <v>10710</v>
      </c>
      <c r="I513" s="2"/>
      <c r="J513" s="2"/>
      <c r="K513" s="22" t="b">
        <v>0</v>
      </c>
      <c r="L513" s="2" t="s">
        <v>10711</v>
      </c>
      <c r="O513" s="22" t="b">
        <v>0</v>
      </c>
      <c r="P513" s="2" t="s">
        <v>10448</v>
      </c>
      <c r="U513" s="2"/>
      <c r="V513" s="2"/>
      <c r="W513" s="22" t="b">
        <v>0</v>
      </c>
      <c r="X513" s="2" t="s">
        <v>10712</v>
      </c>
      <c r="Y513" s="2"/>
      <c r="Z513" s="2"/>
      <c r="AA513" s="2"/>
      <c r="AB513" s="2"/>
      <c r="AG513" s="2" t="b">
        <v>0</v>
      </c>
      <c r="AH513" s="2" t="s">
        <v>10713</v>
      </c>
      <c r="AS513" s="22" t="b">
        <v>0</v>
      </c>
      <c r="AT513" s="2" t="s">
        <v>10714</v>
      </c>
    </row>
    <row r="514">
      <c r="C514" s="22" t="b">
        <v>0</v>
      </c>
      <c r="D514" s="2" t="s">
        <v>10715</v>
      </c>
      <c r="I514" s="2"/>
      <c r="J514" s="2"/>
      <c r="K514" s="22" t="b">
        <v>0</v>
      </c>
      <c r="L514" s="2" t="s">
        <v>10716</v>
      </c>
      <c r="O514" s="22" t="b">
        <v>0</v>
      </c>
      <c r="P514" s="2" t="s">
        <v>10454</v>
      </c>
      <c r="U514" s="2"/>
      <c r="V514" s="2"/>
      <c r="W514" s="22" t="b">
        <v>0</v>
      </c>
      <c r="X514" s="2" t="s">
        <v>10717</v>
      </c>
      <c r="Y514" s="2"/>
      <c r="Z514" s="2"/>
      <c r="AA514" s="2"/>
      <c r="AB514" s="2"/>
      <c r="AG514" s="2" t="b">
        <v>0</v>
      </c>
      <c r="AH514" s="2" t="s">
        <v>10718</v>
      </c>
      <c r="AS514" s="22" t="b">
        <v>0</v>
      </c>
      <c r="AT514" s="2" t="s">
        <v>10719</v>
      </c>
    </row>
    <row r="515">
      <c r="C515" s="22" t="b">
        <v>0</v>
      </c>
      <c r="D515" s="2" t="s">
        <v>10720</v>
      </c>
      <c r="I515" s="2"/>
      <c r="J515" s="2"/>
      <c r="K515" s="22" t="b">
        <v>0</v>
      </c>
      <c r="L515" s="2" t="s">
        <v>10721</v>
      </c>
      <c r="O515" s="22" t="b">
        <v>0</v>
      </c>
      <c r="P515" s="2" t="s">
        <v>10460</v>
      </c>
      <c r="U515" s="2"/>
      <c r="V515" s="2"/>
      <c r="W515" s="22" t="b">
        <v>0</v>
      </c>
      <c r="X515" s="2" t="s">
        <v>10722</v>
      </c>
      <c r="Y515" s="2"/>
      <c r="Z515" s="2"/>
      <c r="AA515" s="2"/>
      <c r="AB515" s="2"/>
      <c r="AG515" s="2" t="b">
        <v>0</v>
      </c>
      <c r="AH515" s="2" t="s">
        <v>10723</v>
      </c>
    </row>
    <row r="516">
      <c r="C516" s="22" t="b">
        <v>0</v>
      </c>
      <c r="D516" s="2" t="s">
        <v>10724</v>
      </c>
      <c r="I516" s="2"/>
      <c r="J516" s="2"/>
      <c r="K516" s="22" t="b">
        <v>0</v>
      </c>
      <c r="L516" s="2" t="s">
        <v>10725</v>
      </c>
      <c r="O516" s="22" t="b">
        <v>0</v>
      </c>
      <c r="P516" s="2" t="s">
        <v>10466</v>
      </c>
      <c r="U516" s="2"/>
      <c r="V516" s="2"/>
      <c r="W516" s="22" t="b">
        <v>0</v>
      </c>
      <c r="X516" s="2" t="s">
        <v>10727</v>
      </c>
      <c r="Y516" s="2"/>
      <c r="Z516" s="2"/>
      <c r="AA516" s="2"/>
      <c r="AB516" s="2"/>
      <c r="AG516" s="2" t="b">
        <v>0</v>
      </c>
      <c r="AH516" s="2" t="s">
        <v>10728</v>
      </c>
    </row>
    <row r="517">
      <c r="C517" s="22" t="b">
        <v>0</v>
      </c>
      <c r="D517" s="2" t="s">
        <v>10729</v>
      </c>
      <c r="I517" s="2"/>
      <c r="J517" s="2"/>
      <c r="K517" s="22" t="b">
        <v>0</v>
      </c>
      <c r="L517" s="2" t="s">
        <v>10730</v>
      </c>
      <c r="O517" s="22" t="b">
        <v>0</v>
      </c>
      <c r="P517" s="2" t="s">
        <v>10472</v>
      </c>
      <c r="U517" s="2"/>
      <c r="V517" s="2"/>
      <c r="W517" s="22" t="b">
        <v>0</v>
      </c>
      <c r="X517" s="174" t="s">
        <v>7187</v>
      </c>
      <c r="Y517" s="2"/>
      <c r="Z517" s="2"/>
      <c r="AA517" s="2"/>
      <c r="AB517" s="2"/>
      <c r="AG517" s="2" t="b">
        <v>0</v>
      </c>
      <c r="AH517" s="2" t="s">
        <v>10731</v>
      </c>
    </row>
    <row r="518">
      <c r="C518" s="22" t="b">
        <v>0</v>
      </c>
      <c r="D518" s="2" t="s">
        <v>10732</v>
      </c>
      <c r="I518" s="2"/>
      <c r="J518" s="2"/>
      <c r="K518" s="22" t="b">
        <v>0</v>
      </c>
      <c r="L518" s="2" t="s">
        <v>10733</v>
      </c>
      <c r="O518" s="22" t="b">
        <v>0</v>
      </c>
      <c r="P518" s="2" t="s">
        <v>10479</v>
      </c>
      <c r="U518" s="2"/>
      <c r="V518" s="2"/>
      <c r="W518" s="22" t="b">
        <v>0</v>
      </c>
      <c r="X518" s="174" t="s">
        <v>7207</v>
      </c>
      <c r="Y518" s="2"/>
      <c r="Z518" s="2"/>
      <c r="AA518" s="2"/>
      <c r="AB518" s="2"/>
      <c r="AG518" s="2" t="b">
        <v>0</v>
      </c>
      <c r="AH518" s="2" t="s">
        <v>10734</v>
      </c>
    </row>
    <row r="519">
      <c r="C519" s="22" t="b">
        <v>0</v>
      </c>
      <c r="D519" s="2" t="s">
        <v>10735</v>
      </c>
      <c r="I519" s="2"/>
      <c r="J519" s="2"/>
      <c r="K519" s="22" t="b">
        <v>0</v>
      </c>
      <c r="L519" s="2" t="s">
        <v>10736</v>
      </c>
      <c r="O519" s="83" t="b">
        <v>0</v>
      </c>
      <c r="P519" s="170" t="s">
        <v>1088</v>
      </c>
      <c r="U519" s="2"/>
      <c r="V519" s="2"/>
      <c r="W519" s="22" t="b">
        <v>0</v>
      </c>
      <c r="X519" s="174" t="s">
        <v>7228</v>
      </c>
      <c r="Y519" s="2"/>
      <c r="Z519" s="2"/>
      <c r="AA519" s="2"/>
      <c r="AB519" s="2"/>
      <c r="AG519" s="83" t="b">
        <v>0</v>
      </c>
      <c r="AH519" s="84" t="s">
        <v>10737</v>
      </c>
    </row>
    <row r="520">
      <c r="C520" s="22" t="b">
        <v>0</v>
      </c>
      <c r="D520" s="2" t="s">
        <v>10738</v>
      </c>
      <c r="I520" s="2"/>
      <c r="J520" s="2"/>
      <c r="K520" s="83" t="b">
        <v>0</v>
      </c>
      <c r="L520" s="84" t="s">
        <v>10739</v>
      </c>
      <c r="O520" s="22" t="b">
        <v>0</v>
      </c>
      <c r="P520" s="2" t="s">
        <v>8694</v>
      </c>
      <c r="U520" s="2"/>
      <c r="V520" s="2"/>
      <c r="W520" s="22" t="b">
        <v>0</v>
      </c>
      <c r="X520" s="174" t="s">
        <v>6256</v>
      </c>
      <c r="Y520" s="2"/>
      <c r="Z520" s="2"/>
      <c r="AA520" s="2"/>
      <c r="AB520" s="2"/>
      <c r="AG520" s="22" t="b">
        <v>0</v>
      </c>
      <c r="AH520" s="2" t="s">
        <v>10740</v>
      </c>
    </row>
    <row r="521">
      <c r="C521" s="22" t="b">
        <v>0</v>
      </c>
      <c r="D521" s="2" t="s">
        <v>10741</v>
      </c>
      <c r="I521" s="2"/>
      <c r="J521" s="2"/>
      <c r="K521" s="22" t="b">
        <v>0</v>
      </c>
      <c r="L521" s="2" t="s">
        <v>10742</v>
      </c>
      <c r="O521" s="22" t="b">
        <v>0</v>
      </c>
      <c r="P521" s="2" t="s">
        <v>8706</v>
      </c>
      <c r="U521" s="2"/>
      <c r="V521" s="2"/>
      <c r="W521" s="22" t="b">
        <v>0</v>
      </c>
      <c r="X521" s="174" t="s">
        <v>6281</v>
      </c>
      <c r="Y521" s="2"/>
      <c r="Z521" s="2"/>
      <c r="AA521" s="2"/>
      <c r="AB521" s="2"/>
      <c r="AG521" s="22" t="b">
        <v>0</v>
      </c>
      <c r="AH521" s="2" t="s">
        <v>10743</v>
      </c>
    </row>
    <row r="522">
      <c r="C522" s="22" t="b">
        <v>0</v>
      </c>
      <c r="D522" s="2" t="s">
        <v>10744</v>
      </c>
      <c r="I522" s="2"/>
      <c r="J522" s="2"/>
      <c r="K522" s="22" t="b">
        <v>0</v>
      </c>
      <c r="L522" s="2" t="s">
        <v>10745</v>
      </c>
      <c r="O522" s="22" t="b">
        <v>0</v>
      </c>
      <c r="P522" s="2" t="s">
        <v>8721</v>
      </c>
      <c r="U522" s="2"/>
      <c r="V522" s="2"/>
      <c r="W522" s="22" t="b">
        <v>0</v>
      </c>
      <c r="X522" s="174" t="s">
        <v>6305</v>
      </c>
      <c r="Y522" s="2"/>
      <c r="Z522" s="2"/>
      <c r="AA522" s="2"/>
      <c r="AB522" s="2"/>
      <c r="AG522" s="22" t="b">
        <v>0</v>
      </c>
      <c r="AH522" s="2" t="s">
        <v>10746</v>
      </c>
    </row>
    <row r="523">
      <c r="C523" s="22" t="b">
        <v>0</v>
      </c>
      <c r="D523" s="2" t="s">
        <v>10747</v>
      </c>
      <c r="I523" s="2"/>
      <c r="J523" s="2"/>
      <c r="K523" s="22" t="b">
        <v>0</v>
      </c>
      <c r="L523" s="2" t="s">
        <v>10748</v>
      </c>
      <c r="O523" s="22" t="b">
        <v>0</v>
      </c>
      <c r="P523" s="2" t="s">
        <v>8734</v>
      </c>
      <c r="U523" s="2"/>
      <c r="V523" s="2"/>
      <c r="W523" s="22" t="b">
        <v>0</v>
      </c>
      <c r="X523" s="174" t="s">
        <v>6330</v>
      </c>
      <c r="Y523" s="2"/>
      <c r="Z523" s="2"/>
      <c r="AA523" s="2"/>
      <c r="AB523" s="2"/>
      <c r="AG523" s="22" t="b">
        <v>0</v>
      </c>
      <c r="AH523" s="2" t="s">
        <v>10749</v>
      </c>
    </row>
    <row r="524">
      <c r="C524" s="22" t="b">
        <v>0</v>
      </c>
      <c r="D524" s="2" t="s">
        <v>10750</v>
      </c>
      <c r="I524" s="2"/>
      <c r="J524" s="2"/>
      <c r="K524" s="22" t="b">
        <v>0</v>
      </c>
      <c r="L524" s="2" t="s">
        <v>10751</v>
      </c>
      <c r="O524" s="22" t="b">
        <v>0</v>
      </c>
      <c r="P524" s="2" t="s">
        <v>8747</v>
      </c>
      <c r="U524" s="2"/>
      <c r="V524" s="2"/>
      <c r="W524" s="22" t="b">
        <v>0</v>
      </c>
      <c r="X524" s="174" t="s">
        <v>6353</v>
      </c>
      <c r="Y524" s="2"/>
      <c r="Z524" s="2"/>
      <c r="AA524" s="2"/>
      <c r="AB524" s="2"/>
      <c r="AG524" s="2" t="b">
        <v>0</v>
      </c>
      <c r="AH524" s="2" t="s">
        <v>10752</v>
      </c>
    </row>
    <row r="525">
      <c r="C525" s="22" t="b">
        <v>0</v>
      </c>
      <c r="D525" s="2" t="s">
        <v>10753</v>
      </c>
      <c r="I525" s="2"/>
      <c r="J525" s="2"/>
      <c r="K525" s="22" t="b">
        <v>0</v>
      </c>
      <c r="L525" s="2" t="s">
        <v>10755</v>
      </c>
      <c r="O525" s="22" t="b">
        <v>0</v>
      </c>
      <c r="P525" s="2" t="s">
        <v>8760</v>
      </c>
      <c r="U525" s="2"/>
      <c r="V525" s="2"/>
      <c r="W525" s="22" t="b">
        <v>0</v>
      </c>
      <c r="X525" s="2" t="s">
        <v>10756</v>
      </c>
      <c r="Y525" s="2"/>
      <c r="Z525" s="2"/>
      <c r="AA525" s="2"/>
      <c r="AB525" s="2"/>
      <c r="AG525" s="2" t="b">
        <v>0</v>
      </c>
      <c r="AH525" s="2" t="s">
        <v>10757</v>
      </c>
    </row>
    <row r="526">
      <c r="C526" s="22" t="b">
        <v>0</v>
      </c>
      <c r="D526" s="2" t="s">
        <v>10758</v>
      </c>
      <c r="I526" s="2"/>
      <c r="J526" s="2"/>
      <c r="K526" s="22" t="b">
        <v>0</v>
      </c>
      <c r="L526" s="2" t="s">
        <v>10759</v>
      </c>
      <c r="O526" s="22" t="b">
        <v>0</v>
      </c>
      <c r="P526" s="2" t="s">
        <v>8775</v>
      </c>
      <c r="U526" s="2"/>
      <c r="V526" s="2"/>
      <c r="W526" s="22" t="b">
        <v>0</v>
      </c>
      <c r="X526" s="2" t="s">
        <v>10760</v>
      </c>
      <c r="Y526" s="2"/>
      <c r="Z526" s="2"/>
      <c r="AA526" s="2"/>
      <c r="AB526" s="2"/>
      <c r="AG526" s="2" t="b">
        <v>0</v>
      </c>
      <c r="AH526" s="2" t="s">
        <v>10762</v>
      </c>
    </row>
    <row r="527">
      <c r="C527" s="22" t="b">
        <v>0</v>
      </c>
      <c r="D527" s="2" t="s">
        <v>10764</v>
      </c>
      <c r="I527" s="2"/>
      <c r="J527" s="2"/>
      <c r="K527" s="22" t="b">
        <v>0</v>
      </c>
      <c r="L527" s="2" t="s">
        <v>10765</v>
      </c>
      <c r="O527" s="22" t="b">
        <v>0</v>
      </c>
      <c r="P527" s="2" t="s">
        <v>10766</v>
      </c>
      <c r="U527" s="2"/>
      <c r="V527" s="2"/>
      <c r="W527" s="22" t="b">
        <v>0</v>
      </c>
      <c r="X527" s="2" t="s">
        <v>10767</v>
      </c>
      <c r="Y527" s="2"/>
      <c r="Z527" s="2"/>
      <c r="AA527" s="2"/>
      <c r="AB527" s="2"/>
      <c r="AG527" s="2" t="b">
        <v>0</v>
      </c>
      <c r="AH527" s="2" t="s">
        <v>10768</v>
      </c>
    </row>
    <row r="528">
      <c r="C528" s="22" t="b">
        <v>0</v>
      </c>
      <c r="D528" s="2" t="s">
        <v>10770</v>
      </c>
      <c r="I528" s="2"/>
      <c r="J528" s="2"/>
      <c r="K528" s="22" t="b">
        <v>0</v>
      </c>
      <c r="L528" s="2" t="s">
        <v>10771</v>
      </c>
      <c r="O528" s="22" t="b">
        <v>0</v>
      </c>
      <c r="P528" s="2" t="s">
        <v>10772</v>
      </c>
      <c r="U528" s="2"/>
      <c r="V528" s="2"/>
      <c r="W528" s="22" t="b">
        <v>0</v>
      </c>
      <c r="X528" s="2" t="s">
        <v>10773</v>
      </c>
      <c r="Y528" s="2"/>
      <c r="Z528" s="2"/>
      <c r="AA528" s="2"/>
      <c r="AB528" s="2"/>
      <c r="AG528" s="2" t="b">
        <v>0</v>
      </c>
      <c r="AH528" s="2" t="s">
        <v>10774</v>
      </c>
    </row>
    <row r="529">
      <c r="C529" s="22" t="b">
        <v>0</v>
      </c>
      <c r="D529" s="2" t="s">
        <v>10775</v>
      </c>
      <c r="I529" s="2"/>
      <c r="J529" s="2"/>
      <c r="K529" s="22" t="b">
        <v>0</v>
      </c>
      <c r="L529" s="2" t="s">
        <v>10776</v>
      </c>
      <c r="O529" s="22" t="b">
        <v>0</v>
      </c>
      <c r="P529" s="2" t="s">
        <v>8788</v>
      </c>
      <c r="U529" s="2"/>
      <c r="V529" s="2"/>
      <c r="W529" s="22" t="b">
        <v>0</v>
      </c>
      <c r="X529" s="2" t="s">
        <v>7250</v>
      </c>
      <c r="Y529" s="2"/>
      <c r="Z529" s="2"/>
      <c r="AA529" s="2"/>
      <c r="AB529" s="2"/>
      <c r="AG529" s="2" t="b">
        <v>0</v>
      </c>
      <c r="AH529" s="2" t="s">
        <v>10777</v>
      </c>
    </row>
    <row r="530">
      <c r="C530" s="22" t="b">
        <v>0</v>
      </c>
      <c r="D530" s="2" t="s">
        <v>10778</v>
      </c>
      <c r="I530" s="2"/>
      <c r="J530" s="2"/>
      <c r="K530" s="22" t="b">
        <v>0</v>
      </c>
      <c r="L530" s="2" t="s">
        <v>10779</v>
      </c>
      <c r="O530" s="22" t="b">
        <v>0</v>
      </c>
      <c r="P530" s="2" t="s">
        <v>10780</v>
      </c>
      <c r="U530" s="2"/>
      <c r="V530" s="2"/>
      <c r="W530" s="22" t="b">
        <v>0</v>
      </c>
      <c r="X530" s="2" t="s">
        <v>7270</v>
      </c>
      <c r="Y530" s="2"/>
      <c r="Z530" s="2"/>
      <c r="AA530" s="2"/>
      <c r="AB530" s="2"/>
      <c r="AG530" s="2" t="b">
        <v>0</v>
      </c>
      <c r="AH530" s="2" t="s">
        <v>10782</v>
      </c>
    </row>
    <row r="531">
      <c r="C531" s="22" t="b">
        <v>0</v>
      </c>
      <c r="D531" s="2" t="s">
        <v>10783</v>
      </c>
      <c r="I531" s="2"/>
      <c r="J531" s="2"/>
      <c r="K531" s="22" t="b">
        <v>0</v>
      </c>
      <c r="L531" s="2" t="s">
        <v>10784</v>
      </c>
      <c r="O531" s="22" t="b">
        <v>0</v>
      </c>
      <c r="P531" s="2" t="s">
        <v>10785</v>
      </c>
      <c r="U531" s="2"/>
      <c r="V531" s="2"/>
      <c r="W531" s="22" t="b">
        <v>0</v>
      </c>
      <c r="X531" s="2" t="s">
        <v>7290</v>
      </c>
      <c r="Y531" s="2"/>
      <c r="Z531" s="2"/>
      <c r="AA531" s="2"/>
      <c r="AB531" s="2"/>
      <c r="AG531" s="2" t="b">
        <v>0</v>
      </c>
      <c r="AH531" s="2" t="s">
        <v>10786</v>
      </c>
    </row>
    <row r="532">
      <c r="C532" s="22" t="b">
        <v>0</v>
      </c>
      <c r="D532" s="2" t="s">
        <v>10787</v>
      </c>
      <c r="I532" s="2"/>
      <c r="J532" s="2"/>
      <c r="K532" s="22" t="b">
        <v>0</v>
      </c>
      <c r="L532" s="2" t="s">
        <v>10788</v>
      </c>
      <c r="O532" s="22" t="b">
        <v>0</v>
      </c>
      <c r="P532" s="2" t="s">
        <v>8802</v>
      </c>
      <c r="U532" s="2"/>
      <c r="V532" s="2"/>
      <c r="W532" s="22" t="b">
        <v>0</v>
      </c>
      <c r="X532" s="2" t="s">
        <v>7306</v>
      </c>
      <c r="Y532" s="2"/>
      <c r="Z532" s="2"/>
      <c r="AA532" s="2"/>
      <c r="AB532" s="2"/>
      <c r="AG532" s="2" t="b">
        <v>0</v>
      </c>
      <c r="AH532" s="2" t="s">
        <v>10789</v>
      </c>
    </row>
    <row r="533">
      <c r="C533" s="22" t="b">
        <v>0</v>
      </c>
      <c r="D533" s="2" t="s">
        <v>10790</v>
      </c>
      <c r="I533" s="2"/>
      <c r="J533" s="2"/>
      <c r="K533" s="22" t="b">
        <v>0</v>
      </c>
      <c r="L533" s="2" t="s">
        <v>10791</v>
      </c>
      <c r="O533" s="22" t="b">
        <v>0</v>
      </c>
      <c r="P533" s="2" t="s">
        <v>8817</v>
      </c>
      <c r="U533" s="2"/>
      <c r="V533" s="2"/>
      <c r="W533" s="22" t="b">
        <v>0</v>
      </c>
      <c r="X533" s="2" t="s">
        <v>10792</v>
      </c>
      <c r="Y533" s="2"/>
      <c r="Z533" s="2"/>
      <c r="AA533" s="2"/>
      <c r="AB533" s="2"/>
      <c r="AG533" s="2" t="b">
        <v>0</v>
      </c>
      <c r="AH533" s="2" t="s">
        <v>10793</v>
      </c>
    </row>
    <row r="534">
      <c r="C534" s="22" t="b">
        <v>0</v>
      </c>
      <c r="D534" s="174" t="s">
        <v>10794</v>
      </c>
      <c r="I534" s="2"/>
      <c r="J534" s="2"/>
      <c r="K534" s="22" t="b">
        <v>0</v>
      </c>
      <c r="L534" s="2" t="s">
        <v>10795</v>
      </c>
      <c r="O534" s="22" t="b">
        <v>0</v>
      </c>
      <c r="P534" s="2" t="s">
        <v>8831</v>
      </c>
      <c r="U534" s="2"/>
      <c r="V534" s="2"/>
      <c r="W534" s="22" t="b">
        <v>0</v>
      </c>
      <c r="X534" s="2" t="s">
        <v>10796</v>
      </c>
      <c r="Y534" s="2"/>
      <c r="Z534" s="2"/>
      <c r="AA534" s="2"/>
      <c r="AB534" s="2"/>
      <c r="AG534" s="2" t="b">
        <v>0</v>
      </c>
      <c r="AH534" s="2" t="s">
        <v>10797</v>
      </c>
    </row>
    <row r="535">
      <c r="C535" s="22" t="b">
        <v>0</v>
      </c>
      <c r="D535" s="174" t="s">
        <v>10798</v>
      </c>
      <c r="I535" s="2"/>
      <c r="J535" s="2"/>
      <c r="K535" s="22" t="b">
        <v>0</v>
      </c>
      <c r="L535" s="2" t="s">
        <v>10799</v>
      </c>
      <c r="O535" s="22" t="b">
        <v>0</v>
      </c>
      <c r="P535" s="2" t="s">
        <v>10800</v>
      </c>
      <c r="U535" s="2"/>
      <c r="V535" s="2"/>
      <c r="W535" s="22" t="b">
        <v>0</v>
      </c>
      <c r="X535" s="2" t="s">
        <v>10801</v>
      </c>
      <c r="Y535" s="2"/>
      <c r="Z535" s="2"/>
      <c r="AA535" s="2"/>
      <c r="AB535" s="2"/>
      <c r="AG535" s="2" t="b">
        <v>0</v>
      </c>
      <c r="AH535" s="2" t="s">
        <v>10802</v>
      </c>
    </row>
    <row r="536">
      <c r="C536" s="22" t="b">
        <v>0</v>
      </c>
      <c r="D536" s="174" t="s">
        <v>10803</v>
      </c>
      <c r="I536" s="2"/>
      <c r="J536" s="2"/>
      <c r="K536" s="22" t="b">
        <v>0</v>
      </c>
      <c r="L536" s="2" t="s">
        <v>10804</v>
      </c>
      <c r="O536" s="22" t="b">
        <v>0</v>
      </c>
      <c r="P536" s="2" t="s">
        <v>10805</v>
      </c>
      <c r="U536" s="2"/>
      <c r="V536" s="2"/>
      <c r="W536" s="22" t="b">
        <v>0</v>
      </c>
      <c r="X536" s="2" t="s">
        <v>10806</v>
      </c>
      <c r="Y536" s="2"/>
      <c r="Z536" s="2"/>
      <c r="AA536" s="2"/>
      <c r="AB536" s="2"/>
      <c r="AG536" s="2" t="b">
        <v>0</v>
      </c>
      <c r="AH536" s="2" t="s">
        <v>10807</v>
      </c>
    </row>
    <row r="537">
      <c r="C537" s="22" t="b">
        <v>0</v>
      </c>
      <c r="D537" s="174" t="s">
        <v>10808</v>
      </c>
      <c r="I537" s="2"/>
      <c r="J537" s="2"/>
      <c r="K537" s="22" t="b">
        <v>0</v>
      </c>
      <c r="L537" s="2" t="s">
        <v>10809</v>
      </c>
      <c r="O537" s="22" t="b">
        <v>0</v>
      </c>
      <c r="P537" s="2" t="s">
        <v>684</v>
      </c>
      <c r="U537" s="2"/>
      <c r="V537" s="2"/>
      <c r="W537" s="22" t="b">
        <v>0</v>
      </c>
      <c r="X537" s="2" t="s">
        <v>10810</v>
      </c>
      <c r="Y537" s="2"/>
      <c r="Z537" s="2"/>
      <c r="AA537" s="2"/>
      <c r="AB537" s="2"/>
      <c r="AG537" s="2" t="b">
        <v>0</v>
      </c>
      <c r="AH537" s="2" t="s">
        <v>6339</v>
      </c>
    </row>
    <row r="538">
      <c r="C538" s="22" t="b">
        <v>0</v>
      </c>
      <c r="D538" s="174" t="s">
        <v>10811</v>
      </c>
      <c r="I538" s="2"/>
      <c r="J538" s="2"/>
      <c r="K538" s="22" t="b">
        <v>0</v>
      </c>
      <c r="L538" s="2" t="s">
        <v>10812</v>
      </c>
      <c r="O538" s="22" t="b">
        <v>0</v>
      </c>
      <c r="P538" s="2" t="s">
        <v>687</v>
      </c>
      <c r="U538" s="2"/>
      <c r="V538" s="2"/>
      <c r="W538" s="22" t="b">
        <v>0</v>
      </c>
      <c r="X538" s="2" t="s">
        <v>10813</v>
      </c>
      <c r="Y538" s="2"/>
      <c r="Z538" s="2"/>
      <c r="AA538" s="2"/>
      <c r="AB538" s="2"/>
      <c r="AG538" s="2" t="b">
        <v>0</v>
      </c>
      <c r="AH538" s="2" t="s">
        <v>6361</v>
      </c>
    </row>
    <row r="539">
      <c r="C539" s="22" t="b">
        <v>0</v>
      </c>
      <c r="D539" s="174" t="s">
        <v>10815</v>
      </c>
      <c r="I539" s="2"/>
      <c r="J539" s="2"/>
      <c r="K539" s="22" t="b">
        <v>0</v>
      </c>
      <c r="L539" s="2" t="s">
        <v>10816</v>
      </c>
      <c r="O539" s="22" t="b">
        <v>0</v>
      </c>
      <c r="P539" s="2" t="s">
        <v>699</v>
      </c>
      <c r="U539" s="2"/>
      <c r="V539" s="2"/>
      <c r="W539" s="22" t="b">
        <v>0</v>
      </c>
      <c r="X539" s="2" t="s">
        <v>10817</v>
      </c>
      <c r="Y539" s="2"/>
      <c r="Z539" s="2"/>
      <c r="AA539" s="2"/>
      <c r="AB539" s="2"/>
      <c r="AG539" s="2" t="b">
        <v>0</v>
      </c>
      <c r="AH539" s="2" t="s">
        <v>6383</v>
      </c>
    </row>
    <row r="540">
      <c r="C540" s="2" t="b">
        <v>0</v>
      </c>
      <c r="D540" s="174" t="s">
        <v>10818</v>
      </c>
      <c r="I540" s="2"/>
      <c r="J540" s="2"/>
      <c r="K540" s="22" t="b">
        <v>0</v>
      </c>
      <c r="L540" s="2" t="s">
        <v>10819</v>
      </c>
      <c r="O540" s="22" t="b">
        <v>0</v>
      </c>
      <c r="P540" s="2"/>
      <c r="U540" s="2"/>
      <c r="V540" s="2"/>
      <c r="W540" s="22" t="b">
        <v>0</v>
      </c>
      <c r="X540" s="2" t="s">
        <v>10820</v>
      </c>
      <c r="Y540" s="2"/>
      <c r="Z540" s="2"/>
      <c r="AA540" s="2"/>
      <c r="AB540" s="2"/>
      <c r="AG540" s="2" t="b">
        <v>0</v>
      </c>
      <c r="AH540" s="2" t="s">
        <v>10821</v>
      </c>
    </row>
    <row r="541">
      <c r="C541" s="2" t="b">
        <v>0</v>
      </c>
      <c r="D541" s="174" t="s">
        <v>10822</v>
      </c>
      <c r="I541" s="2"/>
      <c r="J541" s="2"/>
      <c r="K541" s="22" t="b">
        <v>0</v>
      </c>
      <c r="L541" s="2" t="s">
        <v>10823</v>
      </c>
      <c r="O541" s="22" t="b">
        <v>0</v>
      </c>
      <c r="P541" s="2" t="s">
        <v>763</v>
      </c>
      <c r="U541" s="2"/>
      <c r="V541" s="2"/>
      <c r="W541" s="22" t="b">
        <v>0</v>
      </c>
      <c r="X541" s="2" t="s">
        <v>10824</v>
      </c>
      <c r="Y541" s="2"/>
      <c r="Z541" s="2"/>
      <c r="AA541" s="2"/>
      <c r="AB541" s="2"/>
      <c r="AG541" s="22" t="b">
        <v>0</v>
      </c>
      <c r="AH541" s="2" t="s">
        <v>10825</v>
      </c>
    </row>
    <row r="542">
      <c r="C542" s="83" t="b">
        <v>0</v>
      </c>
      <c r="D542" s="84" t="s">
        <v>10826</v>
      </c>
      <c r="I542" s="2"/>
      <c r="J542" s="2"/>
      <c r="K542" s="22" t="b">
        <v>0</v>
      </c>
      <c r="L542" s="2" t="s">
        <v>10827</v>
      </c>
      <c r="O542" s="22" t="b">
        <v>0</v>
      </c>
      <c r="P542" s="2" t="s">
        <v>785</v>
      </c>
      <c r="U542" s="2"/>
      <c r="V542" s="2"/>
      <c r="W542" s="22" t="b">
        <v>0</v>
      </c>
      <c r="X542" s="2" t="s">
        <v>10828</v>
      </c>
      <c r="Y542" s="2"/>
      <c r="Z542" s="2"/>
      <c r="AA542" s="2"/>
      <c r="AB542" s="2"/>
      <c r="AG542" s="22" t="b">
        <v>0</v>
      </c>
      <c r="AH542" s="2" t="s">
        <v>7344</v>
      </c>
    </row>
    <row r="543">
      <c r="C543" s="2" t="b">
        <v>0</v>
      </c>
      <c r="D543" s="2" t="s">
        <v>10829</v>
      </c>
      <c r="I543" s="2"/>
      <c r="J543" s="2"/>
      <c r="K543" s="22" t="b">
        <v>0</v>
      </c>
      <c r="L543" s="2" t="s">
        <v>10830</v>
      </c>
      <c r="O543" s="22" t="b">
        <v>0</v>
      </c>
      <c r="P543" s="2" t="s">
        <v>787</v>
      </c>
      <c r="U543" s="2"/>
      <c r="V543" s="2"/>
      <c r="W543" s="22" t="b">
        <v>0</v>
      </c>
      <c r="X543" s="174" t="s">
        <v>6375</v>
      </c>
      <c r="Y543" s="2"/>
      <c r="Z543" s="2"/>
      <c r="AA543" s="2"/>
      <c r="AB543" s="2"/>
      <c r="AG543" s="22" t="b">
        <v>0</v>
      </c>
      <c r="AH543" s="2" t="s">
        <v>10831</v>
      </c>
    </row>
    <row r="544">
      <c r="C544" s="2" t="b">
        <v>0</v>
      </c>
      <c r="D544" s="2" t="s">
        <v>10832</v>
      </c>
      <c r="I544" s="2"/>
      <c r="J544" s="2"/>
      <c r="K544" s="22" t="b">
        <v>0</v>
      </c>
      <c r="L544" s="2" t="s">
        <v>10833</v>
      </c>
      <c r="O544" s="22" t="b">
        <v>0</v>
      </c>
      <c r="P544" s="2" t="s">
        <v>8908</v>
      </c>
      <c r="U544" s="2"/>
      <c r="V544" s="2"/>
      <c r="W544" s="22" t="b">
        <v>0</v>
      </c>
      <c r="X544" s="174" t="s">
        <v>6398</v>
      </c>
      <c r="Y544" s="2"/>
      <c r="Z544" s="2"/>
      <c r="AA544" s="2"/>
      <c r="AB544" s="2"/>
      <c r="AG544" s="22" t="b">
        <v>0</v>
      </c>
      <c r="AH544" s="2" t="s">
        <v>10834</v>
      </c>
    </row>
    <row r="545">
      <c r="C545" s="2" t="b">
        <v>0</v>
      </c>
      <c r="D545" s="2" t="s">
        <v>10835</v>
      </c>
      <c r="K545" s="22" t="b">
        <v>0</v>
      </c>
      <c r="L545" s="2" t="s">
        <v>10836</v>
      </c>
      <c r="O545" s="22" t="b">
        <v>0</v>
      </c>
      <c r="P545" s="2" t="s">
        <v>8920</v>
      </c>
      <c r="U545" s="2"/>
      <c r="V545" s="2"/>
      <c r="W545" s="22" t="b">
        <v>0</v>
      </c>
      <c r="X545" s="174" t="s">
        <v>6464</v>
      </c>
      <c r="Y545" s="2"/>
      <c r="Z545" s="2"/>
      <c r="AA545" s="2"/>
      <c r="AB545" s="2"/>
      <c r="AG545" s="22" t="b">
        <v>0</v>
      </c>
      <c r="AH545" s="2" t="s">
        <v>10837</v>
      </c>
    </row>
    <row r="546">
      <c r="C546" s="2" t="b">
        <v>0</v>
      </c>
      <c r="D546" s="2" t="s">
        <v>10838</v>
      </c>
      <c r="K546" s="22" t="b">
        <v>0</v>
      </c>
      <c r="L546" s="2" t="s">
        <v>10839</v>
      </c>
      <c r="O546" s="22" t="b">
        <v>0</v>
      </c>
      <c r="P546" s="2" t="s">
        <v>8932</v>
      </c>
      <c r="U546" s="2"/>
      <c r="V546" s="2"/>
      <c r="W546" s="22" t="b">
        <v>0</v>
      </c>
      <c r="X546" s="174" t="s">
        <v>7323</v>
      </c>
      <c r="Y546" s="2"/>
      <c r="Z546" s="2"/>
      <c r="AA546" s="2"/>
      <c r="AB546" s="2"/>
      <c r="AG546" s="22" t="b">
        <v>0</v>
      </c>
      <c r="AH546" s="2" t="s">
        <v>10840</v>
      </c>
    </row>
    <row r="547">
      <c r="C547" s="2" t="b">
        <v>0</v>
      </c>
      <c r="D547" s="2" t="s">
        <v>10841</v>
      </c>
      <c r="K547" s="22" t="b">
        <v>0</v>
      </c>
      <c r="L547" s="2" t="s">
        <v>10842</v>
      </c>
      <c r="O547" s="22" t="b">
        <v>0</v>
      </c>
      <c r="P547" s="2" t="s">
        <v>8944</v>
      </c>
      <c r="U547" s="2"/>
      <c r="V547" s="2"/>
      <c r="W547" s="22" t="b">
        <v>0</v>
      </c>
      <c r="X547" s="174" t="s">
        <v>7339</v>
      </c>
      <c r="Y547" s="2"/>
      <c r="Z547" s="2"/>
      <c r="AA547" s="2"/>
      <c r="AB547" s="2"/>
      <c r="AG547" s="22" t="b">
        <v>0</v>
      </c>
      <c r="AH547" s="2" t="s">
        <v>10843</v>
      </c>
    </row>
    <row r="548">
      <c r="C548" s="83" t="b">
        <v>0</v>
      </c>
      <c r="D548" s="84" t="s">
        <v>10845</v>
      </c>
      <c r="K548" s="22" t="b">
        <v>0</v>
      </c>
      <c r="L548" s="2" t="s">
        <v>10846</v>
      </c>
      <c r="O548" s="22" t="b">
        <v>0</v>
      </c>
      <c r="P548" s="2" t="s">
        <v>8957</v>
      </c>
      <c r="U548" s="2"/>
      <c r="V548" s="2"/>
      <c r="W548" s="22" t="b">
        <v>0</v>
      </c>
      <c r="X548" s="174" t="s">
        <v>7358</v>
      </c>
      <c r="Y548" s="2"/>
      <c r="Z548" s="2"/>
      <c r="AA548" s="2"/>
      <c r="AB548" s="2"/>
      <c r="AG548" s="22" t="b">
        <v>0</v>
      </c>
      <c r="AH548" s="2" t="s">
        <v>10847</v>
      </c>
    </row>
    <row r="549">
      <c r="C549" s="22" t="b">
        <v>0</v>
      </c>
      <c r="D549" s="2" t="s">
        <v>10848</v>
      </c>
      <c r="K549" s="22" t="b">
        <v>0</v>
      </c>
      <c r="L549" s="2" t="s">
        <v>10849</v>
      </c>
      <c r="O549" s="83" t="b">
        <v>0</v>
      </c>
      <c r="P549" s="170" t="s">
        <v>10850</v>
      </c>
      <c r="U549" s="2"/>
      <c r="V549" s="2"/>
      <c r="W549" s="22" t="b">
        <v>0</v>
      </c>
      <c r="X549" s="2" t="s">
        <v>10851</v>
      </c>
      <c r="Y549" s="2"/>
      <c r="Z549" s="2"/>
      <c r="AA549" s="2"/>
      <c r="AB549" s="2"/>
      <c r="AG549" s="22" t="b">
        <v>0</v>
      </c>
      <c r="AH549" s="2" t="s">
        <v>10852</v>
      </c>
    </row>
    <row r="550">
      <c r="C550" s="22" t="b">
        <v>0</v>
      </c>
      <c r="D550" s="2" t="s">
        <v>10853</v>
      </c>
      <c r="K550" s="22" t="b">
        <v>0</v>
      </c>
      <c r="L550" s="2" t="s">
        <v>10854</v>
      </c>
      <c r="O550" s="22" t="b">
        <v>0</v>
      </c>
      <c r="P550" s="2" t="s">
        <v>10855</v>
      </c>
      <c r="U550" s="2"/>
      <c r="V550" s="2"/>
      <c r="W550" s="22" t="b">
        <v>0</v>
      </c>
      <c r="X550" s="2" t="s">
        <v>10856</v>
      </c>
      <c r="Y550" s="2"/>
      <c r="Z550" s="2"/>
      <c r="AA550" s="2"/>
      <c r="AB550" s="2"/>
      <c r="AG550" s="22" t="b">
        <v>0</v>
      </c>
      <c r="AH550" s="2" t="s">
        <v>10857</v>
      </c>
    </row>
    <row r="551">
      <c r="C551" s="22" t="b">
        <v>0</v>
      </c>
      <c r="D551" s="2" t="s">
        <v>10858</v>
      </c>
      <c r="K551" s="22" t="b">
        <v>0</v>
      </c>
      <c r="L551" s="2" t="s">
        <v>10859</v>
      </c>
      <c r="O551" s="22" t="b">
        <v>0</v>
      </c>
      <c r="P551" s="2" t="s">
        <v>10860</v>
      </c>
      <c r="U551" s="2"/>
      <c r="V551" s="2"/>
      <c r="W551" s="22" t="b">
        <v>0</v>
      </c>
      <c r="X551" s="2" t="s">
        <v>10861</v>
      </c>
      <c r="Y551" s="2"/>
      <c r="Z551" s="2"/>
      <c r="AA551" s="2"/>
      <c r="AB551" s="2"/>
      <c r="AG551" s="22" t="b">
        <v>0</v>
      </c>
      <c r="AH551" s="2" t="s">
        <v>10862</v>
      </c>
    </row>
    <row r="552">
      <c r="C552" s="22" t="b">
        <v>0</v>
      </c>
      <c r="D552" s="2" t="s">
        <v>10863</v>
      </c>
      <c r="K552" s="22" t="b">
        <v>0</v>
      </c>
      <c r="L552" s="2" t="s">
        <v>10864</v>
      </c>
      <c r="O552" s="22" t="b">
        <v>0</v>
      </c>
      <c r="P552" s="2" t="s">
        <v>10865</v>
      </c>
      <c r="U552" s="2"/>
      <c r="V552" s="2"/>
      <c r="W552" s="22" t="b">
        <v>0</v>
      </c>
      <c r="X552" s="2" t="s">
        <v>10866</v>
      </c>
      <c r="Y552" s="2"/>
      <c r="Z552" s="2"/>
      <c r="AA552" s="2"/>
      <c r="AB552" s="2"/>
      <c r="AG552" s="22" t="b">
        <v>0</v>
      </c>
      <c r="AH552" s="2" t="s">
        <v>10867</v>
      </c>
    </row>
    <row r="553">
      <c r="C553" s="22" t="b">
        <v>0</v>
      </c>
      <c r="D553" s="2" t="s">
        <v>10868</v>
      </c>
      <c r="K553" s="22" t="b">
        <v>0</v>
      </c>
      <c r="L553" s="2" t="s">
        <v>10869</v>
      </c>
      <c r="O553" s="22" t="b">
        <v>0</v>
      </c>
      <c r="P553" s="2" t="s">
        <v>10870</v>
      </c>
      <c r="U553" s="2"/>
      <c r="V553" s="2"/>
      <c r="W553" s="22" t="b">
        <v>0</v>
      </c>
      <c r="X553" s="2" t="s">
        <v>10871</v>
      </c>
      <c r="Y553" s="2"/>
      <c r="Z553" s="2"/>
      <c r="AA553" s="2"/>
      <c r="AB553" s="2"/>
      <c r="AG553" s="22" t="b">
        <v>0</v>
      </c>
      <c r="AH553" s="2" t="s">
        <v>10873</v>
      </c>
    </row>
    <row r="554">
      <c r="C554" s="22" t="b">
        <v>0</v>
      </c>
      <c r="D554" s="2" t="s">
        <v>10874</v>
      </c>
      <c r="K554" s="22" t="b">
        <v>0</v>
      </c>
      <c r="L554" s="2" t="s">
        <v>10875</v>
      </c>
      <c r="O554" s="22" t="b">
        <v>0</v>
      </c>
      <c r="P554" s="2" t="s">
        <v>10877</v>
      </c>
      <c r="U554" s="2"/>
      <c r="V554" s="2"/>
      <c r="W554" s="22" t="b">
        <v>0</v>
      </c>
      <c r="X554" s="2" t="s">
        <v>10878</v>
      </c>
      <c r="Y554" s="2"/>
      <c r="Z554" s="2"/>
      <c r="AA554" s="2"/>
      <c r="AB554" s="2"/>
      <c r="AG554" s="22" t="b">
        <v>0</v>
      </c>
      <c r="AH554" s="2" t="s">
        <v>10879</v>
      </c>
    </row>
    <row r="555">
      <c r="C555" s="22" t="b">
        <v>0</v>
      </c>
      <c r="D555" s="2" t="s">
        <v>10881</v>
      </c>
      <c r="K555" s="22" t="b">
        <v>0</v>
      </c>
      <c r="L555" s="2" t="s">
        <v>10882</v>
      </c>
      <c r="O555" s="22" t="b">
        <v>0</v>
      </c>
      <c r="P555" s="2" t="s">
        <v>10884</v>
      </c>
      <c r="U555" s="2"/>
      <c r="V555" s="2"/>
      <c r="W555" s="22" t="b">
        <v>0</v>
      </c>
      <c r="X555" s="2" t="s">
        <v>10885</v>
      </c>
      <c r="Y555" s="2"/>
      <c r="Z555" s="2"/>
      <c r="AA555" s="2"/>
      <c r="AB555" s="2"/>
      <c r="AG555" s="22" t="b">
        <v>0</v>
      </c>
      <c r="AH555" s="2" t="s">
        <v>10886</v>
      </c>
    </row>
    <row r="556">
      <c r="C556" s="22" t="b">
        <v>0</v>
      </c>
      <c r="D556" s="2" t="s">
        <v>10887</v>
      </c>
      <c r="K556" s="22" t="b">
        <v>0</v>
      </c>
      <c r="L556" s="2" t="s">
        <v>10888</v>
      </c>
      <c r="O556" s="22" t="b">
        <v>0</v>
      </c>
      <c r="P556" s="2" t="s">
        <v>10889</v>
      </c>
      <c r="W556" s="83" t="b">
        <v>0</v>
      </c>
      <c r="X556" s="84" t="s">
        <v>278</v>
      </c>
      <c r="Y556" s="2"/>
      <c r="Z556" s="2"/>
      <c r="AA556" s="2"/>
      <c r="AB556" s="2"/>
      <c r="AG556" s="22" t="b">
        <v>0</v>
      </c>
      <c r="AH556" s="2" t="s">
        <v>10890</v>
      </c>
    </row>
    <row r="557">
      <c r="C557" s="22" t="b">
        <v>0</v>
      </c>
      <c r="D557" s="2" t="s">
        <v>10891</v>
      </c>
      <c r="K557" s="22" t="b">
        <v>0</v>
      </c>
      <c r="L557" s="2" t="s">
        <v>10892</v>
      </c>
      <c r="O557" s="22" t="b">
        <v>0</v>
      </c>
      <c r="P557" s="2" t="s">
        <v>10893</v>
      </c>
      <c r="U557" s="2"/>
      <c r="V557" s="2"/>
      <c r="W557" s="22" t="b">
        <v>0</v>
      </c>
      <c r="X557" s="2" t="s">
        <v>10894</v>
      </c>
      <c r="Y557" s="2"/>
      <c r="Z557" s="2"/>
      <c r="AA557" s="2"/>
      <c r="AB557" s="2"/>
      <c r="AG557" s="22" t="b">
        <v>0</v>
      </c>
      <c r="AH557" s="2" t="s">
        <v>10895</v>
      </c>
    </row>
    <row r="558">
      <c r="C558" s="22" t="b">
        <v>0</v>
      </c>
      <c r="D558" s="2" t="s">
        <v>10896</v>
      </c>
      <c r="K558" s="22" t="b">
        <v>0</v>
      </c>
      <c r="L558" s="2" t="s">
        <v>10897</v>
      </c>
      <c r="O558" s="22" t="b">
        <v>0</v>
      </c>
      <c r="P558" s="2" t="s">
        <v>10898</v>
      </c>
      <c r="U558" s="2"/>
      <c r="V558" s="2"/>
      <c r="W558" s="22" t="b">
        <v>0</v>
      </c>
      <c r="X558" s="2" t="s">
        <v>10899</v>
      </c>
      <c r="Y558" s="2"/>
      <c r="Z558" s="2"/>
      <c r="AA558" s="2"/>
      <c r="AB558" s="2"/>
      <c r="AG558" s="22" t="b">
        <v>0</v>
      </c>
      <c r="AH558" s="2" t="s">
        <v>10900</v>
      </c>
    </row>
    <row r="559">
      <c r="C559" s="22" t="b">
        <v>0</v>
      </c>
      <c r="D559" s="2" t="s">
        <v>10902</v>
      </c>
      <c r="K559" s="22" t="b">
        <v>0</v>
      </c>
      <c r="L559" s="2" t="s">
        <v>10903</v>
      </c>
      <c r="O559" s="22" t="b">
        <v>0</v>
      </c>
      <c r="P559" s="2" t="s">
        <v>10904</v>
      </c>
      <c r="U559" s="2"/>
      <c r="V559" s="2"/>
      <c r="W559" s="22" t="b">
        <v>0</v>
      </c>
      <c r="X559" s="2" t="s">
        <v>10905</v>
      </c>
      <c r="Y559" s="2"/>
      <c r="Z559" s="2"/>
      <c r="AA559" s="2"/>
      <c r="AB559" s="2"/>
      <c r="AG559" s="22" t="b">
        <v>0</v>
      </c>
      <c r="AH559" s="2" t="s">
        <v>10906</v>
      </c>
    </row>
    <row r="560">
      <c r="C560" s="22" t="b">
        <v>0</v>
      </c>
      <c r="D560" s="2" t="s">
        <v>10907</v>
      </c>
      <c r="K560" s="22" t="b">
        <v>0</v>
      </c>
      <c r="L560" s="2" t="s">
        <v>10908</v>
      </c>
      <c r="O560" s="22" t="b">
        <v>0</v>
      </c>
      <c r="P560" s="2" t="s">
        <v>10909</v>
      </c>
      <c r="U560" s="2"/>
      <c r="V560" s="2"/>
      <c r="W560" s="22" t="b">
        <v>0</v>
      </c>
      <c r="X560" s="2" t="s">
        <v>10910</v>
      </c>
      <c r="Y560" s="2"/>
      <c r="Z560" s="2"/>
      <c r="AA560" s="2"/>
      <c r="AB560" s="2"/>
      <c r="AG560" s="22" t="b">
        <v>0</v>
      </c>
      <c r="AH560" s="2" t="s">
        <v>10911</v>
      </c>
    </row>
    <row r="561">
      <c r="C561" s="22" t="b">
        <v>0</v>
      </c>
      <c r="D561" s="2" t="s">
        <v>10912</v>
      </c>
      <c r="K561" s="22" t="b">
        <v>0</v>
      </c>
      <c r="L561" s="2" t="s">
        <v>10913</v>
      </c>
      <c r="O561" s="22" t="b">
        <v>0</v>
      </c>
      <c r="P561" s="2" t="s">
        <v>10914</v>
      </c>
      <c r="U561" s="2"/>
      <c r="V561" s="2"/>
      <c r="W561" s="22" t="b">
        <v>0</v>
      </c>
      <c r="X561" s="2" t="s">
        <v>10915</v>
      </c>
      <c r="Y561" s="2"/>
      <c r="Z561" s="2"/>
      <c r="AA561" s="2"/>
      <c r="AB561" s="2"/>
      <c r="AG561" s="22" t="b">
        <v>0</v>
      </c>
      <c r="AH561" s="2" t="s">
        <v>10916</v>
      </c>
    </row>
    <row r="562">
      <c r="C562" s="22" t="b">
        <v>0</v>
      </c>
      <c r="D562" s="2" t="s">
        <v>10917</v>
      </c>
      <c r="K562" s="22" t="b">
        <v>0</v>
      </c>
      <c r="L562" s="2" t="s">
        <v>10918</v>
      </c>
      <c r="O562" s="22" t="b">
        <v>0</v>
      </c>
      <c r="P562" s="2" t="s">
        <v>10919</v>
      </c>
      <c r="U562" s="2"/>
      <c r="V562" s="2"/>
      <c r="W562" s="22" t="b">
        <v>0</v>
      </c>
      <c r="X562" s="2" t="s">
        <v>10920</v>
      </c>
      <c r="Y562" s="2"/>
      <c r="Z562" s="2"/>
      <c r="AA562" s="2"/>
      <c r="AB562" s="2"/>
      <c r="AG562" s="22" t="b">
        <v>0</v>
      </c>
      <c r="AH562" s="2" t="s">
        <v>10921</v>
      </c>
    </row>
    <row r="563">
      <c r="C563" s="22" t="b">
        <v>0</v>
      </c>
      <c r="D563" s="2" t="s">
        <v>10923</v>
      </c>
      <c r="K563" s="22" t="b">
        <v>0</v>
      </c>
      <c r="L563" s="2" t="s">
        <v>10924</v>
      </c>
      <c r="O563" s="22" t="b">
        <v>0</v>
      </c>
      <c r="P563" s="2" t="s">
        <v>10925</v>
      </c>
      <c r="U563" s="2"/>
      <c r="V563" s="2"/>
      <c r="W563" s="22" t="b">
        <v>0</v>
      </c>
      <c r="X563" s="2" t="s">
        <v>10926</v>
      </c>
      <c r="Y563" s="2"/>
      <c r="Z563" s="2"/>
      <c r="AA563" s="2"/>
      <c r="AB563" s="2"/>
      <c r="AG563" s="22" t="b">
        <v>0</v>
      </c>
      <c r="AH563" s="2" t="s">
        <v>10927</v>
      </c>
    </row>
    <row r="564">
      <c r="C564" s="22" t="b">
        <v>0</v>
      </c>
      <c r="D564" s="2" t="s">
        <v>10928</v>
      </c>
      <c r="K564" s="22" t="b">
        <v>0</v>
      </c>
      <c r="L564" s="2" t="s">
        <v>10929</v>
      </c>
      <c r="O564" s="22" t="b">
        <v>0</v>
      </c>
      <c r="P564" s="2" t="s">
        <v>10930</v>
      </c>
      <c r="U564" s="2"/>
      <c r="V564" s="2"/>
      <c r="W564" s="22" t="b">
        <v>0</v>
      </c>
      <c r="X564" s="2" t="s">
        <v>10931</v>
      </c>
      <c r="Y564" s="2"/>
      <c r="Z564" s="2"/>
      <c r="AA564" s="2"/>
      <c r="AB564" s="2"/>
      <c r="AG564" s="22" t="b">
        <v>0</v>
      </c>
      <c r="AH564" s="2" t="s">
        <v>10932</v>
      </c>
    </row>
    <row r="565">
      <c r="C565" s="22" t="b">
        <v>0</v>
      </c>
      <c r="D565" s="2" t="s">
        <v>10933</v>
      </c>
      <c r="K565" s="22" t="b">
        <v>0</v>
      </c>
      <c r="L565" s="2" t="s">
        <v>10934</v>
      </c>
      <c r="O565" s="22" t="b">
        <v>0</v>
      </c>
      <c r="P565" s="2" t="s">
        <v>10935</v>
      </c>
      <c r="U565" s="2"/>
      <c r="V565" s="2"/>
      <c r="W565" s="22" t="b">
        <v>0</v>
      </c>
      <c r="X565" s="2" t="s">
        <v>10936</v>
      </c>
      <c r="Y565" s="2"/>
      <c r="Z565" s="2"/>
      <c r="AA565" s="2"/>
      <c r="AB565" s="2"/>
      <c r="AG565" s="22" t="b">
        <v>0</v>
      </c>
      <c r="AH565" s="2" t="s">
        <v>10937</v>
      </c>
    </row>
    <row r="566">
      <c r="C566" s="22" t="b">
        <v>0</v>
      </c>
      <c r="D566" s="2" t="s">
        <v>10938</v>
      </c>
      <c r="K566" s="22" t="b">
        <v>0</v>
      </c>
      <c r="L566" s="2" t="s">
        <v>10939</v>
      </c>
      <c r="O566" s="22" t="b">
        <v>0</v>
      </c>
      <c r="P566" s="2" t="s">
        <v>10940</v>
      </c>
      <c r="U566" s="2"/>
      <c r="V566" s="2"/>
      <c r="W566" s="22" t="b">
        <v>0</v>
      </c>
      <c r="X566" s="2" t="s">
        <v>10941</v>
      </c>
      <c r="Y566" s="2"/>
      <c r="Z566" s="2"/>
      <c r="AA566" s="2"/>
      <c r="AB566" s="2"/>
      <c r="AG566" s="22" t="b">
        <v>0</v>
      </c>
      <c r="AH566" s="2" t="s">
        <v>10942</v>
      </c>
    </row>
    <row r="567">
      <c r="C567" s="22" t="b">
        <v>0</v>
      </c>
      <c r="D567" s="2" t="s">
        <v>10943</v>
      </c>
      <c r="K567" s="22" t="b">
        <v>0</v>
      </c>
      <c r="L567" s="2" t="s">
        <v>10944</v>
      </c>
      <c r="O567" s="22" t="b">
        <v>0</v>
      </c>
      <c r="P567" s="2" t="s">
        <v>10945</v>
      </c>
      <c r="U567" s="2"/>
      <c r="V567" s="2"/>
      <c r="W567" s="22" t="b">
        <v>0</v>
      </c>
      <c r="X567" s="2" t="s">
        <v>10946</v>
      </c>
      <c r="Y567" s="2"/>
      <c r="Z567" s="2"/>
      <c r="AA567" s="2"/>
      <c r="AB567" s="2"/>
      <c r="AG567" s="22" t="b">
        <v>0</v>
      </c>
      <c r="AH567" s="2" t="s">
        <v>10947</v>
      </c>
    </row>
    <row r="568">
      <c r="C568" s="22" t="b">
        <v>0</v>
      </c>
      <c r="D568" s="2" t="s">
        <v>10948</v>
      </c>
      <c r="K568" s="22" t="b">
        <v>0</v>
      </c>
      <c r="L568" s="2" t="s">
        <v>10949</v>
      </c>
      <c r="O568" s="22" t="b">
        <v>0</v>
      </c>
      <c r="P568" s="2" t="s">
        <v>10950</v>
      </c>
      <c r="U568" s="2"/>
      <c r="V568" s="2"/>
      <c r="W568" s="22" t="b">
        <v>0</v>
      </c>
      <c r="X568" s="2" t="s">
        <v>10951</v>
      </c>
      <c r="Y568" s="2"/>
      <c r="Z568" s="2"/>
      <c r="AA568" s="2"/>
      <c r="AB568" s="2"/>
      <c r="AG568" s="22" t="b">
        <v>0</v>
      </c>
      <c r="AH568" s="2" t="s">
        <v>10952</v>
      </c>
    </row>
    <row r="569">
      <c r="C569" s="22" t="b">
        <v>0</v>
      </c>
      <c r="D569" s="2" t="s">
        <v>10953</v>
      </c>
      <c r="K569" s="22" t="b">
        <v>0</v>
      </c>
      <c r="L569" s="2" t="s">
        <v>10954</v>
      </c>
      <c r="O569" s="22" t="b">
        <v>0</v>
      </c>
      <c r="P569" s="2" t="s">
        <v>10955</v>
      </c>
      <c r="U569" s="2"/>
      <c r="V569" s="2"/>
      <c r="W569" s="22" t="b">
        <v>0</v>
      </c>
      <c r="X569" s="2" t="s">
        <v>10956</v>
      </c>
      <c r="Y569" s="2"/>
      <c r="Z569" s="2"/>
      <c r="AA569" s="2"/>
      <c r="AB569" s="2"/>
      <c r="AG569" s="22" t="b">
        <v>0</v>
      </c>
      <c r="AH569" s="2" t="s">
        <v>10957</v>
      </c>
    </row>
    <row r="570">
      <c r="C570" s="22" t="b">
        <v>0</v>
      </c>
      <c r="D570" s="2" t="s">
        <v>10958</v>
      </c>
      <c r="K570" s="22" t="b">
        <v>0</v>
      </c>
      <c r="L570" s="2" t="s">
        <v>10959</v>
      </c>
      <c r="O570" s="22" t="b">
        <v>0</v>
      </c>
      <c r="P570" s="2" t="s">
        <v>10960</v>
      </c>
      <c r="U570" s="2"/>
      <c r="V570" s="2"/>
      <c r="W570" s="22" t="b">
        <v>0</v>
      </c>
      <c r="X570" s="2" t="s">
        <v>10961</v>
      </c>
      <c r="Y570" s="2"/>
      <c r="Z570" s="2"/>
      <c r="AA570" s="2"/>
      <c r="AB570" s="2"/>
      <c r="AG570" s="22" t="b">
        <v>0</v>
      </c>
      <c r="AH570" s="2" t="s">
        <v>10962</v>
      </c>
    </row>
    <row r="571">
      <c r="C571" s="22" t="b">
        <v>0</v>
      </c>
      <c r="D571" s="2" t="s">
        <v>10963</v>
      </c>
      <c r="K571" s="22" t="b">
        <v>0</v>
      </c>
      <c r="L571" s="2" t="s">
        <v>10964</v>
      </c>
      <c r="O571" s="22" t="b">
        <v>0</v>
      </c>
      <c r="P571" s="2" t="s">
        <v>10965</v>
      </c>
      <c r="U571" s="2"/>
      <c r="V571" s="2"/>
      <c r="W571" s="22" t="b">
        <v>0</v>
      </c>
      <c r="X571" s="2" t="s">
        <v>10966</v>
      </c>
      <c r="Y571" s="2"/>
      <c r="Z571" s="2"/>
      <c r="AA571" s="2"/>
      <c r="AB571" s="2"/>
      <c r="AG571" s="22" t="b">
        <v>0</v>
      </c>
      <c r="AH571" s="2" t="s">
        <v>10967</v>
      </c>
    </row>
    <row r="572">
      <c r="C572" s="22" t="b">
        <v>0</v>
      </c>
      <c r="D572" s="2" t="s">
        <v>10968</v>
      </c>
      <c r="K572" s="22" t="b">
        <v>0</v>
      </c>
      <c r="L572" s="2" t="s">
        <v>10969</v>
      </c>
      <c r="O572" s="22" t="b">
        <v>0</v>
      </c>
      <c r="P572" s="2" t="s">
        <v>10970</v>
      </c>
      <c r="U572" s="2"/>
      <c r="V572" s="2"/>
      <c r="W572" s="22" t="b">
        <v>0</v>
      </c>
      <c r="X572" s="2" t="s">
        <v>10971</v>
      </c>
      <c r="Y572" s="2"/>
      <c r="Z572" s="2"/>
      <c r="AA572" s="2"/>
      <c r="AB572" s="2"/>
      <c r="AG572" s="22" t="b">
        <v>0</v>
      </c>
      <c r="AH572" s="2" t="s">
        <v>10972</v>
      </c>
    </row>
    <row r="573">
      <c r="C573" s="22" t="b">
        <v>0</v>
      </c>
      <c r="D573" s="2" t="s">
        <v>10974</v>
      </c>
      <c r="K573" s="22" t="b">
        <v>0</v>
      </c>
      <c r="L573" s="2" t="s">
        <v>10975</v>
      </c>
      <c r="O573" s="22" t="b">
        <v>0</v>
      </c>
      <c r="P573" s="2" t="s">
        <v>8981</v>
      </c>
      <c r="U573" s="2"/>
      <c r="V573" s="2"/>
      <c r="W573" s="22" t="b">
        <v>0</v>
      </c>
      <c r="X573" s="2" t="s">
        <v>10976</v>
      </c>
      <c r="Y573" s="2"/>
      <c r="Z573" s="2"/>
      <c r="AA573" s="2"/>
      <c r="AB573" s="2"/>
      <c r="AG573" s="22" t="b">
        <v>0</v>
      </c>
      <c r="AH573" s="2" t="s">
        <v>10977</v>
      </c>
    </row>
    <row r="574">
      <c r="C574" s="22" t="b">
        <v>0</v>
      </c>
      <c r="D574" s="2" t="s">
        <v>10978</v>
      </c>
      <c r="K574" s="22" t="b">
        <v>0</v>
      </c>
      <c r="L574" s="2" t="s">
        <v>10979</v>
      </c>
      <c r="O574" s="22" t="b">
        <v>0</v>
      </c>
      <c r="P574" s="2" t="s">
        <v>8994</v>
      </c>
      <c r="U574" s="2"/>
      <c r="V574" s="2"/>
      <c r="W574" s="22" t="b">
        <v>0</v>
      </c>
      <c r="X574" s="2" t="s">
        <v>4023</v>
      </c>
      <c r="Y574" s="2"/>
      <c r="Z574" s="2"/>
      <c r="AA574" s="2"/>
      <c r="AB574" s="2"/>
      <c r="AG574" s="22" t="b">
        <v>0</v>
      </c>
      <c r="AH574" s="2" t="s">
        <v>10980</v>
      </c>
    </row>
    <row r="575">
      <c r="C575" s="22" t="b">
        <v>0</v>
      </c>
      <c r="D575" s="2" t="s">
        <v>10981</v>
      </c>
      <c r="K575" s="22" t="b">
        <v>0</v>
      </c>
      <c r="L575" s="2" t="s">
        <v>10982</v>
      </c>
      <c r="O575" s="22" t="b">
        <v>0</v>
      </c>
      <c r="P575" s="2" t="s">
        <v>9008</v>
      </c>
      <c r="U575" s="2"/>
      <c r="V575" s="2"/>
      <c r="W575" s="22" t="b">
        <v>0</v>
      </c>
      <c r="X575" s="2" t="s">
        <v>10983</v>
      </c>
      <c r="Y575" s="2"/>
      <c r="Z575" s="2"/>
      <c r="AA575" s="2"/>
      <c r="AB575" s="2"/>
      <c r="AG575" s="22" t="b">
        <v>0</v>
      </c>
      <c r="AH575" s="2" t="s">
        <v>10984</v>
      </c>
    </row>
    <row r="576">
      <c r="C576" s="22" t="b">
        <v>0</v>
      </c>
      <c r="D576" s="2" t="s">
        <v>10985</v>
      </c>
      <c r="K576" s="22" t="b">
        <v>0</v>
      </c>
      <c r="L576" s="2" t="s">
        <v>10986</v>
      </c>
      <c r="O576" s="22" t="b">
        <v>0</v>
      </c>
      <c r="P576" s="2" t="s">
        <v>9020</v>
      </c>
      <c r="U576" s="2"/>
      <c r="V576" s="2"/>
      <c r="W576" s="22" t="b">
        <v>0</v>
      </c>
      <c r="X576" s="2" t="s">
        <v>10987</v>
      </c>
      <c r="Y576" s="2"/>
      <c r="Z576" s="2"/>
      <c r="AA576" s="2"/>
      <c r="AB576" s="2"/>
      <c r="AG576" s="22" t="b">
        <v>0</v>
      </c>
      <c r="AH576" s="2" t="s">
        <v>10988</v>
      </c>
    </row>
    <row r="577">
      <c r="C577" s="2" t="b">
        <v>0</v>
      </c>
      <c r="D577" s="2" t="s">
        <v>10989</v>
      </c>
      <c r="K577" s="22" t="b">
        <v>0</v>
      </c>
      <c r="L577" s="2" t="s">
        <v>10990</v>
      </c>
      <c r="O577" s="22" t="b">
        <v>0</v>
      </c>
      <c r="P577" s="2" t="s">
        <v>9031</v>
      </c>
      <c r="U577" s="2"/>
      <c r="V577" s="2"/>
      <c r="W577" s="22" t="b">
        <v>0</v>
      </c>
      <c r="X577" s="2" t="s">
        <v>10991</v>
      </c>
      <c r="Y577" s="2"/>
      <c r="Z577" s="2"/>
      <c r="AA577" s="2"/>
      <c r="AB577" s="2"/>
      <c r="AG577" s="22" t="b">
        <v>0</v>
      </c>
      <c r="AH577" s="2" t="s">
        <v>10992</v>
      </c>
    </row>
    <row r="578">
      <c r="C578" s="2" t="b">
        <v>0</v>
      </c>
      <c r="D578" s="2" t="s">
        <v>10993</v>
      </c>
      <c r="K578" s="22" t="b">
        <v>0</v>
      </c>
      <c r="L578" s="2" t="s">
        <v>10994</v>
      </c>
      <c r="O578" s="22" t="b">
        <v>0</v>
      </c>
      <c r="P578" s="2" t="s">
        <v>9042</v>
      </c>
      <c r="U578" s="2"/>
      <c r="V578" s="2"/>
      <c r="W578" s="22" t="b">
        <v>0</v>
      </c>
      <c r="X578" s="2" t="s">
        <v>10995</v>
      </c>
      <c r="Y578" s="2"/>
      <c r="Z578" s="2"/>
      <c r="AA578" s="2"/>
      <c r="AB578" s="2"/>
      <c r="AG578" s="22" t="b">
        <v>0</v>
      </c>
      <c r="AH578" s="2" t="s">
        <v>10996</v>
      </c>
    </row>
    <row r="579">
      <c r="C579" s="2" t="b">
        <v>0</v>
      </c>
      <c r="D579" s="2" t="s">
        <v>10997</v>
      </c>
      <c r="K579" s="22" t="b">
        <v>0</v>
      </c>
      <c r="L579" s="2" t="s">
        <v>10998</v>
      </c>
      <c r="O579" s="22" t="b">
        <v>0</v>
      </c>
      <c r="P579" s="2" t="s">
        <v>10999</v>
      </c>
      <c r="U579" s="2"/>
      <c r="V579" s="2"/>
      <c r="W579" s="22" t="b">
        <v>0</v>
      </c>
      <c r="X579" s="2" t="s">
        <v>11000</v>
      </c>
      <c r="Y579" s="2"/>
      <c r="Z579" s="2"/>
      <c r="AA579" s="2"/>
      <c r="AB579" s="2"/>
      <c r="AG579" s="22" t="b">
        <v>0</v>
      </c>
      <c r="AH579" s="2" t="s">
        <v>11001</v>
      </c>
    </row>
    <row r="580">
      <c r="C580" s="2" t="b">
        <v>0</v>
      </c>
      <c r="D580" s="2" t="s">
        <v>11002</v>
      </c>
      <c r="K580" s="22" t="b">
        <v>0</v>
      </c>
      <c r="L580" s="2" t="s">
        <v>11003</v>
      </c>
      <c r="O580" s="22" t="b">
        <v>0</v>
      </c>
      <c r="P580" s="2" t="s">
        <v>11004</v>
      </c>
      <c r="U580" s="2"/>
      <c r="V580" s="2"/>
      <c r="W580" s="22" t="b">
        <v>0</v>
      </c>
      <c r="X580" s="2" t="s">
        <v>11005</v>
      </c>
      <c r="Y580" s="2"/>
      <c r="Z580" s="2"/>
      <c r="AA580" s="2"/>
      <c r="AB580" s="2"/>
      <c r="AG580" s="22" t="b">
        <v>0</v>
      </c>
      <c r="AH580" s="2" t="s">
        <v>11007</v>
      </c>
    </row>
    <row r="581">
      <c r="C581" s="2" t="b">
        <v>0</v>
      </c>
      <c r="D581" s="2" t="s">
        <v>11008</v>
      </c>
      <c r="K581" s="22" t="b">
        <v>0</v>
      </c>
      <c r="L581" s="2" t="s">
        <v>11010</v>
      </c>
      <c r="O581" s="22" t="b">
        <v>0</v>
      </c>
      <c r="P581" s="2" t="s">
        <v>11011</v>
      </c>
      <c r="U581" s="2"/>
      <c r="V581" s="2"/>
      <c r="W581" s="22" t="b">
        <v>0</v>
      </c>
      <c r="X581" s="2" t="s">
        <v>11012</v>
      </c>
      <c r="Y581" s="2"/>
      <c r="Z581" s="2"/>
      <c r="AA581" s="2"/>
      <c r="AB581" s="2"/>
      <c r="AG581" s="22" t="b">
        <v>0</v>
      </c>
      <c r="AH581" s="2" t="s">
        <v>11013</v>
      </c>
    </row>
    <row r="582">
      <c r="C582" s="2" t="b">
        <v>0</v>
      </c>
      <c r="D582" s="2" t="s">
        <v>11014</v>
      </c>
      <c r="K582" s="22" t="b">
        <v>0</v>
      </c>
      <c r="L582" s="2" t="s">
        <v>11015</v>
      </c>
      <c r="O582" s="22" t="b">
        <v>0</v>
      </c>
      <c r="P582" s="2" t="s">
        <v>11016</v>
      </c>
      <c r="U582" s="2"/>
      <c r="V582" s="2"/>
      <c r="W582" s="22" t="b">
        <v>0</v>
      </c>
      <c r="X582" s="2" t="s">
        <v>11017</v>
      </c>
      <c r="Y582" s="2"/>
      <c r="Z582" s="2"/>
      <c r="AA582" s="2"/>
      <c r="AB582" s="2"/>
      <c r="AG582" s="22" t="b">
        <v>0</v>
      </c>
      <c r="AH582" s="2" t="s">
        <v>11019</v>
      </c>
      <c r="AS582" s="22" t="b">
        <v>0</v>
      </c>
    </row>
    <row r="583">
      <c r="C583" s="2" t="b">
        <v>0</v>
      </c>
      <c r="D583" s="2" t="s">
        <v>11021</v>
      </c>
      <c r="K583" s="22" t="b">
        <v>0</v>
      </c>
      <c r="L583" s="2" t="s">
        <v>11022</v>
      </c>
      <c r="O583" s="22" t="b">
        <v>0</v>
      </c>
      <c r="P583" s="2" t="s">
        <v>11023</v>
      </c>
      <c r="U583" s="2"/>
      <c r="V583" s="2"/>
      <c r="W583" s="22" t="b">
        <v>0</v>
      </c>
      <c r="X583" s="2" t="s">
        <v>11024</v>
      </c>
      <c r="Y583" s="2"/>
      <c r="Z583" s="2"/>
      <c r="AA583" s="2"/>
      <c r="AB583" s="2"/>
      <c r="AG583" s="22" t="b">
        <v>0</v>
      </c>
      <c r="AH583" s="2" t="s">
        <v>11025</v>
      </c>
    </row>
    <row r="584">
      <c r="C584" s="2" t="b">
        <v>0</v>
      </c>
      <c r="D584" s="2" t="s">
        <v>11026</v>
      </c>
      <c r="K584" s="22" t="b">
        <v>0</v>
      </c>
      <c r="L584" s="2" t="s">
        <v>11027</v>
      </c>
      <c r="O584" s="22" t="b">
        <v>0</v>
      </c>
      <c r="P584" s="2" t="s">
        <v>11028</v>
      </c>
      <c r="U584" s="2"/>
      <c r="V584" s="2"/>
      <c r="W584" s="22" t="b">
        <v>0</v>
      </c>
      <c r="X584" s="2" t="s">
        <v>11029</v>
      </c>
      <c r="Y584" s="2"/>
      <c r="Z584" s="2"/>
      <c r="AA584" s="2"/>
      <c r="AB584" s="2"/>
      <c r="AG584" s="22" t="b">
        <v>0</v>
      </c>
      <c r="AH584" s="2" t="s">
        <v>11030</v>
      </c>
    </row>
    <row r="585">
      <c r="C585" s="2" t="b">
        <v>0</v>
      </c>
      <c r="D585" s="2" t="s">
        <v>11031</v>
      </c>
      <c r="K585" s="22" t="b">
        <v>0</v>
      </c>
      <c r="L585" s="2" t="s">
        <v>11032</v>
      </c>
      <c r="O585" s="22" t="b">
        <v>0</v>
      </c>
      <c r="P585" s="2" t="s">
        <v>9052</v>
      </c>
      <c r="U585" s="2"/>
      <c r="V585" s="2"/>
      <c r="W585" s="22" t="b">
        <v>0</v>
      </c>
      <c r="X585" s="2" t="s">
        <v>11033</v>
      </c>
      <c r="Y585" s="2"/>
      <c r="Z585" s="2"/>
      <c r="AA585" s="2"/>
      <c r="AB585" s="2"/>
      <c r="AG585" s="22" t="b">
        <v>0</v>
      </c>
      <c r="AH585" s="2" t="s">
        <v>11034</v>
      </c>
    </row>
    <row r="586">
      <c r="C586" s="2" t="b">
        <v>0</v>
      </c>
      <c r="D586" s="2" t="s">
        <v>11035</v>
      </c>
      <c r="K586" s="22" t="b">
        <v>0</v>
      </c>
      <c r="L586" s="2" t="s">
        <v>11036</v>
      </c>
      <c r="O586" s="22" t="b">
        <v>0</v>
      </c>
      <c r="P586" s="2" t="s">
        <v>9062</v>
      </c>
      <c r="U586" s="2"/>
      <c r="V586" s="2"/>
      <c r="W586" s="83" t="b">
        <v>0</v>
      </c>
      <c r="X586" s="84" t="s">
        <v>325</v>
      </c>
      <c r="Y586" s="2"/>
      <c r="Z586" s="2"/>
      <c r="AA586" s="2"/>
      <c r="AB586" s="2"/>
      <c r="AG586" s="22" t="b">
        <v>0</v>
      </c>
      <c r="AH586" s="2" t="s">
        <v>11039</v>
      </c>
    </row>
    <row r="587">
      <c r="C587" s="2" t="b">
        <v>0</v>
      </c>
      <c r="D587" s="2" t="s">
        <v>11040</v>
      </c>
      <c r="K587" s="22" t="b">
        <v>0</v>
      </c>
      <c r="L587" s="2" t="s">
        <v>5322</v>
      </c>
      <c r="O587" s="22" t="b">
        <v>0</v>
      </c>
      <c r="P587" s="2" t="s">
        <v>9072</v>
      </c>
      <c r="U587" s="2"/>
      <c r="V587" s="2"/>
      <c r="W587" s="22" t="b">
        <v>0</v>
      </c>
      <c r="X587" s="2" t="s">
        <v>11041</v>
      </c>
      <c r="Y587" s="2"/>
      <c r="Z587" s="2"/>
      <c r="AA587" s="2"/>
      <c r="AB587" s="2"/>
      <c r="AG587" s="22" t="b">
        <v>0</v>
      </c>
      <c r="AH587" s="2" t="s">
        <v>11042</v>
      </c>
    </row>
    <row r="588">
      <c r="C588" s="2" t="b">
        <v>0</v>
      </c>
      <c r="D588" s="2" t="s">
        <v>11043</v>
      </c>
      <c r="K588" s="22" t="b">
        <v>0</v>
      </c>
      <c r="L588" s="2" t="s">
        <v>5350</v>
      </c>
      <c r="O588" s="22" t="b">
        <v>0</v>
      </c>
      <c r="P588" s="2" t="s">
        <v>9083</v>
      </c>
      <c r="U588" s="2"/>
      <c r="V588" s="2"/>
      <c r="W588" s="22" t="b">
        <v>0</v>
      </c>
      <c r="X588" s="2" t="s">
        <v>11044</v>
      </c>
      <c r="Y588" s="2"/>
      <c r="Z588" s="2"/>
      <c r="AA588" s="2"/>
      <c r="AB588" s="2"/>
      <c r="AG588" s="22" t="b">
        <v>0</v>
      </c>
      <c r="AH588" s="2" t="s">
        <v>11045</v>
      </c>
    </row>
    <row r="589">
      <c r="C589" s="2" t="b">
        <v>0</v>
      </c>
      <c r="D589" s="2" t="s">
        <v>11046</v>
      </c>
      <c r="K589" s="22" t="b">
        <v>0</v>
      </c>
      <c r="L589" s="2" t="s">
        <v>5376</v>
      </c>
      <c r="O589" s="22" t="b">
        <v>0</v>
      </c>
      <c r="P589" s="2" t="s">
        <v>9096</v>
      </c>
      <c r="U589" s="2"/>
      <c r="V589" s="2"/>
      <c r="W589" s="22" t="b">
        <v>0</v>
      </c>
      <c r="X589" s="2" t="s">
        <v>11047</v>
      </c>
      <c r="Y589" s="2"/>
      <c r="Z589" s="2"/>
      <c r="AA589" s="2"/>
      <c r="AB589" s="2"/>
      <c r="AG589" s="22" t="b">
        <v>0</v>
      </c>
      <c r="AH589" s="2" t="s">
        <v>11048</v>
      </c>
    </row>
    <row r="590">
      <c r="C590" s="2" t="b">
        <v>0</v>
      </c>
      <c r="D590" s="2" t="s">
        <v>11049</v>
      </c>
      <c r="K590" s="22" t="b">
        <v>0</v>
      </c>
      <c r="L590" s="2" t="s">
        <v>5426</v>
      </c>
      <c r="O590" s="83" t="b">
        <v>0</v>
      </c>
      <c r="P590" s="170" t="s">
        <v>11050</v>
      </c>
      <c r="U590" s="2"/>
      <c r="V590" s="2"/>
      <c r="W590" s="22" t="b">
        <v>0</v>
      </c>
      <c r="X590" s="2" t="s">
        <v>11051</v>
      </c>
      <c r="Y590" s="2"/>
      <c r="Z590" s="2"/>
      <c r="AA590" s="2"/>
      <c r="AB590" s="2"/>
      <c r="AG590" s="22" t="b">
        <v>0</v>
      </c>
      <c r="AH590" s="2" t="s">
        <v>11052</v>
      </c>
    </row>
    <row r="591">
      <c r="C591" s="2" t="b">
        <v>0</v>
      </c>
      <c r="D591" s="2" t="s">
        <v>11053</v>
      </c>
      <c r="K591" s="22" t="b">
        <v>0</v>
      </c>
      <c r="L591" s="2" t="s">
        <v>5528</v>
      </c>
      <c r="O591" s="22" t="b">
        <v>0</v>
      </c>
      <c r="P591" s="2" t="s">
        <v>11054</v>
      </c>
      <c r="U591" s="2"/>
      <c r="V591" s="2"/>
      <c r="W591" s="22" t="b">
        <v>0</v>
      </c>
      <c r="X591" s="2" t="s">
        <v>6938</v>
      </c>
      <c r="Y591" s="2"/>
      <c r="Z591" s="2"/>
      <c r="AA591" s="2"/>
      <c r="AB591" s="2"/>
      <c r="AG591" s="22" t="b">
        <v>0</v>
      </c>
      <c r="AH591" s="2" t="s">
        <v>11055</v>
      </c>
    </row>
    <row r="592">
      <c r="C592" s="2" t="b">
        <v>0</v>
      </c>
      <c r="D592" s="2" t="s">
        <v>11056</v>
      </c>
      <c r="K592" s="22" t="b">
        <v>0</v>
      </c>
      <c r="L592" s="2" t="s">
        <v>5578</v>
      </c>
      <c r="O592" s="22" t="b">
        <v>0</v>
      </c>
      <c r="P592" s="2" t="s">
        <v>11057</v>
      </c>
      <c r="U592" s="2"/>
      <c r="V592" s="2"/>
      <c r="W592" s="22" t="b">
        <v>0</v>
      </c>
      <c r="X592" s="2" t="s">
        <v>6960</v>
      </c>
      <c r="Y592" s="2"/>
      <c r="Z592" s="2"/>
      <c r="AA592" s="2"/>
      <c r="AB592" s="2"/>
      <c r="AG592" s="22" t="b">
        <v>0</v>
      </c>
      <c r="AH592" s="2" t="s">
        <v>11058</v>
      </c>
    </row>
    <row r="593">
      <c r="K593" s="22" t="b">
        <v>0</v>
      </c>
      <c r="L593" s="2" t="s">
        <v>5632</v>
      </c>
      <c r="O593" s="22" t="b">
        <v>0</v>
      </c>
      <c r="P593" s="2" t="s">
        <v>11059</v>
      </c>
      <c r="U593" s="2"/>
      <c r="V593" s="2"/>
      <c r="W593" s="22" t="b">
        <v>0</v>
      </c>
      <c r="X593" s="2" t="s">
        <v>6978</v>
      </c>
      <c r="Y593" s="2"/>
      <c r="Z593" s="2"/>
      <c r="AA593" s="2"/>
      <c r="AB593" s="2"/>
      <c r="AG593" s="22" t="b">
        <v>0</v>
      </c>
      <c r="AH593" s="2" t="s">
        <v>11060</v>
      </c>
    </row>
    <row r="594">
      <c r="K594" s="22" t="b">
        <v>0</v>
      </c>
      <c r="L594" s="2" t="s">
        <v>5917</v>
      </c>
      <c r="O594" s="22" t="b">
        <v>0</v>
      </c>
      <c r="P594" s="2" t="s">
        <v>9110</v>
      </c>
      <c r="U594" s="2"/>
      <c r="V594" s="2"/>
      <c r="W594" s="22" t="b">
        <v>0</v>
      </c>
      <c r="X594" s="2" t="s">
        <v>6997</v>
      </c>
      <c r="Y594" s="2"/>
      <c r="Z594" s="2"/>
      <c r="AA594" s="2"/>
      <c r="AB594" s="2"/>
      <c r="AG594" s="22" t="b">
        <v>0</v>
      </c>
      <c r="AH594" s="2" t="s">
        <v>11062</v>
      </c>
    </row>
    <row r="595">
      <c r="K595" s="22" t="b">
        <v>0</v>
      </c>
      <c r="L595" s="2" t="s">
        <v>5965</v>
      </c>
      <c r="O595" s="22" t="b">
        <v>0</v>
      </c>
      <c r="P595" s="2" t="s">
        <v>9124</v>
      </c>
      <c r="U595" s="2"/>
      <c r="V595" s="2"/>
      <c r="W595" s="22" t="b">
        <v>0</v>
      </c>
      <c r="X595" s="2" t="s">
        <v>7175</v>
      </c>
      <c r="Y595" s="2"/>
      <c r="Z595" s="2"/>
      <c r="AA595" s="2"/>
      <c r="AB595" s="2"/>
      <c r="AG595" s="22" t="b">
        <v>0</v>
      </c>
      <c r="AH595" s="2" t="s">
        <v>11063</v>
      </c>
    </row>
    <row r="596">
      <c r="K596" s="22" t="b">
        <v>0</v>
      </c>
      <c r="L596" s="2" t="s">
        <v>6015</v>
      </c>
      <c r="O596" s="22" t="b">
        <v>0</v>
      </c>
      <c r="P596" s="2" t="s">
        <v>11064</v>
      </c>
      <c r="U596" s="2"/>
      <c r="V596" s="2"/>
      <c r="W596" s="22" t="b">
        <v>0</v>
      </c>
      <c r="X596" s="2" t="s">
        <v>7195</v>
      </c>
      <c r="Y596" s="2"/>
      <c r="Z596" s="2"/>
      <c r="AA596" s="2"/>
      <c r="AB596" s="2"/>
      <c r="AG596" s="22" t="b">
        <v>0</v>
      </c>
      <c r="AH596" s="2" t="s">
        <v>11065</v>
      </c>
    </row>
    <row r="597">
      <c r="K597" s="22" t="b">
        <v>0</v>
      </c>
      <c r="L597" s="2" t="s">
        <v>11066</v>
      </c>
      <c r="O597" s="22" t="b">
        <v>0</v>
      </c>
      <c r="P597" s="2" t="s">
        <v>11067</v>
      </c>
      <c r="U597" s="2"/>
      <c r="V597" s="2"/>
      <c r="W597" s="22" t="b">
        <v>0</v>
      </c>
      <c r="X597" s="2" t="s">
        <v>7217</v>
      </c>
      <c r="Y597" s="2"/>
      <c r="Z597" s="2"/>
      <c r="AA597" s="2"/>
      <c r="AB597" s="2"/>
      <c r="AG597" s="22" t="b">
        <v>0</v>
      </c>
      <c r="AH597" s="2" t="s">
        <v>11068</v>
      </c>
    </row>
    <row r="598">
      <c r="K598" s="22" t="b">
        <v>0</v>
      </c>
      <c r="L598" s="2" t="s">
        <v>11069</v>
      </c>
      <c r="O598" s="22" t="b">
        <v>0</v>
      </c>
      <c r="P598" s="2" t="s">
        <v>9136</v>
      </c>
      <c r="U598" s="2"/>
      <c r="V598" s="2"/>
      <c r="W598" s="22" t="b">
        <v>0</v>
      </c>
      <c r="X598" s="2" t="s">
        <v>7237</v>
      </c>
      <c r="Y598" s="2"/>
      <c r="Z598" s="2"/>
      <c r="AA598" s="2"/>
      <c r="AB598" s="2"/>
      <c r="AG598" s="22" t="b">
        <v>0</v>
      </c>
      <c r="AH598" s="2" t="s">
        <v>11070</v>
      </c>
    </row>
    <row r="599">
      <c r="K599" s="22" t="b">
        <v>0</v>
      </c>
      <c r="L599" s="2" t="s">
        <v>11071</v>
      </c>
      <c r="O599" s="22" t="b">
        <v>0</v>
      </c>
      <c r="P599" s="2" t="s">
        <v>9147</v>
      </c>
      <c r="U599" s="2"/>
      <c r="V599" s="2"/>
      <c r="W599" s="22" t="b">
        <v>0</v>
      </c>
      <c r="X599" s="2" t="s">
        <v>11072</v>
      </c>
      <c r="Y599" s="2"/>
      <c r="Z599" s="2"/>
      <c r="AA599" s="2"/>
      <c r="AB599" s="2"/>
      <c r="AG599" s="22" t="b">
        <v>0</v>
      </c>
      <c r="AH599" s="2" t="s">
        <v>11073</v>
      </c>
    </row>
    <row r="600">
      <c r="K600" s="22" t="b">
        <v>0</v>
      </c>
      <c r="L600" s="2" t="s">
        <v>11074</v>
      </c>
      <c r="O600" s="22" t="b">
        <v>0</v>
      </c>
      <c r="P600" s="2" t="s">
        <v>11075</v>
      </c>
      <c r="U600" s="2"/>
      <c r="V600" s="2"/>
      <c r="W600" s="22" t="b">
        <v>0</v>
      </c>
      <c r="X600" s="2" t="s">
        <v>11076</v>
      </c>
      <c r="Y600" s="2"/>
      <c r="Z600" s="2"/>
      <c r="AA600" s="2"/>
      <c r="AB600" s="2"/>
      <c r="AG600" s="22" t="b">
        <v>0</v>
      </c>
      <c r="AH600" s="2" t="s">
        <v>11077</v>
      </c>
    </row>
    <row r="601">
      <c r="K601" s="22" t="b">
        <v>0</v>
      </c>
      <c r="L601" s="2" t="s">
        <v>11078</v>
      </c>
      <c r="O601" s="22" t="b">
        <v>0</v>
      </c>
      <c r="P601" s="2" t="s">
        <v>11079</v>
      </c>
      <c r="U601" s="2"/>
      <c r="V601" s="2"/>
      <c r="Y601" s="2"/>
      <c r="Z601" s="2"/>
      <c r="AA601" s="2"/>
      <c r="AB601" s="2"/>
      <c r="AG601" s="22" t="b">
        <v>0</v>
      </c>
      <c r="AH601" s="2" t="s">
        <v>11080</v>
      </c>
    </row>
    <row r="602">
      <c r="K602" s="22" t="b">
        <v>0</v>
      </c>
      <c r="L602" s="2" t="s">
        <v>11081</v>
      </c>
      <c r="O602" s="22" t="b">
        <v>0</v>
      </c>
      <c r="P602" s="2" t="s">
        <v>11082</v>
      </c>
      <c r="U602" s="2"/>
      <c r="V602" s="2"/>
      <c r="Y602" s="2"/>
      <c r="Z602" s="2"/>
      <c r="AA602" s="2"/>
      <c r="AB602" s="2"/>
      <c r="AG602" s="22" t="b">
        <v>0</v>
      </c>
      <c r="AH602" s="2" t="s">
        <v>11083</v>
      </c>
    </row>
    <row r="603">
      <c r="K603" s="22" t="b">
        <v>0</v>
      </c>
      <c r="L603" s="2" t="s">
        <v>11084</v>
      </c>
      <c r="O603" s="22" t="b">
        <v>0</v>
      </c>
      <c r="P603" s="2" t="s">
        <v>9158</v>
      </c>
      <c r="U603" s="2"/>
      <c r="V603" s="2"/>
      <c r="Y603" s="2"/>
      <c r="Z603" s="2"/>
      <c r="AA603" s="2"/>
      <c r="AB603" s="2"/>
      <c r="AG603" s="22" t="b">
        <v>0</v>
      </c>
      <c r="AH603" s="2" t="s">
        <v>11085</v>
      </c>
    </row>
    <row r="604">
      <c r="K604" s="22" t="b">
        <v>0</v>
      </c>
      <c r="L604" s="2" t="s">
        <v>11086</v>
      </c>
      <c r="O604" s="22" t="b">
        <v>0</v>
      </c>
      <c r="P604" s="2" t="s">
        <v>11087</v>
      </c>
      <c r="U604" s="2"/>
      <c r="V604" s="2"/>
      <c r="Y604" s="2"/>
      <c r="Z604" s="2"/>
      <c r="AA604" s="2"/>
      <c r="AB604" s="2"/>
      <c r="AG604" s="22" t="b">
        <v>0</v>
      </c>
      <c r="AH604" s="2" t="s">
        <v>11089</v>
      </c>
    </row>
    <row r="605">
      <c r="K605" s="22" t="b">
        <v>0</v>
      </c>
      <c r="L605" s="2" t="s">
        <v>11090</v>
      </c>
      <c r="O605" s="22" t="b">
        <v>0</v>
      </c>
      <c r="P605" s="2" t="s">
        <v>11091</v>
      </c>
      <c r="U605" s="2"/>
      <c r="V605" s="2"/>
      <c r="Y605" s="2"/>
      <c r="Z605" s="2"/>
      <c r="AA605" s="2"/>
      <c r="AB605" s="2"/>
      <c r="AG605" s="22" t="b">
        <v>0</v>
      </c>
      <c r="AH605" s="2" t="s">
        <v>11092</v>
      </c>
    </row>
    <row r="606">
      <c r="K606" s="83" t="b">
        <v>0</v>
      </c>
      <c r="L606" s="84" t="s">
        <v>593</v>
      </c>
      <c r="O606" s="22" t="b">
        <v>0</v>
      </c>
      <c r="P606" s="2" t="s">
        <v>11093</v>
      </c>
      <c r="U606" s="2"/>
      <c r="V606" s="2"/>
      <c r="Y606" s="2"/>
      <c r="Z606" s="2"/>
      <c r="AA606" s="2"/>
      <c r="AB606" s="2"/>
      <c r="AG606" s="22" t="b">
        <v>0</v>
      </c>
      <c r="AH606" s="2" t="s">
        <v>11094</v>
      </c>
    </row>
    <row r="607">
      <c r="K607" s="22" t="b">
        <v>0</v>
      </c>
      <c r="L607" s="2" t="s">
        <v>11095</v>
      </c>
      <c r="O607" s="22" t="b">
        <v>0</v>
      </c>
      <c r="P607" s="2" t="s">
        <v>11096</v>
      </c>
      <c r="U607" s="2"/>
      <c r="V607" s="2"/>
      <c r="Y607" s="2"/>
      <c r="Z607" s="2"/>
      <c r="AA607" s="2"/>
      <c r="AB607" s="2"/>
      <c r="AG607" s="22" t="b">
        <v>0</v>
      </c>
      <c r="AH607" s="2" t="s">
        <v>11097</v>
      </c>
    </row>
    <row r="608">
      <c r="K608" s="22" t="b">
        <v>0</v>
      </c>
      <c r="L608" s="2" t="s">
        <v>11098</v>
      </c>
      <c r="O608" s="22" t="b">
        <v>0</v>
      </c>
      <c r="P608" s="2" t="s">
        <v>9169</v>
      </c>
      <c r="U608" s="2"/>
      <c r="V608" s="2"/>
      <c r="Y608" s="2"/>
      <c r="Z608" s="2"/>
      <c r="AA608" s="2"/>
      <c r="AB608" s="2"/>
      <c r="AG608" s="22" t="b">
        <v>0</v>
      </c>
      <c r="AH608" s="2" t="s">
        <v>11099</v>
      </c>
    </row>
    <row r="609">
      <c r="K609" s="22" t="b">
        <v>0</v>
      </c>
      <c r="L609" s="2" t="s">
        <v>11100</v>
      </c>
      <c r="O609" s="22" t="b">
        <v>0</v>
      </c>
      <c r="P609" s="2" t="s">
        <v>11101</v>
      </c>
      <c r="U609" s="2"/>
      <c r="V609" s="2"/>
      <c r="Y609" s="2"/>
      <c r="Z609" s="2"/>
      <c r="AA609" s="2"/>
      <c r="AB609" s="2"/>
      <c r="AG609" s="22" t="b">
        <v>0</v>
      </c>
      <c r="AH609" s="2" t="s">
        <v>11102</v>
      </c>
    </row>
    <row r="610">
      <c r="K610" s="22" t="b">
        <v>0</v>
      </c>
      <c r="L610" s="2" t="s">
        <v>11103</v>
      </c>
      <c r="O610" s="83" t="b">
        <v>0</v>
      </c>
      <c r="P610" s="170" t="s">
        <v>11104</v>
      </c>
      <c r="U610" s="2"/>
      <c r="V610" s="2"/>
      <c r="Y610" s="2"/>
      <c r="Z610" s="2"/>
      <c r="AA610" s="2"/>
      <c r="AB610" s="2"/>
      <c r="AG610" s="22" t="b">
        <v>0</v>
      </c>
      <c r="AH610" s="2" t="s">
        <v>11105</v>
      </c>
    </row>
    <row r="611">
      <c r="K611" s="22" t="b">
        <v>0</v>
      </c>
      <c r="L611" s="2" t="s">
        <v>11106</v>
      </c>
      <c r="O611" s="22" t="b">
        <v>0</v>
      </c>
      <c r="P611" s="2" t="s">
        <v>11107</v>
      </c>
      <c r="U611" s="2"/>
      <c r="V611" s="2"/>
      <c r="Y611" s="2"/>
      <c r="Z611" s="2"/>
      <c r="AA611" s="2"/>
      <c r="AB611" s="2"/>
      <c r="AG611" s="22" t="b">
        <v>0</v>
      </c>
      <c r="AH611" s="2" t="s">
        <v>11108</v>
      </c>
    </row>
    <row r="612">
      <c r="K612" s="22" t="b">
        <v>0</v>
      </c>
      <c r="L612" s="2" t="s">
        <v>11109</v>
      </c>
      <c r="O612" s="22" t="b">
        <v>0</v>
      </c>
      <c r="P612" s="2" t="s">
        <v>9190</v>
      </c>
      <c r="U612" s="2"/>
      <c r="V612" s="2"/>
      <c r="Y612" s="2"/>
      <c r="Z612" s="2"/>
      <c r="AA612" s="2"/>
      <c r="AB612" s="2"/>
      <c r="AG612" s="22" t="b">
        <v>0</v>
      </c>
      <c r="AH612" s="2" t="s">
        <v>11110</v>
      </c>
    </row>
    <row r="613">
      <c r="K613" s="22" t="b">
        <v>0</v>
      </c>
      <c r="L613" s="2" t="s">
        <v>11111</v>
      </c>
      <c r="O613" s="22" t="b">
        <v>0</v>
      </c>
      <c r="P613" s="2" t="s">
        <v>9199</v>
      </c>
      <c r="U613" s="2"/>
      <c r="V613" s="2"/>
      <c r="Y613" s="2"/>
      <c r="Z613" s="2"/>
      <c r="AA613" s="2"/>
      <c r="AB613" s="2"/>
      <c r="AG613" s="22" t="b">
        <v>0</v>
      </c>
      <c r="AH613" s="2" t="s">
        <v>11112</v>
      </c>
    </row>
    <row r="614">
      <c r="K614" s="22" t="b">
        <v>0</v>
      </c>
      <c r="L614" s="2" t="s">
        <v>11114</v>
      </c>
      <c r="O614" s="22" t="b">
        <v>0</v>
      </c>
      <c r="P614" s="2" t="s">
        <v>9210</v>
      </c>
      <c r="U614" s="2"/>
      <c r="V614" s="2"/>
      <c r="Y614" s="2"/>
      <c r="Z614" s="2"/>
      <c r="AA614" s="2"/>
      <c r="AB614" s="2"/>
      <c r="AG614" s="22" t="b">
        <v>0</v>
      </c>
      <c r="AH614" s="2" t="s">
        <v>11115</v>
      </c>
    </row>
    <row r="615">
      <c r="K615" s="22" t="b">
        <v>0</v>
      </c>
      <c r="L615" s="2" t="s">
        <v>11116</v>
      </c>
      <c r="O615" s="22" t="b">
        <v>0</v>
      </c>
      <c r="P615" s="2" t="s">
        <v>9223</v>
      </c>
      <c r="U615" s="2"/>
      <c r="V615" s="2"/>
      <c r="Y615" s="2"/>
      <c r="Z615" s="2"/>
      <c r="AA615" s="2"/>
      <c r="AB615" s="2"/>
      <c r="AG615" s="22" t="b">
        <v>0</v>
      </c>
      <c r="AH615" s="2" t="s">
        <v>11117</v>
      </c>
    </row>
    <row r="616">
      <c r="K616" s="22" t="b">
        <v>0</v>
      </c>
      <c r="L616" s="2" t="s">
        <v>11118</v>
      </c>
      <c r="O616" s="22" t="b">
        <v>0</v>
      </c>
      <c r="P616" s="2" t="s">
        <v>11119</v>
      </c>
      <c r="U616" s="2"/>
      <c r="V616" s="2"/>
      <c r="Y616" s="2"/>
      <c r="Z616" s="2"/>
      <c r="AA616" s="2"/>
      <c r="AB616" s="2"/>
      <c r="AG616" s="22" t="b">
        <v>0</v>
      </c>
      <c r="AH616" s="2" t="s">
        <v>11120</v>
      </c>
    </row>
    <row r="617">
      <c r="K617" s="2" t="b">
        <v>0</v>
      </c>
      <c r="L617" s="2" t="s">
        <v>11121</v>
      </c>
      <c r="O617" s="22" t="b">
        <v>0</v>
      </c>
      <c r="P617" s="2" t="s">
        <v>11122</v>
      </c>
      <c r="U617" s="2"/>
      <c r="V617" s="2"/>
      <c r="Y617" s="2"/>
      <c r="Z617" s="2"/>
      <c r="AA617" s="2"/>
      <c r="AB617" s="2"/>
      <c r="AG617" s="22" t="b">
        <v>0</v>
      </c>
      <c r="AH617" s="2" t="s">
        <v>11123</v>
      </c>
    </row>
    <row r="618">
      <c r="K618" s="2" t="b">
        <v>0</v>
      </c>
      <c r="L618" s="2" t="s">
        <v>11124</v>
      </c>
      <c r="O618" s="22" t="b">
        <v>0</v>
      </c>
      <c r="P618" s="2" t="s">
        <v>11126</v>
      </c>
      <c r="U618" s="2"/>
      <c r="V618" s="2"/>
      <c r="Y618" s="2"/>
      <c r="Z618" s="2"/>
      <c r="AA618" s="2"/>
      <c r="AB618" s="2"/>
      <c r="AG618" s="22" t="b">
        <v>0</v>
      </c>
      <c r="AH618" s="2" t="s">
        <v>11127</v>
      </c>
    </row>
    <row r="619">
      <c r="K619" s="2" t="b">
        <v>0</v>
      </c>
      <c r="L619" s="2" t="s">
        <v>11128</v>
      </c>
      <c r="O619" s="22" t="b">
        <v>0</v>
      </c>
      <c r="P619" s="2" t="s">
        <v>11129</v>
      </c>
      <c r="U619" s="2"/>
      <c r="V619" s="2"/>
      <c r="Y619" s="2"/>
      <c r="Z619" s="2"/>
      <c r="AA619" s="2"/>
      <c r="AB619" s="2"/>
      <c r="AG619" s="22" t="b">
        <v>0</v>
      </c>
      <c r="AH619" s="2" t="s">
        <v>11130</v>
      </c>
    </row>
    <row r="620">
      <c r="K620" s="2" t="b">
        <v>0</v>
      </c>
      <c r="L620" s="2" t="s">
        <v>11131</v>
      </c>
      <c r="O620" s="22" t="b">
        <v>0</v>
      </c>
      <c r="P620" s="2" t="s">
        <v>11133</v>
      </c>
      <c r="U620" s="2"/>
      <c r="V620" s="2"/>
      <c r="Y620" s="2"/>
      <c r="Z620" s="2"/>
      <c r="AA620" s="2"/>
      <c r="AB620" s="2"/>
      <c r="AG620" s="22" t="b">
        <v>0</v>
      </c>
      <c r="AH620" s="2" t="s">
        <v>11134</v>
      </c>
    </row>
    <row r="621">
      <c r="K621" s="2" t="b">
        <v>0</v>
      </c>
      <c r="L621" s="2" t="s">
        <v>11135</v>
      </c>
      <c r="O621" s="22" t="b">
        <v>0</v>
      </c>
      <c r="P621" s="2" t="s">
        <v>11136</v>
      </c>
      <c r="U621" s="2"/>
      <c r="V621" s="2"/>
      <c r="Y621" s="2"/>
      <c r="Z621" s="2"/>
      <c r="AA621" s="2"/>
      <c r="AB621" s="2"/>
      <c r="AG621" s="22" t="b">
        <v>0</v>
      </c>
      <c r="AH621" s="2" t="s">
        <v>11137</v>
      </c>
    </row>
    <row r="622">
      <c r="K622" s="2" t="b">
        <v>0</v>
      </c>
      <c r="L622" s="2" t="s">
        <v>11138</v>
      </c>
      <c r="O622" s="22" t="b">
        <v>0</v>
      </c>
      <c r="P622" s="2" t="s">
        <v>11139</v>
      </c>
      <c r="U622" s="2"/>
      <c r="V622" s="2"/>
      <c r="Y622" s="2"/>
      <c r="Z622" s="2"/>
      <c r="AA622" s="2"/>
      <c r="AB622" s="2"/>
      <c r="AG622" s="22" t="b">
        <v>0</v>
      </c>
      <c r="AH622" s="2" t="s">
        <v>11140</v>
      </c>
    </row>
    <row r="623">
      <c r="K623" s="22" t="b">
        <v>0</v>
      </c>
      <c r="L623" s="2" t="s">
        <v>11142</v>
      </c>
      <c r="O623" s="22" t="b">
        <v>0</v>
      </c>
      <c r="P623" s="2" t="s">
        <v>11143</v>
      </c>
      <c r="U623" s="2"/>
      <c r="V623" s="2"/>
      <c r="Y623" s="2"/>
      <c r="Z623" s="2"/>
      <c r="AA623" s="2"/>
      <c r="AB623" s="2"/>
      <c r="AG623" s="22" t="b">
        <v>0</v>
      </c>
      <c r="AH623" s="2" t="s">
        <v>11144</v>
      </c>
    </row>
    <row r="624">
      <c r="K624" s="22" t="b">
        <v>0</v>
      </c>
      <c r="L624" s="2" t="s">
        <v>11145</v>
      </c>
      <c r="O624" s="22" t="b">
        <v>0</v>
      </c>
      <c r="P624" s="2" t="s">
        <v>11146</v>
      </c>
      <c r="U624" s="2"/>
      <c r="V624" s="2"/>
      <c r="Y624" s="2"/>
      <c r="Z624" s="2"/>
      <c r="AA624" s="2"/>
      <c r="AB624" s="2"/>
      <c r="AG624" s="22" t="b">
        <v>0</v>
      </c>
      <c r="AH624" s="2" t="s">
        <v>11147</v>
      </c>
    </row>
    <row r="625">
      <c r="K625" s="22" t="b">
        <v>0</v>
      </c>
      <c r="L625" s="2" t="s">
        <v>11148</v>
      </c>
      <c r="O625" s="22" t="b">
        <v>0</v>
      </c>
      <c r="P625" s="2" t="s">
        <v>11150</v>
      </c>
      <c r="U625" s="2"/>
      <c r="V625" s="2"/>
      <c r="W625" s="2"/>
      <c r="X625" s="2"/>
      <c r="Y625" s="2"/>
      <c r="Z625" s="2"/>
      <c r="AA625" s="2"/>
      <c r="AB625" s="2"/>
      <c r="AG625" s="22" t="b">
        <v>0</v>
      </c>
      <c r="AH625" s="2" t="s">
        <v>11151</v>
      </c>
    </row>
    <row r="626">
      <c r="K626" s="22" t="b">
        <v>0</v>
      </c>
      <c r="L626" s="2" t="s">
        <v>11152</v>
      </c>
      <c r="O626" s="22" t="b">
        <v>0</v>
      </c>
      <c r="P626" s="2" t="s">
        <v>11153</v>
      </c>
      <c r="U626" s="2"/>
      <c r="V626" s="2"/>
      <c r="W626" s="2"/>
      <c r="X626" s="2"/>
      <c r="Y626" s="2"/>
      <c r="Z626" s="2"/>
      <c r="AA626" s="2"/>
      <c r="AB626" s="2"/>
      <c r="AG626" s="22" t="b">
        <v>0</v>
      </c>
      <c r="AH626" s="2" t="s">
        <v>11154</v>
      </c>
    </row>
    <row r="627">
      <c r="K627" s="22" t="b">
        <v>0</v>
      </c>
      <c r="L627" s="2" t="s">
        <v>11155</v>
      </c>
      <c r="O627" s="22" t="b">
        <v>0</v>
      </c>
      <c r="P627" s="2" t="s">
        <v>11156</v>
      </c>
      <c r="U627" s="2"/>
      <c r="V627" s="2"/>
      <c r="W627" s="2"/>
      <c r="X627" s="2"/>
      <c r="Y627" s="2"/>
      <c r="Z627" s="2"/>
      <c r="AA627" s="2"/>
      <c r="AB627" s="2"/>
      <c r="AG627" s="22" t="b">
        <v>0</v>
      </c>
      <c r="AH627" s="2" t="s">
        <v>11157</v>
      </c>
    </row>
    <row r="628">
      <c r="K628" s="22" t="b">
        <v>0</v>
      </c>
      <c r="L628" s="2" t="s">
        <v>11158</v>
      </c>
      <c r="O628" s="22" t="b">
        <v>0</v>
      </c>
      <c r="P628" s="2" t="s">
        <v>11159</v>
      </c>
      <c r="U628" s="2"/>
      <c r="V628" s="2"/>
      <c r="W628" s="2"/>
      <c r="X628" s="2"/>
      <c r="Y628" s="2"/>
      <c r="Z628" s="2"/>
      <c r="AA628" s="2"/>
      <c r="AB628" s="2"/>
      <c r="AG628" s="22" t="b">
        <v>0</v>
      </c>
      <c r="AH628" s="2" t="s">
        <v>11160</v>
      </c>
    </row>
    <row r="629">
      <c r="K629" s="22" t="b">
        <v>0</v>
      </c>
      <c r="L629" s="2" t="s">
        <v>11161</v>
      </c>
      <c r="O629" s="22" t="b">
        <v>0</v>
      </c>
      <c r="P629" s="2" t="s">
        <v>11162</v>
      </c>
      <c r="U629" s="2"/>
      <c r="V629" s="2"/>
      <c r="W629" s="2"/>
      <c r="X629" s="2"/>
      <c r="Y629" s="2"/>
      <c r="Z629" s="2"/>
      <c r="AA629" s="2"/>
      <c r="AB629" s="2"/>
      <c r="AG629" s="22" t="b">
        <v>0</v>
      </c>
      <c r="AH629" s="2" t="s">
        <v>11163</v>
      </c>
    </row>
    <row r="630">
      <c r="K630" s="22" t="b">
        <v>0</v>
      </c>
      <c r="L630" s="2" t="s">
        <v>11164</v>
      </c>
      <c r="O630" s="22" t="b">
        <v>0</v>
      </c>
      <c r="P630" s="2" t="s">
        <v>11166</v>
      </c>
      <c r="U630" s="2"/>
      <c r="V630" s="2"/>
      <c r="W630" s="2"/>
      <c r="X630" s="2"/>
      <c r="Y630" s="2"/>
      <c r="Z630" s="2"/>
      <c r="AA630" s="2"/>
      <c r="AB630" s="2"/>
      <c r="AG630" s="22" t="b">
        <v>0</v>
      </c>
      <c r="AH630" s="2" t="s">
        <v>11167</v>
      </c>
    </row>
    <row r="631">
      <c r="K631" s="22" t="b">
        <v>0</v>
      </c>
      <c r="L631" s="2" t="s">
        <v>11168</v>
      </c>
      <c r="O631" s="22" t="b">
        <v>0</v>
      </c>
      <c r="P631" s="2" t="s">
        <v>11169</v>
      </c>
      <c r="U631" s="2"/>
      <c r="V631" s="2"/>
      <c r="W631" s="2"/>
      <c r="X631" s="2"/>
      <c r="Y631" s="2"/>
      <c r="Z631" s="2"/>
      <c r="AA631" s="2"/>
      <c r="AB631" s="2"/>
      <c r="AG631" s="22" t="b">
        <v>0</v>
      </c>
      <c r="AH631" s="2" t="s">
        <v>7248</v>
      </c>
    </row>
    <row r="632">
      <c r="K632" s="22" t="b">
        <v>0</v>
      </c>
      <c r="L632" s="2" t="s">
        <v>11170</v>
      </c>
      <c r="O632" s="22" t="b">
        <v>0</v>
      </c>
      <c r="P632" s="2" t="s">
        <v>11171</v>
      </c>
      <c r="U632" s="2"/>
      <c r="V632" s="2"/>
      <c r="W632" s="2"/>
      <c r="X632" s="2"/>
      <c r="Y632" s="2"/>
      <c r="Z632" s="2"/>
      <c r="AA632" s="2"/>
      <c r="AB632" s="2"/>
      <c r="AG632" s="22" t="b">
        <v>0</v>
      </c>
      <c r="AH632" s="2" t="s">
        <v>7268</v>
      </c>
    </row>
    <row r="633">
      <c r="K633" s="22" t="b">
        <v>0</v>
      </c>
      <c r="L633" s="2" t="s">
        <v>11172</v>
      </c>
      <c r="O633" s="22" t="b">
        <v>0</v>
      </c>
      <c r="P633" s="2" t="s">
        <v>11173</v>
      </c>
      <c r="U633" s="2"/>
      <c r="V633" s="2"/>
      <c r="W633" s="2"/>
      <c r="X633" s="2"/>
      <c r="Y633" s="2"/>
      <c r="Z633" s="2"/>
      <c r="AA633" s="2"/>
      <c r="AB633" s="2"/>
      <c r="AG633" s="22" t="b">
        <v>0</v>
      </c>
      <c r="AH633" s="2" t="s">
        <v>11174</v>
      </c>
    </row>
    <row r="634">
      <c r="K634" s="22" t="b">
        <v>0</v>
      </c>
      <c r="L634" s="2" t="s">
        <v>11175</v>
      </c>
      <c r="O634" s="22" t="b">
        <v>0</v>
      </c>
      <c r="P634" s="2" t="s">
        <v>11176</v>
      </c>
      <c r="U634" s="2"/>
      <c r="V634" s="2"/>
      <c r="W634" s="2"/>
      <c r="X634" s="2"/>
      <c r="Y634" s="2"/>
      <c r="Z634" s="2"/>
      <c r="AA634" s="2"/>
      <c r="AB634" s="2"/>
      <c r="AG634" s="22" t="b">
        <v>0</v>
      </c>
      <c r="AH634" s="2" t="s">
        <v>11177</v>
      </c>
    </row>
    <row r="635">
      <c r="K635" s="22" t="b">
        <v>0</v>
      </c>
      <c r="L635" s="2" t="s">
        <v>11178</v>
      </c>
      <c r="O635" s="22" t="b">
        <v>0</v>
      </c>
      <c r="P635" s="2" t="s">
        <v>11179</v>
      </c>
      <c r="U635" s="2"/>
      <c r="V635" s="2"/>
      <c r="W635" s="2"/>
      <c r="X635" s="2"/>
      <c r="Y635" s="2"/>
      <c r="Z635" s="2"/>
      <c r="AA635" s="2"/>
      <c r="AB635" s="2"/>
      <c r="AG635" s="22" t="b">
        <v>0</v>
      </c>
      <c r="AH635" s="2" t="s">
        <v>11180</v>
      </c>
    </row>
    <row r="636">
      <c r="K636" s="22" t="b">
        <v>0</v>
      </c>
      <c r="L636" s="2" t="s">
        <v>11181</v>
      </c>
      <c r="O636" s="22" t="b">
        <v>0</v>
      </c>
      <c r="P636" s="2" t="s">
        <v>11182</v>
      </c>
      <c r="U636" s="2"/>
      <c r="V636" s="2"/>
      <c r="W636" s="2"/>
      <c r="X636" s="2"/>
      <c r="Y636" s="2"/>
      <c r="Z636" s="2"/>
      <c r="AA636" s="2"/>
      <c r="AB636" s="2"/>
      <c r="AG636" s="22" t="b">
        <v>0</v>
      </c>
      <c r="AH636" s="2" t="s">
        <v>11183</v>
      </c>
    </row>
    <row r="637">
      <c r="K637" s="22" t="b">
        <v>0</v>
      </c>
      <c r="L637" s="2" t="s">
        <v>11184</v>
      </c>
      <c r="O637" s="22" t="b">
        <v>0</v>
      </c>
      <c r="P637" s="2" t="s">
        <v>11185</v>
      </c>
      <c r="U637" s="2"/>
      <c r="V637" s="2"/>
      <c r="W637" s="2"/>
      <c r="X637" s="2"/>
      <c r="Y637" s="2"/>
      <c r="Z637" s="2"/>
      <c r="AA637" s="2"/>
      <c r="AB637" s="2"/>
      <c r="AG637" s="22" t="b">
        <v>0</v>
      </c>
      <c r="AH637" s="2" t="s">
        <v>11186</v>
      </c>
    </row>
    <row r="638">
      <c r="K638" s="22" t="b">
        <v>0</v>
      </c>
      <c r="L638" s="2" t="s">
        <v>11187</v>
      </c>
      <c r="O638" s="22" t="b">
        <v>0</v>
      </c>
      <c r="P638" s="2" t="s">
        <v>11188</v>
      </c>
      <c r="U638" s="2"/>
      <c r="V638" s="2"/>
      <c r="W638" s="2"/>
      <c r="X638" s="2"/>
      <c r="Y638" s="2"/>
      <c r="Z638" s="2"/>
      <c r="AA638" s="2"/>
      <c r="AB638" s="2"/>
      <c r="AG638" s="22" t="b">
        <v>0</v>
      </c>
      <c r="AH638" s="2" t="s">
        <v>11189</v>
      </c>
    </row>
    <row r="639">
      <c r="K639" s="22" t="b">
        <v>0</v>
      </c>
      <c r="L639" s="2" t="s">
        <v>11190</v>
      </c>
      <c r="O639" s="22" t="b">
        <v>0</v>
      </c>
      <c r="P639" s="2" t="s">
        <v>11191</v>
      </c>
      <c r="U639" s="2"/>
      <c r="V639" s="2"/>
      <c r="W639" s="2"/>
      <c r="X639" s="2"/>
      <c r="Y639" s="2"/>
      <c r="Z639" s="2"/>
      <c r="AA639" s="2"/>
      <c r="AB639" s="2"/>
      <c r="AG639" s="22" t="b">
        <v>0</v>
      </c>
      <c r="AH639" s="2" t="s">
        <v>11192</v>
      </c>
    </row>
    <row r="640">
      <c r="K640" s="22" t="b">
        <v>0</v>
      </c>
      <c r="L640" s="2" t="s">
        <v>11193</v>
      </c>
      <c r="O640" s="22" t="b">
        <v>0</v>
      </c>
      <c r="P640" s="2" t="s">
        <v>11194</v>
      </c>
      <c r="U640" s="2"/>
      <c r="V640" s="2"/>
      <c r="W640" s="2"/>
      <c r="X640" s="2"/>
      <c r="Y640" s="2"/>
      <c r="Z640" s="2"/>
      <c r="AA640" s="2"/>
      <c r="AB640" s="2"/>
      <c r="AG640" s="22" t="b">
        <v>0</v>
      </c>
      <c r="AH640" s="2" t="s">
        <v>11195</v>
      </c>
    </row>
    <row r="641">
      <c r="K641" s="22" t="b">
        <v>0</v>
      </c>
      <c r="L641" s="2" t="s">
        <v>11196</v>
      </c>
      <c r="O641" s="22" t="b">
        <v>0</v>
      </c>
      <c r="P641" s="2" t="s">
        <v>11198</v>
      </c>
      <c r="U641" s="2"/>
      <c r="V641" s="2"/>
      <c r="W641" s="2"/>
      <c r="X641" s="2"/>
      <c r="Y641" s="2"/>
      <c r="Z641" s="2"/>
      <c r="AA641" s="2"/>
      <c r="AB641" s="2"/>
      <c r="AG641" s="22" t="b">
        <v>0</v>
      </c>
      <c r="AH641" s="2" t="s">
        <v>11199</v>
      </c>
    </row>
    <row r="642">
      <c r="K642" s="22" t="b">
        <v>0</v>
      </c>
      <c r="L642" s="2" t="s">
        <v>11200</v>
      </c>
      <c r="O642" s="22" t="b">
        <v>0</v>
      </c>
      <c r="P642" s="2" t="s">
        <v>11201</v>
      </c>
      <c r="U642" s="2"/>
      <c r="V642" s="2"/>
      <c r="W642" s="2"/>
      <c r="X642" s="2"/>
      <c r="Y642" s="2"/>
      <c r="Z642" s="2"/>
      <c r="AA642" s="2"/>
      <c r="AB642" s="2"/>
      <c r="AG642" s="22" t="b">
        <v>0</v>
      </c>
      <c r="AH642" s="2" t="s">
        <v>11202</v>
      </c>
    </row>
    <row r="643">
      <c r="K643" s="22" t="b">
        <v>0</v>
      </c>
      <c r="L643" s="2" t="s">
        <v>11203</v>
      </c>
      <c r="O643" s="22" t="b">
        <v>0</v>
      </c>
      <c r="P643" s="2" t="s">
        <v>11204</v>
      </c>
      <c r="U643" s="2"/>
      <c r="V643" s="2"/>
      <c r="W643" s="2"/>
      <c r="X643" s="2"/>
      <c r="Y643" s="2"/>
      <c r="Z643" s="2"/>
      <c r="AA643" s="2"/>
      <c r="AB643" s="2"/>
      <c r="AG643" s="22" t="b">
        <v>0</v>
      </c>
      <c r="AH643" s="2" t="s">
        <v>11205</v>
      </c>
    </row>
    <row r="644">
      <c r="K644" s="22" t="b">
        <v>0</v>
      </c>
      <c r="L644" s="2" t="s">
        <v>11206</v>
      </c>
      <c r="O644" s="22" t="b">
        <v>0</v>
      </c>
      <c r="P644" s="2" t="s">
        <v>11207</v>
      </c>
      <c r="U644" s="2"/>
      <c r="V644" s="2"/>
      <c r="W644" s="2"/>
      <c r="X644" s="2"/>
      <c r="Y644" s="2"/>
      <c r="Z644" s="2"/>
      <c r="AA644" s="2"/>
      <c r="AB644" s="2"/>
      <c r="AG644" s="22" t="b">
        <v>0</v>
      </c>
      <c r="AH644" s="2" t="s">
        <v>11208</v>
      </c>
    </row>
    <row r="645">
      <c r="K645" s="22" t="b">
        <v>0</v>
      </c>
      <c r="L645" s="2" t="s">
        <v>11209</v>
      </c>
      <c r="O645" s="22" t="b">
        <v>0</v>
      </c>
      <c r="P645" s="2" t="s">
        <v>11210</v>
      </c>
      <c r="U645" s="2"/>
      <c r="V645" s="2"/>
      <c r="W645" s="2"/>
      <c r="X645" s="2"/>
      <c r="Y645" s="2"/>
      <c r="Z645" s="2"/>
      <c r="AA645" s="2"/>
      <c r="AB645" s="2"/>
      <c r="AG645" s="22" t="b">
        <v>0</v>
      </c>
      <c r="AH645" s="2" t="s">
        <v>11211</v>
      </c>
    </row>
    <row r="646">
      <c r="K646" s="22" t="b">
        <v>0</v>
      </c>
      <c r="L646" s="2" t="s">
        <v>11212</v>
      </c>
      <c r="O646" s="22" t="b">
        <v>0</v>
      </c>
      <c r="P646" s="2" t="s">
        <v>11213</v>
      </c>
      <c r="U646" s="2"/>
      <c r="V646" s="2"/>
      <c r="W646" s="2"/>
      <c r="X646" s="2"/>
      <c r="Y646" s="2"/>
      <c r="Z646" s="2"/>
      <c r="AA646" s="2"/>
      <c r="AB646" s="2"/>
      <c r="AG646" s="22" t="b">
        <v>0</v>
      </c>
      <c r="AH646" s="2" t="s">
        <v>11214</v>
      </c>
    </row>
    <row r="647">
      <c r="K647" s="22" t="b">
        <v>0</v>
      </c>
      <c r="L647" s="2" t="s">
        <v>11215</v>
      </c>
      <c r="O647" s="22" t="b">
        <v>0</v>
      </c>
      <c r="P647" s="2" t="s">
        <v>11216</v>
      </c>
      <c r="U647" s="2"/>
      <c r="V647" s="2"/>
      <c r="W647" s="2"/>
      <c r="X647" s="2"/>
      <c r="Y647" s="2"/>
      <c r="Z647" s="2"/>
      <c r="AA647" s="2"/>
      <c r="AB647" s="2"/>
      <c r="AG647" s="22" t="b">
        <v>0</v>
      </c>
      <c r="AH647" s="2" t="s">
        <v>11217</v>
      </c>
    </row>
    <row r="648">
      <c r="K648" s="22" t="b">
        <v>0</v>
      </c>
      <c r="L648" s="2" t="s">
        <v>11218</v>
      </c>
      <c r="O648" s="22" t="b">
        <v>0</v>
      </c>
      <c r="P648" s="2" t="s">
        <v>11219</v>
      </c>
      <c r="U648" s="2"/>
      <c r="V648" s="2"/>
      <c r="W648" s="2"/>
      <c r="X648" s="2"/>
      <c r="Y648" s="2"/>
      <c r="Z648" s="2"/>
      <c r="AA648" s="2"/>
      <c r="AB648" s="2"/>
      <c r="AG648" s="22" t="b">
        <v>0</v>
      </c>
      <c r="AH648" s="2" t="s">
        <v>11220</v>
      </c>
    </row>
    <row r="649">
      <c r="K649" s="22" t="b">
        <v>0</v>
      </c>
      <c r="L649" s="2" t="s">
        <v>11221</v>
      </c>
      <c r="O649" s="22" t="b">
        <v>0</v>
      </c>
      <c r="P649" s="2" t="s">
        <v>11222</v>
      </c>
      <c r="U649" s="2"/>
      <c r="V649" s="2"/>
      <c r="W649" s="2"/>
      <c r="X649" s="2"/>
      <c r="Y649" s="2"/>
      <c r="Z649" s="2"/>
      <c r="AA649" s="2"/>
      <c r="AB649" s="2"/>
      <c r="AG649" s="22" t="b">
        <v>0</v>
      </c>
      <c r="AH649" s="2" t="s">
        <v>11223</v>
      </c>
    </row>
    <row r="650">
      <c r="K650" s="22" t="b">
        <v>0</v>
      </c>
      <c r="L650" s="2" t="s">
        <v>11224</v>
      </c>
      <c r="O650" s="22" t="b">
        <v>0</v>
      </c>
      <c r="P650" s="2" t="s">
        <v>11225</v>
      </c>
      <c r="U650" s="2"/>
      <c r="V650" s="2"/>
      <c r="W650" s="2"/>
      <c r="X650" s="2"/>
      <c r="Y650" s="2"/>
      <c r="Z650" s="2"/>
      <c r="AA650" s="2"/>
      <c r="AB650" s="2"/>
      <c r="AG650" s="22" t="b">
        <v>0</v>
      </c>
      <c r="AH650" s="2" t="s">
        <v>11227</v>
      </c>
    </row>
    <row r="651">
      <c r="K651" s="22" t="b">
        <v>0</v>
      </c>
      <c r="L651" s="2" t="s">
        <v>11228</v>
      </c>
      <c r="O651" s="22" t="b">
        <v>0</v>
      </c>
      <c r="P651" s="2" t="s">
        <v>9235</v>
      </c>
      <c r="U651" s="2"/>
      <c r="V651" s="2"/>
      <c r="W651" s="2"/>
      <c r="X651" s="2"/>
      <c r="Y651" s="2"/>
      <c r="Z651" s="2"/>
      <c r="AA651" s="2"/>
      <c r="AB651" s="2"/>
      <c r="AG651" s="22" t="b">
        <v>0</v>
      </c>
      <c r="AH651" s="2" t="s">
        <v>11229</v>
      </c>
    </row>
    <row r="652">
      <c r="K652" s="22" t="b">
        <v>0</v>
      </c>
      <c r="L652" s="2" t="s">
        <v>11230</v>
      </c>
      <c r="O652" s="22" t="b">
        <v>0</v>
      </c>
      <c r="P652" s="2" t="s">
        <v>9247</v>
      </c>
      <c r="U652" s="2"/>
      <c r="V652" s="2"/>
      <c r="W652" s="2"/>
      <c r="X652" s="2"/>
      <c r="Y652" s="2"/>
      <c r="Z652" s="2"/>
      <c r="AA652" s="2"/>
      <c r="AB652" s="2"/>
      <c r="AG652" s="22" t="b">
        <v>0</v>
      </c>
      <c r="AH652" s="2" t="s">
        <v>11231</v>
      </c>
    </row>
    <row r="653">
      <c r="K653" s="22" t="b">
        <v>0</v>
      </c>
      <c r="L653" s="2" t="s">
        <v>11232</v>
      </c>
      <c r="O653" s="22" t="b">
        <v>0</v>
      </c>
      <c r="P653" s="2" t="s">
        <v>9258</v>
      </c>
      <c r="U653" s="2"/>
      <c r="V653" s="2"/>
      <c r="W653" s="2"/>
      <c r="X653" s="2"/>
      <c r="Y653" s="2"/>
      <c r="Z653" s="2"/>
      <c r="AA653" s="2"/>
      <c r="AB653" s="2"/>
      <c r="AG653" s="22" t="b">
        <v>0</v>
      </c>
      <c r="AH653" s="2" t="s">
        <v>11233</v>
      </c>
    </row>
    <row r="654">
      <c r="K654" s="22" t="b">
        <v>0</v>
      </c>
      <c r="L654" s="2" t="s">
        <v>11234</v>
      </c>
      <c r="O654" s="22" t="b">
        <v>0</v>
      </c>
      <c r="P654" s="2" t="s">
        <v>9269</v>
      </c>
      <c r="U654" s="2"/>
      <c r="V654" s="2"/>
      <c r="W654" s="2"/>
      <c r="X654" s="2"/>
      <c r="Y654" s="2"/>
      <c r="Z654" s="2"/>
      <c r="AA654" s="2"/>
      <c r="AB654" s="2"/>
      <c r="AG654" s="22" t="b">
        <v>0</v>
      </c>
      <c r="AH654" s="2" t="s">
        <v>11236</v>
      </c>
    </row>
    <row r="655">
      <c r="K655" s="22" t="b">
        <v>0</v>
      </c>
      <c r="L655" s="2" t="s">
        <v>11237</v>
      </c>
      <c r="O655" s="22" t="b">
        <v>0</v>
      </c>
      <c r="P655" s="2" t="s">
        <v>9280</v>
      </c>
      <c r="U655" s="2"/>
      <c r="V655" s="2"/>
      <c r="W655" s="2"/>
      <c r="X655" s="2"/>
      <c r="Y655" s="2"/>
      <c r="Z655" s="2"/>
      <c r="AA655" s="2"/>
      <c r="AB655" s="2"/>
      <c r="AG655" s="22" t="b">
        <v>0</v>
      </c>
      <c r="AH655" s="2" t="s">
        <v>11238</v>
      </c>
    </row>
    <row r="656">
      <c r="K656" s="22" t="b">
        <v>0</v>
      </c>
      <c r="L656" s="2" t="s">
        <v>11239</v>
      </c>
      <c r="O656" s="22" t="b">
        <v>0</v>
      </c>
      <c r="P656" s="2" t="s">
        <v>9292</v>
      </c>
      <c r="U656" s="2"/>
      <c r="V656" s="2"/>
      <c r="W656" s="2"/>
      <c r="X656" s="2"/>
      <c r="Y656" s="2"/>
      <c r="Z656" s="2"/>
      <c r="AA656" s="2"/>
      <c r="AB656" s="2"/>
      <c r="AG656" s="22" t="b">
        <v>0</v>
      </c>
      <c r="AH656" s="2" t="s">
        <v>11241</v>
      </c>
    </row>
    <row r="657">
      <c r="K657" s="22" t="b">
        <v>0</v>
      </c>
      <c r="L657" s="2" t="s">
        <v>11242</v>
      </c>
      <c r="O657" s="83" t="b">
        <v>0</v>
      </c>
      <c r="P657" s="170" t="s">
        <v>1147</v>
      </c>
      <c r="U657" s="2"/>
      <c r="V657" s="2"/>
      <c r="W657" s="2"/>
      <c r="X657" s="2"/>
      <c r="Y657" s="2"/>
      <c r="Z657" s="2"/>
      <c r="AA657" s="2"/>
      <c r="AB657" s="2"/>
      <c r="AG657" s="22" t="b">
        <v>0</v>
      </c>
      <c r="AH657" s="2" t="s">
        <v>11243</v>
      </c>
    </row>
    <row r="658">
      <c r="K658" s="22" t="b">
        <v>0</v>
      </c>
      <c r="L658" s="2" t="s">
        <v>11244</v>
      </c>
      <c r="O658" s="22" t="b">
        <v>0</v>
      </c>
      <c r="P658" s="2" t="s">
        <v>11245</v>
      </c>
      <c r="U658" s="2"/>
      <c r="V658" s="2"/>
      <c r="W658" s="2"/>
      <c r="X658" s="2"/>
      <c r="Y658" s="2"/>
      <c r="Z658" s="2"/>
      <c r="AA658" s="2"/>
      <c r="AB658" s="2"/>
      <c r="AG658" s="22" t="b">
        <v>0</v>
      </c>
      <c r="AH658" s="2" t="s">
        <v>11246</v>
      </c>
    </row>
    <row r="659">
      <c r="K659" s="22" t="b">
        <v>0</v>
      </c>
      <c r="L659" s="2" t="s">
        <v>11247</v>
      </c>
      <c r="O659" s="22" t="b">
        <v>0</v>
      </c>
      <c r="P659" s="2" t="s">
        <v>11248</v>
      </c>
      <c r="U659" s="2"/>
      <c r="V659" s="2"/>
      <c r="W659" s="2"/>
      <c r="X659" s="2"/>
      <c r="Y659" s="2"/>
      <c r="Z659" s="2"/>
      <c r="AA659" s="2"/>
      <c r="AB659" s="2"/>
      <c r="AG659" s="22" t="b">
        <v>0</v>
      </c>
      <c r="AH659" s="2" t="s">
        <v>11249</v>
      </c>
    </row>
    <row r="660">
      <c r="K660" s="22" t="b">
        <v>0</v>
      </c>
      <c r="L660" s="2" t="s">
        <v>11250</v>
      </c>
      <c r="O660" s="22" t="b">
        <v>0</v>
      </c>
      <c r="P660" s="2" t="s">
        <v>11251</v>
      </c>
      <c r="U660" s="2"/>
      <c r="V660" s="2"/>
      <c r="W660" s="2"/>
      <c r="X660" s="2"/>
      <c r="Y660" s="2"/>
      <c r="Z660" s="2"/>
      <c r="AA660" s="2"/>
      <c r="AB660" s="2"/>
      <c r="AG660" s="22" t="b">
        <v>0</v>
      </c>
      <c r="AH660" s="2" t="s">
        <v>11253</v>
      </c>
    </row>
    <row r="661">
      <c r="K661" s="22" t="b">
        <v>0</v>
      </c>
      <c r="L661" s="2" t="s">
        <v>11255</v>
      </c>
      <c r="O661" s="22" t="b">
        <v>0</v>
      </c>
      <c r="P661" s="2" t="s">
        <v>11256</v>
      </c>
      <c r="U661" s="2"/>
      <c r="V661" s="2"/>
      <c r="W661" s="2"/>
      <c r="X661" s="2"/>
      <c r="Y661" s="2"/>
      <c r="Z661" s="2"/>
      <c r="AA661" s="2"/>
      <c r="AB661" s="2"/>
      <c r="AG661" s="22" t="b">
        <v>0</v>
      </c>
      <c r="AH661" s="2" t="s">
        <v>11257</v>
      </c>
    </row>
    <row r="662">
      <c r="K662" s="22" t="b">
        <v>0</v>
      </c>
      <c r="L662" s="2" t="s">
        <v>11259</v>
      </c>
      <c r="O662" s="22" t="b">
        <v>0</v>
      </c>
      <c r="P662" s="2" t="s">
        <v>11260</v>
      </c>
      <c r="U662" s="2"/>
      <c r="V662" s="2"/>
      <c r="W662" s="2"/>
      <c r="X662" s="2"/>
      <c r="Y662" s="2"/>
      <c r="Z662" s="2"/>
      <c r="AA662" s="2"/>
      <c r="AB662" s="2"/>
    </row>
    <row r="663">
      <c r="K663" s="22" t="b">
        <v>0</v>
      </c>
      <c r="L663" s="2" t="s">
        <v>11261</v>
      </c>
      <c r="O663" s="22" t="b">
        <v>0</v>
      </c>
      <c r="P663" s="2" t="s">
        <v>9303</v>
      </c>
      <c r="U663" s="2"/>
      <c r="V663" s="2"/>
      <c r="W663" s="2"/>
      <c r="X663" s="2"/>
      <c r="Y663" s="2"/>
      <c r="Z663" s="2"/>
      <c r="AA663" s="2"/>
      <c r="AB663" s="2"/>
    </row>
    <row r="664">
      <c r="K664" s="22" t="b">
        <v>0</v>
      </c>
      <c r="L664" s="2" t="s">
        <v>11262</v>
      </c>
      <c r="O664" s="22" t="b">
        <v>0</v>
      </c>
      <c r="P664" s="2" t="s">
        <v>11263</v>
      </c>
      <c r="U664" s="2"/>
      <c r="V664" s="2"/>
      <c r="W664" s="2"/>
      <c r="X664" s="2"/>
      <c r="Y664" s="2"/>
      <c r="Z664" s="2"/>
      <c r="AA664" s="2"/>
      <c r="AB664" s="2"/>
    </row>
    <row r="665">
      <c r="K665" s="22" t="b">
        <v>0</v>
      </c>
      <c r="L665" s="2" t="s">
        <v>11264</v>
      </c>
      <c r="O665" s="22" t="b">
        <v>0</v>
      </c>
      <c r="P665" s="2" t="s">
        <v>11265</v>
      </c>
      <c r="U665" s="2"/>
      <c r="V665" s="2"/>
      <c r="W665" s="2"/>
      <c r="X665" s="2"/>
      <c r="Y665" s="2"/>
      <c r="Z665" s="2"/>
      <c r="AA665" s="2"/>
      <c r="AB665" s="2"/>
    </row>
    <row r="666">
      <c r="K666" s="22" t="b">
        <v>0</v>
      </c>
      <c r="L666" s="2" t="s">
        <v>11266</v>
      </c>
      <c r="O666" s="22" t="b">
        <v>0</v>
      </c>
      <c r="P666" s="2" t="s">
        <v>11267</v>
      </c>
      <c r="U666" s="2"/>
      <c r="V666" s="2"/>
      <c r="W666" s="2"/>
      <c r="X666" s="2"/>
      <c r="Y666" s="2"/>
      <c r="Z666" s="2"/>
      <c r="AA666" s="2"/>
      <c r="AB666" s="2"/>
    </row>
    <row r="667">
      <c r="K667" s="22" t="b">
        <v>0</v>
      </c>
      <c r="L667" s="2" t="s">
        <v>11268</v>
      </c>
      <c r="O667" s="22" t="b">
        <v>0</v>
      </c>
      <c r="P667" s="2" t="s">
        <v>9315</v>
      </c>
      <c r="U667" s="2"/>
      <c r="V667" s="2"/>
      <c r="W667" s="2"/>
      <c r="X667" s="2"/>
      <c r="Y667" s="2"/>
      <c r="Z667" s="2"/>
      <c r="AA667" s="2"/>
      <c r="AB667" s="2"/>
    </row>
    <row r="668">
      <c r="K668" s="22" t="b">
        <v>0</v>
      </c>
      <c r="L668" s="2" t="s">
        <v>11269</v>
      </c>
      <c r="O668" s="22" t="b">
        <v>0</v>
      </c>
      <c r="P668" s="2" t="s">
        <v>11270</v>
      </c>
      <c r="U668" s="2"/>
      <c r="V668" s="2"/>
      <c r="W668" s="2"/>
      <c r="X668" s="2"/>
      <c r="Y668" s="2"/>
      <c r="Z668" s="2"/>
      <c r="AA668" s="2"/>
      <c r="AB668" s="2"/>
    </row>
    <row r="669">
      <c r="K669" s="22" t="b">
        <v>0</v>
      </c>
      <c r="L669" s="2" t="s">
        <v>11271</v>
      </c>
      <c r="O669" s="22" t="b">
        <v>0</v>
      </c>
      <c r="P669" s="2" t="s">
        <v>9327</v>
      </c>
      <c r="U669" s="2"/>
      <c r="V669" s="2"/>
      <c r="W669" s="2"/>
      <c r="X669" s="2"/>
      <c r="Y669" s="2"/>
      <c r="Z669" s="2"/>
      <c r="AA669" s="2"/>
      <c r="AB669" s="2"/>
    </row>
    <row r="670">
      <c r="K670" s="22" t="b">
        <v>0</v>
      </c>
      <c r="L670" s="2" t="s">
        <v>11272</v>
      </c>
      <c r="O670" s="22" t="b">
        <v>0</v>
      </c>
      <c r="P670" s="2" t="s">
        <v>11273</v>
      </c>
      <c r="U670" s="2"/>
      <c r="V670" s="2"/>
      <c r="W670" s="2"/>
      <c r="X670" s="2"/>
      <c r="Y670" s="2"/>
      <c r="Z670" s="2"/>
      <c r="AA670" s="2"/>
      <c r="AB670" s="2"/>
    </row>
    <row r="671">
      <c r="K671" s="22" t="b">
        <v>0</v>
      </c>
      <c r="L671" s="2" t="s">
        <v>11274</v>
      </c>
      <c r="O671" s="22" t="b">
        <v>0</v>
      </c>
      <c r="P671" s="2" t="s">
        <v>11275</v>
      </c>
      <c r="U671" s="2"/>
      <c r="V671" s="2"/>
      <c r="W671" s="2"/>
      <c r="X671" s="2"/>
      <c r="Y671" s="2"/>
      <c r="Z671" s="2"/>
      <c r="AA671" s="2"/>
      <c r="AB671" s="2"/>
    </row>
    <row r="672">
      <c r="K672" s="22" t="b">
        <v>0</v>
      </c>
      <c r="L672" s="2" t="s">
        <v>11276</v>
      </c>
      <c r="O672" s="22" t="b">
        <v>0</v>
      </c>
      <c r="P672" s="2" t="s">
        <v>9341</v>
      </c>
      <c r="U672" s="2"/>
      <c r="V672" s="2"/>
      <c r="W672" s="2"/>
      <c r="X672" s="2"/>
      <c r="Y672" s="2"/>
      <c r="Z672" s="2"/>
      <c r="AA672" s="2"/>
      <c r="AB672" s="2"/>
    </row>
    <row r="673">
      <c r="K673" s="22" t="b">
        <v>0</v>
      </c>
      <c r="L673" s="2" t="s">
        <v>11277</v>
      </c>
      <c r="O673" s="22" t="b">
        <v>0</v>
      </c>
      <c r="P673" s="2" t="s">
        <v>9353</v>
      </c>
      <c r="U673" s="2"/>
      <c r="V673" s="2"/>
      <c r="W673" s="2"/>
      <c r="X673" s="2"/>
      <c r="Y673" s="2"/>
      <c r="Z673" s="2"/>
      <c r="AA673" s="2"/>
      <c r="AB673" s="2"/>
    </row>
    <row r="674">
      <c r="K674" s="22" t="b">
        <v>0</v>
      </c>
      <c r="L674" s="2" t="s">
        <v>11278</v>
      </c>
      <c r="O674" s="22" t="b">
        <v>0</v>
      </c>
      <c r="P674" s="2" t="s">
        <v>9366</v>
      </c>
      <c r="U674" s="2"/>
      <c r="V674" s="2"/>
      <c r="W674" s="2"/>
      <c r="X674" s="2"/>
      <c r="Y674" s="2"/>
      <c r="Z674" s="2"/>
      <c r="AA674" s="2"/>
      <c r="AB674" s="2"/>
    </row>
    <row r="675">
      <c r="K675" s="22" t="b">
        <v>0</v>
      </c>
      <c r="L675" s="2" t="s">
        <v>11279</v>
      </c>
      <c r="O675" s="22" t="b">
        <v>0</v>
      </c>
      <c r="P675" s="2" t="s">
        <v>9378</v>
      </c>
      <c r="U675" s="2"/>
      <c r="V675" s="2"/>
      <c r="W675" s="2"/>
      <c r="X675" s="2"/>
      <c r="Y675" s="2"/>
      <c r="Z675" s="2"/>
      <c r="AA675" s="2"/>
      <c r="AB675" s="2"/>
    </row>
    <row r="676">
      <c r="K676" s="22" t="b">
        <v>0</v>
      </c>
      <c r="L676" s="2" t="s">
        <v>11280</v>
      </c>
      <c r="O676" s="22" t="b">
        <v>0</v>
      </c>
      <c r="P676" s="2" t="s">
        <v>9390</v>
      </c>
      <c r="U676" s="2"/>
      <c r="V676" s="2"/>
      <c r="W676" s="2"/>
      <c r="X676" s="2"/>
      <c r="Y676" s="2"/>
      <c r="Z676" s="2"/>
      <c r="AA676" s="2"/>
      <c r="AB676" s="2"/>
    </row>
    <row r="677">
      <c r="K677" s="22" t="b">
        <v>0</v>
      </c>
      <c r="L677" s="2" t="s">
        <v>11281</v>
      </c>
      <c r="O677" s="22" t="b">
        <v>0</v>
      </c>
      <c r="P677" s="2" t="s">
        <v>11282</v>
      </c>
      <c r="U677" s="2"/>
      <c r="V677" s="2"/>
      <c r="W677" s="2"/>
      <c r="X677" s="2"/>
      <c r="Y677" s="2"/>
      <c r="Z677" s="2"/>
      <c r="AA677" s="2"/>
      <c r="AB677" s="2"/>
    </row>
    <row r="678">
      <c r="K678" s="22" t="b">
        <v>0</v>
      </c>
      <c r="L678" s="2" t="s">
        <v>11283</v>
      </c>
      <c r="O678" s="22" t="b">
        <v>0</v>
      </c>
      <c r="P678" s="2" t="s">
        <v>9402</v>
      </c>
      <c r="U678" s="2"/>
      <c r="V678" s="2"/>
      <c r="W678" s="2"/>
      <c r="X678" s="2"/>
      <c r="Y678" s="2"/>
      <c r="Z678" s="2"/>
      <c r="AA678" s="2"/>
      <c r="AB678" s="2"/>
    </row>
    <row r="679">
      <c r="K679" s="22" t="b">
        <v>0</v>
      </c>
      <c r="L679" s="2" t="s">
        <v>11284</v>
      </c>
      <c r="O679" s="83" t="b">
        <v>0</v>
      </c>
      <c r="P679" s="170" t="s">
        <v>11285</v>
      </c>
      <c r="U679" s="2"/>
      <c r="V679" s="2"/>
      <c r="W679" s="2"/>
      <c r="X679" s="2"/>
      <c r="Y679" s="2"/>
      <c r="Z679" s="2"/>
      <c r="AA679" s="2"/>
      <c r="AB679" s="2"/>
    </row>
    <row r="680">
      <c r="K680" s="22" t="b">
        <v>0</v>
      </c>
      <c r="L680" s="2" t="s">
        <v>11286</v>
      </c>
      <c r="O680" s="22" t="b">
        <v>0</v>
      </c>
      <c r="P680" s="2" t="s">
        <v>11287</v>
      </c>
      <c r="U680" s="2"/>
      <c r="V680" s="2"/>
      <c r="W680" s="2"/>
      <c r="X680" s="2"/>
      <c r="Y680" s="2"/>
      <c r="Z680" s="2"/>
      <c r="AA680" s="2"/>
      <c r="AB680" s="2"/>
    </row>
    <row r="681">
      <c r="K681" s="22" t="b">
        <v>0</v>
      </c>
      <c r="L681" s="2" t="s">
        <v>11288</v>
      </c>
      <c r="O681" s="22" t="b">
        <v>0</v>
      </c>
      <c r="P681" s="2" t="s">
        <v>11289</v>
      </c>
      <c r="U681" s="2"/>
      <c r="V681" s="2"/>
      <c r="W681" s="2"/>
      <c r="X681" s="2"/>
      <c r="Y681" s="2"/>
      <c r="Z681" s="2"/>
      <c r="AA681" s="2"/>
      <c r="AB681" s="2"/>
    </row>
    <row r="682">
      <c r="K682" s="83" t="b">
        <v>0</v>
      </c>
      <c r="L682" s="84" t="s">
        <v>11290</v>
      </c>
      <c r="O682" s="22" t="b">
        <v>0</v>
      </c>
      <c r="P682" s="2" t="s">
        <v>11291</v>
      </c>
      <c r="U682" s="2"/>
      <c r="V682" s="2"/>
      <c r="W682" s="2"/>
      <c r="X682" s="2"/>
      <c r="Y682" s="2"/>
      <c r="Z682" s="2"/>
      <c r="AA682" s="2"/>
      <c r="AB682" s="2"/>
    </row>
    <row r="683">
      <c r="K683" s="22" t="b">
        <v>0</v>
      </c>
      <c r="L683" s="2" t="s">
        <v>11292</v>
      </c>
      <c r="O683" s="22" t="b">
        <v>0</v>
      </c>
      <c r="P683" s="2" t="s">
        <v>11293</v>
      </c>
      <c r="U683" s="2"/>
      <c r="V683" s="2"/>
      <c r="W683" s="2"/>
      <c r="X683" s="2"/>
      <c r="Y683" s="2"/>
      <c r="Z683" s="2"/>
      <c r="AA683" s="2"/>
      <c r="AB683" s="2"/>
    </row>
    <row r="684">
      <c r="K684" s="22" t="b">
        <v>0</v>
      </c>
      <c r="L684" s="2" t="s">
        <v>11294</v>
      </c>
      <c r="O684" s="22" t="b">
        <v>0</v>
      </c>
      <c r="P684" s="2" t="s">
        <v>11295</v>
      </c>
      <c r="U684" s="2"/>
      <c r="V684" s="2"/>
      <c r="W684" s="2"/>
      <c r="X684" s="2"/>
      <c r="Y684" s="2"/>
      <c r="Z684" s="2"/>
      <c r="AA684" s="2"/>
      <c r="AB684" s="2"/>
    </row>
    <row r="685">
      <c r="K685" s="22" t="b">
        <v>0</v>
      </c>
      <c r="L685" s="2" t="s">
        <v>11296</v>
      </c>
      <c r="O685" s="22" t="b">
        <v>0</v>
      </c>
      <c r="P685" s="2" t="s">
        <v>11297</v>
      </c>
      <c r="U685" s="2"/>
      <c r="V685" s="2"/>
      <c r="W685" s="2"/>
      <c r="X685" s="2"/>
      <c r="Y685" s="2"/>
      <c r="Z685" s="2"/>
      <c r="AA685" s="2"/>
      <c r="AB685" s="2"/>
    </row>
    <row r="686">
      <c r="K686" s="22" t="b">
        <v>0</v>
      </c>
      <c r="L686" s="2" t="s">
        <v>11298</v>
      </c>
      <c r="O686" s="22" t="b">
        <v>0</v>
      </c>
      <c r="P686" s="2" t="s">
        <v>9414</v>
      </c>
      <c r="U686" s="2"/>
      <c r="V686" s="2"/>
      <c r="W686" s="2"/>
      <c r="X686" s="2"/>
      <c r="Y686" s="2"/>
      <c r="Z686" s="2"/>
      <c r="AA686" s="2"/>
      <c r="AB686" s="2"/>
    </row>
    <row r="687">
      <c r="K687" s="22" t="b">
        <v>0</v>
      </c>
      <c r="L687" s="2" t="s">
        <v>11299</v>
      </c>
      <c r="O687" s="22" t="b">
        <v>0</v>
      </c>
      <c r="P687" s="2" t="s">
        <v>9426</v>
      </c>
      <c r="U687" s="2"/>
      <c r="V687" s="2"/>
      <c r="W687" s="2"/>
      <c r="X687" s="2"/>
      <c r="Y687" s="2"/>
      <c r="Z687" s="2"/>
      <c r="AA687" s="2"/>
      <c r="AB687" s="2"/>
    </row>
    <row r="688">
      <c r="K688" s="22" t="b">
        <v>0</v>
      </c>
      <c r="L688" s="2" t="s">
        <v>11300</v>
      </c>
      <c r="O688" s="22" t="b">
        <v>0</v>
      </c>
      <c r="P688" s="2" t="s">
        <v>9437</v>
      </c>
      <c r="U688" s="2"/>
      <c r="V688" s="2"/>
      <c r="W688" s="2"/>
      <c r="X688" s="2"/>
      <c r="Y688" s="2"/>
      <c r="Z688" s="2"/>
      <c r="AA688" s="2"/>
      <c r="AB688" s="2"/>
    </row>
    <row r="689">
      <c r="K689" s="22" t="b">
        <v>0</v>
      </c>
      <c r="L689" s="2" t="s">
        <v>11302</v>
      </c>
      <c r="O689" s="22" t="b">
        <v>0</v>
      </c>
      <c r="P689" s="2" t="s">
        <v>9447</v>
      </c>
      <c r="U689" s="2"/>
      <c r="V689" s="2"/>
      <c r="W689" s="2"/>
      <c r="X689" s="2"/>
      <c r="Y689" s="2"/>
      <c r="Z689" s="2"/>
      <c r="AA689" s="2"/>
      <c r="AB689" s="2"/>
    </row>
    <row r="690">
      <c r="K690" s="22" t="b">
        <v>0</v>
      </c>
      <c r="L690" s="2" t="s">
        <v>11303</v>
      </c>
      <c r="O690" s="22" t="b">
        <v>0</v>
      </c>
      <c r="P690" s="2" t="s">
        <v>9458</v>
      </c>
      <c r="U690" s="2"/>
      <c r="V690" s="2"/>
      <c r="W690" s="2"/>
      <c r="X690" s="2"/>
      <c r="Y690" s="2"/>
      <c r="Z690" s="2"/>
      <c r="AA690" s="2"/>
      <c r="AB690" s="2"/>
    </row>
    <row r="691">
      <c r="K691" s="22" t="b">
        <v>0</v>
      </c>
      <c r="L691" s="2" t="s">
        <v>11304</v>
      </c>
      <c r="O691" s="22" t="b">
        <v>0</v>
      </c>
      <c r="P691" s="2" t="s">
        <v>9472</v>
      </c>
      <c r="U691" s="2"/>
      <c r="V691" s="2"/>
      <c r="W691" s="2"/>
      <c r="X691" s="2"/>
      <c r="Y691" s="2"/>
      <c r="Z691" s="2"/>
      <c r="AA691" s="2"/>
      <c r="AB691" s="2"/>
    </row>
    <row r="692">
      <c r="K692" s="22" t="b">
        <v>0</v>
      </c>
      <c r="L692" s="2" t="s">
        <v>11305</v>
      </c>
      <c r="O692" s="22" t="b">
        <v>0</v>
      </c>
      <c r="P692" s="2" t="s">
        <v>9484</v>
      </c>
      <c r="U692" s="2"/>
      <c r="V692" s="2"/>
      <c r="W692" s="2"/>
      <c r="X692" s="2"/>
      <c r="Y692" s="2"/>
      <c r="Z692" s="2"/>
      <c r="AA692" s="2"/>
      <c r="AB692" s="2"/>
    </row>
    <row r="693">
      <c r="K693" s="22" t="b">
        <v>0</v>
      </c>
      <c r="L693" s="2" t="s">
        <v>11306</v>
      </c>
      <c r="O693" s="22" t="b">
        <v>0</v>
      </c>
      <c r="P693" s="2" t="s">
        <v>9494</v>
      </c>
      <c r="U693" s="2"/>
      <c r="V693" s="2"/>
      <c r="W693" s="2"/>
      <c r="X693" s="2"/>
      <c r="Y693" s="2"/>
      <c r="Z693" s="2"/>
      <c r="AA693" s="2"/>
      <c r="AB693" s="2"/>
    </row>
    <row r="694">
      <c r="K694" s="22" t="b">
        <v>0</v>
      </c>
      <c r="L694" s="2" t="s">
        <v>11308</v>
      </c>
      <c r="O694" s="22" t="b">
        <v>0</v>
      </c>
      <c r="P694" s="2" t="s">
        <v>9507</v>
      </c>
      <c r="U694" s="2"/>
      <c r="V694" s="2"/>
      <c r="W694" s="2"/>
      <c r="X694" s="2"/>
      <c r="Y694" s="2"/>
      <c r="Z694" s="2"/>
      <c r="AA694" s="2"/>
      <c r="AB694" s="2"/>
    </row>
    <row r="695">
      <c r="K695" s="22" t="b">
        <v>0</v>
      </c>
      <c r="L695" s="2" t="s">
        <v>11309</v>
      </c>
      <c r="O695" s="22" t="b">
        <v>0</v>
      </c>
      <c r="P695" s="2" t="s">
        <v>9519</v>
      </c>
      <c r="U695" s="2"/>
      <c r="V695" s="2"/>
      <c r="W695" s="2"/>
      <c r="X695" s="2"/>
      <c r="Y695" s="2"/>
      <c r="Z695" s="2"/>
      <c r="AA695" s="2"/>
      <c r="AB695" s="2"/>
    </row>
    <row r="696">
      <c r="K696" s="22" t="b">
        <v>0</v>
      </c>
      <c r="L696" s="2" t="s">
        <v>11310</v>
      </c>
      <c r="O696" s="22" t="b">
        <v>0</v>
      </c>
      <c r="P696" s="2" t="s">
        <v>9531</v>
      </c>
      <c r="U696" s="2"/>
      <c r="V696" s="2"/>
      <c r="W696" s="2"/>
      <c r="X696" s="2"/>
      <c r="Y696" s="2"/>
      <c r="Z696" s="2"/>
      <c r="AA696" s="2"/>
      <c r="AB696" s="2"/>
    </row>
    <row r="697">
      <c r="K697" s="22" t="b">
        <v>0</v>
      </c>
      <c r="L697" s="2" t="s">
        <v>9828</v>
      </c>
      <c r="O697" s="22" t="b">
        <v>0</v>
      </c>
      <c r="P697" s="2" t="s">
        <v>9543</v>
      </c>
      <c r="U697" s="2"/>
      <c r="V697" s="2"/>
      <c r="W697" s="2"/>
      <c r="X697" s="2"/>
      <c r="Y697" s="2"/>
      <c r="Z697" s="2"/>
      <c r="AA697" s="2"/>
      <c r="AB697" s="2"/>
    </row>
    <row r="698">
      <c r="K698" s="22" t="b">
        <v>0</v>
      </c>
      <c r="L698" s="2" t="s">
        <v>9835</v>
      </c>
      <c r="O698" s="22" t="b">
        <v>0</v>
      </c>
      <c r="P698" s="2" t="s">
        <v>11313</v>
      </c>
      <c r="U698" s="2"/>
      <c r="V698" s="2"/>
      <c r="W698" s="2"/>
      <c r="X698" s="2"/>
      <c r="Y698" s="2"/>
      <c r="Z698" s="2"/>
      <c r="AA698" s="2"/>
      <c r="AB698" s="2"/>
    </row>
    <row r="699">
      <c r="K699" s="22" t="b">
        <v>0</v>
      </c>
      <c r="L699" s="2" t="s">
        <v>11314</v>
      </c>
      <c r="O699" s="22" t="b">
        <v>0</v>
      </c>
      <c r="P699" s="2" t="s">
        <v>11315</v>
      </c>
      <c r="U699" s="2"/>
      <c r="V699" s="2"/>
      <c r="W699" s="2"/>
      <c r="X699" s="2"/>
      <c r="Y699" s="2"/>
      <c r="Z699" s="2"/>
      <c r="AA699" s="2"/>
      <c r="AB699" s="2"/>
    </row>
    <row r="700">
      <c r="K700" s="22" t="b">
        <v>0</v>
      </c>
      <c r="L700" s="2" t="s">
        <v>11316</v>
      </c>
      <c r="O700" s="22" t="b">
        <v>0</v>
      </c>
      <c r="P700" s="2" t="s">
        <v>11317</v>
      </c>
      <c r="U700" s="2"/>
      <c r="V700" s="2"/>
      <c r="W700" s="2"/>
      <c r="X700" s="2"/>
      <c r="Y700" s="2"/>
      <c r="Z700" s="2"/>
      <c r="AA700" s="2"/>
      <c r="AB700" s="2"/>
    </row>
    <row r="701">
      <c r="K701" s="22" t="b">
        <v>0</v>
      </c>
      <c r="L701" s="2" t="s">
        <v>11318</v>
      </c>
      <c r="O701" s="22" t="b">
        <v>0</v>
      </c>
      <c r="P701" s="2" t="s">
        <v>11319</v>
      </c>
      <c r="U701" s="2"/>
      <c r="V701" s="2"/>
      <c r="W701" s="2"/>
      <c r="X701" s="2"/>
      <c r="Y701" s="2"/>
      <c r="Z701" s="2"/>
      <c r="AA701" s="2"/>
      <c r="AB701" s="2"/>
    </row>
    <row r="702">
      <c r="K702" s="22" t="b">
        <v>0</v>
      </c>
      <c r="L702" s="2" t="s">
        <v>11321</v>
      </c>
      <c r="O702" s="22" t="b">
        <v>0</v>
      </c>
      <c r="P702" s="2" t="s">
        <v>11322</v>
      </c>
      <c r="U702" s="2"/>
      <c r="V702" s="2"/>
      <c r="W702" s="2"/>
      <c r="X702" s="2"/>
      <c r="Y702" s="2"/>
      <c r="Z702" s="2"/>
      <c r="AA702" s="2"/>
      <c r="AB702" s="2"/>
    </row>
    <row r="703">
      <c r="K703" s="22" t="b">
        <v>0</v>
      </c>
      <c r="L703" s="2" t="s">
        <v>11323</v>
      </c>
      <c r="O703" s="22" t="b">
        <v>0</v>
      </c>
      <c r="P703" s="2" t="s">
        <v>11324</v>
      </c>
      <c r="U703" s="2"/>
      <c r="V703" s="2"/>
      <c r="W703" s="2"/>
      <c r="X703" s="2"/>
      <c r="Y703" s="2"/>
      <c r="Z703" s="2"/>
      <c r="AA703" s="2"/>
      <c r="AB703" s="2"/>
    </row>
    <row r="704">
      <c r="K704" s="22" t="b">
        <v>0</v>
      </c>
      <c r="L704" s="2" t="s">
        <v>11325</v>
      </c>
      <c r="O704" s="22" t="b">
        <v>0</v>
      </c>
      <c r="P704" s="2" t="s">
        <v>11326</v>
      </c>
      <c r="U704" s="2"/>
      <c r="V704" s="2"/>
      <c r="W704" s="2"/>
      <c r="X704" s="2"/>
      <c r="Y704" s="2"/>
      <c r="Z704" s="2"/>
      <c r="AA704" s="2"/>
      <c r="AB704" s="2"/>
    </row>
    <row r="705">
      <c r="K705" s="22" t="b">
        <v>0</v>
      </c>
      <c r="L705" s="2" t="s">
        <v>11327</v>
      </c>
      <c r="O705" s="22" t="b">
        <v>0</v>
      </c>
      <c r="P705" s="2" t="s">
        <v>11328</v>
      </c>
      <c r="U705" s="2"/>
      <c r="V705" s="2"/>
      <c r="W705" s="2"/>
      <c r="X705" s="2"/>
      <c r="Y705" s="2"/>
      <c r="Z705" s="2"/>
      <c r="AA705" s="2"/>
      <c r="AB705" s="2"/>
    </row>
    <row r="706">
      <c r="K706" s="22" t="b">
        <v>0</v>
      </c>
      <c r="L706" s="2" t="s">
        <v>11329</v>
      </c>
      <c r="O706" s="22" t="b">
        <v>0</v>
      </c>
      <c r="P706" s="2" t="s">
        <v>11330</v>
      </c>
      <c r="U706" s="2"/>
      <c r="V706" s="2"/>
      <c r="W706" s="2"/>
      <c r="X706" s="2"/>
      <c r="Y706" s="2"/>
      <c r="Z706" s="2"/>
      <c r="AA706" s="2"/>
      <c r="AB706" s="2"/>
    </row>
    <row r="707">
      <c r="K707" s="22" t="b">
        <v>0</v>
      </c>
      <c r="L707" s="2" t="s">
        <v>11331</v>
      </c>
      <c r="O707" s="22" t="b">
        <v>0</v>
      </c>
      <c r="P707" s="2" t="s">
        <v>11332</v>
      </c>
      <c r="U707" s="2"/>
      <c r="V707" s="2"/>
      <c r="W707" s="2"/>
      <c r="X707" s="2"/>
      <c r="Y707" s="2"/>
      <c r="Z707" s="2"/>
      <c r="AA707" s="2"/>
      <c r="AB707" s="2"/>
    </row>
    <row r="708">
      <c r="K708" s="22" t="b">
        <v>0</v>
      </c>
      <c r="L708" s="2" t="s">
        <v>11334</v>
      </c>
      <c r="O708" s="22" t="b">
        <v>0</v>
      </c>
      <c r="P708" s="2" t="s">
        <v>11335</v>
      </c>
      <c r="U708" s="2"/>
      <c r="V708" s="2"/>
      <c r="W708" s="2"/>
      <c r="X708" s="2"/>
      <c r="Y708" s="2"/>
      <c r="Z708" s="2"/>
      <c r="AA708" s="2"/>
      <c r="AB708" s="2"/>
    </row>
    <row r="709">
      <c r="K709" s="22" t="b">
        <v>0</v>
      </c>
      <c r="L709" s="2" t="s">
        <v>11336</v>
      </c>
      <c r="O709" s="22" t="b">
        <v>0</v>
      </c>
      <c r="P709" s="2" t="s">
        <v>11337</v>
      </c>
      <c r="U709" s="2"/>
      <c r="V709" s="2"/>
      <c r="W709" s="2"/>
      <c r="X709" s="2"/>
      <c r="Y709" s="2"/>
      <c r="Z709" s="2"/>
      <c r="AA709" s="2"/>
      <c r="AB709" s="2"/>
    </row>
    <row r="710">
      <c r="K710" s="22" t="b">
        <v>0</v>
      </c>
      <c r="L710" s="2" t="s">
        <v>11338</v>
      </c>
      <c r="O710" s="22" t="b">
        <v>0</v>
      </c>
      <c r="P710" s="2" t="s">
        <v>11339</v>
      </c>
      <c r="U710" s="2"/>
      <c r="V710" s="2"/>
      <c r="W710" s="2"/>
      <c r="X710" s="2"/>
      <c r="Y710" s="2"/>
      <c r="Z710" s="2"/>
      <c r="AA710" s="2"/>
      <c r="AB710" s="2"/>
    </row>
    <row r="711">
      <c r="K711" s="22" t="b">
        <v>0</v>
      </c>
      <c r="L711" s="2" t="s">
        <v>11340</v>
      </c>
      <c r="O711" s="22" t="b">
        <v>0</v>
      </c>
      <c r="P711" s="2" t="s">
        <v>11341</v>
      </c>
      <c r="U711" s="2"/>
      <c r="V711" s="2"/>
      <c r="W711" s="2"/>
      <c r="X711" s="2"/>
      <c r="Y711" s="2"/>
      <c r="Z711" s="2"/>
      <c r="AA711" s="2"/>
      <c r="AB711" s="2"/>
    </row>
    <row r="712">
      <c r="K712" s="22" t="b">
        <v>0</v>
      </c>
      <c r="L712" s="2" t="s">
        <v>11342</v>
      </c>
      <c r="O712" s="22" t="b">
        <v>0</v>
      </c>
      <c r="P712" s="2" t="s">
        <v>11343</v>
      </c>
      <c r="U712" s="2"/>
      <c r="V712" s="2"/>
      <c r="W712" s="2"/>
      <c r="X712" s="2"/>
      <c r="Y712" s="2"/>
      <c r="Z712" s="2"/>
      <c r="AA712" s="2"/>
      <c r="AB712" s="2"/>
    </row>
    <row r="713">
      <c r="K713" s="22" t="b">
        <v>0</v>
      </c>
      <c r="L713" s="2" t="s">
        <v>11344</v>
      </c>
      <c r="O713" s="22" t="b">
        <v>0</v>
      </c>
      <c r="P713" s="2" t="s">
        <v>11345</v>
      </c>
      <c r="U713" s="2"/>
      <c r="V713" s="2"/>
      <c r="W713" s="2"/>
      <c r="X713" s="2"/>
      <c r="Y713" s="2"/>
      <c r="Z713" s="2"/>
      <c r="AA713" s="2"/>
      <c r="AB713" s="2"/>
    </row>
    <row r="714">
      <c r="K714" s="22" t="b">
        <v>0</v>
      </c>
      <c r="L714" s="2" t="s">
        <v>11346</v>
      </c>
      <c r="O714" s="22" t="b">
        <v>0</v>
      </c>
      <c r="P714" s="2" t="s">
        <v>11347</v>
      </c>
      <c r="U714" s="2"/>
      <c r="V714" s="2"/>
      <c r="W714" s="2"/>
      <c r="X714" s="2"/>
      <c r="Y714" s="2"/>
      <c r="Z714" s="2"/>
      <c r="AA714" s="2"/>
      <c r="AB714" s="2"/>
    </row>
    <row r="715">
      <c r="K715" s="22" t="b">
        <v>0</v>
      </c>
      <c r="L715" s="2" t="s">
        <v>11348</v>
      </c>
      <c r="U715" s="2"/>
      <c r="V715" s="2"/>
      <c r="W715" s="2"/>
      <c r="X715" s="2"/>
      <c r="Y715" s="2"/>
      <c r="Z715" s="2"/>
      <c r="AA715" s="2"/>
      <c r="AB715" s="2"/>
    </row>
    <row r="716">
      <c r="K716" s="22" t="b">
        <v>0</v>
      </c>
      <c r="L716" s="2" t="s">
        <v>11349</v>
      </c>
      <c r="U716" s="2"/>
      <c r="V716" s="2"/>
      <c r="W716" s="2"/>
      <c r="X716" s="2"/>
      <c r="Y716" s="2"/>
      <c r="Z716" s="2"/>
      <c r="AA716" s="2"/>
      <c r="AB716" s="2"/>
    </row>
    <row r="717">
      <c r="K717" s="22" t="b">
        <v>0</v>
      </c>
      <c r="L717" s="2" t="s">
        <v>11350</v>
      </c>
      <c r="U717" s="2"/>
      <c r="V717" s="2"/>
      <c r="W717" s="2"/>
      <c r="X717" s="2"/>
      <c r="Y717" s="2"/>
      <c r="Z717" s="2"/>
      <c r="AA717" s="2"/>
      <c r="AB717" s="2"/>
    </row>
    <row r="718">
      <c r="K718" s="22" t="b">
        <v>0</v>
      </c>
      <c r="L718" s="2" t="s">
        <v>11351</v>
      </c>
      <c r="U718" s="2"/>
      <c r="V718" s="2"/>
      <c r="W718" s="2"/>
      <c r="X718" s="2"/>
      <c r="Y718" s="2"/>
      <c r="Z718" s="2"/>
      <c r="AA718" s="2"/>
      <c r="AB718" s="2"/>
    </row>
    <row r="719">
      <c r="K719" s="22" t="b">
        <v>0</v>
      </c>
      <c r="L719" s="2" t="s">
        <v>11352</v>
      </c>
      <c r="U719" s="2"/>
      <c r="V719" s="2"/>
      <c r="W719" s="2"/>
      <c r="X719" s="2"/>
      <c r="Y719" s="2"/>
      <c r="Z719" s="2"/>
      <c r="AA719" s="2"/>
      <c r="AB719" s="2"/>
    </row>
    <row r="720">
      <c r="K720" s="22" t="b">
        <v>0</v>
      </c>
      <c r="L720" s="2" t="s">
        <v>11353</v>
      </c>
      <c r="U720" s="2"/>
      <c r="V720" s="2"/>
      <c r="W720" s="2"/>
      <c r="X720" s="2"/>
      <c r="Y720" s="2"/>
      <c r="Z720" s="2"/>
      <c r="AA720" s="2"/>
      <c r="AB720" s="2"/>
    </row>
    <row r="721">
      <c r="K721" s="22" t="b">
        <v>0</v>
      </c>
      <c r="L721" s="2" t="s">
        <v>11354</v>
      </c>
      <c r="U721" s="2"/>
      <c r="V721" s="2"/>
      <c r="W721" s="2"/>
      <c r="X721" s="2"/>
      <c r="Y721" s="2"/>
      <c r="Z721" s="2"/>
      <c r="AA721" s="2"/>
      <c r="AB721" s="2"/>
    </row>
    <row r="722">
      <c r="K722" s="22" t="b">
        <v>0</v>
      </c>
      <c r="L722" s="2" t="s">
        <v>11356</v>
      </c>
      <c r="U722" s="2"/>
      <c r="V722" s="2"/>
      <c r="W722" s="2"/>
      <c r="X722" s="2"/>
      <c r="Y722" s="2"/>
      <c r="Z722" s="2"/>
      <c r="AA722" s="2"/>
      <c r="AB722" s="2"/>
    </row>
    <row r="723">
      <c r="K723" s="22" t="b">
        <v>0</v>
      </c>
      <c r="L723" s="2" t="s">
        <v>11357</v>
      </c>
      <c r="U723" s="2"/>
      <c r="V723" s="2"/>
      <c r="W723" s="2"/>
      <c r="X723" s="2"/>
      <c r="Y723" s="2"/>
      <c r="Z723" s="2"/>
      <c r="AA723" s="2"/>
      <c r="AB723" s="2"/>
    </row>
    <row r="724">
      <c r="K724" s="22" t="b">
        <v>0</v>
      </c>
      <c r="L724" s="2" t="s">
        <v>11358</v>
      </c>
      <c r="U724" s="2"/>
      <c r="V724" s="2"/>
      <c r="W724" s="2"/>
      <c r="X724" s="2"/>
      <c r="Y724" s="2"/>
      <c r="Z724" s="2"/>
      <c r="AA724" s="2"/>
      <c r="AB724" s="2"/>
    </row>
    <row r="725">
      <c r="K725" s="22" t="b">
        <v>0</v>
      </c>
      <c r="L725" s="2" t="s">
        <v>11359</v>
      </c>
      <c r="U725" s="2"/>
      <c r="V725" s="2"/>
      <c r="W725" s="2"/>
      <c r="X725" s="2"/>
      <c r="Y725" s="2"/>
      <c r="Z725" s="2"/>
      <c r="AA725" s="2"/>
      <c r="AB725" s="2"/>
    </row>
    <row r="726">
      <c r="K726" s="22" t="b">
        <v>0</v>
      </c>
      <c r="L726" s="2" t="s">
        <v>11360</v>
      </c>
      <c r="U726" s="2"/>
      <c r="V726" s="2"/>
      <c r="W726" s="2"/>
      <c r="X726" s="2"/>
      <c r="Y726" s="2"/>
      <c r="Z726" s="2"/>
      <c r="AA726" s="2"/>
      <c r="AB726" s="2"/>
    </row>
    <row r="727">
      <c r="K727" s="22" t="b">
        <v>0</v>
      </c>
      <c r="L727" s="2" t="s">
        <v>11361</v>
      </c>
      <c r="U727" s="2"/>
      <c r="V727" s="2"/>
      <c r="W727" s="2"/>
      <c r="X727" s="2"/>
      <c r="Y727" s="2"/>
      <c r="Z727" s="2"/>
      <c r="AA727" s="2"/>
      <c r="AB727" s="2"/>
    </row>
    <row r="728">
      <c r="K728" s="22" t="b">
        <v>0</v>
      </c>
      <c r="L728" s="2" t="s">
        <v>11362</v>
      </c>
      <c r="U728" s="2"/>
      <c r="V728" s="2"/>
      <c r="W728" s="2"/>
      <c r="X728" s="2"/>
      <c r="Y728" s="2"/>
      <c r="Z728" s="2"/>
      <c r="AA728" s="2"/>
      <c r="AB728" s="2"/>
    </row>
    <row r="729">
      <c r="K729" s="22" t="b">
        <v>0</v>
      </c>
      <c r="L729" s="2" t="s">
        <v>11363</v>
      </c>
      <c r="U729" s="2"/>
      <c r="V729" s="2"/>
      <c r="W729" s="2"/>
      <c r="X729" s="2"/>
      <c r="Y729" s="2"/>
      <c r="Z729" s="2"/>
      <c r="AA729" s="2"/>
      <c r="AB729" s="2"/>
    </row>
    <row r="730">
      <c r="K730" s="22" t="b">
        <v>0</v>
      </c>
      <c r="L730" s="2" t="s">
        <v>11364</v>
      </c>
      <c r="U730" s="2"/>
      <c r="V730" s="2"/>
      <c r="W730" s="2"/>
      <c r="X730" s="2"/>
      <c r="Y730" s="2"/>
      <c r="Z730" s="2"/>
      <c r="AA730" s="2"/>
      <c r="AB730" s="2"/>
    </row>
    <row r="731">
      <c r="K731" s="22" t="b">
        <v>0</v>
      </c>
      <c r="L731" s="2" t="s">
        <v>11365</v>
      </c>
      <c r="U731" s="2"/>
      <c r="V731" s="2"/>
      <c r="W731" s="2"/>
      <c r="X731" s="2"/>
      <c r="Y731" s="2"/>
      <c r="Z731" s="2"/>
      <c r="AA731" s="2"/>
      <c r="AB731" s="2"/>
    </row>
    <row r="732">
      <c r="K732" s="22" t="b">
        <v>0</v>
      </c>
      <c r="L732" s="2" t="s">
        <v>11366</v>
      </c>
      <c r="U732" s="2"/>
      <c r="V732" s="2"/>
      <c r="W732" s="2"/>
      <c r="X732" s="2"/>
      <c r="Y732" s="2"/>
      <c r="Z732" s="2"/>
      <c r="AA732" s="2"/>
      <c r="AB732" s="2"/>
    </row>
    <row r="733">
      <c r="K733" s="22" t="b">
        <v>0</v>
      </c>
      <c r="L733" s="2" t="s">
        <v>11367</v>
      </c>
      <c r="U733" s="2"/>
      <c r="V733" s="2"/>
      <c r="W733" s="2"/>
      <c r="X733" s="2"/>
      <c r="Y733" s="2"/>
      <c r="Z733" s="2"/>
      <c r="AA733" s="2"/>
      <c r="AB733" s="2"/>
    </row>
    <row r="734">
      <c r="K734" s="22" t="b">
        <v>0</v>
      </c>
      <c r="L734" s="2" t="s">
        <v>11368</v>
      </c>
      <c r="U734" s="2"/>
      <c r="V734" s="2"/>
      <c r="W734" s="2"/>
      <c r="X734" s="2"/>
      <c r="Y734" s="2"/>
      <c r="Z734" s="2"/>
      <c r="AA734" s="2"/>
      <c r="AB734" s="2"/>
    </row>
    <row r="735">
      <c r="K735" s="22" t="b">
        <v>0</v>
      </c>
      <c r="L735" s="2" t="s">
        <v>11370</v>
      </c>
      <c r="U735" s="2"/>
      <c r="V735" s="2"/>
      <c r="W735" s="2"/>
      <c r="X735" s="2"/>
      <c r="Y735" s="2"/>
      <c r="Z735" s="2"/>
      <c r="AA735" s="2"/>
      <c r="AB735" s="2"/>
    </row>
    <row r="736">
      <c r="K736" s="22" t="b">
        <v>0</v>
      </c>
      <c r="L736" s="2" t="s">
        <v>11371</v>
      </c>
      <c r="U736" s="2"/>
      <c r="V736" s="2"/>
      <c r="W736" s="2"/>
      <c r="X736" s="2"/>
      <c r="Y736" s="2"/>
      <c r="Z736" s="2"/>
      <c r="AA736" s="2"/>
      <c r="AB736" s="2"/>
    </row>
    <row r="737">
      <c r="K737" s="22" t="b">
        <v>0</v>
      </c>
      <c r="L737" s="2" t="s">
        <v>11373</v>
      </c>
      <c r="U737" s="2"/>
      <c r="V737" s="2"/>
      <c r="W737" s="2"/>
      <c r="X737" s="2"/>
      <c r="Y737" s="2"/>
      <c r="Z737" s="2"/>
      <c r="AA737" s="2"/>
      <c r="AB737" s="2"/>
    </row>
    <row r="738">
      <c r="K738" s="22" t="b">
        <v>0</v>
      </c>
      <c r="L738" s="2" t="s">
        <v>11374</v>
      </c>
      <c r="U738" s="2"/>
      <c r="V738" s="2"/>
      <c r="W738" s="2"/>
      <c r="X738" s="2"/>
      <c r="Y738" s="2"/>
      <c r="Z738" s="2"/>
      <c r="AA738" s="2"/>
      <c r="AB738" s="2"/>
    </row>
    <row r="739">
      <c r="K739" s="22" t="b">
        <v>0</v>
      </c>
      <c r="L739" s="2" t="s">
        <v>11375</v>
      </c>
      <c r="U739" s="2"/>
      <c r="V739" s="2"/>
      <c r="W739" s="2"/>
      <c r="X739" s="2"/>
      <c r="Y739" s="2"/>
      <c r="Z739" s="2"/>
      <c r="AA739" s="2"/>
      <c r="AB739" s="2"/>
    </row>
    <row r="740">
      <c r="K740" s="22" t="b">
        <v>0</v>
      </c>
      <c r="L740" s="2" t="s">
        <v>11376</v>
      </c>
      <c r="U740" s="2"/>
      <c r="V740" s="2"/>
      <c r="W740" s="2"/>
      <c r="X740" s="2"/>
      <c r="Y740" s="2"/>
      <c r="Z740" s="2"/>
      <c r="AA740" s="2"/>
      <c r="AB740" s="2"/>
    </row>
    <row r="741">
      <c r="K741" s="22" t="b">
        <v>0</v>
      </c>
      <c r="L741" s="2" t="s">
        <v>11378</v>
      </c>
      <c r="U741" s="2"/>
      <c r="V741" s="2"/>
      <c r="W741" s="2"/>
      <c r="X741" s="2"/>
      <c r="Y741" s="2"/>
      <c r="Z741" s="2"/>
      <c r="AA741" s="2"/>
      <c r="AB741" s="2"/>
    </row>
    <row r="742">
      <c r="K742" s="22" t="b">
        <v>0</v>
      </c>
      <c r="L742" s="2" t="s">
        <v>11379</v>
      </c>
      <c r="U742" s="2"/>
      <c r="V742" s="2"/>
      <c r="W742" s="2"/>
      <c r="X742" s="2"/>
      <c r="Y742" s="2"/>
      <c r="Z742" s="2"/>
      <c r="AA742" s="2"/>
      <c r="AB742" s="2"/>
    </row>
    <row r="743">
      <c r="K743" s="22" t="b">
        <v>0</v>
      </c>
      <c r="L743" s="2" t="s">
        <v>11380</v>
      </c>
      <c r="U743" s="2"/>
      <c r="V743" s="2"/>
      <c r="W743" s="2"/>
      <c r="X743" s="2"/>
      <c r="Y743" s="2"/>
      <c r="Z743" s="2"/>
      <c r="AA743" s="2"/>
      <c r="AB743" s="2"/>
    </row>
    <row r="744">
      <c r="K744" s="22" t="b">
        <v>0</v>
      </c>
      <c r="L744" s="2" t="s">
        <v>11381</v>
      </c>
      <c r="U744" s="2"/>
      <c r="V744" s="2"/>
      <c r="W744" s="2"/>
      <c r="X744" s="2"/>
      <c r="Y744" s="2"/>
      <c r="Z744" s="2"/>
      <c r="AA744" s="2"/>
      <c r="AB744" s="2"/>
    </row>
    <row r="745">
      <c r="K745" s="83" t="b">
        <v>0</v>
      </c>
      <c r="L745" s="84" t="s">
        <v>11382</v>
      </c>
      <c r="U745" s="2"/>
      <c r="V745" s="2"/>
      <c r="W745" s="2"/>
      <c r="X745" s="2"/>
      <c r="Y745" s="2"/>
      <c r="Z745" s="2"/>
      <c r="AA745" s="2"/>
      <c r="AB745" s="2"/>
    </row>
    <row r="746">
      <c r="K746" s="22" t="b">
        <v>0</v>
      </c>
      <c r="L746" s="2" t="s">
        <v>11383</v>
      </c>
      <c r="U746" s="2"/>
      <c r="V746" s="2"/>
      <c r="W746" s="2"/>
      <c r="X746" s="2"/>
      <c r="Y746" s="2"/>
      <c r="Z746" s="2"/>
      <c r="AA746" s="2"/>
      <c r="AB746" s="2"/>
    </row>
    <row r="747">
      <c r="K747" s="22" t="b">
        <v>0</v>
      </c>
      <c r="L747" s="2" t="s">
        <v>11385</v>
      </c>
      <c r="U747" s="2"/>
      <c r="V747" s="2"/>
      <c r="W747" s="2"/>
      <c r="X747" s="2"/>
      <c r="Y747" s="2"/>
      <c r="Z747" s="2"/>
      <c r="AA747" s="2"/>
      <c r="AB747" s="2"/>
    </row>
    <row r="748">
      <c r="K748" s="22" t="b">
        <v>0</v>
      </c>
      <c r="L748" s="2" t="s">
        <v>11386</v>
      </c>
      <c r="U748" s="2"/>
      <c r="V748" s="2"/>
      <c r="W748" s="2"/>
      <c r="X748" s="2"/>
      <c r="Y748" s="2"/>
      <c r="Z748" s="2"/>
      <c r="AA748" s="2"/>
      <c r="AB748" s="2"/>
    </row>
    <row r="749">
      <c r="K749" s="22" t="b">
        <v>0</v>
      </c>
      <c r="L749" s="2" t="s">
        <v>11387</v>
      </c>
      <c r="U749" s="2"/>
      <c r="V749" s="2"/>
      <c r="W749" s="2"/>
      <c r="X749" s="2"/>
      <c r="Y749" s="2"/>
      <c r="Z749" s="2"/>
      <c r="AA749" s="2"/>
      <c r="AB749" s="2"/>
    </row>
    <row r="750">
      <c r="K750" s="22" t="b">
        <v>0</v>
      </c>
      <c r="L750" s="2" t="s">
        <v>11389</v>
      </c>
      <c r="U750" s="2"/>
      <c r="V750" s="2"/>
      <c r="W750" s="2"/>
      <c r="X750" s="2"/>
      <c r="Y750" s="2"/>
      <c r="Z750" s="2"/>
      <c r="AA750" s="2"/>
      <c r="AB750" s="2"/>
    </row>
    <row r="751">
      <c r="K751" s="22" t="b">
        <v>0</v>
      </c>
      <c r="L751" s="2" t="s">
        <v>11390</v>
      </c>
      <c r="U751" s="2"/>
      <c r="V751" s="2"/>
      <c r="W751" s="2"/>
      <c r="X751" s="2"/>
      <c r="Y751" s="2"/>
      <c r="Z751" s="2"/>
      <c r="AA751" s="2"/>
      <c r="AB751" s="2"/>
    </row>
    <row r="752">
      <c r="K752" s="22" t="b">
        <v>0</v>
      </c>
      <c r="L752" s="2" t="s">
        <v>11391</v>
      </c>
      <c r="U752" s="2"/>
      <c r="V752" s="2"/>
      <c r="W752" s="2"/>
      <c r="X752" s="2"/>
      <c r="Y752" s="2"/>
      <c r="Z752" s="2"/>
      <c r="AA752" s="2"/>
      <c r="AB752" s="2"/>
    </row>
    <row r="753">
      <c r="K753" s="22" t="b">
        <v>0</v>
      </c>
      <c r="L753" s="2" t="s">
        <v>11392</v>
      </c>
      <c r="U753" s="2"/>
      <c r="V753" s="2"/>
      <c r="W753" s="2"/>
      <c r="X753" s="2"/>
      <c r="Y753" s="2"/>
      <c r="Z753" s="2"/>
      <c r="AA753" s="2"/>
      <c r="AB753" s="2"/>
    </row>
    <row r="754">
      <c r="K754" s="22" t="b">
        <v>0</v>
      </c>
      <c r="L754" s="2" t="s">
        <v>11393</v>
      </c>
      <c r="U754" s="2"/>
      <c r="V754" s="2"/>
      <c r="W754" s="2"/>
      <c r="X754" s="2"/>
      <c r="Y754" s="2"/>
      <c r="Z754" s="2"/>
      <c r="AA754" s="2"/>
      <c r="AB754" s="2"/>
    </row>
    <row r="755">
      <c r="K755" s="22" t="b">
        <v>0</v>
      </c>
      <c r="L755" s="2" t="s">
        <v>11394</v>
      </c>
      <c r="U755" s="2"/>
      <c r="V755" s="2"/>
      <c r="W755" s="2"/>
      <c r="X755" s="2"/>
      <c r="Y755" s="2"/>
      <c r="Z755" s="2"/>
      <c r="AA755" s="2"/>
      <c r="AB755" s="2"/>
    </row>
    <row r="756">
      <c r="K756" s="22" t="b">
        <v>0</v>
      </c>
      <c r="L756" s="2" t="s">
        <v>11395</v>
      </c>
      <c r="U756" s="2"/>
      <c r="V756" s="2"/>
      <c r="W756" s="2"/>
      <c r="X756" s="2"/>
      <c r="Y756" s="2"/>
      <c r="Z756" s="2"/>
      <c r="AA756" s="2"/>
      <c r="AB756" s="2"/>
    </row>
    <row r="757">
      <c r="K757" s="22" t="b">
        <v>0</v>
      </c>
      <c r="L757" s="2" t="s">
        <v>11396</v>
      </c>
      <c r="U757" s="2"/>
      <c r="V757" s="2"/>
      <c r="W757" s="2"/>
      <c r="X757" s="2"/>
      <c r="Y757" s="2"/>
      <c r="Z757" s="2"/>
      <c r="AA757" s="2"/>
      <c r="AB757" s="2"/>
    </row>
    <row r="758">
      <c r="K758" s="22" t="b">
        <v>0</v>
      </c>
      <c r="L758" s="2" t="s">
        <v>11397</v>
      </c>
      <c r="U758" s="2"/>
      <c r="V758" s="2"/>
      <c r="W758" s="2"/>
      <c r="X758" s="2"/>
      <c r="Y758" s="2"/>
      <c r="Z758" s="2"/>
      <c r="AA758" s="2"/>
      <c r="AB758" s="2"/>
    </row>
    <row r="759">
      <c r="K759" s="22" t="b">
        <v>0</v>
      </c>
      <c r="L759" s="2" t="s">
        <v>11398</v>
      </c>
      <c r="U759" s="2"/>
      <c r="V759" s="2"/>
      <c r="W759" s="2"/>
      <c r="X759" s="2"/>
      <c r="Y759" s="2"/>
      <c r="Z759" s="2"/>
      <c r="AA759" s="2"/>
      <c r="AB759" s="2"/>
    </row>
    <row r="760">
      <c r="K760" s="22" t="b">
        <v>0</v>
      </c>
      <c r="L760" s="2" t="s">
        <v>11399</v>
      </c>
      <c r="U760" s="2"/>
      <c r="V760" s="2"/>
      <c r="W760" s="2"/>
      <c r="X760" s="2"/>
      <c r="Y760" s="2"/>
      <c r="Z760" s="2"/>
      <c r="AA760" s="2"/>
      <c r="AB760" s="2"/>
    </row>
    <row r="761">
      <c r="K761" s="22" t="b">
        <v>0</v>
      </c>
      <c r="L761" s="2" t="s">
        <v>11400</v>
      </c>
      <c r="U761" s="2"/>
      <c r="V761" s="2"/>
      <c r="W761" s="2"/>
      <c r="X761" s="2"/>
      <c r="Y761" s="2"/>
      <c r="Z761" s="2"/>
      <c r="AA761" s="2"/>
      <c r="AB761" s="2"/>
    </row>
    <row r="762">
      <c r="K762" s="22" t="b">
        <v>0</v>
      </c>
      <c r="L762" s="79" t="s">
        <v>11401</v>
      </c>
      <c r="U762" s="2"/>
      <c r="V762" s="2"/>
      <c r="W762" s="2"/>
      <c r="X762" s="2"/>
      <c r="Y762" s="2"/>
      <c r="Z762" s="2"/>
      <c r="AA762" s="2"/>
      <c r="AB762" s="2"/>
    </row>
    <row r="763">
      <c r="K763" s="22" t="b">
        <v>0</v>
      </c>
      <c r="L763" s="78" t="s">
        <v>11402</v>
      </c>
      <c r="U763" s="2"/>
      <c r="V763" s="2"/>
      <c r="W763" s="2"/>
      <c r="X763" s="2"/>
      <c r="Y763" s="2"/>
      <c r="Z763" s="2"/>
      <c r="AA763" s="2"/>
      <c r="AB763" s="2"/>
    </row>
    <row r="764">
      <c r="K764" s="22" t="b">
        <v>0</v>
      </c>
      <c r="L764" s="2" t="s">
        <v>11404</v>
      </c>
      <c r="U764" s="2"/>
      <c r="V764" s="2"/>
      <c r="W764" s="2"/>
      <c r="X764" s="2"/>
      <c r="Y764" s="2"/>
      <c r="Z764" s="2"/>
      <c r="AA764" s="2"/>
      <c r="AB764" s="2"/>
    </row>
    <row r="765">
      <c r="K765" s="22" t="b">
        <v>0</v>
      </c>
      <c r="L765" s="2" t="s">
        <v>11405</v>
      </c>
      <c r="U765" s="2"/>
      <c r="V765" s="2"/>
      <c r="W765" s="2"/>
      <c r="X765" s="2"/>
      <c r="Y765" s="2"/>
      <c r="Z765" s="2"/>
      <c r="AA765" s="2"/>
      <c r="AB765" s="2"/>
    </row>
    <row r="766">
      <c r="K766" s="22" t="b">
        <v>0</v>
      </c>
      <c r="L766" s="2" t="s">
        <v>11406</v>
      </c>
      <c r="U766" s="2"/>
      <c r="V766" s="2"/>
      <c r="W766" s="2"/>
      <c r="X766" s="2"/>
      <c r="Y766" s="2"/>
      <c r="Z766" s="2"/>
      <c r="AA766" s="2"/>
      <c r="AB766" s="2"/>
    </row>
    <row r="767">
      <c r="K767" s="22" t="b">
        <v>0</v>
      </c>
      <c r="L767" s="2" t="s">
        <v>11407</v>
      </c>
      <c r="U767" s="2"/>
      <c r="V767" s="2"/>
      <c r="W767" s="2"/>
      <c r="X767" s="2"/>
      <c r="Y767" s="2"/>
      <c r="Z767" s="2"/>
      <c r="AA767" s="2"/>
      <c r="AB767" s="2"/>
    </row>
    <row r="768">
      <c r="K768" s="22" t="b">
        <v>0</v>
      </c>
      <c r="L768" s="2" t="s">
        <v>11408</v>
      </c>
      <c r="U768" s="2"/>
      <c r="V768" s="2"/>
      <c r="W768" s="2"/>
      <c r="X768" s="2"/>
      <c r="Y768" s="2"/>
      <c r="Z768" s="2"/>
      <c r="AA768" s="2"/>
      <c r="AB768" s="2"/>
    </row>
    <row r="769">
      <c r="K769" s="22" t="b">
        <v>0</v>
      </c>
      <c r="L769" s="2" t="s">
        <v>11409</v>
      </c>
      <c r="U769" s="2"/>
      <c r="V769" s="2"/>
      <c r="W769" s="2"/>
      <c r="X769" s="2"/>
      <c r="Y769" s="2"/>
      <c r="Z769" s="2"/>
      <c r="AA769" s="2"/>
      <c r="AB769" s="2"/>
    </row>
    <row r="770">
      <c r="K770" s="22" t="b">
        <v>0</v>
      </c>
      <c r="L770" s="2" t="s">
        <v>11410</v>
      </c>
      <c r="U770" s="2"/>
      <c r="V770" s="2"/>
      <c r="W770" s="2"/>
      <c r="X770" s="2"/>
      <c r="Y770" s="2"/>
      <c r="Z770" s="2"/>
      <c r="AA770" s="2"/>
      <c r="AB770" s="2"/>
    </row>
    <row r="771">
      <c r="K771" s="22" t="b">
        <v>0</v>
      </c>
      <c r="L771" s="2" t="s">
        <v>11411</v>
      </c>
      <c r="U771" s="2"/>
      <c r="V771" s="2"/>
      <c r="W771" s="2"/>
      <c r="X771" s="2"/>
      <c r="Y771" s="2"/>
      <c r="Z771" s="2"/>
      <c r="AA771" s="2"/>
      <c r="AB771" s="2"/>
    </row>
    <row r="772">
      <c r="K772" s="22" t="b">
        <v>0</v>
      </c>
      <c r="L772" s="2" t="s">
        <v>11412</v>
      </c>
      <c r="U772" s="2"/>
      <c r="V772" s="2"/>
      <c r="W772" s="2"/>
      <c r="X772" s="2"/>
      <c r="Y772" s="2"/>
      <c r="Z772" s="2"/>
      <c r="AA772" s="2"/>
      <c r="AB772" s="2"/>
    </row>
    <row r="773">
      <c r="K773" s="22" t="b">
        <v>0</v>
      </c>
      <c r="L773" s="2" t="s">
        <v>11413</v>
      </c>
      <c r="U773" s="2"/>
      <c r="V773" s="2"/>
      <c r="W773" s="2"/>
      <c r="X773" s="2"/>
      <c r="Y773" s="2"/>
      <c r="Z773" s="2"/>
      <c r="AA773" s="2"/>
      <c r="AB773" s="2"/>
    </row>
    <row r="774">
      <c r="K774" s="22" t="b">
        <v>0</v>
      </c>
      <c r="L774" s="2" t="s">
        <v>11414</v>
      </c>
      <c r="U774" s="2"/>
      <c r="V774" s="2"/>
      <c r="W774" s="2"/>
      <c r="X774" s="2"/>
      <c r="Y774" s="2"/>
      <c r="Z774" s="2"/>
      <c r="AA774" s="2"/>
      <c r="AB774" s="2"/>
    </row>
    <row r="775">
      <c r="K775" s="22" t="b">
        <v>0</v>
      </c>
      <c r="L775" s="2" t="s">
        <v>11415</v>
      </c>
      <c r="U775" s="2"/>
      <c r="V775" s="2"/>
      <c r="W775" s="2"/>
      <c r="X775" s="2"/>
      <c r="Y775" s="2"/>
      <c r="Z775" s="2"/>
      <c r="AA775" s="2"/>
      <c r="AB775" s="2"/>
    </row>
    <row r="776">
      <c r="K776" s="22" t="b">
        <v>0</v>
      </c>
      <c r="L776" s="2" t="s">
        <v>11416</v>
      </c>
      <c r="U776" s="2"/>
      <c r="V776" s="2"/>
      <c r="W776" s="2"/>
      <c r="X776" s="2"/>
      <c r="Y776" s="2"/>
      <c r="Z776" s="2"/>
      <c r="AA776" s="2"/>
      <c r="AB776" s="2"/>
    </row>
    <row r="777">
      <c r="K777" s="22" t="b">
        <v>0</v>
      </c>
      <c r="L777" s="2" t="s">
        <v>11417</v>
      </c>
      <c r="U777" s="2"/>
      <c r="V777" s="2"/>
      <c r="W777" s="2"/>
      <c r="X777" s="2"/>
      <c r="Y777" s="2"/>
      <c r="Z777" s="2"/>
      <c r="AA777" s="2"/>
      <c r="AB777" s="2"/>
    </row>
    <row r="778">
      <c r="K778" s="22" t="b">
        <v>0</v>
      </c>
      <c r="L778" s="2" t="s">
        <v>11418</v>
      </c>
      <c r="U778" s="2"/>
      <c r="V778" s="2"/>
      <c r="W778" s="2"/>
      <c r="X778" s="2"/>
      <c r="Y778" s="2"/>
      <c r="Z778" s="2"/>
      <c r="AA778" s="2"/>
      <c r="AB778" s="2"/>
    </row>
    <row r="779">
      <c r="K779" s="22" t="b">
        <v>0</v>
      </c>
      <c r="L779" s="2" t="s">
        <v>11419</v>
      </c>
      <c r="U779" s="2"/>
      <c r="V779" s="2"/>
      <c r="W779" s="2"/>
      <c r="X779" s="2"/>
      <c r="Y779" s="2"/>
      <c r="Z779" s="2"/>
      <c r="AA779" s="2"/>
      <c r="AB779" s="2"/>
    </row>
    <row r="780">
      <c r="K780" s="22" t="b">
        <v>0</v>
      </c>
      <c r="L780" s="2" t="s">
        <v>11420</v>
      </c>
      <c r="U780" s="2"/>
      <c r="V780" s="2"/>
      <c r="W780" s="2"/>
      <c r="X780" s="2"/>
      <c r="Y780" s="2"/>
      <c r="Z780" s="2"/>
      <c r="AA780" s="2"/>
      <c r="AB780" s="2"/>
    </row>
    <row r="781">
      <c r="K781" s="22" t="b">
        <v>0</v>
      </c>
      <c r="L781" s="2" t="s">
        <v>11421</v>
      </c>
      <c r="U781" s="2"/>
      <c r="V781" s="2"/>
      <c r="W781" s="2"/>
      <c r="X781" s="2"/>
      <c r="Y781" s="2"/>
      <c r="Z781" s="2"/>
      <c r="AA781" s="2"/>
      <c r="AB781" s="2"/>
    </row>
    <row r="782">
      <c r="K782" s="22" t="b">
        <v>0</v>
      </c>
      <c r="L782" s="2" t="s">
        <v>11422</v>
      </c>
      <c r="U782" s="2"/>
      <c r="V782" s="2"/>
      <c r="W782" s="2"/>
      <c r="X782" s="2"/>
      <c r="Y782" s="2"/>
      <c r="Z782" s="2"/>
      <c r="AA782" s="2"/>
      <c r="AB782" s="2"/>
    </row>
    <row r="783">
      <c r="K783" s="22" t="b">
        <v>0</v>
      </c>
      <c r="L783" s="2" t="s">
        <v>11423</v>
      </c>
      <c r="U783" s="2"/>
      <c r="V783" s="2"/>
      <c r="W783" s="2"/>
      <c r="X783" s="2"/>
      <c r="Y783" s="2"/>
      <c r="Z783" s="2"/>
      <c r="AA783" s="2"/>
      <c r="AB783" s="2"/>
    </row>
    <row r="784">
      <c r="K784" s="22" t="b">
        <v>0</v>
      </c>
      <c r="L784" s="2" t="s">
        <v>11424</v>
      </c>
      <c r="U784" s="2"/>
      <c r="V784" s="2"/>
      <c r="W784" s="2"/>
      <c r="X784" s="2"/>
      <c r="Y784" s="2"/>
      <c r="Z784" s="2"/>
      <c r="AA784" s="2"/>
      <c r="AB784" s="2"/>
    </row>
    <row r="785">
      <c r="K785" s="22" t="b">
        <v>0</v>
      </c>
      <c r="L785" s="2" t="s">
        <v>11425</v>
      </c>
      <c r="U785" s="2"/>
      <c r="V785" s="2"/>
      <c r="W785" s="2"/>
      <c r="X785" s="2"/>
      <c r="Y785" s="2"/>
      <c r="Z785" s="2"/>
      <c r="AA785" s="2"/>
      <c r="AB785" s="2"/>
    </row>
    <row r="786">
      <c r="K786" s="22" t="b">
        <v>0</v>
      </c>
      <c r="L786" s="2" t="s">
        <v>11427</v>
      </c>
      <c r="U786" s="2"/>
      <c r="V786" s="2"/>
      <c r="W786" s="2"/>
      <c r="X786" s="2"/>
      <c r="Y786" s="2"/>
      <c r="Z786" s="2"/>
      <c r="AA786" s="2"/>
      <c r="AB786" s="2"/>
    </row>
    <row r="787">
      <c r="K787" s="22" t="b">
        <v>0</v>
      </c>
      <c r="L787" s="2" t="s">
        <v>11428</v>
      </c>
      <c r="U787" s="2"/>
      <c r="V787" s="2"/>
      <c r="W787" s="2"/>
      <c r="X787" s="2"/>
      <c r="Y787" s="2"/>
      <c r="Z787" s="2"/>
      <c r="AA787" s="2"/>
      <c r="AB787" s="2"/>
    </row>
    <row r="788">
      <c r="K788" s="22" t="b">
        <v>0</v>
      </c>
      <c r="L788" s="2" t="s">
        <v>11429</v>
      </c>
      <c r="U788" s="2"/>
      <c r="V788" s="2"/>
      <c r="W788" s="2"/>
      <c r="X788" s="2"/>
      <c r="Y788" s="2"/>
      <c r="Z788" s="2"/>
      <c r="AA788" s="2"/>
      <c r="AB788" s="2"/>
    </row>
    <row r="789">
      <c r="K789" s="22" t="b">
        <v>0</v>
      </c>
      <c r="L789" s="2" t="s">
        <v>11430</v>
      </c>
      <c r="U789" s="2"/>
      <c r="V789" s="2"/>
      <c r="W789" s="2"/>
      <c r="X789" s="2"/>
      <c r="Y789" s="2"/>
      <c r="Z789" s="2"/>
      <c r="AA789" s="2"/>
      <c r="AB789" s="2"/>
    </row>
    <row r="790">
      <c r="K790" s="22" t="b">
        <v>0</v>
      </c>
      <c r="L790" s="2" t="s">
        <v>11432</v>
      </c>
      <c r="U790" s="2"/>
      <c r="V790" s="2"/>
      <c r="W790" s="2"/>
      <c r="X790" s="2"/>
      <c r="Y790" s="2"/>
      <c r="Z790" s="2"/>
      <c r="AA790" s="2"/>
      <c r="AB790" s="2"/>
    </row>
    <row r="791">
      <c r="K791" s="22" t="b">
        <v>0</v>
      </c>
      <c r="L791" s="2" t="s">
        <v>11433</v>
      </c>
      <c r="U791" s="2"/>
      <c r="V791" s="2"/>
      <c r="W791" s="2"/>
      <c r="X791" s="2"/>
      <c r="Y791" s="2"/>
      <c r="Z791" s="2"/>
      <c r="AA791" s="2"/>
      <c r="AB791" s="2"/>
    </row>
    <row r="792">
      <c r="K792" s="22" t="b">
        <v>0</v>
      </c>
      <c r="L792" s="2" t="s">
        <v>11434</v>
      </c>
      <c r="U792" s="2"/>
      <c r="V792" s="2"/>
      <c r="W792" s="2"/>
      <c r="X792" s="2"/>
      <c r="Y792" s="2"/>
      <c r="Z792" s="2"/>
      <c r="AA792" s="2"/>
      <c r="AB792" s="2"/>
    </row>
    <row r="793">
      <c r="K793" s="22" t="b">
        <v>0</v>
      </c>
      <c r="L793" s="2" t="s">
        <v>11435</v>
      </c>
      <c r="U793" s="2"/>
      <c r="V793" s="2"/>
      <c r="W793" s="2"/>
      <c r="X793" s="2"/>
      <c r="Y793" s="2"/>
      <c r="Z793" s="2"/>
      <c r="AA793" s="2"/>
      <c r="AB793" s="2"/>
    </row>
    <row r="794">
      <c r="K794" s="22" t="b">
        <v>0</v>
      </c>
      <c r="L794" s="2" t="s">
        <v>11437</v>
      </c>
      <c r="U794" s="2"/>
      <c r="V794" s="2"/>
      <c r="W794" s="2"/>
      <c r="X794" s="2"/>
      <c r="Y794" s="2"/>
      <c r="Z794" s="2"/>
      <c r="AA794" s="2"/>
      <c r="AB794" s="2"/>
    </row>
    <row r="795">
      <c r="K795" s="22" t="b">
        <v>0</v>
      </c>
      <c r="L795" s="2" t="s">
        <v>11438</v>
      </c>
      <c r="U795" s="2"/>
      <c r="V795" s="2"/>
      <c r="W795" s="2"/>
      <c r="X795" s="2"/>
      <c r="Y795" s="2"/>
      <c r="Z795" s="2"/>
      <c r="AA795" s="2"/>
      <c r="AB795" s="2"/>
    </row>
    <row r="796">
      <c r="K796" s="22" t="b">
        <v>0</v>
      </c>
      <c r="L796" s="2" t="s">
        <v>11440</v>
      </c>
      <c r="U796" s="2"/>
      <c r="V796" s="2"/>
      <c r="W796" s="2"/>
      <c r="X796" s="2"/>
      <c r="Y796" s="2"/>
      <c r="Z796" s="2"/>
      <c r="AA796" s="2"/>
      <c r="AB796" s="2"/>
    </row>
    <row r="797">
      <c r="K797" s="22" t="b">
        <v>0</v>
      </c>
      <c r="L797" s="2" t="s">
        <v>11441</v>
      </c>
      <c r="U797" s="2"/>
      <c r="V797" s="2"/>
      <c r="W797" s="2"/>
      <c r="X797" s="2"/>
      <c r="Y797" s="2"/>
      <c r="Z797" s="2"/>
      <c r="AA797" s="2"/>
      <c r="AB797" s="2"/>
    </row>
    <row r="798">
      <c r="K798" s="22" t="b">
        <v>0</v>
      </c>
      <c r="L798" s="2" t="s">
        <v>11442</v>
      </c>
      <c r="U798" s="2"/>
      <c r="V798" s="2"/>
      <c r="W798" s="2"/>
      <c r="X798" s="2"/>
      <c r="Y798" s="2"/>
      <c r="Z798" s="2"/>
      <c r="AA798" s="2"/>
      <c r="AB798" s="2"/>
    </row>
    <row r="799">
      <c r="K799" s="83" t="b">
        <v>0</v>
      </c>
      <c r="L799" s="84" t="s">
        <v>11443</v>
      </c>
      <c r="U799" s="2"/>
      <c r="V799" s="2"/>
      <c r="W799" s="2"/>
      <c r="X799" s="2"/>
      <c r="Y799" s="2"/>
      <c r="Z799" s="2"/>
      <c r="AA799" s="2"/>
      <c r="AB799" s="2"/>
    </row>
    <row r="800">
      <c r="K800" s="22" t="b">
        <v>0</v>
      </c>
      <c r="L800" s="2" t="s">
        <v>11444</v>
      </c>
      <c r="U800" s="2"/>
      <c r="V800" s="2"/>
      <c r="W800" s="2"/>
      <c r="X800" s="2"/>
      <c r="Y800" s="2"/>
      <c r="Z800" s="2"/>
      <c r="AA800" s="2"/>
      <c r="AB800" s="2"/>
    </row>
    <row r="801">
      <c r="K801" s="22" t="b">
        <v>0</v>
      </c>
      <c r="L801" s="2" t="s">
        <v>11445</v>
      </c>
      <c r="U801" s="2"/>
      <c r="V801" s="2"/>
      <c r="W801" s="2"/>
      <c r="X801" s="2"/>
      <c r="Y801" s="2"/>
      <c r="Z801" s="2"/>
      <c r="AA801" s="2"/>
      <c r="AB801" s="2"/>
    </row>
    <row r="802">
      <c r="K802" s="22" t="b">
        <v>0</v>
      </c>
      <c r="L802" s="2" t="s">
        <v>11446</v>
      </c>
      <c r="U802" s="2"/>
      <c r="V802" s="2"/>
      <c r="W802" s="2"/>
      <c r="X802" s="2"/>
      <c r="Y802" s="2"/>
      <c r="Z802" s="2"/>
      <c r="AA802" s="2"/>
      <c r="AB802" s="2"/>
    </row>
    <row r="803">
      <c r="K803" s="22" t="b">
        <v>0</v>
      </c>
      <c r="L803" s="2" t="s">
        <v>11447</v>
      </c>
      <c r="U803" s="2"/>
      <c r="V803" s="2"/>
      <c r="W803" s="2"/>
      <c r="X803" s="2"/>
      <c r="Y803" s="2"/>
      <c r="Z803" s="2"/>
      <c r="AA803" s="2"/>
      <c r="AB803" s="2"/>
    </row>
    <row r="804">
      <c r="K804" s="22" t="b">
        <v>0</v>
      </c>
      <c r="L804" s="2" t="s">
        <v>11448</v>
      </c>
      <c r="U804" s="2"/>
      <c r="V804" s="2"/>
      <c r="W804" s="2"/>
      <c r="X804" s="2"/>
      <c r="Y804" s="2"/>
      <c r="Z804" s="2"/>
      <c r="AA804" s="2"/>
      <c r="AB804" s="2"/>
    </row>
    <row r="805">
      <c r="K805" s="22" t="b">
        <v>0</v>
      </c>
      <c r="L805" s="2" t="s">
        <v>11449</v>
      </c>
      <c r="U805" s="2"/>
      <c r="V805" s="2"/>
      <c r="W805" s="2"/>
      <c r="X805" s="2"/>
      <c r="Y805" s="2"/>
      <c r="Z805" s="2"/>
      <c r="AA805" s="2"/>
      <c r="AB805" s="2"/>
    </row>
    <row r="806">
      <c r="K806" s="22" t="b">
        <v>0</v>
      </c>
      <c r="L806" s="2" t="s">
        <v>11450</v>
      </c>
      <c r="U806" s="2"/>
      <c r="V806" s="2"/>
      <c r="W806" s="2"/>
      <c r="X806" s="2"/>
      <c r="Y806" s="2"/>
      <c r="Z806" s="2"/>
      <c r="AA806" s="2"/>
      <c r="AB806" s="2"/>
    </row>
    <row r="807">
      <c r="K807" s="22" t="b">
        <v>0</v>
      </c>
      <c r="L807" s="2" t="s">
        <v>11451</v>
      </c>
      <c r="U807" s="2"/>
      <c r="V807" s="2"/>
      <c r="W807" s="2"/>
      <c r="X807" s="2"/>
      <c r="Y807" s="2"/>
      <c r="Z807" s="2"/>
      <c r="AA807" s="2"/>
      <c r="AB807" s="2"/>
    </row>
    <row r="808">
      <c r="K808" s="22" t="b">
        <v>0</v>
      </c>
      <c r="L808" s="2" t="s">
        <v>11452</v>
      </c>
      <c r="U808" s="2"/>
      <c r="V808" s="2"/>
      <c r="W808" s="2"/>
      <c r="X808" s="2"/>
      <c r="Y808" s="2"/>
      <c r="Z808" s="2"/>
      <c r="AA808" s="2"/>
      <c r="AB808" s="2"/>
    </row>
    <row r="809">
      <c r="K809" s="22" t="b">
        <v>0</v>
      </c>
      <c r="L809" s="2" t="s">
        <v>11453</v>
      </c>
      <c r="U809" s="2"/>
      <c r="V809" s="2"/>
      <c r="W809" s="2"/>
      <c r="X809" s="2"/>
      <c r="Y809" s="2"/>
      <c r="Z809" s="2"/>
      <c r="AA809" s="2"/>
      <c r="AB809" s="2"/>
    </row>
    <row r="810">
      <c r="K810" s="2" t="b">
        <v>0</v>
      </c>
      <c r="L810" s="2" t="s">
        <v>11454</v>
      </c>
      <c r="U810" s="2"/>
      <c r="V810" s="2"/>
      <c r="W810" s="2"/>
      <c r="X810" s="2"/>
      <c r="Y810" s="2"/>
      <c r="Z810" s="2"/>
      <c r="AA810" s="2"/>
      <c r="AB810" s="2"/>
    </row>
    <row r="811">
      <c r="K811" s="22" t="b">
        <v>0</v>
      </c>
      <c r="L811" s="2" t="s">
        <v>11455</v>
      </c>
      <c r="U811" s="2"/>
      <c r="V811" s="2"/>
      <c r="W811" s="2"/>
      <c r="X811" s="2"/>
      <c r="Y811" s="2"/>
      <c r="Z811" s="2"/>
      <c r="AA811" s="2"/>
      <c r="AB811" s="2"/>
    </row>
    <row r="812">
      <c r="K812" s="2" t="b">
        <v>0</v>
      </c>
      <c r="L812" s="2" t="s">
        <v>11456</v>
      </c>
      <c r="U812" s="2"/>
      <c r="V812" s="2"/>
      <c r="W812" s="2"/>
      <c r="X812" s="2"/>
      <c r="Y812" s="2"/>
      <c r="Z812" s="2"/>
      <c r="AA812" s="2"/>
      <c r="AB812" s="2"/>
    </row>
    <row r="813">
      <c r="K813" s="22" t="b">
        <v>0</v>
      </c>
      <c r="L813" s="2" t="s">
        <v>11457</v>
      </c>
      <c r="U813" s="2"/>
      <c r="V813" s="2"/>
      <c r="W813" s="2"/>
      <c r="X813" s="2"/>
      <c r="Y813" s="2"/>
      <c r="Z813" s="2"/>
      <c r="AA813" s="2"/>
      <c r="AB813" s="2"/>
    </row>
    <row r="814">
      <c r="K814" s="2" t="b">
        <v>0</v>
      </c>
      <c r="L814" s="2" t="s">
        <v>11458</v>
      </c>
      <c r="U814" s="2"/>
      <c r="V814" s="2"/>
      <c r="W814" s="2"/>
      <c r="X814" s="2"/>
      <c r="Y814" s="2"/>
      <c r="Z814" s="2"/>
      <c r="AA814" s="2"/>
      <c r="AB814" s="2"/>
    </row>
    <row r="815">
      <c r="K815" s="22" t="b">
        <v>0</v>
      </c>
      <c r="L815" s="2" t="s">
        <v>11459</v>
      </c>
      <c r="U815" s="2"/>
      <c r="V815" s="2"/>
      <c r="W815" s="2"/>
      <c r="X815" s="2"/>
      <c r="Y815" s="2"/>
      <c r="Z815" s="2"/>
      <c r="AA815" s="2"/>
      <c r="AB815" s="2"/>
    </row>
    <row r="816">
      <c r="K816" s="2" t="b">
        <v>0</v>
      </c>
      <c r="L816" s="2" t="s">
        <v>11460</v>
      </c>
      <c r="U816" s="2"/>
      <c r="V816" s="2"/>
      <c r="W816" s="2"/>
      <c r="X816" s="2"/>
      <c r="Y816" s="2"/>
      <c r="Z816" s="2"/>
      <c r="AA816" s="2"/>
      <c r="AB816" s="2"/>
    </row>
    <row r="817">
      <c r="K817" s="22" t="b">
        <v>0</v>
      </c>
      <c r="L817" s="2" t="s">
        <v>11461</v>
      </c>
      <c r="U817" s="2"/>
      <c r="V817" s="2"/>
      <c r="W817" s="2"/>
      <c r="X817" s="2"/>
      <c r="Y817" s="2"/>
      <c r="Z817" s="2"/>
      <c r="AA817" s="2"/>
      <c r="AB817" s="2"/>
    </row>
    <row r="818">
      <c r="K818" s="2" t="b">
        <v>0</v>
      </c>
      <c r="L818" s="2" t="s">
        <v>11462</v>
      </c>
      <c r="U818" s="2"/>
      <c r="V818" s="2"/>
      <c r="W818" s="2"/>
      <c r="X818" s="2"/>
      <c r="Y818" s="2"/>
      <c r="Z818" s="2"/>
      <c r="AA818" s="2"/>
      <c r="AB818" s="2"/>
    </row>
    <row r="819">
      <c r="K819" s="22" t="b">
        <v>0</v>
      </c>
      <c r="L819" s="2" t="s">
        <v>11463</v>
      </c>
      <c r="U819" s="2"/>
      <c r="V819" s="2"/>
      <c r="W819" s="2"/>
      <c r="X819" s="2"/>
      <c r="Y819" s="2"/>
      <c r="Z819" s="2"/>
      <c r="AA819" s="2"/>
      <c r="AB819" s="2"/>
    </row>
    <row r="820">
      <c r="K820" s="22" t="b">
        <v>0</v>
      </c>
      <c r="L820" s="2" t="s">
        <v>11464</v>
      </c>
      <c r="U820" s="2"/>
      <c r="V820" s="2"/>
      <c r="W820" s="2"/>
      <c r="X820" s="2"/>
      <c r="Y820" s="2"/>
      <c r="Z820" s="2"/>
      <c r="AA820" s="2"/>
      <c r="AB820" s="2"/>
    </row>
    <row r="821">
      <c r="K821" s="22" t="b">
        <v>0</v>
      </c>
      <c r="L821" s="2" t="s">
        <v>11465</v>
      </c>
      <c r="U821" s="2"/>
      <c r="V821" s="2"/>
      <c r="W821" s="2"/>
      <c r="X821" s="2"/>
      <c r="Y821" s="2"/>
      <c r="Z821" s="2"/>
      <c r="AA821" s="2"/>
      <c r="AB821" s="2"/>
    </row>
    <row r="822">
      <c r="K822" s="22" t="b">
        <v>0</v>
      </c>
      <c r="L822" s="2" t="s">
        <v>11466</v>
      </c>
      <c r="U822" s="2"/>
      <c r="V822" s="2"/>
      <c r="W822" s="2"/>
      <c r="X822" s="2"/>
      <c r="Y822" s="2"/>
      <c r="Z822" s="2"/>
      <c r="AA822" s="2"/>
      <c r="AB822" s="2"/>
    </row>
    <row r="823">
      <c r="K823" s="22" t="b">
        <v>0</v>
      </c>
      <c r="L823" s="2" t="s">
        <v>11467</v>
      </c>
      <c r="U823" s="2"/>
      <c r="V823" s="2"/>
      <c r="W823" s="2"/>
      <c r="X823" s="2"/>
      <c r="Y823" s="2"/>
      <c r="Z823" s="2"/>
      <c r="AA823" s="2"/>
      <c r="AB823" s="2"/>
    </row>
    <row r="824">
      <c r="K824" s="22" t="b">
        <v>0</v>
      </c>
      <c r="L824" s="2" t="s">
        <v>11468</v>
      </c>
      <c r="U824" s="2"/>
      <c r="V824" s="2"/>
      <c r="W824" s="2"/>
      <c r="X824" s="2"/>
      <c r="Y824" s="2"/>
      <c r="Z824" s="2"/>
      <c r="AA824" s="2"/>
      <c r="AB824" s="2"/>
    </row>
    <row r="825">
      <c r="K825" s="22" t="b">
        <v>0</v>
      </c>
      <c r="L825" s="2" t="s">
        <v>11469</v>
      </c>
      <c r="U825" s="2"/>
      <c r="V825" s="2"/>
      <c r="W825" s="2"/>
      <c r="X825" s="2"/>
      <c r="Y825" s="2"/>
      <c r="Z825" s="2"/>
      <c r="AA825" s="2"/>
      <c r="AB825" s="2"/>
    </row>
    <row r="826">
      <c r="K826" s="22" t="b">
        <v>0</v>
      </c>
      <c r="L826" s="2" t="s">
        <v>11470</v>
      </c>
      <c r="U826" s="2"/>
      <c r="V826" s="2"/>
      <c r="W826" s="2"/>
      <c r="X826" s="2"/>
      <c r="Y826" s="2"/>
      <c r="Z826" s="2"/>
      <c r="AA826" s="2"/>
      <c r="AB826" s="2"/>
    </row>
    <row r="827">
      <c r="K827" s="22" t="b">
        <v>0</v>
      </c>
      <c r="L827" s="2" t="s">
        <v>11471</v>
      </c>
      <c r="U827" s="2"/>
      <c r="V827" s="2"/>
      <c r="W827" s="2"/>
      <c r="X827" s="2"/>
      <c r="Y827" s="2"/>
      <c r="Z827" s="2"/>
      <c r="AA827" s="2"/>
      <c r="AB827" s="2"/>
    </row>
    <row r="828">
      <c r="K828" s="22" t="b">
        <v>0</v>
      </c>
      <c r="L828" s="2" t="s">
        <v>11472</v>
      </c>
      <c r="U828" s="2"/>
      <c r="V828" s="2"/>
      <c r="W828" s="2"/>
      <c r="X828" s="2"/>
      <c r="Y828" s="2"/>
      <c r="Z828" s="2"/>
      <c r="AA828" s="2"/>
      <c r="AB828" s="2"/>
    </row>
    <row r="829">
      <c r="K829" s="22" t="b">
        <v>0</v>
      </c>
      <c r="L829" s="2" t="s">
        <v>11473</v>
      </c>
      <c r="U829" s="2"/>
      <c r="V829" s="2"/>
      <c r="W829" s="2"/>
      <c r="X829" s="2"/>
      <c r="Y829" s="2"/>
      <c r="Z829" s="2"/>
      <c r="AA829" s="2"/>
      <c r="AB829" s="2"/>
    </row>
    <row r="830">
      <c r="K830" s="22" t="b">
        <v>0</v>
      </c>
      <c r="L830" s="2" t="s">
        <v>11474</v>
      </c>
      <c r="U830" s="2"/>
      <c r="V830" s="2"/>
      <c r="W830" s="2"/>
      <c r="X830" s="2"/>
      <c r="Y830" s="2"/>
      <c r="Z830" s="2"/>
      <c r="AA830" s="2"/>
      <c r="AB830" s="2"/>
    </row>
    <row r="831">
      <c r="K831" s="22" t="b">
        <v>0</v>
      </c>
      <c r="L831" s="2" t="s">
        <v>11475</v>
      </c>
      <c r="U831" s="2"/>
      <c r="V831" s="2"/>
      <c r="W831" s="2"/>
      <c r="X831" s="2"/>
      <c r="Y831" s="2"/>
      <c r="Z831" s="2"/>
      <c r="AA831" s="2"/>
      <c r="AB831" s="2"/>
    </row>
    <row r="832">
      <c r="K832" s="22" t="b">
        <v>0</v>
      </c>
      <c r="L832" s="2" t="s">
        <v>11476</v>
      </c>
      <c r="U832" s="2"/>
      <c r="V832" s="2"/>
      <c r="W832" s="2"/>
      <c r="X832" s="2"/>
      <c r="Y832" s="2"/>
      <c r="Z832" s="2"/>
      <c r="AA832" s="2"/>
      <c r="AB832" s="2"/>
    </row>
    <row r="833">
      <c r="K833" s="22" t="b">
        <v>0</v>
      </c>
      <c r="L833" s="2" t="s">
        <v>11478</v>
      </c>
      <c r="U833" s="2"/>
      <c r="V833" s="2"/>
      <c r="W833" s="2"/>
      <c r="X833" s="2"/>
      <c r="Y833" s="2"/>
      <c r="Z833" s="2"/>
      <c r="AA833" s="2"/>
      <c r="AB833" s="2"/>
    </row>
    <row r="834">
      <c r="K834" s="22" t="b">
        <v>0</v>
      </c>
      <c r="L834" s="2" t="s">
        <v>11479</v>
      </c>
      <c r="U834" s="2"/>
      <c r="V834" s="2"/>
      <c r="W834" s="2"/>
      <c r="X834" s="2"/>
      <c r="Y834" s="2"/>
      <c r="Z834" s="2"/>
      <c r="AA834" s="2"/>
      <c r="AB834" s="2"/>
    </row>
    <row r="835">
      <c r="K835" s="22" t="b">
        <v>0</v>
      </c>
      <c r="L835" s="2" t="s">
        <v>11480</v>
      </c>
      <c r="U835" s="2"/>
      <c r="V835" s="2"/>
      <c r="W835" s="2"/>
      <c r="X835" s="2"/>
      <c r="Y835" s="2"/>
      <c r="Z835" s="2"/>
      <c r="AA835" s="2"/>
      <c r="AB835" s="2"/>
    </row>
    <row r="836">
      <c r="K836" s="22" t="b">
        <v>0</v>
      </c>
      <c r="L836" s="2" t="s">
        <v>11483</v>
      </c>
      <c r="U836" s="2"/>
      <c r="V836" s="2"/>
      <c r="W836" s="2"/>
      <c r="X836" s="2"/>
      <c r="Y836" s="2"/>
      <c r="Z836" s="2"/>
      <c r="AA836" s="2"/>
      <c r="AB836" s="2"/>
    </row>
    <row r="837">
      <c r="K837" s="22" t="b">
        <v>0</v>
      </c>
      <c r="L837" s="2" t="s">
        <v>11484</v>
      </c>
      <c r="U837" s="2"/>
      <c r="V837" s="2"/>
      <c r="W837" s="2"/>
      <c r="X837" s="2"/>
      <c r="Y837" s="2"/>
      <c r="Z837" s="2"/>
      <c r="AA837" s="2"/>
      <c r="AB837" s="2"/>
    </row>
    <row r="838">
      <c r="K838" s="22" t="b">
        <v>0</v>
      </c>
      <c r="L838" s="2" t="s">
        <v>11485</v>
      </c>
      <c r="U838" s="2"/>
      <c r="V838" s="2"/>
      <c r="W838" s="2"/>
      <c r="X838" s="2"/>
      <c r="Y838" s="2"/>
      <c r="Z838" s="2"/>
      <c r="AA838" s="2"/>
      <c r="AB838" s="2"/>
    </row>
    <row r="839">
      <c r="K839" s="22" t="b">
        <v>0</v>
      </c>
      <c r="L839" s="2" t="s">
        <v>11486</v>
      </c>
      <c r="U839" s="2"/>
      <c r="V839" s="2"/>
      <c r="W839" s="2"/>
      <c r="X839" s="2"/>
      <c r="Y839" s="2"/>
      <c r="Z839" s="2"/>
      <c r="AA839" s="2"/>
      <c r="AB839" s="2"/>
    </row>
    <row r="840">
      <c r="K840" s="22" t="b">
        <v>0</v>
      </c>
      <c r="L840" s="2" t="s">
        <v>11487</v>
      </c>
      <c r="U840" s="2"/>
      <c r="V840" s="2"/>
      <c r="W840" s="2"/>
      <c r="X840" s="2"/>
      <c r="Y840" s="2"/>
      <c r="Z840" s="2"/>
      <c r="AA840" s="2"/>
      <c r="AB840" s="2"/>
    </row>
    <row r="841">
      <c r="K841" s="22" t="b">
        <v>0</v>
      </c>
      <c r="L841" s="2" t="s">
        <v>11488</v>
      </c>
      <c r="U841" s="2"/>
      <c r="V841" s="2"/>
      <c r="W841" s="2"/>
      <c r="X841" s="2"/>
      <c r="Y841" s="2"/>
      <c r="Z841" s="2"/>
      <c r="AA841" s="2"/>
      <c r="AB841" s="2"/>
    </row>
    <row r="842">
      <c r="K842" s="22" t="b">
        <v>0</v>
      </c>
      <c r="L842" s="2" t="s">
        <v>11489</v>
      </c>
      <c r="U842" s="2"/>
      <c r="V842" s="2"/>
      <c r="W842" s="2"/>
      <c r="X842" s="2"/>
      <c r="Y842" s="2"/>
      <c r="Z842" s="2"/>
      <c r="AA842" s="2"/>
      <c r="AB842" s="2"/>
    </row>
    <row r="843">
      <c r="K843" s="83" t="b">
        <v>0</v>
      </c>
      <c r="L843" s="84" t="s">
        <v>11491</v>
      </c>
      <c r="U843" s="2"/>
      <c r="V843" s="2"/>
      <c r="W843" s="2"/>
      <c r="X843" s="2"/>
      <c r="Y843" s="2"/>
      <c r="Z843" s="2"/>
      <c r="AA843" s="2"/>
      <c r="AB843" s="2"/>
    </row>
    <row r="844">
      <c r="K844" s="22" t="b">
        <v>0</v>
      </c>
      <c r="L844" s="2" t="s">
        <v>11492</v>
      </c>
      <c r="U844" s="2"/>
      <c r="V844" s="2"/>
      <c r="W844" s="2"/>
      <c r="X844" s="2"/>
      <c r="Y844" s="2"/>
      <c r="Z844" s="2"/>
      <c r="AA844" s="2"/>
      <c r="AB844" s="2"/>
    </row>
    <row r="845">
      <c r="K845" s="22" t="b">
        <v>0</v>
      </c>
      <c r="L845" s="2" t="s">
        <v>11493</v>
      </c>
      <c r="U845" s="2"/>
      <c r="V845" s="2"/>
      <c r="W845" s="2"/>
      <c r="X845" s="2"/>
      <c r="Y845" s="2"/>
      <c r="Z845" s="2"/>
      <c r="AA845" s="2"/>
      <c r="AB845" s="2"/>
    </row>
    <row r="846">
      <c r="K846" s="22" t="b">
        <v>0</v>
      </c>
      <c r="L846" s="2" t="s">
        <v>11494</v>
      </c>
      <c r="U846" s="2"/>
      <c r="V846" s="2"/>
      <c r="W846" s="2"/>
      <c r="X846" s="2"/>
      <c r="Y846" s="2"/>
      <c r="Z846" s="2"/>
      <c r="AA846" s="2"/>
      <c r="AB846" s="2"/>
    </row>
    <row r="847">
      <c r="K847" s="22" t="b">
        <v>0</v>
      </c>
      <c r="L847" s="2" t="s">
        <v>11495</v>
      </c>
      <c r="U847" s="2"/>
      <c r="V847" s="2"/>
      <c r="W847" s="2"/>
      <c r="X847" s="2"/>
      <c r="Y847" s="2"/>
      <c r="Z847" s="2"/>
      <c r="AA847" s="2"/>
      <c r="AB847" s="2"/>
    </row>
    <row r="848">
      <c r="K848" s="22" t="b">
        <v>0</v>
      </c>
      <c r="L848" s="2" t="s">
        <v>11496</v>
      </c>
      <c r="U848" s="2"/>
      <c r="V848" s="2"/>
      <c r="W848" s="2"/>
      <c r="X848" s="2"/>
      <c r="Y848" s="2"/>
      <c r="Z848" s="2"/>
      <c r="AA848" s="2"/>
      <c r="AB848" s="2"/>
    </row>
    <row r="849">
      <c r="K849" s="22" t="b">
        <v>0</v>
      </c>
      <c r="L849" s="2" t="s">
        <v>11497</v>
      </c>
      <c r="U849" s="2"/>
      <c r="V849" s="2"/>
      <c r="W849" s="2"/>
      <c r="X849" s="2"/>
      <c r="Y849" s="2"/>
      <c r="Z849" s="2"/>
      <c r="AA849" s="2"/>
      <c r="AB849" s="2"/>
    </row>
    <row r="850">
      <c r="K850" s="22" t="b">
        <v>0</v>
      </c>
      <c r="L850" s="2" t="s">
        <v>11498</v>
      </c>
      <c r="U850" s="2"/>
      <c r="V850" s="2"/>
      <c r="W850" s="2"/>
      <c r="X850" s="2"/>
      <c r="Y850" s="2"/>
      <c r="Z850" s="2"/>
      <c r="AA850" s="2"/>
      <c r="AB850" s="2"/>
    </row>
    <row r="851">
      <c r="K851" s="22" t="b">
        <v>0</v>
      </c>
      <c r="L851" s="2" t="s">
        <v>11500</v>
      </c>
      <c r="U851" s="2"/>
      <c r="V851" s="2"/>
      <c r="W851" s="2"/>
      <c r="X851" s="2"/>
      <c r="Y851" s="2"/>
      <c r="Z851" s="2"/>
      <c r="AA851" s="2"/>
      <c r="AB851" s="2"/>
    </row>
    <row r="852">
      <c r="K852" s="22" t="b">
        <v>0</v>
      </c>
      <c r="L852" s="2" t="s">
        <v>11501</v>
      </c>
      <c r="U852" s="2"/>
      <c r="V852" s="2"/>
      <c r="W852" s="2"/>
      <c r="X852" s="2"/>
      <c r="Y852" s="2"/>
      <c r="Z852" s="2"/>
      <c r="AA852" s="2"/>
      <c r="AB852" s="2"/>
    </row>
    <row r="853">
      <c r="K853" s="22" t="b">
        <v>0</v>
      </c>
      <c r="L853" s="2" t="s">
        <v>11502</v>
      </c>
      <c r="U853" s="2"/>
      <c r="V853" s="2"/>
      <c r="W853" s="2"/>
      <c r="X853" s="2"/>
      <c r="Y853" s="2"/>
      <c r="Z853" s="2"/>
      <c r="AA853" s="2"/>
      <c r="AB853" s="2"/>
    </row>
    <row r="854">
      <c r="K854" s="22" t="b">
        <v>0</v>
      </c>
      <c r="L854" s="2" t="s">
        <v>11503</v>
      </c>
      <c r="U854" s="2"/>
      <c r="V854" s="2"/>
      <c r="W854" s="2"/>
      <c r="X854" s="2"/>
      <c r="Y854" s="2"/>
      <c r="Z854" s="2"/>
      <c r="AA854" s="2"/>
      <c r="AB854" s="2"/>
    </row>
    <row r="855">
      <c r="K855" s="22" t="b">
        <v>0</v>
      </c>
      <c r="L855" s="2" t="s">
        <v>11504</v>
      </c>
      <c r="U855" s="2"/>
      <c r="V855" s="2"/>
      <c r="W855" s="2"/>
      <c r="X855" s="2"/>
      <c r="Y855" s="2"/>
      <c r="Z855" s="2"/>
      <c r="AA855" s="2"/>
      <c r="AB855" s="2"/>
    </row>
    <row r="856">
      <c r="K856" s="22" t="b">
        <v>0</v>
      </c>
      <c r="L856" s="2" t="s">
        <v>11505</v>
      </c>
      <c r="U856" s="2"/>
      <c r="V856" s="2"/>
      <c r="W856" s="2"/>
      <c r="X856" s="2"/>
      <c r="Y856" s="2"/>
      <c r="Z856" s="2"/>
      <c r="AA856" s="2"/>
      <c r="AB856" s="2"/>
    </row>
    <row r="857">
      <c r="K857" s="22" t="b">
        <v>0</v>
      </c>
      <c r="L857" s="2" t="s">
        <v>11506</v>
      </c>
      <c r="U857" s="2"/>
      <c r="V857" s="2"/>
      <c r="W857" s="2"/>
      <c r="X857" s="2"/>
      <c r="Y857" s="2"/>
      <c r="Z857" s="2"/>
      <c r="AA857" s="2"/>
      <c r="AB857" s="2"/>
    </row>
    <row r="858">
      <c r="K858" s="22" t="b">
        <v>0</v>
      </c>
      <c r="L858" s="2" t="s">
        <v>11507</v>
      </c>
      <c r="U858" s="2"/>
      <c r="V858" s="2"/>
      <c r="W858" s="2"/>
      <c r="X858" s="2"/>
      <c r="Y858" s="2"/>
      <c r="Z858" s="2"/>
      <c r="AA858" s="2"/>
      <c r="AB858" s="2"/>
    </row>
    <row r="859">
      <c r="K859" s="22" t="b">
        <v>0</v>
      </c>
      <c r="L859" s="2" t="s">
        <v>11508</v>
      </c>
      <c r="U859" s="2"/>
      <c r="V859" s="2"/>
      <c r="W859" s="2"/>
      <c r="X859" s="2"/>
      <c r="Y859" s="2"/>
      <c r="Z859" s="2"/>
      <c r="AA859" s="2"/>
      <c r="AB859" s="2"/>
    </row>
    <row r="860">
      <c r="K860" s="22" t="b">
        <v>0</v>
      </c>
      <c r="L860" s="2" t="s">
        <v>11509</v>
      </c>
      <c r="U860" s="2"/>
      <c r="V860" s="2"/>
      <c r="W860" s="2"/>
      <c r="X860" s="2"/>
      <c r="Y860" s="2"/>
      <c r="Z860" s="2"/>
      <c r="AA860" s="2"/>
      <c r="AB860" s="2"/>
    </row>
    <row r="861">
      <c r="K861" s="22" t="b">
        <v>0</v>
      </c>
      <c r="L861" s="2" t="s">
        <v>11510</v>
      </c>
      <c r="U861" s="2"/>
      <c r="V861" s="2"/>
      <c r="W861" s="2"/>
      <c r="X861" s="2"/>
      <c r="Y861" s="2"/>
      <c r="Z861" s="2"/>
      <c r="AA861" s="2"/>
      <c r="AB861" s="2"/>
    </row>
    <row r="862">
      <c r="K862" s="22" t="b">
        <v>0</v>
      </c>
      <c r="L862" s="2" t="s">
        <v>11511</v>
      </c>
      <c r="U862" s="2"/>
      <c r="V862" s="2"/>
      <c r="W862" s="2"/>
      <c r="X862" s="2"/>
      <c r="Y862" s="2"/>
      <c r="Z862" s="2"/>
      <c r="AA862" s="2"/>
      <c r="AB862" s="2"/>
    </row>
    <row r="863">
      <c r="K863" s="22" t="b">
        <v>0</v>
      </c>
      <c r="L863" s="2" t="s">
        <v>11512</v>
      </c>
      <c r="U863" s="2"/>
      <c r="V863" s="2"/>
      <c r="W863" s="2"/>
      <c r="X863" s="2"/>
      <c r="Y863" s="2"/>
      <c r="Z863" s="2"/>
      <c r="AA863" s="2"/>
      <c r="AB863" s="2"/>
    </row>
    <row r="864">
      <c r="K864" s="22" t="b">
        <v>0</v>
      </c>
      <c r="L864" s="2" t="s">
        <v>11513</v>
      </c>
      <c r="U864" s="2"/>
      <c r="V864" s="2"/>
      <c r="W864" s="2"/>
      <c r="X864" s="2"/>
      <c r="Y864" s="2"/>
      <c r="Z864" s="2"/>
      <c r="AA864" s="2"/>
      <c r="AB864" s="2"/>
    </row>
    <row r="865">
      <c r="K865" s="22" t="b">
        <v>0</v>
      </c>
      <c r="L865" s="2" t="s">
        <v>11514</v>
      </c>
      <c r="U865" s="2"/>
      <c r="V865" s="2"/>
      <c r="W865" s="2"/>
      <c r="X865" s="2"/>
      <c r="Y865" s="2"/>
      <c r="Z865" s="2"/>
      <c r="AA865" s="2"/>
      <c r="AB865" s="2"/>
    </row>
    <row r="866">
      <c r="K866" s="22" t="b">
        <v>0</v>
      </c>
      <c r="L866" s="2" t="s">
        <v>11515</v>
      </c>
      <c r="U866" s="2"/>
      <c r="V866" s="2"/>
      <c r="W866" s="2"/>
      <c r="X866" s="2"/>
      <c r="Y866" s="2"/>
      <c r="Z866" s="2"/>
      <c r="AA866" s="2"/>
      <c r="AB866" s="2"/>
    </row>
    <row r="867">
      <c r="K867" s="22" t="b">
        <v>0</v>
      </c>
      <c r="L867" s="2" t="s">
        <v>11516</v>
      </c>
      <c r="U867" s="2"/>
      <c r="V867" s="2"/>
      <c r="W867" s="2"/>
      <c r="X867" s="2"/>
      <c r="Y867" s="2"/>
      <c r="Z867" s="2"/>
      <c r="AA867" s="2"/>
      <c r="AB867" s="2"/>
    </row>
    <row r="868">
      <c r="K868" s="22" t="b">
        <v>0</v>
      </c>
      <c r="L868" s="2" t="s">
        <v>11517</v>
      </c>
      <c r="U868" s="2"/>
      <c r="V868" s="2"/>
      <c r="W868" s="2"/>
      <c r="X868" s="2"/>
      <c r="Y868" s="2"/>
      <c r="Z868" s="2"/>
      <c r="AA868" s="2"/>
      <c r="AB868" s="2"/>
    </row>
    <row r="869">
      <c r="K869" s="22" t="b">
        <v>0</v>
      </c>
      <c r="L869" s="2" t="s">
        <v>11518</v>
      </c>
      <c r="U869" s="2"/>
      <c r="V869" s="2"/>
      <c r="W869" s="2"/>
      <c r="X869" s="2"/>
      <c r="Y869" s="2"/>
      <c r="Z869" s="2"/>
      <c r="AA869" s="2"/>
      <c r="AB869" s="2"/>
    </row>
    <row r="870">
      <c r="K870" s="22" t="b">
        <v>0</v>
      </c>
      <c r="L870" s="2" t="s">
        <v>11519</v>
      </c>
      <c r="U870" s="2"/>
      <c r="V870" s="2"/>
      <c r="W870" s="2"/>
      <c r="X870" s="2"/>
      <c r="Y870" s="2"/>
      <c r="Z870" s="2"/>
      <c r="AA870" s="2"/>
      <c r="AB870" s="2"/>
    </row>
    <row r="871">
      <c r="K871" s="22" t="b">
        <v>0</v>
      </c>
      <c r="L871" s="2" t="s">
        <v>11520</v>
      </c>
      <c r="U871" s="2"/>
      <c r="V871" s="2"/>
      <c r="W871" s="2"/>
      <c r="X871" s="2"/>
      <c r="Y871" s="2"/>
      <c r="Z871" s="2"/>
      <c r="AA871" s="2"/>
      <c r="AB871" s="2"/>
    </row>
    <row r="872">
      <c r="K872" s="22" t="b">
        <v>0</v>
      </c>
      <c r="L872" s="2" t="s">
        <v>11521</v>
      </c>
      <c r="U872" s="2"/>
      <c r="V872" s="2"/>
      <c r="W872" s="2"/>
      <c r="X872" s="2"/>
      <c r="Y872" s="2"/>
      <c r="Z872" s="2"/>
      <c r="AA872" s="2"/>
      <c r="AB872" s="2"/>
    </row>
    <row r="873">
      <c r="K873" s="22" t="b">
        <v>0</v>
      </c>
      <c r="L873" s="2" t="s">
        <v>11522</v>
      </c>
      <c r="U873" s="2"/>
      <c r="V873" s="2"/>
      <c r="W873" s="2"/>
      <c r="X873" s="2"/>
      <c r="Y873" s="2"/>
      <c r="Z873" s="2"/>
      <c r="AA873" s="2"/>
      <c r="AB873" s="2"/>
    </row>
    <row r="874">
      <c r="K874" s="22" t="b">
        <v>0</v>
      </c>
      <c r="L874" s="2" t="s">
        <v>11523</v>
      </c>
      <c r="U874" s="2"/>
      <c r="V874" s="2"/>
      <c r="W874" s="2"/>
      <c r="X874" s="2"/>
      <c r="Y874" s="2"/>
      <c r="Z874" s="2"/>
      <c r="AA874" s="2"/>
      <c r="AB874" s="2"/>
    </row>
    <row r="875">
      <c r="K875" s="22" t="b">
        <v>0</v>
      </c>
      <c r="L875" s="2" t="s">
        <v>11524</v>
      </c>
      <c r="U875" s="2"/>
      <c r="V875" s="2"/>
      <c r="W875" s="2"/>
      <c r="X875" s="2"/>
      <c r="Y875" s="2"/>
      <c r="Z875" s="2"/>
      <c r="AA875" s="2"/>
      <c r="AB875" s="2"/>
    </row>
    <row r="876">
      <c r="K876" s="22" t="b">
        <v>0</v>
      </c>
      <c r="L876" s="2" t="s">
        <v>11525</v>
      </c>
      <c r="U876" s="2"/>
      <c r="V876" s="2"/>
      <c r="W876" s="2"/>
      <c r="X876" s="2"/>
      <c r="Y876" s="2"/>
      <c r="Z876" s="2"/>
      <c r="AA876" s="2"/>
      <c r="AB876" s="2"/>
    </row>
    <row r="877">
      <c r="K877" s="22" t="b">
        <v>0</v>
      </c>
      <c r="L877" s="2" t="s">
        <v>11526</v>
      </c>
      <c r="U877" s="2"/>
      <c r="V877" s="2"/>
      <c r="W877" s="2"/>
      <c r="X877" s="2"/>
      <c r="Y877" s="2"/>
      <c r="Z877" s="2"/>
      <c r="AA877" s="2"/>
      <c r="AB877" s="2"/>
    </row>
    <row r="878">
      <c r="K878" s="22" t="b">
        <v>0</v>
      </c>
      <c r="L878" s="2" t="s">
        <v>11527</v>
      </c>
      <c r="U878" s="2"/>
      <c r="V878" s="2"/>
      <c r="W878" s="2"/>
      <c r="X878" s="2"/>
      <c r="Y878" s="2"/>
      <c r="Z878" s="2"/>
      <c r="AA878" s="2"/>
      <c r="AB878" s="2"/>
    </row>
    <row r="879">
      <c r="K879" s="22" t="b">
        <v>0</v>
      </c>
      <c r="L879" s="2" t="s">
        <v>11528</v>
      </c>
      <c r="U879" s="2"/>
      <c r="V879" s="2"/>
      <c r="W879" s="2"/>
      <c r="X879" s="2"/>
      <c r="Y879" s="2"/>
      <c r="Z879" s="2"/>
      <c r="AA879" s="2"/>
      <c r="AB879" s="2"/>
    </row>
    <row r="880">
      <c r="K880" s="22" t="b">
        <v>0</v>
      </c>
      <c r="L880" s="2" t="s">
        <v>11529</v>
      </c>
      <c r="U880" s="2"/>
      <c r="V880" s="2"/>
      <c r="W880" s="2"/>
      <c r="X880" s="2"/>
      <c r="Y880" s="2"/>
      <c r="Z880" s="2"/>
      <c r="AA880" s="2"/>
      <c r="AB880" s="2"/>
    </row>
    <row r="881">
      <c r="K881" s="22" t="b">
        <v>0</v>
      </c>
      <c r="L881" s="2" t="s">
        <v>11530</v>
      </c>
      <c r="U881" s="2"/>
      <c r="V881" s="2"/>
      <c r="W881" s="2"/>
      <c r="X881" s="2"/>
      <c r="Y881" s="2"/>
      <c r="Z881" s="2"/>
      <c r="AA881" s="2"/>
      <c r="AB881" s="2"/>
    </row>
    <row r="882">
      <c r="K882" s="22" t="b">
        <v>0</v>
      </c>
      <c r="L882" s="2" t="s">
        <v>11531</v>
      </c>
      <c r="U882" s="2"/>
      <c r="V882" s="2"/>
      <c r="W882" s="2"/>
      <c r="X882" s="2"/>
      <c r="Y882" s="2"/>
      <c r="Z882" s="2"/>
      <c r="AA882" s="2"/>
      <c r="AB882" s="2"/>
    </row>
    <row r="883">
      <c r="K883" s="22" t="b">
        <v>0</v>
      </c>
      <c r="L883" s="2" t="s">
        <v>11534</v>
      </c>
      <c r="U883" s="2"/>
      <c r="V883" s="2"/>
      <c r="W883" s="2"/>
      <c r="X883" s="2"/>
      <c r="Y883" s="2"/>
      <c r="Z883" s="2"/>
      <c r="AA883" s="2"/>
      <c r="AB883" s="2"/>
    </row>
    <row r="884">
      <c r="K884" s="22" t="b">
        <v>0</v>
      </c>
      <c r="L884" s="2" t="s">
        <v>11535</v>
      </c>
      <c r="U884" s="2"/>
      <c r="V884" s="2"/>
      <c r="W884" s="2"/>
      <c r="X884" s="2"/>
      <c r="Y884" s="2"/>
      <c r="Z884" s="2"/>
      <c r="AA884" s="2"/>
      <c r="AB884" s="2"/>
    </row>
    <row r="885">
      <c r="K885" s="22" t="b">
        <v>0</v>
      </c>
      <c r="L885" s="2" t="s">
        <v>11536</v>
      </c>
      <c r="U885" s="2"/>
      <c r="V885" s="2"/>
      <c r="W885" s="2"/>
      <c r="X885" s="2"/>
      <c r="Y885" s="2"/>
      <c r="Z885" s="2"/>
      <c r="AA885" s="2"/>
      <c r="AB885" s="2"/>
    </row>
    <row r="886">
      <c r="K886" s="22" t="b">
        <v>0</v>
      </c>
      <c r="L886" s="2" t="s">
        <v>11537</v>
      </c>
      <c r="U886" s="2"/>
      <c r="V886" s="2"/>
      <c r="W886" s="2"/>
      <c r="X886" s="2"/>
      <c r="Y886" s="2"/>
      <c r="Z886" s="2"/>
      <c r="AA886" s="2"/>
      <c r="AB886" s="2"/>
    </row>
    <row r="887">
      <c r="K887" s="22" t="b">
        <v>0</v>
      </c>
      <c r="L887" s="2" t="s">
        <v>11538</v>
      </c>
      <c r="U887" s="2"/>
      <c r="V887" s="2"/>
      <c r="W887" s="2"/>
      <c r="X887" s="2"/>
      <c r="Y887" s="2"/>
      <c r="Z887" s="2"/>
      <c r="AA887" s="2"/>
      <c r="AB887" s="2"/>
    </row>
    <row r="888">
      <c r="K888" s="22" t="b">
        <v>0</v>
      </c>
      <c r="L888" s="2" t="s">
        <v>11539</v>
      </c>
      <c r="U888" s="2"/>
      <c r="V888" s="2"/>
      <c r="W888" s="2"/>
      <c r="X888" s="2"/>
      <c r="Y888" s="2"/>
      <c r="Z888" s="2"/>
      <c r="AA888" s="2"/>
      <c r="AB888" s="2"/>
    </row>
    <row r="889">
      <c r="K889" s="22" t="b">
        <v>0</v>
      </c>
      <c r="L889" s="2" t="s">
        <v>11541</v>
      </c>
      <c r="U889" s="2"/>
      <c r="V889" s="2"/>
      <c r="W889" s="2"/>
      <c r="X889" s="2"/>
      <c r="Y889" s="2"/>
      <c r="Z889" s="2"/>
      <c r="AA889" s="2"/>
      <c r="AB889" s="2"/>
    </row>
    <row r="890">
      <c r="K890" s="22" t="b">
        <v>0</v>
      </c>
      <c r="L890" s="2" t="s">
        <v>11542</v>
      </c>
      <c r="U890" s="2"/>
      <c r="V890" s="2"/>
      <c r="W890" s="2"/>
      <c r="X890" s="2"/>
      <c r="Y890" s="2"/>
      <c r="Z890" s="2"/>
      <c r="AA890" s="2"/>
      <c r="AB890" s="2"/>
    </row>
    <row r="891">
      <c r="K891" s="22" t="b">
        <v>0</v>
      </c>
      <c r="L891" s="2" t="s">
        <v>11543</v>
      </c>
      <c r="U891" s="2"/>
      <c r="V891" s="2"/>
      <c r="W891" s="2"/>
      <c r="X891" s="2"/>
      <c r="Y891" s="2"/>
      <c r="Z891" s="2"/>
      <c r="AA891" s="2"/>
      <c r="AB891" s="2"/>
    </row>
    <row r="892">
      <c r="K892" s="22" t="b">
        <v>0</v>
      </c>
      <c r="L892" s="2" t="s">
        <v>11544</v>
      </c>
      <c r="U892" s="2"/>
      <c r="V892" s="2"/>
      <c r="W892" s="2"/>
      <c r="X892" s="2"/>
      <c r="Y892" s="2"/>
      <c r="Z892" s="2"/>
      <c r="AA892" s="2"/>
      <c r="AB892" s="2"/>
    </row>
    <row r="893">
      <c r="K893" s="22" t="b">
        <v>0</v>
      </c>
      <c r="L893" s="2" t="s">
        <v>11545</v>
      </c>
      <c r="U893" s="2"/>
      <c r="V893" s="2"/>
      <c r="W893" s="2"/>
      <c r="X893" s="2"/>
      <c r="Y893" s="2"/>
      <c r="Z893" s="2"/>
      <c r="AA893" s="2"/>
      <c r="AB893" s="2"/>
    </row>
    <row r="894">
      <c r="K894" s="22" t="b">
        <v>0</v>
      </c>
      <c r="L894" s="2" t="s">
        <v>11546</v>
      </c>
      <c r="U894" s="2"/>
      <c r="V894" s="2"/>
      <c r="W894" s="2"/>
      <c r="X894" s="2"/>
      <c r="Y894" s="2"/>
      <c r="Z894" s="2"/>
      <c r="AA894" s="2"/>
      <c r="AB894" s="2"/>
    </row>
    <row r="895">
      <c r="K895" s="22" t="b">
        <v>0</v>
      </c>
      <c r="L895" s="2" t="s">
        <v>11547</v>
      </c>
      <c r="U895" s="2"/>
      <c r="V895" s="2"/>
      <c r="W895" s="2"/>
      <c r="X895" s="2"/>
      <c r="Y895" s="2"/>
      <c r="Z895" s="2"/>
      <c r="AA895" s="2"/>
      <c r="AB895" s="2"/>
    </row>
    <row r="896">
      <c r="K896" s="22" t="b">
        <v>0</v>
      </c>
      <c r="L896" s="2" t="s">
        <v>11548</v>
      </c>
      <c r="U896" s="2"/>
      <c r="V896" s="2"/>
      <c r="W896" s="2"/>
      <c r="X896" s="2"/>
      <c r="Y896" s="2"/>
      <c r="Z896" s="2"/>
      <c r="AA896" s="2"/>
      <c r="AB896" s="2"/>
    </row>
    <row r="897">
      <c r="K897" s="22" t="b">
        <v>0</v>
      </c>
      <c r="L897" s="2" t="s">
        <v>11549</v>
      </c>
      <c r="U897" s="2"/>
      <c r="V897" s="2"/>
      <c r="W897" s="2"/>
      <c r="X897" s="2"/>
      <c r="Y897" s="2"/>
      <c r="Z897" s="2"/>
      <c r="AA897" s="2"/>
      <c r="AB897" s="2"/>
    </row>
    <row r="898">
      <c r="K898" s="22" t="b">
        <v>0</v>
      </c>
      <c r="L898" s="2" t="s">
        <v>11550</v>
      </c>
      <c r="U898" s="2"/>
      <c r="V898" s="2"/>
      <c r="W898" s="2"/>
      <c r="X898" s="2"/>
      <c r="Y898" s="2"/>
      <c r="Z898" s="2"/>
      <c r="AA898" s="2"/>
      <c r="AB898" s="2"/>
    </row>
    <row r="899">
      <c r="K899" s="22" t="b">
        <v>0</v>
      </c>
      <c r="L899" s="2" t="s">
        <v>11551</v>
      </c>
      <c r="U899" s="2"/>
      <c r="V899" s="2"/>
      <c r="W899" s="2"/>
      <c r="X899" s="2"/>
      <c r="Y899" s="2"/>
      <c r="Z899" s="2"/>
      <c r="AA899" s="2"/>
      <c r="AB899" s="2"/>
    </row>
    <row r="900">
      <c r="K900" s="22" t="b">
        <v>0</v>
      </c>
      <c r="L900" s="2" t="s">
        <v>11552</v>
      </c>
      <c r="U900" s="2"/>
      <c r="V900" s="2"/>
      <c r="W900" s="2"/>
      <c r="X900" s="2"/>
      <c r="Y900" s="2"/>
      <c r="Z900" s="2"/>
      <c r="AA900" s="2"/>
      <c r="AB900" s="2"/>
    </row>
    <row r="901">
      <c r="K901" s="22" t="b">
        <v>0</v>
      </c>
      <c r="L901" s="2" t="s">
        <v>11553</v>
      </c>
      <c r="U901" s="2"/>
      <c r="V901" s="2"/>
      <c r="W901" s="2"/>
      <c r="X901" s="2"/>
      <c r="Y901" s="2"/>
      <c r="Z901" s="2"/>
      <c r="AA901" s="2"/>
      <c r="AB901" s="2"/>
    </row>
    <row r="902">
      <c r="K902" s="22" t="b">
        <v>0</v>
      </c>
      <c r="L902" s="2" t="s">
        <v>11554</v>
      </c>
      <c r="U902" s="2"/>
      <c r="V902" s="2"/>
      <c r="W902" s="2"/>
      <c r="X902" s="2"/>
      <c r="Y902" s="2"/>
      <c r="Z902" s="2"/>
      <c r="AA902" s="2"/>
      <c r="AB902" s="2"/>
    </row>
    <row r="903">
      <c r="K903" s="22" t="b">
        <v>0</v>
      </c>
      <c r="L903" s="2" t="s">
        <v>11555</v>
      </c>
      <c r="U903" s="2"/>
      <c r="V903" s="2"/>
      <c r="W903" s="2"/>
      <c r="X903" s="2"/>
      <c r="Y903" s="2"/>
      <c r="Z903" s="2"/>
      <c r="AA903" s="2"/>
      <c r="AB903" s="2"/>
    </row>
    <row r="904">
      <c r="K904" s="22" t="b">
        <v>0</v>
      </c>
      <c r="L904" s="2" t="s">
        <v>11556</v>
      </c>
      <c r="U904" s="2"/>
      <c r="V904" s="2"/>
      <c r="W904" s="2"/>
      <c r="X904" s="2"/>
      <c r="Y904" s="2"/>
      <c r="Z904" s="2"/>
      <c r="AA904" s="2"/>
      <c r="AB904" s="2"/>
    </row>
    <row r="905">
      <c r="K905" s="22" t="b">
        <v>0</v>
      </c>
      <c r="L905" s="2" t="s">
        <v>11557</v>
      </c>
      <c r="U905" s="2"/>
      <c r="V905" s="2"/>
      <c r="W905" s="2"/>
      <c r="X905" s="2"/>
      <c r="Y905" s="2"/>
      <c r="Z905" s="2"/>
      <c r="AA905" s="2"/>
      <c r="AB905" s="2"/>
    </row>
    <row r="906">
      <c r="K906" s="22" t="b">
        <v>0</v>
      </c>
      <c r="L906" s="2" t="s">
        <v>11558</v>
      </c>
      <c r="U906" s="2"/>
      <c r="V906" s="2"/>
      <c r="W906" s="2"/>
      <c r="X906" s="2"/>
      <c r="Y906" s="2"/>
      <c r="Z906" s="2"/>
      <c r="AA906" s="2"/>
      <c r="AB906" s="2"/>
    </row>
    <row r="907">
      <c r="K907" s="22" t="b">
        <v>0</v>
      </c>
      <c r="L907" s="2" t="s">
        <v>11559</v>
      </c>
      <c r="U907" s="2"/>
      <c r="V907" s="2"/>
      <c r="W907" s="2"/>
      <c r="X907" s="2"/>
      <c r="Y907" s="2"/>
      <c r="Z907" s="2"/>
      <c r="AA907" s="2"/>
      <c r="AB907" s="2"/>
    </row>
    <row r="908">
      <c r="K908" s="22" t="b">
        <v>0</v>
      </c>
      <c r="L908" s="2" t="s">
        <v>11560</v>
      </c>
      <c r="U908" s="2"/>
      <c r="V908" s="2"/>
      <c r="W908" s="2"/>
      <c r="X908" s="2"/>
      <c r="Y908" s="2"/>
      <c r="Z908" s="2"/>
      <c r="AA908" s="2"/>
      <c r="AB908" s="2"/>
    </row>
    <row r="909">
      <c r="K909" s="22" t="b">
        <v>0</v>
      </c>
      <c r="L909" s="2" t="s">
        <v>11562</v>
      </c>
      <c r="U909" s="2"/>
      <c r="V909" s="2"/>
      <c r="W909" s="2"/>
      <c r="X909" s="2"/>
      <c r="Y909" s="2"/>
      <c r="Z909" s="2"/>
      <c r="AA909" s="2"/>
      <c r="AB909" s="2"/>
    </row>
    <row r="910">
      <c r="K910" s="22" t="b">
        <v>0</v>
      </c>
      <c r="L910" s="2" t="s">
        <v>11563</v>
      </c>
      <c r="U910" s="2"/>
      <c r="V910" s="2"/>
      <c r="W910" s="2"/>
      <c r="X910" s="2"/>
      <c r="Y910" s="2"/>
      <c r="Z910" s="2"/>
      <c r="AA910" s="2"/>
      <c r="AB910" s="2"/>
    </row>
    <row r="911">
      <c r="K911" s="22" t="b">
        <v>0</v>
      </c>
      <c r="L911" s="2" t="s">
        <v>11564</v>
      </c>
      <c r="U911" s="2"/>
      <c r="V911" s="2"/>
      <c r="W911" s="2"/>
      <c r="X911" s="2"/>
      <c r="Y911" s="2"/>
      <c r="Z911" s="2"/>
      <c r="AA911" s="2"/>
      <c r="AB911" s="2"/>
    </row>
    <row r="912">
      <c r="K912" s="22" t="b">
        <v>0</v>
      </c>
      <c r="L912" s="2" t="s">
        <v>11566</v>
      </c>
      <c r="U912" s="2"/>
      <c r="V912" s="2"/>
      <c r="W912" s="2"/>
      <c r="X912" s="2"/>
      <c r="Y912" s="2"/>
      <c r="Z912" s="2"/>
      <c r="AA912" s="2"/>
      <c r="AB912" s="2"/>
    </row>
    <row r="913">
      <c r="K913" s="22" t="b">
        <v>0</v>
      </c>
      <c r="L913" s="2" t="s">
        <v>11567</v>
      </c>
      <c r="U913" s="2"/>
      <c r="V913" s="2"/>
      <c r="W913" s="2"/>
      <c r="X913" s="2"/>
      <c r="Y913" s="2"/>
      <c r="Z913" s="2"/>
      <c r="AA913" s="2"/>
      <c r="AB913" s="2"/>
    </row>
    <row r="914">
      <c r="K914" s="22" t="b">
        <v>0</v>
      </c>
      <c r="L914" s="2" t="s">
        <v>11568</v>
      </c>
      <c r="U914" s="2"/>
      <c r="V914" s="2"/>
      <c r="W914" s="2"/>
      <c r="X914" s="2"/>
      <c r="Y914" s="2"/>
      <c r="Z914" s="2"/>
      <c r="AA914" s="2"/>
      <c r="AB914" s="2"/>
    </row>
    <row r="915">
      <c r="K915" s="22" t="b">
        <v>0</v>
      </c>
      <c r="L915" s="2" t="s">
        <v>11569</v>
      </c>
      <c r="U915" s="2"/>
      <c r="V915" s="2"/>
      <c r="W915" s="2"/>
      <c r="X915" s="2"/>
      <c r="Y915" s="2"/>
      <c r="Z915" s="2"/>
      <c r="AA915" s="2"/>
      <c r="AB915" s="2"/>
    </row>
    <row r="916">
      <c r="K916" s="22" t="b">
        <v>0</v>
      </c>
      <c r="L916" s="2" t="s">
        <v>11570</v>
      </c>
      <c r="U916" s="2"/>
      <c r="V916" s="2"/>
      <c r="W916" s="2"/>
      <c r="X916" s="2"/>
      <c r="Y916" s="2"/>
      <c r="Z916" s="2"/>
      <c r="AA916" s="2"/>
      <c r="AB916" s="2"/>
    </row>
    <row r="917">
      <c r="K917" s="22" t="b">
        <v>0</v>
      </c>
      <c r="L917" s="2" t="s">
        <v>11571</v>
      </c>
      <c r="U917" s="2"/>
      <c r="V917" s="2"/>
      <c r="W917" s="2"/>
      <c r="X917" s="2"/>
      <c r="Y917" s="2"/>
      <c r="Z917" s="2"/>
      <c r="AA917" s="2"/>
      <c r="AB917" s="2"/>
    </row>
    <row r="918">
      <c r="K918" s="22" t="b">
        <v>0</v>
      </c>
      <c r="L918" s="2" t="s">
        <v>11572</v>
      </c>
      <c r="U918" s="2"/>
      <c r="V918" s="2"/>
      <c r="W918" s="2"/>
      <c r="X918" s="2"/>
      <c r="Y918" s="2"/>
      <c r="Z918" s="2"/>
      <c r="AA918" s="2"/>
      <c r="AB918" s="2"/>
    </row>
    <row r="919">
      <c r="K919" s="22" t="b">
        <v>0</v>
      </c>
      <c r="L919" s="2" t="s">
        <v>11573</v>
      </c>
      <c r="U919" s="2"/>
      <c r="V919" s="2"/>
      <c r="W919" s="2"/>
      <c r="X919" s="2"/>
      <c r="Y919" s="2"/>
      <c r="Z919" s="2"/>
      <c r="AA919" s="2"/>
      <c r="AB919" s="2"/>
    </row>
    <row r="920">
      <c r="K920" s="22" t="b">
        <v>0</v>
      </c>
      <c r="L920" s="2" t="s">
        <v>11574</v>
      </c>
      <c r="U920" s="2"/>
      <c r="V920" s="2"/>
      <c r="W920" s="2"/>
      <c r="X920" s="2"/>
      <c r="Y920" s="2"/>
      <c r="Z920" s="2"/>
      <c r="AA920" s="2"/>
      <c r="AB920" s="2"/>
    </row>
    <row r="921">
      <c r="K921" s="22" t="b">
        <v>0</v>
      </c>
      <c r="L921" s="2" t="s">
        <v>11575</v>
      </c>
      <c r="U921" s="2"/>
      <c r="V921" s="2"/>
      <c r="W921" s="2"/>
      <c r="X921" s="2"/>
      <c r="Y921" s="2"/>
      <c r="Z921" s="2"/>
      <c r="AA921" s="2"/>
      <c r="AB921" s="2"/>
    </row>
    <row r="922">
      <c r="K922" s="83" t="b">
        <v>0</v>
      </c>
      <c r="L922" s="84" t="s">
        <v>1202</v>
      </c>
      <c r="U922" s="2"/>
      <c r="V922" s="2"/>
      <c r="W922" s="2"/>
      <c r="X922" s="2"/>
      <c r="Y922" s="2"/>
      <c r="Z922" s="2"/>
      <c r="AA922" s="2"/>
      <c r="AB922" s="2"/>
    </row>
    <row r="923">
      <c r="K923" s="22" t="b">
        <v>0</v>
      </c>
      <c r="L923" s="2" t="s">
        <v>11577</v>
      </c>
      <c r="U923" s="2"/>
      <c r="V923" s="2"/>
      <c r="W923" s="2"/>
      <c r="X923" s="2"/>
      <c r="Y923" s="2"/>
      <c r="Z923" s="2"/>
      <c r="AA923" s="2"/>
      <c r="AB923" s="2"/>
    </row>
    <row r="924">
      <c r="K924" s="22" t="b">
        <v>0</v>
      </c>
      <c r="L924" s="2" t="s">
        <v>11579</v>
      </c>
      <c r="U924" s="2"/>
      <c r="V924" s="2"/>
      <c r="W924" s="2"/>
      <c r="X924" s="2"/>
      <c r="Y924" s="2"/>
      <c r="Z924" s="2"/>
      <c r="AA924" s="2"/>
      <c r="AB924" s="2"/>
    </row>
    <row r="925">
      <c r="K925" s="22" t="b">
        <v>0</v>
      </c>
      <c r="L925" s="2" t="s">
        <v>11581</v>
      </c>
      <c r="U925" s="2"/>
      <c r="V925" s="2"/>
      <c r="W925" s="2"/>
      <c r="X925" s="2"/>
      <c r="Y925" s="2"/>
      <c r="Z925" s="2"/>
      <c r="AA925" s="2"/>
      <c r="AB925" s="2"/>
    </row>
    <row r="926">
      <c r="K926" s="22" t="b">
        <v>0</v>
      </c>
      <c r="L926" s="2" t="s">
        <v>11582</v>
      </c>
      <c r="W926" s="2"/>
      <c r="X926" s="2"/>
      <c r="Y926" s="2"/>
      <c r="Z926" s="2"/>
      <c r="AA926" s="2"/>
      <c r="AB926" s="2"/>
    </row>
    <row r="927">
      <c r="K927" s="22" t="b">
        <v>0</v>
      </c>
      <c r="L927" s="2" t="s">
        <v>11583</v>
      </c>
      <c r="W927" s="2"/>
      <c r="X927" s="2"/>
      <c r="Y927" s="2"/>
      <c r="Z927" s="2"/>
      <c r="AA927" s="2"/>
      <c r="AB927" s="2"/>
    </row>
    <row r="928">
      <c r="K928" s="22" t="b">
        <v>0</v>
      </c>
      <c r="L928" s="2" t="s">
        <v>11584</v>
      </c>
      <c r="W928" s="2"/>
      <c r="X928" s="2"/>
      <c r="Y928" s="2"/>
      <c r="Z928" s="2"/>
      <c r="AA928" s="2"/>
      <c r="AB928" s="2"/>
    </row>
    <row r="929">
      <c r="K929" s="22" t="b">
        <v>0</v>
      </c>
      <c r="L929" s="2" t="s">
        <v>11586</v>
      </c>
      <c r="W929" s="2"/>
      <c r="X929" s="2"/>
      <c r="Y929" s="2"/>
      <c r="Z929" s="2"/>
      <c r="AA929" s="2"/>
      <c r="AB929" s="2"/>
    </row>
    <row r="930">
      <c r="K930" s="22" t="b">
        <v>0</v>
      </c>
      <c r="L930" s="2" t="s">
        <v>11587</v>
      </c>
      <c r="W930" s="2"/>
      <c r="X930" s="2"/>
      <c r="Y930" s="2"/>
      <c r="Z930" s="2"/>
      <c r="AA930" s="2"/>
      <c r="AB930" s="2"/>
    </row>
    <row r="931">
      <c r="K931" s="22" t="b">
        <v>0</v>
      </c>
      <c r="L931" s="2" t="s">
        <v>11588</v>
      </c>
      <c r="W931" s="2"/>
      <c r="X931" s="2"/>
      <c r="Y931" s="2"/>
      <c r="Z931" s="2"/>
      <c r="AA931" s="2"/>
      <c r="AB931" s="2"/>
    </row>
    <row r="932">
      <c r="K932" s="22" t="b">
        <v>0</v>
      </c>
      <c r="L932" s="2" t="s">
        <v>11589</v>
      </c>
      <c r="W932" s="2"/>
      <c r="X932" s="2"/>
      <c r="Y932" s="2"/>
      <c r="Z932" s="2"/>
      <c r="AA932" s="2"/>
      <c r="AB932" s="2"/>
    </row>
    <row r="933">
      <c r="K933" s="22" t="b">
        <v>0</v>
      </c>
      <c r="L933" s="2" t="s">
        <v>11590</v>
      </c>
      <c r="W933" s="2"/>
      <c r="X933" s="2"/>
      <c r="Y933" s="2"/>
      <c r="Z933" s="2"/>
      <c r="AA933" s="2"/>
      <c r="AB933" s="2"/>
    </row>
    <row r="934">
      <c r="K934" s="22" t="b">
        <v>0</v>
      </c>
      <c r="L934" s="2" t="s">
        <v>11591</v>
      </c>
      <c r="W934" s="2"/>
      <c r="X934" s="2"/>
      <c r="Y934" s="2"/>
      <c r="Z934" s="2"/>
      <c r="AA934" s="2"/>
      <c r="AB934" s="2"/>
    </row>
    <row r="935">
      <c r="K935" s="22" t="b">
        <v>0</v>
      </c>
      <c r="L935" s="2" t="s">
        <v>11592</v>
      </c>
      <c r="W935" s="2"/>
      <c r="X935" s="2"/>
      <c r="Y935" s="2"/>
      <c r="Z935" s="2"/>
      <c r="AA935" s="2"/>
      <c r="AB935" s="2"/>
    </row>
    <row r="936">
      <c r="K936" s="22" t="b">
        <v>0</v>
      </c>
      <c r="L936" s="2" t="s">
        <v>11593</v>
      </c>
      <c r="W936" s="2"/>
      <c r="X936" s="2"/>
      <c r="Y936" s="2"/>
      <c r="Z936" s="2"/>
      <c r="AA936" s="2"/>
      <c r="AB936" s="2"/>
    </row>
    <row r="937">
      <c r="K937" s="22" t="b">
        <v>0</v>
      </c>
      <c r="L937" s="2" t="s">
        <v>11594</v>
      </c>
      <c r="W937" s="2"/>
      <c r="X937" s="2"/>
      <c r="Y937" s="2"/>
      <c r="Z937" s="2"/>
      <c r="AA937" s="2"/>
      <c r="AB937" s="2"/>
    </row>
    <row r="938">
      <c r="K938" s="22" t="b">
        <v>0</v>
      </c>
      <c r="L938" s="2" t="s">
        <v>11595</v>
      </c>
      <c r="W938" s="2"/>
      <c r="X938" s="2"/>
      <c r="Y938" s="2"/>
      <c r="Z938" s="2"/>
      <c r="AA938" s="2"/>
      <c r="AB938" s="2"/>
    </row>
    <row r="939">
      <c r="K939" s="22" t="b">
        <v>0</v>
      </c>
      <c r="L939" s="2" t="s">
        <v>11596</v>
      </c>
      <c r="W939" s="2"/>
      <c r="X939" s="2"/>
      <c r="Y939" s="2"/>
      <c r="Z939" s="2"/>
      <c r="AA939" s="2"/>
      <c r="AB939" s="2"/>
    </row>
    <row r="940">
      <c r="K940" s="22" t="b">
        <v>0</v>
      </c>
      <c r="L940" s="2" t="s">
        <v>11597</v>
      </c>
      <c r="W940" s="2"/>
      <c r="X940" s="2"/>
      <c r="Y940" s="2"/>
      <c r="Z940" s="2"/>
      <c r="AA940" s="2"/>
      <c r="AB940" s="2"/>
    </row>
    <row r="941">
      <c r="K941" s="22" t="b">
        <v>0</v>
      </c>
      <c r="L941" s="2" t="s">
        <v>11598</v>
      </c>
      <c r="W941" s="2"/>
      <c r="X941" s="2"/>
      <c r="Y941" s="2"/>
      <c r="Z941" s="2"/>
      <c r="AA941" s="2"/>
      <c r="AB941" s="2"/>
    </row>
    <row r="942">
      <c r="K942" s="22" t="b">
        <v>0</v>
      </c>
      <c r="L942" s="2" t="s">
        <v>11599</v>
      </c>
      <c r="W942" s="2"/>
      <c r="X942" s="2"/>
    </row>
    <row r="943">
      <c r="K943" s="22" t="b">
        <v>0</v>
      </c>
      <c r="L943" s="2" t="s">
        <v>11600</v>
      </c>
      <c r="W943" s="2"/>
      <c r="X943" s="2"/>
    </row>
    <row r="944">
      <c r="K944" s="22" t="b">
        <v>0</v>
      </c>
      <c r="L944" s="2" t="s">
        <v>11601</v>
      </c>
      <c r="W944" s="2"/>
      <c r="X944" s="2"/>
    </row>
    <row r="945">
      <c r="K945" s="22" t="b">
        <v>0</v>
      </c>
      <c r="L945" s="2" t="s">
        <v>11602</v>
      </c>
      <c r="W945" s="2"/>
      <c r="X945" s="2"/>
    </row>
    <row r="946">
      <c r="K946" s="22" t="b">
        <v>0</v>
      </c>
      <c r="L946" s="2" t="s">
        <v>11603</v>
      </c>
      <c r="W946" s="2"/>
      <c r="X946" s="2"/>
    </row>
    <row r="947">
      <c r="K947" s="22" t="b">
        <v>0</v>
      </c>
      <c r="L947" s="2" t="s">
        <v>11604</v>
      </c>
      <c r="W947" s="2"/>
      <c r="X947" s="2"/>
    </row>
    <row r="948">
      <c r="K948" s="22" t="b">
        <v>0</v>
      </c>
      <c r="L948" s="2" t="s">
        <v>11605</v>
      </c>
      <c r="W948" s="2"/>
      <c r="X948" s="2"/>
    </row>
    <row r="949">
      <c r="K949" s="22" t="b">
        <v>0</v>
      </c>
      <c r="L949" s="2" t="s">
        <v>11606</v>
      </c>
      <c r="W949" s="2"/>
      <c r="X949" s="2"/>
    </row>
    <row r="950">
      <c r="K950" s="22" t="b">
        <v>0</v>
      </c>
      <c r="L950" s="2" t="s">
        <v>11607</v>
      </c>
      <c r="W950" s="2"/>
      <c r="X950" s="2"/>
    </row>
    <row r="951">
      <c r="K951" s="83" t="b">
        <v>0</v>
      </c>
      <c r="L951" s="84" t="s">
        <v>1190</v>
      </c>
      <c r="W951" s="2"/>
      <c r="X951" s="2"/>
    </row>
    <row r="952">
      <c r="K952" s="22" t="b">
        <v>0</v>
      </c>
      <c r="L952" s="2" t="s">
        <v>11608</v>
      </c>
      <c r="W952" s="2"/>
      <c r="X952" s="2"/>
    </row>
    <row r="953">
      <c r="K953" s="22" t="b">
        <v>0</v>
      </c>
      <c r="L953" s="2" t="s">
        <v>11609</v>
      </c>
      <c r="W953" s="2"/>
      <c r="X953" s="2"/>
    </row>
    <row r="954">
      <c r="K954" s="22" t="b">
        <v>0</v>
      </c>
      <c r="L954" s="2" t="s">
        <v>11610</v>
      </c>
      <c r="W954" s="2"/>
      <c r="X954" s="2"/>
    </row>
    <row r="955">
      <c r="K955" s="22" t="b">
        <v>0</v>
      </c>
      <c r="L955" s="2" t="s">
        <v>11611</v>
      </c>
      <c r="W955" s="2"/>
      <c r="X955" s="2"/>
    </row>
    <row r="956">
      <c r="K956" s="22" t="b">
        <v>0</v>
      </c>
      <c r="L956" s="2" t="s">
        <v>11612</v>
      </c>
      <c r="W956" s="2"/>
      <c r="X956" s="2"/>
    </row>
    <row r="957">
      <c r="K957" s="22" t="b">
        <v>0</v>
      </c>
      <c r="L957" s="2" t="s">
        <v>11613</v>
      </c>
      <c r="W957" s="2"/>
      <c r="X957" s="2"/>
    </row>
    <row r="958">
      <c r="K958" s="22" t="b">
        <v>0</v>
      </c>
      <c r="L958" s="2" t="s">
        <v>11614</v>
      </c>
      <c r="W958" s="2"/>
      <c r="X958" s="2"/>
    </row>
    <row r="959">
      <c r="K959" s="22" t="b">
        <v>0</v>
      </c>
      <c r="L959" s="2" t="s">
        <v>11615</v>
      </c>
      <c r="W959" s="2"/>
      <c r="X959" s="2"/>
    </row>
    <row r="960">
      <c r="K960" s="22" t="b">
        <v>0</v>
      </c>
      <c r="L960" s="2" t="s">
        <v>11616</v>
      </c>
      <c r="W960" s="2"/>
      <c r="X960" s="2"/>
    </row>
    <row r="961">
      <c r="K961" s="22" t="b">
        <v>0</v>
      </c>
      <c r="L961" s="2" t="s">
        <v>11617</v>
      </c>
      <c r="W961" s="2"/>
      <c r="X961" s="2"/>
    </row>
    <row r="962">
      <c r="K962" s="22" t="b">
        <v>0</v>
      </c>
      <c r="L962" s="2" t="s">
        <v>11618</v>
      </c>
      <c r="W962" s="2"/>
      <c r="X962" s="2"/>
    </row>
    <row r="963">
      <c r="K963" s="22" t="b">
        <v>0</v>
      </c>
      <c r="L963" s="2" t="s">
        <v>11619</v>
      </c>
      <c r="W963" s="2"/>
      <c r="X963" s="2"/>
    </row>
    <row r="964">
      <c r="K964" s="22" t="b">
        <v>0</v>
      </c>
      <c r="L964" s="2" t="s">
        <v>11620</v>
      </c>
      <c r="W964" s="2"/>
      <c r="X964" s="2"/>
    </row>
    <row r="965">
      <c r="K965" s="22" t="b">
        <v>0</v>
      </c>
      <c r="L965" s="2" t="s">
        <v>11621</v>
      </c>
      <c r="W965" s="2"/>
      <c r="X965" s="2"/>
    </row>
    <row r="966">
      <c r="K966" s="22" t="b">
        <v>0</v>
      </c>
      <c r="L966" s="2" t="s">
        <v>11622</v>
      </c>
    </row>
    <row r="967">
      <c r="K967" s="22" t="b">
        <v>0</v>
      </c>
      <c r="L967" s="2" t="s">
        <v>11623</v>
      </c>
    </row>
    <row r="968">
      <c r="K968" s="22" t="b">
        <v>0</v>
      </c>
      <c r="L968" s="2" t="s">
        <v>11624</v>
      </c>
    </row>
    <row r="969">
      <c r="K969" s="22" t="b">
        <v>0</v>
      </c>
      <c r="L969" s="2" t="s">
        <v>11625</v>
      </c>
    </row>
    <row r="970">
      <c r="K970" s="22" t="b">
        <v>0</v>
      </c>
      <c r="L970" s="2" t="s">
        <v>11627</v>
      </c>
    </row>
    <row r="971">
      <c r="K971" s="22" t="b">
        <v>0</v>
      </c>
      <c r="L971" s="2" t="s">
        <v>11628</v>
      </c>
    </row>
    <row r="972">
      <c r="K972" s="22" t="b">
        <v>0</v>
      </c>
      <c r="L972" s="2" t="s">
        <v>11629</v>
      </c>
    </row>
    <row r="973">
      <c r="K973" s="22" t="b">
        <v>0</v>
      </c>
      <c r="L973" s="2" t="s">
        <v>11630</v>
      </c>
    </row>
    <row r="974">
      <c r="K974" s="22" t="b">
        <v>0</v>
      </c>
      <c r="L974" s="2" t="s">
        <v>11631</v>
      </c>
    </row>
    <row r="975">
      <c r="K975" s="22" t="b">
        <v>0</v>
      </c>
      <c r="L975" s="2" t="s">
        <v>11633</v>
      </c>
    </row>
    <row r="976">
      <c r="K976" s="22" t="b">
        <v>0</v>
      </c>
      <c r="L976" s="2" t="s">
        <v>11634</v>
      </c>
    </row>
    <row r="977">
      <c r="K977" s="22" t="b">
        <v>0</v>
      </c>
      <c r="L977" s="2" t="s">
        <v>11635</v>
      </c>
    </row>
    <row r="978">
      <c r="K978" s="22" t="b">
        <v>0</v>
      </c>
      <c r="L978" s="2" t="s">
        <v>11636</v>
      </c>
    </row>
    <row r="979">
      <c r="K979" s="22" t="b">
        <v>0</v>
      </c>
      <c r="L979" s="2" t="s">
        <v>11637</v>
      </c>
    </row>
    <row r="980">
      <c r="K980" s="22" t="b">
        <v>0</v>
      </c>
      <c r="L980" s="2" t="s">
        <v>11638</v>
      </c>
    </row>
    <row r="981">
      <c r="K981" s="22" t="b">
        <v>0</v>
      </c>
      <c r="L981" s="2" t="s">
        <v>11639</v>
      </c>
    </row>
    <row r="982">
      <c r="K982" s="22" t="b">
        <v>0</v>
      </c>
      <c r="L982" s="2" t="s">
        <v>11641</v>
      </c>
    </row>
    <row r="983">
      <c r="K983" s="22" t="b">
        <v>0</v>
      </c>
      <c r="L983" s="2" t="s">
        <v>11642</v>
      </c>
    </row>
    <row r="984">
      <c r="K984" s="22" t="b">
        <v>0</v>
      </c>
      <c r="L984" s="2" t="s">
        <v>11643</v>
      </c>
    </row>
    <row r="985">
      <c r="K985" s="22" t="b">
        <v>0</v>
      </c>
      <c r="L985" s="2" t="s">
        <v>11644</v>
      </c>
    </row>
    <row r="986">
      <c r="K986" s="22" t="b">
        <v>0</v>
      </c>
      <c r="L986" s="2" t="s">
        <v>11645</v>
      </c>
    </row>
    <row r="987">
      <c r="K987" s="22" t="b">
        <v>0</v>
      </c>
      <c r="L987" s="2" t="s">
        <v>11646</v>
      </c>
    </row>
    <row r="988">
      <c r="K988" s="22" t="b">
        <v>0</v>
      </c>
      <c r="L988" s="2" t="s">
        <v>11647</v>
      </c>
    </row>
    <row r="989">
      <c r="K989" s="22" t="b">
        <v>0</v>
      </c>
      <c r="L989" s="2" t="s">
        <v>11648</v>
      </c>
    </row>
    <row r="990">
      <c r="K990" s="22" t="b">
        <v>0</v>
      </c>
      <c r="L990" s="2" t="s">
        <v>11649</v>
      </c>
    </row>
    <row r="991">
      <c r="K991" s="22" t="b">
        <v>0</v>
      </c>
      <c r="L991" s="2" t="s">
        <v>11650</v>
      </c>
    </row>
    <row r="992">
      <c r="K992" s="22" t="b">
        <v>0</v>
      </c>
      <c r="L992" s="2" t="s">
        <v>11651</v>
      </c>
    </row>
    <row r="993">
      <c r="K993" s="22" t="b">
        <v>0</v>
      </c>
      <c r="L993" s="2" t="s">
        <v>11652</v>
      </c>
    </row>
    <row r="994">
      <c r="K994" s="22" t="b">
        <v>0</v>
      </c>
      <c r="L994" s="2" t="s">
        <v>11653</v>
      </c>
    </row>
    <row r="995">
      <c r="K995" s="22" t="b">
        <v>0</v>
      </c>
      <c r="L995" s="2" t="s">
        <v>11654</v>
      </c>
    </row>
    <row r="996">
      <c r="K996" s="22" t="b">
        <v>0</v>
      </c>
      <c r="L996" s="2" t="s">
        <v>11655</v>
      </c>
    </row>
    <row r="997">
      <c r="K997" s="22" t="b">
        <v>0</v>
      </c>
      <c r="L997" s="2" t="s">
        <v>11656</v>
      </c>
    </row>
    <row r="998">
      <c r="K998" s="22" t="b">
        <v>0</v>
      </c>
      <c r="L998" s="2" t="s">
        <v>11657</v>
      </c>
    </row>
    <row r="999">
      <c r="K999" s="22" t="b">
        <v>0</v>
      </c>
      <c r="L999" s="2" t="s">
        <v>11658</v>
      </c>
    </row>
    <row r="1000">
      <c r="K1000" s="22" t="b">
        <v>0</v>
      </c>
      <c r="L1000" s="2" t="s">
        <v>11659</v>
      </c>
    </row>
    <row r="1001">
      <c r="K1001" s="22" t="b">
        <v>0</v>
      </c>
      <c r="L1001" s="2" t="s">
        <v>11660</v>
      </c>
    </row>
    <row r="1002">
      <c r="K1002" s="22" t="b">
        <v>0</v>
      </c>
      <c r="L1002" s="2" t="s">
        <v>11661</v>
      </c>
    </row>
    <row r="1003">
      <c r="K1003" s="22" t="b">
        <v>0</v>
      </c>
      <c r="L1003" s="2" t="s">
        <v>11662</v>
      </c>
    </row>
    <row r="1004">
      <c r="K1004" s="22" t="b">
        <v>0</v>
      </c>
      <c r="L1004" s="2" t="s">
        <v>11663</v>
      </c>
    </row>
    <row r="1005">
      <c r="K1005" s="22" t="b">
        <v>0</v>
      </c>
      <c r="L1005" s="2" t="s">
        <v>11664</v>
      </c>
    </row>
    <row r="1006">
      <c r="K1006" s="22" t="b">
        <v>0</v>
      </c>
      <c r="L1006" s="2" t="s">
        <v>11665</v>
      </c>
    </row>
    <row r="1007">
      <c r="K1007" s="22" t="b">
        <v>0</v>
      </c>
      <c r="L1007" s="2" t="s">
        <v>11666</v>
      </c>
    </row>
    <row r="1008">
      <c r="K1008" s="22" t="b">
        <v>0</v>
      </c>
      <c r="L1008" s="2" t="s">
        <v>11667</v>
      </c>
    </row>
    <row r="1009">
      <c r="K1009" s="22" t="b">
        <v>0</v>
      </c>
      <c r="L1009" s="2" t="s">
        <v>11668</v>
      </c>
    </row>
    <row r="1010">
      <c r="K1010" s="22" t="b">
        <v>0</v>
      </c>
      <c r="L1010" s="2" t="s">
        <v>11669</v>
      </c>
    </row>
    <row r="1011">
      <c r="K1011" s="22" t="b">
        <v>0</v>
      </c>
      <c r="L1011" s="2" t="s">
        <v>11670</v>
      </c>
    </row>
    <row r="1012">
      <c r="K1012" s="83" t="b">
        <v>0</v>
      </c>
      <c r="L1012" s="84" t="s">
        <v>1568</v>
      </c>
    </row>
    <row r="1013">
      <c r="K1013" s="2" t="b">
        <v>0</v>
      </c>
      <c r="L1013" s="2" t="s">
        <v>11671</v>
      </c>
    </row>
    <row r="1014">
      <c r="K1014" s="2" t="b">
        <v>0</v>
      </c>
      <c r="L1014" s="2" t="s">
        <v>11672</v>
      </c>
    </row>
    <row r="1015">
      <c r="K1015" s="2" t="b">
        <v>0</v>
      </c>
      <c r="L1015" s="2" t="s">
        <v>11673</v>
      </c>
    </row>
    <row r="1016">
      <c r="K1016" s="2" t="b">
        <v>0</v>
      </c>
      <c r="L1016" s="2" t="s">
        <v>11674</v>
      </c>
    </row>
    <row r="1017">
      <c r="K1017" s="2" t="b">
        <v>0</v>
      </c>
      <c r="L1017" s="2" t="s">
        <v>11675</v>
      </c>
    </row>
    <row r="1018">
      <c r="K1018" s="2" t="b">
        <v>0</v>
      </c>
      <c r="L1018" s="2" t="s">
        <v>11676</v>
      </c>
    </row>
    <row r="1019">
      <c r="K1019" s="2" t="b">
        <v>0</v>
      </c>
      <c r="L1019" s="2" t="s">
        <v>11677</v>
      </c>
    </row>
    <row r="1020">
      <c r="K1020" s="2" t="b">
        <v>0</v>
      </c>
      <c r="L1020" s="2" t="s">
        <v>11678</v>
      </c>
    </row>
    <row r="1021">
      <c r="K1021" s="2" t="b">
        <v>0</v>
      </c>
      <c r="L1021" s="2" t="s">
        <v>11679</v>
      </c>
    </row>
    <row r="1022">
      <c r="K1022" s="2" t="b">
        <v>0</v>
      </c>
      <c r="L1022" s="2" t="s">
        <v>11680</v>
      </c>
    </row>
    <row r="1023">
      <c r="K1023" s="22" t="b">
        <v>0</v>
      </c>
      <c r="L1023" s="2" t="s">
        <v>11681</v>
      </c>
    </row>
    <row r="1024">
      <c r="K1024" s="22" t="b">
        <v>0</v>
      </c>
      <c r="L1024" s="2" t="s">
        <v>11683</v>
      </c>
    </row>
    <row r="1025">
      <c r="K1025" s="22" t="b">
        <v>0</v>
      </c>
      <c r="L1025" s="2" t="s">
        <v>11684</v>
      </c>
    </row>
    <row r="1026">
      <c r="K1026" s="22" t="b">
        <v>0</v>
      </c>
      <c r="L1026" s="2" t="s">
        <v>11685</v>
      </c>
    </row>
    <row r="1027">
      <c r="K1027" s="22" t="b">
        <v>0</v>
      </c>
      <c r="L1027" s="2" t="s">
        <v>11687</v>
      </c>
    </row>
    <row r="1028">
      <c r="K1028" s="22" t="b">
        <v>0</v>
      </c>
      <c r="L1028" s="2" t="s">
        <v>11689</v>
      </c>
    </row>
    <row r="1029">
      <c r="K1029" s="22" t="b">
        <v>0</v>
      </c>
      <c r="L1029" s="2" t="s">
        <v>11690</v>
      </c>
    </row>
    <row r="1030">
      <c r="K1030" s="22" t="b">
        <v>0</v>
      </c>
      <c r="L1030" s="2" t="s">
        <v>11691</v>
      </c>
    </row>
    <row r="1031">
      <c r="K1031" s="22" t="b">
        <v>0</v>
      </c>
      <c r="L1031" s="2" t="s">
        <v>11692</v>
      </c>
    </row>
    <row r="1032">
      <c r="K1032" s="22" t="b">
        <v>0</v>
      </c>
      <c r="L1032" s="2" t="s">
        <v>11693</v>
      </c>
    </row>
    <row r="1033">
      <c r="K1033" s="22" t="b">
        <v>0</v>
      </c>
      <c r="L1033" s="2" t="s">
        <v>11694</v>
      </c>
    </row>
    <row r="1034">
      <c r="K1034" s="22" t="b">
        <v>0</v>
      </c>
      <c r="L1034" s="2" t="s">
        <v>11695</v>
      </c>
    </row>
    <row r="1035">
      <c r="K1035" s="22" t="b">
        <v>0</v>
      </c>
      <c r="L1035" s="2" t="s">
        <v>11696</v>
      </c>
    </row>
    <row r="1036">
      <c r="K1036" s="22" t="b">
        <v>0</v>
      </c>
      <c r="L1036" s="2" t="s">
        <v>11698</v>
      </c>
    </row>
    <row r="1037">
      <c r="K1037" s="22" t="b">
        <v>0</v>
      </c>
      <c r="L1037" s="2" t="s">
        <v>11699</v>
      </c>
    </row>
    <row r="1038">
      <c r="K1038" s="22" t="b">
        <v>0</v>
      </c>
      <c r="L1038" s="2" t="s">
        <v>11700</v>
      </c>
    </row>
    <row r="1039">
      <c r="K1039" s="22" t="b">
        <v>0</v>
      </c>
      <c r="L1039" s="2" t="s">
        <v>11701</v>
      </c>
    </row>
    <row r="1040">
      <c r="K1040" s="22" t="b">
        <v>0</v>
      </c>
      <c r="L1040" s="2" t="s">
        <v>11702</v>
      </c>
    </row>
    <row r="1041">
      <c r="K1041" s="22" t="b">
        <v>0</v>
      </c>
      <c r="L1041" s="2" t="s">
        <v>11703</v>
      </c>
    </row>
    <row r="1042">
      <c r="K1042" s="22" t="b">
        <v>0</v>
      </c>
      <c r="L1042" s="2" t="s">
        <v>11704</v>
      </c>
    </row>
    <row r="1043">
      <c r="K1043" s="22" t="b">
        <v>0</v>
      </c>
      <c r="L1043" s="2" t="s">
        <v>11706</v>
      </c>
    </row>
    <row r="1044">
      <c r="K1044" s="22" t="b">
        <v>0</v>
      </c>
      <c r="L1044" s="2" t="s">
        <v>11707</v>
      </c>
    </row>
    <row r="1045">
      <c r="K1045" s="22" t="b">
        <v>0</v>
      </c>
      <c r="L1045" s="2" t="s">
        <v>11708</v>
      </c>
    </row>
    <row r="1046">
      <c r="K1046" s="22" t="b">
        <v>0</v>
      </c>
      <c r="L1046" s="2" t="s">
        <v>11710</v>
      </c>
    </row>
    <row r="1047">
      <c r="K1047" s="22" t="b">
        <v>0</v>
      </c>
      <c r="L1047" s="2" t="s">
        <v>11711</v>
      </c>
    </row>
    <row r="1048">
      <c r="K1048" s="22" t="b">
        <v>0</v>
      </c>
      <c r="L1048" s="2" t="s">
        <v>11712</v>
      </c>
    </row>
    <row r="1049">
      <c r="K1049" s="22" t="b">
        <v>0</v>
      </c>
      <c r="L1049" s="2" t="s">
        <v>11713</v>
      </c>
    </row>
    <row r="1050">
      <c r="K1050" s="22" t="b">
        <v>0</v>
      </c>
      <c r="L1050" s="2" t="s">
        <v>11714</v>
      </c>
    </row>
    <row r="1051">
      <c r="K1051" s="22" t="b">
        <v>0</v>
      </c>
      <c r="L1051" s="2" t="s">
        <v>11715</v>
      </c>
    </row>
    <row r="1052">
      <c r="K1052" s="22" t="b">
        <v>0</v>
      </c>
      <c r="L1052" s="2" t="s">
        <v>11716</v>
      </c>
    </row>
    <row r="1053">
      <c r="K1053" s="22" t="b">
        <v>0</v>
      </c>
      <c r="L1053" s="2" t="s">
        <v>11717</v>
      </c>
    </row>
    <row r="1054">
      <c r="K1054" s="22" t="b">
        <v>0</v>
      </c>
      <c r="L1054" s="2" t="s">
        <v>11718</v>
      </c>
    </row>
    <row r="1055">
      <c r="K1055" s="22" t="b">
        <v>0</v>
      </c>
      <c r="L1055" s="2" t="s">
        <v>11719</v>
      </c>
    </row>
    <row r="1056">
      <c r="K1056" s="22" t="b">
        <v>0</v>
      </c>
      <c r="L1056" s="2" t="s">
        <v>11720</v>
      </c>
    </row>
    <row r="1057">
      <c r="K1057" s="22" t="b">
        <v>0</v>
      </c>
      <c r="L1057" s="2" t="s">
        <v>11721</v>
      </c>
    </row>
    <row r="1058">
      <c r="K1058" s="22" t="b">
        <v>0</v>
      </c>
      <c r="L1058" s="2" t="s">
        <v>11722</v>
      </c>
    </row>
    <row r="1059">
      <c r="K1059" s="22" t="b">
        <v>0</v>
      </c>
      <c r="L1059" s="2" t="s">
        <v>11724</v>
      </c>
    </row>
    <row r="1060">
      <c r="K1060" s="22" t="b">
        <v>0</v>
      </c>
      <c r="L1060" s="2" t="s">
        <v>11725</v>
      </c>
    </row>
    <row r="1061">
      <c r="K1061" s="22" t="b">
        <v>0</v>
      </c>
      <c r="L1061" s="2" t="s">
        <v>11726</v>
      </c>
    </row>
    <row r="1062">
      <c r="K1062" s="22" t="b">
        <v>0</v>
      </c>
      <c r="L1062" s="2" t="s">
        <v>11727</v>
      </c>
    </row>
    <row r="1063">
      <c r="K1063" s="22" t="b">
        <v>0</v>
      </c>
      <c r="L1063" s="2" t="s">
        <v>11728</v>
      </c>
    </row>
    <row r="1101">
      <c r="L1101" s="2"/>
    </row>
    <row r="1102">
      <c r="L1102" s="2"/>
    </row>
    <row r="1103">
      <c r="L1103" s="2"/>
    </row>
    <row r="1104">
      <c r="L1104" s="2"/>
    </row>
    <row r="1105">
      <c r="L1105" s="2"/>
    </row>
    <row r="1106">
      <c r="L1106" s="2"/>
    </row>
    <row r="1113">
      <c r="L1113" s="2"/>
    </row>
    <row r="1114">
      <c r="L1114" s="2"/>
    </row>
    <row r="1115">
      <c r="L1115" s="2"/>
    </row>
    <row r="1116">
      <c r="L1116" s="2"/>
    </row>
    <row r="1117">
      <c r="L1117" s="2"/>
    </row>
    <row r="1118">
      <c r="L1118" s="2"/>
    </row>
    <row r="1119">
      <c r="L1119" s="2"/>
    </row>
    <row r="1120">
      <c r="L1120" s="2"/>
    </row>
    <row r="1121">
      <c r="L1121" s="2"/>
    </row>
    <row r="1122">
      <c r="L1122" s="2"/>
    </row>
    <row r="1123">
      <c r="L1123" s="2"/>
    </row>
    <row r="1124">
      <c r="L1124" s="2"/>
    </row>
    <row r="1125">
      <c r="L1125" s="2"/>
    </row>
    <row r="1126">
      <c r="L1126" s="2"/>
    </row>
    <row r="1127">
      <c r="L1127" s="2"/>
    </row>
    <row r="1128">
      <c r="L1128" s="2"/>
    </row>
    <row r="1129">
      <c r="L1129" s="2"/>
    </row>
    <row r="1130">
      <c r="L1130" s="2"/>
    </row>
    <row r="1131">
      <c r="L1131" s="2"/>
    </row>
    <row r="1132">
      <c r="L1132" s="2"/>
    </row>
    <row r="1133">
      <c r="L1133" s="2"/>
    </row>
    <row r="1134">
      <c r="L1134" s="2"/>
    </row>
    <row r="1135">
      <c r="L1135" s="2"/>
    </row>
    <row r="1136">
      <c r="L1136" s="2"/>
    </row>
    <row r="1137">
      <c r="L1137" s="2"/>
    </row>
    <row r="1138">
      <c r="L1138" s="2"/>
    </row>
    <row r="1139">
      <c r="L1139" s="2"/>
    </row>
    <row r="1140">
      <c r="L1140" s="2"/>
    </row>
    <row r="1141">
      <c r="L1141" s="2"/>
    </row>
    <row r="1142">
      <c r="L1142" s="2"/>
    </row>
    <row r="1143">
      <c r="L1143" s="2"/>
    </row>
    <row r="1144">
      <c r="L1144" s="2"/>
    </row>
    <row r="1145">
      <c r="L1145" s="2"/>
    </row>
    <row r="1146">
      <c r="L1146" s="2"/>
    </row>
    <row r="1147">
      <c r="L1147" s="2"/>
    </row>
    <row r="1148">
      <c r="L1148" s="2"/>
    </row>
    <row r="1149">
      <c r="L1149" s="2"/>
    </row>
    <row r="1150">
      <c r="L1150" s="2"/>
    </row>
    <row r="1151">
      <c r="L1151" s="2"/>
    </row>
    <row r="1152">
      <c r="L1152" s="2"/>
    </row>
    <row r="1153">
      <c r="L1153" s="2"/>
    </row>
    <row r="1154">
      <c r="L1154" s="2"/>
    </row>
    <row r="1155">
      <c r="L1155" s="2"/>
    </row>
    <row r="1156">
      <c r="L1156" s="2"/>
    </row>
    <row r="1157">
      <c r="L1157" s="2"/>
    </row>
    <row r="1158">
      <c r="L1158" s="2"/>
    </row>
    <row r="1159">
      <c r="L1159" s="2"/>
    </row>
    <row r="1160">
      <c r="L1160" s="2"/>
    </row>
    <row r="1161">
      <c r="L1161" s="2"/>
    </row>
    <row r="1162">
      <c r="L1162" s="2"/>
    </row>
    <row r="1163">
      <c r="L1163" s="2"/>
    </row>
    <row r="1164">
      <c r="L1164" s="2"/>
    </row>
    <row r="1165">
      <c r="L1165" s="2"/>
    </row>
    <row r="1166">
      <c r="L1166" s="2"/>
    </row>
    <row r="1167">
      <c r="L1167" s="2"/>
    </row>
    <row r="1168">
      <c r="L1168" s="2"/>
    </row>
    <row r="1169">
      <c r="L1169" s="2"/>
    </row>
    <row r="1170">
      <c r="L1170" s="2"/>
    </row>
    <row r="1171">
      <c r="L1171" s="2"/>
    </row>
    <row r="1172">
      <c r="L1172" s="2"/>
    </row>
    <row r="1173">
      <c r="L1173" s="2"/>
    </row>
    <row r="1174">
      <c r="L1174" s="2"/>
    </row>
    <row r="1175">
      <c r="L1175" s="2"/>
    </row>
    <row r="1176">
      <c r="L1176" s="2"/>
    </row>
    <row r="1177">
      <c r="L1177" s="2"/>
    </row>
    <row r="1178">
      <c r="L1178" s="2"/>
    </row>
    <row r="1179">
      <c r="L1179" s="2"/>
    </row>
    <row r="1180">
      <c r="L1180" s="2"/>
    </row>
    <row r="1181">
      <c r="L1181" s="2"/>
    </row>
    <row r="1182">
      <c r="L1182" s="2"/>
    </row>
    <row r="1183">
      <c r="L1183" s="2"/>
    </row>
    <row r="1184">
      <c r="L1184" s="2"/>
    </row>
    <row r="1185">
      <c r="L1185" s="2"/>
    </row>
    <row r="1186">
      <c r="L1186" s="2"/>
    </row>
    <row r="1187">
      <c r="L1187" s="2"/>
    </row>
    <row r="1188">
      <c r="L1188" s="2"/>
    </row>
    <row r="1189">
      <c r="L1189" s="2"/>
    </row>
    <row r="1190">
      <c r="L1190" s="2"/>
    </row>
    <row r="1191">
      <c r="L1191" s="2"/>
    </row>
    <row r="1192">
      <c r="L1192" s="2"/>
    </row>
    <row r="1193">
      <c r="L1193" s="2"/>
    </row>
    <row r="1194">
      <c r="L1194" s="2"/>
    </row>
    <row r="1195">
      <c r="L1195" s="2"/>
    </row>
    <row r="1196">
      <c r="L1196" s="2"/>
    </row>
    <row r="1197">
      <c r="L1197" s="2"/>
    </row>
    <row r="1198">
      <c r="L1198" s="2"/>
    </row>
    <row r="1199">
      <c r="L1199" s="2"/>
    </row>
    <row r="1200">
      <c r="L1200" s="2"/>
    </row>
    <row r="1201">
      <c r="L1201" s="2"/>
    </row>
    <row r="1202">
      <c r="L1202" s="2"/>
    </row>
    <row r="1203">
      <c r="L1203" s="2"/>
    </row>
    <row r="1204">
      <c r="L1204" s="2"/>
    </row>
    <row r="1206">
      <c r="L1206" s="2"/>
    </row>
    <row r="1207">
      <c r="L1207" s="2"/>
    </row>
    <row r="1208">
      <c r="L1208" s="2"/>
    </row>
    <row r="1209">
      <c r="L1209" s="2"/>
    </row>
    <row r="1210">
      <c r="L1210" s="2"/>
    </row>
    <row r="1211">
      <c r="L1211" s="2"/>
    </row>
    <row r="1212">
      <c r="L1212" s="2"/>
    </row>
    <row r="1217">
      <c r="L1217" s="2"/>
    </row>
    <row r="1218">
      <c r="L1218" s="2"/>
    </row>
    <row r="1219">
      <c r="L1219" s="2"/>
    </row>
    <row r="1220">
      <c r="L1220" s="2"/>
    </row>
    <row r="1221">
      <c r="L1221" s="2"/>
    </row>
    <row r="1222">
      <c r="L1222" s="2"/>
    </row>
    <row r="1223">
      <c r="L1223" s="2"/>
    </row>
    <row r="1224">
      <c r="L1224" s="2"/>
    </row>
    <row r="1225">
      <c r="L1225" s="2"/>
    </row>
    <row r="1226">
      <c r="L1226" s="2"/>
    </row>
    <row r="1227">
      <c r="L1227" s="2"/>
    </row>
    <row r="1228">
      <c r="L1228" s="2"/>
    </row>
    <row r="1229">
      <c r="L1229" s="2"/>
    </row>
    <row r="1230">
      <c r="L1230" s="2"/>
    </row>
    <row r="1231">
      <c r="L1231" s="2"/>
    </row>
    <row r="1232">
      <c r="L1232" s="2"/>
    </row>
    <row r="1233">
      <c r="L1233" s="2"/>
    </row>
    <row r="1234">
      <c r="L1234" s="2"/>
    </row>
    <row r="1235">
      <c r="L1235" s="2"/>
    </row>
    <row r="1236">
      <c r="L1236" s="2"/>
    </row>
    <row r="1237">
      <c r="L1237" s="2"/>
    </row>
    <row r="1238">
      <c r="L1238" s="2"/>
    </row>
    <row r="1239">
      <c r="L1239" s="2"/>
    </row>
    <row r="1240">
      <c r="L1240" s="2"/>
    </row>
    <row r="1241">
      <c r="L1241" s="2"/>
    </row>
    <row r="1242">
      <c r="L1242" s="2"/>
    </row>
    <row r="1243">
      <c r="L1243" s="2"/>
    </row>
    <row r="1244">
      <c r="L1244" s="2"/>
    </row>
    <row r="1245">
      <c r="L1245" s="2"/>
    </row>
    <row r="1246">
      <c r="L1246" s="2"/>
    </row>
    <row r="1247">
      <c r="L1247" s="2"/>
    </row>
    <row r="1248">
      <c r="L1248" s="2"/>
    </row>
    <row r="1249">
      <c r="L1249" s="2"/>
    </row>
    <row r="1250">
      <c r="L1250" s="2"/>
    </row>
    <row r="1251">
      <c r="L1251" s="2"/>
    </row>
    <row r="1252">
      <c r="L1252" s="2"/>
    </row>
    <row r="1253">
      <c r="L1253" s="2"/>
    </row>
    <row r="1254">
      <c r="L1254" s="2"/>
    </row>
    <row r="1255">
      <c r="L1255" s="2"/>
    </row>
    <row r="1256">
      <c r="L1256" s="2"/>
    </row>
    <row r="1257">
      <c r="L1257" s="2"/>
    </row>
    <row r="1258">
      <c r="L1258" s="2"/>
    </row>
    <row r="1259">
      <c r="L1259" s="2"/>
    </row>
    <row r="1260">
      <c r="L1260" s="2"/>
    </row>
    <row r="1261">
      <c r="L1261" s="2"/>
    </row>
    <row r="1262">
      <c r="L1262" s="2"/>
    </row>
    <row r="1263">
      <c r="L1263" s="2"/>
    </row>
    <row r="1264">
      <c r="L1264" s="2"/>
    </row>
    <row r="1265">
      <c r="L1265" s="2"/>
    </row>
    <row r="1266">
      <c r="L1266" s="2"/>
    </row>
    <row r="1267">
      <c r="L1267" s="2"/>
    </row>
    <row r="1268">
      <c r="L1268" s="2"/>
    </row>
    <row r="1269">
      <c r="L1269" s="2"/>
    </row>
    <row r="1270">
      <c r="L1270" s="2"/>
    </row>
    <row r="1271">
      <c r="L1271" s="2"/>
    </row>
    <row r="1272">
      <c r="L1272" s="2"/>
    </row>
    <row r="1273">
      <c r="L1273" s="2"/>
    </row>
    <row r="1274">
      <c r="L1274" s="2"/>
    </row>
    <row r="1275">
      <c r="L1275" s="2"/>
    </row>
    <row r="1276">
      <c r="L1276" s="2"/>
    </row>
    <row r="1277">
      <c r="L1277" s="2"/>
    </row>
    <row r="1278">
      <c r="L1278" s="2"/>
    </row>
    <row r="1279">
      <c r="L1279" s="2"/>
    </row>
    <row r="1280">
      <c r="L1280" s="2"/>
    </row>
    <row r="1281">
      <c r="L1281" s="2"/>
    </row>
    <row r="1282">
      <c r="L1282" s="2"/>
    </row>
    <row r="1283">
      <c r="L1283" s="2"/>
    </row>
    <row r="1284">
      <c r="L1284" s="2"/>
    </row>
    <row r="1285">
      <c r="L1285" s="2"/>
    </row>
    <row r="1286">
      <c r="L1286" s="2"/>
    </row>
    <row r="1287">
      <c r="L1287" s="2"/>
    </row>
    <row r="1288">
      <c r="L1288" s="2"/>
    </row>
    <row r="1289">
      <c r="L1289" s="2"/>
    </row>
    <row r="1290">
      <c r="L1290" s="2"/>
    </row>
    <row r="1291">
      <c r="L1291" s="2"/>
    </row>
    <row r="1292">
      <c r="L1292" s="2"/>
    </row>
    <row r="1293">
      <c r="L1293" s="2"/>
    </row>
    <row r="1294">
      <c r="L1294" s="2"/>
    </row>
    <row r="1295">
      <c r="L1295" s="2"/>
    </row>
    <row r="1296">
      <c r="L1296" s="2"/>
    </row>
    <row r="1297">
      <c r="L1297" s="2"/>
    </row>
    <row r="1298">
      <c r="L1298" s="2"/>
    </row>
    <row r="1299">
      <c r="L1299" s="2"/>
    </row>
    <row r="1300">
      <c r="L1300" s="2"/>
    </row>
    <row r="1301">
      <c r="L1301" s="2"/>
    </row>
    <row r="1302">
      <c r="L1302" s="2"/>
    </row>
    <row r="1303">
      <c r="L1303" s="2"/>
    </row>
    <row r="1304">
      <c r="L1304" s="2"/>
    </row>
    <row r="1305">
      <c r="L1305" s="2"/>
    </row>
    <row r="1306">
      <c r="L1306" s="2"/>
    </row>
    <row r="1307">
      <c r="L1307" s="2"/>
    </row>
    <row r="1308">
      <c r="L1308" s="2"/>
    </row>
    <row r="1309">
      <c r="L1309" s="2"/>
    </row>
    <row r="1310">
      <c r="L1310" s="2"/>
    </row>
    <row r="1311">
      <c r="L1311" s="2"/>
    </row>
    <row r="1312">
      <c r="L1312" s="2"/>
    </row>
    <row r="1313">
      <c r="L1313" s="2"/>
    </row>
    <row r="1314">
      <c r="L1314" s="2"/>
    </row>
    <row r="1315">
      <c r="L1315" s="2"/>
    </row>
    <row r="1316">
      <c r="L1316" s="2"/>
    </row>
    <row r="1317">
      <c r="L1317" s="2"/>
    </row>
    <row r="1318">
      <c r="L1318" s="2"/>
    </row>
    <row r="1319">
      <c r="L1319" s="2"/>
    </row>
    <row r="1320">
      <c r="L1320" s="2"/>
    </row>
    <row r="1321">
      <c r="L1321" s="2"/>
    </row>
    <row r="1322">
      <c r="L1322" s="2"/>
    </row>
    <row r="1323">
      <c r="L1323" s="2"/>
    </row>
    <row r="1324">
      <c r="L1324" s="2"/>
    </row>
    <row r="1325">
      <c r="L1325" s="2"/>
    </row>
    <row r="1326">
      <c r="L1326" s="2"/>
    </row>
    <row r="1327">
      <c r="L1327" s="2"/>
    </row>
    <row r="1328">
      <c r="L1328" s="2"/>
    </row>
    <row r="1329">
      <c r="L1329" s="2"/>
    </row>
    <row r="1330">
      <c r="L1330" s="2"/>
    </row>
    <row r="1331">
      <c r="L1331" s="2"/>
    </row>
    <row r="1332">
      <c r="L1332" s="2"/>
    </row>
    <row r="1333">
      <c r="L1333" s="2"/>
    </row>
    <row r="1334">
      <c r="L1334" s="2"/>
    </row>
    <row r="1335">
      <c r="L1335" s="2"/>
    </row>
    <row r="1336">
      <c r="L1336" s="2"/>
    </row>
    <row r="1337">
      <c r="L1337" s="2"/>
    </row>
    <row r="1338">
      <c r="L1338" s="2"/>
    </row>
    <row r="1339">
      <c r="L1339" s="2"/>
    </row>
    <row r="1340">
      <c r="L1340" s="2"/>
    </row>
    <row r="1341">
      <c r="L1341" s="2"/>
    </row>
    <row r="1342">
      <c r="L1342" s="2"/>
    </row>
    <row r="1343">
      <c r="L1343" s="2"/>
    </row>
    <row r="1344">
      <c r="L1344" s="2"/>
    </row>
    <row r="1345">
      <c r="L1345" s="2"/>
    </row>
    <row r="1346">
      <c r="L1346" s="2"/>
    </row>
    <row r="1347">
      <c r="L1347" s="2"/>
    </row>
    <row r="1348">
      <c r="L1348" s="2"/>
    </row>
    <row r="1349">
      <c r="L1349" s="2"/>
    </row>
    <row r="1350">
      <c r="L1350" s="2"/>
    </row>
    <row r="1351">
      <c r="L1351" s="2"/>
    </row>
    <row r="1352">
      <c r="L1352" s="2"/>
    </row>
    <row r="1353">
      <c r="L1353" s="2"/>
    </row>
    <row r="1354">
      <c r="L1354" s="2"/>
    </row>
    <row r="1355">
      <c r="L1355" s="2"/>
    </row>
    <row r="1356">
      <c r="L1356" s="2"/>
    </row>
    <row r="1357">
      <c r="L1357" s="2"/>
    </row>
    <row r="1358">
      <c r="L1358" s="2"/>
    </row>
    <row r="1359">
      <c r="L1359" s="2"/>
    </row>
    <row r="1360">
      <c r="L1360" s="2"/>
    </row>
    <row r="1361">
      <c r="L1361" s="2"/>
    </row>
    <row r="1362">
      <c r="L1362" s="2"/>
    </row>
    <row r="1363">
      <c r="L1363" s="2"/>
    </row>
    <row r="1364">
      <c r="L1364" s="2"/>
    </row>
    <row r="1365">
      <c r="L1365" s="2"/>
    </row>
    <row r="1366">
      <c r="L1366" s="2"/>
    </row>
    <row r="1367">
      <c r="L1367" s="2"/>
    </row>
    <row r="1368">
      <c r="L1368" s="2"/>
    </row>
    <row r="1369">
      <c r="L1369" s="2"/>
    </row>
    <row r="1370">
      <c r="L1370" s="2"/>
    </row>
    <row r="1371">
      <c r="L1371" s="2"/>
    </row>
    <row r="1372">
      <c r="L1372" s="2"/>
    </row>
    <row r="1373">
      <c r="L1373" s="2"/>
    </row>
    <row r="1374">
      <c r="L1374" s="2"/>
    </row>
    <row r="1375">
      <c r="L1375" s="2"/>
    </row>
    <row r="1376">
      <c r="L1376" s="2"/>
    </row>
    <row r="1377">
      <c r="L1377" s="2"/>
    </row>
    <row r="1378">
      <c r="L1378" s="2"/>
    </row>
    <row r="1379">
      <c r="L1379" s="2"/>
    </row>
    <row r="1380">
      <c r="L1380" s="2"/>
    </row>
    <row r="1381">
      <c r="L1381" s="2"/>
    </row>
    <row r="1382">
      <c r="L1382" s="2"/>
    </row>
    <row r="1383">
      <c r="L1383" s="2"/>
    </row>
    <row r="1384">
      <c r="L1384" s="2"/>
    </row>
    <row r="1385">
      <c r="L1385" s="2"/>
    </row>
    <row r="1386">
      <c r="L1386" s="2"/>
    </row>
    <row r="1387">
      <c r="L1387" s="2"/>
    </row>
    <row r="1388">
      <c r="L1388" s="2"/>
    </row>
    <row r="1389">
      <c r="L1389" s="2"/>
    </row>
    <row r="1390">
      <c r="L1390" s="2"/>
    </row>
    <row r="1391">
      <c r="L1391" s="2"/>
    </row>
    <row r="1392">
      <c r="L1392" s="2"/>
    </row>
    <row r="1393">
      <c r="L1393" s="2"/>
    </row>
    <row r="1394">
      <c r="L1394" s="2"/>
    </row>
    <row r="1395">
      <c r="L1395" s="2"/>
    </row>
    <row r="1396">
      <c r="L1396" s="2"/>
    </row>
    <row r="1397">
      <c r="L1397" s="2"/>
    </row>
    <row r="1398">
      <c r="L1398" s="2"/>
    </row>
    <row r="1399">
      <c r="L1399" s="2"/>
    </row>
    <row r="1400">
      <c r="L1400" s="2"/>
    </row>
    <row r="1401">
      <c r="L1401" s="2"/>
    </row>
    <row r="1402">
      <c r="L1402" s="2"/>
    </row>
    <row r="1403">
      <c r="L1403" s="2"/>
    </row>
    <row r="1404">
      <c r="L1404" s="2"/>
    </row>
    <row r="1405">
      <c r="L1405" s="2"/>
    </row>
    <row r="1406">
      <c r="L1406" s="2"/>
    </row>
    <row r="1407">
      <c r="L1407" s="2"/>
    </row>
    <row r="1408">
      <c r="L1408" s="2"/>
    </row>
    <row r="1409">
      <c r="L1409" s="2"/>
    </row>
    <row r="1410">
      <c r="L1410" s="2"/>
    </row>
    <row r="1411">
      <c r="L1411" s="2"/>
    </row>
    <row r="1412">
      <c r="L1412" s="2"/>
    </row>
    <row r="1413">
      <c r="L1413" s="2"/>
    </row>
    <row r="1414">
      <c r="L1414" s="2"/>
    </row>
    <row r="1415">
      <c r="L1415" s="2"/>
    </row>
    <row r="1416">
      <c r="L1416" s="2"/>
    </row>
    <row r="1417">
      <c r="L1417" s="2"/>
    </row>
    <row r="1418">
      <c r="L1418" s="2"/>
    </row>
    <row r="1419">
      <c r="L1419" s="2"/>
    </row>
    <row r="1420">
      <c r="L1420" s="2"/>
    </row>
    <row r="1421">
      <c r="L1421" s="2"/>
    </row>
    <row r="1422">
      <c r="L1422" s="2"/>
    </row>
    <row r="1423">
      <c r="L1423" s="2"/>
    </row>
    <row r="1424">
      <c r="L1424" s="2"/>
    </row>
    <row r="1425">
      <c r="L1425" s="2"/>
    </row>
    <row r="1426">
      <c r="L1426" s="2"/>
    </row>
    <row r="1427">
      <c r="L1427" s="2"/>
    </row>
    <row r="1428">
      <c r="L1428" s="2"/>
    </row>
    <row r="1429">
      <c r="L1429" s="2"/>
    </row>
    <row r="1430">
      <c r="L1430" s="2"/>
    </row>
    <row r="1431">
      <c r="L1431" s="2"/>
    </row>
    <row r="1432">
      <c r="L1432" s="2"/>
    </row>
    <row r="1433">
      <c r="L1433" s="2"/>
    </row>
    <row r="1434">
      <c r="L1434" s="2"/>
    </row>
    <row r="1435">
      <c r="L1435" s="2"/>
    </row>
    <row r="1436">
      <c r="L1436" s="2"/>
    </row>
    <row r="1437">
      <c r="L1437" s="2"/>
    </row>
    <row r="1438">
      <c r="L1438" s="2"/>
    </row>
    <row r="1439">
      <c r="L1439" s="2"/>
    </row>
    <row r="1440">
      <c r="L1440" s="2"/>
    </row>
    <row r="1441">
      <c r="L1441" s="2"/>
    </row>
    <row r="1442">
      <c r="L1442" s="2"/>
    </row>
    <row r="1443">
      <c r="L1443" s="2"/>
    </row>
    <row r="1444">
      <c r="L1444" s="2"/>
    </row>
    <row r="1445">
      <c r="L1445" s="2"/>
    </row>
    <row r="1446">
      <c r="L1446" s="2"/>
    </row>
    <row r="1447">
      <c r="L1447" s="2"/>
    </row>
    <row r="1448">
      <c r="L1448" s="2"/>
    </row>
    <row r="1449">
      <c r="L1449" s="2"/>
    </row>
    <row r="1450">
      <c r="L1450" s="2"/>
    </row>
    <row r="1451">
      <c r="L1451" s="2"/>
    </row>
    <row r="1452">
      <c r="L1452" s="2"/>
    </row>
    <row r="1453">
      <c r="L1453" s="2"/>
    </row>
    <row r="1454">
      <c r="L1454" s="2"/>
    </row>
    <row r="1455">
      <c r="L1455" s="2"/>
    </row>
    <row r="1456">
      <c r="L1456" s="2"/>
    </row>
    <row r="1457">
      <c r="L1457" s="2"/>
    </row>
    <row r="1458">
      <c r="L1458" s="2"/>
    </row>
    <row r="1459">
      <c r="L1459" s="2"/>
    </row>
    <row r="1460">
      <c r="L1460" s="2"/>
    </row>
    <row r="1461">
      <c r="L1461" s="2"/>
    </row>
    <row r="1462">
      <c r="L1462" s="2"/>
    </row>
    <row r="1463">
      <c r="L1463" s="2"/>
    </row>
    <row r="1464">
      <c r="L1464" s="2"/>
    </row>
    <row r="1465">
      <c r="L1465" s="2"/>
    </row>
    <row r="1466">
      <c r="L1466" s="2"/>
    </row>
    <row r="1467">
      <c r="L1467" s="2"/>
    </row>
    <row r="1468">
      <c r="L1468" s="2"/>
    </row>
    <row r="1469">
      <c r="L1469" s="2"/>
    </row>
    <row r="1470">
      <c r="L1470" s="2"/>
    </row>
    <row r="1471">
      <c r="L1471" s="2"/>
    </row>
    <row r="1472">
      <c r="L1472" s="2"/>
    </row>
    <row r="1473">
      <c r="L1473" s="2"/>
    </row>
    <row r="1474">
      <c r="L1474" s="2"/>
    </row>
    <row r="1475">
      <c r="L1475" s="2"/>
    </row>
    <row r="1476">
      <c r="L1476" s="2"/>
    </row>
    <row r="1477">
      <c r="L1477" s="2"/>
    </row>
    <row r="1478">
      <c r="L1478" s="2"/>
    </row>
    <row r="1479">
      <c r="L1479" s="2"/>
    </row>
    <row r="1480">
      <c r="L1480" s="2"/>
    </row>
    <row r="1481">
      <c r="L1481" s="2"/>
    </row>
    <row r="1482">
      <c r="L1482" s="2"/>
    </row>
    <row r="1483">
      <c r="L1483" s="2"/>
    </row>
    <row r="1484">
      <c r="L1484" s="2"/>
    </row>
    <row r="1485">
      <c r="L1485" s="2"/>
    </row>
    <row r="1486">
      <c r="L1486" s="2"/>
    </row>
    <row r="1487">
      <c r="L1487" s="2"/>
    </row>
    <row r="1488">
      <c r="L1488" s="2"/>
    </row>
    <row r="1489">
      <c r="L1489" s="2"/>
    </row>
    <row r="1490">
      <c r="L1490" s="2"/>
    </row>
    <row r="1491">
      <c r="L1491" s="2"/>
    </row>
    <row r="1492">
      <c r="L1492" s="2"/>
    </row>
    <row r="1493">
      <c r="L1493" s="2"/>
    </row>
    <row r="1494">
      <c r="L1494" s="2"/>
    </row>
    <row r="1495">
      <c r="L1495" s="2"/>
    </row>
    <row r="1496">
      <c r="L1496" s="2"/>
    </row>
    <row r="1497">
      <c r="L1497" s="2"/>
    </row>
    <row r="1498">
      <c r="L1498" s="2"/>
    </row>
    <row r="1499">
      <c r="L1499" s="2"/>
    </row>
    <row r="1500">
      <c r="L1500" s="2"/>
    </row>
    <row r="1501">
      <c r="L1501" s="2"/>
    </row>
    <row r="1502">
      <c r="L1502" s="2"/>
    </row>
    <row r="1503">
      <c r="L1503" s="2"/>
    </row>
    <row r="1504">
      <c r="L1504" s="2"/>
    </row>
    <row r="1505">
      <c r="L1505" s="2"/>
    </row>
    <row r="1506">
      <c r="L1506" s="2"/>
    </row>
    <row r="1507">
      <c r="L1507" s="2"/>
    </row>
    <row r="1508">
      <c r="L1508" s="2"/>
    </row>
    <row r="1509">
      <c r="L1509" s="2"/>
    </row>
    <row r="1510">
      <c r="L1510" s="2"/>
    </row>
    <row r="1511">
      <c r="L1511" s="2"/>
    </row>
    <row r="1512">
      <c r="L1512" s="2"/>
    </row>
    <row r="1513">
      <c r="L1513" s="2"/>
    </row>
    <row r="1514">
      <c r="L1514" s="2"/>
    </row>
    <row r="1515">
      <c r="L1515" s="2"/>
    </row>
    <row r="1516">
      <c r="L1516" s="2"/>
    </row>
    <row r="1517">
      <c r="L1517" s="2"/>
    </row>
    <row r="1518">
      <c r="L1518" s="2"/>
    </row>
    <row r="1519">
      <c r="L1519" s="2"/>
    </row>
    <row r="1520">
      <c r="L1520" s="2"/>
    </row>
    <row r="1521">
      <c r="L1521" s="2"/>
    </row>
    <row r="1522">
      <c r="L1522" s="2"/>
    </row>
    <row r="1523">
      <c r="L1523" s="2"/>
    </row>
    <row r="1524">
      <c r="L1524" s="2"/>
    </row>
    <row r="1525">
      <c r="L1525" s="2"/>
    </row>
    <row r="1526">
      <c r="L1526" s="2"/>
    </row>
    <row r="1527">
      <c r="L1527" s="2"/>
    </row>
    <row r="1528">
      <c r="L1528" s="2"/>
    </row>
    <row r="1529">
      <c r="L1529" s="2"/>
    </row>
    <row r="1530">
      <c r="L1530" s="2"/>
    </row>
    <row r="1531">
      <c r="L1531" s="2"/>
    </row>
    <row r="1532">
      <c r="L1532" s="2"/>
    </row>
    <row r="1533">
      <c r="L1533" s="2"/>
    </row>
    <row r="1534">
      <c r="L1534" s="2"/>
    </row>
    <row r="1535">
      <c r="L1535" s="2"/>
    </row>
    <row r="1536">
      <c r="L1536" s="2"/>
    </row>
    <row r="1537">
      <c r="L1537" s="2"/>
    </row>
    <row r="1538">
      <c r="L1538" s="2"/>
    </row>
    <row r="1539">
      <c r="L1539" s="2"/>
    </row>
    <row r="1540">
      <c r="L1540" s="2"/>
    </row>
    <row r="1541">
      <c r="L1541" s="2"/>
    </row>
    <row r="1542">
      <c r="L1542" s="2"/>
    </row>
    <row r="1543">
      <c r="L1543" s="2"/>
    </row>
    <row r="1544">
      <c r="L1544" s="2"/>
    </row>
    <row r="1545">
      <c r="L1545" s="2"/>
    </row>
    <row r="1546">
      <c r="L1546" s="2"/>
    </row>
    <row r="1547">
      <c r="L1547" s="2"/>
    </row>
    <row r="1548">
      <c r="L1548" s="2"/>
    </row>
    <row r="1549">
      <c r="L1549" s="2"/>
    </row>
    <row r="1550">
      <c r="L1550" s="2"/>
    </row>
    <row r="1551">
      <c r="L1551" s="2"/>
    </row>
    <row r="1552">
      <c r="L1552" s="2"/>
    </row>
    <row r="1553">
      <c r="L1553" s="2"/>
    </row>
    <row r="1554">
      <c r="L1554" s="2"/>
    </row>
    <row r="1555">
      <c r="L1555" s="2"/>
    </row>
    <row r="1556">
      <c r="L1556" s="2"/>
    </row>
    <row r="1557">
      <c r="L1557" s="2"/>
    </row>
    <row r="1558">
      <c r="L1558" s="2"/>
    </row>
    <row r="1559">
      <c r="L1559" s="2"/>
    </row>
    <row r="1560">
      <c r="L1560" s="2"/>
    </row>
    <row r="1561">
      <c r="L1561" s="2"/>
    </row>
    <row r="1562">
      <c r="L1562" s="2"/>
    </row>
    <row r="1563">
      <c r="L1563" s="2"/>
    </row>
    <row r="1564">
      <c r="L1564" s="2"/>
    </row>
    <row r="1565">
      <c r="L1565" s="2"/>
    </row>
    <row r="1566">
      <c r="L1566" s="2"/>
    </row>
    <row r="1567">
      <c r="L1567" s="2"/>
    </row>
    <row r="1568">
      <c r="L1568" s="2"/>
    </row>
    <row r="1569">
      <c r="L1569" s="2"/>
    </row>
    <row r="1570">
      <c r="L1570" s="2"/>
    </row>
    <row r="1571">
      <c r="L1571" s="2"/>
    </row>
    <row r="1572">
      <c r="L1572" s="2"/>
    </row>
    <row r="1573">
      <c r="L1573" s="2"/>
    </row>
    <row r="1574">
      <c r="L1574" s="2"/>
    </row>
    <row r="1575">
      <c r="L1575" s="2"/>
    </row>
    <row r="1576">
      <c r="L1576" s="2"/>
    </row>
    <row r="1577">
      <c r="L1577" s="2"/>
    </row>
    <row r="1578">
      <c r="L1578" s="2"/>
    </row>
    <row r="1579">
      <c r="L1579" s="2"/>
    </row>
    <row r="1580">
      <c r="L1580" s="2"/>
    </row>
    <row r="1581">
      <c r="L1581" s="2"/>
    </row>
    <row r="1582">
      <c r="L1582" s="2"/>
    </row>
    <row r="1583">
      <c r="L1583" s="2"/>
    </row>
    <row r="1584">
      <c r="L1584" s="2"/>
    </row>
    <row r="1585">
      <c r="L1585" s="2"/>
    </row>
    <row r="1586">
      <c r="L1586" s="2"/>
    </row>
    <row r="1587">
      <c r="L1587" s="2"/>
    </row>
    <row r="1588">
      <c r="L1588" s="2"/>
    </row>
    <row r="1589">
      <c r="L1589" s="2"/>
    </row>
    <row r="1590">
      <c r="L1590" s="2"/>
    </row>
    <row r="1591">
      <c r="L1591" s="2"/>
    </row>
    <row r="1592">
      <c r="L1592" s="2"/>
    </row>
    <row r="1593">
      <c r="L1593" s="2"/>
    </row>
    <row r="1594">
      <c r="L1594" s="2"/>
    </row>
    <row r="1595">
      <c r="L1595" s="2"/>
    </row>
    <row r="1596">
      <c r="L1596" s="2"/>
    </row>
    <row r="1597">
      <c r="L1597" s="2"/>
    </row>
    <row r="1598">
      <c r="L1598" s="2"/>
    </row>
    <row r="1599">
      <c r="L1599" s="2"/>
    </row>
    <row r="1600">
      <c r="L1600" s="2"/>
    </row>
    <row r="1601">
      <c r="L1601" s="2"/>
    </row>
    <row r="1602">
      <c r="L1602" s="2"/>
    </row>
    <row r="1603">
      <c r="L1603" s="2"/>
    </row>
    <row r="1604">
      <c r="L1604" s="2"/>
    </row>
    <row r="1605">
      <c r="L1605" s="2"/>
    </row>
    <row r="1606">
      <c r="L1606" s="2"/>
    </row>
    <row r="1607">
      <c r="L1607" s="2"/>
    </row>
    <row r="1608">
      <c r="L1608" s="2"/>
    </row>
    <row r="1609">
      <c r="L1609" s="2"/>
    </row>
    <row r="1610">
      <c r="L1610" s="2"/>
    </row>
    <row r="1611">
      <c r="L1611" s="2"/>
    </row>
    <row r="1612">
      <c r="L1612" s="2"/>
    </row>
    <row r="1613">
      <c r="L1613" s="2"/>
    </row>
    <row r="1614">
      <c r="L1614" s="2"/>
    </row>
    <row r="1615">
      <c r="L1615" s="2"/>
    </row>
    <row r="1616">
      <c r="L1616" s="2"/>
    </row>
    <row r="1617">
      <c r="L1617" s="2"/>
    </row>
    <row r="1618">
      <c r="L1618" s="2"/>
    </row>
    <row r="1619">
      <c r="L1619" s="2"/>
    </row>
    <row r="1620">
      <c r="L1620" s="2"/>
    </row>
    <row r="1621">
      <c r="L1621" s="2"/>
    </row>
    <row r="1622">
      <c r="L1622" s="2"/>
    </row>
    <row r="1623">
      <c r="L1623" s="2"/>
    </row>
    <row r="1624">
      <c r="L1624" s="2"/>
    </row>
    <row r="1625">
      <c r="L1625" s="2"/>
    </row>
    <row r="1626">
      <c r="L1626" s="2"/>
    </row>
    <row r="1627">
      <c r="L1627" s="2"/>
    </row>
    <row r="1628">
      <c r="L1628" s="2"/>
    </row>
    <row r="1629">
      <c r="L1629" s="2"/>
    </row>
    <row r="1630">
      <c r="L1630" s="2"/>
    </row>
    <row r="1631">
      <c r="L1631" s="2"/>
    </row>
    <row r="1632">
      <c r="L1632" s="2"/>
    </row>
    <row r="1633">
      <c r="L1633" s="2"/>
    </row>
    <row r="1634">
      <c r="L1634" s="2"/>
    </row>
    <row r="1635">
      <c r="L1635" s="2"/>
    </row>
    <row r="1636">
      <c r="L1636" s="2"/>
    </row>
    <row r="1637">
      <c r="L1637" s="2"/>
    </row>
    <row r="1638">
      <c r="L1638" s="2"/>
    </row>
    <row r="1639">
      <c r="L1639" s="2"/>
    </row>
    <row r="1640">
      <c r="L1640" s="2"/>
    </row>
    <row r="1641">
      <c r="L1641" s="2"/>
    </row>
    <row r="1642">
      <c r="L1642" s="2"/>
    </row>
    <row r="1643">
      <c r="L1643" s="2"/>
    </row>
    <row r="1644">
      <c r="L1644" s="2"/>
    </row>
    <row r="1645">
      <c r="L1645" s="2"/>
    </row>
    <row r="1646">
      <c r="L1646" s="2"/>
    </row>
    <row r="1647">
      <c r="L1647" s="2"/>
    </row>
    <row r="1648">
      <c r="L1648" s="2"/>
    </row>
    <row r="1649">
      <c r="L1649" s="2"/>
    </row>
    <row r="1650">
      <c r="L1650" s="2"/>
    </row>
    <row r="1651">
      <c r="L1651" s="2"/>
    </row>
    <row r="1652">
      <c r="L1652" s="2"/>
    </row>
    <row r="1653">
      <c r="L1653" s="2"/>
    </row>
    <row r="1654">
      <c r="L1654" s="2"/>
    </row>
    <row r="1655">
      <c r="L1655" s="2"/>
    </row>
    <row r="1656">
      <c r="L1656" s="2"/>
    </row>
    <row r="1657">
      <c r="L1657" s="2"/>
    </row>
    <row r="1658">
      <c r="L1658" s="2"/>
    </row>
    <row r="1659">
      <c r="L1659" s="2"/>
    </row>
    <row r="1660">
      <c r="L1660" s="2"/>
    </row>
    <row r="1661">
      <c r="L1661" s="2"/>
    </row>
    <row r="1662">
      <c r="L1662" s="2"/>
    </row>
    <row r="1663">
      <c r="L1663" s="2"/>
    </row>
    <row r="1664">
      <c r="L1664" s="2"/>
    </row>
    <row r="1665">
      <c r="L1665" s="2"/>
    </row>
    <row r="1666">
      <c r="L1666" s="2"/>
    </row>
    <row r="1667">
      <c r="L1667" s="2"/>
    </row>
    <row r="1668">
      <c r="L1668" s="2"/>
    </row>
    <row r="1669">
      <c r="L1669" s="2"/>
    </row>
    <row r="1670">
      <c r="L1670" s="2"/>
    </row>
    <row r="1671">
      <c r="L1671" s="2"/>
    </row>
    <row r="1672">
      <c r="L1672" s="2"/>
    </row>
    <row r="1673">
      <c r="L1673" s="2"/>
    </row>
    <row r="1674">
      <c r="L1674" s="2"/>
    </row>
    <row r="1675">
      <c r="L1675" s="2"/>
    </row>
    <row r="1676">
      <c r="L1676" s="2"/>
    </row>
    <row r="1677">
      <c r="L1677" s="2"/>
    </row>
    <row r="1678">
      <c r="L1678" s="2"/>
    </row>
    <row r="1679">
      <c r="L1679" s="2"/>
    </row>
    <row r="1680">
      <c r="L1680" s="2"/>
    </row>
    <row r="1681">
      <c r="L1681" s="2"/>
    </row>
    <row r="1682">
      <c r="L1682" s="2"/>
    </row>
    <row r="1683">
      <c r="L1683" s="2"/>
    </row>
    <row r="1684">
      <c r="L1684" s="2"/>
    </row>
    <row r="1685">
      <c r="L1685" s="2"/>
    </row>
    <row r="1686">
      <c r="L1686" s="2"/>
    </row>
    <row r="1687">
      <c r="L1687" s="2"/>
    </row>
    <row r="1688">
      <c r="L1688" s="2"/>
    </row>
    <row r="1689">
      <c r="L1689" s="2"/>
    </row>
    <row r="1690">
      <c r="L1690" s="2"/>
    </row>
    <row r="1691">
      <c r="L1691" s="2"/>
    </row>
    <row r="1692">
      <c r="L1692" s="2"/>
    </row>
    <row r="1693">
      <c r="L1693" s="2"/>
    </row>
    <row r="1694">
      <c r="L1694" s="2"/>
    </row>
    <row r="1695">
      <c r="L1695" s="2"/>
    </row>
    <row r="1696">
      <c r="L1696" s="2"/>
    </row>
    <row r="1697">
      <c r="L1697" s="2"/>
    </row>
    <row r="1698">
      <c r="L1698" s="2"/>
    </row>
    <row r="1699">
      <c r="L1699" s="2"/>
    </row>
    <row r="1700">
      <c r="L1700" s="2"/>
    </row>
    <row r="1701">
      <c r="L1701" s="2"/>
    </row>
    <row r="1702">
      <c r="L1702" s="2"/>
    </row>
    <row r="1703">
      <c r="L1703" s="2"/>
    </row>
    <row r="1704">
      <c r="L1704" s="2"/>
    </row>
    <row r="1705">
      <c r="L1705" s="2"/>
    </row>
    <row r="1706">
      <c r="L1706" s="2"/>
    </row>
    <row r="1707">
      <c r="L1707" s="2"/>
    </row>
    <row r="1708">
      <c r="L1708" s="2"/>
    </row>
    <row r="1709">
      <c r="L1709" s="2"/>
    </row>
    <row r="1710">
      <c r="L1710" s="2"/>
    </row>
    <row r="1711">
      <c r="L1711" s="2"/>
    </row>
    <row r="1712">
      <c r="L1712" s="2"/>
    </row>
    <row r="1713">
      <c r="L1713" s="2"/>
    </row>
    <row r="1714">
      <c r="L1714" s="2"/>
    </row>
    <row r="1715">
      <c r="L1715" s="2"/>
    </row>
    <row r="1716">
      <c r="L1716" s="2"/>
    </row>
    <row r="1717">
      <c r="L1717" s="2"/>
    </row>
    <row r="1718">
      <c r="L1718" s="2"/>
    </row>
    <row r="1719">
      <c r="L1719" s="2"/>
    </row>
    <row r="1720">
      <c r="L1720" s="2"/>
    </row>
    <row r="1721">
      <c r="L1721" s="2"/>
    </row>
    <row r="1722">
      <c r="L1722" s="2"/>
    </row>
    <row r="1723">
      <c r="L1723" s="2"/>
    </row>
    <row r="1724">
      <c r="L1724" s="2"/>
    </row>
    <row r="1725">
      <c r="L1725" s="2"/>
    </row>
    <row r="1726">
      <c r="L1726" s="2"/>
    </row>
    <row r="1727">
      <c r="L1727" s="2"/>
    </row>
    <row r="1728">
      <c r="L1728" s="2"/>
    </row>
    <row r="1729">
      <c r="L1729" s="2"/>
    </row>
    <row r="1730">
      <c r="L1730" s="2"/>
    </row>
    <row r="1731">
      <c r="L1731" s="2"/>
    </row>
    <row r="1732">
      <c r="L1732" s="2"/>
    </row>
    <row r="1733">
      <c r="L1733" s="2"/>
    </row>
    <row r="1734">
      <c r="L1734" s="2"/>
    </row>
    <row r="1735">
      <c r="L1735" s="2"/>
    </row>
    <row r="1736">
      <c r="L1736" s="2"/>
    </row>
    <row r="1737">
      <c r="L1737" s="2"/>
    </row>
    <row r="1738">
      <c r="L1738" s="2"/>
    </row>
    <row r="1739">
      <c r="L1739" s="2"/>
    </row>
    <row r="1740">
      <c r="L1740" s="2"/>
    </row>
    <row r="1741">
      <c r="L1741" s="2"/>
    </row>
    <row r="1742">
      <c r="L1742" s="2"/>
    </row>
    <row r="1743">
      <c r="L1743" s="2"/>
    </row>
    <row r="1744">
      <c r="L1744" s="2"/>
    </row>
    <row r="1745">
      <c r="L1745" s="2"/>
    </row>
    <row r="1746">
      <c r="L1746" s="2"/>
    </row>
    <row r="1747">
      <c r="L1747" s="2"/>
    </row>
    <row r="1748">
      <c r="L1748" s="2"/>
    </row>
    <row r="1749">
      <c r="L1749" s="2"/>
    </row>
    <row r="1750">
      <c r="L1750" s="2"/>
    </row>
    <row r="1751">
      <c r="L1751" s="2"/>
    </row>
    <row r="1752">
      <c r="L1752" s="2"/>
    </row>
    <row r="1753">
      <c r="L1753" s="2"/>
    </row>
    <row r="1754">
      <c r="L1754" s="2"/>
    </row>
    <row r="1755">
      <c r="L1755" s="2"/>
    </row>
    <row r="1756">
      <c r="L1756" s="2"/>
    </row>
    <row r="1757">
      <c r="L1757" s="2"/>
    </row>
    <row r="1758">
      <c r="L1758" s="2"/>
    </row>
    <row r="1759">
      <c r="L1759" s="2"/>
    </row>
    <row r="1760">
      <c r="L1760" s="2"/>
    </row>
    <row r="1761">
      <c r="L1761" s="2"/>
    </row>
    <row r="1762">
      <c r="L1762" s="2"/>
    </row>
    <row r="1763">
      <c r="L1763" s="2"/>
    </row>
    <row r="1764">
      <c r="L1764" s="2"/>
    </row>
    <row r="1765">
      <c r="L1765" s="2"/>
    </row>
    <row r="1766">
      <c r="L1766" s="2"/>
    </row>
    <row r="1767">
      <c r="L1767" s="2"/>
    </row>
    <row r="1768">
      <c r="L1768" s="2"/>
    </row>
    <row r="1769">
      <c r="L1769" s="2"/>
    </row>
    <row r="1770">
      <c r="L1770" s="2"/>
    </row>
    <row r="1771">
      <c r="L1771" s="2"/>
    </row>
    <row r="1772">
      <c r="L1772" s="2"/>
    </row>
    <row r="1773">
      <c r="L1773" s="2"/>
    </row>
    <row r="1774">
      <c r="L1774" s="2"/>
    </row>
    <row r="1775">
      <c r="L1775" s="2"/>
    </row>
    <row r="1776">
      <c r="L1776" s="2"/>
    </row>
    <row r="1777">
      <c r="L1777" s="2"/>
    </row>
    <row r="1778">
      <c r="L1778" s="2"/>
    </row>
    <row r="1779">
      <c r="L1779" s="2"/>
    </row>
    <row r="1780">
      <c r="L1780" s="2"/>
    </row>
    <row r="1781">
      <c r="L1781" s="2"/>
    </row>
    <row r="1782">
      <c r="L1782" s="2"/>
    </row>
    <row r="1783">
      <c r="L1783" s="2"/>
    </row>
    <row r="1784">
      <c r="L1784" s="2"/>
    </row>
    <row r="1785">
      <c r="L1785" s="2"/>
    </row>
    <row r="1786">
      <c r="L1786" s="2"/>
    </row>
    <row r="1787">
      <c r="L1787" s="2"/>
    </row>
    <row r="1788">
      <c r="L1788" s="2"/>
    </row>
    <row r="1789">
      <c r="L1789" s="2"/>
    </row>
    <row r="1790">
      <c r="L1790" s="2"/>
    </row>
    <row r="1791">
      <c r="L1791" s="2"/>
    </row>
    <row r="1792">
      <c r="L1792" s="2"/>
    </row>
    <row r="1793">
      <c r="L1793" s="2"/>
    </row>
    <row r="1794">
      <c r="L1794" s="2"/>
    </row>
    <row r="1795">
      <c r="L1795" s="2"/>
    </row>
    <row r="1796">
      <c r="L1796" s="2"/>
    </row>
    <row r="1797">
      <c r="L1797" s="2"/>
    </row>
    <row r="1798">
      <c r="L1798" s="2"/>
    </row>
    <row r="1799">
      <c r="L1799" s="2"/>
    </row>
    <row r="1800">
      <c r="L1800" s="2"/>
    </row>
    <row r="1801">
      <c r="L1801" s="2"/>
    </row>
    <row r="1802">
      <c r="L1802" s="2"/>
    </row>
    <row r="1803">
      <c r="L1803" s="2"/>
    </row>
    <row r="1804">
      <c r="L1804" s="2"/>
    </row>
    <row r="1805">
      <c r="L1805" s="2"/>
    </row>
    <row r="1806">
      <c r="L1806" s="2"/>
    </row>
    <row r="1807">
      <c r="L1807" s="2"/>
    </row>
    <row r="1808">
      <c r="L1808" s="2"/>
    </row>
    <row r="1809">
      <c r="L1809" s="2"/>
    </row>
    <row r="1810">
      <c r="L1810" s="2"/>
    </row>
    <row r="1811">
      <c r="L1811" s="2"/>
    </row>
    <row r="1812">
      <c r="L1812" s="2"/>
    </row>
    <row r="1813">
      <c r="L1813" s="2"/>
    </row>
    <row r="1814">
      <c r="L1814" s="2"/>
    </row>
    <row r="1815">
      <c r="L1815" s="2"/>
    </row>
    <row r="1816">
      <c r="L1816" s="2"/>
    </row>
    <row r="1817">
      <c r="L1817" s="2"/>
    </row>
    <row r="1818">
      <c r="L1818" s="2"/>
    </row>
    <row r="1819">
      <c r="L1819" s="2"/>
    </row>
    <row r="1820">
      <c r="L1820" s="2"/>
    </row>
    <row r="1821">
      <c r="L1821" s="2"/>
    </row>
    <row r="1822">
      <c r="L1822" s="2"/>
    </row>
    <row r="1823">
      <c r="L1823" s="2"/>
    </row>
    <row r="1824">
      <c r="L1824" s="2"/>
    </row>
    <row r="1825">
      <c r="L1825" s="2"/>
    </row>
    <row r="1826">
      <c r="L1826" s="2"/>
    </row>
    <row r="1827">
      <c r="L1827" s="2"/>
    </row>
    <row r="1828">
      <c r="L1828" s="2"/>
    </row>
    <row r="1829">
      <c r="L1829" s="2"/>
    </row>
    <row r="1830">
      <c r="L1830" s="2"/>
    </row>
    <row r="1831">
      <c r="L1831" s="2"/>
    </row>
    <row r="1832">
      <c r="L1832" s="2"/>
    </row>
    <row r="1833">
      <c r="L1833" s="2"/>
    </row>
    <row r="1834">
      <c r="L1834" s="2"/>
    </row>
    <row r="1835">
      <c r="L1835" s="2"/>
    </row>
    <row r="1836">
      <c r="L1836" s="2"/>
    </row>
    <row r="1837">
      <c r="L1837" s="2"/>
    </row>
    <row r="1838">
      <c r="L1838" s="2"/>
    </row>
    <row r="1839">
      <c r="L1839" s="2"/>
    </row>
    <row r="1840">
      <c r="L1840" s="2"/>
    </row>
    <row r="1841">
      <c r="L1841" s="2"/>
    </row>
    <row r="1842">
      <c r="L1842" s="2"/>
    </row>
    <row r="1843">
      <c r="L1843" s="2"/>
    </row>
    <row r="1844">
      <c r="L1844" s="2"/>
    </row>
    <row r="1845">
      <c r="L1845" s="2"/>
    </row>
    <row r="1846">
      <c r="L1846" s="2"/>
    </row>
    <row r="1847">
      <c r="L1847" s="2"/>
    </row>
    <row r="1848">
      <c r="L1848" s="2"/>
    </row>
    <row r="1849">
      <c r="L1849" s="2"/>
    </row>
    <row r="1850">
      <c r="L1850" s="2"/>
    </row>
    <row r="1851">
      <c r="L1851" s="2"/>
    </row>
    <row r="1852">
      <c r="L1852" s="2"/>
    </row>
    <row r="1853">
      <c r="L1853" s="2"/>
    </row>
    <row r="1854">
      <c r="L1854" s="2"/>
    </row>
    <row r="1855">
      <c r="L1855" s="2"/>
    </row>
    <row r="1856">
      <c r="L1856" s="2"/>
    </row>
    <row r="1857">
      <c r="L1857" s="2"/>
    </row>
    <row r="1858">
      <c r="L1858" s="2"/>
    </row>
    <row r="1859">
      <c r="L1859" s="2"/>
    </row>
    <row r="1860">
      <c r="L1860" s="2"/>
    </row>
    <row r="1861">
      <c r="L1861" s="2"/>
    </row>
    <row r="1862">
      <c r="L1862" s="2"/>
    </row>
    <row r="1863">
      <c r="L1863" s="2"/>
    </row>
    <row r="1864">
      <c r="L1864" s="2"/>
    </row>
    <row r="1865">
      <c r="L1865" s="2"/>
    </row>
    <row r="1866">
      <c r="L1866" s="2"/>
    </row>
    <row r="1867">
      <c r="L1867" s="2"/>
    </row>
    <row r="1868">
      <c r="L1868" s="2"/>
    </row>
    <row r="1869">
      <c r="L1869" s="2"/>
    </row>
    <row r="1870">
      <c r="L1870" s="2"/>
    </row>
    <row r="1871">
      <c r="L1871" s="2"/>
    </row>
    <row r="1872">
      <c r="L1872" s="2"/>
    </row>
    <row r="1873">
      <c r="L1873" s="2"/>
    </row>
    <row r="1874">
      <c r="L1874" s="2"/>
    </row>
    <row r="1875">
      <c r="L1875" s="2"/>
    </row>
    <row r="1876">
      <c r="L1876" s="2"/>
    </row>
    <row r="1877">
      <c r="L1877" s="2"/>
    </row>
    <row r="1878">
      <c r="L1878" s="2"/>
    </row>
    <row r="1879">
      <c r="L1879" s="2"/>
    </row>
    <row r="1880">
      <c r="L1880" s="2"/>
    </row>
    <row r="1881">
      <c r="L1881" s="2"/>
    </row>
    <row r="1882">
      <c r="L1882" s="2"/>
    </row>
    <row r="1883">
      <c r="L1883" s="2"/>
    </row>
    <row r="1884">
      <c r="L1884" s="2"/>
    </row>
    <row r="1885">
      <c r="L1885" s="2"/>
    </row>
    <row r="1886">
      <c r="L1886" s="2"/>
    </row>
    <row r="1887">
      <c r="L1887" s="2"/>
    </row>
    <row r="1888">
      <c r="L1888" s="2"/>
    </row>
    <row r="1889">
      <c r="L1889" s="2"/>
    </row>
    <row r="1890">
      <c r="L1890" s="2"/>
    </row>
    <row r="1891">
      <c r="L1891" s="2"/>
    </row>
    <row r="1892">
      <c r="L1892" s="2"/>
    </row>
    <row r="1893">
      <c r="L1893" s="2"/>
    </row>
    <row r="1894">
      <c r="L1894" s="2"/>
    </row>
    <row r="1895">
      <c r="L1895" s="2"/>
    </row>
    <row r="1896">
      <c r="L1896" s="2"/>
    </row>
    <row r="1897">
      <c r="L1897" s="2"/>
    </row>
    <row r="1898">
      <c r="L1898" s="2"/>
    </row>
    <row r="1899">
      <c r="L1899" s="2"/>
    </row>
    <row r="1900">
      <c r="L1900" s="2"/>
    </row>
    <row r="1901">
      <c r="L1901" s="2"/>
    </row>
    <row r="1902">
      <c r="L1902" s="2"/>
    </row>
    <row r="1903">
      <c r="L1903" s="2"/>
    </row>
    <row r="1904">
      <c r="L1904" s="2"/>
    </row>
    <row r="1905">
      <c r="L1905" s="2"/>
    </row>
    <row r="1906">
      <c r="L1906" s="2"/>
    </row>
    <row r="1907">
      <c r="L1907" s="2"/>
    </row>
    <row r="1908">
      <c r="L1908" s="2"/>
    </row>
    <row r="1909">
      <c r="L1909" s="2"/>
    </row>
    <row r="1910">
      <c r="L1910" s="2"/>
    </row>
    <row r="1911">
      <c r="L1911" s="2"/>
    </row>
    <row r="1912">
      <c r="L1912" s="2"/>
    </row>
    <row r="1913">
      <c r="L1913" s="2"/>
    </row>
    <row r="1914">
      <c r="L1914" s="2"/>
    </row>
    <row r="1915">
      <c r="L1915" s="2"/>
    </row>
    <row r="1916">
      <c r="L1916" s="2"/>
    </row>
    <row r="1917">
      <c r="L1917" s="2"/>
    </row>
    <row r="1918">
      <c r="L1918" s="2"/>
    </row>
    <row r="1919">
      <c r="L1919" s="2"/>
    </row>
    <row r="1920">
      <c r="L1920" s="2"/>
    </row>
    <row r="1921">
      <c r="L1921" s="2"/>
    </row>
    <row r="1922">
      <c r="L1922" s="2"/>
    </row>
    <row r="1923">
      <c r="L1923" s="2"/>
    </row>
    <row r="1924">
      <c r="L1924" s="2"/>
    </row>
    <row r="1925">
      <c r="L1925" s="2"/>
    </row>
    <row r="1926">
      <c r="L1926" s="2"/>
    </row>
    <row r="1927">
      <c r="L1927" s="2"/>
    </row>
    <row r="1928">
      <c r="L1928" s="2"/>
    </row>
    <row r="1929">
      <c r="L1929" s="2"/>
    </row>
    <row r="1930">
      <c r="L1930" s="2"/>
    </row>
    <row r="1931">
      <c r="L1931" s="2"/>
    </row>
    <row r="1932">
      <c r="L1932" s="2"/>
    </row>
    <row r="1933">
      <c r="L1933" s="2"/>
    </row>
    <row r="1934">
      <c r="L1934" s="2"/>
    </row>
    <row r="1935">
      <c r="L1935" s="2"/>
    </row>
    <row r="1936">
      <c r="L1936" s="2"/>
    </row>
    <row r="1937">
      <c r="L1937" s="2"/>
    </row>
    <row r="1938">
      <c r="L1938" s="2"/>
    </row>
    <row r="1939">
      <c r="L1939" s="2"/>
    </row>
    <row r="1940">
      <c r="L1940" s="2"/>
    </row>
    <row r="1941">
      <c r="L1941" s="2"/>
    </row>
    <row r="1942">
      <c r="L1942" s="2"/>
    </row>
    <row r="1943">
      <c r="L1943" s="2"/>
    </row>
    <row r="1944">
      <c r="L1944" s="2"/>
    </row>
    <row r="1945">
      <c r="L1945" s="2"/>
    </row>
    <row r="1946">
      <c r="L1946" s="2"/>
    </row>
    <row r="1947">
      <c r="L1947" s="2"/>
    </row>
    <row r="1948">
      <c r="L1948" s="2"/>
    </row>
    <row r="1949">
      <c r="L1949" s="2"/>
    </row>
    <row r="1950">
      <c r="L1950" s="2"/>
    </row>
    <row r="1951">
      <c r="L1951" s="2"/>
    </row>
    <row r="1952">
      <c r="L1952" s="2"/>
    </row>
    <row r="1953">
      <c r="L1953" s="2"/>
    </row>
    <row r="1954">
      <c r="L1954" s="2"/>
    </row>
    <row r="1955">
      <c r="L1955" s="2"/>
    </row>
    <row r="1956">
      <c r="L1956" s="2"/>
    </row>
    <row r="1957">
      <c r="L1957" s="2"/>
    </row>
    <row r="1958">
      <c r="L1958" s="2"/>
    </row>
    <row r="1959">
      <c r="L1959" s="2"/>
    </row>
    <row r="1960">
      <c r="L1960" s="2"/>
    </row>
    <row r="1961">
      <c r="L1961" s="2"/>
    </row>
    <row r="1962">
      <c r="L1962" s="2"/>
    </row>
    <row r="1963">
      <c r="L1963" s="2"/>
    </row>
    <row r="1964">
      <c r="L1964" s="2"/>
    </row>
    <row r="1965">
      <c r="L1965" s="2"/>
    </row>
    <row r="1966">
      <c r="L1966" s="2"/>
    </row>
    <row r="1967">
      <c r="L1967" s="2"/>
    </row>
    <row r="1968">
      <c r="L1968" s="2"/>
    </row>
    <row r="1969">
      <c r="L1969" s="2"/>
    </row>
    <row r="1970">
      <c r="L1970" s="2"/>
    </row>
    <row r="1971">
      <c r="L1971" s="2"/>
    </row>
    <row r="1972">
      <c r="L1972" s="2"/>
    </row>
    <row r="1973">
      <c r="L1973" s="2"/>
    </row>
    <row r="1974">
      <c r="L1974" s="2"/>
    </row>
    <row r="1975">
      <c r="L1975" s="2"/>
    </row>
    <row r="1976">
      <c r="L1976" s="2"/>
    </row>
    <row r="1977">
      <c r="L1977" s="2"/>
    </row>
    <row r="1978">
      <c r="L1978" s="2"/>
    </row>
    <row r="1979">
      <c r="L1979" s="2"/>
    </row>
    <row r="1980">
      <c r="L1980" s="2"/>
    </row>
    <row r="1981">
      <c r="L1981" s="2"/>
    </row>
    <row r="1982">
      <c r="L1982" s="2"/>
    </row>
    <row r="1983">
      <c r="L1983" s="2"/>
    </row>
    <row r="1984">
      <c r="L1984" s="2"/>
    </row>
    <row r="1985">
      <c r="L1985" s="2"/>
    </row>
    <row r="1986">
      <c r="L1986" s="2"/>
    </row>
    <row r="1987">
      <c r="L1987" s="2"/>
    </row>
    <row r="1988">
      <c r="L1988" s="2"/>
    </row>
    <row r="1989">
      <c r="L1989" s="2"/>
    </row>
    <row r="1990">
      <c r="L1990" s="2"/>
    </row>
    <row r="1991">
      <c r="L1991" s="2"/>
    </row>
    <row r="1992">
      <c r="L1992" s="2"/>
    </row>
    <row r="1993">
      <c r="L1993" s="2"/>
    </row>
    <row r="1994">
      <c r="L1994" s="2"/>
    </row>
    <row r="1995">
      <c r="L1995" s="2"/>
    </row>
    <row r="1996">
      <c r="L1996" s="2"/>
    </row>
    <row r="1997">
      <c r="L1997" s="2"/>
    </row>
    <row r="1998">
      <c r="L1998" s="2"/>
    </row>
    <row r="1999">
      <c r="L1999" s="2"/>
    </row>
    <row r="2000">
      <c r="L2000" s="2"/>
    </row>
    <row r="2001">
      <c r="L2001" s="2"/>
    </row>
    <row r="2002">
      <c r="L2002" s="2"/>
    </row>
    <row r="2003">
      <c r="L2003" s="2"/>
    </row>
    <row r="2004">
      <c r="L2004" s="2"/>
    </row>
    <row r="2005">
      <c r="L2005" s="2"/>
    </row>
    <row r="2006">
      <c r="L2006" s="2"/>
    </row>
  </sheetData>
  <mergeCells count="30">
    <mergeCell ref="A1:B1"/>
    <mergeCell ref="C1:D1"/>
    <mergeCell ref="E1:F1"/>
    <mergeCell ref="G1:H1"/>
    <mergeCell ref="K1:L1"/>
    <mergeCell ref="M1:N1"/>
    <mergeCell ref="O1:P1"/>
    <mergeCell ref="Q1:R1"/>
    <mergeCell ref="S1:T1"/>
    <mergeCell ref="U1:V1"/>
    <mergeCell ref="W1:X1"/>
    <mergeCell ref="Y1:Z1"/>
    <mergeCell ref="AA1:AB1"/>
    <mergeCell ref="AC1:AD1"/>
    <mergeCell ref="AU1:AV1"/>
    <mergeCell ref="AW1:AX1"/>
    <mergeCell ref="AY1:AZ1"/>
    <mergeCell ref="BA1:BB1"/>
    <mergeCell ref="BE1:BF1"/>
    <mergeCell ref="BG1:BH1"/>
    <mergeCell ref="BI1:BJ1"/>
    <mergeCell ref="AS15:AT15"/>
    <mergeCell ref="AS191:AT191"/>
    <mergeCell ref="AE1:AF1"/>
    <mergeCell ref="AG1:AH1"/>
    <mergeCell ref="AI1:AJ1"/>
    <mergeCell ref="AK1:AL1"/>
    <mergeCell ref="AM1:AN1"/>
    <mergeCell ref="AO1:AP1"/>
    <mergeCell ref="AQ1:AR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13"/>
    <col customWidth="1" min="2" max="2" width="14.63"/>
    <col customWidth="1" min="4" max="4" width="24.13"/>
  </cols>
  <sheetData>
    <row r="1">
      <c r="A1" s="177" t="s">
        <v>4597</v>
      </c>
      <c r="B1" s="164"/>
      <c r="C1" s="164"/>
      <c r="D1" s="4"/>
    </row>
    <row r="2">
      <c r="A2" s="177"/>
      <c r="B2" s="164"/>
      <c r="C2" s="164"/>
      <c r="D2" s="4"/>
    </row>
    <row r="3">
      <c r="A3" s="177" t="s">
        <v>4604</v>
      </c>
      <c r="B3" s="164"/>
      <c r="C3" s="164"/>
      <c r="D3" s="4"/>
    </row>
    <row r="4">
      <c r="A4" s="177" t="s">
        <v>4605</v>
      </c>
      <c r="B4" s="164"/>
      <c r="C4" s="164"/>
      <c r="D4" s="4"/>
    </row>
    <row r="5">
      <c r="A5" s="177" t="s">
        <v>4607</v>
      </c>
      <c r="B5" s="164"/>
      <c r="C5" s="164"/>
      <c r="D5" s="4"/>
    </row>
    <row r="6">
      <c r="A6" s="177" t="s">
        <v>4609</v>
      </c>
      <c r="B6" s="164"/>
      <c r="C6" s="164"/>
      <c r="D6" s="4"/>
    </row>
    <row r="7">
      <c r="A7" s="177" t="s">
        <v>4610</v>
      </c>
      <c r="B7" s="164"/>
      <c r="C7" s="164"/>
      <c r="D7" s="4"/>
    </row>
    <row r="8">
      <c r="A8" s="177" t="s">
        <v>4611</v>
      </c>
      <c r="B8" s="164"/>
      <c r="C8" s="164"/>
      <c r="D8" s="4"/>
    </row>
    <row r="9">
      <c r="A9" s="177"/>
      <c r="B9" s="164"/>
      <c r="C9" s="164"/>
      <c r="D9" s="4"/>
    </row>
    <row r="10">
      <c r="A10" s="177" t="s">
        <v>2311</v>
      </c>
      <c r="B10" s="164"/>
      <c r="C10" s="164"/>
      <c r="D10" s="4"/>
    </row>
    <row r="11">
      <c r="A11" s="178" t="s">
        <v>4614</v>
      </c>
      <c r="B11" s="99" t="s">
        <v>4616</v>
      </c>
      <c r="C11" s="99">
        <v>1999.0</v>
      </c>
      <c r="D11" s="110"/>
    </row>
    <row r="12">
      <c r="A12" s="178" t="s">
        <v>4618</v>
      </c>
      <c r="B12" s="99" t="s">
        <v>4619</v>
      </c>
      <c r="C12" s="99">
        <v>2013.0</v>
      </c>
      <c r="D12" s="110" t="s">
        <v>278</v>
      </c>
    </row>
    <row r="13">
      <c r="A13" s="147"/>
      <c r="B13" s="99" t="s">
        <v>4619</v>
      </c>
      <c r="C13" s="164"/>
      <c r="D13" s="110" t="s">
        <v>4622</v>
      </c>
    </row>
    <row r="14">
      <c r="A14" s="178"/>
      <c r="B14" s="164"/>
      <c r="C14" s="164"/>
      <c r="D14" s="110"/>
    </row>
    <row r="15">
      <c r="A15" s="178"/>
      <c r="B15" s="147"/>
    </row>
    <row r="16">
      <c r="A16" s="178"/>
      <c r="B16" s="147"/>
    </row>
    <row r="17">
      <c r="A17" s="147"/>
      <c r="B17" s="147"/>
    </row>
    <row r="18">
      <c r="A18" s="91" t="s">
        <v>4626</v>
      </c>
      <c r="B18" s="147"/>
    </row>
    <row r="19">
      <c r="A19" s="147"/>
      <c r="B19" s="147"/>
    </row>
    <row r="20">
      <c r="A20" s="91" t="s">
        <v>228</v>
      </c>
      <c r="B20" s="147"/>
    </row>
    <row r="21">
      <c r="A21" s="91" t="s">
        <v>4629</v>
      </c>
      <c r="B21" s="147"/>
    </row>
    <row r="22">
      <c r="A22" s="91" t="s">
        <v>4630</v>
      </c>
      <c r="B22" s="147"/>
    </row>
    <row r="23">
      <c r="B23" s="147"/>
    </row>
    <row r="24">
      <c r="A24" s="147"/>
      <c r="B24" s="164"/>
      <c r="C24" s="164"/>
      <c r="D24" s="4"/>
    </row>
    <row r="25">
      <c r="A25" s="147"/>
      <c r="B25" s="164"/>
      <c r="C25" s="164"/>
      <c r="D25" s="4"/>
    </row>
    <row r="26">
      <c r="A26" s="147"/>
      <c r="B26" s="164"/>
      <c r="C26" s="164"/>
      <c r="D26" s="4"/>
    </row>
    <row r="27">
      <c r="A27" s="178" t="s">
        <v>4635</v>
      </c>
      <c r="B27" s="164"/>
      <c r="C27" s="164"/>
      <c r="D27" s="4"/>
    </row>
    <row r="28">
      <c r="A28" s="178" t="s">
        <v>4637</v>
      </c>
      <c r="B28" s="164"/>
      <c r="C28" s="164"/>
      <c r="D28" s="4"/>
    </row>
    <row r="29">
      <c r="A29" s="178" t="s">
        <v>4639</v>
      </c>
      <c r="B29" s="164"/>
      <c r="C29" s="164"/>
      <c r="D29" s="4"/>
    </row>
    <row r="30">
      <c r="A30" s="147"/>
      <c r="B30" s="164"/>
      <c r="C30" s="164"/>
      <c r="D30" s="4"/>
    </row>
    <row r="31">
      <c r="A31" s="147"/>
      <c r="B31" s="164"/>
      <c r="C31" s="164"/>
      <c r="D31" s="4"/>
    </row>
    <row r="32">
      <c r="A32" s="178" t="s">
        <v>4641</v>
      </c>
      <c r="B32" s="164"/>
      <c r="C32" s="164"/>
      <c r="D32" s="4"/>
    </row>
    <row r="33">
      <c r="A33" s="178"/>
      <c r="B33" s="164"/>
      <c r="C33" s="164"/>
      <c r="D33" s="4"/>
    </row>
    <row r="34">
      <c r="A34" s="178" t="s">
        <v>4644</v>
      </c>
      <c r="B34" s="164"/>
      <c r="C34" s="164"/>
      <c r="D34" s="4"/>
    </row>
    <row r="35">
      <c r="A35" s="147"/>
      <c r="B35" s="164"/>
      <c r="C35" s="164"/>
      <c r="D35" s="4"/>
    </row>
    <row r="36">
      <c r="A36" s="147"/>
      <c r="B36" s="164"/>
      <c r="C36" s="164"/>
      <c r="D36" s="4"/>
    </row>
    <row r="37">
      <c r="A37" s="147"/>
      <c r="B37" s="164"/>
      <c r="C37" s="164"/>
      <c r="D37" s="4"/>
    </row>
    <row r="38">
      <c r="A38" s="147"/>
      <c r="B38" s="164"/>
      <c r="C38" s="164"/>
      <c r="D38" s="4"/>
    </row>
    <row r="39">
      <c r="A39" s="147"/>
      <c r="B39" s="164"/>
      <c r="C39" s="164"/>
      <c r="D39" s="4"/>
    </row>
    <row r="40">
      <c r="A40" s="147"/>
      <c r="B40" s="164"/>
      <c r="C40" s="164"/>
      <c r="D40" s="4"/>
    </row>
    <row r="41">
      <c r="A41" s="147"/>
      <c r="B41" s="164"/>
      <c r="C41" s="164"/>
      <c r="D41" s="4"/>
    </row>
    <row r="42">
      <c r="A42" s="147"/>
      <c r="B42" s="164"/>
      <c r="C42" s="164"/>
      <c r="D42" s="4"/>
    </row>
    <row r="43">
      <c r="A43" s="147"/>
      <c r="B43" s="164"/>
      <c r="C43" s="164"/>
      <c r="D43" s="4"/>
    </row>
    <row r="44">
      <c r="A44" s="147"/>
      <c r="B44" s="164"/>
      <c r="C44" s="164"/>
      <c r="D44" s="4"/>
    </row>
    <row r="45">
      <c r="A45" s="147"/>
      <c r="B45" s="164"/>
      <c r="C45" s="164"/>
      <c r="D45" s="4"/>
    </row>
    <row r="46">
      <c r="A46" s="147"/>
      <c r="B46" s="164"/>
      <c r="C46" s="164"/>
      <c r="D46" s="4"/>
    </row>
    <row r="47">
      <c r="A47" s="147"/>
      <c r="B47" s="164"/>
      <c r="C47" s="164"/>
      <c r="D47" s="4"/>
    </row>
    <row r="48">
      <c r="A48" s="147"/>
      <c r="B48" s="164"/>
      <c r="C48" s="164"/>
      <c r="D48" s="4"/>
    </row>
    <row r="49">
      <c r="A49" s="147"/>
      <c r="B49" s="164"/>
      <c r="C49" s="164"/>
      <c r="D49" s="4"/>
    </row>
    <row r="50">
      <c r="A50" s="147"/>
      <c r="B50" s="164"/>
      <c r="C50" s="164"/>
      <c r="D50" s="4"/>
    </row>
    <row r="51">
      <c r="A51" s="147"/>
      <c r="B51" s="164"/>
      <c r="C51" s="164"/>
      <c r="D51" s="4"/>
    </row>
    <row r="52">
      <c r="A52" s="147"/>
      <c r="B52" s="164"/>
      <c r="C52" s="164"/>
      <c r="D52" s="4"/>
    </row>
    <row r="53">
      <c r="A53" s="147"/>
      <c r="B53" s="164"/>
      <c r="C53" s="164"/>
      <c r="D53" s="4"/>
    </row>
    <row r="54">
      <c r="A54" s="147"/>
      <c r="B54" s="164"/>
      <c r="C54" s="164"/>
      <c r="D54" s="4"/>
    </row>
    <row r="55">
      <c r="A55" s="147"/>
      <c r="B55" s="164"/>
      <c r="C55" s="164"/>
      <c r="D55" s="4"/>
    </row>
    <row r="56">
      <c r="A56" s="147"/>
      <c r="B56" s="164"/>
      <c r="C56" s="164"/>
      <c r="D56" s="4"/>
    </row>
    <row r="57">
      <c r="A57" s="147"/>
      <c r="B57" s="164"/>
      <c r="C57" s="164"/>
      <c r="D57" s="4"/>
    </row>
    <row r="58">
      <c r="A58" s="147"/>
      <c r="B58" s="164"/>
      <c r="C58" s="164"/>
      <c r="D58" s="4"/>
    </row>
    <row r="59">
      <c r="A59" s="147"/>
      <c r="B59" s="164"/>
      <c r="C59" s="164"/>
      <c r="D59" s="4"/>
    </row>
    <row r="60">
      <c r="A60" s="147"/>
      <c r="B60" s="164"/>
      <c r="C60" s="164"/>
      <c r="D60" s="4"/>
    </row>
    <row r="61">
      <c r="A61" s="147"/>
      <c r="B61" s="164"/>
      <c r="C61" s="164"/>
      <c r="D61" s="4"/>
    </row>
    <row r="62">
      <c r="A62" s="147"/>
      <c r="B62" s="164"/>
      <c r="C62" s="164"/>
      <c r="D62" s="4"/>
    </row>
    <row r="63">
      <c r="A63" s="147"/>
      <c r="B63" s="164"/>
      <c r="C63" s="164"/>
      <c r="D63" s="4"/>
    </row>
    <row r="64">
      <c r="A64" s="147"/>
      <c r="B64" s="164"/>
      <c r="C64" s="164"/>
      <c r="D64" s="4"/>
    </row>
    <row r="65">
      <c r="A65" s="147"/>
      <c r="B65" s="164"/>
      <c r="C65" s="164"/>
      <c r="D65" s="4"/>
    </row>
    <row r="66">
      <c r="A66" s="147"/>
      <c r="B66" s="164"/>
      <c r="C66" s="164"/>
      <c r="D66" s="4"/>
    </row>
    <row r="67">
      <c r="A67" s="147"/>
      <c r="B67" s="164"/>
      <c r="C67" s="164"/>
      <c r="D67" s="4"/>
    </row>
    <row r="68">
      <c r="A68" s="147"/>
      <c r="B68" s="164"/>
      <c r="C68" s="164"/>
      <c r="D68" s="4"/>
    </row>
    <row r="69">
      <c r="A69" s="147"/>
      <c r="B69" s="164"/>
      <c r="C69" s="164"/>
      <c r="D69" s="4"/>
    </row>
    <row r="70">
      <c r="A70" s="147"/>
      <c r="B70" s="164"/>
      <c r="C70" s="164"/>
      <c r="D70" s="4"/>
    </row>
    <row r="71">
      <c r="A71" s="147"/>
      <c r="B71" s="164"/>
      <c r="C71" s="164"/>
      <c r="D71" s="4"/>
    </row>
    <row r="72">
      <c r="A72" s="147"/>
      <c r="B72" s="164"/>
      <c r="C72" s="164"/>
      <c r="D72" s="4"/>
    </row>
    <row r="73">
      <c r="A73" s="147"/>
      <c r="B73" s="164"/>
      <c r="C73" s="164"/>
      <c r="D73" s="4"/>
    </row>
    <row r="74">
      <c r="A74" s="147"/>
      <c r="B74" s="164"/>
      <c r="C74" s="164"/>
      <c r="D74" s="4"/>
    </row>
    <row r="75">
      <c r="A75" s="147"/>
      <c r="B75" s="164"/>
      <c r="C75" s="164"/>
      <c r="D75" s="4"/>
    </row>
    <row r="76">
      <c r="A76" s="147"/>
      <c r="B76" s="164"/>
      <c r="C76" s="164"/>
      <c r="D76" s="4"/>
    </row>
    <row r="77">
      <c r="A77" s="147"/>
      <c r="B77" s="164"/>
      <c r="C77" s="164"/>
      <c r="D77" s="4"/>
    </row>
    <row r="78">
      <c r="A78" s="147"/>
      <c r="B78" s="164"/>
      <c r="C78" s="164"/>
      <c r="D78" s="4"/>
    </row>
    <row r="79">
      <c r="A79" s="147"/>
      <c r="B79" s="164"/>
      <c r="C79" s="164"/>
      <c r="D79" s="4"/>
    </row>
    <row r="80">
      <c r="A80" s="147"/>
      <c r="B80" s="164"/>
      <c r="C80" s="164"/>
      <c r="D80" s="4"/>
    </row>
    <row r="81">
      <c r="A81" s="147"/>
      <c r="B81" s="164"/>
      <c r="C81" s="164"/>
      <c r="D81" s="4"/>
    </row>
    <row r="82">
      <c r="A82" s="147"/>
      <c r="B82" s="164"/>
      <c r="C82" s="164"/>
      <c r="D82" s="4"/>
    </row>
    <row r="83">
      <c r="A83" s="147"/>
      <c r="B83" s="164"/>
      <c r="C83" s="164"/>
      <c r="D83" s="4"/>
    </row>
    <row r="84">
      <c r="A84" s="147"/>
      <c r="B84" s="164"/>
      <c r="C84" s="164"/>
      <c r="D84" s="4"/>
    </row>
    <row r="85">
      <c r="A85" s="147"/>
      <c r="B85" s="164"/>
      <c r="C85" s="164"/>
      <c r="D85" s="4"/>
    </row>
    <row r="86">
      <c r="A86" s="147"/>
      <c r="B86" s="164"/>
      <c r="C86" s="164"/>
      <c r="D86" s="4"/>
    </row>
    <row r="87">
      <c r="A87" s="147"/>
      <c r="B87" s="164"/>
      <c r="C87" s="164"/>
      <c r="D87" s="4"/>
    </row>
    <row r="88">
      <c r="A88" s="147"/>
      <c r="B88" s="164"/>
      <c r="C88" s="164"/>
      <c r="D88" s="4"/>
    </row>
    <row r="89">
      <c r="A89" s="147"/>
      <c r="B89" s="164"/>
      <c r="C89" s="164"/>
      <c r="D89" s="4"/>
    </row>
    <row r="90">
      <c r="A90" s="147"/>
      <c r="B90" s="164"/>
      <c r="C90" s="164"/>
      <c r="D90" s="4"/>
    </row>
    <row r="91">
      <c r="A91" s="147"/>
      <c r="B91" s="164"/>
      <c r="C91" s="164"/>
      <c r="D91" s="4"/>
    </row>
    <row r="92">
      <c r="A92" s="147"/>
      <c r="B92" s="164"/>
      <c r="C92" s="164"/>
      <c r="D92" s="4"/>
    </row>
    <row r="93">
      <c r="A93" s="147"/>
      <c r="B93" s="164"/>
      <c r="C93" s="164"/>
      <c r="D93" s="4"/>
    </row>
    <row r="94">
      <c r="A94" s="147"/>
      <c r="B94" s="164"/>
      <c r="C94" s="164"/>
      <c r="D94" s="4"/>
    </row>
    <row r="95">
      <c r="A95" s="147"/>
      <c r="B95" s="164"/>
      <c r="C95" s="164"/>
      <c r="D95" s="4"/>
    </row>
    <row r="96">
      <c r="A96" s="147"/>
      <c r="B96" s="164"/>
      <c r="C96" s="164"/>
      <c r="D96" s="4"/>
    </row>
    <row r="97">
      <c r="A97" s="147"/>
      <c r="B97" s="164"/>
      <c r="C97" s="164"/>
      <c r="D97" s="4"/>
    </row>
    <row r="98">
      <c r="A98" s="147"/>
      <c r="B98" s="164"/>
      <c r="C98" s="164"/>
      <c r="D98" s="4"/>
    </row>
    <row r="99">
      <c r="A99" s="147"/>
      <c r="B99" s="164"/>
      <c r="C99" s="164"/>
      <c r="D99" s="4"/>
    </row>
    <row r="100">
      <c r="A100" s="147"/>
      <c r="B100" s="164"/>
      <c r="C100" s="164"/>
      <c r="D100" s="4"/>
    </row>
    <row r="101">
      <c r="A101" s="147"/>
      <c r="B101" s="164"/>
      <c r="C101" s="164"/>
      <c r="D101" s="4"/>
    </row>
    <row r="102">
      <c r="A102" s="147"/>
      <c r="B102" s="164"/>
      <c r="C102" s="164"/>
      <c r="D102" s="4"/>
    </row>
    <row r="103">
      <c r="A103" s="147"/>
      <c r="B103" s="164"/>
      <c r="C103" s="164"/>
      <c r="D103" s="4"/>
    </row>
    <row r="104">
      <c r="A104" s="147"/>
      <c r="B104" s="164"/>
      <c r="C104" s="164"/>
      <c r="D104" s="4"/>
    </row>
    <row r="105">
      <c r="A105" s="147"/>
      <c r="B105" s="164"/>
      <c r="C105" s="164"/>
      <c r="D105" s="4"/>
    </row>
    <row r="106">
      <c r="A106" s="147"/>
      <c r="B106" s="164"/>
      <c r="C106" s="164"/>
      <c r="D106" s="4"/>
    </row>
    <row r="107">
      <c r="A107" s="147"/>
      <c r="B107" s="164"/>
      <c r="C107" s="164"/>
      <c r="D107" s="4"/>
    </row>
    <row r="108">
      <c r="A108" s="147"/>
      <c r="B108" s="164"/>
      <c r="C108" s="164"/>
      <c r="D108" s="4"/>
    </row>
    <row r="109">
      <c r="A109" s="147"/>
      <c r="B109" s="164"/>
      <c r="C109" s="164"/>
      <c r="D109" s="4"/>
    </row>
    <row r="110">
      <c r="A110" s="147"/>
      <c r="B110" s="164"/>
      <c r="C110" s="164"/>
      <c r="D110" s="4"/>
    </row>
    <row r="111">
      <c r="A111" s="147"/>
      <c r="B111" s="164"/>
      <c r="C111" s="164"/>
      <c r="D111" s="4"/>
    </row>
    <row r="112">
      <c r="A112" s="147"/>
      <c r="B112" s="164"/>
      <c r="C112" s="164"/>
      <c r="D112" s="4"/>
    </row>
    <row r="113">
      <c r="A113" s="147"/>
      <c r="B113" s="164"/>
      <c r="C113" s="164"/>
      <c r="D113" s="4"/>
    </row>
    <row r="114">
      <c r="A114" s="147"/>
      <c r="B114" s="164"/>
      <c r="C114" s="164"/>
      <c r="D114" s="4"/>
    </row>
    <row r="115">
      <c r="A115" s="147"/>
      <c r="B115" s="164"/>
      <c r="C115" s="164"/>
      <c r="D115" s="4"/>
    </row>
    <row r="116">
      <c r="A116" s="147"/>
      <c r="B116" s="164"/>
      <c r="C116" s="164"/>
      <c r="D116" s="4"/>
    </row>
    <row r="117">
      <c r="A117" s="147"/>
      <c r="B117" s="164"/>
      <c r="C117" s="164"/>
      <c r="D117" s="4"/>
    </row>
    <row r="118">
      <c r="A118" s="147"/>
      <c r="B118" s="164"/>
      <c r="C118" s="164"/>
      <c r="D118" s="4"/>
    </row>
    <row r="119">
      <c r="A119" s="147"/>
      <c r="B119" s="164"/>
      <c r="C119" s="164"/>
      <c r="D119" s="4"/>
    </row>
    <row r="120">
      <c r="A120" s="147"/>
      <c r="B120" s="164"/>
      <c r="C120" s="164"/>
      <c r="D120" s="4"/>
    </row>
    <row r="121">
      <c r="A121" s="147"/>
      <c r="B121" s="164"/>
      <c r="C121" s="164"/>
      <c r="D121" s="4"/>
    </row>
    <row r="122">
      <c r="A122" s="147"/>
      <c r="B122" s="164"/>
      <c r="C122" s="164"/>
      <c r="D122" s="4"/>
    </row>
    <row r="123">
      <c r="A123" s="147"/>
      <c r="B123" s="164"/>
      <c r="C123" s="164"/>
      <c r="D123" s="4"/>
    </row>
    <row r="124">
      <c r="A124" s="147"/>
      <c r="B124" s="164"/>
      <c r="C124" s="164"/>
      <c r="D124" s="4"/>
    </row>
    <row r="125">
      <c r="A125" s="147"/>
      <c r="B125" s="164"/>
      <c r="C125" s="164"/>
      <c r="D125" s="4"/>
    </row>
    <row r="126">
      <c r="A126" s="147"/>
      <c r="B126" s="164"/>
      <c r="C126" s="164"/>
      <c r="D126" s="4"/>
    </row>
    <row r="127">
      <c r="A127" s="147"/>
      <c r="B127" s="164"/>
      <c r="C127" s="164"/>
      <c r="D127" s="4"/>
    </row>
    <row r="128">
      <c r="A128" s="147"/>
      <c r="B128" s="164"/>
      <c r="C128" s="164"/>
      <c r="D128" s="4"/>
    </row>
    <row r="129">
      <c r="A129" s="147"/>
      <c r="B129" s="164"/>
      <c r="C129" s="164"/>
      <c r="D129" s="4"/>
    </row>
    <row r="130">
      <c r="A130" s="147"/>
      <c r="B130" s="164"/>
      <c r="C130" s="164"/>
      <c r="D130" s="4"/>
    </row>
    <row r="131">
      <c r="A131" s="147"/>
      <c r="B131" s="164"/>
      <c r="C131" s="164"/>
      <c r="D131" s="4"/>
    </row>
    <row r="132">
      <c r="A132" s="147"/>
      <c r="B132" s="164"/>
      <c r="C132" s="164"/>
      <c r="D132" s="4"/>
    </row>
    <row r="133">
      <c r="A133" s="147"/>
      <c r="B133" s="164"/>
      <c r="C133" s="164"/>
      <c r="D133" s="4"/>
    </row>
    <row r="134">
      <c r="A134" s="147"/>
      <c r="B134" s="164"/>
      <c r="C134" s="164"/>
      <c r="D134" s="4"/>
    </row>
    <row r="135">
      <c r="A135" s="147"/>
      <c r="B135" s="164"/>
      <c r="C135" s="164"/>
      <c r="D135" s="4"/>
    </row>
    <row r="136">
      <c r="A136" s="147"/>
      <c r="B136" s="164"/>
      <c r="C136" s="164"/>
      <c r="D136" s="4"/>
    </row>
    <row r="137">
      <c r="A137" s="147"/>
      <c r="B137" s="164"/>
      <c r="C137" s="164"/>
      <c r="D137" s="4"/>
    </row>
    <row r="138">
      <c r="A138" s="147"/>
      <c r="B138" s="164"/>
      <c r="C138" s="164"/>
      <c r="D138" s="4"/>
    </row>
    <row r="139">
      <c r="A139" s="147"/>
      <c r="B139" s="164"/>
      <c r="C139" s="164"/>
      <c r="D139" s="4"/>
    </row>
    <row r="140">
      <c r="A140" s="147"/>
      <c r="B140" s="164"/>
      <c r="C140" s="164"/>
      <c r="D140" s="4"/>
    </row>
    <row r="141">
      <c r="A141" s="147"/>
      <c r="B141" s="164"/>
      <c r="C141" s="164"/>
      <c r="D141" s="4"/>
    </row>
    <row r="142">
      <c r="A142" s="147"/>
      <c r="B142" s="164"/>
      <c r="C142" s="164"/>
      <c r="D142" s="4"/>
    </row>
    <row r="143">
      <c r="A143" s="147"/>
      <c r="B143" s="164"/>
      <c r="C143" s="164"/>
      <c r="D143" s="4"/>
    </row>
    <row r="144">
      <c r="A144" s="147"/>
      <c r="B144" s="164"/>
      <c r="C144" s="164"/>
      <c r="D144" s="4"/>
    </row>
    <row r="145">
      <c r="A145" s="147"/>
      <c r="B145" s="164"/>
      <c r="C145" s="164"/>
      <c r="D145" s="4"/>
    </row>
    <row r="146">
      <c r="A146" s="147"/>
      <c r="B146" s="164"/>
      <c r="C146" s="164"/>
      <c r="D146" s="4"/>
    </row>
    <row r="147">
      <c r="A147" s="147"/>
      <c r="B147" s="164"/>
      <c r="C147" s="164"/>
      <c r="D147" s="4"/>
    </row>
    <row r="148">
      <c r="A148" s="147"/>
      <c r="B148" s="164"/>
      <c r="C148" s="164"/>
      <c r="D148" s="4"/>
    </row>
    <row r="149">
      <c r="A149" s="147"/>
      <c r="B149" s="164"/>
      <c r="C149" s="164"/>
      <c r="D149" s="4"/>
    </row>
    <row r="150">
      <c r="A150" s="147"/>
      <c r="B150" s="164"/>
      <c r="C150" s="164"/>
      <c r="D150" s="4"/>
    </row>
    <row r="151">
      <c r="A151" s="147"/>
      <c r="B151" s="164"/>
      <c r="C151" s="164"/>
      <c r="D151" s="4"/>
    </row>
    <row r="152">
      <c r="A152" s="147"/>
      <c r="B152" s="164"/>
      <c r="C152" s="164"/>
      <c r="D152" s="4"/>
    </row>
    <row r="153">
      <c r="A153" s="147"/>
      <c r="B153" s="164"/>
      <c r="C153" s="164"/>
      <c r="D153" s="4"/>
    </row>
    <row r="154">
      <c r="A154" s="147"/>
      <c r="B154" s="164"/>
      <c r="C154" s="164"/>
      <c r="D154" s="4"/>
    </row>
    <row r="155">
      <c r="A155" s="147"/>
      <c r="B155" s="164"/>
      <c r="C155" s="164"/>
      <c r="D155" s="4"/>
    </row>
    <row r="156">
      <c r="A156" s="147"/>
      <c r="B156" s="164"/>
      <c r="C156" s="164"/>
      <c r="D156" s="4"/>
    </row>
    <row r="157">
      <c r="A157" s="147"/>
      <c r="B157" s="164"/>
      <c r="C157" s="164"/>
      <c r="D157" s="4"/>
    </row>
    <row r="158">
      <c r="A158" s="147"/>
      <c r="B158" s="164"/>
      <c r="C158" s="164"/>
      <c r="D158" s="4"/>
    </row>
    <row r="159">
      <c r="A159" s="147"/>
      <c r="B159" s="164"/>
      <c r="C159" s="164"/>
      <c r="D159" s="4"/>
    </row>
    <row r="160">
      <c r="A160" s="147"/>
      <c r="B160" s="164"/>
      <c r="C160" s="164"/>
      <c r="D160" s="4"/>
    </row>
    <row r="161">
      <c r="A161" s="147"/>
      <c r="B161" s="164"/>
      <c r="C161" s="164"/>
      <c r="D161" s="4"/>
    </row>
    <row r="162">
      <c r="A162" s="147"/>
      <c r="B162" s="164"/>
      <c r="C162" s="164"/>
      <c r="D162" s="4"/>
    </row>
    <row r="163">
      <c r="A163" s="147"/>
      <c r="B163" s="164"/>
      <c r="C163" s="164"/>
      <c r="D163" s="4"/>
    </row>
    <row r="164">
      <c r="A164" s="147"/>
      <c r="B164" s="164"/>
      <c r="C164" s="164"/>
      <c r="D164" s="4"/>
    </row>
    <row r="165">
      <c r="A165" s="147"/>
      <c r="B165" s="164"/>
      <c r="C165" s="164"/>
      <c r="D165" s="4"/>
    </row>
    <row r="166">
      <c r="A166" s="147"/>
      <c r="B166" s="164"/>
      <c r="C166" s="164"/>
      <c r="D166" s="4"/>
    </row>
    <row r="167">
      <c r="A167" s="147"/>
      <c r="B167" s="164"/>
      <c r="C167" s="164"/>
      <c r="D167" s="4"/>
    </row>
    <row r="168">
      <c r="A168" s="147"/>
      <c r="B168" s="164"/>
      <c r="C168" s="164"/>
      <c r="D168" s="4"/>
    </row>
    <row r="169">
      <c r="A169" s="147"/>
      <c r="B169" s="164"/>
      <c r="C169" s="164"/>
      <c r="D169" s="4"/>
    </row>
    <row r="170">
      <c r="A170" s="147"/>
      <c r="B170" s="164"/>
      <c r="C170" s="164"/>
      <c r="D170" s="4"/>
    </row>
    <row r="171">
      <c r="A171" s="147"/>
      <c r="B171" s="164"/>
      <c r="C171" s="164"/>
      <c r="D171" s="4"/>
    </row>
    <row r="172">
      <c r="A172" s="147"/>
      <c r="B172" s="164"/>
      <c r="C172" s="164"/>
      <c r="D172" s="4"/>
    </row>
    <row r="173">
      <c r="A173" s="147"/>
      <c r="B173" s="164"/>
      <c r="C173" s="164"/>
      <c r="D173" s="4"/>
    </row>
    <row r="174">
      <c r="A174" s="147"/>
      <c r="B174" s="164"/>
      <c r="C174" s="164"/>
      <c r="D174" s="4"/>
    </row>
    <row r="175">
      <c r="A175" s="147"/>
      <c r="B175" s="164"/>
      <c r="C175" s="164"/>
      <c r="D175" s="4"/>
    </row>
    <row r="176">
      <c r="A176" s="147"/>
      <c r="B176" s="164"/>
      <c r="C176" s="164"/>
      <c r="D176" s="4"/>
    </row>
    <row r="177">
      <c r="A177" s="147"/>
      <c r="B177" s="164"/>
      <c r="C177" s="164"/>
      <c r="D177" s="4"/>
    </row>
    <row r="178">
      <c r="A178" s="147"/>
      <c r="B178" s="164"/>
      <c r="C178" s="164"/>
      <c r="D178" s="4"/>
    </row>
    <row r="179">
      <c r="A179" s="147"/>
      <c r="B179" s="164"/>
      <c r="C179" s="164"/>
      <c r="D179" s="4"/>
    </row>
    <row r="180">
      <c r="A180" s="147"/>
      <c r="B180" s="164"/>
      <c r="C180" s="164"/>
      <c r="D180" s="4"/>
    </row>
    <row r="181">
      <c r="A181" s="147"/>
      <c r="B181" s="164"/>
      <c r="C181" s="164"/>
      <c r="D181" s="4"/>
    </row>
    <row r="182">
      <c r="A182" s="147"/>
      <c r="B182" s="164"/>
      <c r="C182" s="164"/>
      <c r="D182" s="4"/>
    </row>
    <row r="183">
      <c r="A183" s="147"/>
      <c r="B183" s="164"/>
      <c r="C183" s="164"/>
      <c r="D183" s="4"/>
    </row>
    <row r="184">
      <c r="A184" s="147"/>
      <c r="B184" s="164"/>
      <c r="C184" s="164"/>
      <c r="D184" s="4"/>
    </row>
    <row r="185">
      <c r="A185" s="147"/>
      <c r="B185" s="164"/>
      <c r="C185" s="164"/>
      <c r="D185" s="4"/>
    </row>
    <row r="186">
      <c r="A186" s="147"/>
      <c r="B186" s="164"/>
      <c r="C186" s="164"/>
      <c r="D186" s="4"/>
    </row>
    <row r="187">
      <c r="A187" s="147"/>
      <c r="B187" s="164"/>
      <c r="C187" s="164"/>
      <c r="D187" s="4"/>
    </row>
    <row r="188">
      <c r="A188" s="147"/>
      <c r="B188" s="164"/>
      <c r="C188" s="164"/>
      <c r="D188" s="4"/>
    </row>
    <row r="189">
      <c r="A189" s="147"/>
      <c r="B189" s="164"/>
      <c r="C189" s="164"/>
      <c r="D189" s="4"/>
    </row>
    <row r="190">
      <c r="A190" s="147"/>
      <c r="B190" s="164"/>
      <c r="C190" s="164"/>
      <c r="D190" s="4"/>
    </row>
    <row r="191">
      <c r="A191" s="147"/>
      <c r="B191" s="164"/>
      <c r="C191" s="164"/>
      <c r="D191" s="4"/>
    </row>
    <row r="192">
      <c r="A192" s="147"/>
      <c r="B192" s="164"/>
      <c r="C192" s="164"/>
      <c r="D192" s="4"/>
    </row>
    <row r="193">
      <c r="A193" s="147"/>
      <c r="B193" s="164"/>
      <c r="C193" s="164"/>
      <c r="D193" s="4"/>
    </row>
    <row r="194">
      <c r="A194" s="147"/>
      <c r="B194" s="164"/>
      <c r="C194" s="164"/>
      <c r="D194" s="4"/>
    </row>
    <row r="195">
      <c r="A195" s="147"/>
      <c r="B195" s="164"/>
      <c r="C195" s="164"/>
      <c r="D195" s="4"/>
    </row>
    <row r="196">
      <c r="A196" s="147"/>
      <c r="B196" s="164"/>
      <c r="C196" s="164"/>
      <c r="D196" s="4"/>
    </row>
    <row r="197">
      <c r="A197" s="147"/>
      <c r="B197" s="164"/>
      <c r="C197" s="164"/>
      <c r="D197" s="4"/>
    </row>
    <row r="198">
      <c r="A198" s="147"/>
      <c r="B198" s="164"/>
      <c r="C198" s="164"/>
      <c r="D198" s="4"/>
    </row>
    <row r="199">
      <c r="A199" s="147"/>
      <c r="B199" s="164"/>
      <c r="C199" s="164"/>
      <c r="D199" s="4"/>
    </row>
    <row r="200">
      <c r="A200" s="147"/>
      <c r="B200" s="164"/>
      <c r="C200" s="164"/>
      <c r="D200" s="4"/>
    </row>
    <row r="201">
      <c r="A201" s="147"/>
      <c r="B201" s="164"/>
      <c r="C201" s="164"/>
      <c r="D201" s="4"/>
    </row>
    <row r="202">
      <c r="A202" s="147"/>
      <c r="B202" s="164"/>
      <c r="C202" s="164"/>
      <c r="D202" s="4"/>
    </row>
    <row r="203">
      <c r="A203" s="147"/>
      <c r="B203" s="164"/>
      <c r="C203" s="164"/>
      <c r="D203" s="4"/>
    </row>
    <row r="204">
      <c r="A204" s="147"/>
      <c r="B204" s="164"/>
      <c r="C204" s="164"/>
      <c r="D204" s="4"/>
    </row>
    <row r="205">
      <c r="A205" s="147"/>
      <c r="B205" s="164"/>
      <c r="C205" s="164"/>
      <c r="D205" s="4"/>
    </row>
    <row r="206">
      <c r="A206" s="147"/>
      <c r="B206" s="164"/>
      <c r="C206" s="164"/>
      <c r="D206" s="4"/>
    </row>
    <row r="207">
      <c r="A207" s="147"/>
      <c r="B207" s="164"/>
      <c r="C207" s="164"/>
      <c r="D207" s="4"/>
    </row>
    <row r="208">
      <c r="A208" s="147"/>
      <c r="B208" s="164"/>
      <c r="C208" s="164"/>
      <c r="D208" s="4"/>
    </row>
    <row r="209">
      <c r="A209" s="147"/>
      <c r="B209" s="164"/>
      <c r="C209" s="164"/>
      <c r="D209" s="4"/>
    </row>
    <row r="210">
      <c r="A210" s="147"/>
      <c r="B210" s="164"/>
      <c r="C210" s="164"/>
      <c r="D210" s="4"/>
    </row>
    <row r="211">
      <c r="A211" s="147"/>
      <c r="B211" s="164"/>
      <c r="C211" s="164"/>
      <c r="D211" s="4"/>
    </row>
    <row r="212">
      <c r="A212" s="147"/>
      <c r="B212" s="164"/>
      <c r="C212" s="164"/>
      <c r="D212" s="4"/>
    </row>
    <row r="213">
      <c r="A213" s="147"/>
      <c r="B213" s="164"/>
      <c r="C213" s="164"/>
      <c r="D213" s="4"/>
    </row>
    <row r="214">
      <c r="A214" s="147"/>
      <c r="B214" s="164"/>
      <c r="C214" s="164"/>
      <c r="D214" s="4"/>
    </row>
    <row r="215">
      <c r="A215" s="147"/>
      <c r="B215" s="164"/>
      <c r="C215" s="164"/>
      <c r="D215" s="4"/>
    </row>
    <row r="216">
      <c r="A216" s="147"/>
      <c r="B216" s="164"/>
      <c r="C216" s="164"/>
      <c r="D216" s="4"/>
    </row>
    <row r="217">
      <c r="A217" s="147"/>
      <c r="B217" s="164"/>
      <c r="C217" s="164"/>
      <c r="D217" s="4"/>
    </row>
    <row r="218">
      <c r="A218" s="147"/>
      <c r="B218" s="164"/>
      <c r="C218" s="164"/>
      <c r="D218" s="4"/>
    </row>
    <row r="219">
      <c r="A219" s="147"/>
      <c r="B219" s="164"/>
      <c r="C219" s="164"/>
      <c r="D219" s="4"/>
    </row>
    <row r="220">
      <c r="A220" s="147"/>
      <c r="B220" s="164"/>
      <c r="C220" s="164"/>
      <c r="D220" s="4"/>
    </row>
    <row r="221">
      <c r="A221" s="147"/>
      <c r="B221" s="164"/>
      <c r="C221" s="164"/>
      <c r="D221" s="4"/>
    </row>
    <row r="222">
      <c r="A222" s="147"/>
      <c r="B222" s="164"/>
      <c r="C222" s="164"/>
      <c r="D222" s="4"/>
    </row>
    <row r="223">
      <c r="A223" s="147"/>
      <c r="B223" s="164"/>
      <c r="C223" s="164"/>
      <c r="D223" s="4"/>
    </row>
    <row r="224">
      <c r="A224" s="147"/>
      <c r="B224" s="164"/>
      <c r="C224" s="164"/>
      <c r="D224" s="4"/>
    </row>
    <row r="225">
      <c r="A225" s="147"/>
      <c r="B225" s="164"/>
      <c r="C225" s="164"/>
      <c r="D225" s="4"/>
    </row>
    <row r="226">
      <c r="A226" s="147"/>
      <c r="B226" s="164"/>
      <c r="C226" s="164"/>
      <c r="D226" s="4"/>
    </row>
    <row r="227">
      <c r="A227" s="147"/>
      <c r="B227" s="164"/>
      <c r="C227" s="164"/>
      <c r="D227" s="4"/>
    </row>
    <row r="228">
      <c r="A228" s="147"/>
      <c r="B228" s="164"/>
      <c r="C228" s="164"/>
      <c r="D228" s="4"/>
    </row>
    <row r="229">
      <c r="A229" s="147"/>
      <c r="B229" s="164"/>
      <c r="C229" s="164"/>
      <c r="D229" s="4"/>
    </row>
    <row r="230">
      <c r="A230" s="147"/>
      <c r="B230" s="164"/>
      <c r="C230" s="164"/>
      <c r="D230" s="4"/>
    </row>
    <row r="231">
      <c r="A231" s="147"/>
      <c r="B231" s="164"/>
      <c r="C231" s="164"/>
      <c r="D231" s="4"/>
    </row>
    <row r="232">
      <c r="A232" s="147"/>
      <c r="B232" s="164"/>
      <c r="C232" s="164"/>
      <c r="D232" s="4"/>
    </row>
    <row r="233">
      <c r="A233" s="147"/>
      <c r="B233" s="164"/>
      <c r="C233" s="164"/>
      <c r="D233" s="4"/>
    </row>
    <row r="234">
      <c r="A234" s="147"/>
      <c r="B234" s="164"/>
      <c r="C234" s="164"/>
      <c r="D234" s="4"/>
    </row>
    <row r="235">
      <c r="A235" s="147"/>
      <c r="B235" s="164"/>
      <c r="C235" s="164"/>
      <c r="D235" s="4"/>
    </row>
    <row r="236">
      <c r="A236" s="147"/>
      <c r="B236" s="164"/>
      <c r="C236" s="164"/>
      <c r="D236" s="4"/>
    </row>
    <row r="237">
      <c r="A237" s="147"/>
      <c r="B237" s="164"/>
      <c r="C237" s="164"/>
      <c r="D237" s="4"/>
    </row>
    <row r="238">
      <c r="A238" s="147"/>
      <c r="B238" s="164"/>
      <c r="C238" s="164"/>
      <c r="D238" s="4"/>
    </row>
    <row r="239">
      <c r="A239" s="147"/>
      <c r="B239" s="164"/>
      <c r="C239" s="164"/>
      <c r="D239" s="4"/>
    </row>
    <row r="240">
      <c r="A240" s="147"/>
      <c r="B240" s="164"/>
      <c r="C240" s="164"/>
      <c r="D240" s="4"/>
    </row>
    <row r="241">
      <c r="A241" s="147"/>
      <c r="B241" s="164"/>
      <c r="C241" s="164"/>
      <c r="D241" s="4"/>
    </row>
    <row r="242">
      <c r="A242" s="147"/>
      <c r="B242" s="164"/>
      <c r="C242" s="164"/>
      <c r="D242" s="4"/>
    </row>
    <row r="243">
      <c r="A243" s="147"/>
      <c r="B243" s="164"/>
      <c r="C243" s="164"/>
      <c r="D243" s="4"/>
    </row>
    <row r="244">
      <c r="A244" s="147"/>
      <c r="B244" s="164"/>
      <c r="C244" s="164"/>
      <c r="D244" s="4"/>
    </row>
    <row r="245">
      <c r="A245" s="147"/>
      <c r="B245" s="164"/>
      <c r="C245" s="164"/>
      <c r="D245" s="4"/>
    </row>
    <row r="246">
      <c r="A246" s="147"/>
      <c r="B246" s="164"/>
      <c r="C246" s="164"/>
      <c r="D246" s="4"/>
    </row>
    <row r="247">
      <c r="A247" s="147"/>
      <c r="B247" s="164"/>
      <c r="C247" s="164"/>
      <c r="D247" s="4"/>
    </row>
    <row r="248">
      <c r="A248" s="147"/>
      <c r="B248" s="164"/>
      <c r="C248" s="164"/>
      <c r="D248" s="4"/>
    </row>
    <row r="249">
      <c r="A249" s="147"/>
      <c r="B249" s="164"/>
      <c r="C249" s="164"/>
      <c r="D249" s="4"/>
    </row>
    <row r="250">
      <c r="A250" s="147"/>
      <c r="B250" s="164"/>
      <c r="C250" s="164"/>
      <c r="D250" s="4"/>
    </row>
    <row r="251">
      <c r="A251" s="147"/>
      <c r="B251" s="164"/>
      <c r="C251" s="164"/>
      <c r="D251" s="4"/>
    </row>
    <row r="252">
      <c r="A252" s="147"/>
      <c r="B252" s="164"/>
      <c r="C252" s="164"/>
      <c r="D252" s="4"/>
    </row>
    <row r="253">
      <c r="A253" s="147"/>
      <c r="B253" s="164"/>
      <c r="C253" s="164"/>
      <c r="D253" s="4"/>
    </row>
    <row r="254">
      <c r="A254" s="147"/>
      <c r="B254" s="164"/>
      <c r="C254" s="164"/>
      <c r="D254" s="4"/>
    </row>
    <row r="255">
      <c r="A255" s="147"/>
      <c r="B255" s="164"/>
      <c r="C255" s="164"/>
      <c r="D255" s="4"/>
    </row>
    <row r="256">
      <c r="A256" s="147"/>
      <c r="B256" s="164"/>
      <c r="C256" s="164"/>
      <c r="D256" s="4"/>
    </row>
    <row r="257">
      <c r="A257" s="147"/>
      <c r="B257" s="164"/>
      <c r="C257" s="164"/>
      <c r="D257" s="4"/>
    </row>
    <row r="258">
      <c r="A258" s="147"/>
      <c r="B258" s="164"/>
      <c r="C258" s="164"/>
      <c r="D258" s="4"/>
    </row>
    <row r="259">
      <c r="A259" s="147"/>
      <c r="B259" s="164"/>
      <c r="C259" s="164"/>
      <c r="D259" s="4"/>
    </row>
    <row r="260">
      <c r="A260" s="147"/>
      <c r="B260" s="164"/>
      <c r="C260" s="164"/>
      <c r="D260" s="4"/>
    </row>
    <row r="261">
      <c r="A261" s="147"/>
      <c r="B261" s="164"/>
      <c r="C261" s="164"/>
      <c r="D261" s="4"/>
    </row>
    <row r="262">
      <c r="A262" s="147"/>
      <c r="B262" s="164"/>
      <c r="C262" s="164"/>
      <c r="D262" s="4"/>
    </row>
    <row r="263">
      <c r="A263" s="147"/>
      <c r="B263" s="164"/>
      <c r="C263" s="164"/>
      <c r="D263" s="4"/>
    </row>
    <row r="264">
      <c r="A264" s="147"/>
      <c r="B264" s="164"/>
      <c r="C264" s="164"/>
      <c r="D264" s="4"/>
    </row>
    <row r="265">
      <c r="A265" s="147"/>
      <c r="B265" s="164"/>
      <c r="C265" s="164"/>
      <c r="D265" s="4"/>
    </row>
    <row r="266">
      <c r="A266" s="147"/>
      <c r="B266" s="164"/>
      <c r="C266" s="164"/>
      <c r="D266" s="4"/>
    </row>
    <row r="267">
      <c r="A267" s="147"/>
      <c r="B267" s="164"/>
      <c r="C267" s="164"/>
      <c r="D267" s="4"/>
    </row>
    <row r="268">
      <c r="A268" s="147"/>
      <c r="B268" s="164"/>
      <c r="C268" s="164"/>
      <c r="D268" s="4"/>
    </row>
    <row r="269">
      <c r="A269" s="147"/>
      <c r="B269" s="164"/>
      <c r="C269" s="164"/>
      <c r="D269" s="4"/>
    </row>
    <row r="270">
      <c r="A270" s="147"/>
      <c r="B270" s="164"/>
      <c r="C270" s="164"/>
      <c r="D270" s="4"/>
    </row>
    <row r="271">
      <c r="A271" s="147"/>
      <c r="B271" s="164"/>
      <c r="C271" s="164"/>
      <c r="D271" s="4"/>
    </row>
    <row r="272">
      <c r="A272" s="147"/>
      <c r="B272" s="164"/>
      <c r="C272" s="164"/>
      <c r="D272" s="4"/>
    </row>
    <row r="273">
      <c r="A273" s="147"/>
      <c r="B273" s="164"/>
      <c r="C273" s="164"/>
      <c r="D273" s="4"/>
    </row>
    <row r="274">
      <c r="A274" s="147"/>
      <c r="B274" s="164"/>
      <c r="C274" s="164"/>
      <c r="D274" s="4"/>
    </row>
    <row r="275">
      <c r="A275" s="147"/>
      <c r="B275" s="164"/>
      <c r="C275" s="164"/>
      <c r="D275" s="4"/>
    </row>
    <row r="276">
      <c r="A276" s="147"/>
      <c r="B276" s="164"/>
      <c r="C276" s="164"/>
      <c r="D276" s="4"/>
    </row>
    <row r="277">
      <c r="A277" s="147"/>
      <c r="B277" s="164"/>
      <c r="C277" s="164"/>
      <c r="D277" s="4"/>
    </row>
    <row r="278">
      <c r="A278" s="147"/>
      <c r="B278" s="164"/>
      <c r="C278" s="164"/>
      <c r="D278" s="4"/>
    </row>
    <row r="279">
      <c r="A279" s="147"/>
      <c r="B279" s="164"/>
      <c r="C279" s="164"/>
      <c r="D279" s="4"/>
    </row>
    <row r="280">
      <c r="A280" s="147"/>
      <c r="B280" s="164"/>
      <c r="C280" s="164"/>
      <c r="D280" s="4"/>
    </row>
    <row r="281">
      <c r="A281" s="147"/>
      <c r="B281" s="164"/>
      <c r="C281" s="164"/>
      <c r="D281" s="4"/>
    </row>
    <row r="282">
      <c r="A282" s="147"/>
      <c r="B282" s="164"/>
      <c r="C282" s="164"/>
      <c r="D282" s="4"/>
    </row>
    <row r="283">
      <c r="A283" s="147"/>
      <c r="B283" s="164"/>
      <c r="C283" s="164"/>
      <c r="D283" s="4"/>
    </row>
    <row r="284">
      <c r="A284" s="147"/>
      <c r="B284" s="164"/>
      <c r="C284" s="164"/>
      <c r="D284" s="4"/>
    </row>
    <row r="285">
      <c r="A285" s="147"/>
      <c r="B285" s="164"/>
      <c r="C285" s="164"/>
      <c r="D285" s="4"/>
    </row>
    <row r="286">
      <c r="A286" s="147"/>
      <c r="B286" s="164"/>
      <c r="C286" s="164"/>
      <c r="D286" s="4"/>
    </row>
    <row r="287">
      <c r="A287" s="147"/>
      <c r="B287" s="164"/>
      <c r="C287" s="164"/>
      <c r="D287" s="4"/>
    </row>
    <row r="288">
      <c r="A288" s="147"/>
      <c r="B288" s="164"/>
      <c r="C288" s="164"/>
      <c r="D288" s="4"/>
    </row>
    <row r="289">
      <c r="A289" s="147"/>
      <c r="B289" s="164"/>
      <c r="C289" s="164"/>
      <c r="D289" s="4"/>
    </row>
    <row r="290">
      <c r="A290" s="147"/>
      <c r="B290" s="164"/>
      <c r="C290" s="164"/>
      <c r="D290" s="4"/>
    </row>
    <row r="291">
      <c r="A291" s="147"/>
      <c r="B291" s="164"/>
      <c r="C291" s="164"/>
      <c r="D291" s="4"/>
    </row>
    <row r="292">
      <c r="A292" s="147"/>
      <c r="B292" s="164"/>
      <c r="C292" s="164"/>
      <c r="D292" s="4"/>
    </row>
    <row r="293">
      <c r="A293" s="147"/>
      <c r="B293" s="164"/>
      <c r="C293" s="164"/>
      <c r="D293" s="4"/>
    </row>
    <row r="294">
      <c r="A294" s="147"/>
      <c r="B294" s="164"/>
      <c r="C294" s="164"/>
      <c r="D294" s="4"/>
    </row>
    <row r="295">
      <c r="A295" s="147"/>
      <c r="B295" s="164"/>
      <c r="C295" s="164"/>
      <c r="D295" s="4"/>
    </row>
    <row r="296">
      <c r="A296" s="147"/>
      <c r="B296" s="164"/>
      <c r="C296" s="164"/>
      <c r="D296" s="4"/>
    </row>
    <row r="297">
      <c r="A297" s="147"/>
      <c r="B297" s="164"/>
      <c r="C297" s="164"/>
      <c r="D297" s="4"/>
    </row>
    <row r="298">
      <c r="A298" s="147"/>
      <c r="B298" s="164"/>
      <c r="C298" s="164"/>
      <c r="D298" s="4"/>
    </row>
    <row r="299">
      <c r="A299" s="147"/>
      <c r="B299" s="164"/>
      <c r="C299" s="164"/>
      <c r="D299" s="4"/>
    </row>
    <row r="300">
      <c r="A300" s="147"/>
      <c r="B300" s="164"/>
      <c r="C300" s="164"/>
      <c r="D300" s="4"/>
    </row>
    <row r="301">
      <c r="A301" s="147"/>
      <c r="B301" s="164"/>
      <c r="C301" s="164"/>
      <c r="D301" s="4"/>
    </row>
    <row r="302">
      <c r="A302" s="147"/>
      <c r="B302" s="164"/>
      <c r="C302" s="164"/>
      <c r="D302" s="4"/>
    </row>
    <row r="303">
      <c r="A303" s="147"/>
      <c r="B303" s="164"/>
      <c r="C303" s="164"/>
      <c r="D303" s="4"/>
    </row>
    <row r="304">
      <c r="A304" s="147"/>
      <c r="B304" s="164"/>
      <c r="C304" s="164"/>
      <c r="D304" s="4"/>
    </row>
    <row r="305">
      <c r="A305" s="147"/>
      <c r="B305" s="164"/>
      <c r="C305" s="164"/>
      <c r="D305" s="4"/>
    </row>
    <row r="306">
      <c r="A306" s="147"/>
      <c r="B306" s="164"/>
      <c r="C306" s="164"/>
      <c r="D306" s="4"/>
    </row>
    <row r="307">
      <c r="A307" s="147"/>
      <c r="B307" s="164"/>
      <c r="C307" s="164"/>
      <c r="D307" s="4"/>
    </row>
    <row r="308">
      <c r="A308" s="147"/>
      <c r="B308" s="164"/>
      <c r="C308" s="164"/>
      <c r="D308" s="4"/>
    </row>
    <row r="309">
      <c r="A309" s="147"/>
      <c r="B309" s="164"/>
      <c r="C309" s="164"/>
      <c r="D309" s="4"/>
    </row>
    <row r="310">
      <c r="A310" s="147"/>
      <c r="B310" s="164"/>
      <c r="C310" s="164"/>
      <c r="D310" s="4"/>
    </row>
    <row r="311">
      <c r="A311" s="147"/>
      <c r="B311" s="164"/>
      <c r="C311" s="164"/>
      <c r="D311" s="4"/>
    </row>
    <row r="312">
      <c r="A312" s="147"/>
      <c r="B312" s="164"/>
      <c r="C312" s="164"/>
      <c r="D312" s="4"/>
    </row>
    <row r="313">
      <c r="A313" s="147"/>
      <c r="B313" s="164"/>
      <c r="C313" s="164"/>
      <c r="D313" s="4"/>
    </row>
    <row r="314">
      <c r="A314" s="147"/>
      <c r="B314" s="164"/>
      <c r="C314" s="164"/>
      <c r="D314" s="4"/>
    </row>
    <row r="315">
      <c r="A315" s="147"/>
      <c r="B315" s="164"/>
      <c r="C315" s="164"/>
      <c r="D315" s="4"/>
    </row>
    <row r="316">
      <c r="A316" s="147"/>
      <c r="B316" s="164"/>
      <c r="C316" s="164"/>
      <c r="D316" s="4"/>
    </row>
    <row r="317">
      <c r="A317" s="147"/>
      <c r="B317" s="164"/>
      <c r="C317" s="164"/>
      <c r="D317" s="4"/>
    </row>
    <row r="318">
      <c r="A318" s="147"/>
      <c r="B318" s="164"/>
      <c r="C318" s="164"/>
      <c r="D318" s="4"/>
    </row>
    <row r="319">
      <c r="A319" s="147"/>
      <c r="B319" s="164"/>
      <c r="C319" s="164"/>
      <c r="D319" s="4"/>
    </row>
    <row r="320">
      <c r="A320" s="147"/>
      <c r="B320" s="164"/>
      <c r="C320" s="164"/>
      <c r="D320" s="4"/>
    </row>
    <row r="321">
      <c r="A321" s="147"/>
      <c r="B321" s="164"/>
      <c r="C321" s="164"/>
      <c r="D321" s="4"/>
    </row>
    <row r="322">
      <c r="A322" s="147"/>
      <c r="B322" s="164"/>
      <c r="C322" s="164"/>
      <c r="D322" s="4"/>
    </row>
    <row r="323">
      <c r="A323" s="147"/>
      <c r="B323" s="164"/>
      <c r="C323" s="164"/>
      <c r="D323" s="4"/>
    </row>
    <row r="324">
      <c r="A324" s="147"/>
      <c r="B324" s="164"/>
      <c r="C324" s="164"/>
      <c r="D324" s="4"/>
    </row>
    <row r="325">
      <c r="A325" s="147"/>
      <c r="B325" s="164"/>
      <c r="C325" s="164"/>
      <c r="D325" s="4"/>
    </row>
    <row r="326">
      <c r="A326" s="147"/>
      <c r="B326" s="164"/>
      <c r="C326" s="164"/>
      <c r="D326" s="4"/>
    </row>
    <row r="327">
      <c r="A327" s="147"/>
      <c r="B327" s="164"/>
      <c r="C327" s="164"/>
      <c r="D327" s="4"/>
    </row>
    <row r="328">
      <c r="A328" s="147"/>
      <c r="B328" s="164"/>
      <c r="C328" s="164"/>
      <c r="D328" s="4"/>
    </row>
    <row r="329">
      <c r="A329" s="147"/>
      <c r="B329" s="164"/>
      <c r="C329" s="164"/>
      <c r="D329" s="4"/>
    </row>
    <row r="330">
      <c r="A330" s="147"/>
      <c r="B330" s="164"/>
      <c r="C330" s="164"/>
      <c r="D330" s="4"/>
    </row>
    <row r="331">
      <c r="A331" s="147"/>
      <c r="B331" s="164"/>
      <c r="C331" s="164"/>
      <c r="D331" s="4"/>
    </row>
    <row r="332">
      <c r="A332" s="147"/>
      <c r="B332" s="164"/>
      <c r="C332" s="164"/>
      <c r="D332" s="4"/>
    </row>
    <row r="333">
      <c r="A333" s="147"/>
      <c r="B333" s="164"/>
      <c r="C333" s="164"/>
      <c r="D333" s="4"/>
    </row>
    <row r="334">
      <c r="A334" s="147"/>
      <c r="B334" s="164"/>
      <c r="C334" s="164"/>
      <c r="D334" s="4"/>
    </row>
    <row r="335">
      <c r="A335" s="147"/>
      <c r="B335" s="164"/>
      <c r="C335" s="164"/>
      <c r="D335" s="4"/>
    </row>
    <row r="336">
      <c r="A336" s="147"/>
      <c r="B336" s="164"/>
      <c r="C336" s="164"/>
      <c r="D336" s="4"/>
    </row>
    <row r="337">
      <c r="A337" s="147"/>
      <c r="B337" s="164"/>
      <c r="C337" s="164"/>
      <c r="D337" s="4"/>
    </row>
    <row r="338">
      <c r="A338" s="147"/>
      <c r="B338" s="164"/>
      <c r="C338" s="164"/>
      <c r="D338" s="4"/>
    </row>
    <row r="339">
      <c r="A339" s="147"/>
      <c r="B339" s="164"/>
      <c r="C339" s="164"/>
      <c r="D339" s="4"/>
    </row>
    <row r="340">
      <c r="A340" s="147"/>
      <c r="B340" s="164"/>
      <c r="C340" s="164"/>
      <c r="D340" s="4"/>
    </row>
    <row r="341">
      <c r="A341" s="147"/>
      <c r="B341" s="164"/>
      <c r="C341" s="164"/>
      <c r="D341" s="4"/>
    </row>
    <row r="342">
      <c r="A342" s="147"/>
      <c r="B342" s="164"/>
      <c r="C342" s="164"/>
      <c r="D342" s="4"/>
    </row>
    <row r="343">
      <c r="A343" s="147"/>
      <c r="B343" s="164"/>
      <c r="C343" s="164"/>
      <c r="D343" s="4"/>
    </row>
    <row r="344">
      <c r="A344" s="147"/>
      <c r="B344" s="164"/>
      <c r="C344" s="164"/>
      <c r="D344" s="4"/>
    </row>
    <row r="345">
      <c r="A345" s="147"/>
      <c r="B345" s="164"/>
      <c r="C345" s="164"/>
      <c r="D345" s="4"/>
    </row>
    <row r="346">
      <c r="A346" s="147"/>
      <c r="B346" s="164"/>
      <c r="C346" s="164"/>
      <c r="D346" s="4"/>
    </row>
    <row r="347">
      <c r="A347" s="147"/>
      <c r="B347" s="164"/>
      <c r="C347" s="164"/>
      <c r="D347" s="4"/>
    </row>
    <row r="348">
      <c r="A348" s="147"/>
      <c r="B348" s="164"/>
      <c r="C348" s="164"/>
      <c r="D348" s="4"/>
    </row>
    <row r="349">
      <c r="A349" s="147"/>
      <c r="B349" s="164"/>
      <c r="C349" s="164"/>
      <c r="D349" s="4"/>
    </row>
    <row r="350">
      <c r="A350" s="147"/>
      <c r="B350" s="164"/>
      <c r="C350" s="164"/>
      <c r="D350" s="4"/>
    </row>
    <row r="351">
      <c r="A351" s="147"/>
      <c r="B351" s="164"/>
      <c r="C351" s="164"/>
      <c r="D351" s="4"/>
    </row>
    <row r="352">
      <c r="A352" s="147"/>
      <c r="B352" s="164"/>
      <c r="C352" s="164"/>
      <c r="D352" s="4"/>
    </row>
    <row r="353">
      <c r="A353" s="147"/>
      <c r="B353" s="164"/>
      <c r="C353" s="164"/>
      <c r="D353" s="4"/>
    </row>
    <row r="354">
      <c r="A354" s="147"/>
      <c r="B354" s="164"/>
      <c r="C354" s="164"/>
      <c r="D354" s="4"/>
    </row>
    <row r="355">
      <c r="A355" s="147"/>
      <c r="B355" s="164"/>
      <c r="C355" s="164"/>
      <c r="D355" s="4"/>
    </row>
    <row r="356">
      <c r="A356" s="147"/>
      <c r="B356" s="164"/>
      <c r="C356" s="164"/>
      <c r="D356" s="4"/>
    </row>
    <row r="357">
      <c r="A357" s="147"/>
      <c r="B357" s="164"/>
      <c r="C357" s="164"/>
      <c r="D357" s="4"/>
    </row>
    <row r="358">
      <c r="A358" s="147"/>
      <c r="B358" s="164"/>
      <c r="C358" s="164"/>
      <c r="D358" s="4"/>
    </row>
    <row r="359">
      <c r="A359" s="147"/>
      <c r="B359" s="164"/>
      <c r="C359" s="164"/>
      <c r="D359" s="4"/>
    </row>
    <row r="360">
      <c r="A360" s="147"/>
      <c r="B360" s="164"/>
      <c r="C360" s="164"/>
      <c r="D360" s="4"/>
    </row>
    <row r="361">
      <c r="A361" s="147"/>
      <c r="B361" s="164"/>
      <c r="C361" s="164"/>
      <c r="D361" s="4"/>
    </row>
    <row r="362">
      <c r="A362" s="147"/>
      <c r="B362" s="164"/>
      <c r="C362" s="164"/>
      <c r="D362" s="4"/>
    </row>
    <row r="363">
      <c r="A363" s="147"/>
      <c r="B363" s="164"/>
      <c r="C363" s="164"/>
      <c r="D363" s="4"/>
    </row>
    <row r="364">
      <c r="A364" s="147"/>
      <c r="B364" s="164"/>
      <c r="C364" s="164"/>
      <c r="D364" s="4"/>
    </row>
    <row r="365">
      <c r="A365" s="147"/>
      <c r="B365" s="164"/>
      <c r="C365" s="164"/>
      <c r="D365" s="4"/>
    </row>
    <row r="366">
      <c r="A366" s="147"/>
      <c r="B366" s="164"/>
      <c r="C366" s="164"/>
      <c r="D366" s="4"/>
    </row>
    <row r="367">
      <c r="A367" s="147"/>
      <c r="B367" s="164"/>
      <c r="C367" s="164"/>
      <c r="D367" s="4"/>
    </row>
    <row r="368">
      <c r="A368" s="147"/>
      <c r="B368" s="164"/>
      <c r="C368" s="164"/>
      <c r="D368" s="4"/>
    </row>
    <row r="369">
      <c r="A369" s="147"/>
      <c r="B369" s="164"/>
      <c r="C369" s="164"/>
      <c r="D369" s="4"/>
    </row>
    <row r="370">
      <c r="A370" s="147"/>
      <c r="B370" s="164"/>
      <c r="C370" s="164"/>
      <c r="D370" s="4"/>
    </row>
    <row r="371">
      <c r="A371" s="147"/>
      <c r="B371" s="164"/>
      <c r="C371" s="164"/>
      <c r="D371" s="4"/>
    </row>
    <row r="372">
      <c r="A372" s="147"/>
      <c r="B372" s="164"/>
      <c r="C372" s="164"/>
      <c r="D372" s="4"/>
    </row>
    <row r="373">
      <c r="A373" s="147"/>
      <c r="B373" s="164"/>
      <c r="C373" s="164"/>
      <c r="D373" s="4"/>
    </row>
    <row r="374">
      <c r="A374" s="147"/>
      <c r="B374" s="164"/>
      <c r="C374" s="164"/>
      <c r="D374" s="4"/>
    </row>
    <row r="375">
      <c r="A375" s="147"/>
      <c r="B375" s="164"/>
      <c r="C375" s="164"/>
      <c r="D375" s="4"/>
    </row>
    <row r="376">
      <c r="A376" s="147"/>
      <c r="B376" s="164"/>
      <c r="C376" s="164"/>
      <c r="D376" s="4"/>
    </row>
    <row r="377">
      <c r="A377" s="147"/>
      <c r="B377" s="164"/>
      <c r="C377" s="164"/>
      <c r="D377" s="4"/>
    </row>
    <row r="378">
      <c r="A378" s="147"/>
      <c r="B378" s="164"/>
      <c r="C378" s="164"/>
      <c r="D378" s="4"/>
    </row>
    <row r="379">
      <c r="A379" s="147"/>
      <c r="B379" s="164"/>
      <c r="C379" s="164"/>
      <c r="D379" s="4"/>
    </row>
    <row r="380">
      <c r="A380" s="147"/>
      <c r="B380" s="164"/>
      <c r="C380" s="164"/>
      <c r="D380" s="4"/>
    </row>
    <row r="381">
      <c r="A381" s="147"/>
      <c r="B381" s="164"/>
      <c r="C381" s="164"/>
      <c r="D381" s="4"/>
    </row>
    <row r="382">
      <c r="A382" s="147"/>
      <c r="B382" s="164"/>
      <c r="C382" s="164"/>
      <c r="D382" s="4"/>
    </row>
    <row r="383">
      <c r="A383" s="147"/>
      <c r="B383" s="164"/>
      <c r="C383" s="164"/>
      <c r="D383" s="4"/>
    </row>
    <row r="384">
      <c r="A384" s="147"/>
      <c r="B384" s="164"/>
      <c r="C384" s="164"/>
      <c r="D384" s="4"/>
    </row>
    <row r="385">
      <c r="A385" s="147"/>
      <c r="B385" s="164"/>
      <c r="C385" s="164"/>
      <c r="D385" s="4"/>
    </row>
    <row r="386">
      <c r="A386" s="147"/>
      <c r="B386" s="164"/>
      <c r="C386" s="164"/>
      <c r="D386" s="4"/>
    </row>
    <row r="387">
      <c r="A387" s="147"/>
      <c r="B387" s="164"/>
      <c r="C387" s="164"/>
      <c r="D387" s="4"/>
    </row>
    <row r="388">
      <c r="A388" s="147"/>
      <c r="B388" s="164"/>
      <c r="C388" s="164"/>
      <c r="D388" s="4"/>
    </row>
    <row r="389">
      <c r="A389" s="147"/>
      <c r="B389" s="164"/>
      <c r="C389" s="164"/>
      <c r="D389" s="4"/>
    </row>
    <row r="390">
      <c r="A390" s="147"/>
      <c r="B390" s="164"/>
      <c r="C390" s="164"/>
      <c r="D390" s="4"/>
    </row>
    <row r="391">
      <c r="A391" s="147"/>
      <c r="B391" s="164"/>
      <c r="C391" s="164"/>
      <c r="D391" s="4"/>
    </row>
    <row r="392">
      <c r="A392" s="147"/>
      <c r="B392" s="164"/>
      <c r="C392" s="164"/>
      <c r="D392" s="4"/>
    </row>
    <row r="393">
      <c r="A393" s="147"/>
      <c r="B393" s="164"/>
      <c r="C393" s="164"/>
      <c r="D393" s="4"/>
    </row>
    <row r="394">
      <c r="A394" s="147"/>
      <c r="B394" s="164"/>
      <c r="C394" s="164"/>
      <c r="D394" s="4"/>
    </row>
    <row r="395">
      <c r="A395" s="147"/>
      <c r="B395" s="164"/>
      <c r="C395" s="164"/>
      <c r="D395" s="4"/>
    </row>
    <row r="396">
      <c r="A396" s="147"/>
      <c r="B396" s="164"/>
      <c r="C396" s="164"/>
      <c r="D396" s="4"/>
    </row>
    <row r="397">
      <c r="A397" s="147"/>
      <c r="B397" s="164"/>
      <c r="C397" s="164"/>
      <c r="D397" s="4"/>
    </row>
    <row r="398">
      <c r="A398" s="147"/>
      <c r="B398" s="164"/>
      <c r="C398" s="164"/>
      <c r="D398" s="4"/>
    </row>
    <row r="399">
      <c r="A399" s="147"/>
      <c r="B399" s="164"/>
      <c r="C399" s="164"/>
      <c r="D399" s="4"/>
    </row>
    <row r="400">
      <c r="A400" s="147"/>
      <c r="B400" s="164"/>
      <c r="C400" s="164"/>
      <c r="D400" s="4"/>
    </row>
    <row r="401">
      <c r="A401" s="147"/>
      <c r="B401" s="164"/>
      <c r="C401" s="164"/>
      <c r="D401" s="4"/>
    </row>
    <row r="402">
      <c r="A402" s="147"/>
      <c r="B402" s="164"/>
      <c r="C402" s="164"/>
      <c r="D402" s="4"/>
    </row>
    <row r="403">
      <c r="A403" s="147"/>
      <c r="B403" s="164"/>
      <c r="C403" s="164"/>
      <c r="D403" s="4"/>
    </row>
    <row r="404">
      <c r="A404" s="147"/>
      <c r="B404" s="164"/>
      <c r="C404" s="164"/>
      <c r="D404" s="4"/>
    </row>
    <row r="405">
      <c r="A405" s="147"/>
      <c r="B405" s="164"/>
      <c r="C405" s="164"/>
      <c r="D405" s="4"/>
    </row>
    <row r="406">
      <c r="A406" s="147"/>
      <c r="B406" s="164"/>
      <c r="C406" s="164"/>
      <c r="D406" s="4"/>
    </row>
    <row r="407">
      <c r="A407" s="147"/>
      <c r="B407" s="164"/>
      <c r="C407" s="164"/>
      <c r="D407" s="4"/>
    </row>
    <row r="408">
      <c r="A408" s="147"/>
      <c r="B408" s="164"/>
      <c r="C408" s="164"/>
      <c r="D408" s="4"/>
    </row>
    <row r="409">
      <c r="A409" s="147"/>
      <c r="B409" s="164"/>
      <c r="C409" s="164"/>
      <c r="D409" s="4"/>
    </row>
    <row r="410">
      <c r="A410" s="147"/>
      <c r="B410" s="164"/>
      <c r="C410" s="164"/>
      <c r="D410" s="4"/>
    </row>
    <row r="411">
      <c r="A411" s="147"/>
      <c r="B411" s="164"/>
      <c r="C411" s="164"/>
      <c r="D411" s="4"/>
    </row>
    <row r="412">
      <c r="A412" s="147"/>
      <c r="B412" s="164"/>
      <c r="C412" s="164"/>
      <c r="D412" s="4"/>
    </row>
    <row r="413">
      <c r="A413" s="147"/>
      <c r="B413" s="164"/>
      <c r="C413" s="164"/>
      <c r="D413" s="4"/>
    </row>
    <row r="414">
      <c r="A414" s="147"/>
      <c r="B414" s="164"/>
      <c r="C414" s="164"/>
      <c r="D414" s="4"/>
    </row>
    <row r="415">
      <c r="A415" s="147"/>
      <c r="B415" s="164"/>
      <c r="C415" s="164"/>
      <c r="D415" s="4"/>
    </row>
    <row r="416">
      <c r="A416" s="147"/>
      <c r="B416" s="164"/>
      <c r="C416" s="164"/>
      <c r="D416" s="4"/>
    </row>
    <row r="417">
      <c r="A417" s="147"/>
      <c r="B417" s="164"/>
      <c r="C417" s="164"/>
      <c r="D417" s="4"/>
    </row>
    <row r="418">
      <c r="A418" s="147"/>
      <c r="B418" s="164"/>
      <c r="C418" s="164"/>
      <c r="D418" s="4"/>
    </row>
    <row r="419">
      <c r="A419" s="147"/>
      <c r="B419" s="164"/>
      <c r="C419" s="164"/>
      <c r="D419" s="4"/>
    </row>
    <row r="420">
      <c r="A420" s="147"/>
      <c r="B420" s="164"/>
      <c r="C420" s="164"/>
      <c r="D420" s="4"/>
    </row>
    <row r="421">
      <c r="A421" s="147"/>
      <c r="B421" s="164"/>
      <c r="C421" s="164"/>
      <c r="D421" s="4"/>
    </row>
    <row r="422">
      <c r="A422" s="147"/>
      <c r="B422" s="164"/>
      <c r="C422" s="164"/>
      <c r="D422" s="4"/>
    </row>
    <row r="423">
      <c r="A423" s="147"/>
      <c r="B423" s="164"/>
      <c r="C423" s="164"/>
      <c r="D423" s="4"/>
    </row>
    <row r="424">
      <c r="A424" s="147"/>
      <c r="B424" s="164"/>
      <c r="C424" s="164"/>
      <c r="D424" s="4"/>
    </row>
    <row r="425">
      <c r="A425" s="147"/>
      <c r="B425" s="164"/>
      <c r="C425" s="164"/>
      <c r="D425" s="4"/>
    </row>
    <row r="426">
      <c r="A426" s="147"/>
      <c r="B426" s="164"/>
      <c r="C426" s="164"/>
      <c r="D426" s="4"/>
    </row>
    <row r="427">
      <c r="A427" s="147"/>
      <c r="B427" s="164"/>
      <c r="C427" s="164"/>
      <c r="D427" s="4"/>
    </row>
    <row r="428">
      <c r="A428" s="147"/>
      <c r="B428" s="164"/>
      <c r="C428" s="164"/>
      <c r="D428" s="4"/>
    </row>
    <row r="429">
      <c r="A429" s="147"/>
      <c r="B429" s="164"/>
      <c r="C429" s="164"/>
      <c r="D429" s="4"/>
    </row>
    <row r="430">
      <c r="A430" s="147"/>
      <c r="B430" s="164"/>
      <c r="C430" s="164"/>
      <c r="D430" s="4"/>
    </row>
    <row r="431">
      <c r="A431" s="147"/>
      <c r="B431" s="164"/>
      <c r="C431" s="164"/>
      <c r="D431" s="4"/>
    </row>
    <row r="432">
      <c r="A432" s="147"/>
      <c r="B432" s="164"/>
      <c r="C432" s="164"/>
      <c r="D432" s="4"/>
    </row>
    <row r="433">
      <c r="A433" s="147"/>
      <c r="B433" s="164"/>
      <c r="C433" s="164"/>
      <c r="D433" s="4"/>
    </row>
    <row r="434">
      <c r="A434" s="147"/>
      <c r="B434" s="164"/>
      <c r="C434" s="164"/>
      <c r="D434" s="4"/>
    </row>
    <row r="435">
      <c r="A435" s="147"/>
      <c r="B435" s="164"/>
      <c r="C435" s="164"/>
      <c r="D435" s="4"/>
    </row>
    <row r="436">
      <c r="A436" s="147"/>
      <c r="B436" s="164"/>
      <c r="C436" s="164"/>
      <c r="D436" s="4"/>
    </row>
    <row r="437">
      <c r="A437" s="147"/>
      <c r="B437" s="164"/>
      <c r="C437" s="164"/>
      <c r="D437" s="4"/>
    </row>
    <row r="438">
      <c r="A438" s="147"/>
      <c r="B438" s="164"/>
      <c r="C438" s="164"/>
      <c r="D438" s="4"/>
    </row>
    <row r="439">
      <c r="A439" s="147"/>
      <c r="B439" s="164"/>
      <c r="C439" s="164"/>
      <c r="D439" s="4"/>
    </row>
    <row r="440">
      <c r="A440" s="147"/>
      <c r="B440" s="164"/>
      <c r="C440" s="164"/>
      <c r="D440" s="4"/>
    </row>
    <row r="441">
      <c r="A441" s="147"/>
      <c r="B441" s="164"/>
      <c r="C441" s="164"/>
      <c r="D441" s="4"/>
    </row>
    <row r="442">
      <c r="A442" s="147"/>
      <c r="B442" s="164"/>
      <c r="C442" s="164"/>
      <c r="D442" s="4"/>
    </row>
    <row r="443">
      <c r="A443" s="147"/>
      <c r="B443" s="164"/>
      <c r="C443" s="164"/>
      <c r="D443" s="4"/>
    </row>
    <row r="444">
      <c r="A444" s="147"/>
      <c r="B444" s="164"/>
      <c r="C444" s="164"/>
      <c r="D444" s="4"/>
    </row>
    <row r="445">
      <c r="A445" s="147"/>
      <c r="B445" s="164"/>
      <c r="C445" s="164"/>
      <c r="D445" s="4"/>
    </row>
    <row r="446">
      <c r="A446" s="147"/>
      <c r="B446" s="164"/>
      <c r="C446" s="164"/>
      <c r="D446" s="4"/>
    </row>
    <row r="447">
      <c r="A447" s="147"/>
      <c r="B447" s="164"/>
      <c r="C447" s="164"/>
      <c r="D447" s="4"/>
    </row>
    <row r="448">
      <c r="A448" s="147"/>
      <c r="B448" s="164"/>
      <c r="C448" s="164"/>
      <c r="D448" s="4"/>
    </row>
    <row r="449">
      <c r="A449" s="147"/>
      <c r="B449" s="164"/>
      <c r="C449" s="164"/>
      <c r="D449" s="4"/>
    </row>
    <row r="450">
      <c r="A450" s="147"/>
      <c r="B450" s="164"/>
      <c r="C450" s="164"/>
      <c r="D450" s="4"/>
    </row>
    <row r="451">
      <c r="A451" s="147"/>
      <c r="B451" s="164"/>
      <c r="C451" s="164"/>
      <c r="D451" s="4"/>
    </row>
    <row r="452">
      <c r="A452" s="147"/>
      <c r="B452" s="164"/>
      <c r="C452" s="164"/>
      <c r="D452" s="4"/>
    </row>
    <row r="453">
      <c r="A453" s="147"/>
      <c r="B453" s="164"/>
      <c r="C453" s="164"/>
      <c r="D453" s="4"/>
    </row>
    <row r="454">
      <c r="A454" s="147"/>
      <c r="B454" s="164"/>
      <c r="C454" s="164"/>
      <c r="D454" s="4"/>
    </row>
    <row r="455">
      <c r="A455" s="147"/>
      <c r="B455" s="164"/>
      <c r="C455" s="164"/>
      <c r="D455" s="4"/>
    </row>
    <row r="456">
      <c r="A456" s="147"/>
      <c r="B456" s="164"/>
      <c r="C456" s="164"/>
      <c r="D456" s="4"/>
    </row>
    <row r="457">
      <c r="A457" s="147"/>
      <c r="B457" s="164"/>
      <c r="C457" s="164"/>
      <c r="D457" s="4"/>
    </row>
    <row r="458">
      <c r="A458" s="147"/>
      <c r="B458" s="164"/>
      <c r="C458" s="164"/>
      <c r="D458" s="4"/>
    </row>
    <row r="459">
      <c r="A459" s="147"/>
      <c r="B459" s="164"/>
      <c r="C459" s="164"/>
      <c r="D459" s="4"/>
    </row>
    <row r="460">
      <c r="A460" s="147"/>
      <c r="B460" s="164"/>
      <c r="C460" s="164"/>
      <c r="D460" s="4"/>
    </row>
    <row r="461">
      <c r="A461" s="147"/>
      <c r="B461" s="164"/>
      <c r="C461" s="164"/>
      <c r="D461" s="4"/>
    </row>
    <row r="462">
      <c r="A462" s="147"/>
      <c r="B462" s="164"/>
      <c r="C462" s="164"/>
      <c r="D462" s="4"/>
    </row>
    <row r="463">
      <c r="A463" s="147"/>
      <c r="B463" s="164"/>
      <c r="C463" s="164"/>
      <c r="D463" s="4"/>
    </row>
    <row r="464">
      <c r="A464" s="147"/>
      <c r="B464" s="164"/>
      <c r="C464" s="164"/>
      <c r="D464" s="4"/>
    </row>
    <row r="465">
      <c r="A465" s="147"/>
      <c r="B465" s="164"/>
      <c r="C465" s="164"/>
      <c r="D465" s="4"/>
    </row>
    <row r="466">
      <c r="A466" s="147"/>
      <c r="B466" s="164"/>
      <c r="C466" s="164"/>
      <c r="D466" s="4"/>
    </row>
    <row r="467">
      <c r="A467" s="147"/>
      <c r="B467" s="164"/>
      <c r="C467" s="164"/>
      <c r="D467" s="4"/>
    </row>
    <row r="468">
      <c r="A468" s="147"/>
      <c r="B468" s="164"/>
      <c r="C468" s="164"/>
      <c r="D468" s="4"/>
    </row>
    <row r="469">
      <c r="A469" s="147"/>
      <c r="B469" s="164"/>
      <c r="C469" s="164"/>
      <c r="D469" s="4"/>
    </row>
    <row r="470">
      <c r="A470" s="147"/>
      <c r="B470" s="164"/>
      <c r="C470" s="164"/>
      <c r="D470" s="4"/>
    </row>
    <row r="471">
      <c r="A471" s="147"/>
      <c r="B471" s="164"/>
      <c r="C471" s="164"/>
      <c r="D471" s="4"/>
    </row>
    <row r="472">
      <c r="A472" s="147"/>
      <c r="B472" s="164"/>
      <c r="C472" s="164"/>
      <c r="D472" s="4"/>
    </row>
    <row r="473">
      <c r="A473" s="147"/>
      <c r="B473" s="164"/>
      <c r="C473" s="164"/>
      <c r="D473" s="4"/>
    </row>
    <row r="474">
      <c r="A474" s="147"/>
      <c r="B474" s="164"/>
      <c r="C474" s="164"/>
      <c r="D474" s="4"/>
    </row>
    <row r="475">
      <c r="A475" s="147"/>
      <c r="B475" s="164"/>
      <c r="C475" s="164"/>
      <c r="D475" s="4"/>
    </row>
    <row r="476">
      <c r="A476" s="147"/>
      <c r="B476" s="164"/>
      <c r="C476" s="164"/>
      <c r="D476" s="4"/>
    </row>
    <row r="477">
      <c r="A477" s="147"/>
      <c r="B477" s="164"/>
      <c r="C477" s="164"/>
      <c r="D477" s="4"/>
    </row>
    <row r="478">
      <c r="A478" s="147"/>
      <c r="B478" s="164"/>
      <c r="C478" s="164"/>
      <c r="D478" s="4"/>
    </row>
    <row r="479">
      <c r="A479" s="147"/>
      <c r="B479" s="164"/>
      <c r="C479" s="164"/>
      <c r="D479" s="4"/>
    </row>
    <row r="480">
      <c r="A480" s="147"/>
      <c r="B480" s="164"/>
      <c r="C480" s="164"/>
      <c r="D480" s="4"/>
    </row>
    <row r="481">
      <c r="A481" s="147"/>
      <c r="B481" s="164"/>
      <c r="C481" s="164"/>
      <c r="D481" s="4"/>
    </row>
    <row r="482">
      <c r="A482" s="147"/>
      <c r="B482" s="164"/>
      <c r="C482" s="164"/>
      <c r="D482" s="4"/>
    </row>
    <row r="483">
      <c r="A483" s="147"/>
      <c r="B483" s="164"/>
      <c r="C483" s="164"/>
      <c r="D483" s="4"/>
    </row>
    <row r="484">
      <c r="A484" s="147"/>
      <c r="B484" s="164"/>
      <c r="C484" s="164"/>
      <c r="D484" s="4"/>
    </row>
    <row r="485">
      <c r="A485" s="147"/>
      <c r="B485" s="164"/>
      <c r="C485" s="164"/>
      <c r="D485" s="4"/>
    </row>
    <row r="486">
      <c r="A486" s="147"/>
      <c r="B486" s="164"/>
      <c r="C486" s="164"/>
      <c r="D486" s="4"/>
    </row>
    <row r="487">
      <c r="A487" s="147"/>
      <c r="B487" s="164"/>
      <c r="C487" s="164"/>
      <c r="D487" s="4"/>
    </row>
    <row r="488">
      <c r="A488" s="147"/>
      <c r="B488" s="164"/>
      <c r="C488" s="164"/>
      <c r="D488" s="4"/>
    </row>
    <row r="489">
      <c r="A489" s="147"/>
      <c r="B489" s="164"/>
      <c r="C489" s="164"/>
      <c r="D489" s="4"/>
    </row>
    <row r="490">
      <c r="A490" s="147"/>
      <c r="B490" s="164"/>
      <c r="C490" s="164"/>
      <c r="D490" s="4"/>
    </row>
    <row r="491">
      <c r="A491" s="147"/>
      <c r="B491" s="164"/>
      <c r="C491" s="164"/>
      <c r="D491" s="4"/>
    </row>
    <row r="492">
      <c r="A492" s="147"/>
      <c r="B492" s="164"/>
      <c r="C492" s="164"/>
      <c r="D492" s="4"/>
    </row>
    <row r="493">
      <c r="A493" s="147"/>
      <c r="B493" s="164"/>
      <c r="C493" s="164"/>
      <c r="D493" s="4"/>
    </row>
    <row r="494">
      <c r="A494" s="147"/>
      <c r="B494" s="164"/>
      <c r="C494" s="164"/>
      <c r="D494" s="4"/>
    </row>
    <row r="495">
      <c r="A495" s="147"/>
      <c r="B495" s="164"/>
      <c r="C495" s="164"/>
      <c r="D495" s="4"/>
    </row>
    <row r="496">
      <c r="A496" s="147"/>
      <c r="B496" s="164"/>
      <c r="C496" s="164"/>
      <c r="D496" s="4"/>
    </row>
    <row r="497">
      <c r="A497" s="147"/>
      <c r="B497" s="164"/>
      <c r="C497" s="164"/>
      <c r="D497" s="4"/>
    </row>
    <row r="498">
      <c r="A498" s="147"/>
      <c r="B498" s="164"/>
      <c r="C498" s="164"/>
      <c r="D498" s="4"/>
    </row>
    <row r="499">
      <c r="A499" s="147"/>
      <c r="B499" s="164"/>
      <c r="C499" s="164"/>
      <c r="D499" s="4"/>
    </row>
    <row r="500">
      <c r="A500" s="147"/>
      <c r="B500" s="164"/>
      <c r="C500" s="164"/>
      <c r="D500" s="4"/>
    </row>
    <row r="501">
      <c r="A501" s="147"/>
      <c r="B501" s="164"/>
      <c r="C501" s="164"/>
      <c r="D501" s="4"/>
    </row>
    <row r="502">
      <c r="A502" s="147"/>
      <c r="B502" s="164"/>
      <c r="C502" s="164"/>
      <c r="D502" s="4"/>
    </row>
    <row r="503">
      <c r="A503" s="147"/>
      <c r="B503" s="164"/>
      <c r="C503" s="164"/>
      <c r="D503" s="4"/>
    </row>
    <row r="504">
      <c r="A504" s="147"/>
      <c r="B504" s="164"/>
      <c r="C504" s="164"/>
      <c r="D504" s="4"/>
    </row>
    <row r="505">
      <c r="A505" s="147"/>
      <c r="B505" s="164"/>
      <c r="C505" s="164"/>
      <c r="D505" s="4"/>
    </row>
    <row r="506">
      <c r="A506" s="147"/>
      <c r="B506" s="164"/>
      <c r="C506" s="164"/>
      <c r="D506" s="4"/>
    </row>
    <row r="507">
      <c r="A507" s="147"/>
      <c r="B507" s="164"/>
      <c r="C507" s="164"/>
      <c r="D507" s="4"/>
    </row>
    <row r="508">
      <c r="A508" s="147"/>
      <c r="B508" s="164"/>
      <c r="C508" s="164"/>
      <c r="D508" s="4"/>
    </row>
    <row r="509">
      <c r="A509" s="147"/>
      <c r="B509" s="164"/>
      <c r="C509" s="164"/>
      <c r="D509" s="4"/>
    </row>
    <row r="510">
      <c r="A510" s="147"/>
      <c r="B510" s="164"/>
      <c r="C510" s="164"/>
      <c r="D510" s="4"/>
    </row>
    <row r="511">
      <c r="A511" s="147"/>
      <c r="B511" s="164"/>
      <c r="C511" s="164"/>
      <c r="D511" s="4"/>
    </row>
    <row r="512">
      <c r="A512" s="147"/>
      <c r="B512" s="164"/>
      <c r="C512" s="164"/>
      <c r="D512" s="4"/>
    </row>
    <row r="513">
      <c r="A513" s="147"/>
      <c r="B513" s="164"/>
      <c r="C513" s="164"/>
      <c r="D513" s="4"/>
    </row>
    <row r="514">
      <c r="A514" s="147"/>
      <c r="B514" s="164"/>
      <c r="C514" s="164"/>
      <c r="D514" s="4"/>
    </row>
    <row r="515">
      <c r="A515" s="147"/>
      <c r="B515" s="164"/>
      <c r="C515" s="164"/>
      <c r="D515" s="4"/>
    </row>
    <row r="516">
      <c r="A516" s="147"/>
      <c r="B516" s="164"/>
      <c r="C516" s="164"/>
      <c r="D516" s="4"/>
    </row>
    <row r="517">
      <c r="A517" s="147"/>
      <c r="B517" s="164"/>
      <c r="C517" s="164"/>
      <c r="D517" s="4"/>
    </row>
    <row r="518">
      <c r="A518" s="147"/>
      <c r="B518" s="164"/>
      <c r="C518" s="164"/>
      <c r="D518" s="4"/>
    </row>
    <row r="519">
      <c r="A519" s="147"/>
      <c r="B519" s="164"/>
      <c r="C519" s="164"/>
      <c r="D519" s="4"/>
    </row>
    <row r="520">
      <c r="A520" s="147"/>
      <c r="B520" s="164"/>
      <c r="C520" s="164"/>
      <c r="D520" s="4"/>
    </row>
    <row r="521">
      <c r="A521" s="147"/>
      <c r="B521" s="164"/>
      <c r="C521" s="164"/>
      <c r="D521" s="4"/>
    </row>
    <row r="522">
      <c r="A522" s="147"/>
      <c r="B522" s="164"/>
      <c r="C522" s="164"/>
      <c r="D522" s="4"/>
    </row>
    <row r="523">
      <c r="A523" s="147"/>
      <c r="B523" s="164"/>
      <c r="C523" s="164"/>
      <c r="D523" s="4"/>
    </row>
    <row r="524">
      <c r="A524" s="147"/>
      <c r="B524" s="164"/>
      <c r="C524" s="164"/>
      <c r="D524" s="4"/>
    </row>
    <row r="525">
      <c r="A525" s="147"/>
      <c r="B525" s="164"/>
      <c r="C525" s="164"/>
      <c r="D525" s="4"/>
    </row>
    <row r="526">
      <c r="A526" s="147"/>
      <c r="B526" s="164"/>
      <c r="C526" s="164"/>
      <c r="D526" s="4"/>
    </row>
    <row r="527">
      <c r="A527" s="147"/>
      <c r="B527" s="164"/>
      <c r="C527" s="164"/>
      <c r="D527" s="4"/>
    </row>
    <row r="528">
      <c r="A528" s="147"/>
      <c r="B528" s="164"/>
      <c r="C528" s="164"/>
      <c r="D528" s="4"/>
    </row>
    <row r="529">
      <c r="A529" s="147"/>
      <c r="B529" s="164"/>
      <c r="C529" s="164"/>
      <c r="D529" s="4"/>
    </row>
    <row r="530">
      <c r="A530" s="147"/>
      <c r="B530" s="164"/>
      <c r="C530" s="164"/>
      <c r="D530" s="4"/>
    </row>
    <row r="531">
      <c r="A531" s="147"/>
      <c r="B531" s="164"/>
      <c r="C531" s="164"/>
      <c r="D531" s="4"/>
    </row>
    <row r="532">
      <c r="A532" s="147"/>
      <c r="B532" s="164"/>
      <c r="C532" s="164"/>
      <c r="D532" s="4"/>
    </row>
    <row r="533">
      <c r="A533" s="147"/>
      <c r="B533" s="164"/>
      <c r="C533" s="164"/>
      <c r="D533" s="4"/>
    </row>
    <row r="534">
      <c r="A534" s="147"/>
      <c r="B534" s="164"/>
      <c r="C534" s="164"/>
      <c r="D534" s="4"/>
    </row>
    <row r="535">
      <c r="A535" s="147"/>
      <c r="B535" s="164"/>
      <c r="C535" s="164"/>
      <c r="D535" s="4"/>
    </row>
    <row r="536">
      <c r="A536" s="147"/>
      <c r="B536" s="164"/>
      <c r="C536" s="164"/>
      <c r="D536" s="4"/>
    </row>
    <row r="537">
      <c r="A537" s="147"/>
      <c r="B537" s="164"/>
      <c r="C537" s="164"/>
      <c r="D537" s="4"/>
    </row>
    <row r="538">
      <c r="A538" s="147"/>
      <c r="B538" s="164"/>
      <c r="C538" s="164"/>
      <c r="D538" s="4"/>
    </row>
    <row r="539">
      <c r="A539" s="147"/>
      <c r="B539" s="164"/>
      <c r="C539" s="164"/>
      <c r="D539" s="4"/>
    </row>
    <row r="540">
      <c r="A540" s="147"/>
      <c r="B540" s="164"/>
      <c r="C540" s="164"/>
      <c r="D540" s="4"/>
    </row>
    <row r="541">
      <c r="A541" s="147"/>
      <c r="B541" s="164"/>
      <c r="C541" s="164"/>
      <c r="D541" s="4"/>
    </row>
    <row r="542">
      <c r="A542" s="147"/>
      <c r="B542" s="164"/>
      <c r="C542" s="164"/>
      <c r="D542" s="4"/>
    </row>
    <row r="543">
      <c r="A543" s="147"/>
      <c r="B543" s="164"/>
      <c r="C543" s="164"/>
      <c r="D543" s="4"/>
    </row>
    <row r="544">
      <c r="A544" s="147"/>
      <c r="B544" s="164"/>
      <c r="C544" s="164"/>
      <c r="D544" s="4"/>
    </row>
    <row r="545">
      <c r="A545" s="147"/>
      <c r="B545" s="164"/>
      <c r="C545" s="164"/>
      <c r="D545" s="4"/>
    </row>
    <row r="546">
      <c r="A546" s="147"/>
      <c r="B546" s="164"/>
      <c r="C546" s="164"/>
      <c r="D546" s="4"/>
    </row>
    <row r="547">
      <c r="A547" s="147"/>
      <c r="B547" s="164"/>
      <c r="C547" s="164"/>
      <c r="D547" s="4"/>
    </row>
    <row r="548">
      <c r="A548" s="147"/>
      <c r="B548" s="164"/>
      <c r="C548" s="164"/>
      <c r="D548" s="4"/>
    </row>
    <row r="549">
      <c r="A549" s="147"/>
      <c r="B549" s="164"/>
      <c r="C549" s="164"/>
      <c r="D549" s="4"/>
    </row>
    <row r="550">
      <c r="A550" s="147"/>
      <c r="B550" s="164"/>
      <c r="C550" s="164"/>
      <c r="D550" s="4"/>
    </row>
    <row r="551">
      <c r="A551" s="147"/>
      <c r="B551" s="164"/>
      <c r="C551" s="164"/>
      <c r="D551" s="4"/>
    </row>
    <row r="552">
      <c r="A552" s="147"/>
      <c r="B552" s="164"/>
      <c r="C552" s="164"/>
      <c r="D552" s="4"/>
    </row>
    <row r="553">
      <c r="A553" s="147"/>
      <c r="B553" s="164"/>
      <c r="C553" s="164"/>
      <c r="D553" s="4"/>
    </row>
    <row r="554">
      <c r="A554" s="147"/>
      <c r="B554" s="164"/>
      <c r="C554" s="164"/>
      <c r="D554" s="4"/>
    </row>
    <row r="555">
      <c r="A555" s="147"/>
      <c r="B555" s="164"/>
      <c r="C555" s="164"/>
      <c r="D555" s="4"/>
    </row>
    <row r="556">
      <c r="A556" s="147"/>
      <c r="B556" s="164"/>
      <c r="C556" s="164"/>
      <c r="D556" s="4"/>
    </row>
    <row r="557">
      <c r="A557" s="147"/>
      <c r="B557" s="164"/>
      <c r="C557" s="164"/>
      <c r="D557" s="4"/>
    </row>
    <row r="558">
      <c r="A558" s="147"/>
      <c r="B558" s="164"/>
      <c r="C558" s="164"/>
      <c r="D558" s="4"/>
    </row>
    <row r="559">
      <c r="A559" s="147"/>
      <c r="B559" s="164"/>
      <c r="C559" s="164"/>
      <c r="D559" s="4"/>
    </row>
    <row r="560">
      <c r="A560" s="147"/>
      <c r="B560" s="164"/>
      <c r="C560" s="164"/>
      <c r="D560" s="4"/>
    </row>
    <row r="561">
      <c r="A561" s="147"/>
      <c r="B561" s="164"/>
      <c r="C561" s="164"/>
      <c r="D561" s="4"/>
    </row>
    <row r="562">
      <c r="A562" s="147"/>
      <c r="B562" s="164"/>
      <c r="C562" s="164"/>
      <c r="D562" s="4"/>
    </row>
    <row r="563">
      <c r="A563" s="147"/>
      <c r="B563" s="164"/>
      <c r="C563" s="164"/>
      <c r="D563" s="4"/>
    </row>
    <row r="564">
      <c r="A564" s="147"/>
      <c r="B564" s="164"/>
      <c r="C564" s="164"/>
      <c r="D564" s="4"/>
    </row>
    <row r="565">
      <c r="A565" s="147"/>
      <c r="B565" s="164"/>
      <c r="C565" s="164"/>
      <c r="D565" s="4"/>
    </row>
    <row r="566">
      <c r="A566" s="147"/>
      <c r="B566" s="164"/>
      <c r="C566" s="164"/>
      <c r="D566" s="4"/>
    </row>
    <row r="567">
      <c r="A567" s="147"/>
      <c r="B567" s="164"/>
      <c r="C567" s="164"/>
      <c r="D567" s="4"/>
    </row>
    <row r="568">
      <c r="A568" s="147"/>
      <c r="B568" s="164"/>
      <c r="C568" s="164"/>
      <c r="D568" s="4"/>
    </row>
    <row r="569">
      <c r="A569" s="147"/>
      <c r="B569" s="164"/>
      <c r="C569" s="164"/>
      <c r="D569" s="4"/>
    </row>
    <row r="570">
      <c r="A570" s="147"/>
      <c r="B570" s="164"/>
      <c r="C570" s="164"/>
      <c r="D570" s="4"/>
    </row>
    <row r="571">
      <c r="A571" s="147"/>
      <c r="B571" s="164"/>
      <c r="C571" s="164"/>
      <c r="D571" s="4"/>
    </row>
    <row r="572">
      <c r="A572" s="147"/>
      <c r="B572" s="164"/>
      <c r="C572" s="164"/>
      <c r="D572" s="4"/>
    </row>
    <row r="573">
      <c r="A573" s="147"/>
      <c r="B573" s="164"/>
      <c r="C573" s="164"/>
      <c r="D573" s="4"/>
    </row>
    <row r="574">
      <c r="A574" s="147"/>
      <c r="B574" s="164"/>
      <c r="C574" s="164"/>
      <c r="D574" s="4"/>
    </row>
    <row r="575">
      <c r="A575" s="147"/>
      <c r="B575" s="164"/>
      <c r="C575" s="164"/>
      <c r="D575" s="4"/>
    </row>
    <row r="576">
      <c r="A576" s="147"/>
      <c r="B576" s="164"/>
      <c r="C576" s="164"/>
      <c r="D576" s="4"/>
    </row>
    <row r="577">
      <c r="A577" s="147"/>
      <c r="B577" s="164"/>
      <c r="C577" s="164"/>
      <c r="D577" s="4"/>
    </row>
    <row r="578">
      <c r="A578" s="147"/>
      <c r="B578" s="164"/>
      <c r="C578" s="164"/>
      <c r="D578" s="4"/>
    </row>
    <row r="579">
      <c r="A579" s="147"/>
      <c r="B579" s="164"/>
      <c r="C579" s="164"/>
      <c r="D579" s="4"/>
    </row>
    <row r="580">
      <c r="A580" s="147"/>
      <c r="B580" s="164"/>
      <c r="C580" s="164"/>
      <c r="D580" s="4"/>
    </row>
    <row r="581">
      <c r="A581" s="147"/>
      <c r="B581" s="164"/>
      <c r="C581" s="164"/>
      <c r="D581" s="4"/>
    </row>
    <row r="582">
      <c r="A582" s="147"/>
      <c r="B582" s="164"/>
      <c r="C582" s="164"/>
      <c r="D582" s="4"/>
    </row>
    <row r="583">
      <c r="A583" s="147"/>
      <c r="B583" s="164"/>
      <c r="C583" s="164"/>
      <c r="D583" s="4"/>
    </row>
    <row r="584">
      <c r="A584" s="147"/>
      <c r="B584" s="164"/>
      <c r="C584" s="164"/>
      <c r="D584" s="4"/>
    </row>
    <row r="585">
      <c r="A585" s="147"/>
      <c r="B585" s="164"/>
      <c r="C585" s="164"/>
      <c r="D585" s="4"/>
    </row>
    <row r="586">
      <c r="A586" s="147"/>
      <c r="B586" s="164"/>
      <c r="C586" s="164"/>
      <c r="D586" s="4"/>
    </row>
    <row r="587">
      <c r="A587" s="147"/>
      <c r="B587" s="164"/>
      <c r="C587" s="164"/>
      <c r="D587" s="4"/>
    </row>
    <row r="588">
      <c r="A588" s="147"/>
      <c r="B588" s="164"/>
      <c r="C588" s="164"/>
      <c r="D588" s="4"/>
    </row>
    <row r="589">
      <c r="A589" s="147"/>
      <c r="B589" s="164"/>
      <c r="C589" s="164"/>
      <c r="D589" s="4"/>
    </row>
    <row r="590">
      <c r="A590" s="147"/>
      <c r="B590" s="164"/>
      <c r="C590" s="164"/>
      <c r="D590" s="4"/>
    </row>
    <row r="591">
      <c r="A591" s="147"/>
      <c r="B591" s="164"/>
      <c r="C591" s="164"/>
      <c r="D591" s="4"/>
    </row>
    <row r="592">
      <c r="A592" s="147"/>
      <c r="B592" s="164"/>
      <c r="C592" s="164"/>
      <c r="D592" s="4"/>
    </row>
    <row r="593">
      <c r="A593" s="147"/>
      <c r="B593" s="164"/>
      <c r="C593" s="164"/>
      <c r="D593" s="4"/>
    </row>
    <row r="594">
      <c r="A594" s="147"/>
      <c r="B594" s="164"/>
      <c r="C594" s="164"/>
      <c r="D594" s="4"/>
    </row>
    <row r="595">
      <c r="A595" s="147"/>
      <c r="B595" s="164"/>
      <c r="C595" s="164"/>
      <c r="D595" s="4"/>
    </row>
    <row r="596">
      <c r="A596" s="147"/>
      <c r="B596" s="164"/>
      <c r="C596" s="164"/>
      <c r="D596" s="4"/>
    </row>
    <row r="597">
      <c r="A597" s="147"/>
      <c r="B597" s="164"/>
      <c r="C597" s="164"/>
      <c r="D597" s="4"/>
    </row>
    <row r="598">
      <c r="A598" s="147"/>
      <c r="B598" s="164"/>
      <c r="C598" s="164"/>
      <c r="D598" s="4"/>
    </row>
    <row r="599">
      <c r="A599" s="147"/>
      <c r="B599" s="164"/>
      <c r="C599" s="164"/>
      <c r="D599" s="4"/>
    </row>
    <row r="600">
      <c r="A600" s="147"/>
      <c r="B600" s="164"/>
      <c r="C600" s="164"/>
      <c r="D600" s="4"/>
    </row>
    <row r="601">
      <c r="A601" s="147"/>
      <c r="B601" s="164"/>
      <c r="C601" s="164"/>
      <c r="D601" s="4"/>
    </row>
    <row r="602">
      <c r="A602" s="147"/>
      <c r="B602" s="164"/>
      <c r="C602" s="164"/>
      <c r="D602" s="4"/>
    </row>
    <row r="603">
      <c r="A603" s="147"/>
      <c r="B603" s="164"/>
      <c r="C603" s="164"/>
      <c r="D603" s="4"/>
    </row>
    <row r="604">
      <c r="A604" s="147"/>
      <c r="B604" s="164"/>
      <c r="C604" s="164"/>
      <c r="D604" s="4"/>
    </row>
    <row r="605">
      <c r="A605" s="147"/>
      <c r="B605" s="164"/>
      <c r="C605" s="164"/>
      <c r="D605" s="4"/>
    </row>
    <row r="606">
      <c r="A606" s="147"/>
      <c r="B606" s="164"/>
      <c r="C606" s="164"/>
      <c r="D606" s="4"/>
    </row>
    <row r="607">
      <c r="A607" s="147"/>
      <c r="B607" s="164"/>
      <c r="C607" s="164"/>
      <c r="D607" s="4"/>
    </row>
    <row r="608">
      <c r="A608" s="147"/>
      <c r="B608" s="164"/>
      <c r="C608" s="164"/>
      <c r="D608" s="4"/>
    </row>
    <row r="609">
      <c r="A609" s="147"/>
      <c r="B609" s="164"/>
      <c r="C609" s="164"/>
      <c r="D609" s="4"/>
    </row>
    <row r="610">
      <c r="A610" s="147"/>
      <c r="B610" s="164"/>
      <c r="C610" s="164"/>
      <c r="D610" s="4"/>
    </row>
    <row r="611">
      <c r="A611" s="147"/>
      <c r="B611" s="164"/>
      <c r="C611" s="164"/>
      <c r="D611" s="4"/>
    </row>
    <row r="612">
      <c r="A612" s="147"/>
      <c r="B612" s="164"/>
      <c r="C612" s="164"/>
      <c r="D612" s="4"/>
    </row>
    <row r="613">
      <c r="A613" s="147"/>
      <c r="B613" s="164"/>
      <c r="C613" s="164"/>
      <c r="D613" s="4"/>
    </row>
    <row r="614">
      <c r="A614" s="147"/>
      <c r="B614" s="164"/>
      <c r="C614" s="164"/>
      <c r="D614" s="4"/>
    </row>
    <row r="615">
      <c r="A615" s="147"/>
      <c r="B615" s="164"/>
      <c r="C615" s="164"/>
      <c r="D615" s="4"/>
    </row>
    <row r="616">
      <c r="A616" s="147"/>
      <c r="B616" s="164"/>
      <c r="C616" s="164"/>
      <c r="D616" s="4"/>
    </row>
    <row r="617">
      <c r="A617" s="147"/>
      <c r="B617" s="164"/>
      <c r="C617" s="164"/>
      <c r="D617" s="4"/>
    </row>
    <row r="618">
      <c r="A618" s="147"/>
      <c r="B618" s="164"/>
      <c r="C618" s="164"/>
      <c r="D618" s="4"/>
    </row>
    <row r="619">
      <c r="A619" s="147"/>
      <c r="B619" s="164"/>
      <c r="C619" s="164"/>
      <c r="D619" s="4"/>
    </row>
    <row r="620">
      <c r="A620" s="147"/>
      <c r="B620" s="164"/>
      <c r="C620" s="164"/>
      <c r="D620" s="4"/>
    </row>
    <row r="621">
      <c r="A621" s="147"/>
      <c r="B621" s="164"/>
      <c r="C621" s="164"/>
      <c r="D621" s="4"/>
    </row>
    <row r="622">
      <c r="A622" s="147"/>
      <c r="B622" s="164"/>
      <c r="C622" s="164"/>
      <c r="D622" s="4"/>
    </row>
    <row r="623">
      <c r="A623" s="147"/>
      <c r="B623" s="164"/>
      <c r="C623" s="164"/>
      <c r="D623" s="4"/>
    </row>
    <row r="624">
      <c r="A624" s="147"/>
      <c r="B624" s="164"/>
      <c r="C624" s="164"/>
      <c r="D624" s="4"/>
    </row>
    <row r="625">
      <c r="A625" s="147"/>
      <c r="B625" s="164"/>
      <c r="C625" s="164"/>
      <c r="D625" s="4"/>
    </row>
    <row r="626">
      <c r="A626" s="147"/>
      <c r="B626" s="164"/>
      <c r="C626" s="164"/>
      <c r="D626" s="4"/>
    </row>
    <row r="627">
      <c r="A627" s="147"/>
      <c r="B627" s="164"/>
      <c r="C627" s="164"/>
      <c r="D627" s="4"/>
    </row>
    <row r="628">
      <c r="A628" s="147"/>
      <c r="B628" s="164"/>
      <c r="C628" s="164"/>
      <c r="D628" s="4"/>
    </row>
    <row r="629">
      <c r="A629" s="147"/>
      <c r="B629" s="164"/>
      <c r="C629" s="164"/>
      <c r="D629" s="4"/>
    </row>
    <row r="630">
      <c r="A630" s="147"/>
      <c r="B630" s="164"/>
      <c r="C630" s="164"/>
      <c r="D630" s="4"/>
    </row>
    <row r="631">
      <c r="A631" s="147"/>
      <c r="B631" s="164"/>
      <c r="C631" s="164"/>
      <c r="D631" s="4"/>
    </row>
    <row r="632">
      <c r="A632" s="147"/>
      <c r="B632" s="164"/>
      <c r="C632" s="164"/>
      <c r="D632" s="4"/>
    </row>
    <row r="633">
      <c r="A633" s="147"/>
      <c r="B633" s="164"/>
      <c r="C633" s="164"/>
      <c r="D633" s="4"/>
    </row>
    <row r="634">
      <c r="A634" s="147"/>
      <c r="B634" s="164"/>
      <c r="C634" s="164"/>
      <c r="D634" s="4"/>
    </row>
    <row r="635">
      <c r="A635" s="147"/>
      <c r="B635" s="164"/>
      <c r="C635" s="164"/>
      <c r="D635" s="4"/>
    </row>
    <row r="636">
      <c r="A636" s="147"/>
      <c r="B636" s="164"/>
      <c r="C636" s="164"/>
      <c r="D636" s="4"/>
    </row>
    <row r="637">
      <c r="A637" s="147"/>
      <c r="B637" s="164"/>
      <c r="C637" s="164"/>
      <c r="D637" s="4"/>
    </row>
    <row r="638">
      <c r="A638" s="147"/>
      <c r="B638" s="164"/>
      <c r="C638" s="164"/>
      <c r="D638" s="4"/>
    </row>
    <row r="639">
      <c r="A639" s="147"/>
      <c r="B639" s="164"/>
      <c r="C639" s="164"/>
      <c r="D639" s="4"/>
    </row>
    <row r="640">
      <c r="A640" s="147"/>
      <c r="B640" s="164"/>
      <c r="C640" s="164"/>
      <c r="D640" s="4"/>
    </row>
    <row r="641">
      <c r="A641" s="147"/>
      <c r="B641" s="164"/>
      <c r="C641" s="164"/>
      <c r="D641" s="4"/>
    </row>
    <row r="642">
      <c r="A642" s="147"/>
      <c r="B642" s="164"/>
      <c r="C642" s="164"/>
      <c r="D642" s="4"/>
    </row>
    <row r="643">
      <c r="A643" s="147"/>
      <c r="B643" s="164"/>
      <c r="C643" s="164"/>
      <c r="D643" s="4"/>
    </row>
    <row r="644">
      <c r="A644" s="147"/>
      <c r="B644" s="164"/>
      <c r="C644" s="164"/>
      <c r="D644" s="4"/>
    </row>
    <row r="645">
      <c r="A645" s="147"/>
      <c r="B645" s="164"/>
      <c r="C645" s="164"/>
      <c r="D645" s="4"/>
    </row>
    <row r="646">
      <c r="A646" s="147"/>
      <c r="B646" s="164"/>
      <c r="C646" s="164"/>
      <c r="D646" s="4"/>
    </row>
    <row r="647">
      <c r="A647" s="147"/>
      <c r="B647" s="164"/>
      <c r="C647" s="164"/>
      <c r="D647" s="4"/>
    </row>
    <row r="648">
      <c r="A648" s="147"/>
      <c r="B648" s="164"/>
      <c r="C648" s="164"/>
      <c r="D648" s="4"/>
    </row>
    <row r="649">
      <c r="A649" s="147"/>
      <c r="B649" s="164"/>
      <c r="C649" s="164"/>
      <c r="D649" s="4"/>
    </row>
    <row r="650">
      <c r="A650" s="147"/>
      <c r="B650" s="164"/>
      <c r="C650" s="164"/>
      <c r="D650" s="4"/>
    </row>
    <row r="651">
      <c r="A651" s="147"/>
      <c r="B651" s="164"/>
      <c r="C651" s="164"/>
      <c r="D651" s="4"/>
    </row>
    <row r="652">
      <c r="A652" s="147"/>
      <c r="B652" s="164"/>
      <c r="C652" s="164"/>
      <c r="D652" s="4"/>
    </row>
    <row r="653">
      <c r="A653" s="147"/>
      <c r="B653" s="164"/>
      <c r="C653" s="164"/>
      <c r="D653" s="4"/>
    </row>
    <row r="654">
      <c r="A654" s="147"/>
      <c r="B654" s="164"/>
      <c r="C654" s="164"/>
      <c r="D654" s="4"/>
    </row>
    <row r="655">
      <c r="A655" s="147"/>
      <c r="B655" s="164"/>
      <c r="C655" s="164"/>
      <c r="D655" s="4"/>
    </row>
    <row r="656">
      <c r="A656" s="147"/>
      <c r="B656" s="164"/>
      <c r="C656" s="164"/>
      <c r="D656" s="4"/>
    </row>
    <row r="657">
      <c r="A657" s="147"/>
      <c r="B657" s="164"/>
      <c r="C657" s="164"/>
      <c r="D657" s="4"/>
    </row>
    <row r="658">
      <c r="A658" s="147"/>
      <c r="B658" s="164"/>
      <c r="C658" s="164"/>
      <c r="D658" s="4"/>
    </row>
    <row r="659">
      <c r="A659" s="147"/>
      <c r="B659" s="164"/>
      <c r="C659" s="164"/>
      <c r="D659" s="4"/>
    </row>
    <row r="660">
      <c r="A660" s="147"/>
      <c r="B660" s="164"/>
      <c r="C660" s="164"/>
      <c r="D660" s="4"/>
    </row>
    <row r="661">
      <c r="A661" s="147"/>
      <c r="B661" s="164"/>
      <c r="C661" s="164"/>
      <c r="D661" s="4"/>
    </row>
    <row r="662">
      <c r="A662" s="147"/>
      <c r="B662" s="164"/>
      <c r="C662" s="164"/>
      <c r="D662" s="4"/>
    </row>
    <row r="663">
      <c r="A663" s="147"/>
      <c r="B663" s="164"/>
      <c r="C663" s="164"/>
      <c r="D663" s="4"/>
    </row>
    <row r="664">
      <c r="A664" s="147"/>
      <c r="B664" s="164"/>
      <c r="C664" s="164"/>
      <c r="D664" s="4"/>
    </row>
    <row r="665">
      <c r="A665" s="147"/>
      <c r="B665" s="164"/>
      <c r="C665" s="164"/>
      <c r="D665" s="4"/>
    </row>
    <row r="666">
      <c r="A666" s="147"/>
      <c r="B666" s="164"/>
      <c r="C666" s="164"/>
      <c r="D666" s="4"/>
    </row>
    <row r="667">
      <c r="A667" s="147"/>
      <c r="B667" s="164"/>
      <c r="C667" s="164"/>
      <c r="D667" s="4"/>
    </row>
    <row r="668">
      <c r="A668" s="147"/>
      <c r="B668" s="164"/>
      <c r="C668" s="164"/>
      <c r="D668" s="4"/>
    </row>
    <row r="669">
      <c r="A669" s="147"/>
      <c r="B669" s="164"/>
      <c r="C669" s="164"/>
      <c r="D669" s="4"/>
    </row>
    <row r="670">
      <c r="A670" s="147"/>
      <c r="B670" s="164"/>
      <c r="C670" s="164"/>
      <c r="D670" s="4"/>
    </row>
    <row r="671">
      <c r="A671" s="147"/>
      <c r="B671" s="164"/>
      <c r="C671" s="164"/>
      <c r="D671" s="4"/>
    </row>
    <row r="672">
      <c r="A672" s="147"/>
      <c r="B672" s="164"/>
      <c r="C672" s="164"/>
      <c r="D672" s="4"/>
    </row>
    <row r="673">
      <c r="A673" s="147"/>
      <c r="B673" s="164"/>
      <c r="C673" s="164"/>
      <c r="D673" s="4"/>
    </row>
    <row r="674">
      <c r="A674" s="147"/>
      <c r="B674" s="164"/>
      <c r="C674" s="164"/>
      <c r="D674" s="4"/>
    </row>
    <row r="675">
      <c r="A675" s="147"/>
      <c r="B675" s="164"/>
      <c r="C675" s="164"/>
      <c r="D675" s="4"/>
    </row>
    <row r="676">
      <c r="A676" s="147"/>
      <c r="B676" s="164"/>
      <c r="C676" s="164"/>
      <c r="D676" s="4"/>
    </row>
    <row r="677">
      <c r="A677" s="147"/>
      <c r="B677" s="164"/>
      <c r="C677" s="164"/>
      <c r="D677" s="4"/>
    </row>
    <row r="678">
      <c r="A678" s="147"/>
      <c r="B678" s="164"/>
      <c r="C678" s="164"/>
      <c r="D678" s="4"/>
    </row>
    <row r="679">
      <c r="A679" s="147"/>
      <c r="B679" s="164"/>
      <c r="C679" s="164"/>
      <c r="D679" s="4"/>
    </row>
    <row r="680">
      <c r="A680" s="147"/>
      <c r="B680" s="164"/>
      <c r="C680" s="164"/>
      <c r="D680" s="4"/>
    </row>
    <row r="681">
      <c r="A681" s="147"/>
      <c r="B681" s="164"/>
      <c r="C681" s="164"/>
      <c r="D681" s="4"/>
    </row>
    <row r="682">
      <c r="A682" s="147"/>
      <c r="B682" s="164"/>
      <c r="C682" s="164"/>
      <c r="D682" s="4"/>
    </row>
    <row r="683">
      <c r="A683" s="147"/>
      <c r="B683" s="164"/>
      <c r="C683" s="164"/>
      <c r="D683" s="4"/>
    </row>
    <row r="684">
      <c r="A684" s="147"/>
      <c r="B684" s="164"/>
      <c r="C684" s="164"/>
      <c r="D684" s="4"/>
    </row>
    <row r="685">
      <c r="A685" s="147"/>
      <c r="B685" s="164"/>
      <c r="C685" s="164"/>
      <c r="D685" s="4"/>
    </row>
    <row r="686">
      <c r="A686" s="147"/>
      <c r="B686" s="164"/>
      <c r="C686" s="164"/>
      <c r="D686" s="4"/>
    </row>
    <row r="687">
      <c r="A687" s="147"/>
      <c r="B687" s="164"/>
      <c r="C687" s="164"/>
      <c r="D687" s="4"/>
    </row>
    <row r="688">
      <c r="A688" s="147"/>
      <c r="B688" s="164"/>
      <c r="C688" s="164"/>
      <c r="D688" s="4"/>
    </row>
    <row r="689">
      <c r="A689" s="147"/>
      <c r="B689" s="164"/>
      <c r="C689" s="164"/>
      <c r="D689" s="4"/>
    </row>
    <row r="690">
      <c r="A690" s="147"/>
      <c r="B690" s="164"/>
      <c r="C690" s="164"/>
      <c r="D690" s="4"/>
    </row>
    <row r="691">
      <c r="A691" s="147"/>
      <c r="B691" s="164"/>
      <c r="C691" s="164"/>
      <c r="D691" s="4"/>
    </row>
    <row r="692">
      <c r="A692" s="147"/>
      <c r="B692" s="164"/>
      <c r="C692" s="164"/>
      <c r="D692" s="4"/>
    </row>
    <row r="693">
      <c r="A693" s="147"/>
      <c r="B693" s="164"/>
      <c r="C693" s="164"/>
      <c r="D693" s="4"/>
    </row>
    <row r="694">
      <c r="A694" s="147"/>
      <c r="B694" s="164"/>
      <c r="C694" s="164"/>
      <c r="D694" s="4"/>
    </row>
    <row r="695">
      <c r="A695" s="147"/>
      <c r="B695" s="164"/>
      <c r="C695" s="164"/>
      <c r="D695" s="4"/>
    </row>
    <row r="696">
      <c r="A696" s="147"/>
      <c r="B696" s="164"/>
      <c r="C696" s="164"/>
      <c r="D696" s="4"/>
    </row>
    <row r="697">
      <c r="A697" s="147"/>
      <c r="B697" s="164"/>
      <c r="C697" s="164"/>
      <c r="D697" s="4"/>
    </row>
    <row r="698">
      <c r="A698" s="147"/>
      <c r="B698" s="164"/>
      <c r="C698" s="164"/>
      <c r="D698" s="4"/>
    </row>
    <row r="699">
      <c r="A699" s="147"/>
      <c r="B699" s="164"/>
      <c r="C699" s="164"/>
      <c r="D699" s="4"/>
    </row>
    <row r="700">
      <c r="A700" s="147"/>
      <c r="B700" s="164"/>
      <c r="C700" s="164"/>
      <c r="D700" s="4"/>
    </row>
    <row r="701">
      <c r="A701" s="147"/>
      <c r="B701" s="164"/>
      <c r="C701" s="164"/>
      <c r="D701" s="4"/>
    </row>
    <row r="702">
      <c r="A702" s="147"/>
      <c r="B702" s="164"/>
      <c r="C702" s="164"/>
      <c r="D702" s="4"/>
    </row>
    <row r="703">
      <c r="A703" s="147"/>
      <c r="B703" s="164"/>
      <c r="C703" s="164"/>
      <c r="D703" s="4"/>
    </row>
    <row r="704">
      <c r="A704" s="147"/>
      <c r="B704" s="164"/>
      <c r="C704" s="164"/>
      <c r="D704" s="4"/>
    </row>
    <row r="705">
      <c r="A705" s="147"/>
      <c r="B705" s="164"/>
      <c r="C705" s="164"/>
      <c r="D705" s="4"/>
    </row>
    <row r="706">
      <c r="A706" s="147"/>
      <c r="B706" s="164"/>
      <c r="C706" s="164"/>
      <c r="D706" s="4"/>
    </row>
    <row r="707">
      <c r="A707" s="147"/>
      <c r="B707" s="164"/>
      <c r="C707" s="164"/>
      <c r="D707" s="4"/>
    </row>
    <row r="708">
      <c r="A708" s="147"/>
      <c r="B708" s="164"/>
      <c r="C708" s="164"/>
      <c r="D708" s="4"/>
    </row>
    <row r="709">
      <c r="A709" s="147"/>
      <c r="B709" s="164"/>
      <c r="C709" s="164"/>
      <c r="D709" s="4"/>
    </row>
    <row r="710">
      <c r="A710" s="147"/>
      <c r="B710" s="164"/>
      <c r="C710" s="164"/>
      <c r="D710" s="4"/>
    </row>
    <row r="711">
      <c r="A711" s="147"/>
      <c r="B711" s="164"/>
      <c r="C711" s="164"/>
      <c r="D711" s="4"/>
    </row>
    <row r="712">
      <c r="A712" s="147"/>
      <c r="B712" s="164"/>
      <c r="C712" s="164"/>
      <c r="D712" s="4"/>
    </row>
    <row r="713">
      <c r="A713" s="147"/>
      <c r="B713" s="164"/>
      <c r="C713" s="164"/>
      <c r="D713" s="4"/>
    </row>
    <row r="714">
      <c r="A714" s="147"/>
      <c r="B714" s="164"/>
      <c r="C714" s="164"/>
      <c r="D714" s="4"/>
    </row>
    <row r="715">
      <c r="A715" s="147"/>
      <c r="B715" s="164"/>
      <c r="C715" s="164"/>
      <c r="D715" s="4"/>
    </row>
    <row r="716">
      <c r="A716" s="147"/>
      <c r="B716" s="164"/>
      <c r="C716" s="164"/>
      <c r="D716" s="4"/>
    </row>
    <row r="717">
      <c r="A717" s="147"/>
      <c r="B717" s="164"/>
      <c r="C717" s="164"/>
      <c r="D717" s="4"/>
    </row>
    <row r="718">
      <c r="A718" s="147"/>
      <c r="B718" s="164"/>
      <c r="C718" s="164"/>
      <c r="D718" s="4"/>
    </row>
    <row r="719">
      <c r="A719" s="147"/>
      <c r="B719" s="164"/>
      <c r="C719" s="164"/>
      <c r="D719" s="4"/>
    </row>
    <row r="720">
      <c r="A720" s="147"/>
      <c r="B720" s="164"/>
      <c r="C720" s="164"/>
      <c r="D720" s="4"/>
    </row>
    <row r="721">
      <c r="A721" s="147"/>
      <c r="B721" s="164"/>
      <c r="C721" s="164"/>
      <c r="D721" s="4"/>
    </row>
    <row r="722">
      <c r="A722" s="147"/>
      <c r="B722" s="164"/>
      <c r="C722" s="164"/>
      <c r="D722" s="4"/>
    </row>
    <row r="723">
      <c r="A723" s="147"/>
      <c r="B723" s="164"/>
      <c r="C723" s="164"/>
      <c r="D723" s="4"/>
    </row>
    <row r="724">
      <c r="A724" s="147"/>
      <c r="B724" s="164"/>
      <c r="C724" s="164"/>
      <c r="D724" s="4"/>
    </row>
    <row r="725">
      <c r="A725" s="147"/>
      <c r="B725" s="164"/>
      <c r="C725" s="164"/>
      <c r="D725" s="4"/>
    </row>
    <row r="726">
      <c r="A726" s="147"/>
      <c r="B726" s="164"/>
      <c r="C726" s="164"/>
      <c r="D726" s="4"/>
    </row>
    <row r="727">
      <c r="A727" s="147"/>
      <c r="B727" s="164"/>
      <c r="C727" s="164"/>
      <c r="D727" s="4"/>
    </row>
    <row r="728">
      <c r="A728" s="147"/>
      <c r="B728" s="164"/>
      <c r="C728" s="164"/>
      <c r="D728" s="4"/>
    </row>
    <row r="729">
      <c r="A729" s="147"/>
      <c r="B729" s="164"/>
      <c r="C729" s="164"/>
      <c r="D729" s="4"/>
    </row>
    <row r="730">
      <c r="A730" s="147"/>
      <c r="B730" s="164"/>
      <c r="C730" s="164"/>
      <c r="D730" s="4"/>
    </row>
    <row r="731">
      <c r="A731" s="147"/>
      <c r="B731" s="164"/>
      <c r="C731" s="164"/>
      <c r="D731" s="4"/>
    </row>
    <row r="732">
      <c r="A732" s="147"/>
      <c r="B732" s="164"/>
      <c r="C732" s="164"/>
      <c r="D732" s="4"/>
    </row>
    <row r="733">
      <c r="A733" s="147"/>
      <c r="B733" s="164"/>
      <c r="C733" s="164"/>
      <c r="D733" s="4"/>
    </row>
    <row r="734">
      <c r="A734" s="147"/>
      <c r="B734" s="164"/>
      <c r="C734" s="164"/>
      <c r="D734" s="4"/>
    </row>
    <row r="735">
      <c r="A735" s="147"/>
      <c r="B735" s="164"/>
      <c r="C735" s="164"/>
      <c r="D735" s="4"/>
    </row>
    <row r="736">
      <c r="A736" s="147"/>
      <c r="B736" s="164"/>
      <c r="C736" s="164"/>
      <c r="D736" s="4"/>
    </row>
    <row r="737">
      <c r="A737" s="147"/>
      <c r="B737" s="164"/>
      <c r="C737" s="164"/>
      <c r="D737" s="4"/>
    </row>
    <row r="738">
      <c r="A738" s="147"/>
      <c r="B738" s="164"/>
      <c r="C738" s="164"/>
      <c r="D738" s="4"/>
    </row>
    <row r="739">
      <c r="A739" s="147"/>
      <c r="B739" s="164"/>
      <c r="C739" s="164"/>
      <c r="D739" s="4"/>
    </row>
    <row r="740">
      <c r="A740" s="147"/>
      <c r="B740" s="164"/>
      <c r="C740" s="164"/>
      <c r="D740" s="4"/>
    </row>
    <row r="741">
      <c r="A741" s="147"/>
      <c r="B741" s="164"/>
      <c r="C741" s="164"/>
      <c r="D741" s="4"/>
    </row>
    <row r="742">
      <c r="A742" s="147"/>
      <c r="B742" s="164"/>
      <c r="C742" s="164"/>
      <c r="D742" s="4"/>
    </row>
    <row r="743">
      <c r="A743" s="147"/>
      <c r="B743" s="164"/>
      <c r="C743" s="164"/>
      <c r="D743" s="4"/>
    </row>
    <row r="744">
      <c r="A744" s="147"/>
      <c r="B744" s="164"/>
      <c r="C744" s="164"/>
      <c r="D744" s="4"/>
    </row>
    <row r="745">
      <c r="A745" s="147"/>
      <c r="B745" s="164"/>
      <c r="C745" s="164"/>
      <c r="D745" s="4"/>
    </row>
    <row r="746">
      <c r="A746" s="147"/>
      <c r="B746" s="164"/>
      <c r="C746" s="164"/>
      <c r="D746" s="4"/>
    </row>
    <row r="747">
      <c r="A747" s="147"/>
      <c r="B747" s="164"/>
      <c r="C747" s="164"/>
      <c r="D747" s="4"/>
    </row>
    <row r="748">
      <c r="A748" s="147"/>
      <c r="B748" s="164"/>
      <c r="C748" s="164"/>
      <c r="D748" s="4"/>
    </row>
    <row r="749">
      <c r="A749" s="147"/>
      <c r="B749" s="164"/>
      <c r="C749" s="164"/>
      <c r="D749" s="4"/>
    </row>
    <row r="750">
      <c r="A750" s="147"/>
      <c r="B750" s="164"/>
      <c r="C750" s="164"/>
      <c r="D750" s="4"/>
    </row>
    <row r="751">
      <c r="A751" s="147"/>
      <c r="B751" s="164"/>
      <c r="C751" s="164"/>
      <c r="D751" s="4"/>
    </row>
    <row r="752">
      <c r="A752" s="147"/>
      <c r="B752" s="164"/>
      <c r="C752" s="164"/>
      <c r="D752" s="4"/>
    </row>
    <row r="753">
      <c r="A753" s="147"/>
      <c r="B753" s="164"/>
      <c r="C753" s="164"/>
      <c r="D753" s="4"/>
    </row>
    <row r="754">
      <c r="A754" s="147"/>
      <c r="B754" s="164"/>
      <c r="C754" s="164"/>
      <c r="D754" s="4"/>
    </row>
    <row r="755">
      <c r="A755" s="147"/>
      <c r="B755" s="164"/>
      <c r="C755" s="164"/>
      <c r="D755" s="4"/>
    </row>
    <row r="756">
      <c r="A756" s="147"/>
      <c r="B756" s="164"/>
      <c r="C756" s="164"/>
      <c r="D756" s="4"/>
    </row>
    <row r="757">
      <c r="A757" s="147"/>
      <c r="B757" s="164"/>
      <c r="C757" s="164"/>
      <c r="D757" s="4"/>
    </row>
    <row r="758">
      <c r="A758" s="147"/>
      <c r="B758" s="164"/>
      <c r="C758" s="164"/>
      <c r="D758" s="4"/>
    </row>
    <row r="759">
      <c r="A759" s="147"/>
      <c r="B759" s="164"/>
      <c r="C759" s="164"/>
      <c r="D759" s="4"/>
    </row>
    <row r="760">
      <c r="A760" s="147"/>
      <c r="B760" s="164"/>
      <c r="C760" s="164"/>
      <c r="D760" s="4"/>
    </row>
    <row r="761">
      <c r="A761" s="147"/>
      <c r="B761" s="164"/>
      <c r="C761" s="164"/>
      <c r="D761" s="4"/>
    </row>
    <row r="762">
      <c r="A762" s="147"/>
      <c r="B762" s="164"/>
      <c r="C762" s="164"/>
      <c r="D762" s="4"/>
    </row>
    <row r="763">
      <c r="A763" s="147"/>
      <c r="B763" s="164"/>
      <c r="C763" s="164"/>
      <c r="D763" s="4"/>
    </row>
    <row r="764">
      <c r="A764" s="147"/>
      <c r="B764" s="164"/>
      <c r="C764" s="164"/>
      <c r="D764" s="4"/>
    </row>
    <row r="765">
      <c r="A765" s="147"/>
      <c r="B765" s="164"/>
      <c r="C765" s="164"/>
      <c r="D765" s="4"/>
    </row>
    <row r="766">
      <c r="A766" s="147"/>
      <c r="B766" s="164"/>
      <c r="C766" s="164"/>
      <c r="D766" s="4"/>
    </row>
    <row r="767">
      <c r="A767" s="147"/>
      <c r="B767" s="164"/>
      <c r="C767" s="164"/>
      <c r="D767" s="4"/>
    </row>
    <row r="768">
      <c r="A768" s="147"/>
      <c r="B768" s="164"/>
      <c r="C768" s="164"/>
      <c r="D768" s="4"/>
    </row>
    <row r="769">
      <c r="A769" s="147"/>
      <c r="B769" s="164"/>
      <c r="C769" s="164"/>
      <c r="D769" s="4"/>
    </row>
    <row r="770">
      <c r="A770" s="147"/>
      <c r="B770" s="164"/>
      <c r="C770" s="164"/>
      <c r="D770" s="4"/>
    </row>
    <row r="771">
      <c r="A771" s="147"/>
      <c r="B771" s="164"/>
      <c r="C771" s="164"/>
      <c r="D771" s="4"/>
    </row>
    <row r="772">
      <c r="A772" s="147"/>
      <c r="B772" s="164"/>
      <c r="C772" s="164"/>
      <c r="D772" s="4"/>
    </row>
    <row r="773">
      <c r="A773" s="147"/>
      <c r="B773" s="164"/>
      <c r="C773" s="164"/>
      <c r="D773" s="4"/>
    </row>
    <row r="774">
      <c r="A774" s="147"/>
      <c r="B774" s="164"/>
      <c r="C774" s="164"/>
      <c r="D774" s="4"/>
    </row>
    <row r="775">
      <c r="A775" s="147"/>
      <c r="B775" s="164"/>
      <c r="C775" s="164"/>
      <c r="D775" s="4"/>
    </row>
    <row r="776">
      <c r="A776" s="147"/>
      <c r="B776" s="164"/>
      <c r="C776" s="164"/>
      <c r="D776" s="4"/>
    </row>
    <row r="777">
      <c r="A777" s="147"/>
      <c r="B777" s="164"/>
      <c r="C777" s="164"/>
      <c r="D777" s="4"/>
    </row>
    <row r="778">
      <c r="A778" s="147"/>
      <c r="B778" s="164"/>
      <c r="C778" s="164"/>
      <c r="D778" s="4"/>
    </row>
    <row r="779">
      <c r="A779" s="147"/>
      <c r="B779" s="164"/>
      <c r="C779" s="164"/>
      <c r="D779" s="4"/>
    </row>
    <row r="780">
      <c r="A780" s="147"/>
      <c r="B780" s="164"/>
      <c r="C780" s="164"/>
      <c r="D780" s="4"/>
    </row>
    <row r="781">
      <c r="A781" s="147"/>
      <c r="B781" s="164"/>
      <c r="C781" s="164"/>
      <c r="D781" s="4"/>
    </row>
    <row r="782">
      <c r="A782" s="147"/>
      <c r="B782" s="164"/>
      <c r="C782" s="164"/>
      <c r="D782" s="4"/>
    </row>
    <row r="783">
      <c r="A783" s="147"/>
      <c r="B783" s="164"/>
      <c r="C783" s="164"/>
      <c r="D783" s="4"/>
    </row>
    <row r="784">
      <c r="A784" s="147"/>
      <c r="B784" s="164"/>
      <c r="C784" s="164"/>
      <c r="D784" s="4"/>
    </row>
    <row r="785">
      <c r="A785" s="147"/>
      <c r="B785" s="164"/>
      <c r="C785" s="164"/>
      <c r="D785" s="4"/>
    </row>
    <row r="786">
      <c r="A786" s="147"/>
      <c r="B786" s="164"/>
      <c r="C786" s="164"/>
      <c r="D786" s="4"/>
    </row>
    <row r="787">
      <c r="A787" s="147"/>
      <c r="B787" s="164"/>
      <c r="C787" s="164"/>
      <c r="D787" s="4"/>
    </row>
    <row r="788">
      <c r="A788" s="147"/>
      <c r="B788" s="164"/>
      <c r="C788" s="164"/>
      <c r="D788" s="4"/>
    </row>
    <row r="789">
      <c r="A789" s="147"/>
      <c r="B789" s="164"/>
      <c r="C789" s="164"/>
      <c r="D789" s="4"/>
    </row>
    <row r="790">
      <c r="A790" s="147"/>
      <c r="B790" s="164"/>
      <c r="C790" s="164"/>
      <c r="D790" s="4"/>
    </row>
    <row r="791">
      <c r="A791" s="147"/>
      <c r="B791" s="164"/>
      <c r="C791" s="164"/>
      <c r="D791" s="4"/>
    </row>
    <row r="792">
      <c r="A792" s="147"/>
      <c r="B792" s="164"/>
      <c r="C792" s="164"/>
      <c r="D792" s="4"/>
    </row>
    <row r="793">
      <c r="A793" s="147"/>
      <c r="B793" s="164"/>
      <c r="C793" s="164"/>
      <c r="D793" s="4"/>
    </row>
    <row r="794">
      <c r="A794" s="147"/>
      <c r="B794" s="164"/>
      <c r="C794" s="164"/>
      <c r="D794" s="4"/>
    </row>
    <row r="795">
      <c r="A795" s="147"/>
      <c r="B795" s="164"/>
      <c r="C795" s="164"/>
      <c r="D795" s="4"/>
    </row>
    <row r="796">
      <c r="A796" s="147"/>
      <c r="B796" s="164"/>
      <c r="C796" s="164"/>
      <c r="D796" s="4"/>
    </row>
    <row r="797">
      <c r="A797" s="147"/>
      <c r="B797" s="164"/>
      <c r="C797" s="164"/>
      <c r="D797" s="4"/>
    </row>
    <row r="798">
      <c r="A798" s="147"/>
      <c r="B798" s="164"/>
      <c r="C798" s="164"/>
      <c r="D798" s="4"/>
    </row>
    <row r="799">
      <c r="A799" s="147"/>
      <c r="B799" s="164"/>
      <c r="C799" s="164"/>
      <c r="D799" s="4"/>
    </row>
    <row r="800">
      <c r="A800" s="147"/>
      <c r="B800" s="164"/>
      <c r="C800" s="164"/>
      <c r="D800" s="4"/>
    </row>
    <row r="801">
      <c r="A801" s="147"/>
      <c r="B801" s="164"/>
      <c r="C801" s="164"/>
      <c r="D801" s="4"/>
    </row>
    <row r="802">
      <c r="A802" s="147"/>
      <c r="B802" s="164"/>
      <c r="C802" s="164"/>
      <c r="D802" s="4"/>
    </row>
    <row r="803">
      <c r="A803" s="147"/>
      <c r="B803" s="164"/>
      <c r="C803" s="164"/>
      <c r="D803" s="4"/>
    </row>
    <row r="804">
      <c r="A804" s="147"/>
      <c r="B804" s="164"/>
      <c r="C804" s="164"/>
      <c r="D804" s="4"/>
    </row>
    <row r="805">
      <c r="A805" s="147"/>
      <c r="B805" s="164"/>
      <c r="C805" s="164"/>
      <c r="D805" s="4"/>
    </row>
    <row r="806">
      <c r="A806" s="147"/>
      <c r="B806" s="164"/>
      <c r="C806" s="164"/>
      <c r="D806" s="4"/>
    </row>
    <row r="807">
      <c r="A807" s="147"/>
      <c r="B807" s="164"/>
      <c r="C807" s="164"/>
      <c r="D807" s="4"/>
    </row>
    <row r="808">
      <c r="A808" s="147"/>
      <c r="B808" s="164"/>
      <c r="C808" s="164"/>
      <c r="D808" s="4"/>
    </row>
    <row r="809">
      <c r="A809" s="147"/>
      <c r="B809" s="164"/>
      <c r="C809" s="164"/>
      <c r="D809" s="4"/>
    </row>
    <row r="810">
      <c r="A810" s="147"/>
      <c r="B810" s="164"/>
      <c r="C810" s="164"/>
      <c r="D810" s="4"/>
    </row>
    <row r="811">
      <c r="A811" s="147"/>
      <c r="B811" s="164"/>
      <c r="C811" s="164"/>
      <c r="D811" s="4"/>
    </row>
    <row r="812">
      <c r="A812" s="147"/>
      <c r="B812" s="164"/>
      <c r="C812" s="164"/>
      <c r="D812" s="4"/>
    </row>
    <row r="813">
      <c r="A813" s="147"/>
      <c r="B813" s="164"/>
      <c r="C813" s="164"/>
      <c r="D813" s="4"/>
    </row>
    <row r="814">
      <c r="A814" s="147"/>
      <c r="B814" s="164"/>
      <c r="C814" s="164"/>
      <c r="D814" s="4"/>
    </row>
    <row r="815">
      <c r="A815" s="147"/>
      <c r="B815" s="164"/>
      <c r="C815" s="164"/>
      <c r="D815" s="4"/>
    </row>
    <row r="816">
      <c r="A816" s="147"/>
      <c r="B816" s="164"/>
      <c r="C816" s="164"/>
      <c r="D816" s="4"/>
    </row>
    <row r="817">
      <c r="A817" s="147"/>
      <c r="B817" s="164"/>
      <c r="C817" s="164"/>
      <c r="D817" s="4"/>
    </row>
    <row r="818">
      <c r="A818" s="147"/>
      <c r="B818" s="164"/>
      <c r="C818" s="164"/>
      <c r="D818" s="4"/>
    </row>
    <row r="819">
      <c r="A819" s="147"/>
      <c r="B819" s="164"/>
      <c r="C819" s="164"/>
      <c r="D819" s="4"/>
    </row>
    <row r="820">
      <c r="A820" s="147"/>
      <c r="B820" s="164"/>
      <c r="C820" s="164"/>
      <c r="D820" s="4"/>
    </row>
    <row r="821">
      <c r="A821" s="147"/>
      <c r="B821" s="164"/>
      <c r="C821" s="164"/>
      <c r="D821" s="4"/>
    </row>
    <row r="822">
      <c r="A822" s="147"/>
      <c r="B822" s="164"/>
      <c r="C822" s="164"/>
      <c r="D822" s="4"/>
    </row>
    <row r="823">
      <c r="A823" s="147"/>
      <c r="B823" s="164"/>
      <c r="C823" s="164"/>
      <c r="D823" s="4"/>
    </row>
    <row r="824">
      <c r="A824" s="147"/>
      <c r="B824" s="164"/>
      <c r="C824" s="164"/>
      <c r="D824" s="4"/>
    </row>
    <row r="825">
      <c r="A825" s="147"/>
      <c r="B825" s="164"/>
      <c r="C825" s="164"/>
      <c r="D825" s="4"/>
    </row>
    <row r="826">
      <c r="A826" s="147"/>
      <c r="B826" s="164"/>
      <c r="C826" s="164"/>
      <c r="D826" s="4"/>
    </row>
    <row r="827">
      <c r="A827" s="147"/>
      <c r="B827" s="164"/>
      <c r="C827" s="164"/>
      <c r="D827" s="4"/>
    </row>
    <row r="828">
      <c r="A828" s="147"/>
      <c r="B828" s="164"/>
      <c r="C828" s="164"/>
      <c r="D828" s="4"/>
    </row>
    <row r="829">
      <c r="A829" s="147"/>
      <c r="B829" s="164"/>
      <c r="C829" s="164"/>
      <c r="D829" s="4"/>
    </row>
    <row r="830">
      <c r="A830" s="147"/>
      <c r="B830" s="164"/>
      <c r="C830" s="164"/>
      <c r="D830" s="4"/>
    </row>
    <row r="831">
      <c r="A831" s="147"/>
      <c r="B831" s="164"/>
      <c r="C831" s="164"/>
      <c r="D831" s="4"/>
    </row>
    <row r="832">
      <c r="A832" s="147"/>
      <c r="B832" s="164"/>
      <c r="C832" s="164"/>
      <c r="D832" s="4"/>
    </row>
    <row r="833">
      <c r="A833" s="147"/>
      <c r="B833" s="164"/>
      <c r="C833" s="164"/>
      <c r="D833" s="4"/>
    </row>
    <row r="834">
      <c r="A834" s="147"/>
      <c r="B834" s="164"/>
      <c r="C834" s="164"/>
      <c r="D834" s="4"/>
    </row>
    <row r="835">
      <c r="A835" s="147"/>
      <c r="B835" s="164"/>
      <c r="C835" s="164"/>
      <c r="D835" s="4"/>
    </row>
    <row r="836">
      <c r="A836" s="147"/>
      <c r="B836" s="164"/>
      <c r="C836" s="164"/>
      <c r="D836" s="4"/>
    </row>
    <row r="837">
      <c r="A837" s="147"/>
      <c r="B837" s="164"/>
      <c r="C837" s="164"/>
      <c r="D837" s="4"/>
    </row>
    <row r="838">
      <c r="A838" s="147"/>
      <c r="B838" s="164"/>
      <c r="C838" s="164"/>
      <c r="D838" s="4"/>
    </row>
    <row r="839">
      <c r="A839" s="147"/>
      <c r="B839" s="164"/>
      <c r="C839" s="164"/>
      <c r="D839" s="4"/>
    </row>
    <row r="840">
      <c r="A840" s="147"/>
      <c r="B840" s="164"/>
      <c r="C840" s="164"/>
      <c r="D840" s="4"/>
    </row>
    <row r="841">
      <c r="A841" s="147"/>
      <c r="B841" s="164"/>
      <c r="C841" s="164"/>
      <c r="D841" s="4"/>
    </row>
    <row r="842">
      <c r="A842" s="147"/>
      <c r="B842" s="164"/>
      <c r="C842" s="164"/>
      <c r="D842" s="4"/>
    </row>
    <row r="843">
      <c r="A843" s="147"/>
      <c r="B843" s="164"/>
      <c r="C843" s="164"/>
      <c r="D843" s="4"/>
    </row>
    <row r="844">
      <c r="A844" s="147"/>
      <c r="B844" s="164"/>
      <c r="C844" s="164"/>
      <c r="D844" s="4"/>
    </row>
    <row r="845">
      <c r="A845" s="147"/>
      <c r="B845" s="164"/>
      <c r="C845" s="164"/>
      <c r="D845" s="4"/>
    </row>
    <row r="846">
      <c r="A846" s="147"/>
      <c r="B846" s="164"/>
      <c r="C846" s="164"/>
      <c r="D846" s="4"/>
    </row>
    <row r="847">
      <c r="A847" s="147"/>
      <c r="B847" s="164"/>
      <c r="C847" s="164"/>
      <c r="D847" s="4"/>
    </row>
    <row r="848">
      <c r="A848" s="147"/>
      <c r="B848" s="164"/>
      <c r="C848" s="164"/>
      <c r="D848" s="4"/>
    </row>
    <row r="849">
      <c r="A849" s="147"/>
      <c r="B849" s="164"/>
      <c r="C849" s="164"/>
      <c r="D849" s="4"/>
    </row>
    <row r="850">
      <c r="A850" s="147"/>
      <c r="B850" s="164"/>
      <c r="C850" s="164"/>
      <c r="D850" s="4"/>
    </row>
    <row r="851">
      <c r="A851" s="147"/>
      <c r="B851" s="164"/>
      <c r="C851" s="164"/>
      <c r="D851" s="4"/>
    </row>
    <row r="852">
      <c r="A852" s="147"/>
      <c r="B852" s="164"/>
      <c r="C852" s="164"/>
      <c r="D852" s="4"/>
    </row>
    <row r="853">
      <c r="A853" s="147"/>
      <c r="B853" s="164"/>
      <c r="C853" s="164"/>
      <c r="D853" s="4"/>
    </row>
    <row r="854">
      <c r="A854" s="147"/>
      <c r="B854" s="164"/>
      <c r="C854" s="164"/>
      <c r="D854" s="4"/>
    </row>
    <row r="855">
      <c r="A855" s="147"/>
      <c r="B855" s="164"/>
      <c r="C855" s="164"/>
      <c r="D855" s="4"/>
    </row>
    <row r="856">
      <c r="A856" s="147"/>
      <c r="B856" s="164"/>
      <c r="C856" s="164"/>
      <c r="D856" s="4"/>
    </row>
    <row r="857">
      <c r="A857" s="147"/>
      <c r="B857" s="164"/>
      <c r="C857" s="164"/>
      <c r="D857" s="4"/>
    </row>
    <row r="858">
      <c r="A858" s="147"/>
      <c r="B858" s="164"/>
      <c r="C858" s="164"/>
      <c r="D858" s="4"/>
    </row>
    <row r="859">
      <c r="A859" s="147"/>
      <c r="B859" s="164"/>
      <c r="C859" s="164"/>
      <c r="D859" s="4"/>
    </row>
    <row r="860">
      <c r="A860" s="147"/>
      <c r="B860" s="164"/>
      <c r="C860" s="164"/>
      <c r="D860" s="4"/>
    </row>
    <row r="861">
      <c r="A861" s="147"/>
      <c r="B861" s="164"/>
      <c r="C861" s="164"/>
      <c r="D861" s="4"/>
    </row>
    <row r="862">
      <c r="A862" s="147"/>
      <c r="B862" s="164"/>
      <c r="C862" s="164"/>
      <c r="D862" s="4"/>
    </row>
    <row r="863">
      <c r="A863" s="147"/>
      <c r="B863" s="164"/>
      <c r="C863" s="164"/>
      <c r="D863" s="4"/>
    </row>
    <row r="864">
      <c r="A864" s="147"/>
      <c r="B864" s="164"/>
      <c r="C864" s="164"/>
      <c r="D864" s="4"/>
    </row>
    <row r="865">
      <c r="A865" s="147"/>
      <c r="B865" s="164"/>
      <c r="C865" s="164"/>
      <c r="D865" s="4"/>
    </row>
    <row r="866">
      <c r="A866" s="147"/>
      <c r="B866" s="164"/>
      <c r="C866" s="164"/>
      <c r="D866" s="4"/>
    </row>
    <row r="867">
      <c r="A867" s="147"/>
      <c r="B867" s="164"/>
      <c r="C867" s="164"/>
      <c r="D867" s="4"/>
    </row>
    <row r="868">
      <c r="A868" s="147"/>
      <c r="B868" s="164"/>
      <c r="C868" s="164"/>
      <c r="D868" s="4"/>
    </row>
    <row r="869">
      <c r="A869" s="147"/>
      <c r="B869" s="164"/>
      <c r="C869" s="164"/>
      <c r="D869" s="4"/>
    </row>
    <row r="870">
      <c r="A870" s="147"/>
      <c r="B870" s="164"/>
      <c r="C870" s="164"/>
      <c r="D870" s="4"/>
    </row>
    <row r="871">
      <c r="A871" s="147"/>
      <c r="B871" s="164"/>
      <c r="C871" s="164"/>
      <c r="D871" s="4"/>
    </row>
    <row r="872">
      <c r="A872" s="147"/>
      <c r="B872" s="164"/>
      <c r="C872" s="164"/>
      <c r="D872" s="4"/>
    </row>
    <row r="873">
      <c r="A873" s="147"/>
      <c r="B873" s="164"/>
      <c r="C873" s="164"/>
      <c r="D873" s="4"/>
    </row>
    <row r="874">
      <c r="A874" s="147"/>
      <c r="B874" s="164"/>
      <c r="C874" s="164"/>
      <c r="D874" s="4"/>
    </row>
    <row r="875">
      <c r="A875" s="147"/>
      <c r="B875" s="164"/>
      <c r="C875" s="164"/>
      <c r="D875" s="4"/>
    </row>
    <row r="876">
      <c r="A876" s="147"/>
      <c r="B876" s="164"/>
      <c r="C876" s="164"/>
      <c r="D876" s="4"/>
    </row>
    <row r="877">
      <c r="A877" s="147"/>
      <c r="B877" s="164"/>
      <c r="C877" s="164"/>
      <c r="D877" s="4"/>
    </row>
    <row r="878">
      <c r="A878" s="147"/>
      <c r="B878" s="164"/>
      <c r="C878" s="164"/>
      <c r="D878" s="4"/>
    </row>
    <row r="879">
      <c r="A879" s="147"/>
      <c r="B879" s="164"/>
      <c r="C879" s="164"/>
      <c r="D879" s="4"/>
    </row>
    <row r="880">
      <c r="A880" s="147"/>
      <c r="B880" s="164"/>
      <c r="C880" s="164"/>
      <c r="D880" s="4"/>
    </row>
    <row r="881">
      <c r="A881" s="147"/>
      <c r="B881" s="164"/>
      <c r="C881" s="164"/>
      <c r="D881" s="4"/>
    </row>
    <row r="882">
      <c r="A882" s="147"/>
      <c r="B882" s="164"/>
      <c r="C882" s="164"/>
      <c r="D882" s="4"/>
    </row>
    <row r="883">
      <c r="A883" s="147"/>
      <c r="B883" s="164"/>
      <c r="C883" s="164"/>
      <c r="D883" s="4"/>
    </row>
    <row r="884">
      <c r="A884" s="147"/>
      <c r="B884" s="164"/>
      <c r="C884" s="164"/>
      <c r="D884" s="4"/>
    </row>
    <row r="885">
      <c r="A885" s="147"/>
      <c r="B885" s="164"/>
      <c r="C885" s="164"/>
      <c r="D885" s="4"/>
    </row>
    <row r="886">
      <c r="A886" s="147"/>
      <c r="B886" s="164"/>
      <c r="C886" s="164"/>
      <c r="D886" s="4"/>
    </row>
    <row r="887">
      <c r="A887" s="147"/>
      <c r="B887" s="164"/>
      <c r="C887" s="164"/>
      <c r="D887" s="4"/>
    </row>
    <row r="888">
      <c r="A888" s="147"/>
      <c r="B888" s="164"/>
      <c r="C888" s="164"/>
      <c r="D888" s="4"/>
    </row>
    <row r="889">
      <c r="A889" s="147"/>
      <c r="B889" s="164"/>
      <c r="C889" s="164"/>
      <c r="D889" s="4"/>
    </row>
    <row r="890">
      <c r="A890" s="147"/>
      <c r="B890" s="164"/>
      <c r="C890" s="164"/>
      <c r="D890" s="4"/>
    </row>
    <row r="891">
      <c r="A891" s="147"/>
      <c r="B891" s="164"/>
      <c r="C891" s="164"/>
      <c r="D891" s="4"/>
    </row>
    <row r="892">
      <c r="A892" s="147"/>
      <c r="B892" s="164"/>
      <c r="C892" s="164"/>
      <c r="D892" s="4"/>
    </row>
    <row r="893">
      <c r="A893" s="147"/>
      <c r="B893" s="164"/>
      <c r="C893" s="164"/>
      <c r="D893" s="4"/>
    </row>
    <row r="894">
      <c r="A894" s="147"/>
      <c r="B894" s="164"/>
      <c r="C894" s="164"/>
      <c r="D894" s="4"/>
    </row>
    <row r="895">
      <c r="A895" s="147"/>
      <c r="B895" s="164"/>
      <c r="C895" s="164"/>
      <c r="D895" s="4"/>
    </row>
    <row r="896">
      <c r="A896" s="147"/>
      <c r="B896" s="164"/>
      <c r="C896" s="164"/>
      <c r="D896" s="4"/>
    </row>
    <row r="897">
      <c r="A897" s="147"/>
      <c r="B897" s="164"/>
      <c r="C897" s="164"/>
      <c r="D897" s="4"/>
    </row>
    <row r="898">
      <c r="A898" s="147"/>
      <c r="B898" s="164"/>
      <c r="C898" s="164"/>
      <c r="D898" s="4"/>
    </row>
    <row r="899">
      <c r="A899" s="147"/>
      <c r="B899" s="164"/>
      <c r="C899" s="164"/>
      <c r="D899" s="4"/>
    </row>
    <row r="900">
      <c r="A900" s="147"/>
      <c r="B900" s="164"/>
      <c r="C900" s="164"/>
      <c r="D900" s="4"/>
    </row>
    <row r="901">
      <c r="A901" s="147"/>
      <c r="B901" s="164"/>
      <c r="C901" s="164"/>
      <c r="D901" s="4"/>
    </row>
    <row r="902">
      <c r="A902" s="147"/>
      <c r="B902" s="164"/>
      <c r="C902" s="164"/>
      <c r="D902" s="4"/>
    </row>
    <row r="903">
      <c r="A903" s="147"/>
      <c r="B903" s="164"/>
      <c r="C903" s="164"/>
      <c r="D903" s="4"/>
    </row>
    <row r="904">
      <c r="A904" s="147"/>
      <c r="B904" s="164"/>
      <c r="C904" s="164"/>
      <c r="D904" s="4"/>
    </row>
    <row r="905">
      <c r="A905" s="147"/>
      <c r="B905" s="164"/>
      <c r="C905" s="164"/>
      <c r="D905" s="4"/>
    </row>
    <row r="906">
      <c r="A906" s="147"/>
      <c r="B906" s="164"/>
      <c r="C906" s="164"/>
      <c r="D906" s="4"/>
    </row>
    <row r="907">
      <c r="A907" s="147"/>
      <c r="B907" s="164"/>
      <c r="C907" s="164"/>
      <c r="D907" s="4"/>
    </row>
    <row r="908">
      <c r="A908" s="147"/>
      <c r="B908" s="164"/>
      <c r="C908" s="164"/>
      <c r="D908" s="4"/>
    </row>
    <row r="909">
      <c r="A909" s="147"/>
      <c r="B909" s="164"/>
      <c r="C909" s="164"/>
      <c r="D909" s="4"/>
    </row>
    <row r="910">
      <c r="A910" s="147"/>
      <c r="B910" s="164"/>
      <c r="C910" s="164"/>
      <c r="D910" s="4"/>
    </row>
    <row r="911">
      <c r="A911" s="147"/>
      <c r="B911" s="164"/>
      <c r="C911" s="164"/>
      <c r="D911" s="4"/>
    </row>
  </sheetData>
  <drawing r:id="rId1"/>
</worksheet>
</file>